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meeteatsp.sharepoint.com/sites/RedeMeet/Documentos Compartilhados/Rede Administração/Rede MDNA/MDNA - Controladoria - Financeiro/CONTROLADORIA/DEMOSTRAÇÃO DE RESULTADO/03- MARÇO/"/>
    </mc:Choice>
  </mc:AlternateContent>
  <xr:revisionPtr revIDLastSave="4172" documentId="8_{E83AD867-C81E-4D77-B625-03EAD922D234}" xr6:coauthVersionLast="47" xr6:coauthVersionMax="47" xr10:uidLastSave="{468C0CD5-543C-4910-B3DE-6B34A0FEF09F}"/>
  <bookViews>
    <workbookView xWindow="19090" yWindow="-110" windowWidth="19420" windowHeight="10300" tabRatio="942" xr2:uid="{00000000-000D-0000-FFFF-FFFF00000000}"/>
  </bookViews>
  <sheets>
    <sheet name="01 Base Realizado" sheetId="10" r:id="rId1"/>
    <sheet name="02 Budget x Real %" sheetId="15" r:id="rId2"/>
    <sheet name="02-Res M" sheetId="14" state="hidden" r:id="rId3"/>
    <sheet name="03- BD x RE 2026" sheetId="1" state="hidden" r:id="rId4"/>
    <sheet name="04 -Base Orçado 2026" sheetId="2" state="hidden" r:id="rId5"/>
    <sheet name="Prestadores de Serviço PJ" sheetId="35" r:id="rId6"/>
    <sheet name="B. Despesa" sheetId="12" r:id="rId7"/>
    <sheet name="Planilha5" sheetId="30" state="hidden" r:id="rId8"/>
    <sheet name="B.Receita" sheetId="13" state="hidden" r:id="rId9"/>
    <sheet name="Base Folha" sheetId="3" state="hidden" r:id="rId10"/>
    <sheet name="Serv" sheetId="5" state="hidden" r:id="rId11"/>
    <sheet name="Base Gorjeta" sheetId="6" state="hidden" r:id="rId12"/>
    <sheet name="METRICS" sheetId="7" state="hidden" r:id="rId13"/>
    <sheet name="Planilha6" sheetId="26" state="hidden" r:id="rId14"/>
    <sheet name="Inventário" sheetId="23" r:id="rId15"/>
    <sheet name="METRICS MDNA" sheetId="18" state="hidden" r:id="rId16"/>
    <sheet name="TRANSF. ESTOQUE FEV " sheetId="27" state="hidden" r:id="rId17"/>
    <sheet name="SALDO INICIAL DEZEMBRO" sheetId="29" state="hidden" r:id="rId18"/>
    <sheet name="Planilha3" sheetId="24" state="hidden" r:id="rId19"/>
    <sheet name="Planilha3 (2)" sheetId="22" state="hidden" r:id="rId20"/>
    <sheet name="METRICS BD" sheetId="16" state="hidden" r:id="rId21"/>
    <sheet name="RAZÃO" sheetId="17" state="hidden" r:id="rId22"/>
    <sheet name="INVESTIMENTO" sheetId="4" state="hidden" r:id="rId23"/>
    <sheet name="Planilha1" sheetId="11" state="hidden" r:id="rId24"/>
    <sheet name="Base Faturamento" sheetId="9" state="hidden" r:id="rId25"/>
  </sheets>
  <externalReferences>
    <externalReference r:id="rId26"/>
    <externalReference r:id="rId27"/>
    <externalReference r:id="rId28"/>
  </externalReferences>
  <definedNames>
    <definedName name="__FDS_HYPERLINK_TOGGLE_STATE__">"ON"</definedName>
    <definedName name="_xlnm._FilterDatabase" localSheetId="6" hidden="1">'B. Despesa'!$A$2:$M$2521</definedName>
    <definedName name="_xlnm._FilterDatabase" localSheetId="8" hidden="1">B.Receita!$A$1:$H$2136</definedName>
    <definedName name="_xlnm._FilterDatabase" localSheetId="9" hidden="1">'Base Folha'!$A$5:$AC$88</definedName>
    <definedName name="_xlnm._FilterDatabase" localSheetId="14" hidden="1">Inventário!$A$3:$Q$1103</definedName>
    <definedName name="_xlnm._FilterDatabase" localSheetId="12" hidden="1">METRICS!$C$1:$E$84</definedName>
    <definedName name="_xlnm._FilterDatabase" localSheetId="20" hidden="1">'METRICS BD'!$A$1:$W$186</definedName>
    <definedName name="_xlnm._FilterDatabase" localSheetId="15" hidden="1">'METRICS MDNA'!$A$1:$C$56</definedName>
    <definedName name="_xlnm._FilterDatabase" localSheetId="23" hidden="1">Planilha1!$A$1:$D$79</definedName>
    <definedName name="_xlnm._FilterDatabase" localSheetId="10" hidden="1">Serv!$D$1:$D$1012</definedName>
    <definedName name="_Order1">0</definedName>
    <definedName name="_Order2">0</definedName>
    <definedName name="a">-15987005.5299987</definedName>
    <definedName name="ADM" localSheetId="0">#REF!</definedName>
    <definedName name="ADM" localSheetId="3">#REF!</definedName>
    <definedName name="ADM" localSheetId="4">#REF!</definedName>
    <definedName name="ADM" localSheetId="9">#REF!</definedName>
    <definedName name="ADM" localSheetId="11">#REF!</definedName>
    <definedName name="ADM" localSheetId="10">#REF!</definedName>
    <definedName name="ADM">[0]!ADM</definedName>
    <definedName name="ALPHA" localSheetId="0">#REF!</definedName>
    <definedName name="ALPHA" localSheetId="4">#REF!</definedName>
    <definedName name="ALPHA" localSheetId="9">#REF!</definedName>
    <definedName name="ALPHA" localSheetId="11">#REF!</definedName>
    <definedName name="ALPHA" localSheetId="10">#REF!</definedName>
    <definedName name="ALPHA">#REF!</definedName>
    <definedName name="Amountin2">"Thousands"</definedName>
    <definedName name="AnoDoCalendário" localSheetId="9">#REF!</definedName>
    <definedName name="AnoDoCalendário" localSheetId="11">#REF!</definedName>
    <definedName name="AnoDoCalendário">#REF!</definedName>
    <definedName name="Ativo" localSheetId="9">#REF!</definedName>
    <definedName name="Ativo" localSheetId="11">#REF!</definedName>
    <definedName name="Ativo" localSheetId="10">#REF!</definedName>
    <definedName name="Ativo">#REF!</definedName>
    <definedName name="AV">#REF!</definedName>
    <definedName name="Balanço" localSheetId="9">#REF!</definedName>
    <definedName name="Balanço" localSheetId="11">#REF!</definedName>
    <definedName name="Balanço" localSheetId="10">#REF!</definedName>
    <definedName name="Balanço">#REF!</definedName>
    <definedName name="BaseYear" localSheetId="9">#REF!</definedName>
    <definedName name="BaseYear" localSheetId="11">#REF!</definedName>
    <definedName name="BaseYear">#REF!</definedName>
    <definedName name="BBQ">#REF!</definedName>
    <definedName name="BD_Fluxo_Entradas" localSheetId="0">#REF!</definedName>
    <definedName name="BD_Fluxo_Entradas" localSheetId="3">#REF!</definedName>
    <definedName name="BD_Fluxo_Entradas" localSheetId="4">#REF!</definedName>
    <definedName name="BD_Fluxo_Entradas" localSheetId="9">#REF!</definedName>
    <definedName name="BD_Fluxo_Entradas" localSheetId="11">#REF!</definedName>
    <definedName name="BD_Fluxo_Entradas" localSheetId="10">#REF!</definedName>
    <definedName name="BD_Fluxo_Entradas">#REF!</definedName>
    <definedName name="BD_Fluxo_Saidas" localSheetId="0">#REF!</definedName>
    <definedName name="BD_Fluxo_Saidas" localSheetId="3">#REF!</definedName>
    <definedName name="BD_Fluxo_Saidas" localSheetId="4">#REF!</definedName>
    <definedName name="BD_Fluxo_Saidas" localSheetId="9">#REF!</definedName>
    <definedName name="BD_Fluxo_Saidas" localSheetId="11">#REF!</definedName>
    <definedName name="BD_Fluxo_Saidas" localSheetId="10">#REF!</definedName>
    <definedName name="BD_Fluxo_Saidas">#REF!</definedName>
    <definedName name="BH">#REF!</definedName>
    <definedName name="BreakComercial" localSheetId="0">'01 Base Realizado'!BreakComercial</definedName>
    <definedName name="BreakComercial" localSheetId="3">#REF!</definedName>
    <definedName name="BreakComercial" localSheetId="4">'04 -Base Orçado 2026'!BreakComercial</definedName>
    <definedName name="BreakComercial" localSheetId="9">#REF!</definedName>
    <definedName name="BreakComercial" localSheetId="11">#REF!</definedName>
    <definedName name="BreakComercial" localSheetId="10">#REF!</definedName>
    <definedName name="BreakComercial">'04 -Base Orçado 2026'!BreakComercial</definedName>
    <definedName name="BS">#REF!</definedName>
    <definedName name="BS_Deferred_Taxes" localSheetId="9">#REF!</definedName>
    <definedName name="BS_Deferred_Taxes" localSheetId="11">#REF!</definedName>
    <definedName name="BS_Deferred_Taxes">#REF!</definedName>
    <definedName name="BS_Equity" localSheetId="9">#REF!</definedName>
    <definedName name="BS_Equity" localSheetId="11">#REF!</definedName>
    <definedName name="BS_Equity">#REF!</definedName>
    <definedName name="BT" localSheetId="9">#REF!</definedName>
    <definedName name="BT" localSheetId="11">#REF!</definedName>
    <definedName name="BT" localSheetId="10">#REF!</definedName>
    <definedName name="BT">#REF!</definedName>
    <definedName name="c_date" localSheetId="9">#REF!</definedName>
    <definedName name="c_date" localSheetId="11">#REF!</definedName>
    <definedName name="c_date">#REF!</definedName>
    <definedName name="ccc" localSheetId="9">#REF!</definedName>
    <definedName name="ccc" localSheetId="11">#REF!</definedName>
    <definedName name="ccc">#REF!</definedName>
    <definedName name="Cell_Errors" localSheetId="0">OFFSET('01 Base Realizado'!File_Name,0,5,1,1)</definedName>
    <definedName name="Cell_Errors" localSheetId="4">OFFSET('04 -Base Orçado 2026'!File_Name,0,5,1,1)</definedName>
    <definedName name="Cell_Errors" localSheetId="9">OFFSET(Serv!File_Name,0,5,1,1)</definedName>
    <definedName name="Cell_Errors" localSheetId="11">OFFSET('Base Gorjeta'!File_Name,0,5,1,1)</definedName>
    <definedName name="Cell_Errors" localSheetId="19">OFFSET('Planilha3 (2)'!File_Name,0,5,1,1)</definedName>
    <definedName name="Cell_Errors" localSheetId="10">OFFSET('Base Folha'!File_Name,0,5,1,1)</definedName>
    <definedName name="Cell_Errors">OFFSET([0]!File_Name,0,5,1,1)</definedName>
    <definedName name="CJ">#REF!</definedName>
    <definedName name="Company" localSheetId="9">#REF!</definedName>
    <definedName name="Company" localSheetId="11">#REF!</definedName>
    <definedName name="Company">#REF!</definedName>
    <definedName name="Comps" localSheetId="0">OFFSET('01 Base Realizado'!File_Name,0,5,1,1)</definedName>
    <definedName name="Comps" localSheetId="4">OFFSET('04 -Base Orçado 2026'!File_Name,0,5,1,1)</definedName>
    <definedName name="Comps" localSheetId="9">OFFSET(Serv!File_Name,0,5,1,1)</definedName>
    <definedName name="Comps" localSheetId="11">OFFSET('Base Gorjeta'!File_Name,0,5,1,1)</definedName>
    <definedName name="Comps" localSheetId="19">OFFSET('Planilha3 (2)'!File_Name,0,5,1,1)</definedName>
    <definedName name="Comps" localSheetId="10">OFFSET('Base Folha'!File_Name,0,5,1,1)</definedName>
    <definedName name="Comps">OFFSET([0]!File_Name,0,5,1,1)</definedName>
    <definedName name="comps2" localSheetId="0">OFFSET('01 Base Realizado'!File_Name,0,4,1,1)</definedName>
    <definedName name="comps2" localSheetId="4">OFFSET('04 -Base Orçado 2026'!File_Name,0,4,1,1)</definedName>
    <definedName name="comps2" localSheetId="9">OFFSET(Serv!File_Name,0,4,1,1)</definedName>
    <definedName name="comps2" localSheetId="11">OFFSET('Base Gorjeta'!File_Name,0,4,1,1)</definedName>
    <definedName name="comps2" localSheetId="19">OFFSET('Planilha3 (2)'!File_Name,0,4,1,1)</definedName>
    <definedName name="comps2" localSheetId="10">OFFSET('Base Folha'!File_Name,0,4,1,1)</definedName>
    <definedName name="comps2">OFFSET([0]!File_Name,0,4,1,1)</definedName>
    <definedName name="CP">#REF!</definedName>
    <definedName name="cw">#REF!</definedName>
    <definedName name="DADOS">-4743493.45</definedName>
    <definedName name="DateHeader" localSheetId="9">#REF!</definedName>
    <definedName name="DateHeader" localSheetId="11">#REF!</definedName>
    <definedName name="DateHeader">#REF!</definedName>
    <definedName name="DemResultado" localSheetId="0">'01 Base Realizado'!DemResultado</definedName>
    <definedName name="DemResultado" localSheetId="3">#REF!</definedName>
    <definedName name="DemResultado" localSheetId="4">'04 -Base Orçado 2026'!DemResultado</definedName>
    <definedName name="DemResultado" localSheetId="9">#REF!</definedName>
    <definedName name="DemResultado" localSheetId="11">#REF!</definedName>
    <definedName name="DemResultado" localSheetId="10">#REF!</definedName>
    <definedName name="DemResultado">'04 -Base Orçado 2026'!DemResultado</definedName>
    <definedName name="DiasESemanas" localSheetId="9">{0,1,2,3,4,5,6} + {0;1;2;3;4;5}*7</definedName>
    <definedName name="DiasESemanas" localSheetId="11">{0,1,2,3,4,5,6} + {0;1;2;3;4;5}*7</definedName>
    <definedName name="DiasESemanas" localSheetId="10">{0,1,2,3,4,5,6} + {0;1;2;3;4;5}*7</definedName>
    <definedName name="DiasESemanas">{0,1,2,3,4,5,6} + {0;1;2;3;4;5}*7</definedName>
    <definedName name="DollarHeader" localSheetId="9">#REF!</definedName>
    <definedName name="DollarHeader" localSheetId="11">#REF!</definedName>
    <definedName name="DollarHeader">#REF!</definedName>
    <definedName name="Draft" localSheetId="0">OFFSET('01 Base Realizado'!File_Name,0,5,1,1)</definedName>
    <definedName name="Draft" localSheetId="4">OFFSET('04 -Base Orçado 2026'!File_Name,0,5,1,1)</definedName>
    <definedName name="Draft" localSheetId="9">OFFSET(Serv!File_Name,0,5,1,1)</definedName>
    <definedName name="Draft" localSheetId="11">OFFSET('Base Gorjeta'!File_Name,0,5,1,1)</definedName>
    <definedName name="Draft" localSheetId="19">OFFSET('Planilha3 (2)'!File_Name,0,5,1,1)</definedName>
    <definedName name="Draft" localSheetId="10">OFFSET('Base Folha'!File_Name,0,5,1,1)</definedName>
    <definedName name="Draft">OFFSET([0]!File_Name,0,5,1,1)</definedName>
    <definedName name="DRE" localSheetId="9">#REF!</definedName>
    <definedName name="DRE" localSheetId="11">#REF!</definedName>
    <definedName name="DRE">#REF!</definedName>
    <definedName name="DREPEN" localSheetId="9">#REF!</definedName>
    <definedName name="DREPEN" localSheetId="11">#REF!</definedName>
    <definedName name="DREPEN">#REF!</definedName>
    <definedName name="DRERSM" localSheetId="9">#REF!</definedName>
    <definedName name="DRERSM" localSheetId="11">#REF!</definedName>
    <definedName name="DRERSM">#REF!</definedName>
    <definedName name="Entradas" localSheetId="0">#REF!</definedName>
    <definedName name="Entradas" localSheetId="3">#REF!</definedName>
    <definedName name="Entradas" localSheetId="4">#REF!</definedName>
    <definedName name="Entradas" localSheetId="9">#REF!</definedName>
    <definedName name="Entradas" localSheetId="11">#REF!</definedName>
    <definedName name="Entradas" localSheetId="10">#REF!</definedName>
    <definedName name="Entradas">#REF!</definedName>
    <definedName name="Entradas_BD_Colar_1" localSheetId="0">#REF!</definedName>
    <definedName name="Entradas_BD_Colar_1" localSheetId="3">#REF!</definedName>
    <definedName name="Entradas_BD_Colar_1" localSheetId="4">#REF!</definedName>
    <definedName name="Entradas_BD_Colar_1" localSheetId="9">#REF!</definedName>
    <definedName name="Entradas_BD_Colar_1" localSheetId="11">#REF!</definedName>
    <definedName name="Entradas_BD_Colar_1" localSheetId="10">#REF!</definedName>
    <definedName name="Entradas_BD_Colar_1">#REF!</definedName>
    <definedName name="Entradas_BD_Colar_2" localSheetId="0">#REF!</definedName>
    <definedName name="Entradas_BD_Colar_2" localSheetId="3">#REF!</definedName>
    <definedName name="Entradas_BD_Colar_2" localSheetId="4">#REF!</definedName>
    <definedName name="Entradas_BD_Colar_2" localSheetId="9">#REF!</definedName>
    <definedName name="Entradas_BD_Colar_2" localSheetId="11">#REF!</definedName>
    <definedName name="Entradas_BD_Colar_2" localSheetId="10">#REF!</definedName>
    <definedName name="Entradas_BD_Colar_2">#REF!</definedName>
    <definedName name="Entradas_BD_Colar_3" localSheetId="0">#REF!</definedName>
    <definedName name="Entradas_BD_Colar_3" localSheetId="3">#REF!</definedName>
    <definedName name="Entradas_BD_Colar_3" localSheetId="4">#REF!</definedName>
    <definedName name="Entradas_BD_Colar_3" localSheetId="9">#REF!</definedName>
    <definedName name="Entradas_BD_Colar_3" localSheetId="11">#REF!</definedName>
    <definedName name="Entradas_BD_Colar_3" localSheetId="10">#REF!</definedName>
    <definedName name="Entradas_BD_Colar_3">#REF!</definedName>
    <definedName name="Entradas_Linhas_Excluir" localSheetId="0">#REF!</definedName>
    <definedName name="Entradas_Linhas_Excluir" localSheetId="3">#REF!</definedName>
    <definedName name="Entradas_Linhas_Excluir" localSheetId="4">#REF!</definedName>
    <definedName name="Entradas_Linhas_Excluir" localSheetId="9">#REF!</definedName>
    <definedName name="Entradas_Linhas_Excluir" localSheetId="11">#REF!</definedName>
    <definedName name="Entradas_Linhas_Excluir" localSheetId="10">#REF!</definedName>
    <definedName name="Entradas_Linhas_Excluir">#REF!</definedName>
    <definedName name="Enum231" localSheetId="9">#REF!</definedName>
    <definedName name="Enum231" localSheetId="11">#REF!</definedName>
    <definedName name="Enum231">#REF!</definedName>
    <definedName name="Enum337" localSheetId="9">#REF!</definedName>
    <definedName name="Enum337" localSheetId="11">#REF!</definedName>
    <definedName name="Enum337">#REF!</definedName>
    <definedName name="Enum61469" localSheetId="9">#REF!</definedName>
    <definedName name="Enum61469" localSheetId="11">#REF!</definedName>
    <definedName name="Enum61469">#REF!</definedName>
    <definedName name="Enum742" localSheetId="9">#REF!</definedName>
    <definedName name="Enum742" localSheetId="11">#REF!</definedName>
    <definedName name="Enum742">#REF!</definedName>
    <definedName name="ES">#REF!</definedName>
    <definedName name="Excel_BuiltIn__FilterDatabase_2" localSheetId="9">#REF!</definedName>
    <definedName name="Excel_BuiltIn__FilterDatabase_2" localSheetId="11">#REF!</definedName>
    <definedName name="Excel_BuiltIn__FilterDatabase_2" localSheetId="10">#REF!</definedName>
    <definedName name="Excel_BuiltIn__FilterDatabase_2">#REF!</definedName>
    <definedName name="Excel_BuiltIn__FilterDatabase_3" localSheetId="9">#REF!</definedName>
    <definedName name="Excel_BuiltIn__FilterDatabase_3" localSheetId="11">#REF!</definedName>
    <definedName name="Excel_BuiltIn__FilterDatabase_3" localSheetId="10">#REF!</definedName>
    <definedName name="Excel_BuiltIn__FilterDatabase_3">#REF!</definedName>
    <definedName name="Fcurrency">"US$"</definedName>
    <definedName name="Fcurrency2">"US$ Dollars"</definedName>
    <definedName name="FGHFGH">104726350.589965</definedName>
    <definedName name="file" localSheetId="0">OFFSET([0]!START,0,0,1,1)</definedName>
    <definedName name="file" localSheetId="4">OFFSET([0]!START,0,0,1,1)</definedName>
    <definedName name="file" localSheetId="9">OFFSET([0]!START,0,0,1,1)</definedName>
    <definedName name="file" localSheetId="11">OFFSET([0]!START,0,0,1,1)</definedName>
    <definedName name="file" localSheetId="19">OFFSET([0]!START,0,0,1,1)</definedName>
    <definedName name="file" localSheetId="10">OFFSET([0]!START,0,0,1,1)</definedName>
    <definedName name="file">OFFSET([0]!START,0,0,1,1)</definedName>
    <definedName name="File_Name" localSheetId="0">OFFSET([0]!START,0,0,1,1)</definedName>
    <definedName name="File_Name" localSheetId="4">OFFSET([0]!START,0,0,1,1)</definedName>
    <definedName name="File_Name" localSheetId="9">OFFSET([0]!START,0,0,1,1)</definedName>
    <definedName name="File_Name" localSheetId="11">OFFSET([0]!START,0,0,1,1)</definedName>
    <definedName name="File_Name" localSheetId="19">OFFSET([0]!START,0,0,1,1)</definedName>
    <definedName name="File_Name" localSheetId="10">OFFSET([0]!START,0,0,1,1)</definedName>
    <definedName name="File_Name">OFFSET([0]!START,0,0,1,1)</definedName>
    <definedName name="fxavg" localSheetId="9">#REF!</definedName>
    <definedName name="fxavg" localSheetId="11">#REF!</definedName>
    <definedName name="fxavg" localSheetId="10">#REF!</definedName>
    <definedName name="fxavg">#REF!</definedName>
    <definedName name="HG">#REF!</definedName>
    <definedName name="Hide_Entradas_Fluxo_Dia" localSheetId="0">#REF!</definedName>
    <definedName name="Hide_Entradas_Fluxo_Dia" localSheetId="3">#REF!</definedName>
    <definedName name="Hide_Entradas_Fluxo_Dia" localSheetId="4">#REF!</definedName>
    <definedName name="Hide_Entradas_Fluxo_Dia" localSheetId="9">#REF!</definedName>
    <definedName name="Hide_Entradas_Fluxo_Dia" localSheetId="11">#REF!</definedName>
    <definedName name="Hide_Entradas_Fluxo_Dia" localSheetId="10">#REF!</definedName>
    <definedName name="Hide_Entradas_Fluxo_Dia">#REF!</definedName>
    <definedName name="Hide_Saidas_Fluxo_Dia" localSheetId="0">#REF!</definedName>
    <definedName name="Hide_Saidas_Fluxo_Dia" localSheetId="3">#REF!</definedName>
    <definedName name="Hide_Saidas_Fluxo_Dia" localSheetId="4">#REF!</definedName>
    <definedName name="Hide_Saidas_Fluxo_Dia" localSheetId="9">#REF!</definedName>
    <definedName name="Hide_Saidas_Fluxo_Dia" localSheetId="11">#REF!</definedName>
    <definedName name="Hide_Saidas_Fluxo_Dia" localSheetId="10">#REF!</definedName>
    <definedName name="Hide_Saidas_Fluxo_Dia">#REF!</definedName>
    <definedName name="HV002A_1_16" localSheetId="9">#REF!</definedName>
    <definedName name="HV002A_1_16" localSheetId="11">#REF!</definedName>
    <definedName name="HV002A_1_16" localSheetId="10">#REF!</definedName>
    <definedName name="HV002A_1_16">#REF!</definedName>
    <definedName name="HV002A_16" localSheetId="9">#REF!</definedName>
    <definedName name="HV002A_16" localSheetId="11">#REF!</definedName>
    <definedName name="HV002A_16" localSheetId="10">#REF!</definedName>
    <definedName name="HV002A_16">#REF!</definedName>
    <definedName name="HV002A_2_16" localSheetId="9">#REF!</definedName>
    <definedName name="HV002A_2_16" localSheetId="11">#REF!</definedName>
    <definedName name="HV002A_2_16" localSheetId="10">#REF!</definedName>
    <definedName name="HV002A_2_16">#REF!</definedName>
    <definedName name="HV002A_3_16" localSheetId="9">#REF!</definedName>
    <definedName name="HV002A_3_16" localSheetId="11">#REF!</definedName>
    <definedName name="HV002A_3_16" localSheetId="10">#REF!</definedName>
    <definedName name="HV002A_3_16">#REF!</definedName>
    <definedName name="infbz" localSheetId="9">#REF!</definedName>
    <definedName name="infbz" localSheetId="11">#REF!</definedName>
    <definedName name="infbz" localSheetId="10">#REF!</definedName>
    <definedName name="infbz">#REF!</definedName>
    <definedName name="infus" localSheetId="9">#REF!</definedName>
    <definedName name="infus" localSheetId="11">#REF!</definedName>
    <definedName name="infus" localSheetId="10">#REF!</definedName>
    <definedName name="infus">#REF!</definedName>
    <definedName name="InícioDaSemana" localSheetId="9">#REF!</definedName>
    <definedName name="InícioDaSemana" localSheetId="11">#REF!</definedName>
    <definedName name="InícioDaSemana">#REF!</definedName>
    <definedName name="LedgerBudget_T_AccountNum" localSheetId="9">#REF!</definedName>
    <definedName name="LedgerBudget_T_AccountNum" localSheetId="11">#REF!</definedName>
    <definedName name="LedgerBudget_T_AccountNum" localSheetId="10">#REF!</definedName>
    <definedName name="LedgerBudget_T_AccountNum">#REF!</definedName>
    <definedName name="LedgerBudget_T_Active" localSheetId="9">#REF!</definedName>
    <definedName name="LedgerBudget_T_Active" localSheetId="11">#REF!</definedName>
    <definedName name="LedgerBudget_T_Active" localSheetId="10">#REF!</definedName>
    <definedName name="LedgerBudget_T_Active">#REF!</definedName>
    <definedName name="LedgerBudget_T_AllocateMethod" localSheetId="9">#REF!</definedName>
    <definedName name="LedgerBudget_T_AllocateMethod" localSheetId="11">#REF!</definedName>
    <definedName name="LedgerBudget_T_AllocateMethod" localSheetId="10">#REF!</definedName>
    <definedName name="LedgerBudget_T_AllocateMethod">#REF!</definedName>
    <definedName name="LedgerBudget_T_Amount" localSheetId="9">#REF!</definedName>
    <definedName name="LedgerBudget_T_Amount" localSheetId="11">#REF!</definedName>
    <definedName name="LedgerBudget_T_Amount" localSheetId="10">#REF!</definedName>
    <definedName name="LedgerBudget_T_Amount">#REF!</definedName>
    <definedName name="LedgerBudget_T_AmountMST" localSheetId="9">#REF!</definedName>
    <definedName name="LedgerBudget_T_AmountMST" localSheetId="11">#REF!</definedName>
    <definedName name="LedgerBudget_T_AmountMST" localSheetId="10">#REF!</definedName>
    <definedName name="LedgerBudget_T_AmountMST">#REF!</definedName>
    <definedName name="LedgerBudget_T_AssetBookId" localSheetId="9">#REF!</definedName>
    <definedName name="LedgerBudget_T_AssetBookId" localSheetId="11">#REF!</definedName>
    <definedName name="LedgerBudget_T_AssetBookId" localSheetId="10">#REF!</definedName>
    <definedName name="LedgerBudget_T_AssetBookId">#REF!</definedName>
    <definedName name="LedgerBudget_T_AssetId" localSheetId="9">#REF!</definedName>
    <definedName name="LedgerBudget_T_AssetId" localSheetId="11">#REF!</definedName>
    <definedName name="LedgerBudget_T_AssetId" localSheetId="10">#REF!</definedName>
    <definedName name="LedgerBudget_T_AssetId">#REF!</definedName>
    <definedName name="LedgerBudget_T_AssetTransType" localSheetId="9">#REF!</definedName>
    <definedName name="LedgerBudget_T_AssetTransType" localSheetId="11">#REF!</definedName>
    <definedName name="LedgerBudget_T_AssetTransType" localSheetId="10">#REF!</definedName>
    <definedName name="LedgerBudget_T_AssetTransType">#REF!</definedName>
    <definedName name="LedgerBudget_T_AutoTrans" localSheetId="9">#REF!</definedName>
    <definedName name="LedgerBudget_T_AutoTrans" localSheetId="11">#REF!</definedName>
    <definedName name="LedgerBudget_T_AutoTrans" localSheetId="10">#REF!</definedName>
    <definedName name="LedgerBudget_T_AutoTrans">#REF!</definedName>
    <definedName name="LedgerBudget_T_Comment" localSheetId="9">#REF!</definedName>
    <definedName name="LedgerBudget_T_Comment" localSheetId="11">#REF!</definedName>
    <definedName name="LedgerBudget_T_Comment" localSheetId="10">#REF!</definedName>
    <definedName name="LedgerBudget_T_Comment">#REF!</definedName>
    <definedName name="LedgerBudget_T_Cov" localSheetId="9">#REF!</definedName>
    <definedName name="LedgerBudget_T_Cov" localSheetId="11">#REF!</definedName>
    <definedName name="LedgerBudget_T_Cov" localSheetId="10">#REF!</definedName>
    <definedName name="LedgerBudget_T_Cov">#REF!</definedName>
    <definedName name="LedgerBudget_T_CovStatus" localSheetId="9">#REF!</definedName>
    <definedName name="LedgerBudget_T_CovStatus" localSheetId="11">#REF!</definedName>
    <definedName name="LedgerBudget_T_CovStatus" localSheetId="10">#REF!</definedName>
    <definedName name="LedgerBudget_T_CovStatus">#REF!</definedName>
    <definedName name="LedgerBudget_T_Crediting" localSheetId="9">#REF!</definedName>
    <definedName name="LedgerBudget_T_Crediting" localSheetId="11">#REF!</definedName>
    <definedName name="LedgerBudget_T_Crediting" localSheetId="10">#REF!</definedName>
    <definedName name="LedgerBudget_T_Crediting">#REF!</definedName>
    <definedName name="LedgerBudget_T_Currency" localSheetId="9">#REF!</definedName>
    <definedName name="LedgerBudget_T_Currency" localSheetId="11">#REF!</definedName>
    <definedName name="LedgerBudget_T_Currency" localSheetId="10">#REF!</definedName>
    <definedName name="LedgerBudget_T_Currency">#REF!</definedName>
    <definedName name="LedgerBudget_T_Dimension" localSheetId="9">#REF!</definedName>
    <definedName name="LedgerBudget_T_Dimension" localSheetId="11">#REF!</definedName>
    <definedName name="LedgerBudget_T_Dimension" localSheetId="10">#REF!</definedName>
    <definedName name="LedgerBudget_T_Dimension">#REF!</definedName>
    <definedName name="LedgerBudget_T_EndDate" localSheetId="9">#REF!</definedName>
    <definedName name="LedgerBudget_T_EndDate" localSheetId="11">#REF!</definedName>
    <definedName name="LedgerBudget_T_EndDate" localSheetId="10">#REF!</definedName>
    <definedName name="LedgerBudget_T_EndDate">#REF!</definedName>
    <definedName name="LedgerBudget_T_ExpandId" localSheetId="9">#REF!</definedName>
    <definedName name="LedgerBudget_T_ExpandId" localSheetId="11">#REF!</definedName>
    <definedName name="LedgerBudget_T_ExpandId" localSheetId="10">#REF!</definedName>
    <definedName name="LedgerBudget_T_ExpandId">#REF!</definedName>
    <definedName name="LedgerBudget_T_ForecastModelId" localSheetId="9">#REF!</definedName>
    <definedName name="LedgerBudget_T_ForecastModelId" localSheetId="11">#REF!</definedName>
    <definedName name="LedgerBudget_T_ForecastModelId" localSheetId="10">#REF!</definedName>
    <definedName name="LedgerBudget_T_ForecastModelId">#REF!</definedName>
    <definedName name="LedgerBudget_T_Freq" localSheetId="9">#REF!</definedName>
    <definedName name="LedgerBudget_T_Freq" localSheetId="11">#REF!</definedName>
    <definedName name="LedgerBudget_T_Freq" localSheetId="10">#REF!</definedName>
    <definedName name="LedgerBudget_T_Freq">#REF!</definedName>
    <definedName name="LedgerBudget_T_FreqCode" localSheetId="9">#REF!</definedName>
    <definedName name="LedgerBudget_T_FreqCode" localSheetId="11">#REF!</definedName>
    <definedName name="LedgerBudget_T_FreqCode" localSheetId="10">#REF!</definedName>
    <definedName name="LedgerBudget_T_FreqCode">#REF!</definedName>
    <definedName name="LedgerBudget_T_InventRecId" localSheetId="9">#REF!</definedName>
    <definedName name="LedgerBudget_T_InventRecId" localSheetId="11">#REF!</definedName>
    <definedName name="LedgerBudget_T_InventRecId" localSheetId="10">#REF!</definedName>
    <definedName name="LedgerBudget_T_InventRecId">#REF!</definedName>
    <definedName name="LedgerBudget_T_InventTableId" localSheetId="9">#REF!</definedName>
    <definedName name="LedgerBudget_T_InventTableId" localSheetId="11">#REF!</definedName>
    <definedName name="LedgerBudget_T_InventTableId" localSheetId="10">#REF!</definedName>
    <definedName name="LedgerBudget_T_InventTableId">#REF!</definedName>
    <definedName name="LedgerBudget_T_Key" localSheetId="9">#REF!</definedName>
    <definedName name="LedgerBudget_T_Key" localSheetId="11">#REF!</definedName>
    <definedName name="LedgerBudget_T_Key" localSheetId="10">#REF!</definedName>
    <definedName name="LedgerBudget_T_Key">#REF!</definedName>
    <definedName name="LedgerBudget_T_ModelNum" localSheetId="9">#REF!</definedName>
    <definedName name="LedgerBudget_T_ModelNum" localSheetId="11">#REF!</definedName>
    <definedName name="LedgerBudget_T_ModelNum" localSheetId="10">#REF!</definedName>
    <definedName name="LedgerBudget_T_ModelNum">#REF!</definedName>
    <definedName name="LedgerBudget_T_Price" localSheetId="9">#REF!</definedName>
    <definedName name="LedgerBudget_T_Price" localSheetId="11">#REF!</definedName>
    <definedName name="LedgerBudget_T_Price" localSheetId="10">#REF!</definedName>
    <definedName name="LedgerBudget_T_Price">#REF!</definedName>
    <definedName name="LedgerBudget_T_ProjTransId" localSheetId="9">#REF!</definedName>
    <definedName name="LedgerBudget_T_ProjTransId" localSheetId="11">#REF!</definedName>
    <definedName name="LedgerBudget_T_ProjTransId" localSheetId="10">#REF!</definedName>
    <definedName name="LedgerBudget_T_ProjTransId">#REF!</definedName>
    <definedName name="LedgerBudget_T_Qty" localSheetId="9">#REF!</definedName>
    <definedName name="LedgerBudget_T_Qty" localSheetId="11">#REF!</definedName>
    <definedName name="LedgerBudget_T_Qty" localSheetId="10">#REF!</definedName>
    <definedName name="LedgerBudget_T_Qty">#REF!</definedName>
    <definedName name="LedgerBudget_T_Report" localSheetId="9">#REF!</definedName>
    <definedName name="LedgerBudget_T_Report" localSheetId="11">#REF!</definedName>
    <definedName name="LedgerBudget_T_Report" localSheetId="10">#REF!</definedName>
    <definedName name="LedgerBudget_T_Report">#REF!</definedName>
    <definedName name="LedgerBudget_T_RevisionDate" localSheetId="9">#REF!</definedName>
    <definedName name="LedgerBudget_T_RevisionDate" localSheetId="11">#REF!</definedName>
    <definedName name="LedgerBudget_T_RevisionDate" localSheetId="10">#REF!</definedName>
    <definedName name="LedgerBudget_T_RevisionDate">#REF!</definedName>
    <definedName name="LedgerBudget_T_StartDate" localSheetId="9">#REF!</definedName>
    <definedName name="LedgerBudget_T_StartDate" localSheetId="11">#REF!</definedName>
    <definedName name="LedgerBudget_T_StartDate" localSheetId="10">#REF!</definedName>
    <definedName name="LedgerBudget_T_StartDate">#REF!</definedName>
    <definedName name="LedgerBudget_T_Stop" localSheetId="9">#REF!</definedName>
    <definedName name="LedgerBudget_T_Stop" localSheetId="11">#REF!</definedName>
    <definedName name="LedgerBudget_T_Stop" localSheetId="10">#REF!</definedName>
    <definedName name="LedgerBudget_T_Stop">#REF!</definedName>
    <definedName name="LedgerBudget_T_TaxGroup" localSheetId="9">#REF!</definedName>
    <definedName name="LedgerBudget_T_TaxGroup" localSheetId="11">#REF!</definedName>
    <definedName name="LedgerBudget_T_TaxGroup" localSheetId="10">#REF!</definedName>
    <definedName name="LedgerBudget_T_TaxGroup">#REF!</definedName>
    <definedName name="libor" localSheetId="9">#REF!</definedName>
    <definedName name="libor" localSheetId="11">#REF!</definedName>
    <definedName name="libor">#REF!</definedName>
    <definedName name="ListaFeriados" localSheetId="0">#REF!</definedName>
    <definedName name="ListaFeriados" localSheetId="4">#REF!</definedName>
    <definedName name="ListaFeriados" localSheetId="9">#REF!</definedName>
    <definedName name="ListaFeriados" localSheetId="11">#REF!</definedName>
    <definedName name="ListaFeriados" localSheetId="10">#REF!</definedName>
    <definedName name="ListaFeriados">#REF!</definedName>
    <definedName name="MB">#REF!</definedName>
    <definedName name="MOV.000.C.0.00.0000.00.00.311001">-57826469.4</definedName>
    <definedName name="MOV.000.C.0.00.0000.00.00.3214540">-305873.59</definedName>
    <definedName name="MOV.000.C.0.00.0000.00.00.3215990">-3399369.3</definedName>
    <definedName name="MOV.000.C.0.00.0000.00.00.3215990.CG4_NIVEL4_AS">-1855469.28</definedName>
    <definedName name="MOV.000.C.0.00.0000.00.00.3218510">-197454483.319999</definedName>
    <definedName name="MOV.000.C.0.00.0000.00.00.3218520">4226912.68</definedName>
    <definedName name="MOV.000.C.0.00.0000.00.00.3218600">0</definedName>
    <definedName name="MOV.000.C.0.00.0000.00.00.3218610">0</definedName>
    <definedName name="MOV.000.C.0.00.0000.00.00.4110010">0</definedName>
    <definedName name="MOV.000.C.0.00.0000.00.00.4110110">0</definedName>
    <definedName name="MOV.000.C.0.00.0000.00.00.4210310">0</definedName>
    <definedName name="MOV.000.C.0.00.0000.00.00.4210320">0</definedName>
    <definedName name="MOV.000.C.0.00.0000.00.00.4211100">47398.3</definedName>
    <definedName name="MOV.000.C.0.00.0000.00.00.421200">0</definedName>
    <definedName name="MOV.000.C.0.01.0000.00.00.311550">0</definedName>
    <definedName name="MOV.000.C.0.01.0000.00.00.321450">0</definedName>
    <definedName name="MOV.000.C.0.01.0000.00.00.3214500.CG4_42999">0</definedName>
    <definedName name="MOV.000.C.0.01.2000.00.00.311550">0</definedName>
    <definedName name="MOV.000.C.0.01.2000.00.00.3214500.CG4_42999">0</definedName>
    <definedName name="MOV.000.C.0.02.0000.00.00.3218510">-295140.87</definedName>
    <definedName name="MOV.000.C.0.02.0000.00.00.3218520">1200000</definedName>
    <definedName name="MOV.000.C.0.03.2000.00.00.311550">0</definedName>
    <definedName name="MOV.000.C.0.03.2000.00.00.3214500.CG4_42999">0</definedName>
    <definedName name="MOV.000.C.0.04.0000.00.00.3214540">-292265.27</definedName>
    <definedName name="MOV.000.C.0.04.0000.00.00.3218510">-948564.1</definedName>
    <definedName name="MOV.000.C.0.04.0000.00.00.3218520">0</definedName>
    <definedName name="MOV.000.C.0.04.1999.00.00.311550">0</definedName>
    <definedName name="MOV.000.C.0.04.1999.00.00.3214500.CG4_42999">-368591</definedName>
    <definedName name="MOV.000.C.0.04.2000.00.00.311550">-4343229.30000305</definedName>
    <definedName name="MOV.000.C.0.04.2000.00.00.3214500.CG4_42999">-369238.51999998</definedName>
    <definedName name="MOV.000.C.0.05.1999.00.00.311550">-4209586.76999664</definedName>
    <definedName name="MOV.000.C.0.05.1999.00.00.3214500.CG4_42999">-359908.67999983</definedName>
    <definedName name="MOV.000.C.0.08.1999.00.00.311550">-4248176.69000244</definedName>
    <definedName name="MOV.000.C.0.08.1999.00.00.3214500.CG4_42999">-369415.90999985</definedName>
    <definedName name="MOV.000.C.0.10.1999.00.00.311550">-4244110.05999756</definedName>
    <definedName name="MOV.000.C.0.10.1999.00.00.3214500.CG4_42999">-369445.0999999</definedName>
    <definedName name="MOV.002.C.0.01.0000.00.00.4212030">225292.21</definedName>
    <definedName name="MOV.002.C.0.02.0000.00.00.4212030">213968.22</definedName>
    <definedName name="MOV.002.C.0.03.0000.00.00.4212030">-439274.61</definedName>
    <definedName name="MOV.002.C.0.03.2004.00.00.3214500.CG4_42999">-167386.17</definedName>
    <definedName name="MOV.002.C.0.03.2005.00.00.3214500.CG4_42999">0</definedName>
    <definedName name="MOV.002.C.0.04.0000.00.00.4212030">0</definedName>
    <definedName name="MOV.002.C.0.05.0000.00.00.4212030">0</definedName>
    <definedName name="MOV.002.C.0.06.0000.00.00.4212030">0</definedName>
    <definedName name="MOV.002.C.0.06.2003.00.00.311550">2975569.34</definedName>
    <definedName name="MOV.002.C.0.06.2003.00.00.DGER026">-1834427.56</definedName>
    <definedName name="MOV.002.C.0.07.2003.00.00.4110010">123621045.229999</definedName>
    <definedName name="MOV.002.C.0.07.2003.00.00.DGER016">8725989.64999997</definedName>
    <definedName name="MOV.002.C.0.09.2003.00.00.DGER034">-66136.88</definedName>
    <definedName name="MOV.003.C.0.00.0000.00.00.2421060">225602.26</definedName>
    <definedName name="MOV.003.C.0.01.0000.00.00.2421060">240106.74</definedName>
    <definedName name="MOV.003.C.0.01.0000.00.00.4212030">0</definedName>
    <definedName name="MOV.003.C.0.02.0000.00.00.2421060">228038.19</definedName>
    <definedName name="MOV.003.C.0.05.2003.00.00.311550">-232135.1</definedName>
    <definedName name="MOV.003.C.0.05.2003.00.00.3214500.CG4_32999">-61685.57</definedName>
    <definedName name="MOV.003.C.0.05.2003.00.00.3214500.CG4_33999">-74368.51</definedName>
    <definedName name="MOV.003.C.0.05.2003.00.00.3214500.CG4_34999">-25486.61</definedName>
    <definedName name="MOV.003.C.0.05.2003.00.00.3214500.CG4_42999">0</definedName>
    <definedName name="MOV.003.C.0.05.2003.00.00.3215420">0</definedName>
    <definedName name="MOV.003.C.0.05.2003.00.00.421100">0</definedName>
    <definedName name="MOV.003.C.0.05.2003.00.00.DGER003">-2925967.56</definedName>
    <definedName name="MOV.003.C.0.05.2003.00.00.DGER005">-491055.35</definedName>
    <definedName name="MOV.003.C.0.05.2003.00.00.DGER006">-657844.47</definedName>
    <definedName name="MOV.003.C.0.05.2003.00.00.DGER007">-156331.02</definedName>
    <definedName name="MOV.003.C.0.05.2003.00.00.DGER01">5470849.22</definedName>
    <definedName name="MOV.003.C.0.05.2003.00.00.DGER015.CG4_AREA_ADM">-278321.76</definedName>
    <definedName name="MOV.003.C.0.05.2003.00.00.DGER015.CG4_AREA_COM">-1371.76</definedName>
    <definedName name="MOV.003.C.0.05.2003.00.00.DGER016">-404648.67</definedName>
    <definedName name="MOV.003.C.0.05.2003.00.00.DGER026">-2932.88</definedName>
    <definedName name="MOV.003.C.0.05.2003.00.00.DGER029">27273.46</definedName>
    <definedName name="MOV.003.C.0.05.2003.00.00.DGER030">-3905.89</definedName>
    <definedName name="MOV.003.C.0.05.2003.00.00.DGER031">-27692.59</definedName>
    <definedName name="MOV.003.C.0.05.2003.00.00.DGER032">27387</definedName>
    <definedName name="MOV.003.C.0.05.2003.00.00.DGER034">0</definedName>
    <definedName name="MOV.003.C.0.05.2003.00.00.DGER036">0</definedName>
    <definedName name="MOV.003.C.0.05.2003.00.00.DGER048">54596.55</definedName>
    <definedName name="MOV.003.C.0.05.2003.00.00.DGER049">-555555.28</definedName>
    <definedName name="MOV.003.C.0.05.2003.00.00.DGER050">-436092.19</definedName>
    <definedName name="MOV.003.C.0.05.2003.00.00.DGER050.CG4_AREA_ADM">-372703.42</definedName>
    <definedName name="MOV.003.C.0.05.2003.00.00.DGER050.CG4_AREA_COM">-63388.77</definedName>
    <definedName name="MOV.003.C.0.05.2003.00.00.DGER051">-101449.47</definedName>
    <definedName name="MOV.003.C.0.05.2003.00.00.DGER055">-61976.72</definedName>
    <definedName name="MOV.003.C.0.05.2003.00.00.DGER056">1616.21</definedName>
    <definedName name="MOV.003.C.0.05.2003.00.00.DGER057">0</definedName>
    <definedName name="MOV.003.C.0.05.2003.00.00.DGER064">0</definedName>
    <definedName name="MOV.003.C.0.05.2003.00.00.DMOLSON27">0</definedName>
    <definedName name="MOV.003.C.0.05.2003.00.00.DRESPER">-755558.27</definedName>
    <definedName name="MOV.003.C.0.06.2003.00.00.311550">-80250.94</definedName>
    <definedName name="MOV.003.C.0.06.2003.00.00.DGER026">-3305.71</definedName>
    <definedName name="MOV.003.C.0.07.2003.00.00.4110010">8272561.93</definedName>
    <definedName name="MOV.003.C.0.07.2003.00.00.DGER016">-53798.45</definedName>
    <definedName name="MOV.009.C.0.01.1998.00.00.4210110">0</definedName>
    <definedName name="MOV.009.C.0.01.1999.00.00.4210110">550637.26000023</definedName>
    <definedName name="MOV.009.C.0.01.2000.00.00.4210110">249275.68000007</definedName>
    <definedName name="MOV.009.C.0.01.2000.00.00.4210310">249275.68000007</definedName>
    <definedName name="MOV.009.C.0.01.2000.00.00.4210320">257094.01999998</definedName>
    <definedName name="MOV.009.C.0.02.1998.00.00.4210110">0</definedName>
    <definedName name="MOV.009.C.0.02.1999.00.00.4210110">835319.13000011</definedName>
    <definedName name="MOV.009.C.0.02.2000.00.00.4210110">0</definedName>
    <definedName name="MOV.009.C.0.02.2000.00.00.4210310">244587.24000001</definedName>
    <definedName name="MOV.009.C.0.02.2000.00.00.4210320">-633930.02000046</definedName>
    <definedName name="MOV.009.C.0.03.1998.00.00.4210110">0</definedName>
    <definedName name="MOV.009.C.0.03.1999.00.00.4210110">0</definedName>
    <definedName name="MOV.009.C.0.03.2000.00.00.4210310">241655.23000002</definedName>
    <definedName name="MOV.009.C.0.03.2000.00.00.4210320">-431577.01000023</definedName>
    <definedName name="MOV.009.C.0.04.1998.00.00.4210110">0</definedName>
    <definedName name="MOV.009.C.0.04.1999.00.00.4210110">-243236</definedName>
    <definedName name="MOV.009.C.0.04.2000.00.00.4210310">249870.36999989</definedName>
    <definedName name="MOV.009.C.0.04.2000.00.00.4210320">1111875.35000038</definedName>
    <definedName name="MOV.009.C.0.05.1998.00.00.4210110">0</definedName>
    <definedName name="MOV.009.C.0.05.1999.00.00.4210110">246380.54999995</definedName>
    <definedName name="MOV.009.C.0.05.2000.00.00.4210310">261043.33999991</definedName>
    <definedName name="MOV.009.C.0.05.2000.00.00.4210320">375249.17000008</definedName>
    <definedName name="MOV.009.C.0.06.1998.00.00.4210110">0</definedName>
    <definedName name="MOV.009.C.0.06.1999.00.00.4210110">252883.06999993</definedName>
    <definedName name="MOV.009.C.0.06.2000.00.00.4210310">248943.75</definedName>
    <definedName name="MOV.009.C.0.06.2000.00.00.4210320">-505390.80999994</definedName>
    <definedName name="MOV.009.C.0.07.1998.00.00.4210110">0</definedName>
    <definedName name="MOV.009.C.0.07.1999.00.00.4210110">255698.42000008</definedName>
    <definedName name="MOV.009.C.0.07.2000.00.00.4210310">253640.49000001</definedName>
    <definedName name="MOV.009.C.0.07.2000.00.00.4210320">-482276.51000023</definedName>
    <definedName name="MOV.009.C.0.08.1998.00.00.4210110">0</definedName>
    <definedName name="MOV.009.C.0.08.1999.00.00.4210110">273805.38999987</definedName>
    <definedName name="MOV.009.C.0.08.2000.00.00.4210310">260586.01999998</definedName>
    <definedName name="MOV.009.C.0.08.2000.00.00.4210320">937050.22000027</definedName>
    <definedName name="MOV.009.C.0.09.1998.00.00.4210110">0</definedName>
    <definedName name="MOV.009.C.0.09.1999.00.00.4210110">247826.8499999</definedName>
    <definedName name="MOV.009.C.0.09.2000.00.00.4210310">229488.79999995</definedName>
    <definedName name="MOV.009.C.0.09.2000.00.00.4210320">394302.76000023</definedName>
    <definedName name="MOV.009.C.0.10.1998.00.00.4210110">0</definedName>
    <definedName name="MOV.009.C.0.10.1999.00.00.4210110">297138.67000008</definedName>
    <definedName name="MOV.009.C.0.10.2000.00.00.4210310">261092.18000007</definedName>
    <definedName name="MOV.009.C.0.10.2000.00.00.4210320">1225240.63999939</definedName>
    <definedName name="MOV.009.C.0.11.1998.00.00.4210110">119541.50999999</definedName>
    <definedName name="MOV.009.C.0.11.1999.00.00.4210110">265913.42000008</definedName>
    <definedName name="MOV.009.C.0.11.2000.00.00.4210310">271016.76000023</definedName>
    <definedName name="MOV.009.C.0.11.2000.00.00.4210320">954151.15999985</definedName>
    <definedName name="MOV.009.C.0.12.1997.00.00.4210110">0</definedName>
    <definedName name="MOV.009.C.0.12.1998.00.00.4210110">206727.8900001</definedName>
    <definedName name="MOV.009.C.0.12.1999.00.00.4110110">0</definedName>
    <definedName name="MOV.009.C.0.12.1999.00.00.4210110">194238.56999993</definedName>
    <definedName name="MOV.009.C.0.12.2000.00.00.4210310">476015.5999999</definedName>
    <definedName name="MOV.009.C.0.12.2000.00.00.4210320">-79779.19000006</definedName>
    <definedName name="MOV.014.C.0.01.2004.00.00.311550">0</definedName>
    <definedName name="MOV.014.C.0.01.2004.00.00.3214500.CG4_32999">0</definedName>
    <definedName name="MOV.014.C.0.01.2004.00.00.3214500.CG4_33999">0</definedName>
    <definedName name="MOV.014.C.0.01.2004.00.00.3214500.CG4_34999">0</definedName>
    <definedName name="MOV.014.C.0.01.2004.00.00.3214500.CG4_42999">0</definedName>
    <definedName name="MOV.014.C.0.01.2004.00.00.3214540">0</definedName>
    <definedName name="MOV.014.C.0.01.2004.00.00.3215420">0</definedName>
    <definedName name="MOV.014.C.0.01.2004.00.00.421100">0</definedName>
    <definedName name="MOV.014.C.0.01.2004.00.00.4211100">0</definedName>
    <definedName name="MOV.014.C.0.01.2004.00.00.4212080">0</definedName>
    <definedName name="MOV.014.C.0.01.2004.00.00.DGER003">0</definedName>
    <definedName name="MOV.014.C.0.01.2004.00.00.DGER005">0</definedName>
    <definedName name="MOV.014.C.0.01.2004.00.00.DGER006">0</definedName>
    <definedName name="MOV.014.C.0.01.2004.00.00.DGER007">0</definedName>
    <definedName name="MOV.014.C.0.01.2004.00.00.DGER01">0</definedName>
    <definedName name="MOV.014.C.0.01.2004.00.00.DGER015.CG4_AREA_ADM">0</definedName>
    <definedName name="MOV.014.C.0.01.2004.00.00.DGER015.CG4_AREA_COM">0</definedName>
    <definedName name="MOV.014.C.0.01.2004.00.00.DGER016">0</definedName>
    <definedName name="MOV.014.C.0.01.2004.00.00.DGER026">0</definedName>
    <definedName name="MOV.014.C.0.01.2004.00.00.DGER029">-5.56</definedName>
    <definedName name="MOV.014.C.0.01.2004.00.00.DGER030">0</definedName>
    <definedName name="MOV.014.C.0.01.2004.00.00.DGER031">-193.24</definedName>
    <definedName name="MOV.014.C.0.01.2004.00.00.DGER032">0</definedName>
    <definedName name="MOV.014.C.0.01.2004.00.00.DGER034">-183170.89</definedName>
    <definedName name="MOV.014.C.0.01.2004.00.00.DGER036">0</definedName>
    <definedName name="MOV.014.C.0.01.2004.00.00.DGER048">1310835.5</definedName>
    <definedName name="MOV.014.C.0.01.2004.00.00.DGER049">0</definedName>
    <definedName name="MOV.014.C.0.01.2004.00.00.DGER050">-811.14</definedName>
    <definedName name="MOV.014.C.0.01.2004.00.00.DGER050.CG4_AREA_ADM">-811.14</definedName>
    <definedName name="MOV.014.C.0.01.2004.00.00.DGER050.CG4_AREA_COM">0</definedName>
    <definedName name="MOV.014.C.0.01.2004.00.00.DGER051">0</definedName>
    <definedName name="MOV.014.C.0.01.2004.00.00.DGER055">-300.92</definedName>
    <definedName name="MOV.014.C.0.01.2004.00.00.DGER056">337.12</definedName>
    <definedName name="MOV.014.C.0.01.2004.00.00.DGER057">-14650.59</definedName>
    <definedName name="MOV.014.C.0.01.2004.00.00.DGER064">-472138.28</definedName>
    <definedName name="MOV.014.C.0.01.2004.00.00.DMOLSON06">0</definedName>
    <definedName name="MOV.014.C.0.01.2004.00.00.DMOLSON08.CG4_AREA_COM">0</definedName>
    <definedName name="MOV.014.C.0.01.2004.00.00.DMOLSON08.CG4_NIVEL3_26">0</definedName>
    <definedName name="MOV.014.C.0.01.2004.00.00.DMOLSON08.CG4_NIVEL3_27">0</definedName>
    <definedName name="MOV.014.C.0.01.2004.00.00.DMOLSON14">0</definedName>
    <definedName name="MOV.014.C.0.01.2004.00.00.DMOLSON27">0</definedName>
    <definedName name="MOV.014.C.0.01.2004.00.00.DRESPER">1309930.96</definedName>
    <definedName name="MOV.014.C.0.01.2005.00.00.311550">0</definedName>
    <definedName name="MOV.014.C.0.01.2005.00.00.3214500.CG4_32999">0</definedName>
    <definedName name="MOV.014.C.0.01.2005.00.00.3214500.CG4_33999">0</definedName>
    <definedName name="MOV.014.C.0.01.2005.00.00.3214500.CG4_34999">0</definedName>
    <definedName name="MOV.014.C.0.01.2005.00.00.3214500.CG4_42999">0</definedName>
    <definedName name="MOV.014.C.0.01.2005.00.00.3214540">0</definedName>
    <definedName name="MOV.014.C.0.01.2005.00.00.3215420">0</definedName>
    <definedName name="MOV.014.C.0.01.2005.00.00.DGER003">0</definedName>
    <definedName name="MOV.014.C.0.01.2005.00.00.DGER005">0</definedName>
    <definedName name="MOV.014.C.0.01.2005.00.00.DGER006">0</definedName>
    <definedName name="MOV.014.C.0.01.2005.00.00.DGER007">0</definedName>
    <definedName name="MOV.014.C.0.01.2005.00.00.DGER01">0</definedName>
    <definedName name="MOV.014.C.0.01.2005.00.00.DGER015.CG4_AREA_ADM">0</definedName>
    <definedName name="MOV.014.C.0.01.2005.00.00.DGER015.CG4_AREA_COM">0</definedName>
    <definedName name="MOV.014.C.0.01.2005.00.00.DGER016">0</definedName>
    <definedName name="MOV.014.C.0.01.2005.00.00.DGER026">0</definedName>
    <definedName name="MOV.014.C.0.01.2005.00.00.DGER029">0</definedName>
    <definedName name="MOV.014.C.0.01.2005.00.00.DGER030">0</definedName>
    <definedName name="MOV.014.C.0.01.2005.00.00.DGER031">-1435.23</definedName>
    <definedName name="MOV.014.C.0.01.2005.00.00.DGER032">0</definedName>
    <definedName name="MOV.014.C.0.01.2005.00.00.DGER034">0</definedName>
    <definedName name="MOV.014.C.0.01.2005.00.00.DGER036">0</definedName>
    <definedName name="MOV.014.C.0.01.2005.00.00.DGER048">40212.85</definedName>
    <definedName name="MOV.014.C.0.01.2005.00.00.DGER049">0</definedName>
    <definedName name="MOV.014.C.0.01.2005.00.00.DGER050.CG4_AREA_ADM">12461.71</definedName>
    <definedName name="MOV.014.C.0.01.2005.00.00.DGER051">0</definedName>
    <definedName name="MOV.014.C.0.01.2005.00.00.DGER055">-356.36</definedName>
    <definedName name="MOV.014.C.0.01.2005.00.00.DGER056">1118.56</definedName>
    <definedName name="MOV.014.C.0.01.2005.00.00.DGER057">8387.96</definedName>
    <definedName name="MOV.014.C.0.01.2005.00.00.DGER064">-60389.49</definedName>
    <definedName name="MOV.014.C.0.01.2005.00.00.DMOLSON06">0</definedName>
    <definedName name="MOV.014.C.0.01.2005.00.00.DMOLSON08.CG4_AREA_COM">0</definedName>
    <definedName name="MOV.014.C.0.01.2005.00.00.DMOLSON08.CG4_NIVEL3_26">0</definedName>
    <definedName name="MOV.014.C.0.01.2005.00.00.DMOLSON08.CG4_NIVEL3_27">0</definedName>
    <definedName name="MOV.014.C.0.01.2005.00.00.DMOLSON14">0</definedName>
    <definedName name="MOV.014.C.0.01.2005.00.00.DMOLSON27">0</definedName>
    <definedName name="MOV.014.C.0.02.2003.00.00.DGER050">0</definedName>
    <definedName name="MOV.014.C.0.02.2003.00.00.DGER050.CG4_AREA_ADM">0</definedName>
    <definedName name="MOV.014.C.0.02.2003.00.00.DGER050.CG4_AREA_COM">0</definedName>
    <definedName name="MOV.014.C.0.02.2004.00.00.311550">0</definedName>
    <definedName name="MOV.014.C.0.02.2004.00.00.3214500.CG4_32999">0</definedName>
    <definedName name="MOV.014.C.0.02.2004.00.00.3214500.CG4_33999">0</definedName>
    <definedName name="MOV.014.C.0.02.2004.00.00.3214500.CG4_34999">0</definedName>
    <definedName name="MOV.014.C.0.02.2004.00.00.3214500.CG4_42999">0</definedName>
    <definedName name="MOV.014.C.0.02.2004.00.00.3214540">0</definedName>
    <definedName name="MOV.014.C.0.02.2004.00.00.3215420">0</definedName>
    <definedName name="MOV.014.C.0.02.2004.00.00.421100">0</definedName>
    <definedName name="MOV.014.C.0.02.2004.00.00.4211100">0</definedName>
    <definedName name="MOV.014.C.0.02.2004.00.00.4212080">0</definedName>
    <definedName name="MOV.014.C.0.02.2004.00.00.DGER003">0</definedName>
    <definedName name="MOV.014.C.0.02.2004.00.00.DGER005">0</definedName>
    <definedName name="MOV.014.C.0.02.2004.00.00.DGER006">0</definedName>
    <definedName name="MOV.014.C.0.02.2004.00.00.DGER007">0</definedName>
    <definedName name="MOV.014.C.0.02.2004.00.00.DGER01">0</definedName>
    <definedName name="MOV.014.C.0.02.2004.00.00.DGER015.CG4_AREA_ADM">0</definedName>
    <definedName name="MOV.014.C.0.02.2004.00.00.DGER015.CG4_AREA_COM">0</definedName>
    <definedName name="MOV.014.C.0.02.2004.00.00.DGER016">0</definedName>
    <definedName name="MOV.014.C.0.02.2004.00.00.DGER026">0</definedName>
    <definedName name="MOV.014.C.0.02.2004.00.00.DGER029">-48.19</definedName>
    <definedName name="MOV.014.C.0.02.2004.00.00.DGER030">0</definedName>
    <definedName name="MOV.014.C.0.02.2004.00.00.DGER031">-132.09</definedName>
    <definedName name="MOV.014.C.0.02.2004.00.00.DGER032">0</definedName>
    <definedName name="MOV.014.C.0.02.2004.00.00.DGER034">-50230.93</definedName>
    <definedName name="MOV.014.C.0.02.2004.00.00.DGER036">0</definedName>
    <definedName name="MOV.014.C.0.02.2004.00.00.DGER048">719006.4</definedName>
    <definedName name="MOV.014.C.0.02.2004.00.00.DGER049">0</definedName>
    <definedName name="MOV.014.C.0.02.2004.00.00.DGER050">-8185.37</definedName>
    <definedName name="MOV.014.C.0.02.2004.00.00.DGER050.CG4_AREA_ADM">-8185.37</definedName>
    <definedName name="MOV.014.C.0.02.2004.00.00.DGER050.CG4_AREA_COM">0</definedName>
    <definedName name="MOV.014.C.0.02.2004.00.00.DGER051">0</definedName>
    <definedName name="MOV.014.C.0.02.2004.00.00.DGER055">-263.87</definedName>
    <definedName name="MOV.014.C.0.02.2004.00.00.DGER056">520.97</definedName>
    <definedName name="MOV.014.C.0.02.2004.00.00.DGER057">6969.17</definedName>
    <definedName name="MOV.014.C.0.02.2004.00.00.DGER064">-472138.28</definedName>
    <definedName name="MOV.014.C.0.02.2004.00.00.DMOLSON06">0</definedName>
    <definedName name="MOV.014.C.0.02.2004.00.00.DMOLSON08.CG4_AREA_COM">0</definedName>
    <definedName name="MOV.014.C.0.02.2004.00.00.DMOLSON08.CG4_NIVEL3_26">0</definedName>
    <definedName name="MOV.014.C.0.02.2004.00.00.DMOLSON08.CG4_NIVEL3_27">0</definedName>
    <definedName name="MOV.014.C.0.02.2004.00.00.DMOLSON14">0</definedName>
    <definedName name="MOV.014.C.0.02.2004.00.00.DMOLSON27">0</definedName>
    <definedName name="MOV.014.C.0.02.2004.00.00.DRESPER">586279.78</definedName>
    <definedName name="MOV.014.C.0.02.2005.00.00.311550">0</definedName>
    <definedName name="MOV.014.C.0.02.2005.00.00.3214500.CG4_32999">0</definedName>
    <definedName name="MOV.014.C.0.02.2005.00.00.3214500.CG4_33999">0</definedName>
    <definedName name="MOV.014.C.0.02.2005.00.00.3214500.CG4_34999">0</definedName>
    <definedName name="MOV.014.C.0.02.2005.00.00.3214500.CG4_42999">0</definedName>
    <definedName name="MOV.014.C.0.02.2005.00.00.3214540">0</definedName>
    <definedName name="MOV.014.C.0.02.2005.00.00.3215420">0</definedName>
    <definedName name="MOV.014.C.0.02.2005.00.00.DGER003">0</definedName>
    <definedName name="MOV.014.C.0.02.2005.00.00.DGER005">0</definedName>
    <definedName name="MOV.014.C.0.02.2005.00.00.DGER006">0</definedName>
    <definedName name="MOV.014.C.0.02.2005.00.00.DGER007">0</definedName>
    <definedName name="MOV.014.C.0.02.2005.00.00.DGER01">0</definedName>
    <definedName name="MOV.014.C.0.02.2005.00.00.DGER015.CG4_AREA_ADM">0</definedName>
    <definedName name="MOV.014.C.0.02.2005.00.00.DGER015.CG4_AREA_COM">0</definedName>
    <definedName name="MOV.014.C.0.02.2005.00.00.DGER016">0</definedName>
    <definedName name="MOV.014.C.0.02.2005.00.00.DGER026">0</definedName>
    <definedName name="MOV.014.C.0.02.2005.00.00.DGER029">0</definedName>
    <definedName name="MOV.014.C.0.02.2005.00.00.DGER030">0</definedName>
    <definedName name="MOV.014.C.0.02.2005.00.00.DGER031">0</definedName>
    <definedName name="MOV.014.C.0.02.2005.00.00.DGER032">0</definedName>
    <definedName name="MOV.014.C.0.02.2005.00.00.DGER034">0</definedName>
    <definedName name="MOV.014.C.0.02.2005.00.00.DGER036">0</definedName>
    <definedName name="MOV.014.C.0.02.2005.00.00.DGER048">33202.82</definedName>
    <definedName name="MOV.014.C.0.02.2005.00.00.DGER049">0</definedName>
    <definedName name="MOV.014.C.0.02.2005.00.00.DGER050.CG4_AREA_ADM">155</definedName>
    <definedName name="MOV.014.C.0.02.2005.00.00.DGER051">0</definedName>
    <definedName name="MOV.014.C.0.02.2005.00.00.DGER055">-310.94</definedName>
    <definedName name="MOV.014.C.0.02.2005.00.00.DGER056">942.5</definedName>
    <definedName name="MOV.014.C.0.02.2005.00.00.DGER057">8444.63</definedName>
    <definedName name="MOV.014.C.0.02.2005.00.00.DGER064">-42434.01</definedName>
    <definedName name="MOV.014.C.0.02.2005.00.00.DMOLSON06">0</definedName>
    <definedName name="MOV.014.C.0.02.2005.00.00.DMOLSON08.CG4_AREA_COM">0</definedName>
    <definedName name="MOV.014.C.0.02.2005.00.00.DMOLSON08.CG4_NIVEL3_26">0</definedName>
    <definedName name="MOV.014.C.0.02.2005.00.00.DMOLSON08.CG4_NIVEL3_27">0</definedName>
    <definedName name="MOV.014.C.0.02.2005.00.00.DMOLSON14">0</definedName>
    <definedName name="MOV.014.C.0.02.2005.00.00.DMOLSON27">0</definedName>
    <definedName name="MOV.014.C.0.03.2004.00.00.311550">0</definedName>
    <definedName name="MOV.014.C.0.03.2004.00.00.3214500.CG4_32999">0</definedName>
    <definedName name="MOV.014.C.0.03.2004.00.00.3214500.CG4_33999">0</definedName>
    <definedName name="MOV.014.C.0.03.2004.00.00.3214500.CG4_34999">0</definedName>
    <definedName name="MOV.014.C.0.03.2004.00.00.3214500.CG4_42999">0</definedName>
    <definedName name="MOV.014.C.0.03.2004.00.00.3214540">0</definedName>
    <definedName name="MOV.014.C.0.03.2004.00.00.3215420">0</definedName>
    <definedName name="MOV.014.C.0.03.2004.00.00.421100">0</definedName>
    <definedName name="MOV.014.C.0.03.2004.00.00.4211100">0</definedName>
    <definedName name="MOV.014.C.0.03.2004.00.00.4212080">0</definedName>
    <definedName name="MOV.014.C.0.03.2004.00.00.DGER003">0</definedName>
    <definedName name="MOV.014.C.0.03.2004.00.00.DGER005">0</definedName>
    <definedName name="MOV.014.C.0.03.2004.00.00.DGER006">0</definedName>
    <definedName name="MOV.014.C.0.03.2004.00.00.DGER007">0</definedName>
    <definedName name="MOV.014.C.0.03.2004.00.00.DGER01">0</definedName>
    <definedName name="MOV.014.C.0.03.2004.00.00.DGER015.CG4_AREA_ADM">0</definedName>
    <definedName name="MOV.014.C.0.03.2004.00.00.DGER015.CG4_AREA_COM">0</definedName>
    <definedName name="MOV.014.C.0.03.2004.00.00.DGER016">0</definedName>
    <definedName name="MOV.014.C.0.03.2004.00.00.DGER026">0</definedName>
    <definedName name="MOV.014.C.0.03.2004.00.00.DGER029">-27.45</definedName>
    <definedName name="MOV.014.C.0.03.2004.00.00.DGER030">0</definedName>
    <definedName name="MOV.014.C.0.03.2004.00.00.DGER031">-146.11</definedName>
    <definedName name="MOV.014.C.0.03.2004.00.00.DGER032">0</definedName>
    <definedName name="MOV.014.C.0.03.2004.00.00.DGER034">-108972.04</definedName>
    <definedName name="MOV.014.C.0.03.2004.00.00.DGER036">0</definedName>
    <definedName name="MOV.014.C.0.03.2004.00.00.DGER048">837635.03</definedName>
    <definedName name="MOV.014.C.0.03.2004.00.00.DGER049">0</definedName>
    <definedName name="MOV.014.C.0.03.2004.00.00.DGER050">1326.33</definedName>
    <definedName name="MOV.014.C.0.03.2004.00.00.DGER050.CG4_AREA_ADM">8268.98</definedName>
    <definedName name="MOV.014.C.0.03.2004.00.00.DGER050.CG4_AREA_COM">0</definedName>
    <definedName name="MOV.014.C.0.03.2004.00.00.DGER051">0</definedName>
    <definedName name="MOV.014.C.0.03.2004.00.00.DGER055">-329.48</definedName>
    <definedName name="MOV.014.C.0.03.2004.00.00.DGER056">296.76</definedName>
    <definedName name="MOV.014.C.0.03.2004.00.00.DGER057">1337.26</definedName>
    <definedName name="MOV.014.C.0.03.2004.00.00.DGER064">-1888553.12</definedName>
    <definedName name="MOV.014.C.0.03.2004.00.00.DMOLSON06">0</definedName>
    <definedName name="MOV.014.C.0.03.2004.00.00.DMOLSON08.CG4_AREA_COM">0</definedName>
    <definedName name="MOV.014.C.0.03.2004.00.00.DMOLSON08.CG4_NIVEL3_26">0</definedName>
    <definedName name="MOV.014.C.0.03.2004.00.00.DMOLSON08.CG4_NIVEL3_27">0</definedName>
    <definedName name="MOV.014.C.0.03.2004.00.00.DMOLSON14">0</definedName>
    <definedName name="MOV.014.C.0.03.2004.00.00.DMOLSON27">0</definedName>
    <definedName name="MOV.014.C.0.03.2004.00.00.DRESPER">-1157432.82</definedName>
    <definedName name="MOV.014.C.0.03.2005.00.00.311550">0</definedName>
    <definedName name="MOV.014.C.0.03.2005.00.00.3214500.CG4_32999">0</definedName>
    <definedName name="MOV.014.C.0.03.2005.00.00.3214500.CG4_33999">0</definedName>
    <definedName name="MOV.014.C.0.03.2005.00.00.3214500.CG4_34999">0</definedName>
    <definedName name="MOV.014.C.0.03.2005.00.00.3214500.CG4_42999">0</definedName>
    <definedName name="MOV.014.C.0.03.2005.00.00.3214540">0</definedName>
    <definedName name="MOV.014.C.0.03.2005.00.00.3215420">0</definedName>
    <definedName name="MOV.014.C.0.03.2005.00.00.DGER003">0</definedName>
    <definedName name="MOV.014.C.0.03.2005.00.00.DGER005">0</definedName>
    <definedName name="MOV.014.C.0.03.2005.00.00.DGER006">0</definedName>
    <definedName name="MOV.014.C.0.03.2005.00.00.DGER007">0</definedName>
    <definedName name="MOV.014.C.0.03.2005.00.00.DGER01">0</definedName>
    <definedName name="MOV.014.C.0.03.2005.00.00.DGER015.CG4_AREA_ADM">0</definedName>
    <definedName name="MOV.014.C.0.03.2005.00.00.DGER015.CG4_AREA_COM">0</definedName>
    <definedName name="MOV.014.C.0.03.2005.00.00.DGER016">0</definedName>
    <definedName name="MOV.014.C.0.03.2005.00.00.DGER026">0</definedName>
    <definedName name="MOV.014.C.0.03.2005.00.00.DGER029">0</definedName>
    <definedName name="MOV.014.C.0.03.2005.00.00.DGER030">0</definedName>
    <definedName name="MOV.014.C.0.03.2005.00.00.DGER031">-360.33</definedName>
    <definedName name="MOV.014.C.0.03.2005.00.00.DGER032">0</definedName>
    <definedName name="MOV.014.C.0.03.2005.00.00.DGER034">0</definedName>
    <definedName name="MOV.014.C.0.03.2005.00.00.DGER036">0</definedName>
    <definedName name="MOV.014.C.0.03.2005.00.00.DGER048">38905.93</definedName>
    <definedName name="MOV.014.C.0.03.2005.00.00.DGER049">0</definedName>
    <definedName name="MOV.014.C.0.03.2005.00.00.DGER050.CG4_AREA_ADM">0</definedName>
    <definedName name="MOV.014.C.0.03.2005.00.00.DGER051">0</definedName>
    <definedName name="MOV.014.C.0.03.2005.00.00.DGER055">-400.56</definedName>
    <definedName name="MOV.014.C.0.03.2005.00.00.DGER056">803.07</definedName>
    <definedName name="MOV.014.C.0.03.2005.00.00.DGER057">-20176.44</definedName>
    <definedName name="MOV.014.C.0.03.2005.00.00.DGER064">-18771.67</definedName>
    <definedName name="MOV.014.C.0.03.2005.00.00.DMOLSON06">0</definedName>
    <definedName name="MOV.014.C.0.03.2005.00.00.DMOLSON08.CG4_AREA_COM">0</definedName>
    <definedName name="MOV.014.C.0.03.2005.00.00.DMOLSON08.CG4_NIVEL3_26">0</definedName>
    <definedName name="MOV.014.C.0.03.2005.00.00.DMOLSON08.CG4_NIVEL3_27">0</definedName>
    <definedName name="MOV.014.C.0.03.2005.00.00.DMOLSON14">0</definedName>
    <definedName name="MOV.014.C.0.03.2005.00.00.DMOLSON27">0</definedName>
    <definedName name="MOV.014.C.0.04.2003.00.00.311550">0</definedName>
    <definedName name="MOV.014.C.0.04.2003.00.00.3214500.CG4_32999">0</definedName>
    <definedName name="MOV.014.C.0.04.2003.00.00.3214500.CG4_33999">0</definedName>
    <definedName name="MOV.014.C.0.04.2003.00.00.3214500.CG4_34999">0</definedName>
    <definedName name="MOV.014.C.0.04.2003.00.00.3214500.CG4_42999">0</definedName>
    <definedName name="MOV.014.C.0.04.2003.00.00.3214540">0</definedName>
    <definedName name="MOV.014.C.0.04.2003.00.00.3215420">0</definedName>
    <definedName name="MOV.014.C.0.04.2003.00.00.DGER003">0</definedName>
    <definedName name="MOV.014.C.0.04.2003.00.00.DGER005">0</definedName>
    <definedName name="MOV.014.C.0.04.2003.00.00.DGER006">0</definedName>
    <definedName name="MOV.014.C.0.04.2003.00.00.DGER007">0</definedName>
    <definedName name="MOV.014.C.0.04.2003.00.00.DGER01">0</definedName>
    <definedName name="MOV.014.C.0.04.2003.00.00.DGER015.CG4_AREA_ADM">-163192</definedName>
    <definedName name="MOV.014.C.0.04.2003.00.00.DGER015.CG4_AREA_COM">0</definedName>
    <definedName name="MOV.014.C.0.04.2003.00.00.DGER016">0</definedName>
    <definedName name="MOV.014.C.0.04.2003.00.00.DGER026">0</definedName>
    <definedName name="MOV.014.C.0.04.2003.00.00.DGER029">0</definedName>
    <definedName name="MOV.014.C.0.04.2003.00.00.DGER030">-71354.08</definedName>
    <definedName name="MOV.014.C.0.04.2003.00.00.DGER031">-710.34</definedName>
    <definedName name="MOV.014.C.0.04.2003.00.00.DGER032">0</definedName>
    <definedName name="MOV.014.C.0.04.2003.00.00.DGER034">0</definedName>
    <definedName name="MOV.014.C.0.04.2003.00.00.DGER036">0</definedName>
    <definedName name="MOV.014.C.0.04.2003.00.00.DGER048">-1193.01</definedName>
    <definedName name="MOV.014.C.0.04.2003.00.00.DGER049">0</definedName>
    <definedName name="MOV.014.C.0.04.2003.00.00.DGER050.CG4_AREA_ADM">0</definedName>
    <definedName name="MOV.014.C.0.04.2003.00.00.DGER050.CG4_AREA_COM">0</definedName>
    <definedName name="MOV.014.C.0.04.2003.00.00.DGER051">0</definedName>
    <definedName name="MOV.014.C.0.04.2003.00.00.DGER055">-42230.6</definedName>
    <definedName name="MOV.014.C.0.04.2003.00.00.DGER056">0</definedName>
    <definedName name="MOV.014.C.0.04.2003.00.00.DGER057">131288.56</definedName>
    <definedName name="MOV.014.C.0.04.2003.00.00.DGER064">0</definedName>
    <definedName name="MOV.014.C.0.04.2003.00.00.DMOLSON06">0</definedName>
    <definedName name="MOV.014.C.0.04.2003.00.00.DMOLSON08.CG4_AREA_COM">0</definedName>
    <definedName name="MOV.014.C.0.04.2003.00.00.DMOLSON08.CG4_NIVEL3_26">0</definedName>
    <definedName name="MOV.014.C.0.04.2003.00.00.DMOLSON08.CG4_NIVEL3_27">0</definedName>
    <definedName name="MOV.014.C.0.04.2003.00.00.DMOLSON14">0</definedName>
    <definedName name="MOV.014.C.0.04.2003.00.00.DMOLSON27">26410583.54</definedName>
    <definedName name="MOV.014.C.0.04.2004.00.00.311550">0</definedName>
    <definedName name="MOV.014.C.0.04.2004.00.00.3214500.CG4_32999">0</definedName>
    <definedName name="MOV.014.C.0.04.2004.00.00.3214500.CG4_33999">0</definedName>
    <definedName name="MOV.014.C.0.04.2004.00.00.3214500.CG4_34999">0</definedName>
    <definedName name="MOV.014.C.0.04.2004.00.00.3214500.CG4_42999">0</definedName>
    <definedName name="MOV.014.C.0.04.2004.00.00.3214540">0</definedName>
    <definedName name="MOV.014.C.0.04.2004.00.00.3215420">0</definedName>
    <definedName name="MOV.014.C.0.04.2004.00.00.DGER003">0</definedName>
    <definedName name="MOV.014.C.0.04.2004.00.00.DGER005">0</definedName>
    <definedName name="MOV.014.C.0.04.2004.00.00.DGER006">0</definedName>
    <definedName name="MOV.014.C.0.04.2004.00.00.DGER007">0</definedName>
    <definedName name="MOV.014.C.0.04.2004.00.00.DGER01">0</definedName>
    <definedName name="MOV.014.C.0.04.2004.00.00.DGER015.CG4_AREA_ADM">0</definedName>
    <definedName name="MOV.014.C.0.04.2004.00.00.DGER015.CG4_AREA_COM">0</definedName>
    <definedName name="MOV.014.C.0.04.2004.00.00.DGER016">0</definedName>
    <definedName name="MOV.014.C.0.04.2004.00.00.DGER026">0</definedName>
    <definedName name="MOV.014.C.0.04.2004.00.00.DGER029">0</definedName>
    <definedName name="MOV.014.C.0.04.2004.00.00.DGER030">0</definedName>
    <definedName name="MOV.014.C.0.04.2004.00.00.DGER031">-503.45</definedName>
    <definedName name="MOV.014.C.0.04.2004.00.00.DGER032">0</definedName>
    <definedName name="MOV.014.C.0.04.2004.00.00.DGER034">338956.6</definedName>
    <definedName name="MOV.014.C.0.04.2004.00.00.DGER036">0</definedName>
    <definedName name="MOV.014.C.0.04.2004.00.00.DGER048">554975.12</definedName>
    <definedName name="MOV.014.C.0.04.2004.00.00.DGER049">0</definedName>
    <definedName name="MOV.014.C.0.04.2004.00.00.DGER050.CG4_AREA_ADM">-817.05</definedName>
    <definedName name="MOV.014.C.0.04.2004.00.00.DGER051">0</definedName>
    <definedName name="MOV.014.C.0.04.2004.00.00.DGER055">-287.47</definedName>
    <definedName name="MOV.014.C.0.04.2004.00.00.DGER056">2050.96</definedName>
    <definedName name="MOV.014.C.0.04.2004.00.00.DGER057">-9383.25</definedName>
    <definedName name="MOV.014.C.0.04.2004.00.00.DGER064">-546034.86</definedName>
    <definedName name="MOV.014.C.0.04.2004.00.00.DMOLSON06">0</definedName>
    <definedName name="MOV.014.C.0.04.2004.00.00.DMOLSON08.CG4_AREA_COM">0</definedName>
    <definedName name="MOV.014.C.0.04.2004.00.00.DMOLSON08.CG4_NIVEL3_26">0</definedName>
    <definedName name="MOV.014.C.0.04.2004.00.00.DMOLSON08.CG4_NIVEL3_27">0</definedName>
    <definedName name="MOV.014.C.0.04.2004.00.00.DMOLSON14">0</definedName>
    <definedName name="MOV.014.C.0.04.2004.00.00.DMOLSON27">0</definedName>
    <definedName name="MOV.014.C.0.04.2005.00.00.311550">0</definedName>
    <definedName name="MOV.014.C.0.04.2005.00.00.3214500.CG4_32999">0</definedName>
    <definedName name="MOV.014.C.0.04.2005.00.00.3214500.CG4_33999">0</definedName>
    <definedName name="MOV.014.C.0.04.2005.00.00.3214500.CG4_34999">0</definedName>
    <definedName name="MOV.014.C.0.04.2005.00.00.3214500.CG4_42999">0</definedName>
    <definedName name="MOV.014.C.0.04.2005.00.00.3214540">0</definedName>
    <definedName name="MOV.014.C.0.04.2005.00.00.3215420">0</definedName>
    <definedName name="MOV.014.C.0.04.2005.00.00.DGER003">0</definedName>
    <definedName name="MOV.014.C.0.04.2005.00.00.DGER005">0</definedName>
    <definedName name="MOV.014.C.0.04.2005.00.00.DGER006">0</definedName>
    <definedName name="MOV.014.C.0.04.2005.00.00.DGER007">0</definedName>
    <definedName name="MOV.014.C.0.04.2005.00.00.DGER01">0</definedName>
    <definedName name="MOV.014.C.0.04.2005.00.00.DGER015.CG4_AREA_ADM">0</definedName>
    <definedName name="MOV.014.C.0.04.2005.00.00.DGER015.CG4_AREA_COM">0</definedName>
    <definedName name="MOV.014.C.0.04.2005.00.00.DGER016">0</definedName>
    <definedName name="MOV.014.C.0.04.2005.00.00.DGER026">0</definedName>
    <definedName name="MOV.014.C.0.04.2005.00.00.DGER029">0</definedName>
    <definedName name="MOV.014.C.0.04.2005.00.00.DGER030">0</definedName>
    <definedName name="MOV.014.C.0.04.2005.00.00.DGER031">0</definedName>
    <definedName name="MOV.014.C.0.04.2005.00.00.DGER032">0</definedName>
    <definedName name="MOV.014.C.0.04.2005.00.00.DGER034">0</definedName>
    <definedName name="MOV.014.C.0.04.2005.00.00.DGER036">0</definedName>
    <definedName name="MOV.014.C.0.04.2005.00.00.DGER048">0</definedName>
    <definedName name="MOV.014.C.0.04.2005.00.00.DGER049">0</definedName>
    <definedName name="MOV.014.C.0.04.2005.00.00.DGER050.CG4_AREA_ADM">0</definedName>
    <definedName name="MOV.014.C.0.04.2005.00.00.DGER051">0</definedName>
    <definedName name="MOV.014.C.0.04.2005.00.00.DGER055">0</definedName>
    <definedName name="MOV.014.C.0.04.2005.00.00.DGER056">0</definedName>
    <definedName name="MOV.014.C.0.04.2005.00.00.DGER057">0</definedName>
    <definedName name="MOV.014.C.0.04.2005.00.00.DGER064">0</definedName>
    <definedName name="MOV.014.C.0.04.2005.00.00.DMOLSON06">0</definedName>
    <definedName name="MOV.014.C.0.04.2005.00.00.DMOLSON08.CG4_AREA_COM">0</definedName>
    <definedName name="MOV.014.C.0.04.2005.00.00.DMOLSON08.CG4_NIVEL3_26">0</definedName>
    <definedName name="MOV.014.C.0.04.2005.00.00.DMOLSON08.CG4_NIVEL3_27">0</definedName>
    <definedName name="MOV.014.C.0.04.2005.00.00.DMOLSON14">0</definedName>
    <definedName name="MOV.014.C.0.04.2005.00.00.DMOLSON27">0</definedName>
    <definedName name="MOV.014.C.0.04.2005.00.00.DMOLSON31">-3732.4</definedName>
    <definedName name="MOV.014.C.0.05.2003.00.00.311550">0</definedName>
    <definedName name="MOV.014.C.0.05.2003.00.00.3214500.CG4_32999">0</definedName>
    <definedName name="MOV.014.C.0.05.2003.00.00.3214500.CG4_33999">0</definedName>
    <definedName name="MOV.014.C.0.05.2003.00.00.3214500.CG4_34999">0</definedName>
    <definedName name="MOV.014.C.0.05.2003.00.00.3214500.CG4_42999">0</definedName>
    <definedName name="MOV.014.C.0.05.2003.00.00.3214540">0</definedName>
    <definedName name="MOV.014.C.0.05.2003.00.00.3215420">0</definedName>
    <definedName name="MOV.014.C.0.05.2003.00.00.DGER003">0</definedName>
    <definedName name="MOV.014.C.0.05.2003.00.00.DGER005">0</definedName>
    <definedName name="MOV.014.C.0.05.2003.00.00.DGER006">0</definedName>
    <definedName name="MOV.014.C.0.05.2003.00.00.DGER007">0</definedName>
    <definedName name="MOV.014.C.0.05.2003.00.00.DGER01">0</definedName>
    <definedName name="MOV.014.C.0.05.2003.00.00.DGER015.CG4_AREA_ADM">0</definedName>
    <definedName name="MOV.014.C.0.05.2003.00.00.DGER015.CG4_AREA_COM">0</definedName>
    <definedName name="MOV.014.C.0.05.2003.00.00.DGER016">0</definedName>
    <definedName name="MOV.014.C.0.05.2003.00.00.DGER026">0</definedName>
    <definedName name="MOV.014.C.0.05.2003.00.00.DGER029">0</definedName>
    <definedName name="MOV.014.C.0.05.2003.00.00.DGER030">17605.71</definedName>
    <definedName name="MOV.014.C.0.05.2003.00.00.DGER031">-315.68</definedName>
    <definedName name="MOV.014.C.0.05.2003.00.00.DGER032">0</definedName>
    <definedName name="MOV.014.C.0.05.2003.00.00.DGER034">0</definedName>
    <definedName name="MOV.014.C.0.05.2003.00.00.DGER036">0</definedName>
    <definedName name="MOV.014.C.0.05.2003.00.00.DGER048">0</definedName>
    <definedName name="MOV.014.C.0.05.2003.00.00.DGER049">0</definedName>
    <definedName name="MOV.014.C.0.05.2003.00.00.DGER050.CG4_AREA_ADM">-40974.66</definedName>
    <definedName name="MOV.014.C.0.05.2003.00.00.DGER050.CG4_AREA_COM">0</definedName>
    <definedName name="MOV.014.C.0.05.2003.00.00.DGER051">0</definedName>
    <definedName name="MOV.014.C.0.05.2003.00.00.DGER055">0</definedName>
    <definedName name="MOV.014.C.0.05.2003.00.00.DGER056">968.93</definedName>
    <definedName name="MOV.014.C.0.05.2003.00.00.DGER057">-21479.98</definedName>
    <definedName name="MOV.014.C.0.05.2003.00.00.DGER064">0</definedName>
    <definedName name="MOV.014.C.0.05.2003.00.00.DMOLSON06">0</definedName>
    <definedName name="MOV.014.C.0.05.2003.00.00.DMOLSON08.CG4_AREA_COM">0</definedName>
    <definedName name="MOV.014.C.0.05.2003.00.00.DMOLSON08.CG4_NIVEL3_26">0</definedName>
    <definedName name="MOV.014.C.0.05.2003.00.00.DMOLSON08.CG4_NIVEL3_27">0</definedName>
    <definedName name="MOV.014.C.0.05.2003.00.00.DMOLSON14">0</definedName>
    <definedName name="MOV.014.C.0.05.2003.00.00.DMOLSON27">-765155.1</definedName>
    <definedName name="MOV.014.C.0.05.2004.00.00.311550">0</definedName>
    <definedName name="MOV.014.C.0.05.2004.00.00.3214500.CG4_32999">0</definedName>
    <definedName name="MOV.014.C.0.05.2004.00.00.3214500.CG4_33999">0</definedName>
    <definedName name="MOV.014.C.0.05.2004.00.00.3214500.CG4_34999">0</definedName>
    <definedName name="MOV.014.C.0.05.2004.00.00.3214500.CG4_42999">0</definedName>
    <definedName name="MOV.014.C.0.05.2004.00.00.3214540">0</definedName>
    <definedName name="MOV.014.C.0.05.2004.00.00.3215420">0</definedName>
    <definedName name="MOV.014.C.0.05.2004.00.00.DGER003">0</definedName>
    <definedName name="MOV.014.C.0.05.2004.00.00.DGER005">0</definedName>
    <definedName name="MOV.014.C.0.05.2004.00.00.DGER006">0</definedName>
    <definedName name="MOV.014.C.0.05.2004.00.00.DGER007">0</definedName>
    <definedName name="MOV.014.C.0.05.2004.00.00.DGER01">0</definedName>
    <definedName name="MOV.014.C.0.05.2004.00.00.DGER015.CG4_AREA_ADM">0</definedName>
    <definedName name="MOV.014.C.0.05.2004.00.00.DGER015.CG4_AREA_COM">0</definedName>
    <definedName name="MOV.014.C.0.05.2004.00.00.DGER016">0</definedName>
    <definedName name="MOV.014.C.0.05.2004.00.00.DGER026">0</definedName>
    <definedName name="MOV.014.C.0.05.2004.00.00.DGER029">0</definedName>
    <definedName name="MOV.014.C.0.05.2004.00.00.DGER030">0</definedName>
    <definedName name="MOV.014.C.0.05.2004.00.00.DGER031">-268.87</definedName>
    <definedName name="MOV.014.C.0.05.2004.00.00.DGER032">-3737.66</definedName>
    <definedName name="MOV.014.C.0.05.2004.00.00.DGER034">0</definedName>
    <definedName name="MOV.014.C.0.05.2004.00.00.DGER036">0</definedName>
    <definedName name="MOV.014.C.0.05.2004.00.00.DGER048">40407.12</definedName>
    <definedName name="MOV.014.C.0.05.2004.00.00.DGER049">0</definedName>
    <definedName name="MOV.014.C.0.05.2004.00.00.DGER050.CG4_AREA_ADM">-9832.07</definedName>
    <definedName name="MOV.014.C.0.05.2004.00.00.DGER051">0</definedName>
    <definedName name="MOV.014.C.0.05.2004.00.00.DGER055">-322.24</definedName>
    <definedName name="MOV.014.C.0.05.2004.00.00.DGER056">349.37</definedName>
    <definedName name="MOV.014.C.0.05.2004.00.00.DGER057">-52206.52</definedName>
    <definedName name="MOV.014.C.0.05.2004.00.00.DGER064">0</definedName>
    <definedName name="MOV.014.C.0.05.2004.00.00.DMOLSON06">0</definedName>
    <definedName name="MOV.014.C.0.05.2004.00.00.DMOLSON08.CG4_AREA_COM">0</definedName>
    <definedName name="MOV.014.C.0.05.2004.00.00.DMOLSON08.CG4_NIVEL3_26">0</definedName>
    <definedName name="MOV.014.C.0.05.2004.00.00.DMOLSON08.CG4_NIVEL3_27">0</definedName>
    <definedName name="MOV.014.C.0.05.2004.00.00.DMOLSON14">0</definedName>
    <definedName name="MOV.014.C.0.05.2004.00.00.DMOLSON27">0</definedName>
    <definedName name="MOV.014.C.0.05.2005.00.00.311550">0</definedName>
    <definedName name="MOV.014.C.0.05.2005.00.00.3214500.CG4_32999">0</definedName>
    <definedName name="MOV.014.C.0.05.2005.00.00.3214500.CG4_33999">0</definedName>
    <definedName name="MOV.014.C.0.05.2005.00.00.3214500.CG4_34999">0</definedName>
    <definedName name="MOV.014.C.0.05.2005.00.00.3214500.CG4_42999">0</definedName>
    <definedName name="MOV.014.C.0.05.2005.00.00.3214540">0</definedName>
    <definedName name="MOV.014.C.0.05.2005.00.00.3215420">0</definedName>
    <definedName name="MOV.014.C.0.05.2005.00.00.DGER003">0</definedName>
    <definedName name="MOV.014.C.0.05.2005.00.00.DGER005">0</definedName>
    <definedName name="MOV.014.C.0.05.2005.00.00.DGER006">0</definedName>
    <definedName name="MOV.014.C.0.05.2005.00.00.DGER007">0</definedName>
    <definedName name="MOV.014.C.0.05.2005.00.00.DGER01">0</definedName>
    <definedName name="MOV.014.C.0.05.2005.00.00.DGER015.CG4_AREA_ADM">0</definedName>
    <definedName name="MOV.014.C.0.05.2005.00.00.DGER015.CG4_AREA_COM">0</definedName>
    <definedName name="MOV.014.C.0.05.2005.00.00.DGER016">0</definedName>
    <definedName name="MOV.014.C.0.05.2005.00.00.DGER026">0</definedName>
    <definedName name="MOV.014.C.0.05.2005.00.00.DGER029">0</definedName>
    <definedName name="MOV.014.C.0.05.2005.00.00.DGER030">0</definedName>
    <definedName name="MOV.014.C.0.05.2005.00.00.DGER031">0</definedName>
    <definedName name="MOV.014.C.0.05.2005.00.00.DGER032">0</definedName>
    <definedName name="MOV.014.C.0.05.2005.00.00.DGER034">0</definedName>
    <definedName name="MOV.014.C.0.05.2005.00.00.DGER036">0</definedName>
    <definedName name="MOV.014.C.0.05.2005.00.00.DGER048">0</definedName>
    <definedName name="MOV.014.C.0.05.2005.00.00.DGER049">0</definedName>
    <definedName name="MOV.014.C.0.05.2005.00.00.DGER050.CG4_AREA_ADM">0</definedName>
    <definedName name="MOV.014.C.0.05.2005.00.00.DGER051">0</definedName>
    <definedName name="MOV.014.C.0.05.2005.00.00.DGER055">0</definedName>
    <definedName name="MOV.014.C.0.05.2005.00.00.DGER056">0</definedName>
    <definedName name="MOV.014.C.0.05.2005.00.00.DGER057">0</definedName>
    <definedName name="MOV.014.C.0.05.2005.00.00.DGER064">0</definedName>
    <definedName name="MOV.014.C.0.05.2005.00.00.DMOLSON06">0</definedName>
    <definedName name="MOV.014.C.0.05.2005.00.00.DMOLSON08.CG4_AREA_COM">0</definedName>
    <definedName name="MOV.014.C.0.05.2005.00.00.DMOLSON08.CG4_NIVEL3_26">0</definedName>
    <definedName name="MOV.014.C.0.05.2005.00.00.DMOLSON08.CG4_NIVEL3_27">0</definedName>
    <definedName name="MOV.014.C.0.05.2005.00.00.DMOLSON14">0</definedName>
    <definedName name="MOV.014.C.0.05.2005.00.00.DMOLSON27">0</definedName>
    <definedName name="MOV.014.C.0.05.2005.00.00.DMOLSON29">0</definedName>
    <definedName name="MOV.014.C.0.05.2005.00.00.DMOLSON31">-2785.25</definedName>
    <definedName name="MOV.014.C.0.06.2003.00.00.311550">0</definedName>
    <definedName name="MOV.014.C.0.06.2003.00.00.3214500.CG4_42999">0</definedName>
    <definedName name="MOV.014.C.0.06.2003.00.00.3214540">0</definedName>
    <definedName name="MOV.014.C.0.06.2003.00.00.3215420">0</definedName>
    <definedName name="MOV.014.C.0.06.2003.00.00.DGER003">0</definedName>
    <definedName name="MOV.014.C.0.06.2003.00.00.DGER005">0</definedName>
    <definedName name="MOV.014.C.0.06.2003.00.00.DGER006">0</definedName>
    <definedName name="MOV.014.C.0.06.2003.00.00.DGER007">0</definedName>
    <definedName name="MOV.014.C.0.06.2003.00.00.DGER01">0</definedName>
    <definedName name="MOV.014.C.0.06.2003.00.00.DGER015.CG4_AREA_ADM">0</definedName>
    <definedName name="MOV.014.C.0.06.2003.00.00.DGER015.CG4_AREA_COM">0</definedName>
    <definedName name="MOV.014.C.0.06.2003.00.00.DGER016">0</definedName>
    <definedName name="MOV.014.C.0.06.2003.00.00.DGER026">0</definedName>
    <definedName name="MOV.014.C.0.06.2003.00.00.DGER029">0</definedName>
    <definedName name="MOV.014.C.0.06.2003.00.00.DGER030">0</definedName>
    <definedName name="MOV.014.C.0.06.2003.00.00.DGER031">-612.74</definedName>
    <definedName name="MOV.014.C.0.06.2003.00.00.DGER032">0</definedName>
    <definedName name="MOV.014.C.0.06.2003.00.00.DGER034">0</definedName>
    <definedName name="MOV.014.C.0.06.2003.00.00.DGER036">0</definedName>
    <definedName name="MOV.014.C.0.06.2003.00.00.DGER048">800509.89</definedName>
    <definedName name="MOV.014.C.0.06.2003.00.00.DGER049">0</definedName>
    <definedName name="MOV.014.C.0.06.2003.00.00.DGER050.CG4_AREA_ADM">-41784.86</definedName>
    <definedName name="MOV.014.C.0.06.2003.00.00.DGER050.CG4_AREA_COM">0</definedName>
    <definedName name="MOV.014.C.0.06.2003.00.00.DGER051">0</definedName>
    <definedName name="MOV.014.C.0.06.2003.00.00.DGER055">-417.99</definedName>
    <definedName name="MOV.014.C.0.06.2003.00.00.DGER056">0</definedName>
    <definedName name="MOV.014.C.0.06.2003.00.00.DGER057">26086.44</definedName>
    <definedName name="MOV.014.C.0.06.2003.00.00.DGER064">0</definedName>
    <definedName name="MOV.014.C.0.06.2003.00.00.DMOLSON06">0</definedName>
    <definedName name="MOV.014.C.0.06.2003.00.00.DMOLSON08.CG4_AREA_COM">0</definedName>
    <definedName name="MOV.014.C.0.06.2003.00.00.DMOLSON08.CG4_NIVEL3_26">0</definedName>
    <definedName name="MOV.014.C.0.06.2003.00.00.DMOLSON08.CG4_NIVEL3_27">0</definedName>
    <definedName name="MOV.014.C.0.06.2003.00.00.DMOLSON14">0</definedName>
    <definedName name="MOV.014.C.0.06.2003.00.00.DMOLSON27">0</definedName>
    <definedName name="MOV.014.C.0.06.2004.00.00.311550">0</definedName>
    <definedName name="MOV.014.C.0.06.2004.00.00.3214500.CG4_32999">0</definedName>
    <definedName name="MOV.014.C.0.06.2004.00.00.3214500.CG4_33999">0</definedName>
    <definedName name="MOV.014.C.0.06.2004.00.00.3214500.CG4_34999">0</definedName>
    <definedName name="MOV.014.C.0.06.2004.00.00.3214500.CG4_42999">0</definedName>
    <definedName name="MOV.014.C.0.06.2004.00.00.3214540">0</definedName>
    <definedName name="MOV.014.C.0.06.2004.00.00.3215420">0</definedName>
    <definedName name="MOV.014.C.0.06.2004.00.00.DGER003">0</definedName>
    <definedName name="MOV.014.C.0.06.2004.00.00.DGER005">0</definedName>
    <definedName name="MOV.014.C.0.06.2004.00.00.DGER006">0</definedName>
    <definedName name="MOV.014.C.0.06.2004.00.00.DGER007">0</definedName>
    <definedName name="MOV.014.C.0.06.2004.00.00.DGER01">0</definedName>
    <definedName name="MOV.014.C.0.06.2004.00.00.DGER015.CG4_AREA_ADM">0</definedName>
    <definedName name="MOV.014.C.0.06.2004.00.00.DGER015.CG4_AREA_COM">0</definedName>
    <definedName name="MOV.014.C.0.06.2004.00.00.DGER016">0</definedName>
    <definedName name="MOV.014.C.0.06.2004.00.00.DGER026">0</definedName>
    <definedName name="MOV.014.C.0.06.2004.00.00.DGER029">0</definedName>
    <definedName name="MOV.014.C.0.06.2004.00.00.DGER030">0</definedName>
    <definedName name="MOV.014.C.0.06.2004.00.00.DGER031">-446.86</definedName>
    <definedName name="MOV.014.C.0.06.2004.00.00.DGER032">-3653.42</definedName>
    <definedName name="MOV.014.C.0.06.2004.00.00.DGER034">0</definedName>
    <definedName name="MOV.014.C.0.06.2004.00.00.DGER036">0</definedName>
    <definedName name="MOV.014.C.0.06.2004.00.00.DGER048">39496.4</definedName>
    <definedName name="MOV.014.C.0.06.2004.00.00.DGER049">0</definedName>
    <definedName name="MOV.014.C.0.06.2004.00.00.DGER050.CG4_AREA_ADM">-1420.39</definedName>
    <definedName name="MOV.014.C.0.06.2004.00.00.DGER051">0</definedName>
    <definedName name="MOV.014.C.0.06.2004.00.00.DGER055">-334.14</definedName>
    <definedName name="MOV.014.C.0.06.2004.00.00.DGER056">2644.81</definedName>
    <definedName name="MOV.014.C.0.06.2004.00.00.DGER057">6120.94</definedName>
    <definedName name="MOV.014.C.0.06.2004.00.00.DGER064">-17613.52</definedName>
    <definedName name="MOV.014.C.0.06.2004.00.00.DMOLSON06">0</definedName>
    <definedName name="MOV.014.C.0.06.2004.00.00.DMOLSON08.CG4_AREA_COM">0</definedName>
    <definedName name="MOV.014.C.0.06.2004.00.00.DMOLSON08.CG4_NIVEL3_26">0</definedName>
    <definedName name="MOV.014.C.0.06.2004.00.00.DMOLSON08.CG4_NIVEL3_27">0</definedName>
    <definedName name="MOV.014.C.0.06.2004.00.00.DMOLSON14">0</definedName>
    <definedName name="MOV.014.C.0.06.2004.00.00.DMOLSON27">0</definedName>
    <definedName name="MOV.014.C.0.06.2005.00.00.311550">0</definedName>
    <definedName name="MOV.014.C.0.06.2005.00.00.3214500.CG4_32999">0</definedName>
    <definedName name="MOV.014.C.0.06.2005.00.00.3214500.CG4_33999">0</definedName>
    <definedName name="MOV.014.C.0.06.2005.00.00.3214500.CG4_34999">0</definedName>
    <definedName name="MOV.014.C.0.06.2005.00.00.3214500.CG4_42999">0</definedName>
    <definedName name="MOV.014.C.0.06.2005.00.00.3214540">0</definedName>
    <definedName name="MOV.014.C.0.06.2005.00.00.3215420">0</definedName>
    <definedName name="MOV.014.C.0.06.2005.00.00.DGER003">0</definedName>
    <definedName name="MOV.014.C.0.06.2005.00.00.DGER005">0</definedName>
    <definedName name="MOV.014.C.0.06.2005.00.00.DGER006">0</definedName>
    <definedName name="MOV.014.C.0.06.2005.00.00.DGER007">0</definedName>
    <definedName name="MOV.014.C.0.06.2005.00.00.DGER01">0</definedName>
    <definedName name="MOV.014.C.0.06.2005.00.00.DGER015.CG4_AREA_ADM">0</definedName>
    <definedName name="MOV.014.C.0.06.2005.00.00.DGER015.CG4_AREA_COM">0</definedName>
    <definedName name="MOV.014.C.0.06.2005.00.00.DGER016">0</definedName>
    <definedName name="MOV.014.C.0.06.2005.00.00.DGER026">0</definedName>
    <definedName name="MOV.014.C.0.06.2005.00.00.DGER029">0</definedName>
    <definedName name="MOV.014.C.0.06.2005.00.00.DGER030">0</definedName>
    <definedName name="MOV.014.C.0.06.2005.00.00.DGER031">0</definedName>
    <definedName name="MOV.014.C.0.06.2005.00.00.DGER032">0</definedName>
    <definedName name="MOV.014.C.0.06.2005.00.00.DGER034">0</definedName>
    <definedName name="MOV.014.C.0.06.2005.00.00.DGER036">0</definedName>
    <definedName name="MOV.014.C.0.06.2005.00.00.DGER048">0</definedName>
    <definedName name="MOV.014.C.0.06.2005.00.00.DGER049">0</definedName>
    <definedName name="MOV.014.C.0.06.2005.00.00.DGER050.CG4_AREA_ADM">0</definedName>
    <definedName name="MOV.014.C.0.06.2005.00.00.DGER051">0</definedName>
    <definedName name="MOV.014.C.0.06.2005.00.00.DGER055">0</definedName>
    <definedName name="MOV.014.C.0.06.2005.00.00.DGER056">0</definedName>
    <definedName name="MOV.014.C.0.06.2005.00.00.DGER057">0</definedName>
    <definedName name="MOV.014.C.0.06.2005.00.00.DGER064">0</definedName>
    <definedName name="MOV.014.C.0.06.2005.00.00.DMOLSON06">0</definedName>
    <definedName name="MOV.014.C.0.06.2005.00.00.DMOLSON08.CG4_AREA_COM">0</definedName>
    <definedName name="MOV.014.C.0.06.2005.00.00.DMOLSON08.CG4_NIVEL3_26">0</definedName>
    <definedName name="MOV.014.C.0.06.2005.00.00.DMOLSON08.CG4_NIVEL3_27">0</definedName>
    <definedName name="MOV.014.C.0.06.2005.00.00.DMOLSON14">0</definedName>
    <definedName name="MOV.014.C.0.06.2005.00.00.DMOLSON27">0</definedName>
    <definedName name="MOV.014.C.0.07.2003.00.00.311550">0</definedName>
    <definedName name="MOV.014.C.0.07.2003.00.00.3214500.CG4_32999">0</definedName>
    <definedName name="MOV.014.C.0.07.2003.00.00.3214500.CG4_33999">0</definedName>
    <definedName name="MOV.014.C.0.07.2003.00.00.3214500.CG4_34999">0</definedName>
    <definedName name="MOV.014.C.0.07.2003.00.00.3214500.CG4_42999">0</definedName>
    <definedName name="MOV.014.C.0.07.2003.00.00.3214540">0</definedName>
    <definedName name="MOV.014.C.0.07.2003.00.00.3215420">0</definedName>
    <definedName name="MOV.014.C.0.07.2003.00.00.DGER003">0</definedName>
    <definedName name="MOV.014.C.0.07.2003.00.00.DGER005">0</definedName>
    <definedName name="MOV.014.C.0.07.2003.00.00.DGER006">0</definedName>
    <definedName name="MOV.014.C.0.07.2003.00.00.DGER007">0</definedName>
    <definedName name="MOV.014.C.0.07.2003.00.00.DGER01">0</definedName>
    <definedName name="MOV.014.C.0.07.2003.00.00.DGER015.CG4_AREA_ADM">0</definedName>
    <definedName name="MOV.014.C.0.07.2003.00.00.DGER015.CG4_AREA_COM">0</definedName>
    <definedName name="MOV.014.C.0.07.2003.00.00.DGER016">0</definedName>
    <definedName name="MOV.014.C.0.07.2003.00.00.DGER026">0</definedName>
    <definedName name="MOV.014.C.0.07.2003.00.00.DGER029">-25.98</definedName>
    <definedName name="MOV.014.C.0.07.2003.00.00.DGER030">0</definedName>
    <definedName name="MOV.014.C.0.07.2003.00.00.DGER031">-436.59</definedName>
    <definedName name="MOV.014.C.0.07.2003.00.00.DGER032">0</definedName>
    <definedName name="MOV.014.C.0.07.2003.00.00.DGER034">0</definedName>
    <definedName name="MOV.014.C.0.07.2003.00.00.DGER036">0</definedName>
    <definedName name="MOV.014.C.0.07.2003.00.00.DGER048">1183656.86</definedName>
    <definedName name="MOV.014.C.0.07.2003.00.00.DGER049">0</definedName>
    <definedName name="MOV.014.C.0.07.2003.00.00.DGER050.CG4_AREA_ADM">-1320.36</definedName>
    <definedName name="MOV.014.C.0.07.2003.00.00.DGER050.CG4_AREA_COM">0</definedName>
    <definedName name="MOV.014.C.0.07.2003.00.00.DGER051">0</definedName>
    <definedName name="MOV.014.C.0.07.2003.00.00.DGER055">-477.22</definedName>
    <definedName name="MOV.014.C.0.07.2003.00.00.DGER056">1574.57</definedName>
    <definedName name="MOV.014.C.0.07.2003.00.00.DGER057">-26495.74</definedName>
    <definedName name="MOV.014.C.0.07.2003.00.00.DGER064">0</definedName>
    <definedName name="MOV.014.C.0.07.2003.00.00.DMOLSON06">0</definedName>
    <definedName name="MOV.014.C.0.07.2003.00.00.DMOLSON08.CG4_AREA_COM">0</definedName>
    <definedName name="MOV.014.C.0.07.2003.00.00.DMOLSON08.CG4_NIVEL3_26">0</definedName>
    <definedName name="MOV.014.C.0.07.2003.00.00.DMOLSON08.CG4_NIVEL3_27">0</definedName>
    <definedName name="MOV.014.C.0.07.2003.00.00.DMOLSON14">0</definedName>
    <definedName name="MOV.014.C.0.07.2003.00.00.DMOLSON27">0</definedName>
    <definedName name="MOV.014.C.0.07.2004.00.00.311550">0</definedName>
    <definedName name="MOV.014.C.0.07.2004.00.00.3214500.CG4_32999">0</definedName>
    <definedName name="MOV.014.C.0.07.2004.00.00.3214500.CG4_33999">0</definedName>
    <definedName name="MOV.014.C.0.07.2004.00.00.3214500.CG4_34999">0</definedName>
    <definedName name="MOV.014.C.0.07.2004.00.00.3214500.CG4_42999">0</definedName>
    <definedName name="MOV.014.C.0.07.2004.00.00.3214540">0</definedName>
    <definedName name="MOV.014.C.0.07.2004.00.00.3215420">0</definedName>
    <definedName name="MOV.014.C.0.07.2004.00.00.DGER003">0</definedName>
    <definedName name="MOV.014.C.0.07.2004.00.00.DGER005">0</definedName>
    <definedName name="MOV.014.C.0.07.2004.00.00.DGER006">0</definedName>
    <definedName name="MOV.014.C.0.07.2004.00.00.DGER007">0</definedName>
    <definedName name="MOV.014.C.0.07.2004.00.00.DGER01">0</definedName>
    <definedName name="MOV.014.C.0.07.2004.00.00.DGER015.CG4_AREA_ADM">0</definedName>
    <definedName name="MOV.014.C.0.07.2004.00.00.DGER015.CG4_AREA_COM">0</definedName>
    <definedName name="MOV.014.C.0.07.2004.00.00.DGER016">0</definedName>
    <definedName name="MOV.014.C.0.07.2004.00.00.DGER026">0</definedName>
    <definedName name="MOV.014.C.0.07.2004.00.00.DGER029">0</definedName>
    <definedName name="MOV.014.C.0.07.2004.00.00.DGER030">0</definedName>
    <definedName name="MOV.014.C.0.07.2004.00.00.DGER031">-478.45</definedName>
    <definedName name="MOV.014.C.0.07.2004.00.00.DGER032">-4365.27</definedName>
    <definedName name="MOV.014.C.0.07.2004.00.00.DGER034">0</definedName>
    <definedName name="MOV.014.C.0.07.2004.00.00.DGER036">0</definedName>
    <definedName name="MOV.014.C.0.07.2004.00.00.DGER048">47192.06</definedName>
    <definedName name="MOV.014.C.0.07.2004.00.00.DGER049">0</definedName>
    <definedName name="MOV.014.C.0.07.2004.00.00.DGER050.CG4_AREA_ADM">0</definedName>
    <definedName name="MOV.014.C.0.07.2004.00.00.DGER051">0</definedName>
    <definedName name="MOV.014.C.0.07.2004.00.00.DGER055">-345.9</definedName>
    <definedName name="MOV.014.C.0.07.2004.00.00.DGER056">1596.77</definedName>
    <definedName name="MOV.014.C.0.07.2004.00.00.DGER057">22868.52</definedName>
    <definedName name="MOV.014.C.0.07.2004.00.00.DGER064">-66467.73</definedName>
    <definedName name="MOV.014.C.0.07.2004.00.00.DMOLSON06">0</definedName>
    <definedName name="MOV.014.C.0.07.2004.00.00.DMOLSON08.CG4_AREA_COM">0</definedName>
    <definedName name="MOV.014.C.0.07.2004.00.00.DMOLSON08.CG4_NIVEL3_26">0</definedName>
    <definedName name="MOV.014.C.0.07.2004.00.00.DMOLSON08.CG4_NIVEL3_27">0</definedName>
    <definedName name="MOV.014.C.0.07.2004.00.00.DMOLSON14">0</definedName>
    <definedName name="MOV.014.C.0.07.2004.00.00.DMOLSON27">0</definedName>
    <definedName name="MOV.014.C.0.07.2005.00.00.311550">0</definedName>
    <definedName name="MOV.014.C.0.07.2005.00.00.3214500.CG4_32999">0</definedName>
    <definedName name="MOV.014.C.0.07.2005.00.00.3214500.CG4_33999">0</definedName>
    <definedName name="MOV.014.C.0.07.2005.00.00.3214500.CG4_34999">0</definedName>
    <definedName name="MOV.014.C.0.07.2005.00.00.3214500.CG4_42999">0</definedName>
    <definedName name="MOV.014.C.0.07.2005.00.00.3214540">0</definedName>
    <definedName name="MOV.014.C.0.07.2005.00.00.3215420">0</definedName>
    <definedName name="MOV.014.C.0.07.2005.00.00.DGER003">0</definedName>
    <definedName name="MOV.014.C.0.07.2005.00.00.DGER005">0</definedName>
    <definedName name="MOV.014.C.0.07.2005.00.00.DGER006">0</definedName>
    <definedName name="MOV.014.C.0.07.2005.00.00.DGER007">0</definedName>
    <definedName name="MOV.014.C.0.07.2005.00.00.DGER01">0</definedName>
    <definedName name="MOV.014.C.0.07.2005.00.00.DGER015.CG4_AREA_ADM">0</definedName>
    <definedName name="MOV.014.C.0.07.2005.00.00.DGER015.CG4_AREA_COM">0</definedName>
    <definedName name="MOV.014.C.0.07.2005.00.00.DGER016">0</definedName>
    <definedName name="MOV.014.C.0.07.2005.00.00.DGER026">0</definedName>
    <definedName name="MOV.014.C.0.07.2005.00.00.DGER029">0</definedName>
    <definedName name="MOV.014.C.0.07.2005.00.00.DGER030">0</definedName>
    <definedName name="MOV.014.C.0.07.2005.00.00.DGER031">0</definedName>
    <definedName name="MOV.014.C.0.07.2005.00.00.DGER032">0</definedName>
    <definedName name="MOV.014.C.0.07.2005.00.00.DGER034">0</definedName>
    <definedName name="MOV.014.C.0.07.2005.00.00.DGER036">0</definedName>
    <definedName name="MOV.014.C.0.07.2005.00.00.DGER048">0</definedName>
    <definedName name="MOV.014.C.0.07.2005.00.00.DGER049">0</definedName>
    <definedName name="MOV.014.C.0.07.2005.00.00.DGER050.CG4_AREA_ADM">0</definedName>
    <definedName name="MOV.014.C.0.07.2005.00.00.DGER051">0</definedName>
    <definedName name="MOV.014.C.0.07.2005.00.00.DGER055">0</definedName>
    <definedName name="MOV.014.C.0.07.2005.00.00.DGER056">0</definedName>
    <definedName name="MOV.014.C.0.07.2005.00.00.DGER057">0</definedName>
    <definedName name="MOV.014.C.0.07.2005.00.00.DGER064">0</definedName>
    <definedName name="MOV.014.C.0.07.2005.00.00.DMOLSON06">0</definedName>
    <definedName name="MOV.014.C.0.07.2005.00.00.DMOLSON08.CG4_AREA_COM">0</definedName>
    <definedName name="MOV.014.C.0.07.2005.00.00.DMOLSON08.CG4_NIVEL3_26">0</definedName>
    <definedName name="MOV.014.C.0.07.2005.00.00.DMOLSON08.CG4_NIVEL3_27">0</definedName>
    <definedName name="MOV.014.C.0.07.2005.00.00.DMOLSON14">0</definedName>
    <definedName name="MOV.014.C.0.07.2005.00.00.DMOLSON27">0</definedName>
    <definedName name="MOV.014.C.0.07.2005.00.00.DMOLSON31">-2901.26</definedName>
    <definedName name="MOV.014.C.0.08.2003.00.00.311550">0</definedName>
    <definedName name="MOV.014.C.0.08.2003.00.00.3214500.CG4_32999">0</definedName>
    <definedName name="MOV.014.C.0.08.2003.00.00.3214500.CG4_33999">0</definedName>
    <definedName name="MOV.014.C.0.08.2003.00.00.3214500.CG4_34999">0</definedName>
    <definedName name="MOV.014.C.0.08.2003.00.00.3214500.CG4_42999">0</definedName>
    <definedName name="MOV.014.C.0.08.2003.00.00.3214540">0</definedName>
    <definedName name="MOV.014.C.0.08.2003.00.00.3215420">0</definedName>
    <definedName name="MOV.014.C.0.08.2003.00.00.DGER003">0</definedName>
    <definedName name="MOV.014.C.0.08.2003.00.00.DGER005">0</definedName>
    <definedName name="MOV.014.C.0.08.2003.00.00.DGER006">0</definedName>
    <definedName name="MOV.014.C.0.08.2003.00.00.DGER007">0</definedName>
    <definedName name="MOV.014.C.0.08.2003.00.00.DGER01">0</definedName>
    <definedName name="MOV.014.C.0.08.2003.00.00.DGER015.CG4_AREA_ADM">0</definedName>
    <definedName name="MOV.014.C.0.08.2003.00.00.DGER015.CG4_AREA_COM">0</definedName>
    <definedName name="MOV.014.C.0.08.2003.00.00.DGER016">0</definedName>
    <definedName name="MOV.014.C.0.08.2003.00.00.DGER026">0</definedName>
    <definedName name="MOV.014.C.0.08.2003.00.00.DGER029">-0.22</definedName>
    <definedName name="MOV.014.C.0.08.2003.00.00.DGER030">0</definedName>
    <definedName name="MOV.014.C.0.08.2003.00.00.DGER031">-2271.42</definedName>
    <definedName name="MOV.014.C.0.08.2003.00.00.DGER032">0</definedName>
    <definedName name="MOV.014.C.0.08.2003.00.00.DGER034">0</definedName>
    <definedName name="MOV.014.C.0.08.2003.00.00.DGER036">0</definedName>
    <definedName name="MOV.014.C.0.08.2003.00.00.DGER048">1123942.84</definedName>
    <definedName name="MOV.014.C.0.08.2003.00.00.DGER049">0</definedName>
    <definedName name="MOV.014.C.0.08.2003.00.00.DGER050.CG4_AREA_ADM">-196062.52</definedName>
    <definedName name="MOV.014.C.0.08.2003.00.00.DGER050.CG4_AREA_COM">0</definedName>
    <definedName name="MOV.014.C.0.08.2003.00.00.DGER051">0</definedName>
    <definedName name="MOV.014.C.0.08.2003.00.00.DGER055">1.53</definedName>
    <definedName name="MOV.014.C.0.08.2003.00.00.DGER056">13.43</definedName>
    <definedName name="MOV.014.C.0.08.2003.00.00.DGER057">-276.15</definedName>
    <definedName name="MOV.014.C.0.08.2003.00.00.DGER064">0</definedName>
    <definedName name="MOV.014.C.0.08.2003.00.00.DMOLSON06">0</definedName>
    <definedName name="MOV.014.C.0.08.2003.00.00.DMOLSON08.CG4_AREA_COM">0</definedName>
    <definedName name="MOV.014.C.0.08.2003.00.00.DMOLSON08.CG4_NIVEL3_26">0</definedName>
    <definedName name="MOV.014.C.0.08.2003.00.00.DMOLSON08.CG4_NIVEL3_27">0</definedName>
    <definedName name="MOV.014.C.0.08.2003.00.00.DMOLSON14">0</definedName>
    <definedName name="MOV.014.C.0.08.2003.00.00.DMOLSON27">0</definedName>
    <definedName name="MOV.014.C.0.08.2004.00.00.311550">0</definedName>
    <definedName name="MOV.014.C.0.08.2004.00.00.3214500.CG4_32999">0</definedName>
    <definedName name="MOV.014.C.0.08.2004.00.00.3214500.CG4_33999">0</definedName>
    <definedName name="MOV.014.C.0.08.2004.00.00.3214500.CG4_34999">0</definedName>
    <definedName name="MOV.014.C.0.08.2004.00.00.3214500.CG4_42999">0</definedName>
    <definedName name="MOV.014.C.0.08.2004.00.00.3214540">0</definedName>
    <definedName name="MOV.014.C.0.08.2004.00.00.3215420">0</definedName>
    <definedName name="MOV.014.C.0.08.2004.00.00.DGER003">0</definedName>
    <definedName name="MOV.014.C.0.08.2004.00.00.DGER005">0</definedName>
    <definedName name="MOV.014.C.0.08.2004.00.00.DGER006">0</definedName>
    <definedName name="MOV.014.C.0.08.2004.00.00.DGER007">0</definedName>
    <definedName name="MOV.014.C.0.08.2004.00.00.DGER01">0</definedName>
    <definedName name="MOV.014.C.0.08.2004.00.00.DGER015.CG4_AREA_ADM">0</definedName>
    <definedName name="MOV.014.C.0.08.2004.00.00.DGER015.CG4_AREA_COM">0</definedName>
    <definedName name="MOV.014.C.0.08.2004.00.00.DGER016">0</definedName>
    <definedName name="MOV.014.C.0.08.2004.00.00.DGER026">0</definedName>
    <definedName name="MOV.014.C.0.08.2004.00.00.DGER029">0</definedName>
    <definedName name="MOV.014.C.0.08.2004.00.00.DGER030">0</definedName>
    <definedName name="MOV.014.C.0.08.2004.00.00.DGER031">-204.19</definedName>
    <definedName name="MOV.014.C.0.08.2004.00.00.DGER032">-4118.44</definedName>
    <definedName name="MOV.014.C.0.08.2004.00.00.DGER034">0</definedName>
    <definedName name="MOV.014.C.0.08.2004.00.00.DGER036">0</definedName>
    <definedName name="MOV.014.C.0.08.2004.00.00.DGER048">44523.74</definedName>
    <definedName name="MOV.014.C.0.08.2004.00.00.DGER049">0</definedName>
    <definedName name="MOV.014.C.0.08.2004.00.00.DGER050.CG4_AREA_ADM">-11558.27</definedName>
    <definedName name="MOV.014.C.0.08.2004.00.00.DGER051">0</definedName>
    <definedName name="MOV.014.C.0.08.2004.00.00.DGER055">-350.96</definedName>
    <definedName name="MOV.014.C.0.08.2004.00.00.DGER056">514.11</definedName>
    <definedName name="MOV.014.C.0.08.2004.00.00.DGER057">26354.07</definedName>
    <definedName name="MOV.014.C.0.08.2004.00.00.DGER064">-55160.06</definedName>
    <definedName name="MOV.014.C.0.08.2004.00.00.DMOLSON06">0</definedName>
    <definedName name="MOV.014.C.0.08.2004.00.00.DMOLSON08.CG4_AREA_COM">0</definedName>
    <definedName name="MOV.014.C.0.08.2004.00.00.DMOLSON08.CG4_NIVEL3_26">0</definedName>
    <definedName name="MOV.014.C.0.08.2004.00.00.DMOLSON08.CG4_NIVEL3_27">0</definedName>
    <definedName name="MOV.014.C.0.08.2004.00.00.DMOLSON14">0</definedName>
    <definedName name="MOV.014.C.0.08.2004.00.00.DMOLSON27">0</definedName>
    <definedName name="MOV.014.C.0.08.2005.00.00.311550">0</definedName>
    <definedName name="MOV.014.C.0.08.2005.00.00.3214500.CG4_32999">0</definedName>
    <definedName name="MOV.014.C.0.08.2005.00.00.3214500.CG4_33999">0</definedName>
    <definedName name="MOV.014.C.0.08.2005.00.00.3214500.CG4_34999">0</definedName>
    <definedName name="MOV.014.C.0.08.2005.00.00.3214500.CG4_42999">0</definedName>
    <definedName name="MOV.014.C.0.08.2005.00.00.3214540">0</definedName>
    <definedName name="MOV.014.C.0.08.2005.00.00.3215420">0</definedName>
    <definedName name="MOV.014.C.0.08.2005.00.00.DGER003">0</definedName>
    <definedName name="MOV.014.C.0.08.2005.00.00.DGER005">0</definedName>
    <definedName name="MOV.014.C.0.08.2005.00.00.DGER006">0</definedName>
    <definedName name="MOV.014.C.0.08.2005.00.00.DGER007">0</definedName>
    <definedName name="MOV.014.C.0.08.2005.00.00.DGER01">0</definedName>
    <definedName name="MOV.014.C.0.08.2005.00.00.DGER015.CG4_AREA_ADM">0</definedName>
    <definedName name="MOV.014.C.0.08.2005.00.00.DGER015.CG4_AREA_COM">0</definedName>
    <definedName name="MOV.014.C.0.08.2005.00.00.DGER016">0</definedName>
    <definedName name="MOV.014.C.0.08.2005.00.00.DGER026">0</definedName>
    <definedName name="MOV.014.C.0.08.2005.00.00.DGER029">0</definedName>
    <definedName name="MOV.014.C.0.08.2005.00.00.DGER030">0</definedName>
    <definedName name="MOV.014.C.0.08.2005.00.00.DGER031">0</definedName>
    <definedName name="MOV.014.C.0.08.2005.00.00.DGER032">0</definedName>
    <definedName name="MOV.014.C.0.08.2005.00.00.DGER034">0</definedName>
    <definedName name="MOV.014.C.0.08.2005.00.00.DGER036">0</definedName>
    <definedName name="MOV.014.C.0.08.2005.00.00.DGER048">0</definedName>
    <definedName name="MOV.014.C.0.08.2005.00.00.DGER049">0</definedName>
    <definedName name="MOV.014.C.0.08.2005.00.00.DGER050.CG4_AREA_ADM">0</definedName>
    <definedName name="MOV.014.C.0.08.2005.00.00.DGER051">0</definedName>
    <definedName name="MOV.014.C.0.08.2005.00.00.DGER055">0</definedName>
    <definedName name="MOV.014.C.0.08.2005.00.00.DGER056">0</definedName>
    <definedName name="MOV.014.C.0.08.2005.00.00.DGER057">0</definedName>
    <definedName name="MOV.014.C.0.08.2005.00.00.DGER064">0</definedName>
    <definedName name="MOV.014.C.0.08.2005.00.00.DMOLSON06">0</definedName>
    <definedName name="MOV.014.C.0.08.2005.00.00.DMOLSON08.CG4_AREA_COM">0</definedName>
    <definedName name="MOV.014.C.0.08.2005.00.00.DMOLSON08.CG4_NIVEL3_26">0</definedName>
    <definedName name="MOV.014.C.0.08.2005.00.00.DMOLSON08.CG4_NIVEL3_27">0</definedName>
    <definedName name="MOV.014.C.0.08.2005.00.00.DMOLSON14">0</definedName>
    <definedName name="MOV.014.C.0.08.2005.00.00.DMOLSON27">0</definedName>
    <definedName name="MOV.014.C.0.09.2003.00.00.311550">0</definedName>
    <definedName name="MOV.014.C.0.09.2003.00.00.3214500.CG4_32999">0</definedName>
    <definedName name="MOV.014.C.0.09.2003.00.00.3214500.CG4_33999">0</definedName>
    <definedName name="MOV.014.C.0.09.2003.00.00.3214500.CG4_34999">0</definedName>
    <definedName name="MOV.014.C.0.09.2003.00.00.3214500.CG4_42999">0</definedName>
    <definedName name="MOV.014.C.0.09.2003.00.00.3214540">0</definedName>
    <definedName name="MOV.014.C.0.09.2003.00.00.3215420">0</definedName>
    <definedName name="MOV.014.C.0.09.2003.00.00.DGER003">0</definedName>
    <definedName name="MOV.014.C.0.09.2003.00.00.DGER005">0</definedName>
    <definedName name="MOV.014.C.0.09.2003.00.00.DGER006">0</definedName>
    <definedName name="MOV.014.C.0.09.2003.00.00.DGER007">0</definedName>
    <definedName name="MOV.014.C.0.09.2003.00.00.DGER01">0</definedName>
    <definedName name="MOV.014.C.0.09.2003.00.00.DGER015.CG4_AREA_ADM">0</definedName>
    <definedName name="MOV.014.C.0.09.2003.00.00.DGER015.CG4_AREA_COM">0</definedName>
    <definedName name="MOV.014.C.0.09.2003.00.00.DGER016">0</definedName>
    <definedName name="MOV.014.C.0.09.2003.00.00.DGER026">0</definedName>
    <definedName name="MOV.014.C.0.09.2003.00.00.DGER029">-1</definedName>
    <definedName name="MOV.014.C.0.09.2003.00.00.DGER030">0</definedName>
    <definedName name="MOV.014.C.0.09.2003.00.00.DGER031">-920.43</definedName>
    <definedName name="MOV.014.C.0.09.2003.00.00.DGER032">0</definedName>
    <definedName name="MOV.014.C.0.09.2003.00.00.DGER034">0</definedName>
    <definedName name="MOV.014.C.0.09.2003.00.00.DGER036">0</definedName>
    <definedName name="MOV.014.C.0.09.2003.00.00.DGER048">1330326.36</definedName>
    <definedName name="MOV.014.C.0.09.2003.00.00.DGER049">0</definedName>
    <definedName name="MOV.014.C.0.09.2003.00.00.DGER050.CG4_AREA_ADM">-917.24</definedName>
    <definedName name="MOV.014.C.0.09.2003.00.00.DGER050.CG4_AREA_COM">0</definedName>
    <definedName name="MOV.014.C.0.09.2003.00.00.DGER051">0</definedName>
    <definedName name="MOV.014.C.0.09.2003.00.00.DGER055">-388.89</definedName>
    <definedName name="MOV.014.C.0.09.2003.00.00.DGER056">60.47</definedName>
    <definedName name="MOV.014.C.0.09.2003.00.00.DGER057">12012.03</definedName>
    <definedName name="MOV.014.C.0.09.2003.00.00.DGER064">0</definedName>
    <definedName name="MOV.014.C.0.09.2003.00.00.DMOLSON06">0</definedName>
    <definedName name="MOV.014.C.0.09.2003.00.00.DMOLSON08.CG4_AREA_COM">0</definedName>
    <definedName name="MOV.014.C.0.09.2003.00.00.DMOLSON08.CG4_NIVEL3_26">0</definedName>
    <definedName name="MOV.014.C.0.09.2003.00.00.DMOLSON08.CG4_NIVEL3_27">0</definedName>
    <definedName name="MOV.014.C.0.09.2003.00.00.DMOLSON14">0</definedName>
    <definedName name="MOV.014.C.0.09.2003.00.00.DMOLSON27">0</definedName>
    <definedName name="MOV.014.C.0.09.2004.00.00.311550">0</definedName>
    <definedName name="MOV.014.C.0.09.2004.00.00.3214500.CG4_32999">0</definedName>
    <definedName name="MOV.014.C.0.09.2004.00.00.3214500.CG4_33999">0</definedName>
    <definedName name="MOV.014.C.0.09.2004.00.00.3214500.CG4_34999">0</definedName>
    <definedName name="MOV.014.C.0.09.2004.00.00.3214500.CG4_42999">0</definedName>
    <definedName name="MOV.014.C.0.09.2004.00.00.3214540">0</definedName>
    <definedName name="MOV.014.C.0.09.2004.00.00.3215420">0</definedName>
    <definedName name="MOV.014.C.0.09.2004.00.00.DGER003">0</definedName>
    <definedName name="MOV.014.C.0.09.2004.00.00.DGER005">0</definedName>
    <definedName name="MOV.014.C.0.09.2004.00.00.DGER006">0</definedName>
    <definedName name="MOV.014.C.0.09.2004.00.00.DGER007">0</definedName>
    <definedName name="MOV.014.C.0.09.2004.00.00.DGER01">0</definedName>
    <definedName name="MOV.014.C.0.09.2004.00.00.DGER015.CG4_AREA_ADM">0</definedName>
    <definedName name="MOV.014.C.0.09.2004.00.00.DGER015.CG4_AREA_COM">0</definedName>
    <definedName name="MOV.014.C.0.09.2004.00.00.DGER016">0</definedName>
    <definedName name="MOV.014.C.0.09.2004.00.00.DGER026">0</definedName>
    <definedName name="MOV.014.C.0.09.2004.00.00.DGER029">0</definedName>
    <definedName name="MOV.014.C.0.09.2004.00.00.DGER030">0</definedName>
    <definedName name="MOV.014.C.0.09.2004.00.00.DGER031">-4328.57</definedName>
    <definedName name="MOV.014.C.0.09.2004.00.00.DGER032">-4490.21</definedName>
    <definedName name="MOV.014.C.0.09.2004.00.00.DGER034">0</definedName>
    <definedName name="MOV.014.C.0.09.2004.00.00.DGER036">0</definedName>
    <definedName name="MOV.014.C.0.09.2004.00.00.DGER048">48542.82</definedName>
    <definedName name="MOV.014.C.0.09.2004.00.00.DGER049">0</definedName>
    <definedName name="MOV.014.C.0.09.2004.00.00.DGER050.CG4_AREA_ADM">-15142.54</definedName>
    <definedName name="MOV.014.C.0.09.2004.00.00.DGER051">0</definedName>
    <definedName name="MOV.014.C.0.09.2004.00.00.DGER055">-339.45</definedName>
    <definedName name="MOV.014.C.0.09.2004.00.00.DGER056">544.63</definedName>
    <definedName name="MOV.014.C.0.09.2004.00.00.DGER057">21309.95</definedName>
    <definedName name="MOV.014.C.0.09.2004.00.00.DGER064">-46096.63</definedName>
    <definedName name="MOV.014.C.0.09.2004.00.00.DMOLSON06">0</definedName>
    <definedName name="MOV.014.C.0.09.2004.00.00.DMOLSON08.CG4_AREA_COM">0</definedName>
    <definedName name="MOV.014.C.0.09.2004.00.00.DMOLSON08.CG4_NIVEL3_26">0</definedName>
    <definedName name="MOV.014.C.0.09.2004.00.00.DMOLSON08.CG4_NIVEL3_27">0</definedName>
    <definedName name="MOV.014.C.0.09.2004.00.00.DMOLSON14">0</definedName>
    <definedName name="MOV.014.C.0.09.2004.00.00.DMOLSON27">0</definedName>
    <definedName name="MOV.014.C.0.09.2005.00.00.311550">0</definedName>
    <definedName name="MOV.014.C.0.09.2005.00.00.3214500.CG4_32999">0</definedName>
    <definedName name="MOV.014.C.0.09.2005.00.00.3214500.CG4_33999">0</definedName>
    <definedName name="MOV.014.C.0.09.2005.00.00.3214500.CG4_34999">0</definedName>
    <definedName name="MOV.014.C.0.09.2005.00.00.3214500.CG4_42999">0</definedName>
    <definedName name="MOV.014.C.0.09.2005.00.00.3214540">0</definedName>
    <definedName name="MOV.014.C.0.09.2005.00.00.3215420">0</definedName>
    <definedName name="MOV.014.C.0.09.2005.00.00.DGER003">0</definedName>
    <definedName name="MOV.014.C.0.09.2005.00.00.DGER005">0</definedName>
    <definedName name="MOV.014.C.0.09.2005.00.00.DGER006">0</definedName>
    <definedName name="MOV.014.C.0.09.2005.00.00.DGER007">0</definedName>
    <definedName name="MOV.014.C.0.09.2005.00.00.DGER01">0</definedName>
    <definedName name="MOV.014.C.0.09.2005.00.00.DGER015.CG4_AREA_ADM">0</definedName>
    <definedName name="MOV.014.C.0.09.2005.00.00.DGER015.CG4_AREA_COM">0</definedName>
    <definedName name="MOV.014.C.0.09.2005.00.00.DGER016">0</definedName>
    <definedName name="MOV.014.C.0.09.2005.00.00.DGER026">0</definedName>
    <definedName name="MOV.014.C.0.09.2005.00.00.DGER029">0</definedName>
    <definedName name="MOV.014.C.0.09.2005.00.00.DGER030">0</definedName>
    <definedName name="MOV.014.C.0.09.2005.00.00.DGER031">0</definedName>
    <definedName name="MOV.014.C.0.09.2005.00.00.DGER032">0</definedName>
    <definedName name="MOV.014.C.0.09.2005.00.00.DGER034">0</definedName>
    <definedName name="MOV.014.C.0.09.2005.00.00.DGER036">0</definedName>
    <definedName name="MOV.014.C.0.09.2005.00.00.DGER048">0</definedName>
    <definedName name="MOV.014.C.0.09.2005.00.00.DGER049">0</definedName>
    <definedName name="MOV.014.C.0.09.2005.00.00.DGER050.CG4_AREA_ADM">0</definedName>
    <definedName name="MOV.014.C.0.09.2005.00.00.DGER051">0</definedName>
    <definedName name="MOV.014.C.0.09.2005.00.00.DGER055">0</definedName>
    <definedName name="MOV.014.C.0.09.2005.00.00.DGER056">0</definedName>
    <definedName name="MOV.014.C.0.09.2005.00.00.DGER057">0</definedName>
    <definedName name="MOV.014.C.0.09.2005.00.00.DGER064">0</definedName>
    <definedName name="MOV.014.C.0.09.2005.00.00.DMOLSON06">0</definedName>
    <definedName name="MOV.014.C.0.09.2005.00.00.DMOLSON08.CG4_AREA_COM">0</definedName>
    <definedName name="MOV.014.C.0.09.2005.00.00.DMOLSON08.CG4_NIVEL3_26">0</definedName>
    <definedName name="MOV.014.C.0.09.2005.00.00.DMOLSON08.CG4_NIVEL3_27">0</definedName>
    <definedName name="MOV.014.C.0.09.2005.00.00.DMOLSON14">0</definedName>
    <definedName name="MOV.014.C.0.09.2005.00.00.DMOLSON27">0</definedName>
    <definedName name="MOV.014.C.0.10.2003.00.00.311550">0</definedName>
    <definedName name="MOV.014.C.0.10.2003.00.00.3214500.CG4_32999">0</definedName>
    <definedName name="MOV.014.C.0.10.2003.00.00.3214500.CG4_33999">0</definedName>
    <definedName name="MOV.014.C.0.10.2003.00.00.3214500.CG4_34999">0</definedName>
    <definedName name="MOV.014.C.0.10.2003.00.00.3214500.CG4_42999">0</definedName>
    <definedName name="MOV.014.C.0.10.2003.00.00.3214540">0</definedName>
    <definedName name="MOV.014.C.0.10.2003.00.00.3215420">0</definedName>
    <definedName name="MOV.014.C.0.10.2003.00.00.DGER003">0</definedName>
    <definedName name="MOV.014.C.0.10.2003.00.00.DGER005">0</definedName>
    <definedName name="MOV.014.C.0.10.2003.00.00.DGER006">0</definedName>
    <definedName name="MOV.014.C.0.10.2003.00.00.DGER007">0</definedName>
    <definedName name="MOV.014.C.0.10.2003.00.00.DGER01">0</definedName>
    <definedName name="MOV.014.C.0.10.2003.00.00.DGER015.CG4_AREA_ADM">0</definedName>
    <definedName name="MOV.014.C.0.10.2003.00.00.DGER015.CG4_AREA_COM">0</definedName>
    <definedName name="MOV.014.C.0.10.2003.00.00.DGER016">0</definedName>
    <definedName name="MOV.014.C.0.10.2003.00.00.DGER026">0</definedName>
    <definedName name="MOV.014.C.0.10.2003.00.00.DGER029">-5.68</definedName>
    <definedName name="MOV.014.C.0.10.2003.00.00.DGER030">0</definedName>
    <definedName name="MOV.014.C.0.10.2003.00.00.DGER031">-277.28</definedName>
    <definedName name="MOV.014.C.0.10.2003.00.00.DGER032">0</definedName>
    <definedName name="MOV.014.C.0.10.2003.00.00.DGER034">0</definedName>
    <definedName name="MOV.014.C.0.10.2003.00.00.DGER036">0</definedName>
    <definedName name="MOV.014.C.0.10.2003.00.00.DGER048">1338116.68</definedName>
    <definedName name="MOV.014.C.0.10.2003.00.00.DGER049">0</definedName>
    <definedName name="MOV.014.C.0.10.2003.00.00.DGER050.CG4_AREA_ADM">-14893.97</definedName>
    <definedName name="MOV.014.C.0.10.2003.00.00.DGER050.CG4_AREA_COM">-23162.78</definedName>
    <definedName name="MOV.014.C.0.10.2003.00.00.DGER051">0</definedName>
    <definedName name="MOV.014.C.0.10.2003.00.00.DGER055">-385.06</definedName>
    <definedName name="MOV.014.C.0.10.2003.00.00.DGER056">344.35</definedName>
    <definedName name="MOV.014.C.0.10.2003.00.00.DGER057">19042.93</definedName>
    <definedName name="MOV.014.C.0.10.2003.00.00.DGER064">0</definedName>
    <definedName name="MOV.014.C.0.10.2003.00.00.DMOLSON06">0</definedName>
    <definedName name="MOV.014.C.0.10.2003.00.00.DMOLSON08.CG4_AREA_COM">-23162.78</definedName>
    <definedName name="MOV.014.C.0.10.2003.00.00.DMOLSON08.CG4_NIVEL3_26">0</definedName>
    <definedName name="MOV.014.C.0.10.2003.00.00.DMOLSON08.CG4_NIVEL3_27">0</definedName>
    <definedName name="MOV.014.C.0.10.2003.00.00.DMOLSON14">0</definedName>
    <definedName name="MOV.014.C.0.10.2003.00.00.DMOLSON27">0</definedName>
    <definedName name="MOV.014.C.0.10.2004.00.00.311550">0</definedName>
    <definedName name="MOV.014.C.0.10.2004.00.00.3214500.CG4_32999">0</definedName>
    <definedName name="MOV.014.C.0.10.2004.00.00.3214500.CG4_33999">0</definedName>
    <definedName name="MOV.014.C.0.10.2004.00.00.3214500.CG4_34999">0</definedName>
    <definedName name="MOV.014.C.0.10.2004.00.00.3214500.CG4_42999">0</definedName>
    <definedName name="MOV.014.C.0.10.2004.00.00.3214540">0</definedName>
    <definedName name="MOV.014.C.0.10.2004.00.00.3215420">0</definedName>
    <definedName name="MOV.014.C.0.10.2004.00.00.DGER003">0</definedName>
    <definedName name="MOV.014.C.0.10.2004.00.00.DGER005">0</definedName>
    <definedName name="MOV.014.C.0.10.2004.00.00.DGER006">0</definedName>
    <definedName name="MOV.014.C.0.10.2004.00.00.DGER007">0</definedName>
    <definedName name="MOV.014.C.0.10.2004.00.00.DGER01">0</definedName>
    <definedName name="MOV.014.C.0.10.2004.00.00.DGER015.CG4_AREA_ADM">0</definedName>
    <definedName name="MOV.014.C.0.10.2004.00.00.DGER015.CG4_AREA_COM">0</definedName>
    <definedName name="MOV.014.C.0.10.2004.00.00.DGER016">0</definedName>
    <definedName name="MOV.014.C.0.10.2004.00.00.DGER026">0</definedName>
    <definedName name="MOV.014.C.0.10.2004.00.00.DGER029">0</definedName>
    <definedName name="MOV.014.C.0.10.2004.00.00.DGER030">0</definedName>
    <definedName name="MOV.014.C.0.10.2004.00.00.DGER031">-201.1</definedName>
    <definedName name="MOV.014.C.0.10.2004.00.00.DGER032">-3959.5</definedName>
    <definedName name="MOV.014.C.0.10.2004.00.00.DGER034">0</definedName>
    <definedName name="MOV.014.C.0.10.2004.00.00.DGER036">0</definedName>
    <definedName name="MOV.014.C.0.10.2004.00.00.DGER048">42805.45</definedName>
    <definedName name="MOV.014.C.0.10.2004.00.00.DGER049">0</definedName>
    <definedName name="MOV.014.C.0.10.2004.00.00.DGER050.CG4_AREA_ADM">-16.4</definedName>
    <definedName name="MOV.014.C.0.10.2004.00.00.DGER051">0</definedName>
    <definedName name="MOV.014.C.0.10.2004.00.00.DGER055">-310.24</definedName>
    <definedName name="MOV.014.C.0.10.2004.00.00.DGER056">186.1</definedName>
    <definedName name="MOV.014.C.0.10.2004.00.00.DGER057">595.09</definedName>
    <definedName name="MOV.014.C.0.10.2004.00.00.DGER064">-39099.4</definedName>
    <definedName name="MOV.014.C.0.10.2004.00.00.DMOLSON06">0</definedName>
    <definedName name="MOV.014.C.0.10.2004.00.00.DMOLSON08.CG4_AREA_COM">0</definedName>
    <definedName name="MOV.014.C.0.10.2004.00.00.DMOLSON08.CG4_NIVEL3_26">0</definedName>
    <definedName name="MOV.014.C.0.10.2004.00.00.DMOLSON08.CG4_NIVEL3_27">0</definedName>
    <definedName name="MOV.014.C.0.10.2004.00.00.DMOLSON14">0</definedName>
    <definedName name="MOV.014.C.0.10.2004.00.00.DMOLSON27">0</definedName>
    <definedName name="MOV.014.C.0.10.2005.00.00.311550">0</definedName>
    <definedName name="MOV.014.C.0.10.2005.00.00.3214500.CG4_32999">0</definedName>
    <definedName name="MOV.014.C.0.10.2005.00.00.3214500.CG4_33999">0</definedName>
    <definedName name="MOV.014.C.0.10.2005.00.00.3214500.CG4_34999">0</definedName>
    <definedName name="MOV.014.C.0.10.2005.00.00.3214500.CG4_42999">0</definedName>
    <definedName name="MOV.014.C.0.10.2005.00.00.3214540">0</definedName>
    <definedName name="MOV.014.C.0.10.2005.00.00.3215420">0</definedName>
    <definedName name="MOV.014.C.0.10.2005.00.00.DGER003">0</definedName>
    <definedName name="MOV.014.C.0.10.2005.00.00.DGER005">0</definedName>
    <definedName name="MOV.014.C.0.10.2005.00.00.DGER006">0</definedName>
    <definedName name="MOV.014.C.0.10.2005.00.00.DGER007">0</definedName>
    <definedName name="MOV.014.C.0.10.2005.00.00.DGER01">0</definedName>
    <definedName name="MOV.014.C.0.10.2005.00.00.DGER015.CG4_AREA_ADM">0</definedName>
    <definedName name="MOV.014.C.0.10.2005.00.00.DGER015.CG4_AREA_COM">0</definedName>
    <definedName name="MOV.014.C.0.10.2005.00.00.DGER016">0</definedName>
    <definedName name="MOV.014.C.0.10.2005.00.00.DGER026">0</definedName>
    <definedName name="MOV.014.C.0.10.2005.00.00.DGER029">0</definedName>
    <definedName name="MOV.014.C.0.10.2005.00.00.DGER030">0</definedName>
    <definedName name="MOV.014.C.0.10.2005.00.00.DGER031">0</definedName>
    <definedName name="MOV.014.C.0.10.2005.00.00.DGER032">0</definedName>
    <definedName name="MOV.014.C.0.10.2005.00.00.DGER034">0</definedName>
    <definedName name="MOV.014.C.0.10.2005.00.00.DGER036">0</definedName>
    <definedName name="MOV.014.C.0.10.2005.00.00.DGER048">0</definedName>
    <definedName name="MOV.014.C.0.10.2005.00.00.DGER049">0</definedName>
    <definedName name="MOV.014.C.0.10.2005.00.00.DGER050.CG4_AREA_ADM">0</definedName>
    <definedName name="MOV.014.C.0.10.2005.00.00.DGER051">0</definedName>
    <definedName name="MOV.014.C.0.10.2005.00.00.DGER055">0</definedName>
    <definedName name="MOV.014.C.0.10.2005.00.00.DGER056">0</definedName>
    <definedName name="MOV.014.C.0.10.2005.00.00.DGER057">0</definedName>
    <definedName name="MOV.014.C.0.10.2005.00.00.DGER064">0</definedName>
    <definedName name="MOV.014.C.0.10.2005.00.00.DMOLSON06">0</definedName>
    <definedName name="MOV.014.C.0.10.2005.00.00.DMOLSON08.CG4_AREA_COM">0</definedName>
    <definedName name="MOV.014.C.0.10.2005.00.00.DMOLSON08.CG4_NIVEL3_26">0</definedName>
    <definedName name="MOV.014.C.0.10.2005.00.00.DMOLSON08.CG4_NIVEL3_27">0</definedName>
    <definedName name="MOV.014.C.0.10.2005.00.00.DMOLSON14">0</definedName>
    <definedName name="MOV.014.C.0.10.2005.00.00.DMOLSON27">0</definedName>
    <definedName name="MOV.014.C.0.11.2003.00.00.311550">0</definedName>
    <definedName name="MOV.014.C.0.11.2003.00.00.3214500.CG4_32999">0</definedName>
    <definedName name="MOV.014.C.0.11.2003.00.00.3214500.CG4_33999">0</definedName>
    <definedName name="MOV.014.C.0.11.2003.00.00.3214500.CG4_34999">0</definedName>
    <definedName name="MOV.014.C.0.11.2003.00.00.3214500.CG4_42999">0</definedName>
    <definedName name="MOV.014.C.0.11.2003.00.00.3214540">0</definedName>
    <definedName name="MOV.014.C.0.11.2003.00.00.3215420">0</definedName>
    <definedName name="MOV.014.C.0.11.2003.00.00.DGER003">0</definedName>
    <definedName name="MOV.014.C.0.11.2003.00.00.DGER005">0</definedName>
    <definedName name="MOV.014.C.0.11.2003.00.00.DGER006">0</definedName>
    <definedName name="MOV.014.C.0.11.2003.00.00.DGER007">0</definedName>
    <definedName name="MOV.014.C.0.11.2003.00.00.DGER01">0</definedName>
    <definedName name="MOV.014.C.0.11.2003.00.00.DGER015.CG4_AREA_ADM">0</definedName>
    <definedName name="MOV.014.C.0.11.2003.00.00.DGER015.CG4_AREA_COM">0</definedName>
    <definedName name="MOV.014.C.0.11.2003.00.00.DGER016">0</definedName>
    <definedName name="MOV.014.C.0.11.2003.00.00.DGER026">0</definedName>
    <definedName name="MOV.014.C.0.11.2003.00.00.DGER029">-3.04</definedName>
    <definedName name="MOV.014.C.0.11.2003.00.00.DGER030">0</definedName>
    <definedName name="MOV.014.C.0.11.2003.00.00.DGER031">-746.29</definedName>
    <definedName name="MOV.014.C.0.11.2003.00.00.DGER032">0</definedName>
    <definedName name="MOV.014.C.0.11.2003.00.00.DGER034">0</definedName>
    <definedName name="MOV.014.C.0.11.2003.00.00.DGER036">0</definedName>
    <definedName name="MOV.014.C.0.11.2003.00.00.DGER048">1583277.46</definedName>
    <definedName name="MOV.014.C.0.11.2003.00.00.DGER049">0</definedName>
    <definedName name="MOV.014.C.0.11.2003.00.00.DGER050.CG4_AREA_ADM">-4362.98</definedName>
    <definedName name="MOV.014.C.0.11.2003.00.00.DGER050.CG4_AREA_COM">-643.06</definedName>
    <definedName name="MOV.014.C.0.11.2003.00.00.DGER051">0</definedName>
    <definedName name="MOV.014.C.0.11.2003.00.00.DGER055">-320.3</definedName>
    <definedName name="MOV.014.C.0.11.2003.00.00.DGER056">184.05</definedName>
    <definedName name="MOV.014.C.0.11.2003.00.00.DGER057">-26410.74</definedName>
    <definedName name="MOV.014.C.0.11.2003.00.00.DGER064">-5193521.11</definedName>
    <definedName name="MOV.014.C.0.11.2003.00.00.DMOLSON06">0</definedName>
    <definedName name="MOV.014.C.0.11.2003.00.00.DMOLSON08.CG4_AREA_COM">-643.06</definedName>
    <definedName name="MOV.014.C.0.11.2003.00.00.DMOLSON08.CG4_NIVEL3_26">0</definedName>
    <definedName name="MOV.014.C.0.11.2003.00.00.DMOLSON08.CG4_NIVEL3_27">0</definedName>
    <definedName name="MOV.014.C.0.11.2003.00.00.DMOLSON14">0</definedName>
    <definedName name="MOV.014.C.0.11.2003.00.00.DMOLSON27">0</definedName>
    <definedName name="MOV.014.C.0.11.2004.00.00.311550">0</definedName>
    <definedName name="MOV.014.C.0.11.2004.00.00.3214500.CG4_32999">0</definedName>
    <definedName name="MOV.014.C.0.11.2004.00.00.3214500.CG4_33999">0</definedName>
    <definedName name="MOV.014.C.0.11.2004.00.00.3214500.CG4_34999">0</definedName>
    <definedName name="MOV.014.C.0.11.2004.00.00.3214500.CG4_42999">0</definedName>
    <definedName name="MOV.014.C.0.11.2004.00.00.3214540">0</definedName>
    <definedName name="MOV.014.C.0.11.2004.00.00.3215420">0</definedName>
    <definedName name="MOV.014.C.0.11.2004.00.00.DGER003">0</definedName>
    <definedName name="MOV.014.C.0.11.2004.00.00.DGER005">0</definedName>
    <definedName name="MOV.014.C.0.11.2004.00.00.DGER006">0</definedName>
    <definedName name="MOV.014.C.0.11.2004.00.00.DGER007">0</definedName>
    <definedName name="MOV.014.C.0.11.2004.00.00.DGER01">0</definedName>
    <definedName name="MOV.014.C.0.11.2004.00.00.DGER015.CG4_AREA_ADM">0</definedName>
    <definedName name="MOV.014.C.0.11.2004.00.00.DGER015.CG4_AREA_COM">0</definedName>
    <definedName name="MOV.014.C.0.11.2004.00.00.DGER016">0</definedName>
    <definedName name="MOV.014.C.0.11.2004.00.00.DGER026">0</definedName>
    <definedName name="MOV.014.C.0.11.2004.00.00.DGER029">0</definedName>
    <definedName name="MOV.014.C.0.11.2004.00.00.DGER030">0</definedName>
    <definedName name="MOV.014.C.0.11.2004.00.00.DGER031">-202.5</definedName>
    <definedName name="MOV.014.C.0.11.2004.00.00.DGER032">0</definedName>
    <definedName name="MOV.014.C.0.11.2004.00.00.DGER034">0</definedName>
    <definedName name="MOV.014.C.0.11.2004.00.00.DGER036">0</definedName>
    <definedName name="MOV.014.C.0.11.2004.00.00.DGER048">43784.18</definedName>
    <definedName name="MOV.014.C.0.11.2004.00.00.DGER049">0</definedName>
    <definedName name="MOV.014.C.0.11.2004.00.00.DGER050.CG4_AREA_ADM">0</definedName>
    <definedName name="MOV.014.C.0.11.2004.00.00.DGER051">0</definedName>
    <definedName name="MOV.014.C.0.11.2004.00.00.DGER055">-314.08</definedName>
    <definedName name="MOV.014.C.0.11.2004.00.00.DGER056">240.27</definedName>
    <definedName name="MOV.014.C.0.11.2004.00.00.DGER057">35648.83</definedName>
    <definedName name="MOV.014.C.0.11.2004.00.00.DGER064">-79156.7</definedName>
    <definedName name="MOV.014.C.0.11.2004.00.00.DMOLSON06">0</definedName>
    <definedName name="MOV.014.C.0.11.2004.00.00.DMOLSON08.CG4_AREA_COM">0</definedName>
    <definedName name="MOV.014.C.0.11.2004.00.00.DMOLSON08.CG4_NIVEL3_26">0</definedName>
    <definedName name="MOV.014.C.0.11.2004.00.00.DMOLSON08.CG4_NIVEL3_27">0</definedName>
    <definedName name="MOV.014.C.0.11.2004.00.00.DMOLSON14">0</definedName>
    <definedName name="MOV.014.C.0.11.2004.00.00.DMOLSON27">0</definedName>
    <definedName name="MOV.014.C.0.11.2005.00.00.311550">0</definedName>
    <definedName name="MOV.014.C.0.11.2005.00.00.3214500.CG4_32999">0</definedName>
    <definedName name="MOV.014.C.0.11.2005.00.00.3214500.CG4_33999">0</definedName>
    <definedName name="MOV.014.C.0.11.2005.00.00.3214500.CG4_34999">0</definedName>
    <definedName name="MOV.014.C.0.11.2005.00.00.3214500.CG4_42999">0</definedName>
    <definedName name="MOV.014.C.0.11.2005.00.00.3214540">0</definedName>
    <definedName name="MOV.014.C.0.11.2005.00.00.3215420">0</definedName>
    <definedName name="MOV.014.C.0.11.2005.00.00.DGER003">0</definedName>
    <definedName name="MOV.014.C.0.11.2005.00.00.DGER005">0</definedName>
    <definedName name="MOV.014.C.0.11.2005.00.00.DGER006">0</definedName>
    <definedName name="MOV.014.C.0.11.2005.00.00.DGER007">0</definedName>
    <definedName name="MOV.014.C.0.11.2005.00.00.DGER01">0</definedName>
    <definedName name="MOV.014.C.0.11.2005.00.00.DGER015.CG4_AREA_ADM">0</definedName>
    <definedName name="MOV.014.C.0.11.2005.00.00.DGER015.CG4_AREA_COM">0</definedName>
    <definedName name="MOV.014.C.0.11.2005.00.00.DGER016">0</definedName>
    <definedName name="MOV.014.C.0.11.2005.00.00.DGER026">0</definedName>
    <definedName name="MOV.014.C.0.11.2005.00.00.DGER029">0</definedName>
    <definedName name="MOV.014.C.0.11.2005.00.00.DGER030">0</definedName>
    <definedName name="MOV.014.C.0.11.2005.00.00.DGER031">0</definedName>
    <definedName name="MOV.014.C.0.11.2005.00.00.DGER032">0</definedName>
    <definedName name="MOV.014.C.0.11.2005.00.00.DGER034">0</definedName>
    <definedName name="MOV.014.C.0.11.2005.00.00.DGER036">0</definedName>
    <definedName name="MOV.014.C.0.11.2005.00.00.DGER048">0</definedName>
    <definedName name="MOV.014.C.0.11.2005.00.00.DGER049">0</definedName>
    <definedName name="MOV.014.C.0.11.2005.00.00.DGER050.CG4_AREA_ADM">0</definedName>
    <definedName name="MOV.014.C.0.11.2005.00.00.DGER051">0</definedName>
    <definedName name="MOV.014.C.0.11.2005.00.00.DGER055">0</definedName>
    <definedName name="MOV.014.C.0.11.2005.00.00.DGER056">0</definedName>
    <definedName name="MOV.014.C.0.11.2005.00.00.DGER057">0</definedName>
    <definedName name="MOV.014.C.0.11.2005.00.00.DGER064">0</definedName>
    <definedName name="MOV.014.C.0.11.2005.00.00.DMOLSON06">0</definedName>
    <definedName name="MOV.014.C.0.11.2005.00.00.DMOLSON08.CG4_AREA_COM">0</definedName>
    <definedName name="MOV.014.C.0.11.2005.00.00.DMOLSON08.CG4_NIVEL3_26">0</definedName>
    <definedName name="MOV.014.C.0.11.2005.00.00.DMOLSON08.CG4_NIVEL3_27">0</definedName>
    <definedName name="MOV.014.C.0.11.2005.00.00.DMOLSON14">0</definedName>
    <definedName name="MOV.014.C.0.11.2005.00.00.DMOLSON27">0</definedName>
    <definedName name="MOV.014.C.0.12.2003.00.00.311550">0</definedName>
    <definedName name="MOV.014.C.0.12.2003.00.00.3214500.CG4_32999">0</definedName>
    <definedName name="MOV.014.C.0.12.2003.00.00.3214500.CG4_33999">0</definedName>
    <definedName name="MOV.014.C.0.12.2003.00.00.3214500.CG4_34999">0</definedName>
    <definedName name="MOV.014.C.0.12.2003.00.00.3214500.CG4_42999">0</definedName>
    <definedName name="MOV.014.C.0.12.2003.00.00.3214540">0</definedName>
    <definedName name="MOV.014.C.0.12.2003.00.00.3215420">0</definedName>
    <definedName name="MOV.014.C.0.12.2003.00.00.DGER003">0</definedName>
    <definedName name="MOV.014.C.0.12.2003.00.00.DGER005">0</definedName>
    <definedName name="MOV.014.C.0.12.2003.00.00.DGER006">0</definedName>
    <definedName name="MOV.014.C.0.12.2003.00.00.DGER007">0</definedName>
    <definedName name="MOV.014.C.0.12.2003.00.00.DGER01">0</definedName>
    <definedName name="MOV.014.C.0.12.2003.00.00.DGER015.CG4_AREA_ADM">0</definedName>
    <definedName name="MOV.014.C.0.12.2003.00.00.DGER015.CG4_AREA_COM">0</definedName>
    <definedName name="MOV.014.C.0.12.2003.00.00.DGER016">0</definedName>
    <definedName name="MOV.014.C.0.12.2003.00.00.DGER026">0</definedName>
    <definedName name="MOV.014.C.0.12.2003.00.00.DGER029">-3.8</definedName>
    <definedName name="MOV.014.C.0.12.2003.00.00.DGER030">0</definedName>
    <definedName name="MOV.014.C.0.12.2003.00.00.DGER031">-2023.7</definedName>
    <definedName name="MOV.014.C.0.12.2003.00.00.DGER032">0</definedName>
    <definedName name="MOV.014.C.0.12.2003.00.00.DGER034">0</definedName>
    <definedName name="MOV.014.C.0.12.2003.00.00.DGER036">0</definedName>
    <definedName name="MOV.014.C.0.12.2003.00.00.DGER048">-1781963.68</definedName>
    <definedName name="MOV.014.C.0.12.2003.00.00.DGER049">0</definedName>
    <definedName name="MOV.014.C.0.12.2003.00.00.DGER050">-1968.69</definedName>
    <definedName name="MOV.014.C.0.12.2003.00.00.DGER050.CG4_AREA_ADM">-1968.69</definedName>
    <definedName name="MOV.014.C.0.12.2003.00.00.DGER050.CG4_AREA_COM">0</definedName>
    <definedName name="MOV.014.C.0.12.2003.00.00.DGER051">0</definedName>
    <definedName name="MOV.014.C.0.12.2003.00.00.DGER055">-328.32</definedName>
    <definedName name="MOV.014.C.0.12.2003.00.00.DGER056">230.15</definedName>
    <definedName name="MOV.014.C.0.12.2003.00.00.DGER057">16777.82</definedName>
    <definedName name="MOV.014.C.0.12.2003.00.00.DGER064">-6137797.67</definedName>
    <definedName name="MOV.014.C.0.12.2003.00.00.DMOLSON06">0</definedName>
    <definedName name="MOV.014.C.0.12.2003.00.00.DMOLSON08.CG4_AREA_COM">0</definedName>
    <definedName name="MOV.014.C.0.12.2003.00.00.DMOLSON08.CG4_NIVEL3_26">0</definedName>
    <definedName name="MOV.014.C.0.12.2003.00.00.DMOLSON08.CG4_NIVEL3_27">0</definedName>
    <definedName name="MOV.014.C.0.12.2003.00.00.DMOLSON14">0</definedName>
    <definedName name="MOV.014.C.0.12.2003.00.00.DMOLSON27">0</definedName>
    <definedName name="MOV.014.C.0.12.2004.00.00.311550">0</definedName>
    <definedName name="MOV.014.C.0.12.2004.00.00.3214500.CG4_32999">0</definedName>
    <definedName name="MOV.014.C.0.12.2004.00.00.3214500.CG4_33999">0</definedName>
    <definedName name="MOV.014.C.0.12.2004.00.00.3214500.CG4_34999">0</definedName>
    <definedName name="MOV.014.C.0.12.2004.00.00.3214500.CG4_42999">0</definedName>
    <definedName name="MOV.014.C.0.12.2004.00.00.3214540">0</definedName>
    <definedName name="MOV.014.C.0.12.2004.00.00.3215420">0</definedName>
    <definedName name="MOV.014.C.0.12.2004.00.00.DGER003">0</definedName>
    <definedName name="MOV.014.C.0.12.2004.00.00.DGER005">0</definedName>
    <definedName name="MOV.014.C.0.12.2004.00.00.DGER006">0</definedName>
    <definedName name="MOV.014.C.0.12.2004.00.00.DGER007">0</definedName>
    <definedName name="MOV.014.C.0.12.2004.00.00.DGER01">0</definedName>
    <definedName name="MOV.014.C.0.12.2004.00.00.DGER015.CG4_AREA_ADM">0</definedName>
    <definedName name="MOV.014.C.0.12.2004.00.00.DGER015.CG4_AREA_COM">0</definedName>
    <definedName name="MOV.014.C.0.12.2004.00.00.DGER016">0</definedName>
    <definedName name="MOV.014.C.0.12.2004.00.00.DGER026">0</definedName>
    <definedName name="MOV.014.C.0.12.2004.00.00.DGER029">0</definedName>
    <definedName name="MOV.014.C.0.12.2004.00.00.DGER030">0</definedName>
    <definedName name="MOV.014.C.0.12.2004.00.00.DGER031">0</definedName>
    <definedName name="MOV.014.C.0.12.2004.00.00.DGER032">0</definedName>
    <definedName name="MOV.014.C.0.12.2004.00.00.DGER034">0</definedName>
    <definedName name="MOV.014.C.0.12.2004.00.00.DGER036">0</definedName>
    <definedName name="MOV.014.C.0.12.2004.00.00.DGER048">65376.22</definedName>
    <definedName name="MOV.014.C.0.12.2004.00.00.DGER049">0</definedName>
    <definedName name="MOV.014.C.0.12.2004.00.00.DGER050.CG4_AREA_ADM">0</definedName>
    <definedName name="MOV.014.C.0.12.2004.00.00.DGER051">0</definedName>
    <definedName name="MOV.014.C.0.12.2004.00.00.DGER055">-380.48</definedName>
    <definedName name="MOV.014.C.0.12.2004.00.00.DGER056">533.01</definedName>
    <definedName name="MOV.014.C.0.12.2004.00.00.DGER057">21621.67</definedName>
    <definedName name="MOV.014.C.0.12.2004.00.00.DGER064">-87150.42</definedName>
    <definedName name="MOV.014.C.0.12.2004.00.00.DMOLSON06">0</definedName>
    <definedName name="MOV.014.C.0.12.2004.00.00.DMOLSON08.CG4_AREA_COM">0</definedName>
    <definedName name="MOV.014.C.0.12.2004.00.00.DMOLSON08.CG4_NIVEL3_26">0</definedName>
    <definedName name="MOV.014.C.0.12.2004.00.00.DMOLSON08.CG4_NIVEL3_27">0</definedName>
    <definedName name="MOV.014.C.0.12.2004.00.00.DMOLSON14">0</definedName>
    <definedName name="MOV.014.C.0.12.2004.00.00.DMOLSON27">0</definedName>
    <definedName name="MOV.014.C.0.12.2005.00.00.311550">0</definedName>
    <definedName name="MOV.014.C.0.12.2005.00.00.3214500.CG4_32999">0</definedName>
    <definedName name="MOV.014.C.0.12.2005.00.00.3214500.CG4_33999">0</definedName>
    <definedName name="MOV.014.C.0.12.2005.00.00.3214500.CG4_34999">0</definedName>
    <definedName name="MOV.014.C.0.12.2005.00.00.3214500.CG4_42999">0</definedName>
    <definedName name="MOV.014.C.0.12.2005.00.00.3214540">0</definedName>
    <definedName name="MOV.014.C.0.12.2005.00.00.3215420">0</definedName>
    <definedName name="MOV.014.C.0.12.2005.00.00.DGER003">0</definedName>
    <definedName name="MOV.014.C.0.12.2005.00.00.DGER005">0</definedName>
    <definedName name="MOV.014.C.0.12.2005.00.00.DGER006">0</definedName>
    <definedName name="MOV.014.C.0.12.2005.00.00.DGER007">0</definedName>
    <definedName name="MOV.014.C.0.12.2005.00.00.DGER01">0</definedName>
    <definedName name="MOV.014.C.0.12.2005.00.00.DGER015.CG4_AREA_ADM">0</definedName>
    <definedName name="MOV.014.C.0.12.2005.00.00.DGER015.CG4_AREA_COM">0</definedName>
    <definedName name="MOV.014.C.0.12.2005.00.00.DGER016">0</definedName>
    <definedName name="MOV.014.C.0.12.2005.00.00.DGER026">0</definedName>
    <definedName name="MOV.014.C.0.12.2005.00.00.DGER029">0</definedName>
    <definedName name="MOV.014.C.0.12.2005.00.00.DGER030">0</definedName>
    <definedName name="MOV.014.C.0.12.2005.00.00.DGER031">0</definedName>
    <definedName name="MOV.014.C.0.12.2005.00.00.DGER032">0</definedName>
    <definedName name="MOV.014.C.0.12.2005.00.00.DGER034">0</definedName>
    <definedName name="MOV.014.C.0.12.2005.00.00.DGER036">0</definedName>
    <definedName name="MOV.014.C.0.12.2005.00.00.DGER048">0</definedName>
    <definedName name="MOV.014.C.0.12.2005.00.00.DGER049">0</definedName>
    <definedName name="MOV.014.C.0.12.2005.00.00.DGER050.CG4_AREA_ADM">0</definedName>
    <definedName name="MOV.014.C.0.12.2005.00.00.DGER051">0</definedName>
    <definedName name="MOV.014.C.0.12.2005.00.00.DGER055">0</definedName>
    <definedName name="MOV.014.C.0.12.2005.00.00.DGER056">0</definedName>
    <definedName name="MOV.014.C.0.12.2005.00.00.DGER057">0</definedName>
    <definedName name="MOV.014.C.0.12.2005.00.00.DGER064">0</definedName>
    <definedName name="MOV.014.C.0.12.2005.00.00.DMOLSON06">0</definedName>
    <definedName name="MOV.014.C.0.12.2005.00.00.DMOLSON08.CG4_AREA_COM">0</definedName>
    <definedName name="MOV.014.C.0.12.2005.00.00.DMOLSON08.CG4_NIVEL3_26">0</definedName>
    <definedName name="MOV.014.C.0.12.2005.00.00.DMOLSON08.CG4_NIVEL3_27">0</definedName>
    <definedName name="MOV.014.C.0.12.2005.00.00.DMOLSON14">0</definedName>
    <definedName name="MOV.014.C.0.12.2005.00.00.DMOLSON27">0</definedName>
    <definedName name="MOV.016.C.0.04.2003.00.00.311550">0</definedName>
    <definedName name="MOV.016.C.0.04.2003.00.00.3214500.CG4_32999">0</definedName>
    <definedName name="MOV.016.C.0.04.2003.00.00.3214500.CG4_33999">0</definedName>
    <definedName name="MOV.016.C.0.04.2003.00.00.3214500.CG4_34999">0</definedName>
    <definedName name="MOV.016.C.0.04.2003.00.00.3214500.CG4_42999">0</definedName>
    <definedName name="MOV.016.C.0.04.2003.00.00.3215420">0</definedName>
    <definedName name="MOV.016.C.0.04.2003.00.00.421100">0</definedName>
    <definedName name="MOV.016.C.0.04.2003.00.00.DGER003">0</definedName>
    <definedName name="MOV.016.C.0.04.2003.00.00.DGER005">0</definedName>
    <definedName name="MOV.016.C.0.04.2003.00.00.DGER006">0</definedName>
    <definedName name="MOV.016.C.0.04.2003.00.00.DGER007">0</definedName>
    <definedName name="MOV.016.C.0.04.2003.00.00.DGER01">0</definedName>
    <definedName name="MOV.016.C.0.04.2003.00.00.DGER015.CG4_AREA_ADM">0</definedName>
    <definedName name="MOV.016.C.0.04.2003.00.00.DGER015.CG4_AREA_COM">0</definedName>
    <definedName name="MOV.016.C.0.04.2003.00.00.DGER016">0</definedName>
    <definedName name="MOV.016.C.0.04.2003.00.00.DGER026">-29015.51</definedName>
    <definedName name="MOV.016.C.0.04.2003.00.00.DGER029">0</definedName>
    <definedName name="MOV.016.C.0.04.2003.00.00.DGER030">0</definedName>
    <definedName name="MOV.016.C.0.04.2003.00.00.DGER031">0</definedName>
    <definedName name="MOV.016.C.0.04.2003.00.00.DGER032">0</definedName>
    <definedName name="MOV.016.C.0.04.2003.00.00.DGER034">0</definedName>
    <definedName name="MOV.016.C.0.04.2003.00.00.DGER036">0</definedName>
    <definedName name="MOV.016.C.0.04.2003.00.00.DGER048">0</definedName>
    <definedName name="MOV.016.C.0.04.2003.00.00.DGER049">0</definedName>
    <definedName name="MOV.016.C.0.04.2003.00.00.DGER050.CG4_AREA_ADM">0</definedName>
    <definedName name="MOV.016.C.0.04.2003.00.00.DGER050.CG4_AREA_COM">0</definedName>
    <definedName name="MOV.016.C.0.04.2003.00.00.DGER051">0</definedName>
    <definedName name="MOV.016.C.0.04.2003.00.00.DGER055">0</definedName>
    <definedName name="MOV.016.C.0.04.2003.00.00.DGER056">0</definedName>
    <definedName name="MOV.016.C.0.04.2003.00.00.DGER057">0</definedName>
    <definedName name="MOV.016.C.0.04.2003.00.00.DGER064">0</definedName>
    <definedName name="MOV.016.C.0.04.2003.00.00.DMOLSON27">0</definedName>
    <definedName name="MOV.016.C.0.04.2003.00.00.DRESPER">-29015.51</definedName>
    <definedName name="MOV.016.C.0.05.2003.00.00.311550">0</definedName>
    <definedName name="MOV.016.C.0.05.2003.00.00.3214500.CG4_32999">0</definedName>
    <definedName name="MOV.016.C.0.05.2003.00.00.3214500.CG4_33999">0</definedName>
    <definedName name="MOV.016.C.0.05.2003.00.00.3214500.CG4_34999">0</definedName>
    <definedName name="MOV.016.C.0.05.2003.00.00.3214500.CG4_42999">0</definedName>
    <definedName name="MOV.016.C.0.05.2003.00.00.3215420">0</definedName>
    <definedName name="MOV.016.C.0.05.2003.00.00.421100">0</definedName>
    <definedName name="MOV.016.C.0.05.2003.00.00.DGER003">0</definedName>
    <definedName name="MOV.016.C.0.05.2003.00.00.DGER005">0</definedName>
    <definedName name="MOV.016.C.0.05.2003.00.00.DGER006">0</definedName>
    <definedName name="MOV.016.C.0.05.2003.00.00.DGER007">0</definedName>
    <definedName name="MOV.016.C.0.05.2003.00.00.DGER01">0</definedName>
    <definedName name="MOV.016.C.0.05.2003.00.00.DGER015.CG4_AREA_ADM">0</definedName>
    <definedName name="MOV.016.C.0.05.2003.00.00.DGER015.CG4_AREA_COM">0</definedName>
    <definedName name="MOV.016.C.0.05.2003.00.00.DGER016">0</definedName>
    <definedName name="MOV.016.C.0.05.2003.00.00.DGER026">-62673.49</definedName>
    <definedName name="MOV.016.C.0.05.2003.00.00.DGER029">0</definedName>
    <definedName name="MOV.016.C.0.05.2003.00.00.DGER030">0</definedName>
    <definedName name="MOV.016.C.0.05.2003.00.00.DGER031">-32.49</definedName>
    <definedName name="MOV.016.C.0.05.2003.00.00.DGER032">0</definedName>
    <definedName name="MOV.016.C.0.05.2003.00.00.DGER034">-433.17</definedName>
    <definedName name="MOV.016.C.0.05.2003.00.00.DGER036">0</definedName>
    <definedName name="MOV.016.C.0.05.2003.00.00.DGER048">0</definedName>
    <definedName name="MOV.016.C.0.05.2003.00.00.DGER049">0</definedName>
    <definedName name="MOV.016.C.0.05.2003.00.00.DGER050.CG4_AREA_ADM">-1176.06</definedName>
    <definedName name="MOV.016.C.0.05.2003.00.00.DGER050.CG4_AREA_COM">0</definedName>
    <definedName name="MOV.016.C.0.05.2003.00.00.DGER051">0</definedName>
    <definedName name="MOV.016.C.0.05.2003.00.00.DGER055">0</definedName>
    <definedName name="MOV.016.C.0.05.2003.00.00.DGER056">0</definedName>
    <definedName name="MOV.016.C.0.05.2003.00.00.DGER057">0</definedName>
    <definedName name="MOV.016.C.0.05.2003.00.00.DGER064">0</definedName>
    <definedName name="MOV.016.C.0.05.2003.00.00.DMOLSON27">0</definedName>
    <definedName name="MOV.016.C.0.05.2003.00.00.DRESPER">-64315.21</definedName>
    <definedName name="MOV.016.C.0.06.2003.00.00.311550">0</definedName>
    <definedName name="MOV.016.C.0.06.2003.00.00.3214500.CG4_32999">0</definedName>
    <definedName name="MOV.016.C.0.06.2003.00.00.3214500.CG4_33999">0</definedName>
    <definedName name="MOV.016.C.0.06.2003.00.00.3214500.CG4_34999">0</definedName>
    <definedName name="MOV.016.C.0.06.2003.00.00.3214500.CG4_42999">0</definedName>
    <definedName name="MOV.016.C.0.06.2003.00.00.3215420">0</definedName>
    <definedName name="MOV.016.C.0.06.2003.00.00.421100">0</definedName>
    <definedName name="MOV.016.C.0.06.2003.00.00.DGER003">0</definedName>
    <definedName name="MOV.016.C.0.06.2003.00.00.DGER005">-3920343.53</definedName>
    <definedName name="MOV.016.C.0.06.2003.00.00.DGER006">0</definedName>
    <definedName name="MOV.016.C.0.06.2003.00.00.DGER007">0</definedName>
    <definedName name="MOV.016.C.0.06.2003.00.00.DGER01">7086149.5</definedName>
    <definedName name="MOV.016.C.0.06.2003.00.00.DGER015.CG4_AREA_ADM">0</definedName>
    <definedName name="MOV.016.C.0.06.2003.00.00.DGER015.CG4_AREA_COM">0</definedName>
    <definedName name="MOV.016.C.0.06.2003.00.00.DGER016">0</definedName>
    <definedName name="MOV.016.C.0.06.2003.00.00.DGER026">-1170153.84</definedName>
    <definedName name="MOV.016.C.0.06.2003.00.00.DGER029">0</definedName>
    <definedName name="MOV.016.C.0.06.2003.00.00.DGER030">0</definedName>
    <definedName name="MOV.016.C.0.06.2003.00.00.DGER031">0.49</definedName>
    <definedName name="MOV.016.C.0.06.2003.00.00.DGER032">0</definedName>
    <definedName name="MOV.016.C.0.06.2003.00.00.DGER034">-206.7</definedName>
    <definedName name="MOV.016.C.0.06.2003.00.00.DGER036">0</definedName>
    <definedName name="MOV.016.C.0.06.2003.00.00.DGER048">0</definedName>
    <definedName name="MOV.016.C.0.06.2003.00.00.DGER049">0</definedName>
    <definedName name="MOV.016.C.0.06.2003.00.00.DGER050.CG4_AREA_ADM">-23.1</definedName>
    <definedName name="MOV.016.C.0.06.2003.00.00.DGER050.CG4_AREA_COM">0</definedName>
    <definedName name="MOV.016.C.0.06.2003.00.00.DGER051">0</definedName>
    <definedName name="MOV.016.C.0.06.2003.00.00.DGER055">0</definedName>
    <definedName name="MOV.016.C.0.06.2003.00.00.DGER056">0</definedName>
    <definedName name="MOV.016.C.0.06.2003.00.00.DGER057">0</definedName>
    <definedName name="MOV.016.C.0.06.2003.00.00.DGER064">0</definedName>
    <definedName name="MOV.016.C.0.06.2003.00.00.DMOLSON27">0</definedName>
    <definedName name="MOV.016.C.0.06.2003.00.00.DRESPER">1995422.82</definedName>
    <definedName name="MOV.016.C.0.07.2003.00.00.311550">0</definedName>
    <definedName name="MOV.016.C.0.07.2003.00.00.3214500.CG4_32999">0</definedName>
    <definedName name="MOV.016.C.0.07.2003.00.00.3214500.CG4_33999">0</definedName>
    <definedName name="MOV.016.C.0.07.2003.00.00.3214500.CG4_34999">0</definedName>
    <definedName name="MOV.016.C.0.07.2003.00.00.3214500.CG4_42999">0</definedName>
    <definedName name="MOV.016.C.0.07.2003.00.00.3215420">0</definedName>
    <definedName name="MOV.016.C.0.07.2003.00.00.4110010">2247675.65</definedName>
    <definedName name="MOV.016.C.0.07.2003.00.00.421100">0</definedName>
    <definedName name="MOV.016.C.0.07.2003.00.00.DGER003">0</definedName>
    <definedName name="MOV.016.C.0.07.2003.00.00.DGER005">-1241472.23</definedName>
    <definedName name="MOV.016.C.0.07.2003.00.00.DGER006">0</definedName>
    <definedName name="MOV.016.C.0.07.2003.00.00.DGER007">0</definedName>
    <definedName name="MOV.016.C.0.07.2003.00.00.DGER01">2247675.65</definedName>
    <definedName name="MOV.016.C.0.07.2003.00.00.DGER015.CG4_AREA_ADM">0</definedName>
    <definedName name="MOV.016.C.0.07.2003.00.00.DGER015.CG4_AREA_COM">0</definedName>
    <definedName name="MOV.016.C.0.07.2003.00.00.DGER016">0</definedName>
    <definedName name="MOV.016.C.0.07.2003.00.00.DGER026">-2726387.04</definedName>
    <definedName name="MOV.016.C.0.07.2003.00.00.DGER029">0</definedName>
    <definedName name="MOV.016.C.0.07.2003.00.00.DGER030">0</definedName>
    <definedName name="MOV.016.C.0.07.2003.00.00.DGER031">0</definedName>
    <definedName name="MOV.016.C.0.07.2003.00.00.DGER032">0</definedName>
    <definedName name="MOV.016.C.0.07.2003.00.00.DGER034">-211.26</definedName>
    <definedName name="MOV.016.C.0.07.2003.00.00.DGER036">0</definedName>
    <definedName name="MOV.016.C.0.07.2003.00.00.DGER048">0</definedName>
    <definedName name="MOV.016.C.0.07.2003.00.00.DGER049">0</definedName>
    <definedName name="MOV.016.C.0.07.2003.00.00.DGER050.CG4_AREA_ADM">-14270.81</definedName>
    <definedName name="MOV.016.C.0.07.2003.00.00.DGER050.CG4_AREA_COM">0</definedName>
    <definedName name="MOV.016.C.0.07.2003.00.00.DGER051">0</definedName>
    <definedName name="MOV.016.C.0.07.2003.00.00.DGER055">0</definedName>
    <definedName name="MOV.016.C.0.07.2003.00.00.DGER056">0</definedName>
    <definedName name="MOV.016.C.0.07.2003.00.00.DGER057">0</definedName>
    <definedName name="MOV.016.C.0.07.2003.00.00.DGER064">0</definedName>
    <definedName name="MOV.016.C.0.07.2003.00.00.DMOLSON27">0</definedName>
    <definedName name="MOV.016.C.0.07.2003.00.00.DRESPER">-1734665.69</definedName>
    <definedName name="MOV.016.C.0.08.2003.00.00.311550">0</definedName>
    <definedName name="MOV.016.C.0.08.2003.00.00.3214500.CG4_32999">0</definedName>
    <definedName name="MOV.016.C.0.08.2003.00.00.3214500.CG4_33999">0</definedName>
    <definedName name="MOV.016.C.0.08.2003.00.00.3214500.CG4_34999">0</definedName>
    <definedName name="MOV.016.C.0.08.2003.00.00.3214500.CG4_42999">0</definedName>
    <definedName name="MOV.016.C.0.08.2003.00.00.3215420">0</definedName>
    <definedName name="MOV.016.C.0.08.2003.00.00.421100">0</definedName>
    <definedName name="MOV.016.C.0.08.2003.00.00.DGER003">0</definedName>
    <definedName name="MOV.016.C.0.08.2003.00.00.DGER005">0</definedName>
    <definedName name="MOV.016.C.0.08.2003.00.00.DGER006">0</definedName>
    <definedName name="MOV.016.C.0.08.2003.00.00.DGER007">0</definedName>
    <definedName name="MOV.016.C.0.08.2003.00.00.DGER01">1530755.2</definedName>
    <definedName name="MOV.016.C.0.08.2003.00.00.DGER015.CG4_AREA_ADM">0</definedName>
    <definedName name="MOV.016.C.0.08.2003.00.00.DGER015.CG4_AREA_COM">0</definedName>
    <definedName name="MOV.016.C.0.08.2003.00.00.DGER016">-775425.85</definedName>
    <definedName name="MOV.016.C.0.08.2003.00.00.DGER026">-1178156.31</definedName>
    <definedName name="MOV.016.C.0.08.2003.00.00.DGER029">0</definedName>
    <definedName name="MOV.016.C.0.08.2003.00.00.DGER030">0</definedName>
    <definedName name="MOV.016.C.0.08.2003.00.00.DGER031">0</definedName>
    <definedName name="MOV.016.C.0.08.2003.00.00.DGER032">0</definedName>
    <definedName name="MOV.016.C.0.08.2003.00.00.DGER034">-215.12</definedName>
    <definedName name="MOV.016.C.0.08.2003.00.00.DGER036">0</definedName>
    <definedName name="MOV.016.C.0.08.2003.00.00.DGER048">0</definedName>
    <definedName name="MOV.016.C.0.08.2003.00.00.DGER049">0</definedName>
    <definedName name="MOV.016.C.0.08.2003.00.00.DGER050.CG4_AREA_ADM">0</definedName>
    <definedName name="MOV.016.C.0.08.2003.00.00.DGER050.CG4_AREA_COM">-3071.91</definedName>
    <definedName name="MOV.016.C.0.08.2003.00.00.DGER051">0</definedName>
    <definedName name="MOV.016.C.0.08.2003.00.00.DGER055">0</definedName>
    <definedName name="MOV.016.C.0.08.2003.00.00.DGER056">0</definedName>
    <definedName name="MOV.016.C.0.08.2003.00.00.DGER057">0</definedName>
    <definedName name="MOV.016.C.0.08.2003.00.00.DGER064">0</definedName>
    <definedName name="MOV.016.C.0.08.2003.00.00.DMOLSON27">0</definedName>
    <definedName name="MOV.016.C.0.08.2003.00.00.DRESPER">-426113.99</definedName>
    <definedName name="MOV.050.C.0.01.0000.00.00.3211030">-206877.58999991</definedName>
    <definedName name="MOV.050.C.0.01.0000.00.00.3211060">-93173.38</definedName>
    <definedName name="MOV.050.C.0.01.0000.00.00.3211110">-206945.01999998</definedName>
    <definedName name="MOV.050.C.0.01.0000.00.00.3211160">-19286.68000001</definedName>
    <definedName name="MOV.050.C.0.01.0000.00.00.3214610">-861.8</definedName>
    <definedName name="MOV.050.C.0.01.0000.00.00.3214680">-24934.02000001</definedName>
    <definedName name="MOV.050.C.0.01.0000.00.00.3214780">-11297.65000001</definedName>
    <definedName name="MOV.050.C.0.01.0000.00.00.321543">-1058706.90999985</definedName>
    <definedName name="MOV.050.C.0.01.0000.00.00.321555">711536.77000046</definedName>
    <definedName name="MOV.050.C.0.01.0000.00.00.321567">-374560.76999998</definedName>
    <definedName name="MOV.050.C.0.01.0000.00.00.321577">-128163.98000002</definedName>
    <definedName name="MOV.050.C.0.01.0000.00.00.321582">-71452.66999996</definedName>
    <definedName name="MOV.050.C.0.01.0000.00.00.321800">-9250.3</definedName>
    <definedName name="MOV.050.C.0.01.0000.00.00.DBREAK01">-2969272.36999893</definedName>
    <definedName name="MOV.050.C.0.01.0000.00.00.DBREAK02">-107310.46999991</definedName>
    <definedName name="MOV.050.C.0.01.0000.00.00.DBREAK03">-62153.88000005</definedName>
    <definedName name="MOV.050.C.0.01.0000.00.00.DBREAK04">-2395963.01000214</definedName>
    <definedName name="MOV.050.C.0.01.0000.00.00.DBREAK05">-267740.51999998</definedName>
    <definedName name="MOV.050.C.0.01.0000.00.00.DBREAK06">-256033.45000005</definedName>
    <definedName name="MOV.050.C.0.01.0000.00.00.DBREAK07">-20677.69</definedName>
    <definedName name="MOV.050.C.0.01.0000.00.00.DBREAK08">-37889.60000002</definedName>
    <definedName name="MOV.050.C.0.01.0000.00.00.DBREAK09">-169382.43000007</definedName>
    <definedName name="MOV.050.C.0.01.0000.00.00.DBREAK10">-65392.51000005</definedName>
    <definedName name="MOV.050.C.0.01.0000.00.00.DBREAK11">-1132054.38000107</definedName>
    <definedName name="MOV.050.C.0.01.0000.00.00.DBREAK12">-45713.59999996</definedName>
    <definedName name="MOV.050.C.0.01.0000.00.00.DBREAK13">-177955.50999999</definedName>
    <definedName name="MOV.050.C.0.01.0000.00.00.DBREAK14">-955690.51000023</definedName>
    <definedName name="MOV.050.C.0.01.0000.00.00.DBREAK15">-86347.97000003</definedName>
    <definedName name="MOV.050.C.0.01.0000.00.00.DBREAK16">-519911.44000006</definedName>
    <definedName name="MOV.050.C.0.01.0000.00.00.DBREAK17">-283321.30999994</definedName>
    <definedName name="MOV.050.C.0.01.0000.00.00.DBREAK18">-79138.25</definedName>
    <definedName name="MOV.050.C.0.01.0000.00.00.DBREAK19">-21101.64000002</definedName>
    <definedName name="MOV.050.C.0.01.0000.00.00.DBREAK20">-59076.2599999899</definedName>
    <definedName name="MOV.050.C.0.01.0000.00.00.DBREAK21">-54969.46999997</definedName>
    <definedName name="MOV.050.C.0.01.0000.00.00.DBREAK22">-225408.40999985</definedName>
    <definedName name="MOV.050.C.0.01.0000.00.00.DBREAK23">-34743.77999997</definedName>
    <definedName name="MOV.050.C.0.01.0000.00.00.DBREAK24">-332113.76000023</definedName>
    <definedName name="MOV.050.C.0.01.0000.00.00.DBREAK25">-71666.3599999</definedName>
    <definedName name="MOV.050.C.0.01.0000.00.00.DBREAK26">-9725.91</definedName>
    <definedName name="MOV.050.C.0.01.0000.00.00.DBREAK27">-33863.18000001</definedName>
    <definedName name="MOV.050.C.0.01.0000.00.00.DBREAK28">-43524.24000001</definedName>
    <definedName name="MOV.050.C.0.01.0000.00.00.DBREAK29">-71117.53000009</definedName>
    <definedName name="MOV.050.C.0.01.0000.00.00.DBREAK30">-29112.81</definedName>
    <definedName name="MOV.050.C.0.01.0000.00.00.DBREAK31">-36458.5</definedName>
    <definedName name="MOV.050.C.0.01.0000.00.00.DBREAK32">-98184.39999998</definedName>
    <definedName name="MOV.050.C.0.01.0000.00.00.DBREAK33">-5771362.04000092</definedName>
    <definedName name="MOV.050.C.0.01.0000.00.00.DBREAK34">-221113.97000122</definedName>
    <definedName name="MOV.050.C.0.01.0000.00.00.DGER003">-66480632.9299926</definedName>
    <definedName name="MOV.050.C.0.01.0000.00.00.DGER005">-9403663.58000183</definedName>
    <definedName name="MOV.050.C.0.01.0000.00.00.DGER006">-14425098.75</definedName>
    <definedName name="MOV.050.C.0.01.0000.00.00.DGER007">-1659846.56999969</definedName>
    <definedName name="MOV.050.C.0.01.0000.00.00.DGER01">119398682.46997</definedName>
    <definedName name="MOV.050.C.0.01.0000.00.00.DGER015.CG4_AREA_ADM">-1480549.28000069</definedName>
    <definedName name="MOV.050.C.0.01.0000.00.00.DGER015.CG4_AREA_COM">-232843.67000008</definedName>
    <definedName name="MOV.050.C.0.01.0000.00.00.DGER016">1417381.00000763</definedName>
    <definedName name="MOV.050.C.0.01.0000.00.00.DGER026">-1142461.52999878</definedName>
    <definedName name="MOV.050.C.0.01.0000.00.00.DGER029">1050138.51000404</definedName>
    <definedName name="MOV.050.C.0.01.0000.00.00.DGER030">-4002300.76000214</definedName>
    <definedName name="MOV.050.C.0.01.0000.00.00.DGER031">-1124094.37999725</definedName>
    <definedName name="MOV.050.C.0.01.0000.00.00.DGER032">-69462.82999969</definedName>
    <definedName name="MOV.050.C.0.01.0000.00.00.DGER034">19353985.8900146</definedName>
    <definedName name="MOV.050.C.0.01.0000.00.00.DGER036">66624.65999997</definedName>
    <definedName name="MOV.050.C.0.01.0000.00.00.DGER048">-104576.56999981</definedName>
    <definedName name="MOV.050.C.0.01.0000.00.00.DGER049">-4550717.98999023</definedName>
    <definedName name="MOV.050.C.0.01.0000.00.00.DGER050.CG4_AREA_ADM">-5452002.98999786</definedName>
    <definedName name="MOV.050.C.0.01.0000.00.00.DGER050.CG4_AREA_COM">-1153538.18000221</definedName>
    <definedName name="MOV.050.C.0.01.0000.00.00.DGER051">-2191360.15000153</definedName>
    <definedName name="MOV.050.C.0.01.0000.00.00.DGER052">-94152901.8699951</definedName>
    <definedName name="MOV.050.C.0.01.0000.00.00.DGER053">12782083.7399902</definedName>
    <definedName name="MOV.050.C.0.01.0000.00.00.DRESPER">-57784507.2800293</definedName>
    <definedName name="MOV.050.C.0.01.1998.00.00.3220110">-1122794.89999962</definedName>
    <definedName name="MOV.050.C.0.01.1998.00.00.3220170">-948369.26000023</definedName>
    <definedName name="MOV.050.C.0.01.1998.00.00.3220180">-633792.18000031</definedName>
    <definedName name="MOV.050.C.0.01.1998.00.00.3220190">-43884.77999997</definedName>
    <definedName name="MOV.050.C.0.01.1998.00.00.3220200">-161774.3599999</definedName>
    <definedName name="MOV.050.C.0.01.1998.00.00.3220210">0</definedName>
    <definedName name="MOV.050.C.0.01.1998.00.00.3220220">-24350.25</definedName>
    <definedName name="MOV.050.C.0.01.1998.00.00.3220230">-61079.38</definedName>
    <definedName name="MOV.050.C.0.01.1998.00.00.3220240">-7147.63</definedName>
    <definedName name="MOV.050.C.0.01.1998.00.00.3220250">-617.51</definedName>
    <definedName name="MOV.050.C.0.01.1998.00.00.3220260">-678389.22000027</definedName>
    <definedName name="MOV.050.C.0.01.1998.00.00.3220550">0</definedName>
    <definedName name="MOV.050.C.0.01.1999.00.00.3211030">-206877.58999991</definedName>
    <definedName name="MOV.050.C.0.01.1999.00.00.3211060">-93173.38</definedName>
    <definedName name="MOV.050.C.0.01.1999.00.00.3211110">-206945.01999998</definedName>
    <definedName name="MOV.050.C.0.01.1999.00.00.3211160">-19286.68000001</definedName>
    <definedName name="MOV.050.C.0.01.1999.00.00.3214500.CG4_42999">-343111.57999992</definedName>
    <definedName name="MOV.050.C.0.01.1999.00.00.3214610">-861.8</definedName>
    <definedName name="MOV.050.C.0.01.1999.00.00.3214680">-24934.02000001</definedName>
    <definedName name="MOV.050.C.0.01.1999.00.00.3214780">-11297.65000001</definedName>
    <definedName name="MOV.050.C.0.01.1999.00.00.321543">-1058706.90999985</definedName>
    <definedName name="MOV.050.C.0.01.1999.00.00.321555">711536.77000046</definedName>
    <definedName name="MOV.050.C.0.01.1999.00.00.321567">-374560.76999998</definedName>
    <definedName name="MOV.050.C.0.01.1999.00.00.321577">-128163.98000002</definedName>
    <definedName name="MOV.050.C.0.01.1999.00.00.321582">-71452.66999996</definedName>
    <definedName name="MOV.050.C.0.01.1999.00.00.321800">-9250.3</definedName>
    <definedName name="MOV.050.C.0.01.1999.00.00.3220110">-292966.4000001</definedName>
    <definedName name="MOV.050.C.0.01.1999.00.00.3220170">-378264.94999981</definedName>
    <definedName name="MOV.050.C.0.01.1999.00.00.3220180">-654138.97000027</definedName>
    <definedName name="MOV.050.C.0.01.1999.00.00.3220190">-7341.9</definedName>
    <definedName name="MOV.050.C.0.01.1999.00.00.3220200">131.76</definedName>
    <definedName name="MOV.050.C.0.01.1999.00.00.3220210">0</definedName>
    <definedName name="MOV.050.C.0.01.1999.00.00.3220220">-27011.5</definedName>
    <definedName name="MOV.050.C.0.01.1999.00.00.3220230">-19048.94999999</definedName>
    <definedName name="MOV.050.C.0.01.1999.00.00.3220240">-65307.49000001</definedName>
    <definedName name="MOV.050.C.0.01.1999.00.00.3220250">0</definedName>
    <definedName name="MOV.050.C.0.01.1999.00.00.3220260">-2623528.09000015</definedName>
    <definedName name="MOV.050.C.0.01.1999.00.00.3220550">0</definedName>
    <definedName name="MOV.050.C.0.01.1999.00.00.DBREAK01">-2969272.36999893</definedName>
    <definedName name="MOV.050.C.0.01.1999.00.00.DBREAK02">-107310.46999991</definedName>
    <definedName name="MOV.050.C.0.01.1999.00.00.DBREAK03">-62153.88000005</definedName>
    <definedName name="MOV.050.C.0.01.1999.00.00.DBREAK04">-2395963.01000214</definedName>
    <definedName name="MOV.050.C.0.01.1999.00.00.DBREAK05">-267740.51999998</definedName>
    <definedName name="MOV.050.C.0.01.1999.00.00.DBREAK06">-256033.45000005</definedName>
    <definedName name="MOV.050.C.0.01.1999.00.00.DBREAK07">-20677.69</definedName>
    <definedName name="MOV.050.C.0.01.1999.00.00.DBREAK08">-37889.60000002</definedName>
    <definedName name="MOV.050.C.0.01.1999.00.00.DBREAK09">-169382.43000007</definedName>
    <definedName name="MOV.050.C.0.01.1999.00.00.DBREAK10">-65392.51000005</definedName>
    <definedName name="MOV.050.C.0.01.1999.00.00.DBREAK11">-1132054.38000107</definedName>
    <definedName name="MOV.050.C.0.01.1999.00.00.DBREAK12">-45713.59999996</definedName>
    <definedName name="MOV.050.C.0.01.1999.00.00.DBREAK13">-177955.50999999</definedName>
    <definedName name="MOV.050.C.0.01.1999.00.00.DBREAK14">-955690.51000023</definedName>
    <definedName name="MOV.050.C.0.01.1999.00.00.DBREAK15">-86347.97000003</definedName>
    <definedName name="MOV.050.C.0.01.1999.00.00.DBREAK16">-519911.44000006</definedName>
    <definedName name="MOV.050.C.0.01.1999.00.00.DBREAK17">-283321.30999994</definedName>
    <definedName name="MOV.050.C.0.01.1999.00.00.DBREAK18">-79138.25</definedName>
    <definedName name="MOV.050.C.0.01.1999.00.00.DBREAK19">-21101.64000002</definedName>
    <definedName name="MOV.050.C.0.01.1999.00.00.DBREAK20">-59076.2599999899</definedName>
    <definedName name="MOV.050.C.0.01.1999.00.00.DBREAK21">-54969.46999997</definedName>
    <definedName name="MOV.050.C.0.01.1999.00.00.DBREAK22">-225408.40999985</definedName>
    <definedName name="MOV.050.C.0.01.1999.00.00.DBREAK23">-34743.77999997</definedName>
    <definedName name="MOV.050.C.0.01.1999.00.00.DBREAK24">-332113.76000023</definedName>
    <definedName name="MOV.050.C.0.01.1999.00.00.DBREAK25">-71666.3599999</definedName>
    <definedName name="MOV.050.C.0.01.1999.00.00.DBREAK26">-9725.91</definedName>
    <definedName name="MOV.050.C.0.01.1999.00.00.DBREAK27">-33863.18000001</definedName>
    <definedName name="MOV.050.C.0.01.1999.00.00.DBREAK28">-43524.24000001</definedName>
    <definedName name="MOV.050.C.0.01.1999.00.00.DBREAK29">-71117.53000009</definedName>
    <definedName name="MOV.050.C.0.01.1999.00.00.DBREAK30">-29112.81</definedName>
    <definedName name="MOV.050.C.0.01.1999.00.00.DBREAK31">-36458.5</definedName>
    <definedName name="MOV.050.C.0.01.1999.00.00.DBREAK32">-98184.39999998</definedName>
    <definedName name="MOV.050.C.0.01.1999.00.00.DBREAK33">-5771362.04000092</definedName>
    <definedName name="MOV.050.C.0.01.1999.00.00.DBREAK34">-221113.97000122</definedName>
    <definedName name="MOV.050.C.0.01.1999.00.00.DGER003">-66480632.9299926</definedName>
    <definedName name="MOV.050.C.0.01.1999.00.00.DGER005">-9403663.58000183</definedName>
    <definedName name="MOV.050.C.0.01.1999.00.00.DGER006">-14425098.75</definedName>
    <definedName name="MOV.050.C.0.01.1999.00.00.DGER007">-1659846.56999969</definedName>
    <definedName name="MOV.050.C.0.01.1999.00.00.DGER01">119398682.46997</definedName>
    <definedName name="MOV.050.C.0.01.1999.00.00.DGER015.CG4_AREA_ADM">-1480549.28000069</definedName>
    <definedName name="MOV.050.C.0.01.1999.00.00.DGER015.CG4_AREA_COM">-232843.67000008</definedName>
    <definedName name="MOV.050.C.0.01.1999.00.00.DGER015.CG4_AREA_FAB">-4057969.09000015</definedName>
    <definedName name="MOV.050.C.0.01.1999.00.00.DGER016">1417381.00000763</definedName>
    <definedName name="MOV.050.C.0.01.1999.00.00.DGER026">-1142461.52999878</definedName>
    <definedName name="MOV.050.C.0.01.1999.00.00.DGER029">1050138.51000404</definedName>
    <definedName name="MOV.050.C.0.01.1999.00.00.DGER030">-4002300.76000214</definedName>
    <definedName name="MOV.050.C.0.01.1999.00.00.DGER031">-1124094.37999725</definedName>
    <definedName name="MOV.050.C.0.01.1999.00.00.DGER032">-69462.82999969</definedName>
    <definedName name="MOV.050.C.0.01.1999.00.00.DGER034">19353985.8900146</definedName>
    <definedName name="MOV.050.C.0.01.1999.00.00.DGER036">66624.65999997</definedName>
    <definedName name="MOV.050.C.0.01.1999.00.00.DGER048">-104576.56999981</definedName>
    <definedName name="MOV.050.C.0.01.1999.00.00.DGER049">-4550717.98999023</definedName>
    <definedName name="MOV.050.C.0.01.1999.00.00.DGER050.CG4_AREA_ADM">-5452002.98999786</definedName>
    <definedName name="MOV.050.C.0.01.1999.00.00.DGER050.CG4_AREA_COM">-1153538.18000221</definedName>
    <definedName name="MOV.050.C.0.01.1999.00.00.DGER051">-2191360.15000153</definedName>
    <definedName name="MOV.050.C.0.01.1999.00.00.DGER052">-94152901.8699951</definedName>
    <definedName name="MOV.050.C.0.01.1999.00.00.DGER053">12782083.7399902</definedName>
    <definedName name="MOV.050.C.0.01.1999.00.00.DRESPER">-57784507.2800293</definedName>
    <definedName name="MOV.050.C.0.01.2000.00.00.311550">-4314593.16000366</definedName>
    <definedName name="MOV.050.C.0.01.2000.00.00.3211030">0</definedName>
    <definedName name="MOV.050.C.0.01.2000.00.00.3211060">0</definedName>
    <definedName name="MOV.050.C.0.01.2000.00.00.3211110">0</definedName>
    <definedName name="MOV.050.C.0.01.2000.00.00.3211160">0</definedName>
    <definedName name="MOV.050.C.0.01.2000.00.00.3214500.CG4_32999">0</definedName>
    <definedName name="MOV.050.C.0.01.2000.00.00.3214500.CG4_33999">0</definedName>
    <definedName name="MOV.050.C.0.01.2000.00.00.3214500.CG4_34999">0</definedName>
    <definedName name="MOV.050.C.0.01.2000.00.00.3214500.CG4_42999">0</definedName>
    <definedName name="MOV.050.C.0.01.2000.00.00.3214610">0</definedName>
    <definedName name="MOV.050.C.0.01.2000.00.00.3214680">0</definedName>
    <definedName name="MOV.050.C.0.01.2000.00.00.3214780">0</definedName>
    <definedName name="MOV.050.C.0.01.2000.00.00.3215040">0</definedName>
    <definedName name="MOV.050.C.0.01.2000.00.00.3215400">-24310.5</definedName>
    <definedName name="MOV.050.C.0.01.2000.00.00.321543">0</definedName>
    <definedName name="MOV.050.C.0.01.2000.00.00.3215530">-782878.68999958</definedName>
    <definedName name="MOV.050.C.0.01.2000.00.00.321555">0</definedName>
    <definedName name="MOV.050.C.0.01.2000.00.00.321567">0</definedName>
    <definedName name="MOV.050.C.0.01.2000.00.00.321577">0</definedName>
    <definedName name="MOV.050.C.0.01.2000.00.00.321582">0</definedName>
    <definedName name="MOV.050.C.0.01.2000.00.00.3215980">-358714.90999985</definedName>
    <definedName name="MOV.050.C.0.01.2000.00.00.3216030">-415915.46000004</definedName>
    <definedName name="MOV.050.C.0.01.2000.00.00.321800">0</definedName>
    <definedName name="MOV.050.C.0.01.2000.00.00.3218500">0</definedName>
    <definedName name="MOV.050.C.0.01.2000.00.00.3220110">-224229.3499999</definedName>
    <definedName name="MOV.050.C.0.01.2000.00.00.3220170">-406339.32000017</definedName>
    <definedName name="MOV.050.C.0.01.2000.00.00.3220180">-76342.53999996</definedName>
    <definedName name="MOV.050.C.0.01.2000.00.00.3220190">0</definedName>
    <definedName name="MOV.050.C.0.01.2000.00.00.3220200">2622.42</definedName>
    <definedName name="MOV.050.C.0.01.2000.00.00.3220210">0</definedName>
    <definedName name="MOV.050.C.0.01.2000.00.00.3220220">-18912</definedName>
    <definedName name="MOV.050.C.0.01.2000.00.00.3220230">-17225.34</definedName>
    <definedName name="MOV.050.C.0.01.2000.00.00.3220240">-175.86</definedName>
    <definedName name="MOV.050.C.0.01.2000.00.00.3220250">0</definedName>
    <definedName name="MOV.050.C.0.01.2000.00.00.3220260">-1091262</definedName>
    <definedName name="MOV.050.C.0.01.2000.00.00.3220550">-60292.63999999</definedName>
    <definedName name="MOV.050.C.0.01.2000.00.00.DBREAK01">0</definedName>
    <definedName name="MOV.050.C.0.01.2000.00.00.DBREAK02">0</definedName>
    <definedName name="MOV.050.C.0.01.2000.00.00.DBREAK03">0</definedName>
    <definedName name="MOV.050.C.0.01.2000.00.00.DBREAK04">0</definedName>
    <definedName name="MOV.050.C.0.01.2000.00.00.DBREAK05">0</definedName>
    <definedName name="MOV.050.C.0.01.2000.00.00.DBREAK06">0</definedName>
    <definedName name="MOV.050.C.0.01.2000.00.00.DBREAK07">0</definedName>
    <definedName name="MOV.050.C.0.01.2000.00.00.DBREAK08">0</definedName>
    <definedName name="MOV.050.C.0.01.2000.00.00.DBREAK09">0</definedName>
    <definedName name="MOV.050.C.0.01.2000.00.00.DBREAK10">0</definedName>
    <definedName name="MOV.050.C.0.01.2000.00.00.DBREAK11">0</definedName>
    <definedName name="MOV.050.C.0.01.2000.00.00.DBREAK12">0</definedName>
    <definedName name="MOV.050.C.0.01.2000.00.00.DBREAK13">0</definedName>
    <definedName name="MOV.050.C.0.01.2000.00.00.DBREAK14">0</definedName>
    <definedName name="MOV.050.C.0.01.2000.00.00.DBREAK15">0</definedName>
    <definedName name="MOV.050.C.0.01.2000.00.00.DBREAK16">0</definedName>
    <definedName name="MOV.050.C.0.01.2000.00.00.DBREAK17">0</definedName>
    <definedName name="MOV.050.C.0.01.2000.00.00.DBREAK18">0</definedName>
    <definedName name="MOV.050.C.0.01.2000.00.00.DBREAK19">0</definedName>
    <definedName name="MOV.050.C.0.01.2000.00.00.DBREAK20">0</definedName>
    <definedName name="MOV.050.C.0.01.2000.00.00.DBREAK21">0</definedName>
    <definedName name="MOV.050.C.0.01.2000.00.00.DBREAK22">0</definedName>
    <definedName name="MOV.050.C.0.01.2000.00.00.DBREAK23">0</definedName>
    <definedName name="MOV.050.C.0.01.2000.00.00.DBREAK24">0</definedName>
    <definedName name="MOV.050.C.0.01.2000.00.00.DBREAK25">0</definedName>
    <definedName name="MOV.050.C.0.01.2000.00.00.DBREAK26">0</definedName>
    <definedName name="MOV.050.C.0.01.2000.00.00.DBREAK27">0</definedName>
    <definedName name="MOV.050.C.0.01.2000.00.00.DBREAK28">0</definedName>
    <definedName name="MOV.050.C.0.01.2000.00.00.DBREAK29">0</definedName>
    <definedName name="MOV.050.C.0.01.2000.00.00.DBREAK30">0</definedName>
    <definedName name="MOV.050.C.0.01.2000.00.00.DBREAK31">0</definedName>
    <definedName name="MOV.050.C.0.01.2000.00.00.DBREAK32">0</definedName>
    <definedName name="MOV.050.C.0.01.2000.00.00.DBREAK33">0</definedName>
    <definedName name="MOV.050.C.0.01.2000.00.00.DBREAK34">0</definedName>
    <definedName name="MOV.050.C.0.01.2000.00.00.DBREAK36">-50001.41000003</definedName>
    <definedName name="MOV.050.C.0.01.2000.00.00.DBREAK37">-118810.61000001</definedName>
    <definedName name="MOV.050.C.0.01.2000.00.00.DBREAK38">-12635.84999999</definedName>
    <definedName name="MOV.050.C.0.01.2000.00.00.DBREAK39">-146101.54999995</definedName>
    <definedName name="MOV.050.C.0.01.2000.00.00.DGER003">0</definedName>
    <definedName name="MOV.050.C.0.01.2000.00.00.DGER005">0</definedName>
    <definedName name="MOV.050.C.0.01.2000.00.00.DGER006">0</definedName>
    <definedName name="MOV.050.C.0.01.2000.00.00.DGER007">0</definedName>
    <definedName name="MOV.050.C.0.01.2000.00.00.DGER01">0</definedName>
    <definedName name="MOV.050.C.0.01.2000.00.00.DGER015.CG4_AREA_ADM">0</definedName>
    <definedName name="MOV.050.C.0.01.2000.00.00.DGER015.CG4_AREA_COM">0</definedName>
    <definedName name="MOV.050.C.0.01.2000.00.00.DGER015.CG4_AREA_FAB">0</definedName>
    <definedName name="MOV.050.C.0.01.2000.00.00.DGER0156">3316634.60002899</definedName>
    <definedName name="MOV.050.C.0.01.2000.00.00.DGER016">0</definedName>
    <definedName name="MOV.050.C.0.01.2000.00.00.DGER026">0</definedName>
    <definedName name="MOV.050.C.0.01.2000.00.00.DGER029">0</definedName>
    <definedName name="MOV.050.C.0.01.2000.00.00.DGER030">0</definedName>
    <definedName name="MOV.050.C.0.01.2000.00.00.DGER031">0</definedName>
    <definedName name="MOV.050.C.0.01.2000.00.00.DGER032">0</definedName>
    <definedName name="MOV.050.C.0.01.2000.00.00.DGER034">0</definedName>
    <definedName name="MOV.050.C.0.01.2000.00.00.DGER036">0</definedName>
    <definedName name="MOV.050.C.0.01.2000.00.00.DGER048">0</definedName>
    <definedName name="MOV.050.C.0.01.2000.00.00.DGER049">0</definedName>
    <definedName name="MOV.050.C.0.01.2000.00.00.DGER050.CG4_AREA_ADM">0</definedName>
    <definedName name="MOV.050.C.0.01.2000.00.00.DGER050.CG4_AREA_COM">0</definedName>
    <definedName name="MOV.050.C.0.01.2000.00.00.DGER051">0</definedName>
    <definedName name="MOV.050.C.0.01.2000.00.00.DGER052">0</definedName>
    <definedName name="MOV.050.C.0.01.2000.00.00.DGER053">0</definedName>
    <definedName name="MOV.050.C.0.01.2000.00.00.DGER054">-2610741.00999832</definedName>
    <definedName name="MOV.050.C.0.01.2000.00.00.DRESPER">0</definedName>
    <definedName name="MOV.050.C.0.01.2002.00.00.311550">-4253443.98</definedName>
    <definedName name="MOV.050.C.0.01.2002.00.00.3214500.CG4_32999">-62279.29</definedName>
    <definedName name="MOV.050.C.0.01.2002.00.00.3214500.CG4_33999">-74431.19</definedName>
    <definedName name="MOV.050.C.0.01.2002.00.00.3214500.CG4_34999">-22407.15</definedName>
    <definedName name="MOV.050.C.0.01.2002.00.00.3214500.CG4_42999">-167500.99</definedName>
    <definedName name="MOV.050.C.0.01.2002.00.00.3214610">-8337.98</definedName>
    <definedName name="MOV.050.C.0.01.2002.00.00.3214680">-20228.64</definedName>
    <definedName name="MOV.050.C.0.01.2002.00.00.3214780">-25919.66</definedName>
    <definedName name="MOV.050.C.0.01.2002.00.00.3215040">0</definedName>
    <definedName name="MOV.050.C.0.01.2002.00.00.3215400">0</definedName>
    <definedName name="MOV.050.C.0.01.2002.00.00.321543">-837245.24</definedName>
    <definedName name="MOV.050.C.0.01.2002.00.00.3215530">0</definedName>
    <definedName name="MOV.050.C.0.01.2002.00.00.321555">-4719510.73</definedName>
    <definedName name="MOV.050.C.0.01.2002.00.00.321567">-2190651.48</definedName>
    <definedName name="MOV.050.C.0.01.2002.00.00.321577">-290534.4</definedName>
    <definedName name="MOV.050.C.0.01.2002.00.00.321582">0</definedName>
    <definedName name="MOV.050.C.0.01.2002.00.00.321800">-4317.81</definedName>
    <definedName name="MOV.050.C.0.01.2002.00.00.3218500">0</definedName>
    <definedName name="MOV.050.C.0.01.2002.00.00.DBREAK01">-3417016.4</definedName>
    <definedName name="MOV.050.C.0.01.2002.00.00.DBREAK02">-174862.44</definedName>
    <definedName name="MOV.050.C.0.01.2002.00.00.DBREAK03">-15897.42</definedName>
    <definedName name="MOV.050.C.0.01.2002.00.00.DBREAK04">-2677859.87</definedName>
    <definedName name="MOV.050.C.0.01.2002.00.00.DBREAK05">-209867.53</definedName>
    <definedName name="MOV.050.C.0.01.2002.00.00.DBREAK06">-301590.36</definedName>
    <definedName name="MOV.050.C.0.01.2002.00.00.DBREAK07">-16377.98</definedName>
    <definedName name="MOV.050.C.0.01.2002.00.00.DBREAK08">0</definedName>
    <definedName name="MOV.050.C.0.01.2002.00.00.DBREAK09">-7520.64</definedName>
    <definedName name="MOV.050.C.0.01.2002.00.00.DBREAK10">822.47</definedName>
    <definedName name="MOV.050.C.0.01.2002.00.00.DBREAK11">-579172.32</definedName>
    <definedName name="MOV.050.C.0.01.2002.00.00.DBREAK12">-347885.36</definedName>
    <definedName name="MOV.050.C.0.01.2002.00.00.DBREAK13">-268604.66</definedName>
    <definedName name="MOV.050.C.0.01.2002.00.00.DBREAK14">-1342432.02</definedName>
    <definedName name="MOV.050.C.0.01.2002.00.00.DBREAK15">-156223.9</definedName>
    <definedName name="MOV.050.C.0.01.2002.00.00.DBREAK16">-271452.39</definedName>
    <definedName name="MOV.050.C.0.01.2002.00.00.DBREAK17">-237431.64</definedName>
    <definedName name="MOV.050.C.0.01.2002.00.00.DBREAK18">-73867.44</definedName>
    <definedName name="MOV.050.C.0.01.2002.00.00.DBREAK19">-32361.36</definedName>
    <definedName name="MOV.050.C.0.01.2002.00.00.DBREAK20">-59547.83</definedName>
    <definedName name="MOV.050.C.0.01.2002.00.00.DBREAK21">-54137.25</definedName>
    <definedName name="MOV.050.C.0.01.2002.00.00.DBREAK22">-441806.11</definedName>
    <definedName name="MOV.050.C.0.01.2002.00.00.DBREAK23">-26389.07</definedName>
    <definedName name="MOV.050.C.0.01.2002.00.00.DBREAK24">-227918.34</definedName>
    <definedName name="MOV.050.C.0.01.2002.00.00.DBREAK25">-163032.61</definedName>
    <definedName name="MOV.050.C.0.01.2002.00.00.DBREAK26">-20685.45</definedName>
    <definedName name="MOV.050.C.0.01.2002.00.00.DBREAK27">-95403.79</definedName>
    <definedName name="MOV.050.C.0.01.2002.00.00.DBREAK28">-28066.41</definedName>
    <definedName name="MOV.050.C.0.01.2002.00.00.DBREAK29">-66141.35</definedName>
    <definedName name="MOV.050.C.0.01.2002.00.00.DBREAK30">-33587.06</definedName>
    <definedName name="MOV.050.C.0.01.2002.00.00.DBREAK31">-55970.1</definedName>
    <definedName name="MOV.050.C.0.01.2002.00.00.DBREAK32">-49900.08</definedName>
    <definedName name="MOV.050.C.0.01.2002.00.00.DBREAK33">-5711625.23</definedName>
    <definedName name="MOV.050.C.0.01.2002.00.00.DBREAK34">-2773312.49</definedName>
    <definedName name="MOV.050.C.0.01.2002.00.00.DBREAK36">-49148.58</definedName>
    <definedName name="MOV.050.C.0.01.2002.00.00.DBREAK37">-140602.81</definedName>
    <definedName name="MOV.050.C.0.01.2002.00.00.DBREAK38">-15485.55</definedName>
    <definedName name="MOV.050.C.0.01.2002.00.00.DBREAK39">-156502.66</definedName>
    <definedName name="MOV.050.C.0.01.2002.00.00.DGER003">-55210998.5299999</definedName>
    <definedName name="MOV.050.C.0.01.2002.00.00.DGER005">-10657383.11</definedName>
    <definedName name="MOV.050.C.0.01.2002.00.00.DGER006">-20164005.61</definedName>
    <definedName name="MOV.050.C.0.01.2002.00.00.DGER007">-2599761.05</definedName>
    <definedName name="MOV.050.C.0.01.2002.00.00.DGER01">119637715.15</definedName>
    <definedName name="MOV.050.C.0.01.2002.00.00.DGER015.CG4_AREA_ADM">-1387956.92</definedName>
    <definedName name="MOV.050.C.0.01.2002.00.00.DGER015.CG4_AREA_COM">-70224.33</definedName>
    <definedName name="MOV.050.C.0.01.2002.00.00.DGER016">2215488.18999999</definedName>
    <definedName name="MOV.050.C.0.01.2002.00.00.DGER026">-10811254.34</definedName>
    <definedName name="MOV.050.C.0.01.2002.00.00.DGER029">432850.93</definedName>
    <definedName name="MOV.050.C.0.01.2002.00.00.DGER030">-1624618.42</definedName>
    <definedName name="MOV.050.C.0.01.2002.00.00.DGER031">-818646.71</definedName>
    <definedName name="MOV.050.C.0.01.2002.00.00.DGER032">49167.15</definedName>
    <definedName name="MOV.050.C.0.01.2002.00.00.DGER034">0</definedName>
    <definedName name="MOV.050.C.0.01.2002.00.00.DGER048">94115.54</definedName>
    <definedName name="MOV.050.C.0.01.2002.00.00.DGER049">-4595022</definedName>
    <definedName name="MOV.050.C.0.01.2002.00.00.DGER050.CG4_AREA_ADM">-5277963.74</definedName>
    <definedName name="MOV.050.C.0.01.2002.00.00.DGER050.CG4_AREA_COM">-1992224.02</definedName>
    <definedName name="MOV.050.C.0.01.2002.00.00.DGER051">-2895009.06</definedName>
    <definedName name="MOV.050.C.0.01.2002.00.00.DGER054">-2091345.88</definedName>
    <definedName name="MOV.050.C.0.01.2002.00.00.DGER055">-1081988.12</definedName>
    <definedName name="MOV.050.C.0.01.2002.00.00.DGER056">1092283.8</definedName>
    <definedName name="MOV.050.C.0.01.2002.00.00.DGER057">-9632733.63</definedName>
    <definedName name="MOV.050.C.0.01.2002.00.00.DRESPER">-11398638.47</definedName>
    <definedName name="MOV.050.C.0.02.0000.00.00.3211030">0</definedName>
    <definedName name="MOV.050.C.0.02.0000.00.00.3211060">0</definedName>
    <definedName name="MOV.050.C.0.02.0000.00.00.3211110">0</definedName>
    <definedName name="MOV.050.C.0.02.0000.00.00.3211160">0</definedName>
    <definedName name="MOV.050.C.0.02.0000.00.00.3214610">0</definedName>
    <definedName name="MOV.050.C.0.02.0000.00.00.3214680">0</definedName>
    <definedName name="MOV.050.C.0.02.0000.00.00.3214780">0</definedName>
    <definedName name="MOV.050.C.0.02.0000.00.00.321543">0</definedName>
    <definedName name="MOV.050.C.0.02.0000.00.00.321555">0</definedName>
    <definedName name="MOV.050.C.0.02.0000.00.00.321567">0</definedName>
    <definedName name="MOV.050.C.0.02.0000.00.00.321577">0</definedName>
    <definedName name="MOV.050.C.0.02.0000.00.00.321582">0</definedName>
    <definedName name="MOV.050.C.0.02.0000.00.00.321800">0</definedName>
    <definedName name="MOV.050.C.0.02.0000.00.00.DBREAK01">0</definedName>
    <definedName name="MOV.050.C.0.02.0000.00.00.DBREAK02">0</definedName>
    <definedName name="MOV.050.C.0.02.0000.00.00.DBREAK03">0</definedName>
    <definedName name="MOV.050.C.0.02.0000.00.00.DBREAK04">0</definedName>
    <definedName name="MOV.050.C.0.02.0000.00.00.DBREAK05">0</definedName>
    <definedName name="MOV.050.C.0.02.0000.00.00.DBREAK06">0</definedName>
    <definedName name="MOV.050.C.0.02.0000.00.00.DBREAK07">0</definedName>
    <definedName name="MOV.050.C.0.02.0000.00.00.DBREAK08">0</definedName>
    <definedName name="MOV.050.C.0.02.0000.00.00.DBREAK09">0</definedName>
    <definedName name="MOV.050.C.0.02.0000.00.00.DBREAK10">0</definedName>
    <definedName name="MOV.050.C.0.02.0000.00.00.DBREAK11">0</definedName>
    <definedName name="MOV.050.C.0.02.0000.00.00.DBREAK12">0</definedName>
    <definedName name="MOV.050.C.0.02.0000.00.00.DBREAK13">0</definedName>
    <definedName name="MOV.050.C.0.02.0000.00.00.DBREAK14">0</definedName>
    <definedName name="MOV.050.C.0.02.0000.00.00.DBREAK15">0</definedName>
    <definedName name="MOV.050.C.0.02.0000.00.00.DBREAK16">0</definedName>
    <definedName name="MOV.050.C.0.02.0000.00.00.DBREAK17">0</definedName>
    <definedName name="MOV.050.C.0.02.0000.00.00.DBREAK18">0</definedName>
    <definedName name="MOV.050.C.0.02.0000.00.00.DBREAK19">0</definedName>
    <definedName name="MOV.050.C.0.02.0000.00.00.DBREAK20">0</definedName>
    <definedName name="MOV.050.C.0.02.0000.00.00.DBREAK21">0</definedName>
    <definedName name="MOV.050.C.0.02.0000.00.00.DBREAK22">0</definedName>
    <definedName name="MOV.050.C.0.02.0000.00.00.DBREAK23">0</definedName>
    <definedName name="MOV.050.C.0.02.0000.00.00.DBREAK24">0</definedName>
    <definedName name="MOV.050.C.0.02.0000.00.00.DBREAK25">0</definedName>
    <definedName name="MOV.050.C.0.02.0000.00.00.DBREAK26">0</definedName>
    <definedName name="MOV.050.C.0.02.0000.00.00.DBREAK27">0</definedName>
    <definedName name="MOV.050.C.0.02.0000.00.00.DBREAK28">0</definedName>
    <definedName name="MOV.050.C.0.02.0000.00.00.DBREAK29">0</definedName>
    <definedName name="MOV.050.C.0.02.0000.00.00.DBREAK30">0</definedName>
    <definedName name="MOV.050.C.0.02.0000.00.00.DBREAK31">0</definedName>
    <definedName name="MOV.050.C.0.02.0000.00.00.DBREAK32">0</definedName>
    <definedName name="MOV.050.C.0.02.0000.00.00.DBREAK33">0</definedName>
    <definedName name="MOV.050.C.0.02.0000.00.00.DBREAK34">0</definedName>
    <definedName name="MOV.050.C.0.02.0000.00.00.DGER003">0</definedName>
    <definedName name="MOV.050.C.0.02.0000.00.00.DGER005">0</definedName>
    <definedName name="MOV.050.C.0.02.0000.00.00.DGER006">0</definedName>
    <definedName name="MOV.050.C.0.02.0000.00.00.DGER007">0</definedName>
    <definedName name="MOV.050.C.0.02.0000.00.00.DGER01">0</definedName>
    <definedName name="MOV.050.C.0.02.0000.00.00.DGER015.CG4_AREA_ADM">0</definedName>
    <definedName name="MOV.050.C.0.02.0000.00.00.DGER015.CG4_AREA_COM">0</definedName>
    <definedName name="MOV.050.C.0.02.0000.00.00.DGER016">0</definedName>
    <definedName name="MOV.050.C.0.02.0000.00.00.DGER026">0</definedName>
    <definedName name="MOV.050.C.0.02.0000.00.00.DGER029">0</definedName>
    <definedName name="MOV.050.C.0.02.0000.00.00.DGER030">0</definedName>
    <definedName name="MOV.050.C.0.02.0000.00.00.DGER031">0</definedName>
    <definedName name="MOV.050.C.0.02.0000.00.00.DGER032">0</definedName>
    <definedName name="MOV.050.C.0.02.0000.00.00.DGER034">0</definedName>
    <definedName name="MOV.050.C.0.02.0000.00.00.DGER036">0</definedName>
    <definedName name="MOV.050.C.0.02.0000.00.00.DGER048">0</definedName>
    <definedName name="MOV.050.C.0.02.0000.00.00.DGER049">0</definedName>
    <definedName name="MOV.050.C.0.02.0000.00.00.DGER050.CG4_AREA_ADM">0</definedName>
    <definedName name="MOV.050.C.0.02.0000.00.00.DGER050.CG4_AREA_COM">0</definedName>
    <definedName name="MOV.050.C.0.02.0000.00.00.DGER051">0</definedName>
    <definedName name="MOV.050.C.0.02.0000.00.00.DGER052">0</definedName>
    <definedName name="MOV.050.C.0.02.0000.00.00.DGER053">0</definedName>
    <definedName name="MOV.050.C.0.02.0000.00.00.DRESPER">0</definedName>
    <definedName name="MOV.050.C.0.02.1998.00.00.3220110">-2126029.31000137</definedName>
    <definedName name="MOV.050.C.0.02.1998.00.00.3220170">-1738133.09000015</definedName>
    <definedName name="MOV.050.C.0.02.1998.00.00.3220180">-1168003.04000092</definedName>
    <definedName name="MOV.050.C.0.02.1998.00.00.3220190">-48368.33999997</definedName>
    <definedName name="MOV.050.C.0.02.1998.00.00.3220200">-110192.83000004</definedName>
    <definedName name="MOV.050.C.0.02.1998.00.00.3220210">0</definedName>
    <definedName name="MOV.050.C.0.02.1998.00.00.3220220">-48039.75</definedName>
    <definedName name="MOV.050.C.0.02.1998.00.00.3220230">-117045.24000001</definedName>
    <definedName name="MOV.050.C.0.02.1998.00.00.3220240">-23193.18000001</definedName>
    <definedName name="MOV.050.C.0.02.1998.00.00.3220250">-2364.92</definedName>
    <definedName name="MOV.050.C.0.02.1998.00.00.3220260">-1363594.44000053</definedName>
    <definedName name="MOV.050.C.0.02.1998.00.00.3220550">0</definedName>
    <definedName name="MOV.050.C.0.02.1999.00.00.3211030">-199994.33999991</definedName>
    <definedName name="MOV.050.C.0.02.1999.00.00.3211060">-61058.60000002</definedName>
    <definedName name="MOV.050.C.0.02.1999.00.00.3211110">-183101.22000003</definedName>
    <definedName name="MOV.050.C.0.02.1999.00.00.3211160">-22505.94999999</definedName>
    <definedName name="MOV.050.C.0.02.1999.00.00.3214500.CG4_42999">-361838.11000013</definedName>
    <definedName name="MOV.050.C.0.02.1999.00.00.3214610">-180</definedName>
    <definedName name="MOV.050.C.0.02.1999.00.00.3214680">-3951.94</definedName>
    <definedName name="MOV.050.C.0.02.1999.00.00.3214780">-14981.64</definedName>
    <definedName name="MOV.050.C.0.02.1999.00.00.321543">-630302.77999973</definedName>
    <definedName name="MOV.050.C.0.02.1999.00.00.321555">-3561130.27999878</definedName>
    <definedName name="MOV.050.C.0.02.1999.00.00.321567">-553558.63000011</definedName>
    <definedName name="MOV.050.C.0.02.1999.00.00.321577">-210899.99000001</definedName>
    <definedName name="MOV.050.C.0.02.1999.00.00.321582">-54647.77999997</definedName>
    <definedName name="MOV.050.C.0.02.1999.00.00.321800">-2968.12</definedName>
    <definedName name="MOV.050.C.0.02.1999.00.00.3220110">-265947.67000008</definedName>
    <definedName name="MOV.050.C.0.02.1999.00.00.3220170">-354547.07999992</definedName>
    <definedName name="MOV.050.C.0.02.1999.00.00.3220180">-206846.79999995</definedName>
    <definedName name="MOV.050.C.0.02.1999.00.00.3220190">0</definedName>
    <definedName name="MOV.050.C.0.02.1999.00.00.3220200">-6670.65</definedName>
    <definedName name="MOV.050.C.0.02.1999.00.00.3220210">0</definedName>
    <definedName name="MOV.050.C.0.02.1999.00.00.3220220">-26616.96000001</definedName>
    <definedName name="MOV.050.C.0.02.1999.00.00.3220230">-17722</definedName>
    <definedName name="MOV.050.C.0.02.1999.00.00.3220240">-559.5</definedName>
    <definedName name="MOV.050.C.0.02.1999.00.00.3220250">-1116.91</definedName>
    <definedName name="MOV.050.C.0.02.1999.00.00.3220260">-1422737.02000046</definedName>
    <definedName name="MOV.050.C.0.02.1999.00.00.3220550">0</definedName>
    <definedName name="MOV.050.C.0.02.1999.00.00.DBREAK01">-2921238.65999985</definedName>
    <definedName name="MOV.050.C.0.02.1999.00.00.DBREAK02">-35512.74000001</definedName>
    <definedName name="MOV.050.C.0.02.1999.00.00.DBREAK03">-15375.95</definedName>
    <definedName name="MOV.050.C.0.02.1999.00.00.DBREAK04">-2183745.01000214</definedName>
    <definedName name="MOV.050.C.0.02.1999.00.00.DBREAK05">-247423.0999999</definedName>
    <definedName name="MOV.050.C.0.02.1999.00.00.DBREAK06">-250426.28999996</definedName>
    <definedName name="MOV.050.C.0.02.1999.00.00.DBREAK07">-593.02</definedName>
    <definedName name="MOV.050.C.0.02.1999.00.00.DBREAK08">-8816.19</definedName>
    <definedName name="MOV.050.C.0.02.1999.00.00.DBREAK09">-38414.59999996</definedName>
    <definedName name="MOV.050.C.0.02.1999.00.00.DBREAK10">-40295.10000002</definedName>
    <definedName name="MOV.050.C.0.02.1999.00.00.DBREAK11">-1413428.12000084</definedName>
    <definedName name="MOV.050.C.0.02.1999.00.00.DBREAK12">-51074.33000004</definedName>
    <definedName name="MOV.050.C.0.02.1999.00.00.DBREAK13">-173453.70000005</definedName>
    <definedName name="MOV.050.C.0.02.1999.00.00.DBREAK14">-1011902.56999969</definedName>
    <definedName name="MOV.050.C.0.02.1999.00.00.DBREAK15">-181672.66000009</definedName>
    <definedName name="MOV.050.C.0.02.1999.00.00.DBREAK16">-428784.08999968</definedName>
    <definedName name="MOV.050.C.0.02.1999.00.00.DBREAK17">-346346.28999996</definedName>
    <definedName name="MOV.050.C.0.02.1999.00.00.DBREAK18">-74970.85000002</definedName>
    <definedName name="MOV.050.C.0.02.1999.00.00.DBREAK19">-22083.97999999</definedName>
    <definedName name="MOV.050.C.0.02.1999.00.00.DBREAK20">-52995.49999994</definedName>
    <definedName name="MOV.050.C.0.02.1999.00.00.DBREAK21">-34786.81999999</definedName>
    <definedName name="MOV.050.C.0.02.1999.00.00.DBREAK22">-245403.47000003</definedName>
    <definedName name="MOV.050.C.0.02.1999.00.00.DBREAK23">-15912.54000001</definedName>
    <definedName name="MOV.050.C.0.02.1999.00.00.DBREAK24">-160424.83000016</definedName>
    <definedName name="MOV.050.C.0.02.1999.00.00.DBREAK25">-107590.26999986</definedName>
    <definedName name="MOV.050.C.0.02.1999.00.00.DBREAK26">-17300.81999999</definedName>
    <definedName name="MOV.050.C.0.02.1999.00.00.DBREAK27">-29516.19999999</definedName>
    <definedName name="MOV.050.C.0.02.1999.00.00.DBREAK28">-20823.95000002</definedName>
    <definedName name="MOV.050.C.0.02.1999.00.00.DBREAK29">-59453.15999997</definedName>
    <definedName name="MOV.050.C.0.02.1999.00.00.DBREAK30">-24898.28999999</definedName>
    <definedName name="MOV.050.C.0.02.1999.00.00.DBREAK31">-14408.34</definedName>
    <definedName name="MOV.050.C.0.02.1999.00.00.DBREAK32">-87861.88</definedName>
    <definedName name="MOV.050.C.0.02.1999.00.00.DBREAK33">-5794374.93999481</definedName>
    <definedName name="MOV.050.C.0.02.1999.00.00.DBREAK34">-114544.25</definedName>
    <definedName name="MOV.050.C.0.02.1999.00.00.DGER003">-48517905.1600341</definedName>
    <definedName name="MOV.050.C.0.02.1999.00.00.DGER005">-6453243.6800003</definedName>
    <definedName name="MOV.050.C.0.02.1999.00.00.DGER006">-13196895.9000091</definedName>
    <definedName name="MOV.050.C.0.02.1999.00.00.DGER007">-1595712.23999977</definedName>
    <definedName name="MOV.050.C.0.02.1999.00.00.DGER01">91512442.8800048</definedName>
    <definedName name="MOV.050.C.0.02.1999.00.00.DGER015.CG4_AREA_ADM">-1496056.06999969</definedName>
    <definedName name="MOV.050.C.0.02.1999.00.00.DGER015.CG4_AREA_COM">-232981.26999998</definedName>
    <definedName name="MOV.050.C.0.02.1999.00.00.DGER015.CG4_AREA_FAB">-4065337.59999847</definedName>
    <definedName name="MOV.050.C.0.02.1999.00.00.DGER016">4661553.02998352</definedName>
    <definedName name="MOV.050.C.0.02.1999.00.00.DGER026">-5125083.70999146</definedName>
    <definedName name="MOV.050.C.0.02.1999.00.00.DGER029">1208244.69000053</definedName>
    <definedName name="MOV.050.C.0.02.1999.00.00.DGER030">-2295534.44000244</definedName>
    <definedName name="MOV.050.C.0.02.1999.00.00.DGER031">-435709.44000006</definedName>
    <definedName name="MOV.050.C.0.02.1999.00.00.DGER032">-226394.81999993</definedName>
    <definedName name="MOV.050.C.0.02.1999.00.00.DGER034">3003884.40999985</definedName>
    <definedName name="MOV.050.C.0.02.1999.00.00.DGER036">-8850.56999999</definedName>
    <definedName name="MOV.050.C.0.02.1999.00.00.DGER048">-38712.66999966</definedName>
    <definedName name="MOV.050.C.0.02.1999.00.00.DGER049">-4026468.86001587</definedName>
    <definedName name="MOV.050.C.0.02.1999.00.00.DGER050.CG4_AREA_ADM">-5537034.12000275</definedName>
    <definedName name="MOV.050.C.0.02.1999.00.00.DGER050.CG4_AREA_COM">-1203757.54999924</definedName>
    <definedName name="MOV.050.C.0.02.1999.00.00.DGER051">-1894761.76999855</definedName>
    <definedName name="MOV.050.C.0.02.1999.00.00.DGER052">-14569369.1799926</definedName>
    <definedName name="MOV.050.C.0.02.1999.00.00.DGER053">1853764.37000084</definedName>
    <definedName name="MOV.050.C.0.02.1999.00.00.DRESPER">-8718334.27001953</definedName>
    <definedName name="MOV.050.C.0.02.2000.00.00.311550">-4314493.58000183</definedName>
    <definedName name="MOV.050.C.0.02.2000.00.00.3214500.CG4_32999">0</definedName>
    <definedName name="MOV.050.C.0.02.2000.00.00.3214500.CG4_33999">0</definedName>
    <definedName name="MOV.050.C.0.02.2000.00.00.3214500.CG4_34999">0</definedName>
    <definedName name="MOV.050.C.0.02.2000.00.00.3214500.CG4_42999">-369238.48000002</definedName>
    <definedName name="MOV.050.C.0.02.2000.00.00.3214610">-3350</definedName>
    <definedName name="MOV.050.C.0.02.2000.00.00.3214680">-12292.23</definedName>
    <definedName name="MOV.050.C.0.02.2000.00.00.3214780">-13328.11</definedName>
    <definedName name="MOV.050.C.0.02.2000.00.00.3215040">0</definedName>
    <definedName name="MOV.050.C.0.02.2000.00.00.3215400">-20425.69</definedName>
    <definedName name="MOV.050.C.0.02.2000.00.00.321543">-1812001.64999962</definedName>
    <definedName name="MOV.050.C.0.02.2000.00.00.3215530">-1018146.26000023</definedName>
    <definedName name="MOV.050.C.0.02.2000.00.00.321555">-5850152.19000244</definedName>
    <definedName name="MOV.050.C.0.02.2000.00.00.321567">-1778205.32999992</definedName>
    <definedName name="MOV.050.C.0.02.2000.00.00.321577">-495137.19999981</definedName>
    <definedName name="MOV.050.C.0.02.2000.00.00.321582">0</definedName>
    <definedName name="MOV.050.C.0.02.2000.00.00.3215980">-437638.59000015</definedName>
    <definedName name="MOV.050.C.0.02.2000.00.00.3216030">-496255.80000019</definedName>
    <definedName name="MOV.050.C.0.02.2000.00.00.321800">-3716.14</definedName>
    <definedName name="MOV.050.C.0.02.2000.00.00.3218500">0</definedName>
    <definedName name="MOV.050.C.0.02.2000.00.00.3220110">-137119.79999995</definedName>
    <definedName name="MOV.050.C.0.02.2000.00.00.3220170">-282276</definedName>
    <definedName name="MOV.050.C.0.02.2000.00.00.3220180">-104493.80999994</definedName>
    <definedName name="MOV.050.C.0.02.2000.00.00.3220190">0</definedName>
    <definedName name="MOV.050.C.0.02.2000.00.00.3220200">2537.07</definedName>
    <definedName name="MOV.050.C.0.02.2000.00.00.3220210">0</definedName>
    <definedName name="MOV.050.C.0.02.2000.00.00.3220220">-17736</definedName>
    <definedName name="MOV.050.C.0.02.2000.00.00.3220230">-11780.76000001</definedName>
    <definedName name="MOV.050.C.0.02.2000.00.00.3220240">-7632.36</definedName>
    <definedName name="MOV.050.C.0.02.2000.00.00.3220250">0</definedName>
    <definedName name="MOV.050.C.0.02.2000.00.00.3220260">-963458</definedName>
    <definedName name="MOV.050.C.0.02.2000.00.00.3220550">-54382</definedName>
    <definedName name="MOV.050.C.0.02.2000.00.00.DBREAK01">-2955398.81000137</definedName>
    <definedName name="MOV.050.C.0.02.2000.00.00.DBREAK02">-22253.49000001</definedName>
    <definedName name="MOV.050.C.0.02.2000.00.00.DBREAK03">-53635.43000001</definedName>
    <definedName name="MOV.050.C.0.02.2000.00.00.DBREAK04">-2040469.25</definedName>
    <definedName name="MOV.050.C.0.02.2000.00.00.DBREAK05">-198651.23000002</definedName>
    <definedName name="MOV.050.C.0.02.2000.00.00.DBREAK06">-197672.41000032</definedName>
    <definedName name="MOV.050.C.0.02.2000.00.00.DBREAK07">-2339.4</definedName>
    <definedName name="MOV.050.C.0.02.2000.00.00.DBREAK08">-100740.83000004</definedName>
    <definedName name="MOV.050.C.0.02.2000.00.00.DBREAK09">-31800</definedName>
    <definedName name="MOV.050.C.0.02.2000.00.00.DBREAK10">-52378.29000002</definedName>
    <definedName name="MOV.050.C.0.02.2000.00.00.DBREAK11">-761403.52999973</definedName>
    <definedName name="MOV.050.C.0.02.2000.00.00.DBREAK12">-386449.48999977</definedName>
    <definedName name="MOV.050.C.0.02.2000.00.00.DBREAK13">-214664.7900002</definedName>
    <definedName name="MOV.050.C.0.02.2000.00.00.DBREAK14">-974523.53999996</definedName>
    <definedName name="MOV.050.C.0.02.2000.00.00.DBREAK15">-160931.72999978</definedName>
    <definedName name="MOV.050.C.0.02.2000.00.00.DBREAK16">-370281.29000044</definedName>
    <definedName name="MOV.050.C.0.02.2000.00.00.DBREAK17">-257770.83999991</definedName>
    <definedName name="MOV.050.C.0.02.2000.00.00.DBREAK18">-125734.75999999</definedName>
    <definedName name="MOV.050.C.0.02.2000.00.00.DBREAK19">-34175.04000002</definedName>
    <definedName name="MOV.050.C.0.02.2000.00.00.DBREAK20">-73296.95000005</definedName>
    <definedName name="MOV.050.C.0.02.2000.00.00.DBREAK21">-115210.62</definedName>
    <definedName name="MOV.050.C.0.02.2000.00.00.DBREAK22">-267734.5999999</definedName>
    <definedName name="MOV.050.C.0.02.2000.00.00.DBREAK23">-23192.67000002</definedName>
    <definedName name="MOV.050.C.0.02.2000.00.00.DBREAK24">-177958.41000009</definedName>
    <definedName name="MOV.050.C.0.02.2000.00.00.DBREAK25">-140127.97000027</definedName>
    <definedName name="MOV.050.C.0.02.2000.00.00.DBREAK26">-41339.87</definedName>
    <definedName name="MOV.050.C.0.02.2000.00.00.DBREAK27">-32108.65000001</definedName>
    <definedName name="MOV.050.C.0.02.2000.00.00.DBREAK28">-124082</definedName>
    <definedName name="MOV.050.C.0.02.2000.00.00.DBREAK29">-53259.58000004</definedName>
    <definedName name="MOV.050.C.0.02.2000.00.00.DBREAK30">-29755.59999999</definedName>
    <definedName name="MOV.050.C.0.02.2000.00.00.DBREAK31">-24086.03</definedName>
    <definedName name="MOV.050.C.0.02.2000.00.00.DBREAK32">-93981.21999991</definedName>
    <definedName name="MOV.050.C.0.02.2000.00.00.DBREAK33">-5921349.77000427</definedName>
    <definedName name="MOV.050.C.0.02.2000.00.00.DBREAK34">-4207697.19000244</definedName>
    <definedName name="MOV.050.C.0.02.2000.00.00.DBREAK36">-50463.83000004</definedName>
    <definedName name="MOV.050.C.0.02.2000.00.00.DBREAK37">-120933.71999991</definedName>
    <definedName name="MOV.050.C.0.02.2000.00.00.DBREAK38">-14148.79000001</definedName>
    <definedName name="MOV.050.C.0.02.2000.00.00.DBREAK39">-142342.8499999</definedName>
    <definedName name="MOV.050.C.0.02.2000.00.00.DGER003">-51888674.3800659</definedName>
    <definedName name="MOV.050.C.0.02.2000.00.00.DGER005">-7184174.91999817</definedName>
    <definedName name="MOV.050.C.0.02.2000.00.00.DGER006">-15715519.1200103</definedName>
    <definedName name="MOV.050.C.0.02.2000.00.00.DGER007">-2026979.12000084</definedName>
    <definedName name="MOV.050.C.0.02.2000.00.00.DGER01">101763428.679931</definedName>
    <definedName name="MOV.050.C.0.02.2000.00.00.DGER015.CG4_AREA_ADM">-1383903.75</definedName>
    <definedName name="MOV.050.C.0.02.2000.00.00.DGER015.CG4_AREA_COM">-222952.44000006</definedName>
    <definedName name="MOV.050.C.0.02.2000.00.00.DGER016">-1710732.36994553</definedName>
    <definedName name="MOV.050.C.0.02.2000.00.00.DGER026">-13125047.300003</definedName>
    <definedName name="MOV.050.C.0.02.2000.00.00.DGER029">564975.06000042</definedName>
    <definedName name="MOV.050.C.0.02.2000.00.00.DGER030">-1571246.37000084</definedName>
    <definedName name="MOV.050.C.0.02.2000.00.00.DGER031">-756589.77000046</definedName>
    <definedName name="MOV.050.C.0.02.2000.00.00.DGER032">81459.46000004</definedName>
    <definedName name="MOV.050.C.0.02.2000.00.00.DGER034">1623801.15999985</definedName>
    <definedName name="MOV.050.C.0.02.2000.00.00.DGER036">-20425.69</definedName>
    <definedName name="MOV.050.C.0.02.2000.00.00.DGER048">4478794.40999603</definedName>
    <definedName name="MOV.050.C.0.02.2000.00.00.DGER049">-4079159.26000214</definedName>
    <definedName name="MOV.050.C.0.02.2000.00.00.DGER050.CG4_AREA_ADM">-4791494.79999542</definedName>
    <definedName name="MOV.050.C.0.02.2000.00.00.DGER050.CG4_AREA_COM">-1595529.9299984</definedName>
    <definedName name="MOV.050.C.0.02.2000.00.00.DGER051">-1553574.18999863</definedName>
    <definedName name="MOV.050.C.0.02.2000.00.00.DGER052">889940.0199995</definedName>
    <definedName name="MOV.050.C.0.02.2000.00.00.DGER053">-590586.30000019</definedName>
    <definedName name="MOV.050.C.0.02.2000.00.00.DGER054">-1556688.18000031</definedName>
    <definedName name="MOV.050.C.0.02.2000.00.00.DRESPER">-3160484.5</definedName>
    <definedName name="MOV.050.C.0.02.2002.00.00.311550">-4239086.74</definedName>
    <definedName name="MOV.050.C.0.02.2002.00.00.3214500.CG4_32999">-62279.29</definedName>
    <definedName name="MOV.050.C.0.02.2002.00.00.3214500.CG4_33999">-74431.19</definedName>
    <definedName name="MOV.050.C.0.02.2002.00.00.3214500.CG4_34999">-22407.15</definedName>
    <definedName name="MOV.050.C.0.02.2002.00.00.3214500.CG4_42999">-167500.99</definedName>
    <definedName name="MOV.050.C.0.02.2002.00.00.3214610">-36395.32</definedName>
    <definedName name="MOV.050.C.0.02.2002.00.00.3214680">-13158.86</definedName>
    <definedName name="MOV.050.C.0.02.2002.00.00.3214780">-29269.4</definedName>
    <definedName name="MOV.050.C.0.02.2002.00.00.3215040">0</definedName>
    <definedName name="MOV.050.C.0.02.2002.00.00.3215400">0</definedName>
    <definedName name="MOV.050.C.0.02.2002.00.00.321543">-1684536.83</definedName>
    <definedName name="MOV.050.C.0.02.2002.00.00.3215530">0</definedName>
    <definedName name="MOV.050.C.0.02.2002.00.00.321555">-9738771.35</definedName>
    <definedName name="MOV.050.C.0.02.2002.00.00.321567">-3549886.96</definedName>
    <definedName name="MOV.050.C.0.02.2002.00.00.321577">-630599.54</definedName>
    <definedName name="MOV.050.C.0.02.2002.00.00.321582">0</definedName>
    <definedName name="MOV.050.C.0.02.2002.00.00.321800">-2512.47</definedName>
    <definedName name="MOV.050.C.0.02.2002.00.00.3218500">0</definedName>
    <definedName name="MOV.050.C.0.02.2002.00.00.3220640">277657.37</definedName>
    <definedName name="MOV.050.C.0.02.2002.00.00.DBREAK01">-3354248.02</definedName>
    <definedName name="MOV.050.C.0.02.2002.00.00.DBREAK02">-56110.82</definedName>
    <definedName name="MOV.050.C.0.02.2002.00.00.DBREAK03">-5435.99</definedName>
    <definedName name="MOV.050.C.0.02.2002.00.00.DBREAK04">-2313251.82</definedName>
    <definedName name="MOV.050.C.0.02.2002.00.00.DBREAK05">-216620.38</definedName>
    <definedName name="MOV.050.C.0.02.2002.00.00.DBREAK06">-308547.71</definedName>
    <definedName name="MOV.050.C.0.02.2002.00.00.DBREAK07">-12933.08</definedName>
    <definedName name="MOV.050.C.0.02.2002.00.00.DBREAK08">0</definedName>
    <definedName name="MOV.050.C.0.02.2002.00.00.DBREAK09">-944175.36</definedName>
    <definedName name="MOV.050.C.0.02.2002.00.00.DBREAK10">-68540.75</definedName>
    <definedName name="MOV.050.C.0.02.2002.00.00.DBREAK11">-626182.21</definedName>
    <definedName name="MOV.050.C.0.02.2002.00.00.DBREAK12">-321822.8</definedName>
    <definedName name="MOV.050.C.0.02.2002.00.00.DBREAK13">-331647.5</definedName>
    <definedName name="MOV.050.C.0.02.2002.00.00.DBREAK14">-1075161.48</definedName>
    <definedName name="MOV.050.C.0.02.2002.00.00.DBREAK15">-76664.58</definedName>
    <definedName name="MOV.050.C.0.02.2002.00.00.DBREAK16">-2062643.81</definedName>
    <definedName name="MOV.050.C.0.02.2002.00.00.DBREAK17">-254888.83</definedName>
    <definedName name="MOV.050.C.0.02.2002.00.00.DBREAK18">-47369.98</definedName>
    <definedName name="MOV.050.C.0.02.2002.00.00.DBREAK19">-27155.91</definedName>
    <definedName name="MOV.050.C.0.02.2002.00.00.DBREAK20">-71830.27</definedName>
    <definedName name="MOV.050.C.0.02.2002.00.00.DBREAK21">-56991.54</definedName>
    <definedName name="MOV.050.C.0.02.2002.00.00.DBREAK22">-370647.95</definedName>
    <definedName name="MOV.050.C.0.02.2002.00.00.DBREAK23">-21926.33</definedName>
    <definedName name="MOV.050.C.0.02.2002.00.00.DBREAK24">-249947.35</definedName>
    <definedName name="MOV.050.C.0.02.2002.00.00.DBREAK25">-114987.23</definedName>
    <definedName name="MOV.050.C.0.02.2002.00.00.DBREAK26">-44836.96</definedName>
    <definedName name="MOV.050.C.0.02.2002.00.00.DBREAK27">-88438.53</definedName>
    <definedName name="MOV.050.C.0.02.2002.00.00.DBREAK28">-64716.56</definedName>
    <definedName name="MOV.050.C.0.02.2002.00.00.DBREAK29">-33712.87</definedName>
    <definedName name="MOV.050.C.0.02.2002.00.00.DBREAK30">-18713.44</definedName>
    <definedName name="MOV.050.C.0.02.2002.00.00.DBREAK31">-30592.81</definedName>
    <definedName name="MOV.050.C.0.02.2002.00.00.DBREAK32">-18744.98</definedName>
    <definedName name="MOV.050.C.0.02.2002.00.00.DBREAK33">-5704785.22</definedName>
    <definedName name="MOV.050.C.0.02.2002.00.00.DBREAK34">-3333605.77</definedName>
    <definedName name="MOV.050.C.0.02.2002.00.00.DBREAK36">-49078.06</definedName>
    <definedName name="MOV.050.C.0.02.2002.00.00.DBREAK37">-147211.76</definedName>
    <definedName name="MOV.050.C.0.02.2002.00.00.DBREAK38">-16810.49</definedName>
    <definedName name="MOV.050.C.0.02.2002.00.00.DBREAK39">-151266.31</definedName>
    <definedName name="MOV.050.C.0.02.2002.00.00.DGER003">-52918635.6</definedName>
    <definedName name="MOV.050.C.0.02.2002.00.00.DGER005">-9760231.17</definedName>
    <definedName name="MOV.050.C.0.02.2002.00.00.DGER006">-19514432.13</definedName>
    <definedName name="MOV.050.C.0.02.2002.00.00.DGER007">-2728659.73</definedName>
    <definedName name="MOV.050.C.0.02.2002.00.00.DGER01">123583368.69</definedName>
    <definedName name="MOV.050.C.0.02.2002.00.00.DGER015.CG4_AREA_ADM">-1394354.88</definedName>
    <definedName name="MOV.050.C.0.02.2002.00.00.DGER015.CG4_AREA_COM">-71343.6</definedName>
    <definedName name="MOV.050.C.0.02.2002.00.00.DGER016">-479675.68</definedName>
    <definedName name="MOV.050.C.0.02.2002.00.00.DGER026">-18937400.45</definedName>
    <definedName name="MOV.050.C.0.02.2002.00.00.DGER029">1305564.8</definedName>
    <definedName name="MOV.050.C.0.02.2002.00.00.DGER030">-1465693.92</definedName>
    <definedName name="MOV.050.C.0.02.2002.00.00.DGER031">-851990.09</definedName>
    <definedName name="MOV.050.C.0.02.2002.00.00.DGER032">27539.57</definedName>
    <definedName name="MOV.050.C.0.02.2002.00.00.DGER034">0</definedName>
    <definedName name="MOV.050.C.0.02.2002.00.00.DGER048">-399457.69</definedName>
    <definedName name="MOV.050.C.0.02.2002.00.00.DGER049">-4111103.35</definedName>
    <definedName name="MOV.050.C.0.02.2002.00.00.DGER050.CG4_AREA_ADM">-6920134.73</definedName>
    <definedName name="MOV.050.C.0.02.2002.00.00.DGER050.CG4_AREA_COM">-1759777.08</definedName>
    <definedName name="MOV.050.C.0.02.2002.00.00.DGER051">-4620448.59</definedName>
    <definedName name="MOV.050.C.0.02.2002.00.00.DGER054">-1065366.22</definedName>
    <definedName name="MOV.050.C.0.02.2002.00.00.DGER055">-1936095.45</definedName>
    <definedName name="MOV.050.C.0.02.2002.00.00.DGER056">67047.34</definedName>
    <definedName name="MOV.050.C.0.02.2002.00.00.DGER057">6038782.89</definedName>
    <definedName name="MOV.050.C.0.02.2002.00.00.DRESPER">-2818101.8</definedName>
    <definedName name="MOV.050.C.0.03.1998.00.00.3220110">-1198295.64999962</definedName>
    <definedName name="MOV.050.C.0.03.1998.00.00.3220170">-1047411.60000038</definedName>
    <definedName name="MOV.050.C.0.03.1998.00.00.3220180">-1377368.72999954</definedName>
    <definedName name="MOV.050.C.0.03.1998.00.00.3220190">-51529.30000001</definedName>
    <definedName name="MOV.050.C.0.03.1998.00.00.3220200">-170597.38000011</definedName>
    <definedName name="MOV.050.C.0.03.1998.00.00.3220210">0</definedName>
    <definedName name="MOV.050.C.0.03.1998.00.00.3220220">-74857.94000006</definedName>
    <definedName name="MOV.050.C.0.03.1998.00.00.3220230">-64634.16000003</definedName>
    <definedName name="MOV.050.C.0.03.1998.00.00.3220240">-38536.45999998</definedName>
    <definedName name="MOV.050.C.0.03.1998.00.00.3220250">-2384.56</definedName>
    <definedName name="MOV.050.C.0.03.1998.00.00.3220260">-2052833.47999954</definedName>
    <definedName name="MOV.050.C.0.03.1998.00.00.3220550">0</definedName>
    <definedName name="MOV.050.C.0.03.1999.00.00.3211030">-164040.31999993</definedName>
    <definedName name="MOV.050.C.0.03.1999.00.00.3211060">-47707.10000002</definedName>
    <definedName name="MOV.050.C.0.03.1999.00.00.3211110">-185991.76999998</definedName>
    <definedName name="MOV.050.C.0.03.1999.00.00.3211160">-15844.18000001</definedName>
    <definedName name="MOV.050.C.0.03.1999.00.00.3214500.CG4_42999">-365840.11000013</definedName>
    <definedName name="MOV.050.C.0.03.1999.00.00.3214610">0</definedName>
    <definedName name="MOV.050.C.0.03.1999.00.00.3214680">-230550.30999994</definedName>
    <definedName name="MOV.050.C.0.03.1999.00.00.3214780">-7456.44</definedName>
    <definedName name="MOV.050.C.0.03.1999.00.00.321543">-120232.46000004</definedName>
    <definedName name="MOV.050.C.0.03.1999.00.00.321555">-2568930.70999908</definedName>
    <definedName name="MOV.050.C.0.03.1999.00.00.321567">-1161809.54999924</definedName>
    <definedName name="MOV.050.C.0.03.1999.00.00.321577">-201334.80999994</definedName>
    <definedName name="MOV.050.C.0.03.1999.00.00.321582">-69931.65999997</definedName>
    <definedName name="MOV.050.C.0.03.1999.00.00.321800">-8920.27</definedName>
    <definedName name="MOV.050.C.0.03.1999.00.00.3220110">-286702.23999977</definedName>
    <definedName name="MOV.050.C.0.03.1999.00.00.3220170">-385095.9000001</definedName>
    <definedName name="MOV.050.C.0.03.1999.00.00.3220180">6204.22</definedName>
    <definedName name="MOV.050.C.0.03.1999.00.00.3220190">0</definedName>
    <definedName name="MOV.050.C.0.03.1999.00.00.3220200">-2732.62</definedName>
    <definedName name="MOV.050.C.0.03.1999.00.00.3220210">0</definedName>
    <definedName name="MOV.050.C.0.03.1999.00.00.3220220">-27784.21000001</definedName>
    <definedName name="MOV.050.C.0.03.1999.00.00.3220230">-16539.5</definedName>
    <definedName name="MOV.050.C.0.03.1999.00.00.3220240">-548.2</definedName>
    <definedName name="MOV.050.C.0.03.1999.00.00.3220250">-442.06</definedName>
    <definedName name="MOV.050.C.0.03.1999.00.00.3220260">-443575.23000002</definedName>
    <definedName name="MOV.050.C.0.03.1999.00.00.3220550">-29808.11000001</definedName>
    <definedName name="MOV.050.C.0.03.1999.00.00.DBREAK01">-2839606.12000275</definedName>
    <definedName name="MOV.050.C.0.03.1999.00.00.DBREAK02">-16827.09</definedName>
    <definedName name="MOV.050.C.0.03.1999.00.00.DBREAK03">-11882.62</definedName>
    <definedName name="MOV.050.C.0.03.1999.00.00.DBREAK04">-2319923.83000183</definedName>
    <definedName name="MOV.050.C.0.03.1999.00.00.DBREAK05">-206067.68000007</definedName>
    <definedName name="MOV.050.C.0.03.1999.00.00.DBREAK06">-294510.67999983</definedName>
    <definedName name="MOV.050.C.0.03.1999.00.00.DBREAK07">-1277.5</definedName>
    <definedName name="MOV.050.C.0.03.1999.00.00.DBREAK08">10235.90000001</definedName>
    <definedName name="MOV.050.C.0.03.1999.00.00.DBREAK09">-937.5</definedName>
    <definedName name="MOV.050.C.0.03.1999.00.00.DBREAK10">-11816</definedName>
    <definedName name="MOV.050.C.0.03.1999.00.00.DBREAK11">-783377.67000103</definedName>
    <definedName name="MOV.050.C.0.03.1999.00.00.DBREAK12">-22819.12</definedName>
    <definedName name="MOV.050.C.0.03.1999.00.00.DBREAK13">-264933.36999989</definedName>
    <definedName name="MOV.050.C.0.03.1999.00.00.DBREAK14">-911428.26000023</definedName>
    <definedName name="MOV.050.C.0.03.1999.00.00.DBREAK15">-160198.70000005</definedName>
    <definedName name="MOV.050.C.0.03.1999.00.00.DBREAK16">-504594.02000046</definedName>
    <definedName name="MOV.050.C.0.03.1999.00.00.DBREAK17">-272636.94999981</definedName>
    <definedName name="MOV.050.C.0.03.1999.00.00.DBREAK18">-58213.94999999</definedName>
    <definedName name="MOV.050.C.0.03.1999.00.00.DBREAK19">-22454.57000002</definedName>
    <definedName name="MOV.050.C.0.03.1999.00.00.DBREAK20">-64573.56999999</definedName>
    <definedName name="MOV.050.C.0.03.1999.00.00.DBREAK21">-47070.13</definedName>
    <definedName name="MOV.050.C.0.03.1999.00.00.DBREAK22">-260564.43000007</definedName>
    <definedName name="MOV.050.C.0.03.1999.00.00.DBREAK23">-21274.72999999</definedName>
    <definedName name="MOV.050.C.0.03.1999.00.00.DBREAK24">-254042.04999995</definedName>
    <definedName name="MOV.050.C.0.03.1999.00.00.DBREAK25">-101545.13000035</definedName>
    <definedName name="MOV.050.C.0.03.1999.00.00.DBREAK26">-33230.48000002</definedName>
    <definedName name="MOV.050.C.0.03.1999.00.00.DBREAK27">-39841.39999998</definedName>
    <definedName name="MOV.050.C.0.03.1999.00.00.DBREAK28">-13745.28</definedName>
    <definedName name="MOV.050.C.0.03.1999.00.00.DBREAK29">-46141.84000003</definedName>
    <definedName name="MOV.050.C.0.03.1999.00.00.DBREAK30">-27043.57999998</definedName>
    <definedName name="MOV.050.C.0.03.1999.00.00.DBREAK31">-1550.32</definedName>
    <definedName name="MOV.050.C.0.03.1999.00.00.DBREAK32">-125485.5999999</definedName>
    <definedName name="MOV.050.C.0.03.1999.00.00.DBREAK33">-5428400.22000122</definedName>
    <definedName name="MOV.050.C.0.03.1999.00.00.DBREAK34">-3111173.18000031</definedName>
    <definedName name="MOV.050.C.0.03.1999.00.00.DGER003">-53170896.8500366</definedName>
    <definedName name="MOV.050.C.0.03.1999.00.00.DGER005">-7313978.52999878</definedName>
    <definedName name="MOV.050.C.0.03.1999.00.00.DGER006">-11150456.8699951</definedName>
    <definedName name="MOV.050.C.0.03.1999.00.00.DGER007">-1267099.40999985</definedName>
    <definedName name="MOV.050.C.0.03.1999.00.00.DGER01">103149936.25</definedName>
    <definedName name="MOV.050.C.0.03.1999.00.00.DGER015.CG4_AREA_ADM">-1096604.77000046</definedName>
    <definedName name="MOV.050.C.0.03.1999.00.00.DGER015.CG4_AREA_COM">-206367.42000008</definedName>
    <definedName name="MOV.050.C.0.03.1999.00.00.DGER015.CG4_AREA_FAB">-4125428.02999878</definedName>
    <definedName name="MOV.050.C.0.03.1999.00.00.DGER016">-3384383.83995438</definedName>
    <definedName name="MOV.050.C.0.03.1999.00.00.DGER026">-7233412.36999512</definedName>
    <definedName name="MOV.050.C.0.03.1999.00.00.DGER029">172036.01000023</definedName>
    <definedName name="MOV.050.C.0.03.1999.00.00.DGER030">-1183743.03000069</definedName>
    <definedName name="MOV.050.C.0.03.1999.00.00.DGER031">-385749.69999981</definedName>
    <definedName name="MOV.050.C.0.03.1999.00.00.DGER032">292254.86000013</definedName>
    <definedName name="MOV.050.C.0.03.1999.00.00.DGER034">-7953352.70999908</definedName>
    <definedName name="MOV.050.C.0.03.1999.00.00.DGER036">-57376.16000003</definedName>
    <definedName name="MOV.050.C.0.03.1999.00.00.DGER048">-1123295.07999992</definedName>
    <definedName name="MOV.050.C.0.03.1999.00.00.DGER049">-3566777.54999924</definedName>
    <definedName name="MOV.050.C.0.03.1999.00.00.DGER050.CG4_AREA_ADM">-5410111.91999817</definedName>
    <definedName name="MOV.050.C.0.03.1999.00.00.DGER050.CG4_AREA_COM">-1412119.11999702</definedName>
    <definedName name="MOV.050.C.0.03.1999.00.00.DGER051">-1093928.36000061</definedName>
    <definedName name="MOV.050.C.0.03.1999.00.00.DGER052">34800131.4499511</definedName>
    <definedName name="MOV.050.C.0.03.1999.00.00.DGER053">679913.46000004</definedName>
    <definedName name="MOV.050.C.0.03.1999.00.00.DRESPER">27958252.8099975</definedName>
    <definedName name="MOV.050.C.0.03.2000.00.00.311550">-4315449.05999756</definedName>
    <definedName name="MOV.050.C.0.03.2000.00.00.3214500.CG4_32999">0</definedName>
    <definedName name="MOV.050.C.0.03.2000.00.00.3214500.CG4_33999">0</definedName>
    <definedName name="MOV.050.C.0.03.2000.00.00.3214500.CG4_34999">0</definedName>
    <definedName name="MOV.050.C.0.03.2000.00.00.3214500.CG4_42999">-369238.51000023</definedName>
    <definedName name="MOV.050.C.0.03.2000.00.00.3214610">-9600.25</definedName>
    <definedName name="MOV.050.C.0.03.2000.00.00.3214680">-14582.69</definedName>
    <definedName name="MOV.050.C.0.03.2000.00.00.3214780">-12465.54000001</definedName>
    <definedName name="MOV.050.C.0.03.2000.00.00.3215040">0</definedName>
    <definedName name="MOV.050.C.0.03.2000.00.00.3215400">-13189.66</definedName>
    <definedName name="MOV.050.C.0.03.2000.00.00.321543">-8340551.62999725</definedName>
    <definedName name="MOV.050.C.0.03.2000.00.00.3215530">-6902431.15000153</definedName>
    <definedName name="MOV.050.C.0.03.2000.00.00.321555">-4202205.94000244</definedName>
    <definedName name="MOV.050.C.0.03.2000.00.00.321567">-1175157.20999908</definedName>
    <definedName name="MOV.050.C.0.03.2000.00.00.321577">-520321.44999981</definedName>
    <definedName name="MOV.050.C.0.03.2000.00.00.321582">0</definedName>
    <definedName name="MOV.050.C.0.03.2000.00.00.3215980">-680317.93999958</definedName>
    <definedName name="MOV.050.C.0.03.2000.00.00.3216030">-581747.47000027</definedName>
    <definedName name="MOV.050.C.0.03.2000.00.00.321800">-2193.44</definedName>
    <definedName name="MOV.050.C.0.03.2000.00.00.3218500">0</definedName>
    <definedName name="MOV.050.C.0.03.2000.00.00.421200">-13648.91</definedName>
    <definedName name="MOV.050.C.0.03.2000.00.00.DBREAK01">-3014311.16999817</definedName>
    <definedName name="MOV.050.C.0.03.2000.00.00.DBREAK02">-24994.15000001</definedName>
    <definedName name="MOV.050.C.0.03.2000.00.00.DBREAK03">-33000.83000004</definedName>
    <definedName name="MOV.050.C.0.03.2000.00.00.DBREAK04">-2047998.10000038</definedName>
    <definedName name="MOV.050.C.0.03.2000.00.00.DBREAK05">-315403.59000015</definedName>
    <definedName name="MOV.050.C.0.03.2000.00.00.DBREAK06">-227290.92000008</definedName>
    <definedName name="MOV.050.C.0.03.2000.00.00.DBREAK07">-3524.31</definedName>
    <definedName name="MOV.050.C.0.03.2000.00.00.DBREAK08">-97979.77999997</definedName>
    <definedName name="MOV.050.C.0.03.2000.00.00.DBREAK09">50033.31999999</definedName>
    <definedName name="MOV.050.C.0.03.2000.00.00.DBREAK10">-15718.10000001</definedName>
    <definedName name="MOV.050.C.0.03.2000.00.00.DBREAK11">-863700.42000103</definedName>
    <definedName name="MOV.050.C.0.03.2000.00.00.DBREAK12">-346462.18000031</definedName>
    <definedName name="MOV.050.C.0.03.2000.00.00.DBREAK13">-207183.22000003</definedName>
    <definedName name="MOV.050.C.0.03.2000.00.00.DBREAK14">-1130811.14999962</definedName>
    <definedName name="MOV.050.C.0.03.2000.00.00.DBREAK15">-37563.44</definedName>
    <definedName name="MOV.050.C.0.03.2000.00.00.DBREAK16">-553248.43999958</definedName>
    <definedName name="MOV.050.C.0.03.2000.00.00.DBREAK17">-262064.72000003</definedName>
    <definedName name="MOV.050.C.0.03.2000.00.00.DBREAK18">-120567.76999998</definedName>
    <definedName name="MOV.050.C.0.03.2000.00.00.DBREAK19">-31633.80000001</definedName>
    <definedName name="MOV.050.C.0.03.2000.00.00.DBREAK20">-68263.25</definedName>
    <definedName name="MOV.050.C.0.03.2000.00.00.DBREAK21">-55798.41999996</definedName>
    <definedName name="MOV.050.C.0.03.2000.00.00.DBREAK22">-238133.03999996</definedName>
    <definedName name="MOV.050.C.0.03.2000.00.00.DBREAK23">-25237.84999999</definedName>
    <definedName name="MOV.050.C.0.03.2000.00.00.DBREAK24">-274670.19999981</definedName>
    <definedName name="MOV.050.C.0.03.2000.00.00.DBREAK25">-108538.1800009</definedName>
    <definedName name="MOV.050.C.0.03.2000.00.00.DBREAK26">-51520.39999998</definedName>
    <definedName name="MOV.050.C.0.03.2000.00.00.DBREAK27">-41851.71999997</definedName>
    <definedName name="MOV.050.C.0.03.2000.00.00.DBREAK28">-107582.75999987</definedName>
    <definedName name="MOV.050.C.0.03.2000.00.00.DBREAK29">-82835.19999993</definedName>
    <definedName name="MOV.050.C.0.03.2000.00.00.DBREAK30">-36546.61000001</definedName>
    <definedName name="MOV.050.C.0.03.2000.00.00.DBREAK31">-37816.94999999</definedName>
    <definedName name="MOV.050.C.0.03.2000.00.00.DBREAK32">-84729.48000002</definedName>
    <definedName name="MOV.050.C.0.03.2000.00.00.DBREAK33">-5930582.38999939</definedName>
    <definedName name="MOV.050.C.0.03.2000.00.00.DBREAK34">-7721237.76999664</definedName>
    <definedName name="MOV.050.C.0.03.2000.00.00.DBREAK36">-46782.01999998</definedName>
    <definedName name="MOV.050.C.0.03.2000.00.00.DBREAK37">-129166.32000005</definedName>
    <definedName name="MOV.050.C.0.03.2000.00.00.DBREAK38">-13258.7</definedName>
    <definedName name="MOV.050.C.0.03.2000.00.00.DBREAK39">0</definedName>
    <definedName name="MOV.050.C.0.03.2000.00.00.DGER003">-52170922.8599243</definedName>
    <definedName name="MOV.050.C.0.03.2000.00.00.DGER005">-8550602.06999207</definedName>
    <definedName name="MOV.050.C.0.03.2000.00.00.DGER006">-14115954.8699951</definedName>
    <definedName name="MOV.050.C.0.03.2000.00.00.DGER007">-2199743.27000046</definedName>
    <definedName name="MOV.050.C.0.03.2000.00.00.DGER01">102614735</definedName>
    <definedName name="MOV.050.C.0.03.2000.00.00.DGER015.CG4_AREA_ADM">-1388134.79000092</definedName>
    <definedName name="MOV.050.C.0.03.2000.00.00.DGER015.CG4_AREA_COM">-226998.53999996</definedName>
    <definedName name="MOV.050.C.0.03.2000.00.00.DGER016">-2073623.18994141</definedName>
    <definedName name="MOV.050.C.0.03.2000.00.00.DGER026">-15057042.8499908</definedName>
    <definedName name="MOV.050.C.0.03.2000.00.00.DGER029">543642.06000042</definedName>
    <definedName name="MOV.050.C.0.03.2000.00.00.DGER030">-1711137.77000046</definedName>
    <definedName name="MOV.050.C.0.03.2000.00.00.DGER031">-877139.8900013</definedName>
    <definedName name="MOV.050.C.0.03.2000.00.00.DGER032">54387.33999997</definedName>
    <definedName name="MOV.050.C.0.03.2000.00.00.DGER034">0</definedName>
    <definedName name="MOV.050.C.0.03.2000.00.00.DGER036">0</definedName>
    <definedName name="MOV.050.C.0.03.2000.00.00.DGER048">-7086818.3999939</definedName>
    <definedName name="MOV.050.C.0.03.2000.00.00.DGER049">-4056512.23999405</definedName>
    <definedName name="MOV.050.C.0.03.2000.00.00.DGER050.CG4_AREA_ADM">-5155426.30999756</definedName>
    <definedName name="MOV.050.C.0.03.2000.00.00.DGER050.CG4_AREA_COM">-1563090.56000137</definedName>
    <definedName name="MOV.050.C.0.03.2000.00.00.DGER051">-1737009.18000031</definedName>
    <definedName name="MOV.050.C.0.03.2000.00.00.DGER052">-1069992.87999725</definedName>
    <definedName name="MOV.050.C.0.03.2000.00.00.DGER053">423138.90999985</definedName>
    <definedName name="MOV.050.C.0.03.2000.00.00.DGER054">-1329487.37000084</definedName>
    <definedName name="MOV.050.C.0.03.2000.00.00.DRESPER">-19683673.539978</definedName>
    <definedName name="MOV.050.C.0.03.2001.00.00.311550">-4213000.23999786</definedName>
    <definedName name="MOV.050.C.0.03.2001.00.00.3214500.CG4_32999">-62279.29000002</definedName>
    <definedName name="MOV.050.C.0.03.2001.00.00.3214500.CG4_33999">-74431.19000006</definedName>
    <definedName name="MOV.050.C.0.03.2001.00.00.3214500.CG4_34999">-22407.15000001</definedName>
    <definedName name="MOV.050.C.0.03.2001.00.00.3214500.CG4_42999">-167500.99000001</definedName>
    <definedName name="MOV.050.C.0.03.2001.00.00.3214610">-7726.5</definedName>
    <definedName name="MOV.050.C.0.03.2001.00.00.3214680">-14950.33</definedName>
    <definedName name="MOV.050.C.0.03.2001.00.00.3214780">-29666.19</definedName>
    <definedName name="MOV.050.C.0.03.2001.00.00.3215040">-4062.66</definedName>
    <definedName name="MOV.050.C.0.03.2001.00.00.3215400">0</definedName>
    <definedName name="MOV.050.C.0.03.2001.00.00.321543">-524250.98000002</definedName>
    <definedName name="MOV.050.C.0.03.2001.00.00.3215530">0</definedName>
    <definedName name="MOV.050.C.0.03.2001.00.00.321555">-1940505.76000023</definedName>
    <definedName name="MOV.050.C.0.03.2001.00.00.321567">-567624.76000023</definedName>
    <definedName name="MOV.050.C.0.03.2001.00.00.321577">-336199.6500001</definedName>
    <definedName name="MOV.050.C.0.03.2001.00.00.321582">0</definedName>
    <definedName name="MOV.050.C.0.03.2001.00.00.321800">-2237.03</definedName>
    <definedName name="MOV.050.C.0.03.2001.00.00.3218500">0</definedName>
    <definedName name="MOV.050.C.0.03.2001.00.00.DBREAK01">-3002897.85000229</definedName>
    <definedName name="MOV.050.C.0.03.2001.00.00.DBREAK02">-63187.71999997</definedName>
    <definedName name="MOV.050.C.0.03.2001.00.00.DBREAK03">-28734.40000001</definedName>
    <definedName name="MOV.050.C.0.03.2001.00.00.DBREAK04">-2224155.88000107</definedName>
    <definedName name="MOV.050.C.0.03.2001.00.00.DBREAK05">-159663.47000003</definedName>
    <definedName name="MOV.050.C.0.03.2001.00.00.DBREAK06">-338966.18999958</definedName>
    <definedName name="MOV.050.C.0.03.2001.00.00.DBREAK07">-5368.71</definedName>
    <definedName name="MOV.050.C.0.03.2001.00.00.DBREAK08">-31566.52000001</definedName>
    <definedName name="MOV.050.C.0.03.2001.00.00.DBREAK09">1058390.42000008</definedName>
    <definedName name="MOV.050.C.0.03.2001.00.00.DBREAK10">-19189.38</definedName>
    <definedName name="MOV.050.C.0.03.2001.00.00.DBREAK11">-722033.08000088</definedName>
    <definedName name="MOV.050.C.0.03.2001.00.00.DBREAK12">-363221.23000002</definedName>
    <definedName name="MOV.050.C.0.03.2001.00.00.DBREAK13">-287558.42999983</definedName>
    <definedName name="MOV.050.C.0.03.2001.00.00.DBREAK14">-1143782.37000084</definedName>
    <definedName name="MOV.050.C.0.03.2001.00.00.DBREAK15">-64857.8900001</definedName>
    <definedName name="MOV.050.C.0.03.2001.00.00.DBREAK16">-380184.18999958</definedName>
    <definedName name="MOV.050.C.0.03.2001.00.00.DBREAK17">-215947.63000035</definedName>
    <definedName name="MOV.050.C.0.03.2001.00.00.DBREAK18">-40777.29000002</definedName>
    <definedName name="MOV.050.C.0.03.2001.00.00.DBREAK19">-29326.84</definedName>
    <definedName name="MOV.050.C.0.03.2001.00.00.DBREAK20">-74232.03999996</definedName>
    <definedName name="MOV.050.C.0.03.2001.00.00.DBREAK21">-58475.34000003</definedName>
    <definedName name="MOV.050.C.0.03.2001.00.00.DBREAK22">-400040.98000002</definedName>
    <definedName name="MOV.050.C.0.03.2001.00.00.DBREAK23">-24301.39000002</definedName>
    <definedName name="MOV.050.C.0.03.2001.00.00.DBREAK24">-316367.73000002</definedName>
    <definedName name="MOV.050.C.0.03.2001.00.00.DBREAK25">-129119.71000004</definedName>
    <definedName name="MOV.050.C.0.03.2001.00.00.DBREAK26">-29393.46999997</definedName>
    <definedName name="MOV.050.C.0.03.2001.00.00.DBREAK27">-43089.88</definedName>
    <definedName name="MOV.050.C.0.03.2001.00.00.DBREAK28">-28515.85999998</definedName>
    <definedName name="MOV.050.C.0.03.2001.00.00.DBREAK29">-93250.82000005</definedName>
    <definedName name="MOV.050.C.0.03.2001.00.00.DBREAK30">-25726.51000002</definedName>
    <definedName name="MOV.050.C.0.03.2001.00.00.DBREAK31">-51767.58000004</definedName>
    <definedName name="MOV.050.C.0.03.2001.00.00.DBREAK32">-154983.47000003</definedName>
    <definedName name="MOV.050.C.0.03.2001.00.00.DBREAK33">-5782010.36000061</definedName>
    <definedName name="MOV.050.C.0.03.2001.00.00.DBREAK34">-5012618.48001099</definedName>
    <definedName name="MOV.050.C.0.03.2001.00.00.DBREAK36">-49722.16999996</definedName>
    <definedName name="MOV.050.C.0.03.2001.00.00.DBREAK37">-137284.38000011</definedName>
    <definedName name="MOV.050.C.0.03.2001.00.00.DBREAK38">-14005.74000001</definedName>
    <definedName name="MOV.050.C.0.03.2001.00.00.DBREAK39">-141622.26999998</definedName>
    <definedName name="MOV.050.C.0.03.2001.00.00.DGER003">-54410704.1899414</definedName>
    <definedName name="MOV.050.C.0.03.2001.00.00.DGER005">-11264874.8099823</definedName>
    <definedName name="MOV.050.C.0.03.2001.00.00.DGER006">-18221400.3699951</definedName>
    <definedName name="MOV.050.C.0.03.2001.00.00.DGER007">-2628084.8900032</definedName>
    <definedName name="MOV.050.C.0.03.2001.00.00.DGER01">110039067.680053</definedName>
    <definedName name="MOV.050.C.0.03.2001.00.00.DGER015.CG4_AREA_ADM">-1359656.01000023</definedName>
    <definedName name="MOV.050.C.0.03.2001.00.00.DGER015.CG4_AREA_COM">-209354.1099999</definedName>
    <definedName name="MOV.050.C.0.03.2001.00.00.DGER016">6500042.88002014</definedName>
    <definedName name="MOV.050.C.0.03.2001.00.00.DGER026">-8381199.63000488</definedName>
    <definedName name="MOV.050.C.0.03.2001.00.00.DGER029">473472.98999786</definedName>
    <definedName name="MOV.050.C.0.03.2001.00.00.DGER030">-2124048.56000137</definedName>
    <definedName name="MOV.050.C.0.03.2001.00.00.DGER031">-657124.18000126</definedName>
    <definedName name="MOV.050.C.0.03.2001.00.00.DGER032">60818.65000004</definedName>
    <definedName name="MOV.050.C.0.03.2001.00.00.DGER034">0</definedName>
    <definedName name="MOV.050.C.0.03.2001.00.00.DGER048">398850.9800005</definedName>
    <definedName name="MOV.050.C.0.03.2001.00.00.DGER049">-3998045.62999344</definedName>
    <definedName name="MOV.050.C.0.03.2001.00.00.DGER050.CG4_AREA_ADM">-5202180.5799942</definedName>
    <definedName name="MOV.050.C.0.03.2001.00.00.DGER050.CG4_AREA_COM">-1751734.90999794</definedName>
    <definedName name="MOV.050.C.0.03.2001.00.00.DGER051">-2573912.58000183</definedName>
    <definedName name="MOV.050.C.0.03.2001.00.00.DGER052">-14460321.8999939</definedName>
    <definedName name="MOV.050.C.0.03.2001.00.00.DGER053">3131574.19000244</definedName>
    <definedName name="MOV.050.C.0.03.2001.00.00.DGER054">-1333363.45999908</definedName>
    <definedName name="MOV.050.C.0.03.2001.00.00.DRESPER">-11126788.2599487</definedName>
    <definedName name="MOV.050.C.0.04.1998.00.00.3220110">-1585506.87000084</definedName>
    <definedName name="MOV.050.C.0.04.1998.00.00.3220170">-1374606.71999931</definedName>
    <definedName name="MOV.050.C.0.04.1998.00.00.3220180">-1841874.81999969</definedName>
    <definedName name="MOV.050.C.0.04.1998.00.00.3220190">-51529.30000001</definedName>
    <definedName name="MOV.050.C.0.04.1998.00.00.3220200">-512854.98999977</definedName>
    <definedName name="MOV.050.C.0.04.1998.00.00.3220210">0</definedName>
    <definedName name="MOV.050.C.0.04.1998.00.00.3220220">-100875.51999998</definedName>
    <definedName name="MOV.050.C.0.04.1998.00.00.3220230">-86308.28999996</definedName>
    <definedName name="MOV.050.C.0.04.1998.00.00.3220240">-53962.16000003</definedName>
    <definedName name="MOV.050.C.0.04.1998.00.00.3220250">-2384.56</definedName>
    <definedName name="MOV.050.C.0.04.1998.00.00.3220260">-2730854.31999969</definedName>
    <definedName name="MOV.050.C.0.04.1998.00.00.3220550">0</definedName>
    <definedName name="MOV.050.C.0.04.1999.00.00.3211030">-145238.17000008</definedName>
    <definedName name="MOV.050.C.0.04.1999.00.00.3211060">-46984.04000002</definedName>
    <definedName name="MOV.050.C.0.04.1999.00.00.3211110">-112065.27999997</definedName>
    <definedName name="MOV.050.C.0.04.1999.00.00.3211160">-22510.78</definedName>
    <definedName name="MOV.050.C.0.04.1999.00.00.3214500.CG4_42999">-368591</definedName>
    <definedName name="MOV.050.C.0.04.1999.00.00.3214610">-36405.79000002</definedName>
    <definedName name="MOV.050.C.0.04.1999.00.00.3214680">187460.01999998</definedName>
    <definedName name="MOV.050.C.0.04.1999.00.00.3214780">-10526.01000001</definedName>
    <definedName name="MOV.050.C.0.04.1999.00.00.321543">-52691.22000003</definedName>
    <definedName name="MOV.050.C.0.04.1999.00.00.3215530">0</definedName>
    <definedName name="MOV.050.C.0.04.1999.00.00.321555">41429.06</definedName>
    <definedName name="MOV.050.C.0.04.1999.00.00.321567">-1319645.05999947</definedName>
    <definedName name="MOV.050.C.0.04.1999.00.00.321577">-215509.6099999</definedName>
    <definedName name="MOV.050.C.0.04.1999.00.00.321582">-68676.91999996</definedName>
    <definedName name="MOV.050.C.0.04.1999.00.00.321800">-691.45</definedName>
    <definedName name="MOV.050.C.0.04.1999.00.00.3220110">-259360.42000008</definedName>
    <definedName name="MOV.050.C.0.04.1999.00.00.3220170">-367341.42999983</definedName>
    <definedName name="MOV.050.C.0.04.1999.00.00.3220180">-73647.73000002</definedName>
    <definedName name="MOV.050.C.0.04.1999.00.00.3220190">0</definedName>
    <definedName name="MOV.050.C.0.04.1999.00.00.3220200">-4042.76</definedName>
    <definedName name="MOV.050.C.0.04.1999.00.00.3220210">0</definedName>
    <definedName name="MOV.050.C.0.04.1999.00.00.3220220">-27596</definedName>
    <definedName name="MOV.050.C.0.04.1999.00.00.3220230">-18247.44999999</definedName>
    <definedName name="MOV.050.C.0.04.1999.00.00.3220240">-285.44</definedName>
    <definedName name="MOV.050.C.0.04.1999.00.00.3220250">-708.09</definedName>
    <definedName name="MOV.050.C.0.04.1999.00.00.3220260">-977844.93999958</definedName>
    <definedName name="MOV.050.C.0.04.1999.00.00.3220550">-28389.13</definedName>
    <definedName name="MOV.050.C.0.04.1999.00.00.DBREAK01">-2779590.62999725</definedName>
    <definedName name="MOV.050.C.0.04.1999.00.00.DBREAK02">-14084.77</definedName>
    <definedName name="MOV.050.C.0.04.1999.00.00.DBREAK03">-18291.05000001</definedName>
    <definedName name="MOV.050.C.0.04.1999.00.00.DBREAK04">-2015059.96000099</definedName>
    <definedName name="MOV.050.C.0.04.1999.00.00.DBREAK05">-231197.51999998</definedName>
    <definedName name="MOV.050.C.0.04.1999.00.00.DBREAK06">-218518.26999998</definedName>
    <definedName name="MOV.050.C.0.04.1999.00.00.DBREAK07">-1324.24</definedName>
    <definedName name="MOV.050.C.0.04.1999.00.00.DBREAK08">-126034.16999996</definedName>
    <definedName name="MOV.050.C.0.04.1999.00.00.DBREAK09">-625</definedName>
    <definedName name="MOV.050.C.0.04.1999.00.00.DBREAK10">-17067.69</definedName>
    <definedName name="MOV.050.C.0.04.1999.00.00.DBREAK11">-981877.65999985</definedName>
    <definedName name="MOV.050.C.0.04.1999.00.00.DBREAK12">-40222.2599999899</definedName>
    <definedName name="MOV.050.C.0.04.1999.00.00.DBREAK13">-228056.21999979</definedName>
    <definedName name="MOV.050.C.0.04.1999.00.00.DBREAK14">-805192.59000111</definedName>
    <definedName name="MOV.050.C.0.04.1999.00.00.DBREAK15">-32159.55000001</definedName>
    <definedName name="MOV.050.C.0.04.1999.00.00.DBREAK16">-513045.76999998</definedName>
    <definedName name="MOV.050.C.0.04.1999.00.00.DBREAK17">-208622.1400001</definedName>
    <definedName name="MOV.050.C.0.04.1999.00.00.DBREAK18">-37103.62</definedName>
    <definedName name="MOV.050.C.0.04.1999.00.00.DBREAK19">-20036.69</definedName>
    <definedName name="MOV.050.C.0.04.1999.00.00.DBREAK20">-59302.65000004</definedName>
    <definedName name="MOV.050.C.0.04.1999.00.00.DBREAK21">-64331.43000001</definedName>
    <definedName name="MOV.050.C.0.04.1999.00.00.DBREAK22">-221315.11999989</definedName>
    <definedName name="MOV.050.C.0.04.1999.00.00.DBREAK23">-19246.94</definedName>
    <definedName name="MOV.050.C.0.04.1999.00.00.DBREAK24">-228923.96000028</definedName>
    <definedName name="MOV.050.C.0.04.1999.00.00.DBREAK25">-735720.69999981</definedName>
    <definedName name="MOV.050.C.0.04.1999.00.00.DBREAK26">-22709.16</definedName>
    <definedName name="MOV.050.C.0.04.1999.00.00.DBREAK27">-33661.52999997</definedName>
    <definedName name="MOV.050.C.0.04.1999.00.00.DBREAK28">-29408.53000003</definedName>
    <definedName name="MOV.050.C.0.04.1999.00.00.DBREAK29">-82487.83000004</definedName>
    <definedName name="MOV.050.C.0.04.1999.00.00.DBREAK30">-26200.58999997</definedName>
    <definedName name="MOV.050.C.0.04.1999.00.00.DBREAK31">-8342.56</definedName>
    <definedName name="MOV.050.C.0.04.1999.00.00.DBREAK32">-133191.19000006</definedName>
    <definedName name="MOV.050.C.0.04.1999.00.00.DBREAK33">-5762881.88999939</definedName>
    <definedName name="MOV.050.C.0.04.1999.00.00.DBREAK34">-3162807.23999786</definedName>
    <definedName name="MOV.050.C.0.04.1999.00.00.DGER003">-46830457.8000488</definedName>
    <definedName name="MOV.050.C.0.04.1999.00.00.DGER005">-8141247.18999481</definedName>
    <definedName name="MOV.050.C.0.04.1999.00.00.DGER006">-12351365.8500061</definedName>
    <definedName name="MOV.050.C.0.04.1999.00.00.DGER007">-1433497.55999947</definedName>
    <definedName name="MOV.050.C.0.04.1999.00.00.DGER01">92025424.3599853</definedName>
    <definedName name="MOV.050.C.0.04.1999.00.00.DGER015.CG4_AREA_ADM">-1355305.86000061</definedName>
    <definedName name="MOV.050.C.0.04.1999.00.00.DGER015.CG4_AREA_COM">-224769.26999998</definedName>
    <definedName name="MOV.050.C.0.04.1999.00.00.DGER015.CG4_AREA_FAB">-4182806.75999832</definedName>
    <definedName name="MOV.050.C.0.04.1999.00.00.DGER016">1691355.65997124</definedName>
    <definedName name="MOV.050.C.0.04.1999.00.00.DGER026">-4777900.99000549</definedName>
    <definedName name="MOV.050.C.0.04.1999.00.00.DGER029">-87996.56999922</definedName>
    <definedName name="MOV.050.C.0.04.1999.00.00.DGER030">-1753135.18999863</definedName>
    <definedName name="MOV.050.C.0.04.1999.00.00.DGER031">-712686.10999966</definedName>
    <definedName name="MOV.050.C.0.04.1999.00.00.DGER032">70704.33000004</definedName>
    <definedName name="MOV.050.C.0.04.1999.00.00.DGER034">-1090709.44000053</definedName>
    <definedName name="MOV.050.C.0.04.1999.00.00.DGER036">1790.31</definedName>
    <definedName name="MOV.050.C.0.04.1999.00.00.DGER048">-243116.75999999</definedName>
    <definedName name="MOV.050.C.0.04.1999.00.00.DGER049">-3576699.4200058</definedName>
    <definedName name="MOV.050.C.0.04.1999.00.00.DGER050.CG4_AREA_ADM">-5625651.09000397</definedName>
    <definedName name="MOV.050.C.0.04.1999.00.00.DGER050.CG4_AREA_COM">-936937.97999954</definedName>
    <definedName name="MOV.050.C.0.04.1999.00.00.DGER051">-1501355.68000031</definedName>
    <definedName name="MOV.050.C.0.04.1999.00.00.DGER052">2637108.93000031</definedName>
    <definedName name="MOV.050.C.0.04.1999.00.00.DGER053">-4961868.91999817</definedName>
    <definedName name="MOV.050.C.0.04.1999.00.00.DRESPER">-3361749.25003815</definedName>
    <definedName name="MOV.050.C.0.04.2000.00.00.311550">-4343229.30000305</definedName>
    <definedName name="MOV.050.C.0.04.2000.00.00.3214500.CG4_32999">0</definedName>
    <definedName name="MOV.050.C.0.04.2000.00.00.3214500.CG4_33999">0</definedName>
    <definedName name="MOV.050.C.0.04.2000.00.00.3214500.CG4_34999">0</definedName>
    <definedName name="MOV.050.C.0.04.2000.00.00.3214500.CG4_42999">-369238.51999998</definedName>
    <definedName name="MOV.050.C.0.04.2000.00.00.3214610">-61792.11000001</definedName>
    <definedName name="MOV.050.C.0.04.2000.00.00.3214680">-11842.22</definedName>
    <definedName name="MOV.050.C.0.04.2000.00.00.3214780">-12647.33</definedName>
    <definedName name="MOV.050.C.0.04.2000.00.00.3215040">0</definedName>
    <definedName name="MOV.050.C.0.04.2000.00.00.3215400">-25227.13999999</definedName>
    <definedName name="MOV.050.C.0.04.2000.00.00.321543">-1169356.01000023</definedName>
    <definedName name="MOV.050.C.0.04.2000.00.00.3215530">-890467.81000042</definedName>
    <definedName name="MOV.050.C.0.04.2000.00.00.321555">-2531503.97999954</definedName>
    <definedName name="MOV.050.C.0.04.2000.00.00.321567">-1467497.70999908</definedName>
    <definedName name="MOV.050.C.0.04.2000.00.00.321577">-450648.94000006</definedName>
    <definedName name="MOV.050.C.0.04.2000.00.00.321582">0</definedName>
    <definedName name="MOV.050.C.0.04.2000.00.00.3215980">-460547.11999989</definedName>
    <definedName name="MOV.050.C.0.04.2000.00.00.3216030">-332323.11999989</definedName>
    <definedName name="MOV.050.C.0.04.2000.00.00.321800">-9082.87</definedName>
    <definedName name="MOV.050.C.0.04.2000.00.00.3218500">0</definedName>
    <definedName name="MOV.050.C.0.04.2000.00.00.DBREAK01">-3032137.77999878</definedName>
    <definedName name="MOV.050.C.0.04.2000.00.00.DBREAK02">-37615.69999999</definedName>
    <definedName name="MOV.050.C.0.04.2000.00.00.DBREAK03">-3315.45</definedName>
    <definedName name="MOV.050.C.0.04.2000.00.00.DBREAK04">-1903638.07999802</definedName>
    <definedName name="MOV.050.C.0.04.2000.00.00.DBREAK05">-303836.73999977</definedName>
    <definedName name="MOV.050.C.0.04.2000.00.00.DBREAK06">-217288.68000007</definedName>
    <definedName name="MOV.050.C.0.04.2000.00.00.DBREAK07">-5070.27</definedName>
    <definedName name="MOV.050.C.0.04.2000.00.00.DBREAK08">35803.94</definedName>
    <definedName name="MOV.050.C.0.04.2000.00.00.DBREAK09">1551278.45999908</definedName>
    <definedName name="MOV.050.C.0.04.2000.00.00.DBREAK10">-10798.40000001</definedName>
    <definedName name="MOV.050.C.0.04.2000.00.00.DBREAK11">-1058161.5</definedName>
    <definedName name="MOV.050.C.0.04.2000.00.00.DBREAK12">-315500.71000004</definedName>
    <definedName name="MOV.050.C.0.04.2000.00.00.DBREAK13">-170669.44999981</definedName>
    <definedName name="MOV.050.C.0.04.2000.00.00.DBREAK14">-956091.52999973</definedName>
    <definedName name="MOV.050.C.0.04.2000.00.00.DBREAK15">-35833.7599999899</definedName>
    <definedName name="MOV.050.C.0.04.2000.00.00.DBREAK16">-578793.27999973</definedName>
    <definedName name="MOV.050.C.0.04.2000.00.00.DBREAK17">-248060.95000005</definedName>
    <definedName name="MOV.050.C.0.04.2000.00.00.DBREAK18">-67302.31000006</definedName>
    <definedName name="MOV.050.C.0.04.2000.00.00.DBREAK19">-31030.10000002</definedName>
    <definedName name="MOV.050.C.0.04.2000.00.00.DBREAK20">-72586.50999999</definedName>
    <definedName name="MOV.050.C.0.04.2000.00.00.DBREAK21">-64565.80000001</definedName>
    <definedName name="MOV.050.C.0.04.2000.00.00.DBREAK22">-220902.6400001</definedName>
    <definedName name="MOV.050.C.0.04.2000.00.00.DBREAK23">-18004.13</definedName>
    <definedName name="MOV.050.C.0.04.2000.00.00.DBREAK24">-152143.63999987</definedName>
    <definedName name="MOV.050.C.0.04.2000.00.00.DBREAK25">-94137.97000051</definedName>
    <definedName name="MOV.050.C.0.04.2000.00.00.DBREAK26">-38516.82999998</definedName>
    <definedName name="MOV.050.C.0.04.2000.00.00.DBREAK27">-34587.74000001</definedName>
    <definedName name="MOV.050.C.0.04.2000.00.00.DBREAK28">-157404.04999995</definedName>
    <definedName name="MOV.050.C.0.04.2000.00.00.DBREAK29">-86935.88999999</definedName>
    <definedName name="MOV.050.C.0.04.2000.00.00.DBREAK30">-27357.03</definedName>
    <definedName name="MOV.050.C.0.04.2000.00.00.DBREAK31">-13186.8</definedName>
    <definedName name="MOV.050.C.0.04.2000.00.00.DBREAK32">-131113.92999983</definedName>
    <definedName name="MOV.050.C.0.04.2000.00.00.DBREAK33">-5992288.29000092</definedName>
    <definedName name="MOV.050.C.0.04.2000.00.00.DBREAK34">-4457107.22999573</definedName>
    <definedName name="MOV.050.C.0.04.2000.00.00.DBREAK36">-68086.89999998</definedName>
    <definedName name="MOV.050.C.0.04.2000.00.00.DBREAK37">-121328.25000012</definedName>
    <definedName name="MOV.050.C.0.04.2000.00.00.DBREAK38">-14070.72</definedName>
    <definedName name="MOV.050.C.0.04.2000.00.00.DBREAK39">0</definedName>
    <definedName name="MOV.050.C.0.04.2000.00.00.DGER003">-49322070.9300537</definedName>
    <definedName name="MOV.050.C.0.04.2000.00.00.DGER005">-7954467.33000946</definedName>
    <definedName name="MOV.050.C.0.04.2000.00.00.DGER006">-13267834.6800079</definedName>
    <definedName name="MOV.050.C.0.04.2000.00.00.DGER007">-2253289.52000046</definedName>
    <definedName name="MOV.050.C.0.04.2000.00.00.DGER01">96294750.5101318</definedName>
    <definedName name="MOV.050.C.0.04.2000.00.00.DGER015.CG4_AREA_ADM">-1420576</definedName>
    <definedName name="MOV.050.C.0.04.2000.00.00.DGER015.CG4_AREA_COM">-228482.99000001</definedName>
    <definedName name="MOV.050.C.0.04.2000.00.00.DGER016">123196.33000374</definedName>
    <definedName name="MOV.050.C.0.04.2000.00.00.DGER026">-9185646.05999756</definedName>
    <definedName name="MOV.050.C.0.04.2000.00.00.DGER029">508112.20000076</definedName>
    <definedName name="MOV.050.C.0.04.2000.00.00.DGER030">-1772388.30000114</definedName>
    <definedName name="MOV.050.C.0.04.2000.00.00.DGER031">-857299.94999886</definedName>
    <definedName name="MOV.050.C.0.04.2000.00.00.DGER032">-258491.29999995</definedName>
    <definedName name="MOV.050.C.0.04.2000.00.00.DGER034">5647238.33999634</definedName>
    <definedName name="MOV.050.C.0.04.2000.00.00.DGER036">0</definedName>
    <definedName name="MOV.050.C.0.04.2000.00.00.DGER048">-2418793.99000168</definedName>
    <definedName name="MOV.050.C.0.04.2000.00.00.DGER049">-4093064.48999786</definedName>
    <definedName name="MOV.050.C.0.04.2000.00.00.DGER050.CG4_AREA_ADM">-4830467.93000031</definedName>
    <definedName name="MOV.050.C.0.04.2000.00.00.DGER050.CG4_AREA_COM">-1426101.68999863</definedName>
    <definedName name="MOV.050.C.0.04.2000.00.00.DGER051">-1684071.33999825</definedName>
    <definedName name="MOV.050.C.0.04.2000.00.00.DGER052">-7730469.33000183</definedName>
    <definedName name="MOV.050.C.0.04.2000.00.00.DGER053">1405340.54000092</definedName>
    <definedName name="MOV.050.C.0.04.2000.00.00.DGER054">-1229890.96999931</definedName>
    <definedName name="MOV.050.C.0.04.2000.00.00.DRESPER">-7516828.75</definedName>
    <definedName name="MOV.050.C.0.05.1998.00.00.3220110">-2610289.74000168</definedName>
    <definedName name="MOV.050.C.0.05.1998.00.00.3220170">-2261037.91999817</definedName>
    <definedName name="MOV.050.C.0.05.1998.00.00.3220180">-2684869.93000031</definedName>
    <definedName name="MOV.050.C.0.05.1998.00.00.3220190">-51529.30000001</definedName>
    <definedName name="MOV.050.C.0.05.1998.00.00.3220200">-531303.36999989</definedName>
    <definedName name="MOV.050.C.0.05.1998.00.00.3220210">0</definedName>
    <definedName name="MOV.050.C.0.05.1998.00.00.3220220">-125336.24000001</definedName>
    <definedName name="MOV.050.C.0.05.1998.00.00.3220230">-149218.73000002</definedName>
    <definedName name="MOV.050.C.0.05.1998.00.00.3220240">-71405.57000005</definedName>
    <definedName name="MOV.050.C.0.05.1998.00.00.3220250">-2384.56</definedName>
    <definedName name="MOV.050.C.0.05.1998.00.00.3220260">-3416079.18999863</definedName>
    <definedName name="MOV.050.C.0.05.1998.00.00.3220550">0</definedName>
    <definedName name="MOV.050.C.0.05.1999.00.00.3211030">-121915.13</definedName>
    <definedName name="MOV.050.C.0.05.1999.00.00.3211060">-51123.20999998</definedName>
    <definedName name="MOV.050.C.0.05.1999.00.00.3211110">-141242.68000007</definedName>
    <definedName name="MOV.050.C.0.05.1999.00.00.3211160">-17241.12</definedName>
    <definedName name="MOV.050.C.0.05.1999.00.00.3214500.CG4_42999">-359908.67999983</definedName>
    <definedName name="MOV.050.C.0.05.1999.00.00.3214610">-2201.61</definedName>
    <definedName name="MOV.050.C.0.05.1999.00.00.3214680">-7851.22</definedName>
    <definedName name="MOV.050.C.0.05.1999.00.00.3214780">-15098.90000001</definedName>
    <definedName name="MOV.050.C.0.05.1999.00.00.321543">-89139.05999994</definedName>
    <definedName name="MOV.050.C.0.05.1999.00.00.3215530">0</definedName>
    <definedName name="MOV.050.C.0.05.1999.00.00.321555">-318604.36999989</definedName>
    <definedName name="MOV.050.C.0.05.1999.00.00.321567">-888827.97000027</definedName>
    <definedName name="MOV.050.C.0.05.1999.00.00.321577">-223068.33999991</definedName>
    <definedName name="MOV.050.C.0.05.1999.00.00.321582">-53015.88999999</definedName>
    <definedName name="MOV.050.C.0.05.1999.00.00.321800">-2580.6</definedName>
    <definedName name="MOV.050.C.0.05.1999.00.00.3220110">-277517.73000002</definedName>
    <definedName name="MOV.050.C.0.05.1999.00.00.3220170">-379694.3499999</definedName>
    <definedName name="MOV.050.C.0.05.1999.00.00.3220180">-117382.14999998</definedName>
    <definedName name="MOV.050.C.0.05.1999.00.00.3220190">0</definedName>
    <definedName name="MOV.050.C.0.05.1999.00.00.3220200">-927.08</definedName>
    <definedName name="MOV.050.C.0.05.1999.00.00.3220210">0</definedName>
    <definedName name="MOV.050.C.0.05.1999.00.00.3220220">-30229.25</definedName>
    <definedName name="MOV.050.C.0.05.1999.00.00.3220230">-18432.22</definedName>
    <definedName name="MOV.050.C.0.05.1999.00.00.3220240">-639.91</definedName>
    <definedName name="MOV.050.C.0.05.1999.00.00.3220250">0</definedName>
    <definedName name="MOV.050.C.0.05.1999.00.00.3220260">-1062479.5</definedName>
    <definedName name="MOV.050.C.0.05.1999.00.00.3220550">-33212.07999998</definedName>
    <definedName name="MOV.050.C.0.05.1999.00.00.DBREAK01">-2631313.34999847</definedName>
    <definedName name="MOV.050.C.0.05.1999.00.00.DBREAK02">-22610.42000002</definedName>
    <definedName name="MOV.050.C.0.05.1999.00.00.DBREAK03">-33666.41000003</definedName>
    <definedName name="MOV.050.C.0.05.1999.00.00.DBREAK04">-1849217.68000221</definedName>
    <definedName name="MOV.050.C.0.05.1999.00.00.DBREAK05">-196936.06999993</definedName>
    <definedName name="MOV.050.C.0.05.1999.00.00.DBREAK06">-184141.57999992</definedName>
    <definedName name="MOV.050.C.0.05.1999.00.00.DBREAK07">0</definedName>
    <definedName name="MOV.050.C.0.05.1999.00.00.DBREAK08">-70500.29999995</definedName>
    <definedName name="MOV.050.C.0.05.1999.00.00.DBREAK09">-71625.06000006</definedName>
    <definedName name="MOV.050.C.0.05.1999.00.00.DBREAK10">-10193.37</definedName>
    <definedName name="MOV.050.C.0.05.1999.00.00.DBREAK11">-1201775.97999954</definedName>
    <definedName name="MOV.050.C.0.05.1999.00.00.DBREAK12">-24382.13999999</definedName>
    <definedName name="MOV.050.C.0.05.1999.00.00.DBREAK13">-175338.06999993</definedName>
    <definedName name="MOV.050.C.0.05.1999.00.00.DBREAK14">-1021117.39999866</definedName>
    <definedName name="MOV.050.C.0.05.1999.00.00.DBREAK15">-27717.48000002</definedName>
    <definedName name="MOV.050.C.0.05.1999.00.00.DBREAK16">-512395.00999975</definedName>
    <definedName name="MOV.050.C.0.05.1999.00.00.DBREAK17">-217763.96000004</definedName>
    <definedName name="MOV.050.C.0.05.1999.00.00.DBREAK18">-45627.16000003</definedName>
    <definedName name="MOV.050.C.0.05.1999.00.00.DBREAK19">-18654.99000001</definedName>
    <definedName name="MOV.050.C.0.05.1999.00.00.DBREAK20">-53610.27999997</definedName>
    <definedName name="MOV.050.C.0.05.1999.00.00.DBREAK21">-46383.62</definedName>
    <definedName name="MOV.050.C.0.05.1999.00.00.DBREAK22">-205758.78999996</definedName>
    <definedName name="MOV.050.C.0.05.1999.00.00.DBREAK23">-19995.49000001</definedName>
    <definedName name="MOV.050.C.0.05.1999.00.00.DBREAK24">-196203.85000014</definedName>
    <definedName name="MOV.050.C.0.05.1999.00.00.DBREAK25">568486.02999973</definedName>
    <definedName name="MOV.050.C.0.05.1999.00.00.DBREAK26">-85086.48000002</definedName>
    <definedName name="MOV.050.C.0.05.1999.00.00.DBREAK27">-32649.10999998</definedName>
    <definedName name="MOV.050.C.0.05.1999.00.00.DBREAK28">-18613.95000002</definedName>
    <definedName name="MOV.050.C.0.05.1999.00.00.DBREAK29">-58578.23999995</definedName>
    <definedName name="MOV.050.C.0.05.1999.00.00.DBREAK30">-26384.13999999</definedName>
    <definedName name="MOV.050.C.0.05.1999.00.00.DBREAK31">-5398.33</definedName>
    <definedName name="MOV.050.C.0.05.1999.00.00.DBREAK32">-97971.16999972</definedName>
    <definedName name="MOV.050.C.0.05.1999.00.00.DBREAK33">-5759267.10999298</definedName>
    <definedName name="MOV.050.C.0.05.1999.00.00.DBREAK34">-2517704.50999832</definedName>
    <definedName name="MOV.050.C.0.05.1999.00.00.DGER003">-40174869.000061</definedName>
    <definedName name="MOV.050.C.0.05.1999.00.00.DGER005">-6938005.37999725</definedName>
    <definedName name="MOV.050.C.0.05.1999.00.00.DGER006">-10805515.9400024</definedName>
    <definedName name="MOV.050.C.0.05.1999.00.00.DGER007">-1520210.5</definedName>
    <definedName name="MOV.050.C.0.05.1999.00.00.DGER01">78997204.7700195</definedName>
    <definedName name="MOV.050.C.0.05.1999.00.00.DGER015.CG4_AREA_ADM">-1322492.02000046</definedName>
    <definedName name="MOV.050.C.0.05.1999.00.00.DGER015.CG4_AREA_COM">-227188.31999993</definedName>
    <definedName name="MOV.050.C.0.05.1999.00.00.DGER015.CG4_AREA_FAB">-4209586.76999664</definedName>
    <definedName name="MOV.050.C.0.05.1999.00.00.DGER016">614028.03001118</definedName>
    <definedName name="MOV.050.C.0.05.1999.00.00.DGER026">-4090360.13999558</definedName>
    <definedName name="MOV.050.C.0.05.1999.00.00.DGER029">421368.98999834</definedName>
    <definedName name="MOV.050.C.0.05.1999.00.00.DGER030">-1918947.28000069</definedName>
    <definedName name="MOV.050.C.0.05.1999.00.00.DGER031">-664506.97999954</definedName>
    <definedName name="MOV.050.C.0.05.1999.00.00.DGER032">-108969.94000006</definedName>
    <definedName name="MOV.050.C.0.05.1999.00.00.DGER034">1210012.18000031</definedName>
    <definedName name="MOV.050.C.0.05.1999.00.00.DGER036">-6625.87</definedName>
    <definedName name="MOV.050.C.0.05.1999.00.00.DGER048">2117536.82000351</definedName>
    <definedName name="MOV.050.C.0.05.1999.00.00.DGER049">-3569213.17000198</definedName>
    <definedName name="MOV.050.C.0.05.1999.00.00.DGER050.CG4_AREA_ADM">-4186231.96999741</definedName>
    <definedName name="MOV.050.C.0.05.1999.00.00.DGER050.CG4_AREA_COM">-1125308.12000084</definedName>
    <definedName name="MOV.050.C.0.05.1999.00.00.DGER051">-1530930.82999992</definedName>
    <definedName name="MOV.050.C.0.05.1999.00.00.DGER052">-8696071.27999878</definedName>
    <definedName name="MOV.050.C.0.05.1999.00.00.DGER053">3734670.77000046</definedName>
    <definedName name="MOV.050.C.0.05.1999.00.00.DRESPER">-4071838.23001099</definedName>
    <definedName name="MOV.050.C.0.05.2000.00.00.311550">-4344227.68000031</definedName>
    <definedName name="MOV.050.C.0.05.2000.00.00.3214500.CG4_32999">0</definedName>
    <definedName name="MOV.050.C.0.05.2000.00.00.3214500.CG4_33999">0</definedName>
    <definedName name="MOV.050.C.0.05.2000.00.00.3214500.CG4_34999">0</definedName>
    <definedName name="MOV.050.C.0.05.2000.00.00.3214500.CG4_42999">-369238.59000015</definedName>
    <definedName name="MOV.050.C.0.05.2000.00.00.3214610">-21490.90000001</definedName>
    <definedName name="MOV.050.C.0.05.2000.00.00.3214680">-16053.15000001</definedName>
    <definedName name="MOV.050.C.0.05.2000.00.00.3214780">-15601.7</definedName>
    <definedName name="MOV.050.C.0.05.2000.00.00.3215040">0</definedName>
    <definedName name="MOV.050.C.0.05.2000.00.00.3215400">-1174.26</definedName>
    <definedName name="MOV.050.C.0.05.2000.00.00.321543">21237434.0799865</definedName>
    <definedName name="MOV.050.C.0.05.2000.00.00.3215530">-348170.28999996</definedName>
    <definedName name="MOV.050.C.0.05.2000.00.00.321555">-2404643.77000046</definedName>
    <definedName name="MOV.050.C.0.05.2000.00.00.321567">-1648433.92000008</definedName>
    <definedName name="MOV.050.C.0.05.2000.00.00.321577">-464062.17999983</definedName>
    <definedName name="MOV.050.C.0.05.2000.00.00.321582">0</definedName>
    <definedName name="MOV.050.C.0.05.2000.00.00.321800">-12821.7</definedName>
    <definedName name="MOV.050.C.0.05.2000.00.00.3218500">0</definedName>
    <definedName name="MOV.050.C.0.05.2000.00.00.DBREAK01">-42221.17000002</definedName>
    <definedName name="MOV.050.C.0.05.2000.00.00.DBREAK02">-53303.54000002</definedName>
    <definedName name="MOV.050.C.0.05.2000.00.00.DBREAK03">-5585.68</definedName>
    <definedName name="MOV.050.C.0.05.2000.00.00.DBREAK04">-2166772.77000046</definedName>
    <definedName name="MOV.050.C.0.05.2000.00.00.DBREAK05">-361518.51999998</definedName>
    <definedName name="MOV.050.C.0.05.2000.00.00.DBREAK06">-204252.16999984</definedName>
    <definedName name="MOV.050.C.0.05.2000.00.00.DBREAK07">-1833.65</definedName>
    <definedName name="MOV.050.C.0.05.2000.00.00.DBREAK08">-53429.22000003</definedName>
    <definedName name="MOV.050.C.0.05.2000.00.00.DBREAK09">-2400</definedName>
    <definedName name="MOV.050.C.0.05.2000.00.00.DBREAK10">-12251.61</definedName>
    <definedName name="MOV.050.C.0.05.2000.00.00.DBREAK11">-1098389.51000023</definedName>
    <definedName name="MOV.050.C.0.05.2000.00.00.DBREAK12">-420478.61000013</definedName>
    <definedName name="MOV.050.C.0.05.2000.00.00.DBREAK13">-492708.01000023</definedName>
    <definedName name="MOV.050.C.0.05.2000.00.00.DBREAK14">-1276256.69000053</definedName>
    <definedName name="MOV.050.C.0.05.2000.00.00.DBREAK15">-26787.41999999</definedName>
    <definedName name="MOV.050.C.0.05.2000.00.00.DBREAK16">-334329.59000015</definedName>
    <definedName name="MOV.050.C.0.05.2000.00.00.DBREAK17">-263988.03999996</definedName>
    <definedName name="MOV.050.C.0.05.2000.00.00.DBREAK18">-108774.94000006</definedName>
    <definedName name="MOV.050.C.0.05.2000.00.00.DBREAK19">-40220.93000001</definedName>
    <definedName name="MOV.050.C.0.05.2000.00.00.DBREAK20">-84017.17000008</definedName>
    <definedName name="MOV.050.C.0.05.2000.00.00.DBREAK21">-15650.61</definedName>
    <definedName name="MOV.050.C.0.05.2000.00.00.DBREAK22">-304078.13000011</definedName>
    <definedName name="MOV.050.C.0.05.2000.00.00.DBREAK23">-20486.37</definedName>
    <definedName name="MOV.050.C.0.05.2000.00.00.DBREAK24">-283988.23000002</definedName>
    <definedName name="MOV.050.C.0.05.2000.00.00.DBREAK25">-77572.09000051</definedName>
    <definedName name="MOV.050.C.0.05.2000.00.00.DBREAK26">-38042.38999999</definedName>
    <definedName name="MOV.050.C.0.05.2000.00.00.DBREAK27">-44650.18000001</definedName>
    <definedName name="MOV.050.C.0.05.2000.00.00.DBREAK28">-70947.42999995</definedName>
    <definedName name="MOV.050.C.0.05.2000.00.00.DBREAK29">-105797.53000009</definedName>
    <definedName name="MOV.050.C.0.05.2000.00.00.DBREAK30">-25834.69</definedName>
    <definedName name="MOV.050.C.0.05.2000.00.00.DBREAK31">-55406.11000001</definedName>
    <definedName name="MOV.050.C.0.05.2000.00.00.DBREAK32">-24483.28999999</definedName>
    <definedName name="MOV.050.C.0.05.2000.00.00.DBREAK33">-6008581.59999847</definedName>
    <definedName name="MOV.050.C.0.05.2000.00.00.DBREAK34">-4007735.23000336</definedName>
    <definedName name="MOV.050.C.0.05.2000.00.00.DBREAK36">-43007.38999999</definedName>
    <definedName name="MOV.050.C.0.05.2000.00.00.DBREAK37">-91316.42999995</definedName>
    <definedName name="MOV.050.C.0.05.2000.00.00.DBREAK38">-13319.2</definedName>
    <definedName name="MOV.050.C.0.05.2000.00.00.DBREAK39">28751.02999997</definedName>
    <definedName name="MOV.050.C.0.05.2000.00.00.DGER003">-42091599.8399658</definedName>
    <definedName name="MOV.050.C.0.05.2000.00.00.DGER005">-9449419.69999695</definedName>
    <definedName name="MOV.050.C.0.05.2000.00.00.DGER006">-15890913.4399871</definedName>
    <definedName name="MOV.050.C.0.05.2000.00.00.DGER007">-2463206.81000137</definedName>
    <definedName name="MOV.050.C.0.05.2000.00.00.DGER01">83308498.8699951</definedName>
    <definedName name="MOV.050.C.0.05.2000.00.00.DGER015.CG4_AREA_ADM">-1430641.34000015</definedName>
    <definedName name="MOV.050.C.0.05.2000.00.00.DGER015.CG4_AREA_COM">-233712.57999992</definedName>
    <definedName name="MOV.050.C.0.05.2000.00.00.DGER016">5119716.18003845</definedName>
    <definedName name="MOV.050.C.0.05.2000.00.00.DGER026">13060729.2700042</definedName>
    <definedName name="MOV.050.C.0.05.2000.00.00.DGER029">424893.21000099</definedName>
    <definedName name="MOV.050.C.0.05.2000.00.00.DGER030">-1854430.89999962</definedName>
    <definedName name="MOV.050.C.0.05.2000.00.00.DGER031">-717871.17000103</definedName>
    <definedName name="MOV.050.C.0.05.2000.00.00.DGER032">130362.1400001</definedName>
    <definedName name="MOV.050.C.0.05.2000.00.00.DGER034">-1648019.38999939</definedName>
    <definedName name="MOV.050.C.0.05.2000.00.00.DGER048">-397263.44000006</definedName>
    <definedName name="MOV.050.C.0.05.2000.00.00.DGER049">-4216167.34000397</definedName>
    <definedName name="MOV.050.C.0.05.2000.00.00.DGER050.CG4_AREA_ADM">-5276407.94001007</definedName>
    <definedName name="MOV.050.C.0.05.2000.00.00.DGER050.CG4_AREA_COM">-1923296.95000076</definedName>
    <definedName name="MOV.050.C.0.05.2000.00.00.DGER051">-2255365.82999802</definedName>
    <definedName name="MOV.050.C.0.05.2000.00.00.DGER052">-4111224.63000107</definedName>
    <definedName name="MOV.050.C.0.05.2000.00.00.DGER053">679318.82000065</definedName>
    <definedName name="MOV.050.C.0.05.2000.00.00.DGER054">-2440140.22999954</definedName>
    <definedName name="MOV.050.C.0.05.2000.00.00.DRESPER">4416175.29000092</definedName>
    <definedName name="MOV.050.C.0.05.2001.00.00.311550">-4230813.16000366</definedName>
    <definedName name="MOV.050.C.0.05.2001.00.00.3214500.CG4_32999">-62279.29000002</definedName>
    <definedName name="MOV.050.C.0.05.2001.00.00.3214500.CG4_33999">-74431.19000006</definedName>
    <definedName name="MOV.050.C.0.05.2001.00.00.3214500.CG4_34999">-22407.15000001</definedName>
    <definedName name="MOV.050.C.0.05.2001.00.00.3214500.CG4_42999">-167500.99000001</definedName>
    <definedName name="MOV.050.C.0.05.2001.00.00.3214610">-18103.69</definedName>
    <definedName name="MOV.050.C.0.05.2001.00.00.3214680">-7836.56</definedName>
    <definedName name="MOV.050.C.0.05.2001.00.00.3214780">-27645.37</definedName>
    <definedName name="MOV.050.C.0.05.2001.00.00.3215040">-14851.15000001</definedName>
    <definedName name="MOV.050.C.0.05.2001.00.00.3215400">-20529.53</definedName>
    <definedName name="MOV.050.C.0.05.2001.00.00.321543">-169034.1400001</definedName>
    <definedName name="MOV.050.C.0.05.2001.00.00.3215530">0</definedName>
    <definedName name="MOV.050.C.0.05.2001.00.00.321555">710813.26000023</definedName>
    <definedName name="MOV.050.C.0.05.2001.00.00.321567">-308478.21999979</definedName>
    <definedName name="MOV.050.C.0.05.2001.00.00.321577">-277595.46000004</definedName>
    <definedName name="MOV.050.C.0.05.2001.00.00.321582">0</definedName>
    <definedName name="MOV.050.C.0.05.2001.00.00.321800">-9559.92</definedName>
    <definedName name="MOV.050.C.0.05.2001.00.00.3218500">0</definedName>
    <definedName name="MOV.050.C.0.05.2001.00.00.DBREAK01">-3178871.71999741</definedName>
    <definedName name="MOV.050.C.0.05.2001.00.00.DBREAK02">-49102.81</definedName>
    <definedName name="MOV.050.C.0.05.2001.00.00.DBREAK03">-23753.12</definedName>
    <definedName name="MOV.050.C.0.05.2001.00.00.DBREAK04">-2202768.16999817</definedName>
    <definedName name="MOV.050.C.0.05.2001.00.00.DBREAK05">-171560.91000009</definedName>
    <definedName name="MOV.050.C.0.05.2001.00.00.DBREAK06">-309312.3499999</definedName>
    <definedName name="MOV.050.C.0.05.2001.00.00.DBREAK07">0</definedName>
    <definedName name="MOV.050.C.0.05.2001.00.00.DBREAK08">-13758.45999999</definedName>
    <definedName name="MOV.050.C.0.05.2001.00.00.DBREAK09">-71350</definedName>
    <definedName name="MOV.050.C.0.05.2001.00.00.DBREAK10">-15343.65000001</definedName>
    <definedName name="MOV.050.C.0.05.2001.00.00.DBREAK11">-1331717.26000023</definedName>
    <definedName name="MOV.050.C.0.05.2001.00.00.DBREAK12">-626214.06999969</definedName>
    <definedName name="MOV.050.C.0.05.2001.00.00.DBREAK13">-289145.1500001</definedName>
    <definedName name="MOV.050.C.0.05.2001.00.00.DBREAK14">-1027960.71999931</definedName>
    <definedName name="MOV.050.C.0.05.2001.00.00.DBREAK15">-25093.71000001</definedName>
    <definedName name="MOV.050.C.0.05.2001.00.00.DBREAK16">-494169.25</definedName>
    <definedName name="MOV.050.C.0.05.2001.00.00.DBREAK17">-263483.21000004</definedName>
    <definedName name="MOV.050.C.0.05.2001.00.00.DBREAK18">-54473.37000006</definedName>
    <definedName name="MOV.050.C.0.05.2001.00.00.DBREAK19">-28424.56999999</definedName>
    <definedName name="MOV.050.C.0.05.2001.00.00.DBREAK20">-64507.27000004</definedName>
    <definedName name="MOV.050.C.0.05.2001.00.00.DBREAK21">-53948.69</definedName>
    <definedName name="MOV.050.C.0.05.2001.00.00.DBREAK22">-345874.65999985</definedName>
    <definedName name="MOV.050.C.0.05.2001.00.00.DBREAK23">-24266.24000001</definedName>
    <definedName name="MOV.050.C.0.05.2001.00.00.DBREAK24">-262264.53999996</definedName>
    <definedName name="MOV.050.C.0.05.2001.00.00.DBREAK25">-107972.11000061</definedName>
    <definedName name="MOV.050.C.0.05.2001.00.00.DBREAK26">-34072.94000006</definedName>
    <definedName name="MOV.050.C.0.05.2001.00.00.DBREAK27">-55105.31</definedName>
    <definedName name="MOV.050.C.0.05.2001.00.00.DBREAK28">-53669.83000004</definedName>
    <definedName name="MOV.050.C.0.05.2001.00.00.DBREAK29">-79193.9000001</definedName>
    <definedName name="MOV.050.C.0.05.2001.00.00.DBREAK30">-29565.47</definedName>
    <definedName name="MOV.050.C.0.05.2001.00.00.DBREAK31">-40339.39999998</definedName>
    <definedName name="MOV.050.C.0.05.2001.00.00.DBREAK32">-89866.07000005</definedName>
    <definedName name="MOV.050.C.0.05.2001.00.00.DBREAK33">-5786529.15000153</definedName>
    <definedName name="MOV.050.C.0.05.2001.00.00.DBREAK34">-3763848.67000198</definedName>
    <definedName name="MOV.050.C.0.05.2001.00.00.DBREAK36">-50068.67000002</definedName>
    <definedName name="MOV.050.C.0.05.2001.00.00.DBREAK37">-116533.40999997</definedName>
    <definedName name="MOV.050.C.0.05.2001.00.00.DBREAK38">-13538.24000001</definedName>
    <definedName name="MOV.050.C.0.05.2001.00.00.DBREAK39">-139639.80999994</definedName>
    <definedName name="MOV.050.C.0.05.2001.00.00.DGER003">-49768127.3099975</definedName>
    <definedName name="MOV.050.C.0.05.2001.00.00.DGER005">-10488406.5599975</definedName>
    <definedName name="MOV.050.C.0.05.2001.00.00.DGER006">-16947549.4199829</definedName>
    <definedName name="MOV.050.C.0.05.2001.00.00.DGER007">-2661934.61000061</definedName>
    <definedName name="MOV.050.C.0.05.2001.00.00.DGER01">101806331.140014</definedName>
    <definedName name="MOV.050.C.0.05.2001.00.00.DGER015.CG4_AREA_ADM">-1349170.76000023</definedName>
    <definedName name="MOV.050.C.0.05.2001.00.00.DGER015.CG4_AREA_COM">-206545.23000002</definedName>
    <definedName name="MOV.050.C.0.05.2001.00.00.DGER016">3780333.07997513</definedName>
    <definedName name="MOV.050.C.0.05.2001.00.00.DGER026">-3808143.22999954</definedName>
    <definedName name="MOV.050.C.0.05.2001.00.00.DGER029">157398.71000004</definedName>
    <definedName name="MOV.050.C.0.05.2001.00.00.DGER030">-2432577.80999756</definedName>
    <definedName name="MOV.050.C.0.05.2001.00.00.DGER031">-573240.76000023</definedName>
    <definedName name="MOV.050.C.0.05.2001.00.00.DGER032">300937.06999969</definedName>
    <definedName name="MOV.050.C.0.05.2001.00.00.DGER034">6591706.25</definedName>
    <definedName name="MOV.050.C.0.05.2001.00.00.DGER048">-90432.07999957</definedName>
    <definedName name="MOV.050.C.0.05.2001.00.00.DGER049">-4864692.77999878</definedName>
    <definedName name="MOV.050.C.0.05.2001.00.00.DGER050.CG4_AREA_ADM">-5375346.09000397</definedName>
    <definedName name="MOV.050.C.0.05.2001.00.00.DGER050.CG4_AREA_COM">-1503536.87999916</definedName>
    <definedName name="MOV.050.C.0.05.2001.00.00.DGER051">-2524211.56000137</definedName>
    <definedName name="MOV.050.C.0.05.2001.00.00.DGER052">-21446020.3899841</definedName>
    <definedName name="MOV.050.C.0.05.2001.00.00.DGER053">683921.67000008</definedName>
    <definedName name="MOV.050.C.0.05.2001.00.00.DGER054">-1105754.54000092</definedName>
    <definedName name="MOV.050.C.0.05.2001.00.00.DRESPER">-16147754.7800293</definedName>
    <definedName name="MOV.050.C.0.06.1998.00.00.3220110">-2137154.47999954</definedName>
    <definedName name="MOV.050.C.0.06.1998.00.00.3220170">-2144194.29999924</definedName>
    <definedName name="MOV.050.C.0.06.1998.00.00.3220180">-2922302.40000153</definedName>
    <definedName name="MOV.050.C.0.06.1998.00.00.3220190">-51688.92000002</definedName>
    <definedName name="MOV.050.C.0.06.1998.00.00.3220200">-556888.47999954</definedName>
    <definedName name="MOV.050.C.0.06.1998.00.00.3220210">0</definedName>
    <definedName name="MOV.050.C.0.06.1998.00.00.3220220">-148091.8900001</definedName>
    <definedName name="MOV.050.C.0.06.1998.00.00.3220230">-131465.82999992</definedName>
    <definedName name="MOV.050.C.0.06.1998.00.00.3220240">-86371.38</definedName>
    <definedName name="MOV.050.C.0.06.1998.00.00.3220250">-2414.28</definedName>
    <definedName name="MOV.050.C.0.06.1998.00.00.3220260">-2714266.06999969</definedName>
    <definedName name="MOV.050.C.0.06.1998.00.00.3220550">0</definedName>
    <definedName name="MOV.050.C.0.06.1999.00.00.3211030">-123664.46000004</definedName>
    <definedName name="MOV.050.C.0.06.1999.00.00.3211060">-48545.70999998</definedName>
    <definedName name="MOV.050.C.0.06.1999.00.00.3211110">-115941.73000002</definedName>
    <definedName name="MOV.050.C.0.06.1999.00.00.3211160">-14142.06</definedName>
    <definedName name="MOV.050.C.0.06.1999.00.00.3214500.CG4_42999">-360730.36999989</definedName>
    <definedName name="MOV.050.C.0.06.1999.00.00.3214610">-2485</definedName>
    <definedName name="MOV.050.C.0.06.1999.00.00.3214680">-176446.02999997</definedName>
    <definedName name="MOV.050.C.0.06.1999.00.00.3214780">-11138.76000001</definedName>
    <definedName name="MOV.050.C.0.06.1999.00.00.321543">-139277.1099999</definedName>
    <definedName name="MOV.050.C.0.06.1999.00.00.321555">440584.13999987</definedName>
    <definedName name="MOV.050.C.0.06.1999.00.00.321567">-1524920.04000092</definedName>
    <definedName name="MOV.050.C.0.06.1999.00.00.321577">-187465.13000011</definedName>
    <definedName name="MOV.050.C.0.06.1999.00.00.321582">-71516.59000003</definedName>
    <definedName name="MOV.050.C.0.06.1999.00.00.321800">-38334.49000001</definedName>
    <definedName name="MOV.050.C.0.06.1999.00.00.3220110">-257769.07999992</definedName>
    <definedName name="MOV.050.C.0.06.1999.00.00.3220170">-361948.1500001</definedName>
    <definedName name="MOV.050.C.0.06.1999.00.00.3220180">-168207.8499999</definedName>
    <definedName name="MOV.050.C.0.06.1999.00.00.3220190">0</definedName>
    <definedName name="MOV.050.C.0.06.1999.00.00.3220200">-8909.13</definedName>
    <definedName name="MOV.050.C.0.06.1999.00.00.3220210">0</definedName>
    <definedName name="MOV.050.C.0.06.1999.00.00.3220220">-42989.01999998</definedName>
    <definedName name="MOV.050.C.0.06.1999.00.00.3220230">-17399.66999999</definedName>
    <definedName name="MOV.050.C.0.06.1999.00.00.3220240">-33.16</definedName>
    <definedName name="MOV.050.C.0.06.1999.00.00.3220250">-36.26</definedName>
    <definedName name="MOV.050.C.0.06.1999.00.00.3220260">-1104385.28000069</definedName>
    <definedName name="MOV.050.C.0.06.1999.00.00.3220550">-51500.63</definedName>
    <definedName name="MOV.050.C.0.06.1999.00.00.DBREAK01">-2567067.64999771</definedName>
    <definedName name="MOV.050.C.0.06.1999.00.00.DBREAK02">-18391.38999999</definedName>
    <definedName name="MOV.050.C.0.06.1999.00.00.DBREAK03">-46010.33999997</definedName>
    <definedName name="MOV.050.C.0.06.1999.00.00.DBREAK04">-2222791.76000214</definedName>
    <definedName name="MOV.050.C.0.06.1999.00.00.DBREAK05">-158466.70000005</definedName>
    <definedName name="MOV.050.C.0.06.1999.00.00.DBREAK06">-186728.63000011</definedName>
    <definedName name="MOV.050.C.0.06.1999.00.00.DBREAK07">-2109.51</definedName>
    <definedName name="MOV.050.C.0.06.1999.00.00.DBREAK08">-57223.55000001</definedName>
    <definedName name="MOV.050.C.0.06.1999.00.00.DBREAK09">0</definedName>
    <definedName name="MOV.050.C.0.06.1999.00.00.DBREAK10">-11153.23999999</definedName>
    <definedName name="MOV.050.C.0.06.1999.00.00.DBREAK11">-1115019.53000069</definedName>
    <definedName name="MOV.050.C.0.06.1999.00.00.DBREAK12">-15992.69000001</definedName>
    <definedName name="MOV.050.C.0.06.1999.00.00.DBREAK13">-222468.80999994</definedName>
    <definedName name="MOV.050.C.0.06.1999.00.00.DBREAK14">-721875.15000057</definedName>
    <definedName name="MOV.050.C.0.06.1999.00.00.DBREAK15">-439101.59000015</definedName>
    <definedName name="MOV.050.C.0.06.1999.00.00.DBREAK16">-751482.61999989</definedName>
    <definedName name="MOV.050.C.0.06.1999.00.00.DBREAK17">-317519.95000029</definedName>
    <definedName name="MOV.050.C.0.06.1999.00.00.DBREAK18">-50341.19</definedName>
    <definedName name="MOV.050.C.0.06.1999.00.00.DBREAK19">-26651.29000002</definedName>
    <definedName name="MOV.050.C.0.06.1999.00.00.DBREAK20">-56287.66000003</definedName>
    <definedName name="MOV.050.C.0.06.1999.00.00.DBREAK21">-44068.94999999</definedName>
    <definedName name="MOV.050.C.0.06.1999.00.00.DBREAK22">-166449.52999997</definedName>
    <definedName name="MOV.050.C.0.06.1999.00.00.DBREAK23">-19019.93000001</definedName>
    <definedName name="MOV.050.C.0.06.1999.00.00.DBREAK24">-161627.63000011</definedName>
    <definedName name="MOV.050.C.0.06.1999.00.00.DBREAK25">-187392.67000079</definedName>
    <definedName name="MOV.050.C.0.06.1999.00.00.DBREAK26">-101864.74000001</definedName>
    <definedName name="MOV.050.C.0.06.1999.00.00.DBREAK27">-28826.45000002</definedName>
    <definedName name="MOV.050.C.0.06.1999.00.00.DBREAK28">-17370.97</definedName>
    <definedName name="MOV.050.C.0.06.1999.00.00.DBREAK29">-47590.07999998</definedName>
    <definedName name="MOV.050.C.0.06.1999.00.00.DBREAK30">-20258.59999999</definedName>
    <definedName name="MOV.050.C.0.06.1999.00.00.DBREAK31">-11677.5</definedName>
    <definedName name="MOV.050.C.0.06.1999.00.00.DBREAK32">-93190.41999996</definedName>
    <definedName name="MOV.050.C.0.06.1999.00.00.DBREAK33">-5813989.38999939</definedName>
    <definedName name="MOV.050.C.0.06.1999.00.00.DBREAK34">-1025913.08000183</definedName>
    <definedName name="MOV.050.C.0.06.1999.00.00.DGER003">-39345037.3900146</definedName>
    <definedName name="MOV.050.C.0.06.1999.00.00.DGER005">-6278694.99999237</definedName>
    <definedName name="MOV.050.C.0.06.1999.00.00.DGER006">-9383060.50999451</definedName>
    <definedName name="MOV.050.C.0.06.1999.00.00.DGER007">-1485546.95000076</definedName>
    <definedName name="MOV.050.C.0.06.1999.00.00.DGER01">77071103.1700439</definedName>
    <definedName name="MOV.050.C.0.06.1999.00.00.DGER015.CG4_AREA_ADM">-1343336.54000092</definedName>
    <definedName name="MOV.050.C.0.06.1999.00.00.DGER015.CG4_AREA_COM">-223672.52999997</definedName>
    <definedName name="MOV.050.C.0.06.1999.00.00.DGER015.CG4_AREA_FAB">-4246980.31999969</definedName>
    <definedName name="MOV.050.C.0.06.1999.00.00.DGER016">-1083625.57002258</definedName>
    <definedName name="MOV.050.C.0.06.1999.00.00.DGER026">-2508507.80999756</definedName>
    <definedName name="MOV.050.C.0.06.1999.00.00.DGER029">1405588</definedName>
    <definedName name="MOV.050.C.0.06.1999.00.00.DGER030">-2004235.94000053</definedName>
    <definedName name="MOV.050.C.0.06.1999.00.00.DGER031">-450920.17999935</definedName>
    <definedName name="MOV.050.C.0.06.1999.00.00.DGER032">177090.44999981</definedName>
    <definedName name="MOV.050.C.0.06.1999.00.00.DGER034">-558394.59000015</definedName>
    <definedName name="MOV.050.C.0.06.1999.00.00.DGER036">-14401.48999999</definedName>
    <definedName name="MOV.050.C.0.06.1999.00.00.DGER048">3659989.34000015</definedName>
    <definedName name="MOV.050.C.0.06.1999.00.00.DGER049">-3810204.51999664</definedName>
    <definedName name="MOV.050.C.0.06.1999.00.00.DGER050.CG4_AREA_ADM">-5196779.46999359</definedName>
    <definedName name="MOV.050.C.0.06.1999.00.00.DGER050.CG4_AREA_COM">-1409760.34999847</definedName>
    <definedName name="MOV.050.C.0.06.1999.00.00.DGER051">-820883.87000084</definedName>
    <definedName name="MOV.050.C.0.06.1999.00.00.DGER052">-8646157.66000366</definedName>
    <definedName name="MOV.050.C.0.06.1999.00.00.DGER053">677732.48999977</definedName>
    <definedName name="MOV.050.C.0.06.1999.00.00.DRESPER">-5818697.23999023</definedName>
    <definedName name="MOV.050.C.0.06.2000.00.00.311550">-4674976.12999725</definedName>
    <definedName name="MOV.050.C.0.06.2000.00.00.3214500.CG4_32999">-6814.79</definedName>
    <definedName name="MOV.050.C.0.06.2000.00.00.3214500.CG4_33999">-26149.41</definedName>
    <definedName name="MOV.050.C.0.06.2000.00.00.3214500.CG4_34999">-9340.52</definedName>
    <definedName name="MOV.050.C.0.06.2000.00.00.3214500.CG4_42999">0</definedName>
    <definedName name="MOV.050.C.0.06.2000.00.00.3214610">-13283.2</definedName>
    <definedName name="MOV.050.C.0.06.2000.00.00.3214680">-12486.06999999</definedName>
    <definedName name="MOV.050.C.0.06.2000.00.00.3214780">-13283.48</definedName>
    <definedName name="MOV.050.C.0.06.2000.00.00.3215040">0</definedName>
    <definedName name="MOV.050.C.0.06.2000.00.00.3215400">-14340.55</definedName>
    <definedName name="MOV.050.C.0.06.2000.00.00.321543">2148419.54999924</definedName>
    <definedName name="MOV.050.C.0.06.2000.00.00.3215530">-143742.1500001</definedName>
    <definedName name="MOV.050.C.0.06.2000.00.00.321555">-3111300.24000168</definedName>
    <definedName name="MOV.050.C.0.06.2000.00.00.321567">-1558364.77000046</definedName>
    <definedName name="MOV.050.C.0.06.2000.00.00.321577">-447276.23000002</definedName>
    <definedName name="MOV.050.C.0.06.2000.00.00.321582">0</definedName>
    <definedName name="MOV.050.C.0.06.2000.00.00.321800">-27636.31</definedName>
    <definedName name="MOV.050.C.0.06.2000.00.00.3218500">0</definedName>
    <definedName name="MOV.050.C.0.06.2000.00.00.DBREAK01">-22596</definedName>
    <definedName name="MOV.050.C.0.06.2000.00.00.DBREAK02">-47473.61000001</definedName>
    <definedName name="MOV.050.C.0.06.2000.00.00.DBREAK03">-36998.08000004</definedName>
    <definedName name="MOV.050.C.0.06.2000.00.00.DBREAK04">-2148613.29000092</definedName>
    <definedName name="MOV.050.C.0.06.2000.00.00.DBREAK05">-324656.0999999</definedName>
    <definedName name="MOV.050.C.0.06.2000.00.00.DBREAK06">-127190.5</definedName>
    <definedName name="MOV.050.C.0.06.2000.00.00.DBREAK07">0</definedName>
    <definedName name="MOV.050.C.0.06.2000.00.00.DBREAK08">-51418.73000002</definedName>
    <definedName name="MOV.050.C.0.06.2000.00.00.DBREAK09">-136233.06999993</definedName>
    <definedName name="MOV.050.C.0.06.2000.00.00.DBREAK10">-6666.78</definedName>
    <definedName name="MOV.050.C.0.06.2000.00.00.DBREAK11">-1424061.1799984</definedName>
    <definedName name="MOV.050.C.0.06.2000.00.00.DBREAK12">-438335.3499999</definedName>
    <definedName name="MOV.050.C.0.06.2000.00.00.DBREAK13">-305638.35000038</definedName>
    <definedName name="MOV.050.C.0.06.2000.00.00.DBREAK14">-985896.06999969</definedName>
    <definedName name="MOV.050.C.0.06.2000.00.00.DBREAK15">-43977.87</definedName>
    <definedName name="MOV.050.C.0.06.2000.00.00.DBREAK16">-373760.27000046</definedName>
    <definedName name="MOV.050.C.0.06.2000.00.00.DBREAK17">-280728.36999989</definedName>
    <definedName name="MOV.050.C.0.06.2000.00.00.DBREAK18">-93156.18999994</definedName>
    <definedName name="MOV.050.C.0.06.2000.00.00.DBREAK19">-33027.07999998</definedName>
    <definedName name="MOV.050.C.0.06.2000.00.00.DBREAK20">-78484.22000003</definedName>
    <definedName name="MOV.050.C.0.06.2000.00.00.DBREAK21">-1139.79</definedName>
    <definedName name="MOV.050.C.0.06.2000.00.00.DBREAK22">-510910.28999948</definedName>
    <definedName name="MOV.050.C.0.06.2000.00.00.DBREAK23">-25249.12</definedName>
    <definedName name="MOV.050.C.0.06.2000.00.00.DBREAK24">-293605.94000006</definedName>
    <definedName name="MOV.050.C.0.06.2000.00.00.DBREAK25">-270619.0999999</definedName>
    <definedName name="MOV.050.C.0.06.2000.00.00.DBREAK26">-29453.93000007</definedName>
    <definedName name="MOV.050.C.0.06.2000.00.00.DBREAK27">-54371.31</definedName>
    <definedName name="MOV.050.C.0.06.2000.00.00.DBREAK28">-102070.00999999</definedName>
    <definedName name="MOV.050.C.0.06.2000.00.00.DBREAK29">-94321.15999997</definedName>
    <definedName name="MOV.050.C.0.06.2000.00.00.DBREAK30">-30232.15000001</definedName>
    <definedName name="MOV.050.C.0.06.2000.00.00.DBREAK31">-53321.82999998</definedName>
    <definedName name="MOV.050.C.0.06.2000.00.00.DBREAK32">-273178.51000023</definedName>
    <definedName name="MOV.050.C.0.06.2000.00.00.DBREAK33">-6000366.3199997</definedName>
    <definedName name="MOV.050.C.0.06.2000.00.00.DBREAK34">-2287110.86999512</definedName>
    <definedName name="MOV.050.C.0.06.2000.00.00.DBREAK36">-58130.42000002</definedName>
    <definedName name="MOV.050.C.0.06.2000.00.00.DBREAK37">-158904.48000002</definedName>
    <definedName name="MOV.050.C.0.06.2000.00.00.DBREAK38">-13974.34999999</definedName>
    <definedName name="MOV.050.C.0.06.2000.00.00.DBREAK39">0</definedName>
    <definedName name="MOV.050.C.0.06.2000.00.00.DGER003">-41671434.9800415</definedName>
    <definedName name="MOV.050.C.0.06.2000.00.00.DGER005">-6302295.32000732</definedName>
    <definedName name="MOV.050.C.0.06.2000.00.00.DGER006">-12848650.2900085</definedName>
    <definedName name="MOV.050.C.0.06.2000.00.00.DGER007">-2104978.18999863</definedName>
    <definedName name="MOV.050.C.0.06.2000.00.00.DGER01">82753975.460083</definedName>
    <definedName name="MOV.050.C.0.06.2000.00.00.DGER015.CG4_AREA_ADM">-1091494.47999954</definedName>
    <definedName name="MOV.050.C.0.06.2000.00.00.DGER015.CG4_AREA_COM">-233895.71000004</definedName>
    <definedName name="MOV.050.C.0.06.2000.00.00.DGER016">-213208.99001837</definedName>
    <definedName name="MOV.050.C.0.06.2000.00.00.DGER026">-5111890.4099884</definedName>
    <definedName name="MOV.050.C.0.06.2000.00.00.DGER029">1379661.22999954</definedName>
    <definedName name="MOV.050.C.0.06.2000.00.00.DGER030">-1742343.91000175</definedName>
    <definedName name="MOV.050.C.0.06.2000.00.00.DGER031">-1059900.79000092</definedName>
    <definedName name="MOV.050.C.0.06.2000.00.00.DGER032">945183.71999931</definedName>
    <definedName name="MOV.050.C.0.06.2000.00.00.DGER034">1390628.95999908</definedName>
    <definedName name="MOV.050.C.0.06.2000.00.00.DGER048">7607048.94999695</definedName>
    <definedName name="MOV.050.C.0.06.2000.00.00.DGER049">-4774918.55999756</definedName>
    <definedName name="MOV.050.C.0.06.2000.00.00.DGER050.CG4_AREA_ADM">-5434358.20000458</definedName>
    <definedName name="MOV.050.C.0.06.2000.00.00.DGER050.CG4_AREA_COM">-1732641.06000137</definedName>
    <definedName name="MOV.050.C.0.06.2000.00.00.DGER051">-909349.35999966</definedName>
    <definedName name="MOV.050.C.0.06.2000.00.00.DGER052">447444.78000069</definedName>
    <definedName name="MOV.050.C.0.06.2000.00.00.DGER053">-705653.0199995</definedName>
    <definedName name="MOV.050.C.0.06.2000.00.00.DGER054">-1052563.31999969</definedName>
    <definedName name="MOV.050.C.0.06.2000.00.00.DRESPER">3761380.07995605</definedName>
    <definedName name="MOV.050.C.0.07.1998.00.00.3220110">-2483664.16999817</definedName>
    <definedName name="MOV.050.C.0.07.1998.00.00.3220170">-3583863.22999954</definedName>
    <definedName name="MOV.050.C.0.07.1998.00.00.3220180">-3199921.15999985</definedName>
    <definedName name="MOV.050.C.0.07.1998.00.00.3220190">-51688.92000002</definedName>
    <definedName name="MOV.050.C.0.07.1998.00.00.3220200">-562560.11999989</definedName>
    <definedName name="MOV.050.C.0.07.1998.00.00.3220210">0</definedName>
    <definedName name="MOV.050.C.0.07.1998.00.00.3220220">-171665.53999996</definedName>
    <definedName name="MOV.050.C.0.07.1998.00.00.3220230">-232389.58999991</definedName>
    <definedName name="MOV.050.C.0.07.1998.00.00.3220240">-123052.26999998</definedName>
    <definedName name="MOV.050.C.0.07.1998.00.00.3220250">-2427.98</definedName>
    <definedName name="MOV.050.C.0.07.1998.00.00.3220260">-3123085.04999924</definedName>
    <definedName name="MOV.050.C.0.07.1998.00.00.3220550">0</definedName>
    <definedName name="MOV.050.C.0.07.1999.00.00.3211030">-127151.82000005</definedName>
    <definedName name="MOV.050.C.0.07.1999.00.00.3211060">-48151.06999999</definedName>
    <definedName name="MOV.050.C.0.07.1999.00.00.3211110">-112780.34000003</definedName>
    <definedName name="MOV.050.C.0.07.1999.00.00.3211160">-11532.62</definedName>
    <definedName name="MOV.050.C.0.07.1999.00.00.3214500.CG4_42999">-369415.36999989</definedName>
    <definedName name="MOV.050.C.0.07.1999.00.00.3214610">-600</definedName>
    <definedName name="MOV.050.C.0.07.1999.00.00.3214680">-15085.23999999</definedName>
    <definedName name="MOV.050.C.0.07.1999.00.00.3214780">-10650.48999999</definedName>
    <definedName name="MOV.050.C.0.07.1999.00.00.321543">-470603.36000013</definedName>
    <definedName name="MOV.050.C.0.07.1999.00.00.321555">-563443.68999958</definedName>
    <definedName name="MOV.050.C.0.07.1999.00.00.321567">-2842092.43999863</definedName>
    <definedName name="MOV.050.C.0.07.1999.00.00.321577">-190642.94000006</definedName>
    <definedName name="MOV.050.C.0.07.1999.00.00.321582">-36489.11000001</definedName>
    <definedName name="MOV.050.C.0.07.1999.00.00.321800">-31626.11000001</definedName>
    <definedName name="MOV.050.C.0.07.1999.00.00.3220110">-256882.00999999</definedName>
    <definedName name="MOV.050.C.0.07.1999.00.00.3220170">-370390.26999998</definedName>
    <definedName name="MOV.050.C.0.07.1999.00.00.3220180">-182333.56999993</definedName>
    <definedName name="MOV.050.C.0.07.1999.00.00.3220190">0</definedName>
    <definedName name="MOV.050.C.0.07.1999.00.00.3220200">-78071.98000002</definedName>
    <definedName name="MOV.050.C.0.07.1999.00.00.3220210">0</definedName>
    <definedName name="MOV.050.C.0.07.1999.00.00.3220220">-24295.58000001</definedName>
    <definedName name="MOV.050.C.0.07.1999.00.00.3220230">-20926.19999999</definedName>
    <definedName name="MOV.050.C.0.07.1999.00.00.3220240">-444.13</definedName>
    <definedName name="MOV.050.C.0.07.1999.00.00.3220250">-2377.36</definedName>
    <definedName name="MOV.050.C.0.07.1999.00.00.3220260">-1095131.61000061</definedName>
    <definedName name="MOV.050.C.0.07.1999.00.00.3220550">-43368.45999998</definedName>
    <definedName name="MOV.050.C.0.07.1999.00.00.DBREAK01">-2496991.2899971</definedName>
    <definedName name="MOV.050.C.0.07.1999.00.00.DBREAK02">-4057.31</definedName>
    <definedName name="MOV.050.C.0.07.1999.00.00.DBREAK03">-67156.89999998</definedName>
    <definedName name="MOV.050.C.0.07.1999.00.00.DBREAK04">-1745519.26000214</definedName>
    <definedName name="MOV.050.C.0.07.1999.00.00.DBREAK05">-172335.38000011</definedName>
    <definedName name="MOV.050.C.0.07.1999.00.00.DBREAK06">-221179.75</definedName>
    <definedName name="MOV.050.C.0.07.1999.00.00.DBREAK07">-33</definedName>
    <definedName name="MOV.050.C.0.07.1999.00.00.DBREAK08">-231838.63000011</definedName>
    <definedName name="MOV.050.C.0.07.1999.00.00.DBREAK09">166.66</definedName>
    <definedName name="MOV.050.C.0.07.1999.00.00.DBREAK10">-102452.50999999</definedName>
    <definedName name="MOV.050.C.0.07.1999.00.00.DBREAK11">-1696036.55000114</definedName>
    <definedName name="MOV.050.C.0.07.1999.00.00.DBREAK12">-25091.84999999</definedName>
    <definedName name="MOV.050.C.0.07.1999.00.00.DBREAK13">-214060.36999989</definedName>
    <definedName name="MOV.050.C.0.07.1999.00.00.DBREAK14">-880667.7300005</definedName>
    <definedName name="MOV.050.C.0.07.1999.00.00.DBREAK15">-164913.40999985</definedName>
    <definedName name="MOV.050.C.0.07.1999.00.00.DBREAK16">-683308.36999989</definedName>
    <definedName name="MOV.050.C.0.07.1999.00.00.DBREAK17">-263477.17999983</definedName>
    <definedName name="MOV.050.C.0.07.1999.00.00.DBREAK18">-40611.10000002</definedName>
    <definedName name="MOV.050.C.0.07.1999.00.00.DBREAK19">-21719.69</definedName>
    <definedName name="MOV.050.C.0.07.1999.00.00.DBREAK20">-57139.30000007</definedName>
    <definedName name="MOV.050.C.0.07.1999.00.00.DBREAK21">-46954.67000002</definedName>
    <definedName name="MOV.050.C.0.07.1999.00.00.DBREAK22">-191401.16999984</definedName>
    <definedName name="MOV.050.C.0.07.1999.00.00.DBREAK23">-19235.56</definedName>
    <definedName name="MOV.050.C.0.07.1999.00.00.DBREAK24">-188436.46000004</definedName>
    <definedName name="MOV.050.C.0.07.1999.00.00.DBREAK25">-140310.6500001</definedName>
    <definedName name="MOV.050.C.0.07.1999.00.00.DBREAK26">-28289.28999999</definedName>
    <definedName name="MOV.050.C.0.07.1999.00.00.DBREAK27">-27399.03999999</definedName>
    <definedName name="MOV.050.C.0.07.1999.00.00.DBREAK28">-54783.15999997</definedName>
    <definedName name="MOV.050.C.0.07.1999.00.00.DBREAK29">-43875.24000001</definedName>
    <definedName name="MOV.050.C.0.07.1999.00.00.DBREAK30">-22397.37</definedName>
    <definedName name="MOV.050.C.0.07.1999.00.00.DBREAK31">-17148.69999999</definedName>
    <definedName name="MOV.050.C.0.07.1999.00.00.DBREAK32">-72150.74000001</definedName>
    <definedName name="MOV.050.C.0.07.1999.00.00.DBREAK33">-5819695.79000092</definedName>
    <definedName name="MOV.050.C.0.07.1999.00.00.DBREAK34">-2397792.52999878</definedName>
    <definedName name="MOV.050.C.0.07.1999.00.00.DGER003">-43433796.039978</definedName>
    <definedName name="MOV.050.C.0.07.1999.00.00.DGER005">-7292331.38000488</definedName>
    <definedName name="MOV.050.C.0.07.1999.00.00.DGER006">-10589329.0400085</definedName>
    <definedName name="MOV.050.C.0.07.1999.00.00.DGER007">-1531944.21999931</definedName>
    <definedName name="MOV.050.C.0.07.1999.00.00.DGER01">85110782.0800781</definedName>
    <definedName name="MOV.050.C.0.07.1999.00.00.DGER015.CG4_AREA_ADM">-1352815.60000038</definedName>
    <definedName name="MOV.050.C.0.07.1999.00.00.DGER015.CG4_AREA_COM">-223881.86999989</definedName>
    <definedName name="MOV.050.C.0.07.1999.00.00.DGER015.CG4_AREA_FAB">-4242998.31999969</definedName>
    <definedName name="MOV.050.C.0.07.1999.00.00.DGER016">-1114534.92998695</definedName>
    <definedName name="MOV.050.C.0.07.1999.00.00.DGER026">-6501064.06999207</definedName>
    <definedName name="MOV.050.C.0.07.1999.00.00.DGER029">386489.80999994</definedName>
    <definedName name="MOV.050.C.0.07.1999.00.00.DGER030">-1995705.05999756</definedName>
    <definedName name="MOV.050.C.0.07.1999.00.00.DGER031">-781198.05000019</definedName>
    <definedName name="MOV.050.C.0.07.1999.00.00.DGER032">8364.34000003</definedName>
    <definedName name="MOV.050.C.0.07.1999.00.00.DGER034">3463220.84999847</definedName>
    <definedName name="MOV.050.C.0.07.1999.00.00.DGER036">-8721.18000001</definedName>
    <definedName name="MOV.050.C.0.07.1999.00.00.DGER048">3192713.00999832</definedName>
    <definedName name="MOV.050.C.0.07.1999.00.00.DGER049">-4085133.63000488</definedName>
    <definedName name="MOV.050.C.0.07.1999.00.00.DGER050.CG4_AREA_ADM">-4958967.47999573</definedName>
    <definedName name="MOV.050.C.0.07.1999.00.00.DGER050.CG4_AREA_COM">-1254609.30999947</definedName>
    <definedName name="MOV.050.C.0.07.1999.00.00.DGER051">-1193167.77000046</definedName>
    <definedName name="MOV.050.C.0.07.1999.00.00.DGER052">-5387032.36000061</definedName>
    <definedName name="MOV.050.C.0.07.1999.00.00.DGER053">702035.35999966</definedName>
    <definedName name="MOV.050.C.0.07.1999.00.00.DRESPER">-3083457.78001404</definedName>
    <definedName name="MOV.050.C.0.07.2000.00.00.311550">-4340329.84999847</definedName>
    <definedName name="MOV.050.C.0.07.2000.00.00.3214500.CG4_32999">-62279.29000002</definedName>
    <definedName name="MOV.050.C.0.07.2000.00.00.3214500.CG4_33999">-74431.19000006</definedName>
    <definedName name="MOV.050.C.0.07.2000.00.00.3214500.CG4_34999">-22407.15000001</definedName>
    <definedName name="MOV.050.C.0.07.2000.00.00.3214500.CG4_42999">-167686.75</definedName>
    <definedName name="MOV.050.C.0.07.2000.00.00.3214610">-13533.8</definedName>
    <definedName name="MOV.050.C.0.07.2000.00.00.3214680">-13359.15000001</definedName>
    <definedName name="MOV.050.C.0.07.2000.00.00.3214780">-11408.26000001</definedName>
    <definedName name="MOV.050.C.0.07.2000.00.00.3215040">0</definedName>
    <definedName name="MOV.050.C.0.07.2000.00.00.3215400">-8829.86</definedName>
    <definedName name="MOV.050.C.0.07.2000.00.00.321543">4965796.61000061</definedName>
    <definedName name="MOV.050.C.0.07.2000.00.00.3215530">29562.59999999</definedName>
    <definedName name="MOV.050.C.0.07.2000.00.00.321555">-4472658.18000031</definedName>
    <definedName name="MOV.050.C.0.07.2000.00.00.321567">-1667473.82999992</definedName>
    <definedName name="MOV.050.C.0.07.2000.00.00.321577">-365224.92999983</definedName>
    <definedName name="MOV.050.C.0.07.2000.00.00.321582">0</definedName>
    <definedName name="MOV.050.C.0.07.2000.00.00.321800">-3281.53</definedName>
    <definedName name="MOV.050.C.0.07.2000.00.00.3218500">0</definedName>
    <definedName name="MOV.050.C.0.07.2000.00.00.DBREAK01">-13100</definedName>
    <definedName name="MOV.050.C.0.07.2000.00.00.DBREAK02">-31756.06999999</definedName>
    <definedName name="MOV.050.C.0.07.2000.00.00.DBREAK03">-22599.47999999</definedName>
    <definedName name="MOV.050.C.0.07.2000.00.00.DBREAK04">-2150215.3900032</definedName>
    <definedName name="MOV.050.C.0.07.2000.00.00.DBREAK05">-284010.63000011</definedName>
    <definedName name="MOV.050.C.0.07.2000.00.00.DBREAK06">-412242.9000001</definedName>
    <definedName name="MOV.050.C.0.07.2000.00.00.DBREAK07">-3892.8</definedName>
    <definedName name="MOV.050.C.0.07.2000.00.00.DBREAK08">-118057.15999997</definedName>
    <definedName name="MOV.050.C.0.07.2000.00.00.DBREAK09">-201931.20000029</definedName>
    <definedName name="MOV.050.C.0.07.2000.00.00.DBREAK10">-7733.16</definedName>
    <definedName name="MOV.050.C.0.07.2000.00.00.DBREAK11">-1559323.97000313</definedName>
    <definedName name="MOV.050.C.0.07.2000.00.00.DBREAK12">-484929.12999964</definedName>
    <definedName name="MOV.050.C.0.07.2000.00.00.DBREAK13">-232892.15999961</definedName>
    <definedName name="MOV.050.C.0.07.2000.00.00.DBREAK14">-1159673.39999962</definedName>
    <definedName name="MOV.050.C.0.07.2000.00.00.DBREAK15">-102823.14999998</definedName>
    <definedName name="MOV.050.C.0.07.2000.00.00.DBREAK16">-807090.84000015</definedName>
    <definedName name="MOV.050.C.0.07.2000.00.00.DBREAK17">-259561.26000023</definedName>
    <definedName name="MOV.050.C.0.07.2000.00.00.DBREAK18">-51473.34000003</definedName>
    <definedName name="MOV.050.C.0.07.2000.00.00.DBREAK19">-32237.52000001</definedName>
    <definedName name="MOV.050.C.0.07.2000.00.00.DBREAK20">-70980.26000011</definedName>
    <definedName name="MOV.050.C.0.07.2000.00.00.DBREAK21">-48939.49000001</definedName>
    <definedName name="MOV.050.C.0.07.2000.00.00.DBREAK22">-165399.50999999</definedName>
    <definedName name="MOV.050.C.0.07.2000.00.00.DBREAK23">-27728.87</definedName>
    <definedName name="MOV.050.C.0.07.2000.00.00.DBREAK24">-266842.23000002</definedName>
    <definedName name="MOV.050.C.0.07.2000.00.00.DBREAK25">-133896.74999976</definedName>
    <definedName name="MOV.050.C.0.07.2000.00.00.DBREAK26">-60507.55999994</definedName>
    <definedName name="MOV.050.C.0.07.2000.00.00.DBREAK27">-45430.57999998</definedName>
    <definedName name="MOV.050.C.0.07.2000.00.00.DBREAK28">-125029.23000002</definedName>
    <definedName name="MOV.050.C.0.07.2000.00.00.DBREAK29">-111363.93999994</definedName>
    <definedName name="MOV.050.C.0.07.2000.00.00.DBREAK30">-29127.53</definedName>
    <definedName name="MOV.050.C.0.07.2000.00.00.DBREAK31">-29863.70000002</definedName>
    <definedName name="MOV.050.C.0.07.2000.00.00.DBREAK32">-117991.56000006</definedName>
    <definedName name="MOV.050.C.0.07.2000.00.00.DBREAK33">-6011500.29000092</definedName>
    <definedName name="MOV.050.C.0.07.2000.00.00.DBREAK34">-4541687.11999512</definedName>
    <definedName name="MOV.050.C.0.07.2000.00.00.DBREAK36">-49156.47999996</definedName>
    <definedName name="MOV.050.C.0.07.2000.00.00.DBREAK37">-102579.05999994</definedName>
    <definedName name="MOV.050.C.0.07.2000.00.00.DBREAK38">-14079.17999999</definedName>
    <definedName name="MOV.050.C.0.07.2000.00.00.DBREAK39">0</definedName>
    <definedName name="MOV.050.C.0.07.2000.00.00.DGER003">-40306996.3400268</definedName>
    <definedName name="MOV.050.C.0.07.2000.00.00.DGER005">-7051803.81999207</definedName>
    <definedName name="MOV.050.C.0.07.2000.00.00.DGER006">-10359548.6000061</definedName>
    <definedName name="MOV.050.C.0.07.2000.00.00.DGER007">-2262215.38999939</definedName>
    <definedName name="MOV.050.C.0.07.2000.00.00.DGER01">80418244.9699707</definedName>
    <definedName name="MOV.050.C.0.07.2000.00.00.DGER015.CG4_AREA_ADM">-1436522.72999954</definedName>
    <definedName name="MOV.050.C.0.07.2000.00.00.DGER015.CG4_AREA_COM">-234647.71000004</definedName>
    <definedName name="MOV.050.C.0.07.2000.00.00.DGER016">-1931000.84996605</definedName>
    <definedName name="MOV.050.C.0.07.2000.00.00.DGER026">-6110810.05000305</definedName>
    <definedName name="MOV.050.C.0.07.2000.00.00.DGER029">354388.11000013</definedName>
    <definedName name="MOV.050.C.0.07.2000.00.00.DGER030">-1791722.61999893</definedName>
    <definedName name="MOV.050.C.0.07.2000.00.00.DGER031">-841190.64999962</definedName>
    <definedName name="MOV.050.C.0.07.2000.00.00.DGER032">228327.65999985</definedName>
    <definedName name="MOV.050.C.0.07.2000.00.00.DGER034">2049369.14999962</definedName>
    <definedName name="MOV.050.C.0.07.2000.00.00.DGER048">-179124.99999976</definedName>
    <definedName name="MOV.050.C.0.07.2000.00.00.DGER049">-5034112.90000916</definedName>
    <definedName name="MOV.050.C.0.07.2000.00.00.DGER050.CG4_AREA_ADM">-5420212.18000031</definedName>
    <definedName name="MOV.050.C.0.07.2000.00.00.DGER050.CG4_AREA_COM">-1796846.92000008</definedName>
    <definedName name="MOV.050.C.0.07.2000.00.00.DGER051">-1686233.43999863</definedName>
    <definedName name="MOV.050.C.0.07.2000.00.00.DGER052">181709.41999936</definedName>
    <definedName name="MOV.050.C.0.07.2000.00.00.DGER053">-372712.17000055</definedName>
    <definedName name="MOV.050.C.0.07.2000.00.00.DGER054">-809581.28999996</definedName>
    <definedName name="MOV.050.C.0.07.2000.00.00.DRESPER">-8134752.9699707</definedName>
    <definedName name="MOV.050.C.0.07.2001.00.00.311550">-4192606.00999832</definedName>
    <definedName name="MOV.050.C.0.07.2001.00.00.3214500.CG4_32999">-62279.29000002</definedName>
    <definedName name="MOV.050.C.0.07.2001.00.00.3214500.CG4_33999">-74431.19000006</definedName>
    <definedName name="MOV.050.C.0.07.2001.00.00.3214500.CG4_34999">-22407.15000001</definedName>
    <definedName name="MOV.050.C.0.07.2001.00.00.3214500.CG4_42999">-167500.99000001</definedName>
    <definedName name="MOV.050.C.0.07.2001.00.00.3214610">-3509</definedName>
    <definedName name="MOV.050.C.0.07.2001.00.00.3214680">-20682.84999999</definedName>
    <definedName name="MOV.050.C.0.07.2001.00.00.3214780">-20904.56999999</definedName>
    <definedName name="MOV.050.C.0.07.2001.00.00.3215040">-2779.43</definedName>
    <definedName name="MOV.050.C.0.07.2001.00.00.3215400">0</definedName>
    <definedName name="MOV.050.C.0.07.2001.00.00.321543">-332477.98999977</definedName>
    <definedName name="MOV.050.C.0.07.2001.00.00.3215530">0</definedName>
    <definedName name="MOV.050.C.0.07.2001.00.00.321555">-709087.57999992</definedName>
    <definedName name="MOV.050.C.0.07.2001.00.00.321567">-79858.65999997</definedName>
    <definedName name="MOV.050.C.0.07.2001.00.00.321577">-445794.88999987</definedName>
    <definedName name="MOV.050.C.0.07.2001.00.00.321582">0</definedName>
    <definedName name="MOV.050.C.0.07.2001.00.00.321800">-3609.42</definedName>
    <definedName name="MOV.050.C.0.07.2001.00.00.3218500">0</definedName>
    <definedName name="MOV.050.C.0.07.2001.00.00.DBREAK01">-3069236.29000092</definedName>
    <definedName name="MOV.050.C.0.07.2001.00.00.DBREAK02">-93219.8599999</definedName>
    <definedName name="MOV.050.C.0.07.2001.00.00.DBREAK03">-26156</definedName>
    <definedName name="MOV.050.C.0.07.2001.00.00.DBREAK04">-2171220.22000122</definedName>
    <definedName name="MOV.050.C.0.07.2001.00.00.DBREAK05">-173939.08999991</definedName>
    <definedName name="MOV.050.C.0.07.2001.00.00.DBREAK06">-331993.53999996</definedName>
    <definedName name="MOV.050.C.0.07.2001.00.00.DBREAK07">0</definedName>
    <definedName name="MOV.050.C.0.07.2001.00.00.DBREAK08">-12165.23</definedName>
    <definedName name="MOV.050.C.0.07.2001.00.00.DBREAK09">-295237.61000013</definedName>
    <definedName name="MOV.050.C.0.07.2001.00.00.DBREAK10">-25918.98999995</definedName>
    <definedName name="MOV.050.C.0.07.2001.00.00.DBREAK11">-1578720.96000099</definedName>
    <definedName name="MOV.050.C.0.07.2001.00.00.DBREAK12">-690402.0199995</definedName>
    <definedName name="MOV.050.C.0.07.2001.00.00.DBREAK13">-290475.80999947</definedName>
    <definedName name="MOV.050.C.0.07.2001.00.00.DBREAK14">-1174515.86000061</definedName>
    <definedName name="MOV.050.C.0.07.2001.00.00.DBREAK15">-30040.68000001</definedName>
    <definedName name="MOV.050.C.0.07.2001.00.00.DBREAK16">-445451.48999977</definedName>
    <definedName name="MOV.050.C.0.07.2001.00.00.DBREAK17">-248216.72999978</definedName>
    <definedName name="MOV.050.C.0.07.2001.00.00.DBREAK18">-48608.91000003</definedName>
    <definedName name="MOV.050.C.0.07.2001.00.00.DBREAK19">-26563.75</definedName>
    <definedName name="MOV.050.C.0.07.2001.00.00.DBREAK20">-70557.63</definedName>
    <definedName name="MOV.050.C.0.07.2001.00.00.DBREAK21">-58419.55000001</definedName>
    <definedName name="MOV.050.C.0.07.2001.00.00.DBREAK22">-313566.50999975</definedName>
    <definedName name="MOV.050.C.0.07.2001.00.00.DBREAK23">-27608.66999999</definedName>
    <definedName name="MOV.050.C.0.07.2001.00.00.DBREAK24">-282968.21999979</definedName>
    <definedName name="MOV.050.C.0.07.2001.00.00.DBREAK25">-147577.85000062</definedName>
    <definedName name="MOV.050.C.0.07.2001.00.00.DBREAK26">-28501.11000007</definedName>
    <definedName name="MOV.050.C.0.07.2001.00.00.DBREAK27">-54393.51999998</definedName>
    <definedName name="MOV.050.C.0.07.2001.00.00.DBREAK28">-103388.25000012</definedName>
    <definedName name="MOV.050.C.0.07.2001.00.00.DBREAK29">-80778.79000008</definedName>
    <definedName name="MOV.050.C.0.07.2001.00.00.DBREAK30">-24883.03</definedName>
    <definedName name="MOV.050.C.0.07.2001.00.00.DBREAK31">-22966.09</definedName>
    <definedName name="MOV.050.C.0.07.2001.00.00.DBREAK32">-110136.18999994</definedName>
    <definedName name="MOV.050.C.0.07.2001.00.00.DBREAK33">-5777697.84999847</definedName>
    <definedName name="MOV.050.C.0.07.2001.00.00.DBREAK34">-4961342.13999939</definedName>
    <definedName name="MOV.050.C.0.07.2001.00.00.DBREAK36">-49012.95999998</definedName>
    <definedName name="MOV.050.C.0.07.2001.00.00.DBREAK37">-138025.6400001</definedName>
    <definedName name="MOV.050.C.0.07.2001.00.00.DBREAK38">-14134.58</definedName>
    <definedName name="MOV.050.C.0.07.2001.00.00.DBREAK39">-141558.75999999</definedName>
    <definedName name="MOV.050.C.0.07.2001.00.00.DGER003">-45449177.869934</definedName>
    <definedName name="MOV.050.C.0.07.2001.00.00.DGER005">-9190585.27000427</definedName>
    <definedName name="MOV.050.C.0.07.2001.00.00.DGER006">-17210412.1299743</definedName>
    <definedName name="MOV.050.C.0.07.2001.00.00.DGER007">-2208145.52000046</definedName>
    <definedName name="MOV.050.C.0.07.2001.00.00.DGER01">101194843.810058</definedName>
    <definedName name="MOV.050.C.0.07.2001.00.00.DGER015.CG4_AREA_ADM">-1347172.98999977</definedName>
    <definedName name="MOV.050.C.0.07.2001.00.00.DGER015.CG4_AREA_COM">-237918.8499999</definedName>
    <definedName name="MOV.050.C.0.07.2001.00.00.DGER016">1720007.35996628</definedName>
    <definedName name="MOV.050.C.0.07.2001.00.00.DGER026">-6528561.25999451</definedName>
    <definedName name="MOV.050.C.0.07.2001.00.00.DGER029">177906.85000038</definedName>
    <definedName name="MOV.050.C.0.07.2001.00.00.DGER030">-1829550.71999931</definedName>
    <definedName name="MOV.050.C.0.07.2001.00.00.DGER031">-565150.94000053</definedName>
    <definedName name="MOV.050.C.0.07.2001.00.00.DGER032">39177.69</definedName>
    <definedName name="MOV.050.C.0.07.2001.00.00.DGER034">0</definedName>
    <definedName name="MOV.050.C.0.07.2001.00.00.DGER048">31857.39999962</definedName>
    <definedName name="MOV.050.C.0.07.2001.00.00.DGER049">-5290042.37998962</definedName>
    <definedName name="MOV.050.C.0.07.2001.00.00.DGER050.CG4_AREA_ADM">-5415894.35998535</definedName>
    <definedName name="MOV.050.C.0.07.2001.00.00.DGER050.CG4_AREA_COM">-1450871.31000137</definedName>
    <definedName name="MOV.050.C.0.07.2001.00.00.DGER051">-2318881.03000259</definedName>
    <definedName name="MOV.050.C.0.07.2001.00.00.DGER054">-678082.55000019</definedName>
    <definedName name="MOV.050.C.0.07.2001.00.00.DGER055">-2025514.82999802</definedName>
    <definedName name="MOV.050.C.0.07.2001.00.00.DGER056">252519.24000025</definedName>
    <definedName name="MOV.050.C.0.07.2001.00.00.DGER057">-13817663.3900146</definedName>
    <definedName name="MOV.050.C.0.07.2001.00.00.DRESPER">-16635156.6700439</definedName>
    <definedName name="MOV.050.C.0.08.1998.00.00.3220110">-2838856.29000092</definedName>
    <definedName name="MOV.050.C.0.08.1998.00.00.3220170">-3949506.40000153</definedName>
    <definedName name="MOV.050.C.0.08.1998.00.00.3220180">-3369104.59999847</definedName>
    <definedName name="MOV.050.C.0.08.1998.00.00.3220190">-51688.92000002</definedName>
    <definedName name="MOV.050.C.0.08.1998.00.00.3220200">-574260.72000027</definedName>
    <definedName name="MOV.050.C.0.08.1998.00.00.3220210">0</definedName>
    <definedName name="MOV.050.C.0.08.1998.00.00.3220220">-193958.29999995</definedName>
    <definedName name="MOV.050.C.0.08.1998.00.00.3220230">-254008.5999999</definedName>
    <definedName name="MOV.050.C.0.08.1998.00.00.3220240">-134574.97000003</definedName>
    <definedName name="MOV.050.C.0.08.1998.00.00.3220250">-2427.98</definedName>
    <definedName name="MOV.050.C.0.08.1998.00.00.3220260">-3539379.33000183</definedName>
    <definedName name="MOV.050.C.0.08.1998.00.00.3220550">0</definedName>
    <definedName name="MOV.050.C.0.08.1999.00.00.3211030">-130221.09000003</definedName>
    <definedName name="MOV.050.C.0.08.1999.00.00.3211060">-48410.54000002</definedName>
    <definedName name="MOV.050.C.0.08.1999.00.00.3211110">-116443.77999997</definedName>
    <definedName name="MOV.050.C.0.08.1999.00.00.3211160">-13060.78</definedName>
    <definedName name="MOV.050.C.0.08.1999.00.00.3214500.CG4_42999">-369415.90999985</definedName>
    <definedName name="MOV.050.C.0.08.1999.00.00.3214610">-2484.8</definedName>
    <definedName name="MOV.050.C.0.08.1999.00.00.3214680">-22107.19</definedName>
    <definedName name="MOV.050.C.0.08.1999.00.00.3214780">-14310.3</definedName>
    <definedName name="MOV.050.C.0.08.1999.00.00.321543">387511.46999979</definedName>
    <definedName name="MOV.050.C.0.08.1999.00.00.3215530">0</definedName>
    <definedName name="MOV.050.C.0.08.1999.00.00.321555">-26257.34</definedName>
    <definedName name="MOV.050.C.0.08.1999.00.00.321567">-3074544.90000153</definedName>
    <definedName name="MOV.050.C.0.08.1999.00.00.321577">-180514.44000006</definedName>
    <definedName name="MOV.050.C.0.08.1999.00.00.321582">-91777.24000001</definedName>
    <definedName name="MOV.050.C.0.08.1999.00.00.321800">-10369.63</definedName>
    <definedName name="MOV.050.C.0.08.1999.00.00.3220110">-247150.07999992</definedName>
    <definedName name="MOV.050.C.0.08.1999.00.00.3220170">-366834.78999996</definedName>
    <definedName name="MOV.050.C.0.08.1999.00.00.3220180">-375207.40999985</definedName>
    <definedName name="MOV.050.C.0.08.1999.00.00.3220190">0</definedName>
    <definedName name="MOV.050.C.0.08.1999.00.00.3220200">-641.44</definedName>
    <definedName name="MOV.050.C.0.08.1999.00.00.3220210">0</definedName>
    <definedName name="MOV.050.C.0.08.1999.00.00.3220220">-24357.5</definedName>
    <definedName name="MOV.050.C.0.08.1999.00.00.3220230">-17264.66999999</definedName>
    <definedName name="MOV.050.C.0.08.1999.00.00.3220240">-1311.43</definedName>
    <definedName name="MOV.050.C.0.08.1999.00.00.3220250">0</definedName>
    <definedName name="MOV.050.C.0.08.1999.00.00.3220260">-1443426.05999947</definedName>
    <definedName name="MOV.050.C.0.08.1999.00.00.3220550">-40282.5099999899</definedName>
    <definedName name="MOV.050.C.0.08.1999.00.00.DBREAK01">-2660247.13000107</definedName>
    <definedName name="MOV.050.C.0.08.1999.00.00.DBREAK02">-13710.02000001</definedName>
    <definedName name="MOV.050.C.0.08.1999.00.00.DBREAK03">-35283.86000001</definedName>
    <definedName name="MOV.050.C.0.08.1999.00.00.DBREAK04">-2152009.43999863</definedName>
    <definedName name="MOV.050.C.0.08.1999.00.00.DBREAK05">-186519.31999993</definedName>
    <definedName name="MOV.050.C.0.08.1999.00.00.DBREAK06">-180235.23000002</definedName>
    <definedName name="MOV.050.C.0.08.1999.00.00.DBREAK07">-162</definedName>
    <definedName name="MOV.050.C.0.08.1999.00.00.DBREAK08">-106061.82999992</definedName>
    <definedName name="MOV.050.C.0.08.1999.00.00.DBREAK09">-44300</definedName>
    <definedName name="MOV.050.C.0.08.1999.00.00.DBREAK10">-20974.27000001</definedName>
    <definedName name="MOV.050.C.0.08.1999.00.00.DBREAK11">-1718959.61999893</definedName>
    <definedName name="MOV.050.C.0.08.1999.00.00.DBREAK12">-6011.39</definedName>
    <definedName name="MOV.050.C.0.08.1999.00.00.DBREAK13">-223286.56999993</definedName>
    <definedName name="MOV.050.C.0.08.1999.00.00.DBREAK14">-808272.33000088</definedName>
    <definedName name="MOV.050.C.0.08.1999.00.00.DBREAK15">-171153.95000005</definedName>
    <definedName name="MOV.050.C.0.08.1999.00.00.DBREAK16">-574008.60000038</definedName>
    <definedName name="MOV.050.C.0.08.1999.00.00.DBREAK17">-280039.51999998</definedName>
    <definedName name="MOV.050.C.0.08.1999.00.00.DBREAK18">-82114.38</definedName>
    <definedName name="MOV.050.C.0.08.1999.00.00.DBREAK19">-25379.56</definedName>
    <definedName name="MOV.050.C.0.08.1999.00.00.DBREAK20">-46184.46999997</definedName>
    <definedName name="MOV.050.C.0.08.1999.00.00.DBREAK21">-46637.27999997</definedName>
    <definedName name="MOV.050.C.0.08.1999.00.00.DBREAK22">-204718.47000003</definedName>
    <definedName name="MOV.050.C.0.08.1999.00.00.DBREAK23">-20167.88999999</definedName>
    <definedName name="MOV.050.C.0.08.1999.00.00.DBREAK24">-243569.26999998</definedName>
    <definedName name="MOV.050.C.0.08.1999.00.00.DBREAK25">-74759.00999987</definedName>
    <definedName name="MOV.050.C.0.08.1999.00.00.DBREAK26">-15369.97</definedName>
    <definedName name="MOV.050.C.0.08.1999.00.00.DBREAK27">-36714.43000001</definedName>
    <definedName name="MOV.050.C.0.08.1999.00.00.DBREAK28">-61537.98000002</definedName>
    <definedName name="MOV.050.C.0.08.1999.00.00.DBREAK29">-71534.17999995</definedName>
    <definedName name="MOV.050.C.0.08.1999.00.00.DBREAK30">-30075.43000001</definedName>
    <definedName name="MOV.050.C.0.08.1999.00.00.DBREAK31">-16284.55999999</definedName>
    <definedName name="MOV.050.C.0.08.1999.00.00.DBREAK32">-48776.15000004</definedName>
    <definedName name="MOV.050.C.0.08.1999.00.00.DBREAK33">-5789401.1800003</definedName>
    <definedName name="MOV.050.C.0.08.1999.00.00.DBREAK34">-4178467.58999634</definedName>
    <definedName name="MOV.050.C.0.08.1999.00.00.DGER003">-50001056.3699951</definedName>
    <definedName name="MOV.050.C.0.08.1999.00.00.DGER005">-9261515.80999756</definedName>
    <definedName name="MOV.050.C.0.08.1999.00.00.DGER006">-14707853.1200103</definedName>
    <definedName name="MOV.050.C.0.08.1999.00.00.DGER007">-1715210.3900013</definedName>
    <definedName name="MOV.050.C.0.08.1999.00.00.DGER01">98586690.9299316</definedName>
    <definedName name="MOV.050.C.0.08.1999.00.00.DGER015.CG4_AREA_ADM">-1317021.11000061</definedName>
    <definedName name="MOV.050.C.0.08.1999.00.00.DGER015.CG4_AREA_COM">-224203.38000011</definedName>
    <definedName name="MOV.050.C.0.08.1999.00.00.DGER015.CG4_AREA_FAB">-4248176.69000244</definedName>
    <definedName name="MOV.050.C.0.08.1999.00.00.DGER016">2835711.20000839</definedName>
    <definedName name="MOV.050.C.0.08.1999.00.00.DGER026">-7164050.03999329</definedName>
    <definedName name="MOV.050.C.0.08.1999.00.00.DGER029">537397.30999851</definedName>
    <definedName name="MOV.050.C.0.08.1999.00.00.DGER030">-2514523.01999664</definedName>
    <definedName name="MOV.050.C.0.08.1999.00.00.DGER031">-779383.52000046</definedName>
    <definedName name="MOV.050.C.0.08.1999.00.00.DGER032">1621286.54000092</definedName>
    <definedName name="MOV.050.C.0.08.1999.00.00.DGER034">2320058.81000137</definedName>
    <definedName name="MOV.050.C.0.08.1999.00.00.DGER036">12842.77</definedName>
    <definedName name="MOV.050.C.0.08.1999.00.00.DGER048">2191993.02999878</definedName>
    <definedName name="MOV.050.C.0.08.1999.00.00.DGER049">-4234879.69999695</definedName>
    <definedName name="MOV.050.C.0.08.1999.00.00.DGER050.CG4_AREA_ADM">-5021059.88999939</definedName>
    <definedName name="MOV.050.C.0.08.1999.00.00.DGER050.CG4_AREA_COM">-1262268.63000107</definedName>
    <definedName name="MOV.050.C.0.08.1999.00.00.DGER051">-1599010.18999863</definedName>
    <definedName name="MOV.050.C.0.08.1999.00.00.DGER052">-16360773.3899993</definedName>
    <definedName name="MOV.050.C.0.08.1999.00.00.DGER053">3031742.2899971</definedName>
    <definedName name="MOV.050.C.0.08.1999.00.00.DRESPER">-9317562.75999451</definedName>
    <definedName name="MOV.050.C.0.08.2000.00.00.311550">-4359268.80000305</definedName>
    <definedName name="MOV.050.C.0.08.2000.00.00.3214500.CG4_32999">-62279.29000002</definedName>
    <definedName name="MOV.050.C.0.08.2000.00.00.3214500.CG4_33999">-74431.19000006</definedName>
    <definedName name="MOV.050.C.0.08.2000.00.00.3214500.CG4_34999">-22407.15000001</definedName>
    <definedName name="MOV.050.C.0.08.2000.00.00.3214500.CG4_42999">-167686.75</definedName>
    <definedName name="MOV.050.C.0.08.2000.00.00.3214610">-16525.00999999</definedName>
    <definedName name="MOV.050.C.0.08.2000.00.00.3214680">-22355.15000001</definedName>
    <definedName name="MOV.050.C.0.08.2000.00.00.3214780">-18980.46000001</definedName>
    <definedName name="MOV.050.C.0.08.2000.00.00.3215040">0</definedName>
    <definedName name="MOV.050.C.0.08.2000.00.00.3215400">0</definedName>
    <definedName name="MOV.050.C.0.08.2000.00.00.321543">-1056222.64999962</definedName>
    <definedName name="MOV.050.C.0.08.2000.00.00.3215530">-18256</definedName>
    <definedName name="MOV.050.C.0.08.2000.00.00.321555">-3884181.59999847</definedName>
    <definedName name="MOV.050.C.0.08.2000.00.00.321567">-1374091.23999977</definedName>
    <definedName name="MOV.050.C.0.08.2000.00.00.321577">-377301.11999989</definedName>
    <definedName name="MOV.050.C.0.08.2000.00.00.321582">0</definedName>
    <definedName name="MOV.050.C.0.08.2000.00.00.321800">-42865.24000001</definedName>
    <definedName name="MOV.050.C.0.08.2000.00.00.3218500">-2513000</definedName>
    <definedName name="MOV.050.C.0.08.2000.00.00.DBREAK01">-3224459.58000183</definedName>
    <definedName name="MOV.050.C.0.08.2000.00.00.DBREAK02">-41483.34999996</definedName>
    <definedName name="MOV.050.C.0.08.2000.00.00.DBREAK03">0</definedName>
    <definedName name="MOV.050.C.0.08.2000.00.00.DBREAK04">-2261758.3599968</definedName>
    <definedName name="MOV.050.C.0.08.2000.00.00.DBREAK05">-370698.32000017</definedName>
    <definedName name="MOV.050.C.0.08.2000.00.00.DBREAK06">-18368.71999997</definedName>
    <definedName name="MOV.050.C.0.08.2000.00.00.DBREAK07">0</definedName>
    <definedName name="MOV.050.C.0.08.2000.00.00.DBREAK08">-46151.0099999899</definedName>
    <definedName name="MOV.050.C.0.08.2000.00.00.DBREAK09">-240822.88000011</definedName>
    <definedName name="MOV.050.C.0.08.2000.00.00.DBREAK10">-9248.88</definedName>
    <definedName name="MOV.050.C.0.08.2000.00.00.DBREAK11">-1459941.27000046</definedName>
    <definedName name="MOV.050.C.0.08.2000.00.00.DBREAK12">-523850.4199996</definedName>
    <definedName name="MOV.050.C.0.08.2000.00.00.DBREAK13">-259331.83000016</definedName>
    <definedName name="MOV.050.C.0.08.2000.00.00.DBREAK14">-925803.70999908</definedName>
    <definedName name="MOV.050.C.0.08.2000.00.00.DBREAK15">-95125.56000006</definedName>
    <definedName name="MOV.050.C.0.08.2000.00.00.DBREAK16">-1642713.99999809</definedName>
    <definedName name="MOV.050.C.0.08.2000.00.00.DBREAK17">-223418.07999992</definedName>
    <definedName name="MOV.050.C.0.08.2000.00.00.DBREAK18">-44257.27999997</definedName>
    <definedName name="MOV.050.C.0.08.2000.00.00.DBREAK19">-37072.49000001</definedName>
    <definedName name="MOV.050.C.0.08.2000.00.00.DBREAK20">-66706.68999994</definedName>
    <definedName name="MOV.050.C.0.08.2000.00.00.DBREAK21">-48451.75</definedName>
    <definedName name="MOV.050.C.0.08.2000.00.00.DBREAK22">-216670.06999993</definedName>
    <definedName name="MOV.050.C.0.08.2000.00.00.DBREAK23">-29777.97</definedName>
    <definedName name="MOV.050.C.0.08.2000.00.00.DBREAK24">-319918.34000015</definedName>
    <definedName name="MOV.050.C.0.08.2000.00.00.DBREAK25">-112250.7700001</definedName>
    <definedName name="MOV.050.C.0.08.2000.00.00.DBREAK26">-30766.23999998</definedName>
    <definedName name="MOV.050.C.0.08.2000.00.00.DBREAK27">-55230.02000004</definedName>
    <definedName name="MOV.050.C.0.08.2000.00.00.DBREAK28">-151433.96000004</definedName>
    <definedName name="MOV.050.C.0.08.2000.00.00.DBREAK29">-184973.17999983</definedName>
    <definedName name="MOV.050.C.0.08.2000.00.00.DBREAK30">-43903.04000002</definedName>
    <definedName name="MOV.050.C.0.08.2000.00.00.DBREAK31">-39481.17000002</definedName>
    <definedName name="MOV.050.C.0.08.2000.00.00.DBREAK32">137472.30000019</definedName>
    <definedName name="MOV.050.C.0.08.2000.00.00.DBREAK33">-6047157.07000732</definedName>
    <definedName name="MOV.050.C.0.08.2000.00.00.DBREAK34">-3437465.26000977</definedName>
    <definedName name="MOV.050.C.0.08.2000.00.00.DBREAK36">11467.44</definedName>
    <definedName name="MOV.050.C.0.08.2000.00.00.DBREAK37">-180270.52999997</definedName>
    <definedName name="MOV.050.C.0.08.2000.00.00.DBREAK38">833.97</definedName>
    <definedName name="MOV.050.C.0.08.2000.00.00.DBREAK39">13688.10000001</definedName>
    <definedName name="MOV.050.C.0.08.2000.00.00.DGER003">-46564159.5900268</definedName>
    <definedName name="MOV.050.C.0.08.2000.00.00.DGER005">-8481568.13000488</definedName>
    <definedName name="MOV.050.C.0.08.2000.00.00.DGER006">-12670597.4300079</definedName>
    <definedName name="MOV.050.C.0.08.2000.00.00.DGER007">-2358217.20000076</definedName>
    <definedName name="MOV.050.C.0.08.2000.00.00.DGER01">92846471.8000488</definedName>
    <definedName name="MOV.050.C.0.08.2000.00.00.DGER015.CG4_AREA_ADM">-1452768.88999939</definedName>
    <definedName name="MOV.050.C.0.08.2000.00.00.DGER015.CG4_AREA_COM">-235119.38000011</definedName>
    <definedName name="MOV.050.C.0.08.2000.00.00.DGER016">-1444313.98000145</definedName>
    <definedName name="MOV.050.C.0.08.2000.00.00.DGER026">-10111005.8700256</definedName>
    <definedName name="MOV.050.C.0.08.2000.00.00.DGER029">390134.14999866</definedName>
    <definedName name="MOV.050.C.0.08.2000.00.00.DGER030">-2433287.26000214</definedName>
    <definedName name="MOV.050.C.0.08.2000.00.00.DGER031">-782469.36000061</definedName>
    <definedName name="MOV.050.C.0.08.2000.00.00.DGER032">62566.38999999</definedName>
    <definedName name="MOV.050.C.0.08.2000.00.00.DGER034">126707.5</definedName>
    <definedName name="MOV.050.C.0.08.2000.00.00.DGER048">1669519.13000298</definedName>
    <definedName name="MOV.050.C.0.08.2000.00.00.DGER049">-4569021.42001343</definedName>
    <definedName name="MOV.050.C.0.08.2000.00.00.DGER050.CG4_AREA_ADM">-6418344.36999512</definedName>
    <definedName name="MOV.050.C.0.08.2000.00.00.DGER050.CG4_AREA_COM">-1613414.84999847</definedName>
    <definedName name="MOV.050.C.0.08.2000.00.00.DGER051">-1914302.5</definedName>
    <definedName name="MOV.050.C.0.08.2000.00.00.DGER052">-6967073.94000244</definedName>
    <definedName name="MOV.050.C.0.08.2000.00.00.DGER053">1115939.25</definedName>
    <definedName name="MOV.050.C.0.08.2000.00.00.DGER054">-3189676.47999954</definedName>
    <definedName name="MOV.050.C.0.08.2000.00.00.DRESPER">-16404417.6300048</definedName>
    <definedName name="MOV.050.C.0.08.2001.00.00.311550">-4214100.58000183</definedName>
    <definedName name="MOV.050.C.0.08.2001.00.00.3214500.CG4_32999">-62279.29000002</definedName>
    <definedName name="MOV.050.C.0.08.2001.00.00.3214500.CG4_33999">-74431.19000006</definedName>
    <definedName name="MOV.050.C.0.08.2001.00.00.3214500.CG4_34999">-22407.15000001</definedName>
    <definedName name="MOV.050.C.0.08.2001.00.00.3214500.CG4_42999">-167500.99000001</definedName>
    <definedName name="MOV.050.C.0.08.2001.00.00.3214610">-17446.40000001</definedName>
    <definedName name="MOV.050.C.0.08.2001.00.00.3214680">-9579.59999999</definedName>
    <definedName name="MOV.050.C.0.08.2001.00.00.3214780">-24885.68000001</definedName>
    <definedName name="MOV.050.C.0.08.2001.00.00.3215040">-2127.93</definedName>
    <definedName name="MOV.050.C.0.08.2001.00.00.3215400">0</definedName>
    <definedName name="MOV.050.C.0.08.2001.00.00.321543">-293946.80000019</definedName>
    <definedName name="MOV.050.C.0.08.2001.00.00.3215530">0</definedName>
    <definedName name="MOV.050.C.0.08.2001.00.00.321555">-1857276.70000076</definedName>
    <definedName name="MOV.050.C.0.08.2001.00.00.321567">-127942.28999996</definedName>
    <definedName name="MOV.050.C.0.08.2001.00.00.321577">-336248.15999985</definedName>
    <definedName name="MOV.050.C.0.08.2001.00.00.321582">0</definedName>
    <definedName name="MOV.050.C.0.08.2001.00.00.321800">-52452.36000001</definedName>
    <definedName name="MOV.050.C.0.08.2001.00.00.3218500">0</definedName>
    <definedName name="MOV.050.C.0.08.2001.00.00.DBREAK01">-3321601.52000046</definedName>
    <definedName name="MOV.050.C.0.08.2001.00.00.DBREAK02">-76627.82000005</definedName>
    <definedName name="MOV.050.C.0.08.2001.00.00.DBREAK03">-2800</definedName>
    <definedName name="MOV.050.C.0.08.2001.00.00.DBREAK04">-2466596.55999756</definedName>
    <definedName name="MOV.050.C.0.08.2001.00.00.DBREAK05">-214761.68999982</definedName>
    <definedName name="MOV.050.C.0.08.2001.00.00.DBREAK06">-314957.72999954</definedName>
    <definedName name="MOV.050.C.0.08.2001.00.00.DBREAK07">-239.5</definedName>
    <definedName name="MOV.050.C.0.08.2001.00.00.DBREAK08">-15342.73</definedName>
    <definedName name="MOV.050.C.0.08.2001.00.00.DBREAK09">-2104697.07000351</definedName>
    <definedName name="MOV.050.C.0.08.2001.00.00.DBREAK10">-21904.03999999</definedName>
    <definedName name="MOV.050.C.0.08.2001.00.00.DBREAK11">-536963.07999992</definedName>
    <definedName name="MOV.050.C.0.08.2001.00.00.DBREAK12">-704571.06000042</definedName>
    <definedName name="MOV.050.C.0.08.2001.00.00.DBREAK13">-372277.13999939</definedName>
    <definedName name="MOV.050.C.0.08.2001.00.00.DBREAK14">-1046233.86000061</definedName>
    <definedName name="MOV.050.C.0.08.2001.00.00.DBREAK15">-26204.33000001</definedName>
    <definedName name="MOV.050.C.0.08.2001.00.00.DBREAK16">-536896.03999996</definedName>
    <definedName name="MOV.050.C.0.08.2001.00.00.DBREAK17">-175863.60000014</definedName>
    <definedName name="MOV.050.C.0.08.2001.00.00.DBREAK18">-78787.37</definedName>
    <definedName name="MOV.050.C.0.08.2001.00.00.DBREAK19">-27227.69999999</definedName>
    <definedName name="MOV.050.C.0.08.2001.00.00.DBREAK20">-86205.8499999</definedName>
    <definedName name="MOV.050.C.0.08.2001.00.00.DBREAK21">-43363.76999998</definedName>
    <definedName name="MOV.050.C.0.08.2001.00.00.DBREAK22">-368099.88999987</definedName>
    <definedName name="MOV.050.C.0.08.2001.00.00.DBREAK23">-27306.72999999</definedName>
    <definedName name="MOV.050.C.0.08.2001.00.00.DBREAK24">-279562.57999992</definedName>
    <definedName name="MOV.050.C.0.08.2001.00.00.DBREAK25">-280026.98999929</definedName>
    <definedName name="MOV.050.C.0.08.2001.00.00.DBREAK26">-36951.7100001</definedName>
    <definedName name="MOV.050.C.0.08.2001.00.00.DBREAK27">-72078.25999999</definedName>
    <definedName name="MOV.050.C.0.08.2001.00.00.DBREAK28">-149855.8900001</definedName>
    <definedName name="MOV.050.C.0.08.2001.00.00.DBREAK29">-86635.58000004</definedName>
    <definedName name="MOV.050.C.0.08.2001.00.00.DBREAK30">-27053.25</definedName>
    <definedName name="MOV.050.C.0.08.2001.00.00.DBREAK31">-52586.42000002</definedName>
    <definedName name="MOV.050.C.0.08.2001.00.00.DBREAK32">-1676503.93000221</definedName>
    <definedName name="MOV.050.C.0.08.2001.00.00.DBREAK33">-5820565.25</definedName>
    <definedName name="MOV.050.C.0.08.2001.00.00.DBREAK34">-3535399.70000076</definedName>
    <definedName name="MOV.050.C.0.08.2001.00.00.DBREAK36">-49332.03000003</definedName>
    <definedName name="MOV.050.C.0.08.2001.00.00.DBREAK37">-148613.79999995</definedName>
    <definedName name="MOV.050.C.0.08.2001.00.00.DBREAK38">-14615.03</definedName>
    <definedName name="MOV.050.C.0.08.2001.00.00.DBREAK39">-145559.95000005</definedName>
    <definedName name="MOV.050.C.0.08.2001.00.00.DGER003">-53062663.8700561</definedName>
    <definedName name="MOV.050.C.0.08.2001.00.00.DGER005">-11568963.4599914</definedName>
    <definedName name="MOV.050.C.0.08.2001.00.00.DGER006">-15534198.9000091</definedName>
    <definedName name="MOV.050.C.0.08.2001.00.00.DGER007">-2705138.42000198</definedName>
    <definedName name="MOV.050.C.0.08.2001.00.00.DGER01">117548906.890136</definedName>
    <definedName name="MOV.050.C.0.08.2001.00.00.DGER015.CG4_AREA_ADM">-1354238.90999985</definedName>
    <definedName name="MOV.050.C.0.08.2001.00.00.DGER015.CG4_AREA_COM">-252225.75999999</definedName>
    <definedName name="MOV.050.C.0.08.2001.00.00.DGER016">-1533954.40995216</definedName>
    <definedName name="MOV.050.C.0.08.2001.00.00.DGER026">-6150813.65000153</definedName>
    <definedName name="MOV.050.C.0.08.2001.00.00.DGER029">333531.97000074</definedName>
    <definedName name="MOV.050.C.0.08.2001.00.00.DGER030">-1902321.19000053</definedName>
    <definedName name="MOV.050.C.0.08.2001.00.00.DGER031">-848422.82999992</definedName>
    <definedName name="MOV.050.C.0.08.2001.00.00.DGER032">252556.10000014</definedName>
    <definedName name="MOV.050.C.0.08.2001.00.00.DGER034">0</definedName>
    <definedName name="MOV.050.C.0.08.2001.00.00.DGER048">-81715.60999918</definedName>
    <definedName name="MOV.050.C.0.08.2001.00.00.DGER049">-5709283.12999725</definedName>
    <definedName name="MOV.050.C.0.08.2001.00.00.DGER050.CG4_AREA_ADM">-6165946.31999207</definedName>
    <definedName name="MOV.050.C.0.08.2001.00.00.DGER050.CG4_AREA_COM">-1715469.95000267</definedName>
    <definedName name="MOV.050.C.0.08.2001.00.00.DGER051">-3629758.22999954</definedName>
    <definedName name="MOV.050.C.0.08.2001.00.00.DGER054">-978854.42000008</definedName>
    <definedName name="MOV.050.C.0.08.2001.00.00.DGER055">-2973488.73000336</definedName>
    <definedName name="MOV.050.C.0.08.2001.00.00.DGER056">398864.84000063</definedName>
    <definedName name="MOV.050.C.0.08.2001.00.00.DGER057">-13557749.1499939</definedName>
    <definedName name="MOV.050.C.0.08.2001.00.00.DRESPER">-17510454.9499816</definedName>
    <definedName name="MOV.050.C.0.09.1998.00.00.3220110">-3169671.49000168</definedName>
    <definedName name="MOV.050.C.0.09.1998.00.00.3220170">-4316096.58999634</definedName>
    <definedName name="MOV.050.C.0.09.1998.00.00.3220180">-3545073.61999893</definedName>
    <definedName name="MOV.050.C.0.09.1998.00.00.3220190">-53183.77999997</definedName>
    <definedName name="MOV.050.C.0.09.1998.00.00.3220200">-587922.86999989</definedName>
    <definedName name="MOV.050.C.0.09.1998.00.00.3220210">0</definedName>
    <definedName name="MOV.050.C.0.09.1998.00.00.3220220">-219344.53999996</definedName>
    <definedName name="MOV.050.C.0.09.1998.00.00.3220230">-274801.63000011</definedName>
    <definedName name="MOV.050.C.0.09.1998.00.00.3220240">-153457.80999994</definedName>
    <definedName name="MOV.050.C.0.09.1998.00.00.3220250">-6402.27</definedName>
    <definedName name="MOV.050.C.0.09.1998.00.00.3220260">-3937415.84999847</definedName>
    <definedName name="MOV.050.C.0.09.1998.00.00.3220550">0</definedName>
    <definedName name="MOV.050.C.0.09.1999.00.00.3211030">-135957.63000011</definedName>
    <definedName name="MOV.050.C.0.09.1999.00.00.3211060">-49665.82999998</definedName>
    <definedName name="MOV.050.C.0.09.1999.00.00.3211110">-106242.36000001</definedName>
    <definedName name="MOV.050.C.0.09.1999.00.00.3211160">-12936.37</definedName>
    <definedName name="MOV.050.C.0.09.1999.00.00.3214500.CG4_42999">-369445.32999992</definedName>
    <definedName name="MOV.050.C.0.09.1999.00.00.3214610">-9476.8</definedName>
    <definedName name="MOV.050.C.0.09.1999.00.00.3214680">-15994.64</definedName>
    <definedName name="MOV.050.C.0.09.1999.00.00.3214780">-16737.65000001</definedName>
    <definedName name="MOV.050.C.0.09.1999.00.00.321543">-119001.90999997</definedName>
    <definedName name="MOV.050.C.0.09.1999.00.00.321555">-48345.37</definedName>
    <definedName name="MOV.050.C.0.09.1999.00.00.321567">-1326936.31999969</definedName>
    <definedName name="MOV.050.C.0.09.1999.00.00.321577">-163849.51999998</definedName>
    <definedName name="MOV.050.C.0.09.1999.00.00.321582">-106210.57000005</definedName>
    <definedName name="MOV.050.C.0.09.1999.00.00.321800">-7896.73</definedName>
    <definedName name="MOV.050.C.0.09.1999.00.00.3220110">-235257.6400001</definedName>
    <definedName name="MOV.050.C.0.09.1999.00.00.3220170">-349128.28000021</definedName>
    <definedName name="MOV.050.C.0.09.1999.00.00.3220180">-183713.70000005</definedName>
    <definedName name="MOV.050.C.0.09.1999.00.00.3220190">0</definedName>
    <definedName name="MOV.050.C.0.09.1999.00.00.3220200">-29681.03</definedName>
    <definedName name="MOV.050.C.0.09.1999.00.00.3220210">0</definedName>
    <definedName name="MOV.050.C.0.09.1999.00.00.3220220">-23630.22999999</definedName>
    <definedName name="MOV.050.C.0.09.1999.00.00.3220230">-16292.2</definedName>
    <definedName name="MOV.050.C.0.09.1999.00.00.3220240">-262.63</definedName>
    <definedName name="MOV.050.C.0.09.1999.00.00.3220250">0</definedName>
    <definedName name="MOV.050.C.0.09.1999.00.00.3220260">-1035041.31999969</definedName>
    <definedName name="MOV.050.C.0.09.1999.00.00.3220550">-64322.41000003</definedName>
    <definedName name="MOV.050.C.0.09.1999.00.00.DBREAK01">-2795454.65000153</definedName>
    <definedName name="MOV.050.C.0.09.1999.00.00.DBREAK02">-19021.09999999</definedName>
    <definedName name="MOV.050.C.0.09.1999.00.00.DBREAK03">-26194.13999999</definedName>
    <definedName name="MOV.050.C.0.09.1999.00.00.DBREAK04">-1894155.77999878</definedName>
    <definedName name="MOV.050.C.0.09.1999.00.00.DBREAK05">-182055.16000009</definedName>
    <definedName name="MOV.050.C.0.09.1999.00.00.DBREAK06">-203613.27999997</definedName>
    <definedName name="MOV.050.C.0.09.1999.00.00.DBREAK07">-9</definedName>
    <definedName name="MOV.050.C.0.09.1999.00.00.DBREAK08">-72853.19000006</definedName>
    <definedName name="MOV.050.C.0.09.1999.00.00.DBREAK09">0</definedName>
    <definedName name="MOV.050.C.0.09.1999.00.00.DBREAK10">-33459.25</definedName>
    <definedName name="MOV.050.C.0.09.1999.00.00.DBREAK11">-1504221.05999947</definedName>
    <definedName name="MOV.050.C.0.09.1999.00.00.DBREAK12">-25064.35999998</definedName>
    <definedName name="MOV.050.C.0.09.1999.00.00.DBREAK13">-234596.23000002</definedName>
    <definedName name="MOV.050.C.0.09.1999.00.00.DBREAK14">-1157108.31999969</definedName>
    <definedName name="MOV.050.C.0.09.1999.00.00.DBREAK15">-178860.21000004</definedName>
    <definedName name="MOV.050.C.0.09.1999.00.00.DBREAK16">-1080694.84999847</definedName>
    <definedName name="MOV.050.C.0.09.1999.00.00.DBREAK17">-303331.17000008</definedName>
    <definedName name="MOV.050.C.0.09.1999.00.00.DBREAK18">-85870.4000001</definedName>
    <definedName name="MOV.050.C.0.09.1999.00.00.DBREAK19">-26381.83000001</definedName>
    <definedName name="MOV.050.C.0.09.1999.00.00.DBREAK20">-51078.70999998</definedName>
    <definedName name="MOV.050.C.0.09.1999.00.00.DBREAK21">-49958.57999998</definedName>
    <definedName name="MOV.050.C.0.09.1999.00.00.DBREAK22">-256585.91000009</definedName>
    <definedName name="MOV.050.C.0.09.1999.00.00.DBREAK23">-55755.83999997</definedName>
    <definedName name="MOV.050.C.0.09.1999.00.00.DBREAK24">-157153.27999997</definedName>
    <definedName name="MOV.050.C.0.09.1999.00.00.DBREAK25">-153636.26000023</definedName>
    <definedName name="MOV.050.C.0.09.1999.00.00.DBREAK26">29715.31</definedName>
    <definedName name="MOV.050.C.0.09.1999.00.00.DBREAK27">-45149.51999998</definedName>
    <definedName name="MOV.050.C.0.09.1999.00.00.DBREAK28">-72436.11000001</definedName>
    <definedName name="MOV.050.C.0.09.1999.00.00.DBREAK29">-52300.46999997</definedName>
    <definedName name="MOV.050.C.0.09.1999.00.00.DBREAK30">-33759.05000001</definedName>
    <definedName name="MOV.050.C.0.09.1999.00.00.DBREAK31">-7592.62</definedName>
    <definedName name="MOV.050.C.0.09.1999.00.00.DBREAK32">-110151.33999991</definedName>
    <definedName name="MOV.050.C.0.09.1999.00.00.DBREAK33">-5832955.29000092</definedName>
    <definedName name="MOV.050.C.0.09.1999.00.00.DBREAK34">-3972215.81999207</definedName>
    <definedName name="MOV.050.C.0.09.1999.00.00.DGER003">-53902793.039978</definedName>
    <definedName name="MOV.050.C.0.09.1999.00.00.DGER005">-8622347.68000793</definedName>
    <definedName name="MOV.050.C.0.09.1999.00.00.DGER006">-16648573.7700042</definedName>
    <definedName name="MOV.050.C.0.09.1999.00.00.DGER007">-1792312.44999886</definedName>
    <definedName name="MOV.050.C.0.09.1999.00.00.DGER01">105966011.519897</definedName>
    <definedName name="MOV.050.C.0.09.1999.00.00.DGER015.CG4_AREA_ADM">-1395104.5</definedName>
    <definedName name="MOV.050.C.0.09.1999.00.00.DGER015.CG4_AREA_COM">-223508.26999998</definedName>
    <definedName name="MOV.050.C.0.09.1999.00.00.DGER015.CG4_AREA_FAB">-4214342.51999664</definedName>
    <definedName name="MOV.050.C.0.09.1999.00.00.DGER016">600806.77994347</definedName>
    <definedName name="MOV.050.C.0.09.1999.00.00.DGER026">-5736559.50999451</definedName>
    <definedName name="MOV.050.C.0.09.1999.00.00.DGER029">740753.8200016</definedName>
    <definedName name="MOV.050.C.0.09.1999.00.00.DGER030">-1907385.77999878</definedName>
    <definedName name="MOV.050.C.0.09.1999.00.00.DGER031">-1047385.2699995</definedName>
    <definedName name="MOV.050.C.0.09.1999.00.00.DGER032">146945.04999995</definedName>
    <definedName name="MOV.050.C.0.09.1999.00.00.DGER034">1071153.87000084</definedName>
    <definedName name="MOV.050.C.0.09.1999.00.00.DGER036">-15168.84</definedName>
    <definedName name="MOV.050.C.0.09.1999.00.00.DGER048">947388.90999985</definedName>
    <definedName name="MOV.050.C.0.09.1999.00.00.DGER049">-4342408.22000122</definedName>
    <definedName name="MOV.050.C.0.09.1999.00.00.DGER050.CG4_AREA_ADM">-5159929.37998962</definedName>
    <definedName name="MOV.050.C.0.09.1999.00.00.DGER050.CG4_AREA_COM">-1691356.77000046</definedName>
    <definedName name="MOV.050.C.0.09.1999.00.00.DGER051">-1924534.88999939</definedName>
    <definedName name="MOV.050.C.0.09.1999.00.00.DGER052">-3566408.82999802</definedName>
    <definedName name="MOV.050.C.0.09.1999.00.00.DGER053">701532.10999966</definedName>
    <definedName name="MOV.050.C.0.09.1999.00.00.DRESPER">-2015527.6799736</definedName>
    <definedName name="MOV.050.C.0.09.2000.00.00.311550">-4304452.43000031</definedName>
    <definedName name="MOV.050.C.0.09.2000.00.00.3214500.CG4_32999">-62279.29000002</definedName>
    <definedName name="MOV.050.C.0.09.2000.00.00.3214500.CG4_33999">-74431.19000006</definedName>
    <definedName name="MOV.050.C.0.09.2000.00.00.3214500.CG4_34999">-22407.15000001</definedName>
    <definedName name="MOV.050.C.0.09.2000.00.00.3214500.CG4_42999">-167500.99000001</definedName>
    <definedName name="MOV.050.C.0.09.2000.00.00.3214610">-11200.8</definedName>
    <definedName name="MOV.050.C.0.09.2000.00.00.3214680">-19283.93000001</definedName>
    <definedName name="MOV.050.C.0.09.2000.00.00.3214780">-9060.86</definedName>
    <definedName name="MOV.050.C.0.09.2000.00.00.3215040">-2327384.25</definedName>
    <definedName name="MOV.050.C.0.09.2000.00.00.3215400">0</definedName>
    <definedName name="MOV.050.C.0.09.2000.00.00.321543">220447.91000009</definedName>
    <definedName name="MOV.050.C.0.09.2000.00.00.3215530">-26182.74000001</definedName>
    <definedName name="MOV.050.C.0.09.2000.00.00.321555">-3465089.31999969</definedName>
    <definedName name="MOV.050.C.0.09.2000.00.00.321567">-1807384.71999931</definedName>
    <definedName name="MOV.050.C.0.09.2000.00.00.321577">-383971.48000002</definedName>
    <definedName name="MOV.050.C.0.09.2000.00.00.321582">0</definedName>
    <definedName name="MOV.050.C.0.09.2000.00.00.321800">-3828.58</definedName>
    <definedName name="MOV.050.C.0.09.2000.00.00.3218500">2513000</definedName>
    <definedName name="MOV.050.C.0.09.2000.00.00.DBREAK01">-3212349.97999954</definedName>
    <definedName name="MOV.050.C.0.09.2000.00.00.DBREAK02">-54841.94999999</definedName>
    <definedName name="MOV.050.C.0.09.2000.00.00.DBREAK03">-22301.44999999</definedName>
    <definedName name="MOV.050.C.0.09.2000.00.00.DBREAK04">-2142054.32000351</definedName>
    <definedName name="MOV.050.C.0.09.2000.00.00.DBREAK05">-336095.77999973</definedName>
    <definedName name="MOV.050.C.0.09.2000.00.00.DBREAK06">-230801.1400001</definedName>
    <definedName name="MOV.050.C.0.09.2000.00.00.DBREAK07">-250.92</definedName>
    <definedName name="MOV.050.C.0.09.2000.00.00.DBREAK08">-45854.61000001</definedName>
    <definedName name="MOV.050.C.0.09.2000.00.00.DBREAK09">-324829.89000034</definedName>
    <definedName name="MOV.050.C.0.09.2000.00.00.DBREAK10">-9771.16</definedName>
    <definedName name="MOV.050.C.0.09.2000.00.00.DBREAK11">-950592.84999943</definedName>
    <definedName name="MOV.050.C.0.09.2000.00.00.DBREAK12">-534076.39000034</definedName>
    <definedName name="MOV.050.C.0.09.2000.00.00.DBREAK13">-248004.22999978</definedName>
    <definedName name="MOV.050.C.0.09.2000.00.00.DBREAK14">-964050.96000099</definedName>
    <definedName name="MOV.050.C.0.09.2000.00.00.DBREAK15">-99875.40999997</definedName>
    <definedName name="MOV.050.C.0.09.2000.00.00.DBREAK16">-436084.52999973</definedName>
    <definedName name="MOV.050.C.0.09.2000.00.00.DBREAK17">-325416.46999979</definedName>
    <definedName name="MOV.050.C.0.09.2000.00.00.DBREAK18">-48766.09000003</definedName>
    <definedName name="MOV.050.C.0.09.2000.00.00.DBREAK19">-32500.79000002</definedName>
    <definedName name="MOV.050.C.0.09.2000.00.00.DBREAK20">-78242.46000004</definedName>
    <definedName name="MOV.050.C.0.09.2000.00.00.DBREAK21">-48528.19999999</definedName>
    <definedName name="MOV.050.C.0.09.2000.00.00.DBREAK22">-173948.53999996</definedName>
    <definedName name="MOV.050.C.0.09.2000.00.00.DBREAK23">-26961.14000002</definedName>
    <definedName name="MOV.050.C.0.09.2000.00.00.DBREAK24">-286432.30999994</definedName>
    <definedName name="MOV.050.C.0.09.2000.00.00.DBREAK25">-101304.39999962</definedName>
    <definedName name="MOV.050.C.0.09.2000.00.00.DBREAK26">-149211.43000007</definedName>
    <definedName name="MOV.050.C.0.09.2000.00.00.DBREAK27">-57735.99000001</definedName>
    <definedName name="MOV.050.C.0.09.2000.00.00.DBREAK28">-137374.93999982</definedName>
    <definedName name="MOV.050.C.0.09.2000.00.00.DBREAK29">-91723.25</definedName>
    <definedName name="MOV.050.C.0.09.2000.00.00.DBREAK30">-31412.90000001</definedName>
    <definedName name="MOV.050.C.0.09.2000.00.00.DBREAK31">279.24</definedName>
    <definedName name="MOV.050.C.0.09.2000.00.00.DBREAK32">-113809.91999984</definedName>
    <definedName name="MOV.050.C.0.09.2000.00.00.DBREAK33">-5960442.95999908</definedName>
    <definedName name="MOV.050.C.0.09.2000.00.00.DBREAK34">-5058885.77000427</definedName>
    <definedName name="MOV.050.C.0.09.2000.00.00.DBREAK36">-50106.01000005</definedName>
    <definedName name="MOV.050.C.0.09.2000.00.00.DBREAK37">-93668.27999997</definedName>
    <definedName name="MOV.050.C.0.09.2000.00.00.DBREAK38">-28833.96000001</definedName>
    <definedName name="MOV.050.C.0.09.2000.00.00.DBREAK39">100</definedName>
    <definedName name="MOV.050.C.0.09.2000.00.00.DGER003">-51825042.5599975</definedName>
    <definedName name="MOV.050.C.0.09.2000.00.00.DGER005">-10200871</definedName>
    <definedName name="MOV.050.C.0.09.2000.00.00.DGER006">-16760599.5899963</definedName>
    <definedName name="MOV.050.C.0.09.2000.00.00.DGER007">-2451278.79000092</definedName>
    <definedName name="MOV.050.C.0.09.2000.00.00.DGER01">103713304.749877</definedName>
    <definedName name="MOV.050.C.0.09.2000.00.00.DGER015.CG4_AREA_ADM">-1441336.04999924</definedName>
    <definedName name="MOV.050.C.0.09.2000.00.00.DGER015.CG4_AREA_COM">-214654.48000002</definedName>
    <definedName name="MOV.050.C.0.09.2000.00.00.DGER016">1591868.5700264</definedName>
    <definedName name="MOV.050.C.0.09.2000.00.00.DGER026">-10468700.6400299</definedName>
    <definedName name="MOV.050.C.0.09.2000.00.00.DGER029">312090.11999989</definedName>
    <definedName name="MOV.050.C.0.09.2000.00.00.DGER030">-2428165.60000229</definedName>
    <definedName name="MOV.050.C.0.09.2000.00.00.DGER031">-826108.7300005</definedName>
    <definedName name="MOV.050.C.0.09.2000.00.00.DGER032">147374.80999994</definedName>
    <definedName name="MOV.050.C.0.09.2000.00.00.DGER034">0</definedName>
    <definedName name="MOV.050.C.0.09.2000.00.00.DGER048">-161508.57999992</definedName>
    <definedName name="MOV.050.C.0.09.2000.00.00.DGER049">-4296309.99000549</definedName>
    <definedName name="MOV.050.C.0.09.2000.00.00.DGER050.CG4_AREA_ADM">-5467777.63999939</definedName>
    <definedName name="MOV.050.C.0.09.2000.00.00.DGER050.CG4_AREA_COM">-3769274.31000137</definedName>
    <definedName name="MOV.050.C.0.09.2000.00.00.DGER051">-1387260.1400013</definedName>
    <definedName name="MOV.050.C.0.09.2000.00.00.DGER052">-5048087.76000214</definedName>
    <definedName name="MOV.050.C.0.09.2000.00.00.DGER053">489853.19000006</definedName>
    <definedName name="MOV.050.C.0.09.2000.00.00.DGER054">-775314.28999996</definedName>
    <definedName name="MOV.050.C.0.09.2000.00.00.DRESPER">-12608766.7399902</definedName>
    <definedName name="MOV.050.C.0.10.1998.00.00.3220110">-3495156.25</definedName>
    <definedName name="MOV.050.C.0.10.1998.00.00.3220170">-4709409.19000244</definedName>
    <definedName name="MOV.050.C.0.10.1998.00.00.3220180">-3724328.63000107</definedName>
    <definedName name="MOV.050.C.0.10.1998.00.00.3220190">-53183.77999997</definedName>
    <definedName name="MOV.050.C.0.10.1998.00.00.3220200">-599776.42000008</definedName>
    <definedName name="MOV.050.C.0.10.1998.00.00.3220210">0</definedName>
    <definedName name="MOV.050.C.0.10.1998.00.00.3220220">-247714.70000005</definedName>
    <definedName name="MOV.050.C.0.10.1998.00.00.3220230">-295665.13000011</definedName>
    <definedName name="MOV.050.C.0.10.1998.00.00.3220240">-168145.63000011</definedName>
    <definedName name="MOV.050.C.0.10.1998.00.00.3220250">-6402.52</definedName>
    <definedName name="MOV.050.C.0.10.1998.00.00.3220260">-4295572.44999695</definedName>
    <definedName name="MOV.050.C.0.10.1998.00.00.3220550">0</definedName>
    <definedName name="MOV.050.C.0.10.1999.00.00.3211030">-135720.45000005</definedName>
    <definedName name="MOV.050.C.0.10.1999.00.00.3211060">-50014.68000001</definedName>
    <definedName name="MOV.050.C.0.10.1999.00.00.3211110">-132790.3499999</definedName>
    <definedName name="MOV.050.C.0.10.1999.00.00.3211160">-13420.59</definedName>
    <definedName name="MOV.050.C.0.10.1999.00.00.3214500.CG4_42999">-369445.0999999</definedName>
    <definedName name="MOV.050.C.0.10.1999.00.00.3214610">2505.7</definedName>
    <definedName name="MOV.050.C.0.10.1999.00.00.3214680">-9056.28</definedName>
    <definedName name="MOV.050.C.0.10.1999.00.00.3214780">-7768.27</definedName>
    <definedName name="MOV.050.C.0.10.1999.00.00.321543">-63468.13</definedName>
    <definedName name="MOV.050.C.0.10.1999.00.00.3215530">0</definedName>
    <definedName name="MOV.050.C.0.10.1999.00.00.321555">5901773.23000336</definedName>
    <definedName name="MOV.050.C.0.10.1999.00.00.321567">-1457904.43000031</definedName>
    <definedName name="MOV.050.C.0.10.1999.00.00.321577">-280486.44000006</definedName>
    <definedName name="MOV.050.C.0.10.1999.00.00.321582">-45698.07999998</definedName>
    <definedName name="MOV.050.C.0.10.1999.00.00.321800">-17706.63999999</definedName>
    <definedName name="MOV.050.C.0.10.1999.00.00.3220110">-218992.82999992</definedName>
    <definedName name="MOV.050.C.0.10.1999.00.00.3220170">-349128.67999983</definedName>
    <definedName name="MOV.050.C.0.10.1999.00.00.3220180">-192478.0999999</definedName>
    <definedName name="MOV.050.C.0.10.1999.00.00.3220190">0</definedName>
    <definedName name="MOV.050.C.0.10.1999.00.00.3220200">1731.74</definedName>
    <definedName name="MOV.050.C.0.10.1999.00.00.3220210">0</definedName>
    <definedName name="MOV.050.C.0.10.1999.00.00.3220220">-24479.78999999</definedName>
    <definedName name="MOV.050.C.0.10.1999.00.00.3220230">-16143.95999999</definedName>
    <definedName name="MOV.050.C.0.10.1999.00.00.3220240">-48.08</definedName>
    <definedName name="MOV.050.C.0.10.1999.00.00.3220250">0</definedName>
    <definedName name="MOV.050.C.0.10.1999.00.00.3220260">-1157939.62000084</definedName>
    <definedName name="MOV.050.C.0.10.1999.00.00.3220550">-150064.36999989</definedName>
    <definedName name="MOV.050.C.0.10.1999.00.00.DBREAK01">-2839228.75</definedName>
    <definedName name="MOV.050.C.0.10.1999.00.00.DBREAK02">-22547.20999998</definedName>
    <definedName name="MOV.050.C.0.10.1999.00.00.DBREAK03">-9100.02</definedName>
    <definedName name="MOV.050.C.0.10.1999.00.00.DBREAK04">-2136822.43000031</definedName>
    <definedName name="MOV.050.C.0.10.1999.00.00.DBREAK05">-142738.29999995</definedName>
    <definedName name="MOV.050.C.0.10.1999.00.00.DBREAK06">-178372.87999988</definedName>
    <definedName name="MOV.050.C.0.10.1999.00.00.DBREAK07">0</definedName>
    <definedName name="MOV.050.C.0.10.1999.00.00.DBREAK08">-97233.35000002</definedName>
    <definedName name="MOV.050.C.0.10.1999.00.00.DBREAK09">-76992.81000006</definedName>
    <definedName name="MOV.050.C.0.10.1999.00.00.DBREAK10">-4284.61</definedName>
    <definedName name="MOV.050.C.0.10.1999.00.00.DBREAK11">-1448909.34000015</definedName>
    <definedName name="MOV.050.C.0.10.1999.00.00.DBREAK12">-72204.11000001</definedName>
    <definedName name="MOV.050.C.0.10.1999.00.00.DBREAK13">-186666.25</definedName>
    <definedName name="MOV.050.C.0.10.1999.00.00.DBREAK14">-943539.00999928</definedName>
    <definedName name="MOV.050.C.0.10.1999.00.00.DBREAK15">-194710.48999977</definedName>
    <definedName name="MOV.050.C.0.10.1999.00.00.DBREAK16">-290482.42999983</definedName>
    <definedName name="MOV.050.C.0.10.1999.00.00.DBREAK17">-255195.96000004</definedName>
    <definedName name="MOV.050.C.0.10.1999.00.00.DBREAK18">-149204.72000003</definedName>
    <definedName name="MOV.050.C.0.10.1999.00.00.DBREAK19">-28693.86999997</definedName>
    <definedName name="MOV.050.C.0.10.1999.00.00.DBREAK20">-82126.33000004</definedName>
    <definedName name="MOV.050.C.0.10.1999.00.00.DBREAK21">-47846.41999996</definedName>
    <definedName name="MOV.050.C.0.10.1999.00.00.DBREAK22">-370413.38999987</definedName>
    <definedName name="MOV.050.C.0.10.1999.00.00.DBREAK23">-34214.48000002</definedName>
    <definedName name="MOV.050.C.0.10.1999.00.00.DBREAK24">-196159.71000004</definedName>
    <definedName name="MOV.050.C.0.10.1999.00.00.DBREAK25">-83732.11999989</definedName>
    <definedName name="MOV.050.C.0.10.1999.00.00.DBREAK26">-86923.86000001</definedName>
    <definedName name="MOV.050.C.0.10.1999.00.00.DBREAK27">-43215.23000002</definedName>
    <definedName name="MOV.050.C.0.10.1999.00.00.DBREAK28">-15720.47</definedName>
    <definedName name="MOV.050.C.0.10.1999.00.00.DBREAK29">-60393.06999999</definedName>
    <definedName name="MOV.050.C.0.10.1999.00.00.DBREAK30">-25839.38999999</definedName>
    <definedName name="MOV.050.C.0.10.1999.00.00.DBREAK31">-22055.5</definedName>
    <definedName name="MOV.050.C.0.10.1999.00.00.DBREAK32">-107393.95000005</definedName>
    <definedName name="MOV.050.C.0.10.1999.00.00.DBREAK33">-5850421.75</definedName>
    <definedName name="MOV.050.C.0.10.1999.00.00.DBREAK34">-3150051.81000519</definedName>
    <definedName name="MOV.050.C.0.10.1999.00.00.DGER003">-52331252.5</definedName>
    <definedName name="MOV.050.C.0.10.1999.00.00.DGER005">-9178256.13999939</definedName>
    <definedName name="MOV.050.C.0.10.1999.00.00.DGER006">-17859442.4200134</definedName>
    <definedName name="MOV.050.C.0.10.1999.00.00.DGER007">-1822394.06999969</definedName>
    <definedName name="MOV.050.C.0.10.1999.00.00.DGER01">102144089.270019</definedName>
    <definedName name="MOV.050.C.0.10.1999.00.00.DGER015.CG4_AREA_ADM">-1381957.95999908</definedName>
    <definedName name="MOV.050.C.0.10.1999.00.00.DGER015.CG4_AREA_COM">-224353.73000002</definedName>
    <definedName name="MOV.050.C.0.10.1999.00.00.DGER015.CG4_AREA_FAB">-4244110.05999756</definedName>
    <definedName name="MOV.050.C.0.10.1999.00.00.DGER016">4124193.10000229</definedName>
    <definedName name="MOV.050.C.0.10.1999.00.00.DGER026">904164.34000397</definedName>
    <definedName name="MOV.050.C.0.10.1999.00.00.DGER029">282497.65999842</definedName>
    <definedName name="MOV.050.C.0.10.1999.00.00.DGER030">-2109227.35000229</definedName>
    <definedName name="MOV.050.C.0.10.1999.00.00.DGER031">-875994.63000107</definedName>
    <definedName name="MOV.050.C.0.10.1999.00.00.DGER032">51987.5200001</definedName>
    <definedName name="MOV.050.C.0.10.1999.00.00.DGER034">-69167.94000006</definedName>
    <definedName name="MOV.050.C.0.10.1999.00.00.DGER036">-16645.33000001</definedName>
    <definedName name="MOV.050.C.0.10.1999.00.00.DGER048">-97787.75999963</definedName>
    <definedName name="MOV.050.C.0.10.1999.00.00.DGER049">-3932951.90999985</definedName>
    <definedName name="MOV.050.C.0.10.1999.00.00.DGER050.CG4_AREA_ADM">-4987633.02000427</definedName>
    <definedName name="MOV.050.C.0.10.1999.00.00.DGER050.CG4_AREA_COM">-1619354.27999878</definedName>
    <definedName name="MOV.050.C.0.10.1999.00.00.DGER051">-1096058.12000084</definedName>
    <definedName name="MOV.050.C.0.10.1999.00.00.DGER052">-6071563.09000397</definedName>
    <definedName name="MOV.050.C.0.10.1999.00.00.DGER053">840077.89000034</definedName>
    <definedName name="MOV.050.C.0.10.1999.00.00.DRESPER">351866.65997314</definedName>
    <definedName name="MOV.050.C.0.10.2000.00.00.311550">-4307020.33000183</definedName>
    <definedName name="MOV.050.C.0.10.2000.00.00.3214500.CG4_32999">-62279.29000002</definedName>
    <definedName name="MOV.050.C.0.10.2000.00.00.3214500.CG4_33999">-74431.19000006</definedName>
    <definedName name="MOV.050.C.0.10.2000.00.00.3214500.CG4_34999">-22407.15000001</definedName>
    <definedName name="MOV.050.C.0.10.2000.00.00.3214500.CG4_42999">-167500.99000001</definedName>
    <definedName name="MOV.050.C.0.10.2000.00.00.3214610">-5950</definedName>
    <definedName name="MOV.050.C.0.10.2000.00.00.3214680">-11846.61</definedName>
    <definedName name="MOV.050.C.0.10.2000.00.00.3214780">-22047.74000001</definedName>
    <definedName name="MOV.050.C.0.10.2000.00.00.3215040">-339558.05999994</definedName>
    <definedName name="MOV.050.C.0.10.2000.00.00.3215400">0</definedName>
    <definedName name="MOV.050.C.0.10.2000.00.00.321543">-59166.25</definedName>
    <definedName name="MOV.050.C.0.10.2000.00.00.3215530">-24109.97999999</definedName>
    <definedName name="MOV.050.C.0.10.2000.00.00.321555">-144993.52999997</definedName>
    <definedName name="MOV.050.C.0.10.2000.00.00.321567">-1060588.73999977</definedName>
    <definedName name="MOV.050.C.0.10.2000.00.00.321577">-298691.9000001</definedName>
    <definedName name="MOV.050.C.0.10.2000.00.00.321582">0</definedName>
    <definedName name="MOV.050.C.0.10.2000.00.00.321800">-86563.04999995</definedName>
    <definedName name="MOV.050.C.0.10.2000.00.00.3218500">0</definedName>
    <definedName name="MOV.050.C.0.10.2000.00.00.DBREAK01">-3445681.49000168</definedName>
    <definedName name="MOV.050.C.0.10.2000.00.00.DBREAK02">-119062.32000005</definedName>
    <definedName name="MOV.050.C.0.10.2000.00.00.DBREAK03">-47797.63</definedName>
    <definedName name="MOV.050.C.0.10.2000.00.00.DBREAK04">-2557228.15000153</definedName>
    <definedName name="MOV.050.C.0.10.2000.00.00.DBREAK05">-335086.60000038</definedName>
    <definedName name="MOV.050.C.0.10.2000.00.00.DBREAK06">-226358.61000013</definedName>
    <definedName name="MOV.050.C.0.10.2000.00.00.DBREAK07">0</definedName>
    <definedName name="MOV.050.C.0.10.2000.00.00.DBREAK08">-95559.76999998</definedName>
    <definedName name="MOV.050.C.0.10.2000.00.00.DBREAK09">-521680.87000036</definedName>
    <definedName name="MOV.050.C.0.10.2000.00.00.DBREAK10">-9822.67</definedName>
    <definedName name="MOV.050.C.0.10.2000.00.00.DBREAK11">-638020.54999924</definedName>
    <definedName name="MOV.050.C.0.10.2000.00.00.DBREAK12">-365413.71999979</definedName>
    <definedName name="MOV.050.C.0.10.2000.00.00.DBREAK13">-154739.91999984</definedName>
    <definedName name="MOV.050.C.0.10.2000.00.00.DBREAK14">-1039441.34999943</definedName>
    <definedName name="MOV.050.C.0.10.2000.00.00.DBREAK15">-112321.63999999</definedName>
    <definedName name="MOV.050.C.0.10.2000.00.00.DBREAK16">-1819578.65999985</definedName>
    <definedName name="MOV.050.C.0.10.2000.00.00.DBREAK17">-286569.27999973</definedName>
    <definedName name="MOV.050.C.0.10.2000.00.00.DBREAK18">-56888.21999997</definedName>
    <definedName name="MOV.050.C.0.10.2000.00.00.DBREAK19">-36165.90999997</definedName>
    <definedName name="MOV.050.C.0.10.2000.00.00.DBREAK20">-75230.07999992</definedName>
    <definedName name="MOV.050.C.0.10.2000.00.00.DBREAK21">-55792.38</definedName>
    <definedName name="MOV.050.C.0.10.2000.00.00.DBREAK22">-738803.45000076</definedName>
    <definedName name="MOV.050.C.0.10.2000.00.00.DBREAK23">-26830.28999999</definedName>
    <definedName name="MOV.050.C.0.10.2000.00.00.DBREAK24">-396625.28999996</definedName>
    <definedName name="MOV.050.C.0.10.2000.00.00.DBREAK25">-325530.6899991</definedName>
    <definedName name="MOV.050.C.0.10.2000.00.00.DBREAK26">-66445.53999996</definedName>
    <definedName name="MOV.050.C.0.10.2000.00.00.DBREAK27">-72538.45999992</definedName>
    <definedName name="MOV.050.C.0.10.2000.00.00.DBREAK28">-109952.49000013</definedName>
    <definedName name="MOV.050.C.0.10.2000.00.00.DBREAK29">-77296.47000003</definedName>
    <definedName name="MOV.050.C.0.10.2000.00.00.DBREAK30">-25739.46000001</definedName>
    <definedName name="MOV.050.C.0.10.2000.00.00.DBREAK31">-18838.72</definedName>
    <definedName name="MOV.050.C.0.10.2000.00.00.DBREAK32">-109126.15999997</definedName>
    <definedName name="MOV.050.C.0.10.2000.00.00.DBREAK33">-5877140.44000244</definedName>
    <definedName name="MOV.050.C.0.10.2000.00.00.DBREAK34">-5633034.75999451</definedName>
    <definedName name="MOV.050.C.0.10.2000.00.00.DBREAK36">-49719.12</definedName>
    <definedName name="MOV.050.C.0.10.2000.00.00.DBREAK37">-156628.22000003</definedName>
    <definedName name="MOV.050.C.0.10.2000.00.00.DBREAK38">-13762.49999999</definedName>
    <definedName name="MOV.050.C.0.10.2000.00.00.DBREAK39">0</definedName>
    <definedName name="MOV.050.C.0.10.2000.00.00.DGER003">-68122726.3101806</definedName>
    <definedName name="MOV.050.C.0.10.2000.00.00.DGER005">-13703416.9199829</definedName>
    <definedName name="MOV.050.C.0.10.2000.00.00.DGER006">-22161019.3400268</definedName>
    <definedName name="MOV.050.C.0.10.2000.00.00.DGER007">-2756026.66999817</definedName>
    <definedName name="MOV.050.C.0.10.2000.00.00.DGER01">137166315.46997</definedName>
    <definedName name="MOV.050.C.0.10.2000.00.00.DGER015.CG4_AREA_ADM">-1515697.06999969</definedName>
    <definedName name="MOV.050.C.0.10.2000.00.00.DGER015.CG4_AREA_COM">-54423.04000002</definedName>
    <definedName name="MOV.050.C.0.10.2000.00.00.DGER016">530684.98990345</definedName>
    <definedName name="MOV.050.C.0.10.2000.00.00.DGER026">-7172365.19999695</definedName>
    <definedName name="MOV.050.C.0.10.2000.00.00.DGER029">350758.50000191</definedName>
    <definedName name="MOV.050.C.0.10.2000.00.00.DGER030">-3037467.86000061</definedName>
    <definedName name="MOV.050.C.0.10.2000.00.00.DGER031">-743152.2699995</definedName>
    <definedName name="MOV.050.C.0.10.2000.00.00.DGER032">17213.59000015</definedName>
    <definedName name="MOV.050.C.0.10.2000.00.00.DGER034">614022.68999958</definedName>
    <definedName name="MOV.050.C.0.10.2000.00.00.DGER048">5558173.04999542</definedName>
    <definedName name="MOV.050.C.0.10.2000.00.00.DGER049">-4240606.6700058</definedName>
    <definedName name="MOV.050.C.0.10.2000.00.00.DGER050.CG4_AREA_ADM">-7526029.63999939</definedName>
    <definedName name="MOV.050.C.0.10.2000.00.00.DGER050.CG4_AREA_COM">-2300374.9600029</definedName>
    <definedName name="MOV.050.C.0.10.2000.00.00.DGER051">-2344816.21000671</definedName>
    <definedName name="MOV.050.C.0.10.2000.00.00.DGER052">-7870300.90000153</definedName>
    <definedName name="MOV.050.C.0.10.2000.00.00.DGER053">1723899.44999886</definedName>
    <definedName name="MOV.050.C.0.10.2000.00.00.DGER054">-1508382.44000053</definedName>
    <definedName name="MOV.050.C.0.10.2000.00.00.DRESPER">-2479606.52001953</definedName>
    <definedName name="MOV.050.C.0.11.0000.00.00.3211030">-142663.69000006</definedName>
    <definedName name="MOV.050.C.0.11.0000.00.00.3211060">-57400.48000002</definedName>
    <definedName name="MOV.050.C.0.11.0000.00.00.3211110">-114028.92999995</definedName>
    <definedName name="MOV.050.C.0.11.0000.00.00.3211160">-13132.02</definedName>
    <definedName name="MOV.050.C.0.11.0000.00.00.3214610">0</definedName>
    <definedName name="MOV.050.C.0.11.0000.00.00.3214680">-38253.38</definedName>
    <definedName name="MOV.050.C.0.11.0000.00.00.3214780">-10556.93000001</definedName>
    <definedName name="MOV.050.C.0.11.0000.00.00.321543">-4275709.54000092</definedName>
    <definedName name="MOV.050.C.0.11.0000.00.00.321555">4263105.30000305</definedName>
    <definedName name="MOV.050.C.0.11.0000.00.00.321567">-2216097.65999985</definedName>
    <definedName name="MOV.050.C.0.11.0000.00.00.321577">-266555.03999996</definedName>
    <definedName name="MOV.050.C.0.11.0000.00.00.321582">-126083.53999996</definedName>
    <definedName name="MOV.050.C.0.11.0000.00.00.321800">-111470.32000005</definedName>
    <definedName name="MOV.050.C.0.11.0000.00.00.DBREAK01">-2906622.90000153</definedName>
    <definedName name="MOV.050.C.0.11.0000.00.00.DBREAK02">-29414.59999999</definedName>
    <definedName name="MOV.050.C.0.11.0000.00.00.DBREAK03">-38032.01999998</definedName>
    <definedName name="MOV.050.C.0.11.0000.00.00.DBREAK04">-2011862.08999825</definedName>
    <definedName name="MOV.050.C.0.11.0000.00.00.DBREAK05">-196821.25999999</definedName>
    <definedName name="MOV.050.C.0.11.0000.00.00.DBREAK06">-255952.13000011</definedName>
    <definedName name="MOV.050.C.0.11.0000.00.00.DBREAK07">-28645.38</definedName>
    <definedName name="MOV.050.C.0.11.0000.00.00.DBREAK08">-100979.3900001</definedName>
    <definedName name="MOV.050.C.0.11.0000.00.00.DBREAK09">-121683.21000004</definedName>
    <definedName name="MOV.050.C.0.11.0000.00.00.DBREAK10">-23391.47</definedName>
    <definedName name="MOV.050.C.0.11.0000.00.00.DBREAK11">-1382920.65999985</definedName>
    <definedName name="MOV.050.C.0.11.0000.00.00.DBREAK12">-298494.25</definedName>
    <definedName name="MOV.050.C.0.11.0000.00.00.DBREAK13">-172988.09000015</definedName>
    <definedName name="MOV.050.C.0.11.0000.00.00.DBREAK14">-1162363.62999916</definedName>
    <definedName name="MOV.050.C.0.11.0000.00.00.DBREAK15">-41165.88</definedName>
    <definedName name="MOV.050.C.0.11.0000.00.00.DBREAK16">-592146.81999969</definedName>
    <definedName name="MOV.050.C.0.11.0000.00.00.DBREAK17">-256852.77999997</definedName>
    <definedName name="MOV.050.C.0.11.0000.00.00.DBREAK18">-78987.5</definedName>
    <definedName name="MOV.050.C.0.11.0000.00.00.DBREAK19">-27941.54999998</definedName>
    <definedName name="MOV.050.C.0.11.0000.00.00.DBREAK20">-58955.56</definedName>
    <definedName name="MOV.050.C.0.11.0000.00.00.DBREAK21">-45402.64999998</definedName>
    <definedName name="MOV.050.C.0.11.0000.00.00.DBREAK22">-474089.88999987</definedName>
    <definedName name="MOV.050.C.0.11.0000.00.00.DBREAK23">-24748.28999999</definedName>
    <definedName name="MOV.050.C.0.11.0000.00.00.DBREAK24">-93725.19000006</definedName>
    <definedName name="MOV.050.C.0.11.0000.00.00.DBREAK25">-104758.66999996</definedName>
    <definedName name="MOV.050.C.0.11.0000.00.00.DBREAK26">-36827.14000005</definedName>
    <definedName name="MOV.050.C.0.11.0000.00.00.DBREAK27">-41900.87</definedName>
    <definedName name="MOV.050.C.0.11.0000.00.00.DBREAK28">-59128.02999997</definedName>
    <definedName name="MOV.050.C.0.11.0000.00.00.DBREAK29">-70925.09000003</definedName>
    <definedName name="MOV.050.C.0.11.0000.00.00.DBREAK30">-37068.97000003</definedName>
    <definedName name="MOV.050.C.0.11.0000.00.00.DBREAK31">-40948.06</definedName>
    <definedName name="MOV.050.C.0.11.0000.00.00.DBREAK32">-82194.43999994</definedName>
    <definedName name="MOV.050.C.0.11.0000.00.00.DBREAK33">-5869469.3999939</definedName>
    <definedName name="MOV.050.C.0.11.0000.00.00.DBREAK34">-5306421.62001038</definedName>
    <definedName name="MOV.050.C.0.11.0000.00.00.DGER003">-56598087.4699707</definedName>
    <definedName name="MOV.050.C.0.11.0000.00.00.DGER005">-10299368.3499908</definedName>
    <definedName name="MOV.050.C.0.11.0000.00.00.DGER006">-19878170.9899902</definedName>
    <definedName name="MOV.050.C.0.11.0000.00.00.DGER007">-2123514.54999924</definedName>
    <definedName name="MOV.050.C.0.11.0000.00.00.DGER01">109731948.540039</definedName>
    <definedName name="MOV.050.C.0.11.0000.00.00.DGER015.CG4_AREA_ADM">-1338667.31999969</definedName>
    <definedName name="MOV.050.C.0.11.0000.00.00.DGER015.CG4_AREA_COM">-228426.51999998</definedName>
    <definedName name="MOV.050.C.0.11.0000.00.00.DGER016">4476877.00997925</definedName>
    <definedName name="MOV.050.C.0.11.0000.00.00.DGER026">-7927762.1000061</definedName>
    <definedName name="MOV.050.C.0.11.0000.00.00.DGER029">508060.30999947</definedName>
    <definedName name="MOV.050.C.0.11.0000.00.00.DGER030">-1991814.27000046</definedName>
    <definedName name="MOV.050.C.0.11.0000.00.00.DGER031">-828221.68999958</definedName>
    <definedName name="MOV.050.C.0.11.0000.00.00.DGER032">-1260616.42000008</definedName>
    <definedName name="MOV.050.C.0.11.0000.00.00.DGER034">-1562943.29999924</definedName>
    <definedName name="MOV.050.C.0.11.0000.00.00.DGER036">1253.05</definedName>
    <definedName name="MOV.050.C.0.11.0000.00.00.DGER048">8113039.14000702</definedName>
    <definedName name="MOV.050.C.0.11.0000.00.00.DGER049">-4487128.98000336</definedName>
    <definedName name="MOV.050.C.0.11.0000.00.00.DGER050.CG4_AREA_ADM">-5320197.73999786</definedName>
    <definedName name="MOV.050.C.0.11.0000.00.00.DGER050.CG4_AREA_COM">-1456434.28000069</definedName>
    <definedName name="MOV.050.C.0.11.0000.00.00.DGER051">-2609131.63000107</definedName>
    <definedName name="MOV.050.C.0.11.0000.00.00.DGER052">653188.60000229</definedName>
    <definedName name="MOV.050.C.0.11.0000.00.00.DGER053">-213892.6699996</definedName>
    <definedName name="MOV.050.C.0.11.0000.00.00.DRESPER">935929.60003662</definedName>
    <definedName name="MOV.050.C.0.11.1998.00.00.3220110">-3823242.47999954</definedName>
    <definedName name="MOV.050.C.0.11.1998.00.00.3220170">-5285628.19000244</definedName>
    <definedName name="MOV.050.C.0.11.1998.00.00.3220180">-3926621.88999939</definedName>
    <definedName name="MOV.050.C.0.11.1998.00.00.3220190">-53183.77999997</definedName>
    <definedName name="MOV.050.C.0.11.1998.00.00.3220200">-608449.55000019</definedName>
    <definedName name="MOV.050.C.0.11.1998.00.00.3220210">0</definedName>
    <definedName name="MOV.050.C.0.11.1998.00.00.3220220">-273756.21000004</definedName>
    <definedName name="MOV.050.C.0.11.1998.00.00.3220230">-315542.67999983</definedName>
    <definedName name="MOV.050.C.0.11.1998.00.00.3220240">-186647.75999999</definedName>
    <definedName name="MOV.050.C.0.11.1998.00.00.3220250">-9656.40000001</definedName>
    <definedName name="MOV.050.C.0.11.1998.00.00.3220260">-4637326.51000214</definedName>
    <definedName name="MOV.050.C.0.11.1998.00.00.3220550">0</definedName>
    <definedName name="MOV.050.C.0.11.1999.00.00.3211030">-142663.69000006</definedName>
    <definedName name="MOV.050.C.0.11.1999.00.00.3211060">-57400.48000002</definedName>
    <definedName name="MOV.050.C.0.11.1999.00.00.3211110">-114028.92999995</definedName>
    <definedName name="MOV.050.C.0.11.1999.00.00.3211160">-13132.02</definedName>
    <definedName name="MOV.050.C.0.11.1999.00.00.3214500.CG4_42999">-369445.1500001</definedName>
    <definedName name="MOV.050.C.0.11.1999.00.00.3214610">0</definedName>
    <definedName name="MOV.050.C.0.11.1999.00.00.3214680">-38253.38</definedName>
    <definedName name="MOV.050.C.0.11.1999.00.00.3214780">-10556.93000001</definedName>
    <definedName name="MOV.050.C.0.11.1999.00.00.321543">-4275709.54000092</definedName>
    <definedName name="MOV.050.C.0.11.1999.00.00.321555">4263105.30000305</definedName>
    <definedName name="MOV.050.C.0.11.1999.00.00.321567">-2216097.65999985</definedName>
    <definedName name="MOV.050.C.0.11.1999.00.00.321577">-266555.03999996</definedName>
    <definedName name="MOV.050.C.0.11.1999.00.00.321582">-126083.53999996</definedName>
    <definedName name="MOV.050.C.0.11.1999.00.00.321800">-111470.32000005</definedName>
    <definedName name="MOV.050.C.0.11.1999.00.00.3220110">-206978.04999995</definedName>
    <definedName name="MOV.050.C.0.11.1999.00.00.3220170">-343773.98000002</definedName>
    <definedName name="MOV.050.C.0.11.1999.00.00.3220180">-163569.50999999</definedName>
    <definedName name="MOV.050.C.0.11.1999.00.00.3220190">0</definedName>
    <definedName name="MOV.050.C.0.11.1999.00.00.3220200">-66827.29999995</definedName>
    <definedName name="MOV.050.C.0.11.1999.00.00.3220210">0</definedName>
    <definedName name="MOV.050.C.0.11.1999.00.00.3220220">-31120.59</definedName>
    <definedName name="MOV.050.C.0.11.1999.00.00.3220230">-15480.18000001</definedName>
    <definedName name="MOV.050.C.0.11.1999.00.00.3220240">-179.85</definedName>
    <definedName name="MOV.050.C.0.11.1999.00.00.3220250">0</definedName>
    <definedName name="MOV.050.C.0.11.1999.00.00.3220260">-1117279.67000008</definedName>
    <definedName name="MOV.050.C.0.11.1999.00.00.3220550">-113612.28999996</definedName>
    <definedName name="MOV.050.C.0.11.1999.00.00.DBREAK01">-2906622.90000153</definedName>
    <definedName name="MOV.050.C.0.11.1999.00.00.DBREAK02">-29414.59999999</definedName>
    <definedName name="MOV.050.C.0.11.1999.00.00.DBREAK03">-38032.01999998</definedName>
    <definedName name="MOV.050.C.0.11.1999.00.00.DBREAK04">-2011862.08999825</definedName>
    <definedName name="MOV.050.C.0.11.1999.00.00.DBREAK05">-196821.25999999</definedName>
    <definedName name="MOV.050.C.0.11.1999.00.00.DBREAK06">-255952.13000011</definedName>
    <definedName name="MOV.050.C.0.11.1999.00.00.DBREAK07">-28645.38</definedName>
    <definedName name="MOV.050.C.0.11.1999.00.00.DBREAK08">-100979.3900001</definedName>
    <definedName name="MOV.050.C.0.11.1999.00.00.DBREAK09">-121683.21000004</definedName>
    <definedName name="MOV.050.C.0.11.1999.00.00.DBREAK10">-23391.47</definedName>
    <definedName name="MOV.050.C.0.11.1999.00.00.DBREAK11">-1382920.65999985</definedName>
    <definedName name="MOV.050.C.0.11.1999.00.00.DBREAK12">-298494.25</definedName>
    <definedName name="MOV.050.C.0.11.1999.00.00.DBREAK13">-172988.09000015</definedName>
    <definedName name="MOV.050.C.0.11.1999.00.00.DBREAK14">-1162363.62999916</definedName>
    <definedName name="MOV.050.C.0.11.1999.00.00.DBREAK15">-41165.88</definedName>
    <definedName name="MOV.050.C.0.11.1999.00.00.DBREAK16">-592146.81999969</definedName>
    <definedName name="MOV.050.C.0.11.1999.00.00.DBREAK17">-256852.77999997</definedName>
    <definedName name="MOV.050.C.0.11.1999.00.00.DBREAK18">-78987.5</definedName>
    <definedName name="MOV.050.C.0.11.1999.00.00.DBREAK19">-27941.54999998</definedName>
    <definedName name="MOV.050.C.0.11.1999.00.00.DBREAK20">-58955.56</definedName>
    <definedName name="MOV.050.C.0.11.1999.00.00.DBREAK21">-45402.64999998</definedName>
    <definedName name="MOV.050.C.0.11.1999.00.00.DBREAK22">-474089.88999987</definedName>
    <definedName name="MOV.050.C.0.11.1999.00.00.DBREAK23">-24748.28999999</definedName>
    <definedName name="MOV.050.C.0.11.1999.00.00.DBREAK24">-93725.19000006</definedName>
    <definedName name="MOV.050.C.0.11.1999.00.00.DBREAK25">-104758.66999996</definedName>
    <definedName name="MOV.050.C.0.11.1999.00.00.DBREAK26">-36827.14000005</definedName>
    <definedName name="MOV.050.C.0.11.1999.00.00.DBREAK27">-41900.87</definedName>
    <definedName name="MOV.050.C.0.11.1999.00.00.DBREAK28">-59128.02999997</definedName>
    <definedName name="MOV.050.C.0.11.1999.00.00.DBREAK29">-70925.09000003</definedName>
    <definedName name="MOV.050.C.0.11.1999.00.00.DBREAK30">-37068.97000003</definedName>
    <definedName name="MOV.050.C.0.11.1999.00.00.DBREAK31">-40948.06</definedName>
    <definedName name="MOV.050.C.0.11.1999.00.00.DBREAK32">-82194.43999994</definedName>
    <definedName name="MOV.050.C.0.11.1999.00.00.DBREAK33">-5869469.3999939</definedName>
    <definedName name="MOV.050.C.0.11.1999.00.00.DBREAK34">-5306421.62001038</definedName>
    <definedName name="MOV.050.C.0.11.1999.00.00.DGER003">-56598087.4699707</definedName>
    <definedName name="MOV.050.C.0.11.1999.00.00.DGER005">-10299368.3499908</definedName>
    <definedName name="MOV.050.C.0.11.1999.00.00.DGER006">-19878170.9899902</definedName>
    <definedName name="MOV.050.C.0.11.1999.00.00.DGER007">-2123514.54999924</definedName>
    <definedName name="MOV.050.C.0.11.1999.00.00.DGER01">109731948.540039</definedName>
    <definedName name="MOV.050.C.0.11.1999.00.00.DGER015.CG4_AREA_ADM">-1338667.31999969</definedName>
    <definedName name="MOV.050.C.0.11.1999.00.00.DGER015.CG4_AREA_COM">-228426.51999998</definedName>
    <definedName name="MOV.050.C.0.11.1999.00.00.DGER015.CG4_AREA_FAB">-4302375.55999756</definedName>
    <definedName name="MOV.050.C.0.11.1999.00.00.DGER016">4476877.00997925</definedName>
    <definedName name="MOV.050.C.0.11.1999.00.00.DGER026">-7927762.1000061</definedName>
    <definedName name="MOV.050.C.0.11.1999.00.00.DGER029">508060.30999947</definedName>
    <definedName name="MOV.050.C.0.11.1999.00.00.DGER030">-1991814.27000046</definedName>
    <definedName name="MOV.050.C.0.11.1999.00.00.DGER031">-828221.68999958</definedName>
    <definedName name="MOV.050.C.0.11.1999.00.00.DGER032">-1260616.42000008</definedName>
    <definedName name="MOV.050.C.0.11.1999.00.00.DGER034">-1562943.29999924</definedName>
    <definedName name="MOV.050.C.0.11.1999.00.00.DGER036">1253.05</definedName>
    <definedName name="MOV.050.C.0.11.1999.00.00.DGER048">8113039.14000702</definedName>
    <definedName name="MOV.050.C.0.11.1999.00.00.DGER049">-4487128.98000336</definedName>
    <definedName name="MOV.050.C.0.11.1999.00.00.DGER050.CG4_AREA_ADM">-5320197.73999786</definedName>
    <definedName name="MOV.050.C.0.11.1999.00.00.DGER050.CG4_AREA_COM">-1456434.28000069</definedName>
    <definedName name="MOV.050.C.0.11.1999.00.00.DGER051">-2609131.63000107</definedName>
    <definedName name="MOV.050.C.0.11.1999.00.00.DGER052">653188.60000229</definedName>
    <definedName name="MOV.050.C.0.11.1999.00.00.DGER053">-213892.6699996</definedName>
    <definedName name="MOV.050.C.0.11.1999.00.00.DRESPER">935929.60003662</definedName>
    <definedName name="MOV.050.C.0.11.2000.00.00.311550">-4301849.63999939</definedName>
    <definedName name="MOV.050.C.0.11.2000.00.00.3214500.CG4_32999">-62279.29000002</definedName>
    <definedName name="MOV.050.C.0.11.2000.00.00.3214500.CG4_33999">-74431.19000006</definedName>
    <definedName name="MOV.050.C.0.11.2000.00.00.3214500.CG4_34999">-22407.15000001</definedName>
    <definedName name="MOV.050.C.0.11.2000.00.00.3214500.CG4_42999">-167500.99000001</definedName>
    <definedName name="MOV.050.C.0.11.2000.00.00.3214610">-13650</definedName>
    <definedName name="MOV.050.C.0.11.2000.00.00.3214680">-15075.64</definedName>
    <definedName name="MOV.050.C.0.11.2000.00.00.3214780">-19220.91</definedName>
    <definedName name="MOV.050.C.0.11.2000.00.00.3215040">-797.67</definedName>
    <definedName name="MOV.050.C.0.11.2000.00.00.3215400">0</definedName>
    <definedName name="MOV.050.C.0.11.2000.00.00.321543">-417321.86000013</definedName>
    <definedName name="MOV.050.C.0.11.2000.00.00.3215530">-23682.74000001</definedName>
    <definedName name="MOV.050.C.0.11.2000.00.00.321555">-274061.17000008</definedName>
    <definedName name="MOV.050.C.0.11.2000.00.00.321567">696948.44999981</definedName>
    <definedName name="MOV.050.C.0.11.2000.00.00.321577">-307537.96000004</definedName>
    <definedName name="MOV.050.C.0.11.2000.00.00.321582">0</definedName>
    <definedName name="MOV.050.C.0.11.2000.00.00.321800">-14952.66</definedName>
    <definedName name="MOV.050.C.0.11.2000.00.00.3218500">266725.67999983</definedName>
    <definedName name="MOV.050.C.0.11.2000.00.00.DBREAK01">-3506707.63999939</definedName>
    <definedName name="MOV.050.C.0.11.2000.00.00.DBREAK02">-128109.49000001</definedName>
    <definedName name="MOV.050.C.0.11.2000.00.00.DBREAK03">-8612.5</definedName>
    <definedName name="MOV.050.C.0.11.2000.00.00.DBREAK04">-2127432.85000229</definedName>
    <definedName name="MOV.050.C.0.11.2000.00.00.DBREAK05">-328965.93000031</definedName>
    <definedName name="MOV.050.C.0.11.2000.00.00.DBREAK06">-229324.30999994</definedName>
    <definedName name="MOV.050.C.0.11.2000.00.00.DBREAK07">-8537.03</definedName>
    <definedName name="MOV.050.C.0.11.2000.00.00.DBREAK08">-140188.32999992</definedName>
    <definedName name="MOV.050.C.0.11.2000.00.00.DBREAK09">-155564.72000003</definedName>
    <definedName name="MOV.050.C.0.11.2000.00.00.DBREAK10">-10368.83</definedName>
    <definedName name="MOV.050.C.0.11.2000.00.00.DBREAK11">-622704.39000034</definedName>
    <definedName name="MOV.050.C.0.11.2000.00.00.DBREAK12">-217516.11999989</definedName>
    <definedName name="MOV.050.C.0.11.2000.00.00.DBREAK13">-255880.86999989</definedName>
    <definedName name="MOV.050.C.0.11.2000.00.00.DBREAK14">-1373509.44000053</definedName>
    <definedName name="MOV.050.C.0.11.2000.00.00.DBREAK15">-244238.05999994</definedName>
    <definedName name="MOV.050.C.0.11.2000.00.00.DBREAK16">-485696.06999969</definedName>
    <definedName name="MOV.050.C.0.11.2000.00.00.DBREAK17">-364461.96000052</definedName>
    <definedName name="MOV.050.C.0.11.2000.00.00.DBREAK18">-113220.11000001</definedName>
    <definedName name="MOV.050.C.0.11.2000.00.00.DBREAK19">-32802.99000001</definedName>
    <definedName name="MOV.050.C.0.11.2000.00.00.DBREAK20">-67483.04999995</definedName>
    <definedName name="MOV.050.C.0.11.2000.00.00.DBREAK21">-50378.19</definedName>
    <definedName name="MOV.050.C.0.11.2000.00.00.DBREAK22">-420752.79999971</definedName>
    <definedName name="MOV.050.C.0.11.2000.00.00.DBREAK23">-29002.75</definedName>
    <definedName name="MOV.050.C.0.11.2000.00.00.DBREAK24">-200531.07999992</definedName>
    <definedName name="MOV.050.C.0.11.2000.00.00.DBREAK25">-121597.43999994</definedName>
    <definedName name="MOV.050.C.0.11.2000.00.00.DBREAK26">-83244.10000002</definedName>
    <definedName name="MOV.050.C.0.11.2000.00.00.DBREAK27">-72339.81000006</definedName>
    <definedName name="MOV.050.C.0.11.2000.00.00.DBREAK28">-59477.04000008</definedName>
    <definedName name="MOV.050.C.0.11.2000.00.00.DBREAK29">-93905.92999983</definedName>
    <definedName name="MOV.050.C.0.11.2000.00.00.DBREAK30">-30094.77000001</definedName>
    <definedName name="MOV.050.C.0.11.2000.00.00.DBREAK31">-50983.80000001</definedName>
    <definedName name="MOV.050.C.0.11.2000.00.00.DBREAK32">-124538.38000011</definedName>
    <definedName name="MOV.050.C.0.11.2000.00.00.DBREAK33">-5925130.55000305</definedName>
    <definedName name="MOV.050.C.0.11.2000.00.00.DBREAK34">-5067263.22001648</definedName>
    <definedName name="MOV.050.C.0.11.2000.00.00.DBREAK36">-49876.08999997</definedName>
    <definedName name="MOV.050.C.0.11.2000.00.00.DBREAK37">-136511.50000024</definedName>
    <definedName name="MOV.050.C.0.11.2000.00.00.DBREAK38">-14429.51000001</definedName>
    <definedName name="MOV.050.C.0.11.2000.00.00.DBREAK39">0</definedName>
    <definedName name="MOV.050.C.0.11.2000.00.00.DGER003">-64822583.7301025</definedName>
    <definedName name="MOV.050.C.0.11.2000.00.00.DGER005">-14010044.4399871</definedName>
    <definedName name="MOV.050.C.0.11.2000.00.00.DGER006">-27830195.9700012</definedName>
    <definedName name="MOV.050.C.0.11.2000.00.00.DGER007">-2950903.36999893</definedName>
    <definedName name="MOV.050.C.0.11.2000.00.00.DGER01">129758050.550048</definedName>
    <definedName name="MOV.050.C.0.11.2000.00.00.DGER015.CG4_AREA_ADM">-1413189.46999931</definedName>
    <definedName name="MOV.050.C.0.11.2000.00.00.DGER015.CG4_AREA_COM">-210091.44000006</definedName>
    <definedName name="MOV.050.C.0.11.2000.00.00.DGER016">12122958.9999237</definedName>
    <definedName name="MOV.050.C.0.11.2000.00.00.DGER026">-5345553.02001953</definedName>
    <definedName name="MOV.050.C.0.11.2000.00.00.DGER029">554641.60000038</definedName>
    <definedName name="MOV.050.C.0.11.2000.00.00.DGER030">-2622170.16999817</definedName>
    <definedName name="MOV.050.C.0.11.2000.00.00.DGER031">-733842.79000092</definedName>
    <definedName name="MOV.050.C.0.11.2000.00.00.DGER032">4417.02</definedName>
    <definedName name="MOV.050.C.0.11.2000.00.00.DGER034">0</definedName>
    <definedName name="MOV.050.C.0.11.2000.00.00.DGER048">14282550.6699981</definedName>
    <definedName name="MOV.050.C.0.11.2000.00.00.DGER049">-4473674.21999359</definedName>
    <definedName name="MOV.050.C.0.11.2000.00.00.DGER050.CG4_AREA_ADM">-5381181.71000671</definedName>
    <definedName name="MOV.050.C.0.11.2000.00.00.DGER050.CG4_AREA_COM">-1745538.43000031</definedName>
    <definedName name="MOV.050.C.0.11.2000.00.00.DGER051">-3620108.98999786</definedName>
    <definedName name="MOV.050.C.0.11.2000.00.00.DGER052">-6776218.29000092</definedName>
    <definedName name="MOV.050.C.0.11.2000.00.00.DGER053">892111.55000019</definedName>
    <definedName name="MOV.050.C.0.11.2000.00.00.DGER054">-1184408.71999931</definedName>
    <definedName name="MOV.050.C.0.11.2000.00.00.DRESPER">11222019.9899902</definedName>
    <definedName name="MOV.050.C.0.11.2001.00.00.311550">-4210412.37000275</definedName>
    <definedName name="MOV.050.C.0.11.2001.00.00.3214500.CG4_32999">-62279.29000002</definedName>
    <definedName name="MOV.050.C.0.11.2001.00.00.3214500.CG4_33999">-74431.19000006</definedName>
    <definedName name="MOV.050.C.0.11.2001.00.00.3214500.CG4_34999">-22407.15000001</definedName>
    <definedName name="MOV.050.C.0.11.2001.00.00.3214500.CG4_42999">-167500.99000001</definedName>
    <definedName name="MOV.050.C.0.11.2001.00.00.3214610">-4116</definedName>
    <definedName name="MOV.050.C.0.11.2001.00.00.3214680">-16953.05000001</definedName>
    <definedName name="MOV.050.C.0.11.2001.00.00.3214780">-26471.59</definedName>
    <definedName name="MOV.050.C.0.11.2001.00.00.3215040">0</definedName>
    <definedName name="MOV.050.C.0.11.2001.00.00.3215400">0</definedName>
    <definedName name="MOV.050.C.0.11.2001.00.00.321543">-1075032.61000061</definedName>
    <definedName name="MOV.050.C.0.11.2001.00.00.3215530">0</definedName>
    <definedName name="MOV.050.C.0.11.2001.00.00.321555">-7296183.55999756</definedName>
    <definedName name="MOV.050.C.0.11.2001.00.00.321567">-1154924.63999939</definedName>
    <definedName name="MOV.050.C.0.11.2001.00.00.321577">-669100.32999992</definedName>
    <definedName name="MOV.050.C.0.11.2001.00.00.321582">0</definedName>
    <definedName name="MOV.050.C.0.11.2001.00.00.321800">-20336.13</definedName>
    <definedName name="MOV.050.C.0.11.2001.00.00.3218500">0</definedName>
    <definedName name="MOV.050.C.0.11.2001.00.00.3218510">-568250</definedName>
    <definedName name="MOV.050.C.0.11.2001.00.00.3218520">708216.35999966</definedName>
    <definedName name="MOV.050.C.0.11.2001.00.00.DBREAK01">-3519635.64999771</definedName>
    <definedName name="MOV.050.C.0.11.2001.00.00.DBREAK02">-65692.39999998</definedName>
    <definedName name="MOV.050.C.0.11.2001.00.00.DBREAK03">-8976.54000001</definedName>
    <definedName name="MOV.050.C.0.11.2001.00.00.DBREAK04">-2614720.40000153</definedName>
    <definedName name="MOV.050.C.0.11.2001.00.00.DBREAK05">-210147.78999996</definedName>
    <definedName name="MOV.050.C.0.11.2001.00.00.DBREAK06">-301901.07999992</definedName>
    <definedName name="MOV.050.C.0.11.2001.00.00.DBREAK07">-82297.0200001</definedName>
    <definedName name="MOV.050.C.0.11.2001.00.00.DBREAK08">0</definedName>
    <definedName name="MOV.050.C.0.11.2001.00.00.DBREAK09">-323341.53999996</definedName>
    <definedName name="MOV.050.C.0.11.2001.00.00.DBREAK10">-23365.51999998</definedName>
    <definedName name="MOV.050.C.0.11.2001.00.00.DBREAK11">-630689.28000069</definedName>
    <definedName name="MOV.050.C.0.11.2001.00.00.DBREAK12">-273313.67999983</definedName>
    <definedName name="MOV.050.C.0.11.2001.00.00.DBREAK13">-184001.1400001</definedName>
    <definedName name="MOV.050.C.0.11.2001.00.00.DBREAK14">-1207769.07999992</definedName>
    <definedName name="MOV.050.C.0.11.2001.00.00.DBREAK15">-71791.02999997</definedName>
    <definedName name="MOV.050.C.0.11.2001.00.00.DBREAK16">-551297.34000015</definedName>
    <definedName name="MOV.050.C.0.11.2001.00.00.DBREAK17">-227087.6099999</definedName>
    <definedName name="MOV.050.C.0.11.2001.00.00.DBREAK18">-48949.05000001</definedName>
    <definedName name="MOV.050.C.0.11.2001.00.00.DBREAK19">-27030.63000003</definedName>
    <definedName name="MOV.050.C.0.11.2001.00.00.DBREAK20">-65701.62</definedName>
    <definedName name="MOV.050.C.0.11.2001.00.00.DBREAK21">-40376.34000003</definedName>
    <definedName name="MOV.050.C.0.11.2001.00.00.DBREAK22">-417500.72000027</definedName>
    <definedName name="MOV.050.C.0.11.2001.00.00.DBREAK23">-34665.95999998</definedName>
    <definedName name="MOV.050.C.0.11.2001.00.00.DBREAK24">-273468.61999989</definedName>
    <definedName name="MOV.050.C.0.11.2001.00.00.DBREAK25">-121430.62000084</definedName>
    <definedName name="MOV.050.C.0.11.2001.00.00.DBREAK26">-44878.62000006</definedName>
    <definedName name="MOV.050.C.0.11.2001.00.00.DBREAK27">-86941.54999995</definedName>
    <definedName name="MOV.050.C.0.11.2001.00.00.DBREAK28">-154866.95000005</definedName>
    <definedName name="MOV.050.C.0.11.2001.00.00.DBREAK29">-113436.78999996</definedName>
    <definedName name="MOV.050.C.0.11.2001.00.00.DBREAK30">-28920.09999999</definedName>
    <definedName name="MOV.050.C.0.11.2001.00.00.DBREAK31">-33930.85000002</definedName>
    <definedName name="MOV.050.C.0.11.2001.00.00.DBREAK32">-70226.92000008</definedName>
    <definedName name="MOV.050.C.0.11.2001.00.00.DBREAK33">-5820467.9200058</definedName>
    <definedName name="MOV.050.C.0.11.2001.00.00.DBREAK34">-2832412.40999985</definedName>
    <definedName name="MOV.050.C.0.11.2001.00.00.DBREAK36">-50276.06999999</definedName>
    <definedName name="MOV.050.C.0.11.2001.00.00.DBREAK37">-131423.5</definedName>
    <definedName name="MOV.050.C.0.11.2001.00.00.DBREAK38">-15271.31999999</definedName>
    <definedName name="MOV.050.C.0.11.2001.00.00.DBREAK39">-152292.70000005</definedName>
    <definedName name="MOV.050.C.0.11.2001.00.00.DGER003">-70316050.4500732</definedName>
    <definedName name="MOV.050.C.0.11.2001.00.00.DGER005">-15206357.9300079</definedName>
    <definedName name="MOV.050.C.0.11.2001.00.00.DGER006">-28633186.4000244</definedName>
    <definedName name="MOV.050.C.0.11.2001.00.00.DGER007">-2951161.64999771</definedName>
    <definedName name="MOV.050.C.0.11.2001.00.00.DGER01">162088790.420166</definedName>
    <definedName name="MOV.050.C.0.11.2001.00.00.DGER015.CG4_AREA_ADM">-1403198.72999954</definedName>
    <definedName name="MOV.050.C.0.11.2001.00.00.DGER015.CG4_AREA_COM">-206782.05000019</definedName>
    <definedName name="MOV.050.C.0.11.2001.00.00.DGER016">303591.83007288</definedName>
    <definedName name="MOV.050.C.0.11.2001.00.00.DGER026">-13027653.550003</definedName>
    <definedName name="MOV.050.C.0.11.2001.00.00.DGER029">-110416.40999985</definedName>
    <definedName name="MOV.050.C.0.11.2001.00.00.DGER030">-2814035.90000153</definedName>
    <definedName name="MOV.050.C.0.11.2001.00.00.DGER031">-2619167.38999939</definedName>
    <definedName name="MOV.050.C.0.11.2001.00.00.DGER032">290456.11000013</definedName>
    <definedName name="MOV.050.C.0.11.2001.00.00.DGER034">0</definedName>
    <definedName name="MOV.050.C.0.11.2001.00.00.DGER048">2512914.96999741</definedName>
    <definedName name="MOV.050.C.0.11.2001.00.00.DGER049">-4245598.22999573</definedName>
    <definedName name="MOV.050.C.0.11.2001.00.00.DGER050.CG4_AREA_ADM">-5858455.36000061</definedName>
    <definedName name="MOV.050.C.0.11.2001.00.00.DGER050.CG4_AREA_COM">-1845798.28000069</definedName>
    <definedName name="MOV.050.C.0.11.2001.00.00.DGER051">-6959388.5699997</definedName>
    <definedName name="MOV.050.C.0.11.2001.00.00.DGER054">-2630897.52000046</definedName>
    <definedName name="MOV.050.C.0.11.2001.00.00.DGER055">-3112191.37999725</definedName>
    <definedName name="MOV.050.C.0.11.2001.00.00.DGER056">197287.30999994</definedName>
    <definedName name="MOV.050.C.0.11.2001.00.00.DGER057">18079374.7099914</definedName>
    <definedName name="MOV.050.C.0.11.2001.00.00.DRESPER">16995947.4799804</definedName>
    <definedName name="MOV.050.C.0.12.1997.00.00.3220110">-14158195.5700073</definedName>
    <definedName name="MOV.050.C.0.12.1997.00.00.3220170">-6198734.98999786</definedName>
    <definedName name="MOV.050.C.0.12.1997.00.00.3220180">-7818612.80000305</definedName>
    <definedName name="MOV.050.C.0.12.1997.00.00.3220190">-162236.71000004</definedName>
    <definedName name="MOV.050.C.0.12.1997.00.00.3220200">-576436.25</definedName>
    <definedName name="MOV.050.C.0.12.1997.00.00.3220210">0</definedName>
    <definedName name="MOV.050.C.0.12.1997.00.00.3220220">-216151.96000004</definedName>
    <definedName name="MOV.050.C.0.12.1997.00.00.3220230">-136767.23000002</definedName>
    <definedName name="MOV.050.C.0.12.1997.00.00.3220240">-52049.7599999899</definedName>
    <definedName name="MOV.050.C.0.12.1997.00.00.3220250">-9429.15000001</definedName>
    <definedName name="MOV.050.C.0.12.1997.00.00.3220260">-2069681.55999947</definedName>
    <definedName name="MOV.050.C.0.12.1997.00.00.3220550">0</definedName>
    <definedName name="MOV.050.C.0.12.1998.00.00.3220110">-322537.57000017</definedName>
    <definedName name="MOV.050.C.0.12.1998.00.00.3220170">-433082.65999985</definedName>
    <definedName name="MOV.050.C.0.12.1998.00.00.3220180">-182097.6500001</definedName>
    <definedName name="MOV.050.C.0.12.1998.00.00.3220190">0</definedName>
    <definedName name="MOV.050.C.0.12.1998.00.00.3220200">-6467.29</definedName>
    <definedName name="MOV.050.C.0.12.1998.00.00.3220210">0</definedName>
    <definedName name="MOV.050.C.0.12.1998.00.00.3220220">-29011.36000001</definedName>
    <definedName name="MOV.050.C.0.12.1998.00.00.3220230">-20797.91</definedName>
    <definedName name="MOV.050.C.0.12.1998.00.00.3220240">-14670.56</definedName>
    <definedName name="MOV.050.C.0.12.1998.00.00.3220250">0</definedName>
    <definedName name="MOV.050.C.0.12.1998.00.00.3220260">-174292.18000007</definedName>
    <definedName name="MOV.050.C.0.12.1998.00.00.3220550">0</definedName>
    <definedName name="MOV.050.C.0.12.1999.00.00.3211030">-148036.18000007</definedName>
    <definedName name="MOV.050.C.0.12.1999.00.00.3211060">-50716.36000001</definedName>
    <definedName name="MOV.050.C.0.12.1999.00.00.3211110">-141767.42000008</definedName>
    <definedName name="MOV.050.C.0.12.1999.00.00.3211160">-13719.73</definedName>
    <definedName name="MOV.050.C.0.12.1999.00.00.3214500.CG4_42999">-369247.67999983</definedName>
    <definedName name="MOV.050.C.0.12.1999.00.00.3214610">-200</definedName>
    <definedName name="MOV.050.C.0.12.1999.00.00.3214680">-11385.11</definedName>
    <definedName name="MOV.050.C.0.12.1999.00.00.3214780">-11446.81</definedName>
    <definedName name="MOV.050.C.0.12.1999.00.00.321543">-6617637.98000336</definedName>
    <definedName name="MOV.050.C.0.12.1999.00.00.321555">-775735.48999977</definedName>
    <definedName name="MOV.050.C.0.12.1999.00.00.321567">-1804992.20000076</definedName>
    <definedName name="MOV.050.C.0.12.1999.00.00.321577">-579663.09000015</definedName>
    <definedName name="MOV.050.C.0.12.1999.00.00.321582">-51349.60000002</definedName>
    <definedName name="MOV.050.C.0.12.1999.00.00.321800">-8828.17</definedName>
    <definedName name="MOV.050.C.0.12.1999.00.00.3220110">-203336.3499999</definedName>
    <definedName name="MOV.050.C.0.12.1999.00.00.3220170">-368498.67999983</definedName>
    <definedName name="MOV.050.C.0.12.1999.00.00.3220180">-76750.39999998</definedName>
    <definedName name="MOV.050.C.0.12.1999.00.00.3220190">0</definedName>
    <definedName name="MOV.050.C.0.12.1999.00.00.3220200">-5062.92</definedName>
    <definedName name="MOV.050.C.0.12.1999.00.00.3220210">0</definedName>
    <definedName name="MOV.050.C.0.12.1999.00.00.3220220">-25388.27000001</definedName>
    <definedName name="MOV.050.C.0.12.1999.00.00.3220230">-15512.48</definedName>
    <definedName name="MOV.050.C.0.12.1999.00.00.3220240">-1411.28</definedName>
    <definedName name="MOV.050.C.0.12.1999.00.00.3220250">0</definedName>
    <definedName name="MOV.050.C.0.12.1999.00.00.3220260">-889732.56000042</definedName>
    <definedName name="MOV.050.C.0.12.1999.00.00.3220550">265488.32000017</definedName>
    <definedName name="MOV.050.C.0.12.1999.00.00.4110110">0</definedName>
    <definedName name="MOV.050.C.0.12.1999.00.00.DBREAK01">-2954993.63000107</definedName>
    <definedName name="MOV.050.C.0.12.1999.00.00.DBREAK02">-109260.03000009</definedName>
    <definedName name="MOV.050.C.0.12.1999.00.00.DBREAK03">-23255.97999999</definedName>
    <definedName name="MOV.050.C.0.12.1999.00.00.DBREAK04">-1980494.33000183</definedName>
    <definedName name="MOV.050.C.0.12.1999.00.00.DBREAK05">-217859.88000011</definedName>
    <definedName name="MOV.050.C.0.12.1999.00.00.DBREAK06">-281413.94000006</definedName>
    <definedName name="MOV.050.C.0.12.1999.00.00.DBREAK07">-147209.17999983</definedName>
    <definedName name="MOV.050.C.0.12.1999.00.00.DBREAK08">-104963.80999994</definedName>
    <definedName name="MOV.050.C.0.12.1999.00.00.DBREAK09">-5360194.70999908</definedName>
    <definedName name="MOV.050.C.0.12.1999.00.00.DBREAK10">-19646.88000003</definedName>
    <definedName name="MOV.050.C.0.12.1999.00.00.DBREAK11">-962012.69000053</definedName>
    <definedName name="MOV.050.C.0.12.1999.00.00.DBREAK12">-394645.62000036</definedName>
    <definedName name="MOV.050.C.0.12.1999.00.00.DBREAK13">-386554.78999996</definedName>
    <definedName name="MOV.050.C.0.12.1999.00.00.DBREAK14">-1840601.8599987</definedName>
    <definedName name="MOV.050.C.0.12.1999.00.00.DBREAK15">-469728.96000004</definedName>
    <definedName name="MOV.050.C.0.12.1999.00.00.DBREAK16">-1254281.0700016</definedName>
    <definedName name="MOV.050.C.0.12.1999.00.00.DBREAK17">-435144.14999962</definedName>
    <definedName name="MOV.050.C.0.12.1999.00.00.DBREAK18">-99292.81000006</definedName>
    <definedName name="MOV.050.C.0.12.1999.00.00.DBREAK19">-33069.2599999899</definedName>
    <definedName name="MOV.050.C.0.12.1999.00.00.DBREAK20">-101051.08000004</definedName>
    <definedName name="MOV.050.C.0.12.1999.00.00.DBREAK21">-137479.56999993</definedName>
    <definedName name="MOV.050.C.0.12.1999.00.00.DBREAK22">-492831.35000038</definedName>
    <definedName name="MOV.050.C.0.12.1999.00.00.DBREAK23">-21542.49000001</definedName>
    <definedName name="MOV.050.C.0.12.1999.00.00.DBREAK24">-230977.75</definedName>
    <definedName name="MOV.050.C.0.12.1999.00.00.DBREAK25">-397817.49000072</definedName>
    <definedName name="MOV.050.C.0.12.1999.00.00.DBREAK26">-67299.56999993</definedName>
    <definedName name="MOV.050.C.0.12.1999.00.00.DBREAK27">-39764.71999997</definedName>
    <definedName name="MOV.050.C.0.12.1999.00.00.DBREAK28">-90273.32999992</definedName>
    <definedName name="MOV.050.C.0.12.1999.00.00.DBREAK29">-153478.76999998</definedName>
    <definedName name="MOV.050.C.0.12.1999.00.00.DBREAK30">-28103.25999999</definedName>
    <definedName name="MOV.050.C.0.12.1999.00.00.DBREAK31">-52792.56999999</definedName>
    <definedName name="MOV.050.C.0.12.1999.00.00.DBREAK32">-134462.45000005</definedName>
    <definedName name="MOV.050.C.0.12.1999.00.00.DBREAK33">-5866917.76000214</definedName>
    <definedName name="MOV.050.C.0.12.1999.00.00.DBREAK34">-2568130.45001221</definedName>
    <definedName name="MOV.050.C.0.12.1999.00.00.DGER003">-94358135.3100586</definedName>
    <definedName name="MOV.050.C.0.12.1999.00.00.DGER005">-12522838.019989</definedName>
    <definedName name="MOV.050.C.0.12.1999.00.00.DGER006">-26307548.9400024</definedName>
    <definedName name="MOV.050.C.0.12.1999.00.00.DGER007">-2200324.5399971</definedName>
    <definedName name="MOV.050.C.0.12.1999.00.00.DGER01">190490481.97998</definedName>
    <definedName name="MOV.050.C.0.12.1999.00.00.DGER015.CG4_AREA_ADM">-1352866.45000076</definedName>
    <definedName name="MOV.050.C.0.12.1999.00.00.DGER015.CG4_AREA_COM">-223885.81999993</definedName>
    <definedName name="MOV.050.C.0.12.1999.00.00.DGER015.CG4_AREA_FAB">-4290165.48999786</definedName>
    <definedName name="MOV.050.C.0.12.1999.00.00.DGER016">-7080785.88999939</definedName>
    <definedName name="MOV.050.C.0.12.1999.00.00.DGER026">-12397508.8099823</definedName>
    <definedName name="MOV.050.C.0.12.1999.00.00.DGER029">9436256.50999451</definedName>
    <definedName name="MOV.050.C.0.12.1999.00.00.DGER030">-1313730.42000008</definedName>
    <definedName name="MOV.050.C.0.12.1999.00.00.DGER031">-1269170.74000168</definedName>
    <definedName name="MOV.050.C.0.12.1999.00.00.DGER032">-501772.65999985</definedName>
    <definedName name="MOV.050.C.0.12.1999.00.00.DGER034">-6732938.41000366</definedName>
    <definedName name="MOV.050.C.0.12.1999.00.00.DGER036">-48455.76999998</definedName>
    <definedName name="MOV.050.C.0.12.1999.00.00.DGER048">5001837.16999817</definedName>
    <definedName name="MOV.050.C.0.12.1999.00.00.DGER049">-4158262.40000153</definedName>
    <definedName name="MOV.050.C.0.12.1999.00.00.DGER050.CG4_AREA_ADM">-7083277.08999634</definedName>
    <definedName name="MOV.050.C.0.12.1999.00.00.DGER050.CG4_AREA_COM">-2806863.55999756</definedName>
    <definedName name="MOV.050.C.0.12.1999.00.00.DGER051">-4329526.33000183</definedName>
    <definedName name="MOV.050.C.0.12.1999.00.00.DGER052">8851692.19000244</definedName>
    <definedName name="MOV.050.C.0.12.1999.00.00.DGER053">-1751994.47999763</definedName>
    <definedName name="MOV.050.C.0.12.1999.00.00.DRESPER">17690022.0100097</definedName>
    <definedName name="MOV.050.C.0.12.2000.00.00.311550">-4277402.88999939</definedName>
    <definedName name="MOV.050.C.0.12.2000.00.00.3214500.CG4_32999">-62279.29000002</definedName>
    <definedName name="MOV.050.C.0.12.2000.00.00.3214500.CG4_33999">-74431.19000006</definedName>
    <definedName name="MOV.050.C.0.12.2000.00.00.3214500.CG4_34999">-22407.15000001</definedName>
    <definedName name="MOV.050.C.0.12.2000.00.00.3214500.CG4_42999">-167500.99000001</definedName>
    <definedName name="MOV.050.C.0.12.2000.00.00.3214610">-14448.38</definedName>
    <definedName name="MOV.050.C.0.12.2000.00.00.3214680">-18934.16999999</definedName>
    <definedName name="MOV.050.C.0.12.2000.00.00.3214780">-18385.86000001</definedName>
    <definedName name="MOV.050.C.0.12.2000.00.00.3215040">-430.56</definedName>
    <definedName name="MOV.050.C.0.12.2000.00.00.3215400">-46076.19</definedName>
    <definedName name="MOV.050.C.0.12.2000.00.00.321543">-114150.39999998</definedName>
    <definedName name="MOV.050.C.0.12.2000.00.00.3215530">-15357.73</definedName>
    <definedName name="MOV.050.C.0.12.2000.00.00.321555">1856446.02000046</definedName>
    <definedName name="MOV.050.C.0.12.2000.00.00.321567">-807868.31000042</definedName>
    <definedName name="MOV.050.C.0.12.2000.00.00.321577">-352658.90999985</definedName>
    <definedName name="MOV.050.C.0.12.2000.00.00.321582">0</definedName>
    <definedName name="MOV.050.C.0.12.2000.00.00.321800">-86264.07000005</definedName>
    <definedName name="MOV.050.C.0.12.2000.00.00.3218500">0</definedName>
    <definedName name="MOV.050.C.0.12.2000.00.00.3220110">0</definedName>
    <definedName name="MOV.050.C.0.12.2000.00.00.3220170">0</definedName>
    <definedName name="MOV.050.C.0.12.2000.00.00.3220180">0</definedName>
    <definedName name="MOV.050.C.0.12.2000.00.00.3220190">0</definedName>
    <definedName name="MOV.050.C.0.12.2000.00.00.3220200">0</definedName>
    <definedName name="MOV.050.C.0.12.2000.00.00.3220210">0</definedName>
    <definedName name="MOV.050.C.0.12.2000.00.00.3220220">0</definedName>
    <definedName name="MOV.050.C.0.12.2000.00.00.3220230">0</definedName>
    <definedName name="MOV.050.C.0.12.2000.00.00.3220240">0</definedName>
    <definedName name="MOV.050.C.0.12.2000.00.00.3220250">0</definedName>
    <definedName name="MOV.050.C.0.12.2000.00.00.3220260">0</definedName>
    <definedName name="MOV.050.C.0.12.2000.00.00.3220550">0</definedName>
    <definedName name="MOV.050.C.0.12.2000.00.00.DBREAK01">-56850.0099999899</definedName>
    <definedName name="MOV.050.C.0.12.2000.00.00.DBREAK02">-102737.57000005</definedName>
    <definedName name="MOV.050.C.0.12.2000.00.00.DBREAK03">-26566.46000001</definedName>
    <definedName name="MOV.050.C.0.12.2000.00.00.DBREAK04">-2374101.53000259</definedName>
    <definedName name="MOV.050.C.0.12.2000.00.00.DBREAK05">-396000.21999979</definedName>
    <definedName name="MOV.050.C.0.12.2000.00.00.DBREAK06">-244905.91999984</definedName>
    <definedName name="MOV.050.C.0.12.2000.00.00.DBREAK07">-129067.19000006</definedName>
    <definedName name="MOV.050.C.0.12.2000.00.00.DBREAK08">-66066.21000004</definedName>
    <definedName name="MOV.050.C.0.12.2000.00.00.DBREAK09">-151848.11000013</definedName>
    <definedName name="MOV.050.C.0.12.2000.00.00.DBREAK10">-74544.36000001</definedName>
    <definedName name="MOV.050.C.0.12.2000.00.00.DBREAK11">-822520</definedName>
    <definedName name="MOV.050.C.0.12.2000.00.00.DBREAK12">-383461.38999987</definedName>
    <definedName name="MOV.050.C.0.12.2000.00.00.DBREAK13">-239161.71000004</definedName>
    <definedName name="MOV.050.C.0.12.2000.00.00.DBREAK14">-1361431.71000099</definedName>
    <definedName name="MOV.050.C.0.12.2000.00.00.DBREAK15">-182639.5599997</definedName>
    <definedName name="MOV.050.C.0.12.2000.00.00.DBREAK16">-1197106.27000046</definedName>
    <definedName name="MOV.050.C.0.12.2000.00.00.DBREAK17">-297096.98000002</definedName>
    <definedName name="MOV.050.C.0.12.2000.00.00.DBREAK18">-68488.95999992</definedName>
    <definedName name="MOV.050.C.0.12.2000.00.00.DBREAK19">-37622.04000002</definedName>
    <definedName name="MOV.050.C.0.12.2000.00.00.DBREAK20">-70621.61000001</definedName>
    <definedName name="MOV.050.C.0.12.2000.00.00.DBREAK21">-49494.93000001</definedName>
    <definedName name="MOV.050.C.0.12.2000.00.00.DBREAK22">-340703.42000008</definedName>
    <definedName name="MOV.050.C.0.12.2000.00.00.DBREAK23">-32632.23999998</definedName>
    <definedName name="MOV.050.C.0.12.2000.00.00.DBREAK24">-191251.71000004</definedName>
    <definedName name="MOV.050.C.0.12.2000.00.00.DBREAK25">-136295.33000016</definedName>
    <definedName name="MOV.050.C.0.12.2000.00.00.DBREAK26">-60753.38000005</definedName>
    <definedName name="MOV.050.C.0.12.2000.00.00.DBREAK27">-76331.19000006</definedName>
    <definedName name="MOV.050.C.0.12.2000.00.00.DBREAK28">-91219.41000009</definedName>
    <definedName name="MOV.050.C.0.12.2000.00.00.DBREAK29">-214995.33999991</definedName>
    <definedName name="MOV.050.C.0.12.2000.00.00.DBREAK30">-32059.35000002</definedName>
    <definedName name="MOV.050.C.0.12.2000.00.00.DBREAK31">-70814.32000005</definedName>
    <definedName name="MOV.050.C.0.12.2000.00.00.DBREAK32">-33707.57999998</definedName>
    <definedName name="MOV.050.C.0.12.2000.00.00.DBREAK33">-5805053.3199997</definedName>
    <definedName name="MOV.050.C.0.12.2000.00.00.DBREAK34">-9052589.87002563</definedName>
    <definedName name="MOV.050.C.0.12.2000.00.00.DBREAK36">-49674.83999997</definedName>
    <definedName name="MOV.050.C.0.12.2000.00.00.DBREAK37">-142115.06000018</definedName>
    <definedName name="MOV.050.C.0.12.2000.00.00.DBREAK38">-14059.22</definedName>
    <definedName name="MOV.050.C.0.12.2000.00.00.DBREAK39">0</definedName>
    <definedName name="MOV.050.C.0.12.2000.00.00.DGER003">-90355583.8800048</definedName>
    <definedName name="MOV.050.C.0.12.2000.00.00.DGER005">-10917779.0299835</definedName>
    <definedName name="MOV.050.C.0.12.2000.00.00.DGER006">-24092547.7799987</definedName>
    <definedName name="MOV.050.C.0.12.2000.00.00.DGER007">-2643491.93999863</definedName>
    <definedName name="MOV.050.C.0.12.2000.00.00.DGER01">181999367.589843</definedName>
    <definedName name="MOV.050.C.0.12.2000.00.00.DGER015.CG4_AREA_ADM">-1318837.26000023</definedName>
    <definedName name="MOV.050.C.0.12.2000.00.00.DGER015.CG4_AREA_COM">-208813.17000008</definedName>
    <definedName name="MOV.050.C.0.12.2000.00.00.DGER016">-11149282.4699859</definedName>
    <definedName name="MOV.050.C.0.12.2000.00.00.DGER026">-8455463.74002075</definedName>
    <definedName name="MOV.050.C.0.12.2000.00.00.DGER029">375274.31000137</definedName>
    <definedName name="MOV.050.C.0.12.2000.00.00.DGER030">-1956633.1400032</definedName>
    <definedName name="MOV.050.C.0.12.2000.00.00.DGER031">-814976.85000038</definedName>
    <definedName name="MOV.050.C.0.12.2000.00.00.DGER032">847456.02999973</definedName>
    <definedName name="MOV.050.C.0.12.2000.00.00.DGER034">-5658316.26999664</definedName>
    <definedName name="MOV.050.C.0.12.2000.00.00.DGER048">11055895.5699768</definedName>
    <definedName name="MOV.050.C.0.12.2000.00.00.DGER049">-4930055.41000366</definedName>
    <definedName name="MOV.050.C.0.12.2000.00.00.DGER050.CG4_AREA_ADM">-6262611.05000305</definedName>
    <definedName name="MOV.050.C.0.12.2000.00.00.DGER050.CG4_AREA_COM">-1864372.23999977</definedName>
    <definedName name="MOV.050.C.0.12.2000.00.00.DGER051">-7063274.37000275</definedName>
    <definedName name="MOV.050.C.0.12.2000.00.00.DGER052">-2736501.61000061</definedName>
    <definedName name="MOV.050.C.0.12.2000.00.00.DGER053">2520229.31999969</definedName>
    <definedName name="MOV.050.C.0.12.2000.00.00.DGER054">-2552418.11000061</definedName>
    <definedName name="MOV.050.C.0.12.2000.00.00.DRESPER">11894355.4200439</definedName>
    <definedName name="MOV.050.C.0.12.2001.00.00.311550">-4639108.30000305</definedName>
    <definedName name="MOV.050.C.0.12.2001.00.00.3214500.CG4_32999">-62279.29000002</definedName>
    <definedName name="MOV.050.C.0.12.2001.00.00.3214500.CG4_33999">-74431.19000006</definedName>
    <definedName name="MOV.050.C.0.12.2001.00.00.3214500.CG4_34999">-22407.15000001</definedName>
    <definedName name="MOV.050.C.0.12.2001.00.00.3214500.CG4_42999">-167500.99000001</definedName>
    <definedName name="MOV.050.C.0.12.2001.00.00.3214610">-11378</definedName>
    <definedName name="MOV.050.C.0.12.2001.00.00.3214680">-8773.91</definedName>
    <definedName name="MOV.050.C.0.12.2001.00.00.3214780">-27766.78999999</definedName>
    <definedName name="MOV.050.C.0.12.2001.00.00.3215040">0</definedName>
    <definedName name="MOV.050.C.0.12.2001.00.00.3215400">0</definedName>
    <definedName name="MOV.050.C.0.12.2001.00.00.321543">-505144.30000019</definedName>
    <definedName name="MOV.050.C.0.12.2001.00.00.3215530">0</definedName>
    <definedName name="MOV.050.C.0.12.2001.00.00.321555">-4484613.04000092</definedName>
    <definedName name="MOV.050.C.0.12.2001.00.00.321567">-2392802.08000183</definedName>
    <definedName name="MOV.050.C.0.12.2001.00.00.321577">-536410.09000015</definedName>
    <definedName name="MOV.050.C.0.12.2001.00.00.321582">0</definedName>
    <definedName name="MOV.050.C.0.12.2001.00.00.321800">-5377.75</definedName>
    <definedName name="MOV.050.C.0.12.2001.00.00.3218500">0</definedName>
    <definedName name="MOV.050.C.0.12.2001.00.00.3218510">-24905245.62</definedName>
    <definedName name="MOV.050.C.0.12.2001.00.00.3218520">24625919.56</definedName>
    <definedName name="MOV.050.C.0.12.2001.00.00.4122070">41771798.09</definedName>
    <definedName name="MOV.050.C.0.12.2001.00.00.DBREAK01">-3599208.45000076</definedName>
    <definedName name="MOV.050.C.0.12.2001.00.00.DBREAK02">-122861.29999995</definedName>
    <definedName name="MOV.050.C.0.12.2001.00.00.DBREAK03">-38.63</definedName>
    <definedName name="MOV.050.C.0.12.2001.00.00.DBREAK04">-2616064.51999664</definedName>
    <definedName name="MOV.050.C.0.12.2001.00.00.DBREAK05">-242408.06999993</definedName>
    <definedName name="MOV.050.C.0.12.2001.00.00.DBREAK06">-308010.70000029</definedName>
    <definedName name="MOV.050.C.0.12.2001.00.00.DBREAK07">-108296.23000002</definedName>
    <definedName name="MOV.050.C.0.12.2001.00.00.DBREAK08">-18573.84</definedName>
    <definedName name="MOV.050.C.0.12.2001.00.00.DBREAK09">-5076370.95999908</definedName>
    <definedName name="MOV.050.C.0.12.2001.00.00.DBREAK10">-38530.92000002</definedName>
    <definedName name="MOV.050.C.0.12.2001.00.00.DBREAK11">-721575.85999966</definedName>
    <definedName name="MOV.050.C.0.12.2001.00.00.DBREAK12">-392103.51999998</definedName>
    <definedName name="MOV.050.C.0.12.2001.00.00.DBREAK13">-363817.88999987</definedName>
    <definedName name="MOV.050.C.0.12.2001.00.00.DBREAK14">-1340898.67000008</definedName>
    <definedName name="MOV.050.C.0.12.2001.00.00.DBREAK15">-203853.49000001</definedName>
    <definedName name="MOV.050.C.0.12.2001.00.00.DBREAK16">-810624.67000008</definedName>
    <definedName name="MOV.050.C.0.12.2001.00.00.DBREAK17">-275410.17999983</definedName>
    <definedName name="MOV.050.C.0.12.2001.00.00.DBREAK18">-62503.29000002</definedName>
    <definedName name="MOV.050.C.0.12.2001.00.00.DBREAK19">-27124.32000002</definedName>
    <definedName name="MOV.050.C.0.12.2001.00.00.DBREAK20">-85559.25999999</definedName>
    <definedName name="MOV.050.C.0.12.2001.00.00.DBREAK21">-44595.94999999</definedName>
    <definedName name="MOV.050.C.0.12.2001.00.00.DBREAK22">-317868.18000031</definedName>
    <definedName name="MOV.050.C.0.12.2001.00.00.DBREAK23">-31448.06999999</definedName>
    <definedName name="MOV.050.C.0.12.2001.00.00.DBREAK24">-272418.75000048</definedName>
    <definedName name="MOV.050.C.0.12.2001.00.00.DBREAK25">-102134.35999727</definedName>
    <definedName name="MOV.050.C.0.12.2001.00.00.DBREAK26">-92439.8599999</definedName>
    <definedName name="MOV.050.C.0.12.2001.00.00.DBREAK27">-80221.61000001</definedName>
    <definedName name="MOV.050.C.0.12.2001.00.00.DBREAK28">614.51</definedName>
    <definedName name="MOV.050.C.0.12.2001.00.00.DBREAK29">-280316.95000029</definedName>
    <definedName name="MOV.050.C.0.12.2001.00.00.DBREAK30">-49700.10999995</definedName>
    <definedName name="MOV.050.C.0.12.2001.00.00.DBREAK31">-45168.76999998</definedName>
    <definedName name="MOV.050.C.0.12.2001.00.00.DBREAK32">64587.61000007</definedName>
    <definedName name="MOV.050.C.0.12.2001.00.00.DBREAK33">-6181383.79000855</definedName>
    <definedName name="MOV.050.C.0.12.2001.00.00.DBREAK34">-5192468.48999786</definedName>
    <definedName name="MOV.050.C.0.12.2001.00.00.DBREAK36">-49010.07999998</definedName>
    <definedName name="MOV.050.C.0.12.2001.00.00.DBREAK37">-166690.07999992</definedName>
    <definedName name="MOV.050.C.0.12.2001.00.00.DBREAK38">-17498.91</definedName>
    <definedName name="MOV.050.C.0.12.2001.00.00.DBREAK39">-151337.5</definedName>
    <definedName name="MOV.050.C.0.12.2001.00.00.DGER003">-99582095.0300293</definedName>
    <definedName name="MOV.050.C.0.12.2001.00.00.DGER005">-17517698.6199951</definedName>
    <definedName name="MOV.050.C.0.12.2001.00.00.DGER006">-39462919.0299682</definedName>
    <definedName name="MOV.050.C.0.12.2001.00.00.DGER007">-3554289.81000137</definedName>
    <definedName name="MOV.050.C.0.12.2001.00.00.DGER01">225321724.130126</definedName>
    <definedName name="MOV.050.C.0.12.2001.00.00.DGER015.CG4_AREA_ADM">-1476136.35000038</definedName>
    <definedName name="MOV.050.C.0.12.2001.00.00.DGER015.CG4_AREA_COM">-66139.13999999</definedName>
    <definedName name="MOV.050.C.0.12.2001.00.00.DGER016">3538646.41000366</definedName>
    <definedName name="MOV.050.C.0.12.2001.00.00.DGER026">-13111438.0000152</definedName>
    <definedName name="MOV.050.C.0.12.2001.00.00.DGER029">245654.80000114</definedName>
    <definedName name="MOV.050.C.0.12.2001.00.00.DGER030">-1557750.62000275</definedName>
    <definedName name="MOV.050.C.0.12.2001.00.00.DGER031">-3819883.32999802</definedName>
    <definedName name="MOV.050.C.0.12.2001.00.00.DGER032">-2140540.66999817</definedName>
    <definedName name="MOV.050.C.0.12.2001.00.00.DGER034">0</definedName>
    <definedName name="MOV.050.C.0.12.2001.00.00.DGER048">42736498.6300048</definedName>
    <definedName name="MOV.050.C.0.12.2001.00.00.DGER049">-4996773.52999115</definedName>
    <definedName name="MOV.050.C.0.12.2001.00.00.DGER050.CG4_AREA_ADM">-6111520.85998535</definedName>
    <definedName name="MOV.050.C.0.12.2001.00.00.DGER050.CG4_AREA_COM">-1918112.93000031</definedName>
    <definedName name="MOV.050.C.0.12.2001.00.00.DGER051">-7140218.3500061</definedName>
    <definedName name="MOV.050.C.0.12.2001.00.00.DGER054">-4851575.36000061</definedName>
    <definedName name="MOV.050.C.0.12.2001.00.00.DGER055">-3343586.34000015</definedName>
    <definedName name="MOV.050.C.0.12.2001.00.00.DGER056">321943.65999985</definedName>
    <definedName name="MOV.050.C.0.12.2001.00.00.DGER057">37909656.0999755</definedName>
    <definedName name="MOV.050.C.0.12.2001.00.00.DRESPER">89707965.960083</definedName>
    <definedName name="MOV.070.C.0.04.2005.00.00.3110030">-650508.44</definedName>
    <definedName name="MOV.070.C.0.04.2005.00.00.311550">-1291364.14</definedName>
    <definedName name="MOV.070.C.0.04.2005.00.00.321450.CG4_NIVEL3_CV">-49308.7</definedName>
    <definedName name="MOV.070.C.0.04.2005.00.00.3214500.CG4_32999">0</definedName>
    <definedName name="MOV.070.C.0.04.2005.00.00.3214500.CG4_33999">0</definedName>
    <definedName name="MOV.070.C.0.04.2005.00.00.3214500.CG4_34999">0</definedName>
    <definedName name="MOV.070.C.0.04.2005.00.00.3214500.CG4_42999">-207886.94</definedName>
    <definedName name="MOV.070.C.0.04.2005.00.00.3214540">-579777.41</definedName>
    <definedName name="MOV.070.C.0.04.2005.00.00.3214570.CG4_NIVEL3_CV">0</definedName>
    <definedName name="MOV.070.C.0.04.2005.00.00.3215100">0</definedName>
    <definedName name="MOV.070.C.0.04.2005.00.00.3215420">0</definedName>
    <definedName name="MOV.070.C.0.04.2005.00.00.3215990.CG4_NIVEL4_AS">-1460271</definedName>
    <definedName name="MOV.070.C.0.04.2005.00.00.421100">0</definedName>
    <definedName name="MOV.070.C.0.04.2005.00.00.4211100">0</definedName>
    <definedName name="MOV.070.C.0.04.2005.00.00.4212080">0</definedName>
    <definedName name="MOV.070.C.0.04.2005.00.00.4220260">-397058.85</definedName>
    <definedName name="MOV.070.C.0.04.2005.00.00.DGER003">-58013092.53</definedName>
    <definedName name="MOV.070.C.0.04.2005.00.00.DGER005">-11557672.28</definedName>
    <definedName name="MOV.070.C.0.04.2005.00.00.DGER007">-3204399.55</definedName>
    <definedName name="MOV.070.C.0.04.2005.00.00.DGER01">116340118.47</definedName>
    <definedName name="MOV.070.C.0.04.2005.00.00.DGER015.CG4_AREA_ADM">-793971.24</definedName>
    <definedName name="MOV.070.C.0.04.2005.00.00.DGER015.CG4_AREA_COM">-80357.61</definedName>
    <definedName name="MOV.070.C.0.04.2005.00.00.DGER016">7930672.37</definedName>
    <definedName name="MOV.070.C.0.04.2005.00.00.DGER026">-11493075.78</definedName>
    <definedName name="MOV.070.C.0.04.2005.00.00.DGER029">211798.14</definedName>
    <definedName name="MOV.070.C.0.04.2005.00.00.DGER030">-633085.73</definedName>
    <definedName name="MOV.070.C.0.04.2005.00.00.DGER031">-2710946.14</definedName>
    <definedName name="MOV.070.C.0.04.2005.00.00.DGER034">0</definedName>
    <definedName name="MOV.070.C.0.04.2005.00.00.DGER036">0</definedName>
    <definedName name="MOV.070.C.0.04.2005.00.00.DGER049">-5394778.14</definedName>
    <definedName name="MOV.070.C.0.04.2005.00.00.DGER050.CG4_AREA_ADM">-6888596.19</definedName>
    <definedName name="MOV.070.C.0.04.2005.00.00.DGER050.CG4_AREA_COM">-5351901.66</definedName>
    <definedName name="MOV.070.C.0.04.2005.00.00.DGER050.CG4_NIVEL3_CV">-3323929.22</definedName>
    <definedName name="MOV.070.C.0.04.2005.00.00.DGER051">-1277447.61</definedName>
    <definedName name="MOV.070.C.0.04.2005.00.00.DGER055">-7769676.16</definedName>
    <definedName name="MOV.070.C.0.04.2005.00.00.DGER056">882568.19</definedName>
    <definedName name="MOV.070.C.0.04.2005.00.00.DGER057">641518.52</definedName>
    <definedName name="MOV.070.C.0.04.2005.00.00.DGER064">-78646.77</definedName>
    <definedName name="MOV.070.C.0.04.2005.00.00.DMOLSON05">-22945182.65</definedName>
    <definedName name="MOV.070.C.0.04.2005.00.00.DMOLSON06">-2718622.44</definedName>
    <definedName name="MOV.070.C.0.04.2005.00.00.DMOLSON08">-12240497.85</definedName>
    <definedName name="MOV.070.C.0.04.2005.00.00.DMOLSON08.CG4_AREA_ADM">-6888596.19</definedName>
    <definedName name="MOV.070.C.0.04.2005.00.00.DMOLSON08.CG4_AREA_COM">-5351901.66</definedName>
    <definedName name="MOV.070.C.0.04.2005.00.00.DMOLSON08.CG4_NIVEL3_26">-524494.17</definedName>
    <definedName name="MOV.070.C.0.04.2005.00.00.DMOLSON08.CG4_NIVEL3_27">-84922.63</definedName>
    <definedName name="MOV.070.C.0.04.2005.00.00.DMOLSON14">-331827.01</definedName>
    <definedName name="MOV.070.C.0.04.2005.00.00.DMOLSON15">-587497.55</definedName>
    <definedName name="MOV.070.C.0.04.2005.00.00.DMOLSON16">69268.77</definedName>
    <definedName name="MOV.070.C.0.04.2005.00.00.DMOLSON27">641936.04</definedName>
    <definedName name="MOV.070.C.0.04.2005.00.00.DMOLSON29">0</definedName>
    <definedName name="MOV.070.C.0.04.2005.00.00.DMOLSON30">0</definedName>
    <definedName name="MOV.070.C.0.04.2005.00.00.DMOLSON31">374809.44</definedName>
    <definedName name="MOV.070.C.0.04.2005.00.00.DRES025">0</definedName>
    <definedName name="MOV.070.C.0.04.2005.00.00.DRES25">0</definedName>
    <definedName name="MOV.070.C.0.04.2005.00.00.DRESPER">-17259737.0999999</definedName>
    <definedName name="MOV.070.C.0.05.2005.00.00.3110030">-699766.44</definedName>
    <definedName name="MOV.070.C.0.05.2005.00.00.311550">-1352334.1</definedName>
    <definedName name="MOV.070.C.0.05.2005.00.00.321450.CG4_NIVEL3_CV">-49165</definedName>
    <definedName name="MOV.070.C.0.05.2005.00.00.3214500.CG4_32999">0</definedName>
    <definedName name="MOV.070.C.0.05.2005.00.00.3214500.CG4_33999">0</definedName>
    <definedName name="MOV.070.C.0.05.2005.00.00.3214500.CG4_34999">0</definedName>
    <definedName name="MOV.070.C.0.05.2005.00.00.3214500.CG4_42999">-207886.94</definedName>
    <definedName name="MOV.070.C.0.05.2005.00.00.3214540">-585556.92</definedName>
    <definedName name="MOV.070.C.0.05.2005.00.00.3214570.CG4_NIVEL3_CV">0</definedName>
    <definedName name="MOV.070.C.0.05.2005.00.00.3215100">0</definedName>
    <definedName name="MOV.070.C.0.05.2005.00.00.3215420">0</definedName>
    <definedName name="MOV.070.C.0.05.2005.00.00.3215990.CG4_NIVEL4_AS">-2076115.67</definedName>
    <definedName name="MOV.070.C.0.05.2005.00.00.421100">0</definedName>
    <definedName name="MOV.070.C.0.05.2005.00.00.4211100">0</definedName>
    <definedName name="MOV.070.C.0.05.2005.00.00.4212080">0</definedName>
    <definedName name="MOV.070.C.0.05.2005.00.00.4220260">-363747.21</definedName>
    <definedName name="MOV.070.C.0.05.2005.00.00.DGER003">-53114124.55</definedName>
    <definedName name="MOV.070.C.0.05.2005.00.00.DGER005">-10731347.63</definedName>
    <definedName name="MOV.070.C.0.05.2005.00.00.DGER007">-3211358.15</definedName>
    <definedName name="MOV.070.C.0.05.2005.00.00.DGER01">106248715.759999</definedName>
    <definedName name="MOV.070.C.0.05.2005.00.00.DGER015.CG4_AREA_ADM">-822363.61</definedName>
    <definedName name="MOV.070.C.0.05.2005.00.00.DGER015.CG4_AREA_COM">-80214.2</definedName>
    <definedName name="MOV.070.C.0.05.2005.00.00.DGER016">4927681.85</definedName>
    <definedName name="MOV.070.C.0.05.2005.00.00.DGER026">-9938087.6</definedName>
    <definedName name="MOV.070.C.0.05.2005.00.00.DGER029">138701.35</definedName>
    <definedName name="MOV.070.C.0.05.2005.00.00.DGER030">-784213.32</definedName>
    <definedName name="MOV.070.C.0.05.2005.00.00.DGER031">-1585075.77</definedName>
    <definedName name="MOV.070.C.0.05.2005.00.00.DGER034">0</definedName>
    <definedName name="MOV.070.C.0.05.2005.00.00.DGER036">6287575.14</definedName>
    <definedName name="MOV.070.C.0.05.2005.00.00.DGER049">-5681684.47</definedName>
    <definedName name="MOV.070.C.0.05.2005.00.00.DGER050.CG4_AREA_ADM">-6515707.68</definedName>
    <definedName name="MOV.070.C.0.05.2005.00.00.DGER050.CG4_AREA_COM">-5052710.46</definedName>
    <definedName name="MOV.070.C.0.05.2005.00.00.DGER050.CG4_NIVEL3_CV">-3119493.44</definedName>
    <definedName name="MOV.070.C.0.05.2005.00.00.DGER051">-1545778.87</definedName>
    <definedName name="MOV.070.C.0.05.2005.00.00.DGER055">-9583950.72</definedName>
    <definedName name="MOV.070.C.0.05.2005.00.00.DGER056">948392.58</definedName>
    <definedName name="MOV.070.C.0.05.2005.00.00.DGER057">1266207.86</definedName>
    <definedName name="MOV.070.C.0.05.2005.00.00.DGER064">-68286.02</definedName>
    <definedName name="MOV.070.C.0.05.2005.00.00.DMOLSON05">-16297711.11</definedName>
    <definedName name="MOV.070.C.0.05.2005.00.00.DMOLSON06">-2350086.76</definedName>
    <definedName name="MOV.070.C.0.05.2005.00.00.DMOLSON08">-11568418.14</definedName>
    <definedName name="MOV.070.C.0.05.2005.00.00.DMOLSON08.CG4_AREA_ADM">-6515707.68</definedName>
    <definedName name="MOV.070.C.0.05.2005.00.00.DMOLSON08.CG4_AREA_COM">-5052710.46</definedName>
    <definedName name="MOV.070.C.0.05.2005.00.00.DMOLSON08.CG4_NIVEL3_26">-721439.76</definedName>
    <definedName name="MOV.070.C.0.05.2005.00.00.DMOLSON08.CG4_NIVEL3_27">-197043.21</definedName>
    <definedName name="MOV.070.C.0.05.2005.00.00.DMOLSON14">-62303.99</definedName>
    <definedName name="MOV.070.C.0.05.2005.00.00.DMOLSON15">-416934.26</definedName>
    <definedName name="MOV.070.C.0.05.2005.00.00.DMOLSON16">943749.27</definedName>
    <definedName name="MOV.070.C.0.05.2005.00.00.DMOLSON27">-1129872.24</definedName>
    <definedName name="MOV.070.C.0.05.2005.00.00.DMOLSON29">0</definedName>
    <definedName name="MOV.070.C.0.05.2005.00.00.DMOLSON30">0</definedName>
    <definedName name="MOV.070.C.0.05.2005.00.00.DMOLSON31">221746.15</definedName>
    <definedName name="MOV.070.C.0.05.2005.00.00.DRES025">0</definedName>
    <definedName name="MOV.070.C.0.05.2005.00.00.DRES25">0</definedName>
    <definedName name="MOV.070.C.0.05.2005.00.00.DRESPER">-10626698.91</definedName>
    <definedName name="MOV.070.C.0.06.2005.00.00.3110030">-508336.11</definedName>
    <definedName name="MOV.070.C.0.06.2005.00.00.311550">-1363498.2</definedName>
    <definedName name="MOV.070.C.0.06.2005.00.00.321450.CG4_NIVEL3_CV">-49123.01</definedName>
    <definedName name="MOV.070.C.0.06.2005.00.00.3214500.CG4_32999">0</definedName>
    <definedName name="MOV.070.C.0.06.2005.00.00.3214500.CG4_33999">0</definedName>
    <definedName name="MOV.070.C.0.06.2005.00.00.3214500.CG4_34999">0</definedName>
    <definedName name="MOV.070.C.0.06.2005.00.00.3214500.CG4_42999">-207886.94</definedName>
    <definedName name="MOV.070.C.0.06.2005.00.00.3214540">-586209.29</definedName>
    <definedName name="MOV.070.C.0.06.2005.00.00.3214570.CG4_NIVEL3_CV">0</definedName>
    <definedName name="MOV.070.C.0.06.2005.00.00.3215100">0</definedName>
    <definedName name="MOV.070.C.0.06.2005.00.00.3215420">0</definedName>
    <definedName name="MOV.070.C.0.06.2005.00.00.3215990.CG4_NIVEL4_AS">-1351841.33</definedName>
    <definedName name="MOV.070.C.0.06.2005.00.00.421100">0</definedName>
    <definedName name="MOV.070.C.0.06.2005.00.00.4211100">0</definedName>
    <definedName name="MOV.070.C.0.06.2005.00.00.4212080">0</definedName>
    <definedName name="MOV.070.C.0.06.2005.00.00.4220260">-104917.15</definedName>
    <definedName name="MOV.070.C.0.06.2005.00.00.DGER003">-55741688.72</definedName>
    <definedName name="MOV.070.C.0.06.2005.00.00.DGER005">-9182468.39</definedName>
    <definedName name="MOV.070.C.0.06.2005.00.00.DGER007">-3254862.19</definedName>
    <definedName name="MOV.070.C.0.06.2005.00.00.DGER01">109429087.399999</definedName>
    <definedName name="MOV.070.C.0.06.2005.00.00.DGER015.CG4_AREA_ADM">-842445.81</definedName>
    <definedName name="MOV.070.C.0.06.2005.00.00.DGER015.CG4_AREA_COM">-82206.11</definedName>
    <definedName name="MOV.070.C.0.06.2005.00.00.DGER016">864906.76</definedName>
    <definedName name="MOV.070.C.0.06.2005.00.00.DGER026">-8167941.57</definedName>
    <definedName name="MOV.070.C.0.06.2005.00.00.DGER029">165611.79</definedName>
    <definedName name="MOV.070.C.0.06.2005.00.00.DGER030">-1517760.4</definedName>
    <definedName name="MOV.070.C.0.06.2005.00.00.DGER031">-1436726.01</definedName>
    <definedName name="MOV.070.C.0.06.2005.00.00.DGER034">0</definedName>
    <definedName name="MOV.070.C.0.06.2005.00.00.DGER036">0</definedName>
    <definedName name="MOV.070.C.0.06.2005.00.00.DGER049">-5341301.92</definedName>
    <definedName name="MOV.070.C.0.06.2005.00.00.DGER050.CG4_AREA_ADM">-5431666.96</definedName>
    <definedName name="MOV.070.C.0.06.2005.00.00.DGER050.CG4_AREA_COM">-5690256.73</definedName>
    <definedName name="MOV.070.C.0.06.2005.00.00.DGER050.CG4_NIVEL3_CV">-3527907.04</definedName>
    <definedName name="MOV.070.C.0.06.2005.00.00.DGER051">-801153.69</definedName>
    <definedName name="MOV.070.C.0.06.2005.00.00.DGER055">-7194933.7</definedName>
    <definedName name="MOV.070.C.0.06.2005.00.00.DGER056">1005041.33</definedName>
    <definedName name="MOV.070.C.0.06.2005.00.00.DGER057">404120.17</definedName>
    <definedName name="MOV.070.C.0.06.2005.00.00.DGER064">-41805.64</definedName>
    <definedName name="MOV.070.C.0.06.2005.00.00.DMOLSON05">-16333015.45</definedName>
    <definedName name="MOV.070.C.0.06.2005.00.00.DMOLSON06">-2147211.32</definedName>
    <definedName name="MOV.070.C.0.06.2005.00.00.DMOLSON08">-11121923.69</definedName>
    <definedName name="MOV.070.C.0.06.2005.00.00.DMOLSON08.CG4_AREA_ADM">-5431666.96</definedName>
    <definedName name="MOV.070.C.0.06.2005.00.00.DMOLSON08.CG4_AREA_COM">-5690256.73</definedName>
    <definedName name="MOV.070.C.0.06.2005.00.00.DMOLSON08.CG4_NIVEL3_26">-696579.06</definedName>
    <definedName name="MOV.070.C.0.06.2005.00.00.DMOLSON08.CG4_NIVEL3_27">-79255.18</definedName>
    <definedName name="MOV.070.C.0.06.2005.00.00.DMOLSON14">-186935.98</definedName>
    <definedName name="MOV.070.C.0.06.2005.00.00.DMOLSON15">-310515.47</definedName>
    <definedName name="MOV.070.C.0.06.2005.00.00.DMOLSON16">103490.04</definedName>
    <definedName name="MOV.070.C.0.06.2005.00.00.DMOLSON27">2397243.42</definedName>
    <definedName name="MOV.070.C.0.06.2005.00.00.DMOLSON29">0</definedName>
    <definedName name="MOV.070.C.0.06.2005.00.00.DMOLSON30">0</definedName>
    <definedName name="MOV.070.C.0.06.2005.00.00.DMOLSON31">466183.51</definedName>
    <definedName name="MOV.070.C.0.06.2005.00.00.DRES025">-7867463.17</definedName>
    <definedName name="MOV.070.C.0.06.2005.00.00.DRES25">0</definedName>
    <definedName name="MOV.070.C.0.06.2005.00.00.DRESPER">-11327255.24</definedName>
    <definedName name="MOV.070.C.0.07.2005.00.00.3110030">-596171.03</definedName>
    <definedName name="MOV.070.C.0.07.2005.00.00.311550">-1350222.25</definedName>
    <definedName name="MOV.070.C.0.07.2005.00.00.321450.CG4_NIVEL3_CV">-49123.24</definedName>
    <definedName name="MOV.070.C.0.07.2005.00.00.3214500.CG4_32999">0</definedName>
    <definedName name="MOV.070.C.0.07.2005.00.00.3214500.CG4_33999">0</definedName>
    <definedName name="MOV.070.C.0.07.2005.00.00.3214500.CG4_34999">0</definedName>
    <definedName name="MOV.070.C.0.07.2005.00.00.3214500.CG4_42999">-207886.94</definedName>
    <definedName name="MOV.070.C.0.07.2005.00.00.3214540">-589583.83</definedName>
    <definedName name="MOV.070.C.0.07.2005.00.00.3215100">0</definedName>
    <definedName name="MOV.070.C.0.07.2005.00.00.3215420">-2964708.69</definedName>
    <definedName name="MOV.070.C.0.07.2005.00.00.3215990.CG4_NIVEL4_AS">-2147491.47</definedName>
    <definedName name="MOV.070.C.0.07.2005.00.00.421100">0</definedName>
    <definedName name="MOV.070.C.0.07.2005.00.00.4211100">0</definedName>
    <definedName name="MOV.070.C.0.07.2005.00.00.4212080">0</definedName>
    <definedName name="MOV.070.C.0.07.2005.00.00.4220260">-29122.73</definedName>
    <definedName name="MOV.070.C.0.07.2005.00.00.DGER003">-56930213.85</definedName>
    <definedName name="MOV.070.C.0.07.2005.00.00.DGER005">-9481978.67</definedName>
    <definedName name="MOV.070.C.0.07.2005.00.00.DGER007">-3211548.2</definedName>
    <definedName name="MOV.070.C.0.07.2005.00.00.DGER01">110934830.37</definedName>
    <definedName name="MOV.070.C.0.07.2005.00.00.DGER015.CG4_AREA_ADM">-840654.64</definedName>
    <definedName name="MOV.070.C.0.07.2005.00.00.DGER015.CG4_AREA_COM">-82614.5</definedName>
    <definedName name="MOV.070.C.0.07.2005.00.00.DGER016">-75823.14</definedName>
    <definedName name="MOV.070.C.0.07.2005.00.00.DGER026">-8158984.09</definedName>
    <definedName name="MOV.070.C.0.07.2005.00.00.DGER029">170394.59</definedName>
    <definedName name="MOV.070.C.0.07.2005.00.00.DGER030">-1704124.04</definedName>
    <definedName name="MOV.070.C.0.07.2005.00.00.DGER031">-1194187.07</definedName>
    <definedName name="MOV.070.C.0.07.2005.00.00.DGER034">0</definedName>
    <definedName name="MOV.070.C.0.07.2005.00.00.DGER036">0</definedName>
    <definedName name="MOV.070.C.0.07.2005.00.00.DGER049">-5401200.51</definedName>
    <definedName name="MOV.070.C.0.07.2005.00.00.DGER050.CG4_AREA_ADM">-5822633.98</definedName>
    <definedName name="MOV.070.C.0.07.2005.00.00.DGER050.CG4_AREA_COM">-4212459.44</definedName>
    <definedName name="MOV.070.C.0.07.2005.00.00.DGER050.CG4_NIVEL3_CV">-2714241.99</definedName>
    <definedName name="MOV.070.C.0.07.2005.00.00.DGER051">-925531.43</definedName>
    <definedName name="MOV.070.C.0.07.2005.00.00.DGER055">-6470882.64</definedName>
    <definedName name="MOV.070.C.0.07.2005.00.00.DGER056">946543.82</definedName>
    <definedName name="MOV.070.C.0.07.2005.00.00.DGER057">3573.58</definedName>
    <definedName name="MOV.070.C.0.07.2005.00.00.DGER064">-40198.48</definedName>
    <definedName name="MOV.070.C.0.07.2005.00.00.DMOLSON05">-15406915.46</definedName>
    <definedName name="MOV.070.C.0.07.2005.00.00.DMOLSON06">-2457712.65</definedName>
    <definedName name="MOV.070.C.0.07.2005.00.00.DMOLSON08">-9525632.1</definedName>
    <definedName name="MOV.070.C.0.07.2005.00.00.DMOLSON08.CG4_AREA_ADM">-2348463.97</definedName>
    <definedName name="MOV.070.C.0.07.2005.00.00.DMOLSON08.CG4_AREA_COM">-7177168.13</definedName>
    <definedName name="MOV.070.C.0.07.2005.00.00.DMOLSON08.CG4_NIVEL3_26">-596867.66</definedName>
    <definedName name="MOV.070.C.0.07.2005.00.00.DMOLSON08.CG4_NIVEL3_27">285740.35</definedName>
    <definedName name="MOV.070.C.0.07.2005.00.00.DMOLSON14">-30412.65</definedName>
    <definedName name="MOV.070.C.0.07.2005.00.00.DMOLSON15">-42009.96</definedName>
    <definedName name="MOV.070.C.0.07.2005.00.00.DMOLSON16">116132.16</definedName>
    <definedName name="MOV.070.C.0.07.2005.00.00.DMOLSON27">-298554.61</definedName>
    <definedName name="MOV.070.C.0.07.2005.00.00.DMOLSON29">0</definedName>
    <definedName name="MOV.070.C.0.07.2005.00.00.DMOLSON30">0</definedName>
    <definedName name="MOV.070.C.0.07.2005.00.00.DMOLSON31">406564.96</definedName>
    <definedName name="MOV.070.C.0.07.2005.00.00.DRES025">-1311243.86</definedName>
    <definedName name="MOV.070.C.0.07.2005.00.00.DRESPER">-14057821.5</definedName>
    <definedName name="MOV.070.C.0.08.2005.00.00.3110030">-707977.66</definedName>
    <definedName name="MOV.070.C.0.08.2005.00.00.311550">-1365797.29</definedName>
    <definedName name="MOV.070.C.0.08.2005.00.00.321450.CG4_NIVEL3_CV">-44304.77</definedName>
    <definedName name="MOV.070.C.0.08.2005.00.00.3214500.CG4_32999">0</definedName>
    <definedName name="MOV.070.C.0.08.2005.00.00.3214500.CG4_33999">0</definedName>
    <definedName name="MOV.070.C.0.08.2005.00.00.3214500.CG4_34999">0</definedName>
    <definedName name="MOV.070.C.0.08.2005.00.00.3214500.CG4_42999">-207829.86</definedName>
    <definedName name="MOV.070.C.0.08.2005.00.00.3214540">-589585.46</definedName>
    <definedName name="MOV.070.C.0.08.2005.00.00.3215100">0</definedName>
    <definedName name="MOV.070.C.0.08.2005.00.00.3215990.CG4_NIVEL4_AS">-2364424.38</definedName>
    <definedName name="MOV.070.C.0.08.2005.00.00.421100">0</definedName>
    <definedName name="MOV.070.C.0.08.2005.00.00.4211100">0</definedName>
    <definedName name="MOV.070.C.0.08.2005.00.00.4212080">0</definedName>
    <definedName name="MOV.070.C.0.08.2005.00.00.DGER003">-66272614.47</definedName>
    <definedName name="MOV.070.C.0.08.2005.00.00.DGER005">-10896998.63</definedName>
    <definedName name="MOV.070.C.0.08.2005.00.00.DGER007">-3225803.46</definedName>
    <definedName name="MOV.070.C.0.08.2005.00.00.DGER01">129677200.669999</definedName>
    <definedName name="MOV.070.C.0.08.2005.00.00.DGER015.CG4_AREA_ADM">-822764.23</definedName>
    <definedName name="MOV.070.C.0.08.2005.00.00.DGER015.CG4_AREA_COM">-76474.51</definedName>
    <definedName name="MOV.070.C.0.08.2005.00.00.DGER016">29591.92999999</definedName>
    <definedName name="MOV.070.C.0.08.2005.00.00.DGER026">-17580112.49</definedName>
    <definedName name="MOV.070.C.0.08.2005.00.00.DGER029">84289.03</definedName>
    <definedName name="MOV.070.C.0.08.2005.00.00.DGER030">-848453.7</definedName>
    <definedName name="MOV.070.C.0.08.2005.00.00.DGER031">-1431757.91</definedName>
    <definedName name="MOV.070.C.0.08.2005.00.00.DGER034">0</definedName>
    <definedName name="MOV.070.C.0.08.2005.00.00.DGER036">0</definedName>
    <definedName name="MOV.070.C.0.08.2005.00.00.DGER049">-5693352.49</definedName>
    <definedName name="MOV.070.C.0.08.2005.00.00.DGER050.CG4_AREA_ADM">-6178262.66</definedName>
    <definedName name="MOV.070.C.0.08.2005.00.00.DGER050.CG4_AREA_COM">-4959127.1</definedName>
    <definedName name="MOV.070.C.0.08.2005.00.00.DGER050.CG4_NIVEL3_CV">-2864451.23</definedName>
    <definedName name="MOV.070.C.0.08.2005.00.00.DGER051">-886272.34</definedName>
    <definedName name="MOV.070.C.0.08.2005.00.00.DGER055">-7151086.24</definedName>
    <definedName name="MOV.070.C.0.08.2005.00.00.DGER056">1044109.23</definedName>
    <definedName name="MOV.070.C.0.08.2005.00.00.DGER057">324469.39</definedName>
    <definedName name="MOV.070.C.0.08.2005.00.00.DGER064">-45526.62</definedName>
    <definedName name="MOV.070.C.0.08.2005.00.00.DMOLSON05">-15851971.43</definedName>
    <definedName name="MOV.070.C.0.08.2005.00.00.DMOLSON06">-2725951.94</definedName>
    <definedName name="MOV.070.C.0.08.2005.00.00.DMOLSON08">-11137389.76</definedName>
    <definedName name="MOV.070.C.0.08.2005.00.00.DMOLSON08.CG4_AREA_ADM">-6178262.66</definedName>
    <definedName name="MOV.070.C.0.08.2005.00.00.DMOLSON08.CG4_AREA_COM">-4959127.1</definedName>
    <definedName name="MOV.070.C.0.08.2005.00.00.DMOLSON08.CG4_NIVEL3_26">-697590.3</definedName>
    <definedName name="MOV.070.C.0.08.2005.00.00.DMOLSON08.CG4_NIVEL3_27">-48556.44</definedName>
    <definedName name="MOV.070.C.0.08.2005.00.00.DMOLSON14">-155220.01</definedName>
    <definedName name="MOV.070.C.0.08.2005.00.00.DMOLSON15">-549100.67</definedName>
    <definedName name="MOV.070.C.0.08.2005.00.00.DMOLSON16">148408.7</definedName>
    <definedName name="MOV.070.C.0.08.2005.00.00.DMOLSON27">-376644.2</definedName>
    <definedName name="MOV.070.C.0.08.2005.00.00.DMOLSON29">0</definedName>
    <definedName name="MOV.070.C.0.08.2005.00.00.DMOLSON30">0</definedName>
    <definedName name="MOV.070.C.0.08.2005.00.00.DMOLSON31">443610.19</definedName>
    <definedName name="MOV.070.C.0.08.2005.00.00.DRES025">-1286136.66</definedName>
    <definedName name="MOV.070.C.0.08.2005.00.00.DRESPER">-17925313.03</definedName>
    <definedName name="MOV.090.C.0.01.2003.00.00.311550">-4476506.93</definedName>
    <definedName name="MOV.090.C.0.01.2003.00.00.3214500.CG4_32999">0</definedName>
    <definedName name="MOV.090.C.0.01.2003.00.00.3214500.CG4_33999">0</definedName>
    <definedName name="MOV.090.C.0.01.2003.00.00.3214500.CG4_34999">0</definedName>
    <definedName name="MOV.090.C.0.01.2003.00.00.3214500.CG4_42999">-350824.08</definedName>
    <definedName name="MOV.090.C.0.01.2003.00.00.3215420">-455654</definedName>
    <definedName name="MOV.090.C.0.01.2003.00.00.421100">-819397.95</definedName>
    <definedName name="MOV.090.C.0.01.2003.00.00.DGER003">-55409351.58</definedName>
    <definedName name="MOV.090.C.0.01.2003.00.00.DGER005">-13129446.58</definedName>
    <definedName name="MOV.090.C.0.01.2003.00.00.DGER006">-13096989.38</definedName>
    <definedName name="MOV.090.C.0.01.2003.00.00.DGER007">-3892608.77</definedName>
    <definedName name="MOV.090.C.0.01.2003.00.00.DGER01">116081092.38</definedName>
    <definedName name="MOV.090.C.0.01.2003.00.00.DGER015.CG4_AREA_ADM">-1498358.23</definedName>
    <definedName name="MOV.090.C.0.01.2003.00.00.DGER015.CG4_AREA_COM">-57912.46</definedName>
    <definedName name="MOV.090.C.0.01.2003.00.00.DGER016">-3550129.16</definedName>
    <definedName name="MOV.090.C.0.01.2003.00.00.DGER026">-15587633.56</definedName>
    <definedName name="MOV.090.C.0.01.2003.00.00.DGER029">236606.55</definedName>
    <definedName name="MOV.090.C.0.01.2003.00.00.DGER030">-1538146.52</definedName>
    <definedName name="MOV.090.C.0.01.2003.00.00.DGER031">-1263978</definedName>
    <definedName name="MOV.090.C.0.01.2003.00.00.DGER032">469653.53</definedName>
    <definedName name="MOV.090.C.0.01.2003.00.00.DGER034">5003931.58</definedName>
    <definedName name="MOV.090.C.0.01.2003.00.00.DGER036">25772.19</definedName>
    <definedName name="MOV.090.C.0.01.2003.00.00.DGER048">8238712.32</definedName>
    <definedName name="MOV.090.C.0.01.2003.00.00.DGER049">-5582720.67</definedName>
    <definedName name="MOV.090.C.0.01.2003.00.00.DGER050">-9335941.73</definedName>
    <definedName name="MOV.090.C.0.01.2003.00.00.DGER050.CG4_AREA_ADM">-7493924.62</definedName>
    <definedName name="MOV.090.C.0.01.2003.00.00.DGER050.CG4_AREA_COM">-1842017.11</definedName>
    <definedName name="MOV.090.C.0.01.2003.00.00.DGER051">-3047796.89</definedName>
    <definedName name="MOV.090.C.0.01.2003.00.00.DGER055">-6399616.37</definedName>
    <definedName name="MOV.090.C.0.01.2003.00.00.DGER056">553417.43</definedName>
    <definedName name="MOV.090.C.0.01.2003.00.00.DGER057">-588577.8</definedName>
    <definedName name="MOV.090.C.0.01.2003.00.00.DGER064">-7665584.56</definedName>
    <definedName name="MOV.090.C.0.01.2003.00.00.DMOLSON27">0</definedName>
    <definedName name="MOV.090.C.0.01.2003.00.00.DRESPER">-16787165.1599999</definedName>
    <definedName name="MOV.090.C.0.01.2004.00.00">0</definedName>
    <definedName name="MOV.090.C.0.01.2004.00.00.3110030">-679271.3</definedName>
    <definedName name="MOV.090.C.0.01.2004.00.00.311550">-4277658.42</definedName>
    <definedName name="MOV.090.C.0.01.2004.00.00.321250">-2880412.03</definedName>
    <definedName name="MOV.090.C.0.01.2004.00.00.321450.CG4_NIVEL3_CV">-116943.04</definedName>
    <definedName name="MOV.090.C.0.01.2004.00.00.3214500.CG4_32999">0</definedName>
    <definedName name="MOV.090.C.0.01.2004.00.00.3214500.CG4_33999">0</definedName>
    <definedName name="MOV.090.C.0.01.2004.00.00.3214500.CG4_34999">0</definedName>
    <definedName name="MOV.090.C.0.01.2004.00.00.3214500.CG4_42999">-167386.17</definedName>
    <definedName name="MOV.090.C.0.01.2004.00.00.3214540">-467969.61</definedName>
    <definedName name="MOV.090.C.0.01.2004.00.00.3214570.CG4_NIVEL3_CV">0</definedName>
    <definedName name="MOV.090.C.0.01.2004.00.00.3215100">-1489056.31</definedName>
    <definedName name="MOV.090.C.0.01.2004.00.00.3215420">0</definedName>
    <definedName name="MOV.090.C.0.01.2004.00.00.421100">639902</definedName>
    <definedName name="MOV.090.C.0.01.2004.00.00.4211100">0</definedName>
    <definedName name="MOV.090.C.0.01.2004.00.00.4212080">0</definedName>
    <definedName name="MOV.090.C.0.01.2004.00.00.DGER003">-50716208.81</definedName>
    <definedName name="MOV.090.C.0.01.2004.00.00.DGER005">-7949727.98</definedName>
    <definedName name="MOV.090.C.0.01.2004.00.00.DGER006">-19365725.37</definedName>
    <definedName name="MOV.090.C.0.01.2004.00.00.DGER007">-3513010.21</definedName>
    <definedName name="MOV.090.C.0.01.2004.00.00.DGER01">107053368.66</definedName>
    <definedName name="MOV.090.C.0.01.2004.00.00.DGER015.CG4_AREA_ADM">-1201078.12</definedName>
    <definedName name="MOV.090.C.0.01.2004.00.00.DGER015.CG4_AREA_COM">-191383.23</definedName>
    <definedName name="MOV.090.C.0.01.2004.00.00.DGER015.CG4_NIVEL3_CV">-116943.04</definedName>
    <definedName name="MOV.090.C.0.01.2004.00.00.DGER016">2370227.26999999</definedName>
    <definedName name="MOV.090.C.0.01.2004.00.00.DGER026">-13553734.94</definedName>
    <definedName name="MOV.090.C.0.01.2004.00.00.DGER026.CG4_NIVEL3_CV">-1108099.39</definedName>
    <definedName name="MOV.090.C.0.01.2004.00.00.DGER029">169631.55</definedName>
    <definedName name="MOV.090.C.0.01.2004.00.00.DGER030">-2222268.99</definedName>
    <definedName name="MOV.090.C.0.01.2004.00.00.DGER031">-1700390.23</definedName>
    <definedName name="MOV.090.C.0.01.2004.00.00.DGER032">-18233.65</definedName>
    <definedName name="MOV.090.C.0.01.2004.00.00.DGER034">6465441.49</definedName>
    <definedName name="MOV.090.C.0.01.2004.00.00.DGER036">304705.4</definedName>
    <definedName name="MOV.090.C.0.01.2004.00.00.DGER048">5234843.87</definedName>
    <definedName name="MOV.090.C.0.01.2004.00.00.DGER049">-6938503.05</definedName>
    <definedName name="MOV.090.C.0.01.2004.00.00.DGER050">-15759875.29</definedName>
    <definedName name="MOV.090.C.0.01.2004.00.00.DGER050.CG4_AREA_ADM">-5185828.63</definedName>
    <definedName name="MOV.090.C.0.01.2004.00.00.DGER050.CG4_AREA_COM">-10578899.66</definedName>
    <definedName name="MOV.090.C.0.01.2004.00.00.DGER050.CG4_NIVEL3_CV">-7607153.61</definedName>
    <definedName name="MOV.090.C.0.01.2004.00.00.DGER051">-2328333.73</definedName>
    <definedName name="MOV.090.C.0.01.2004.00.00.DGER055">-2114707.11</definedName>
    <definedName name="MOV.090.C.0.01.2004.00.00.DGER056">502361.45</definedName>
    <definedName name="MOV.090.C.0.01.2004.00.00.DGER057">-104541.52</definedName>
    <definedName name="MOV.090.C.0.01.2004.00.00.DGER064">-12200585.29</definedName>
    <definedName name="MOV.090.C.0.01.2004.00.00.DMOLSON05">-18138087.95</definedName>
    <definedName name="MOV.090.C.0.01.2004.00.00.DMOLSON06">-2888255.88</definedName>
    <definedName name="MOV.090.C.0.01.2004.00.00.DMOLSON08">-15764728.29</definedName>
    <definedName name="MOV.090.C.0.01.2004.00.00.DMOLSON08.CG4_AREA_ADM">-5185828.63</definedName>
    <definedName name="MOV.090.C.0.01.2004.00.00.DMOLSON08.CG4_AREA_COM">-10578899.66</definedName>
    <definedName name="MOV.090.C.0.01.2004.00.00.DMOLSON08.CG4_NIVEL3_26">-490751.28</definedName>
    <definedName name="MOV.090.C.0.01.2004.00.00.DMOLSON08.CG4_NIVEL3_27">70363.02</definedName>
    <definedName name="MOV.090.C.0.01.2004.00.00.DMOLSON14">-201163.24</definedName>
    <definedName name="MOV.090.C.0.01.2004.00.00.DMOLSON15">-1395620.73</definedName>
    <definedName name="MOV.090.C.0.01.2004.00.00.DMOLSON16">-18233.65</definedName>
    <definedName name="MOV.090.C.0.01.2004.00.00.DMOLSON27">-3606665.04</definedName>
    <definedName name="MOV.090.C.0.01.2004.00.00.DMOLSON29">4406116.8</definedName>
    <definedName name="MOV.090.C.0.01.2004.00.00.DMOLSON30">-1227637.42</definedName>
    <definedName name="MOV.090.C.0.01.2004.00.00.DMOLSON31">2224347.8</definedName>
    <definedName name="MOV.090.C.0.01.2004.00.00.DRESPER">-30752718.63</definedName>
    <definedName name="MOV.090.C.0.01.2005.00.00.3110030">-924721.84</definedName>
    <definedName name="MOV.090.C.0.01.2005.00.00.311550">-1294845.91</definedName>
    <definedName name="MOV.090.C.0.01.2005.00.00.321450.CG4_NIVEL3_CV">-326126.7</definedName>
    <definedName name="MOV.090.C.0.01.2005.00.00.3214500.CG4_32999">0</definedName>
    <definedName name="MOV.090.C.0.01.2005.00.00.3214500.CG4_33999">0</definedName>
    <definedName name="MOV.090.C.0.01.2005.00.00.3214500.CG4_34999">0</definedName>
    <definedName name="MOV.090.C.0.01.2005.00.00.3214500.CG4_42999">-207886.94</definedName>
    <definedName name="MOV.090.C.0.01.2005.00.00.3214540">-554977.1</definedName>
    <definedName name="MOV.090.C.0.01.2005.00.00.3214570">0</definedName>
    <definedName name="MOV.090.C.0.01.2005.00.00.3214570.CG4_NIVEL3_CV">0</definedName>
    <definedName name="MOV.090.C.0.01.2005.00.00.3215100">57946.62</definedName>
    <definedName name="MOV.090.C.0.01.2005.00.00.3215420">0</definedName>
    <definedName name="MOV.090.C.0.01.2005.00.00.3215990.CG4_NIVEL4_AS">-2068535</definedName>
    <definedName name="MOV.090.C.0.01.2005.00.00.421100">0</definedName>
    <definedName name="MOV.090.C.0.01.2005.00.00.4211100">0</definedName>
    <definedName name="MOV.090.C.0.01.2005.00.00.4212080">0</definedName>
    <definedName name="MOV.090.C.0.01.2005.00.00.4220260">0</definedName>
    <definedName name="MOV.090.C.0.01.2005.00.00.DGER003">-69944872.77</definedName>
    <definedName name="MOV.090.C.0.01.2005.00.00.DGER005">-13042803.78</definedName>
    <definedName name="MOV.090.C.0.01.2005.00.00.DGER007">-3277384.92</definedName>
    <definedName name="MOV.090.C.0.01.2005.00.00.DGER01">139442727.9</definedName>
    <definedName name="MOV.090.C.0.01.2005.00.00.DGER015.CG4_AREA_ADM">-1029883.36</definedName>
    <definedName name="MOV.090.C.0.01.2005.00.00.DGER015.CG4_AREA_COM">-398842.47</definedName>
    <definedName name="MOV.090.C.0.01.2005.00.00.DGER016">1405533.20000001</definedName>
    <definedName name="MOV.090.C.0.01.2005.00.00.DGER026">-15921313.43</definedName>
    <definedName name="MOV.090.C.0.01.2005.00.00.DGER026.CG4_NIVEL3_CV">-420083.23</definedName>
    <definedName name="MOV.090.C.0.01.2005.00.00.DGER029">5554036.54</definedName>
    <definedName name="MOV.090.C.0.01.2005.00.00.DGER030">-3137300.42</definedName>
    <definedName name="MOV.090.C.0.01.2005.00.00.DGER031">-2323473.83</definedName>
    <definedName name="MOV.090.C.0.01.2005.00.00.DGER032">0</definedName>
    <definedName name="MOV.090.C.0.01.2005.00.00.DGER034">9827379.15</definedName>
    <definedName name="MOV.090.C.0.01.2005.00.00.DGER036">107476.22</definedName>
    <definedName name="MOV.090.C.0.01.2005.00.00.DGER048">0</definedName>
    <definedName name="MOV.090.C.0.01.2005.00.00.DGER049">-5780252.36</definedName>
    <definedName name="MOV.090.C.0.01.2005.00.00.DGER050.CG4_AREA_ADM">-6395400.8</definedName>
    <definedName name="MOV.090.C.0.01.2005.00.00.DGER050.CG4_AREA_COM">-7088410.16</definedName>
    <definedName name="MOV.090.C.0.01.2005.00.00.DGER050.CG4_NIVEL3_CV">-4332108.01</definedName>
    <definedName name="MOV.090.C.0.01.2005.00.00.DGER051">-1746034.6</definedName>
    <definedName name="MOV.090.C.0.01.2005.00.00.DGER055">-731762.42</definedName>
    <definedName name="MOV.090.C.0.01.2005.00.00.DGER056">1033533.96</definedName>
    <definedName name="MOV.090.C.0.01.2005.00.00.DGER057">1245078.46</definedName>
    <definedName name="MOV.090.C.0.01.2005.00.00.DGER064">0</definedName>
    <definedName name="MOV.090.C.0.01.2005.00.00.DMOLSON05">-19289745.27</definedName>
    <definedName name="MOV.090.C.0.01.2005.00.00.DMOLSON06">-3121450.82</definedName>
    <definedName name="MOV.090.C.0.01.2005.00.00.DMOLSON08">-13483810.96</definedName>
    <definedName name="MOV.090.C.0.01.2005.00.00.DMOLSON08.CG4_AREA_ADM">-6395400.8</definedName>
    <definedName name="MOV.090.C.0.01.2005.00.00.DMOLSON08.CG4_AREA_COM">-7088410.16</definedName>
    <definedName name="MOV.090.C.0.01.2005.00.00.DMOLSON08.CG4_NIVEL3_26">-443546.91</definedName>
    <definedName name="MOV.090.C.0.01.2005.00.00.DMOLSON08.CG4_NIVEL3_27">-12641.58</definedName>
    <definedName name="MOV.090.C.0.01.2005.00.00.DMOLSON14">-176021.2</definedName>
    <definedName name="MOV.090.C.0.01.2005.00.00.DMOLSON15">51733.51</definedName>
    <definedName name="MOV.090.C.0.01.2005.00.00.DMOLSON16">497547.17</definedName>
    <definedName name="MOV.090.C.0.01.2005.00.00.DMOLSON27">5895031.86</definedName>
    <definedName name="MOV.090.C.0.01.2005.00.00.DMOLSON29">0</definedName>
    <definedName name="MOV.090.C.0.01.2005.00.00.DMOLSON30">0</definedName>
    <definedName name="MOV.090.C.0.01.2005.00.00.DMOLSON31">573167.37</definedName>
    <definedName name="MOV.090.C.0.01.2005.00.00.DRES025">0</definedName>
    <definedName name="MOV.090.C.0.01.2005.00.00.DRES25">0</definedName>
    <definedName name="MOV.090.C.0.01.2005.00.00.DRESPER">9511694.49999997</definedName>
    <definedName name="MOV.090.C.0.02.2003.00.00.311550">-4571696.49</definedName>
    <definedName name="MOV.090.C.0.02.2003.00.00.3214500.CG4_32999">-61701.18</definedName>
    <definedName name="MOV.090.C.0.02.2003.00.00.3214500.CG4_33999">-74420.27</definedName>
    <definedName name="MOV.090.C.0.02.2003.00.00.3214500.CG4_34999">-25486.61</definedName>
    <definedName name="MOV.090.C.0.02.2003.00.00.3214500.CG4_42999">-165104.38</definedName>
    <definedName name="MOV.090.C.0.02.2003.00.00.3215420">-211275</definedName>
    <definedName name="MOV.090.C.0.02.2003.00.00.421100">-308559.3</definedName>
    <definedName name="MOV.090.C.0.02.2003.00.00.DGER003">-61807011.9999999</definedName>
    <definedName name="MOV.090.C.0.02.2003.00.00.DGER005">-13409077.33</definedName>
    <definedName name="MOV.090.C.0.02.2003.00.00.DGER006">-22978212.91</definedName>
    <definedName name="MOV.090.C.0.02.2003.00.00.DGER007">-3863654.71</definedName>
    <definedName name="MOV.090.C.0.02.2003.00.00.DGER01">133402681.979999</definedName>
    <definedName name="MOV.090.C.0.02.2003.00.00.DGER015.CG4_AREA_ADM">-1502241.91</definedName>
    <definedName name="MOV.090.C.0.02.2003.00.00.DGER015.CG4_AREA_COM">-57572.54</definedName>
    <definedName name="MOV.090.C.0.02.2003.00.00.DGER016">-2751635.15999998</definedName>
    <definedName name="MOV.090.C.0.02.2003.00.00.DGER026">-3383381.7</definedName>
    <definedName name="MOV.090.C.0.02.2003.00.00.DGER029">194449.11</definedName>
    <definedName name="MOV.090.C.0.02.2003.00.00.DGER030">-1520923.53</definedName>
    <definedName name="MOV.090.C.0.02.2003.00.00.DGER031">-618503.75</definedName>
    <definedName name="MOV.090.C.0.02.2003.00.00.DGER032">90591.69</definedName>
    <definedName name="MOV.090.C.0.02.2003.00.00.DGER034">-1054126.04</definedName>
    <definedName name="MOV.090.C.0.02.2003.00.00.DGER036">38123.34</definedName>
    <definedName name="MOV.090.C.0.02.2003.00.00.DGER048">15368976.4</definedName>
    <definedName name="MOV.090.C.0.02.2003.00.00.DGER049">-5031102.25</definedName>
    <definedName name="MOV.090.C.0.02.2003.00.00.DGER050.CG4_AREA_ADM">-6958992.52</definedName>
    <definedName name="MOV.090.C.0.02.2003.00.00.DGER050.CG4_AREA_COM">-2428544.44</definedName>
    <definedName name="MOV.090.C.0.02.2003.00.00.DGER050.CG4_NIVEL3_CV">0</definedName>
    <definedName name="MOV.090.C.0.02.2003.00.00.DGER051">-5808652.56</definedName>
    <definedName name="MOV.090.C.0.02.2003.00.00.DGER055">-5636615.52</definedName>
    <definedName name="MOV.090.C.0.02.2003.00.00.DGER056">376618.45</definedName>
    <definedName name="MOV.090.C.0.02.2003.00.00.DGER057">17606.6</definedName>
    <definedName name="MOV.090.C.0.02.2003.00.00.DGER064">-7665584.56</definedName>
    <definedName name="MOV.090.C.0.02.2003.00.00.DMOLSON27">0</definedName>
    <definedName name="MOV.090.C.0.02.2003.00.00.DRESPER">-2078316.65000001</definedName>
    <definedName name="MOV.090.C.0.02.2004.00.00">0</definedName>
    <definedName name="MOV.090.C.0.02.2004.00.00.3110030">-994401.52</definedName>
    <definedName name="MOV.090.C.0.02.2004.00.00.311550">-4337195.84</definedName>
    <definedName name="MOV.090.C.0.02.2004.00.00.321250">-3207818.04</definedName>
    <definedName name="MOV.090.C.0.02.2004.00.00.321450.CG4_NIVEL3_CV">-193110.71</definedName>
    <definedName name="MOV.090.C.0.02.2004.00.00.3214500.CG4_32999">0</definedName>
    <definedName name="MOV.090.C.0.02.2004.00.00.3214500.CG4_33999">0</definedName>
    <definedName name="MOV.090.C.0.02.2004.00.00.3214500.CG4_34999">0</definedName>
    <definedName name="MOV.090.C.0.02.2004.00.00.3214500.CG4_42999">-167386.17</definedName>
    <definedName name="MOV.090.C.0.02.2004.00.00.3214540">-506795.26</definedName>
    <definedName name="MOV.090.C.0.02.2004.00.00.3214570.CG4_NIVEL3_CV">0</definedName>
    <definedName name="MOV.090.C.0.02.2004.00.00.3215100">-2612639.66</definedName>
    <definedName name="MOV.090.C.0.02.2004.00.00.3215420">0</definedName>
    <definedName name="MOV.090.C.0.02.2004.00.00.421100">195497.81</definedName>
    <definedName name="MOV.090.C.0.02.2004.00.00.4211100">0</definedName>
    <definedName name="MOV.090.C.0.02.2004.00.00.4212080">0</definedName>
    <definedName name="MOV.090.C.0.02.2004.00.00.DGER003">-63325671.2599999</definedName>
    <definedName name="MOV.090.C.0.02.2004.00.00.DGER005">-12553802.83</definedName>
    <definedName name="MOV.090.C.0.02.2004.00.00.DGER006">-26867603.56</definedName>
    <definedName name="MOV.090.C.0.02.2004.00.00.DGER007">-3581286.94</definedName>
    <definedName name="MOV.090.C.0.02.2004.00.00.DGER01">131469436.229999</definedName>
    <definedName name="MOV.090.C.0.02.2004.00.00.DGER015.CG4_AREA_ADM">-1234222.18</definedName>
    <definedName name="MOV.090.C.0.02.2004.00.00.DGER015.CG4_AREA_COM">-268478.08</definedName>
    <definedName name="MOV.090.C.0.02.2004.00.00.DGER015.CG4_NIVEL3_CV">-151267.33</definedName>
    <definedName name="MOV.090.C.0.02.2004.00.00.DGER016">2000140.00000001</definedName>
    <definedName name="MOV.090.C.0.02.2004.00.00.DGER026">-33679085.17</definedName>
    <definedName name="MOV.090.C.0.02.2004.00.00.DGER026.CG4_NIVEL3_CV">-579264.18</definedName>
    <definedName name="MOV.090.C.0.02.2004.00.00.DGER029">221455.53</definedName>
    <definedName name="MOV.090.C.0.02.2004.00.00.DGER030">-2114058.72</definedName>
    <definedName name="MOV.090.C.0.02.2004.00.00.DGER031">-839526.49</definedName>
    <definedName name="MOV.090.C.0.02.2004.00.00.DGER032">-156259.95</definedName>
    <definedName name="MOV.090.C.0.02.2004.00.00.DGER034">14625919.62</definedName>
    <definedName name="MOV.090.C.0.02.2004.00.00.DGER036">127884.19</definedName>
    <definedName name="MOV.090.C.0.02.2004.00.00.DGER048">3726750.31</definedName>
    <definedName name="MOV.090.C.0.02.2004.00.00.DGER049">-6519418.41</definedName>
    <definedName name="MOV.090.C.0.02.2004.00.00.DGER050">-16148970.86</definedName>
    <definedName name="MOV.090.C.0.02.2004.00.00.DGER050.CG4_AREA_ADM">-6507010.51</definedName>
    <definedName name="MOV.090.C.0.02.2004.00.00.DGER050.CG4_AREA_COM">-9683706.86</definedName>
    <definedName name="MOV.090.C.0.02.2004.00.00.DGER050.CG4_NIVEL3_CV">-6477406.18</definedName>
    <definedName name="MOV.090.C.0.02.2004.00.00.DGER051">-2424326.01</definedName>
    <definedName name="MOV.090.C.0.02.2004.00.00.DGER055">-2643754.81</definedName>
    <definedName name="MOV.090.C.0.02.2004.00.00.DGER056">78652.6</definedName>
    <definedName name="MOV.090.C.0.02.2004.00.00.DGER057">64942.49</definedName>
    <definedName name="MOV.090.C.0.02.2004.00.00.DGER064">-12200585.29</definedName>
    <definedName name="MOV.090.C.0.02.2004.00.00.DMOLSON05">-25855823.75</definedName>
    <definedName name="MOV.090.C.0.02.2004.00.00.DMOLSON06">-3243615.82</definedName>
    <definedName name="MOV.090.C.0.02.2004.00.00.DMOLSON08">-16190717.37</definedName>
    <definedName name="MOV.090.C.0.02.2004.00.00.DMOLSON08.CG4_AREA_ADM">-6507010.51</definedName>
    <definedName name="MOV.090.C.0.02.2004.00.00.DMOLSON08.CG4_AREA_COM">-9683706.86</definedName>
    <definedName name="MOV.090.C.0.02.2004.00.00.DMOLSON08.CG4_NIVEL3_26">-650397.01</definedName>
    <definedName name="MOV.090.C.0.02.2004.00.00.DMOLSON08.CG4_NIVEL3_27">-102758.03</definedName>
    <definedName name="MOV.090.C.0.02.2004.00.00.DMOLSON14">-350531.88</definedName>
    <definedName name="MOV.090.C.0.02.2004.00.00.DMOLSON15">-889951.37</definedName>
    <definedName name="MOV.090.C.0.02.2004.00.00.DMOLSON16">-156259.95</definedName>
    <definedName name="MOV.090.C.0.02.2004.00.00.DMOLSON27">-91887.89</definedName>
    <definedName name="MOV.090.C.0.02.2004.00.00.DMOLSON29">3382679.75</definedName>
    <definedName name="MOV.090.C.0.02.2004.00.00.DMOLSON30">-1011779.81</definedName>
    <definedName name="MOV.090.C.0.02.2004.00.00.DMOLSON31">1234021.93</definedName>
    <definedName name="MOV.090.C.0.02.2004.00.00.DRESPER">-44225186.16</definedName>
    <definedName name="MOV.090.C.0.02.2005.00.00.3110030">-643637.35</definedName>
    <definedName name="MOV.090.C.0.02.2005.00.00.311550">-1295484.23</definedName>
    <definedName name="MOV.090.C.0.02.2005.00.00.321001.CG4_AREA_ADM">0</definedName>
    <definedName name="MOV.090.C.0.02.2005.00.00.321001.CG4_AREA_COM">0</definedName>
    <definedName name="MOV.090.C.0.02.2005.00.00.321001.CG4_NIVEL3_CV">0</definedName>
    <definedName name="MOV.090.C.0.02.2005.00.00.321050.CG4_AREA_ADM">-43187.76</definedName>
    <definedName name="MOV.090.C.0.02.2005.00.00.321050.CG4_AREA_COM">0</definedName>
    <definedName name="MOV.090.C.0.02.2005.00.00.321050.CG4_NIVEL3_CV">0</definedName>
    <definedName name="MOV.090.C.0.02.2005.00.00.321100">-767289.66</definedName>
    <definedName name="MOV.090.C.0.02.2005.00.00.321100.CG4_AREA_ADM">-488770.69</definedName>
    <definedName name="MOV.090.C.0.02.2005.00.00.321100.CG4_AREA_COM">-278518.97</definedName>
    <definedName name="MOV.090.C.0.02.2005.00.00.321100.CG4_NIVEL3_CV">-274439.54</definedName>
    <definedName name="MOV.090.C.0.02.2005.00.00.321150">-268696.46</definedName>
    <definedName name="MOV.090.C.0.02.2005.00.00.321150.CG4_AREA_ADM">-237921.24</definedName>
    <definedName name="MOV.090.C.0.02.2005.00.00.321450.CG4_NIVEL3_CV">-301021.37</definedName>
    <definedName name="MOV.090.C.0.02.2005.00.00.3214500.CG4_32999">0</definedName>
    <definedName name="MOV.090.C.0.02.2005.00.00.3214500.CG4_33999">0</definedName>
    <definedName name="MOV.090.C.0.02.2005.00.00.3214500.CG4_34999">0</definedName>
    <definedName name="MOV.090.C.0.02.2005.00.00.3214500.CG4_42999">-207886.94</definedName>
    <definedName name="MOV.090.C.0.02.2005.00.00.3214540">-554965.88</definedName>
    <definedName name="MOV.090.C.0.02.2005.00.00.3214570">0</definedName>
    <definedName name="MOV.090.C.0.02.2005.00.00.3214570.CG4_NIVEL3_CV">0</definedName>
    <definedName name="MOV.090.C.0.02.2005.00.00.3215100">-188769.77</definedName>
    <definedName name="MOV.090.C.0.02.2005.00.00.3215420">0</definedName>
    <definedName name="MOV.090.C.0.02.2005.00.00.321599.CG4_NIVEL4_AS">0</definedName>
    <definedName name="MOV.090.C.0.02.2005.00.00.3215990.CG4_NIVEL4_AS">-2106723.31</definedName>
    <definedName name="MOV.090.C.0.02.2005.00.00.421100">0</definedName>
    <definedName name="MOV.090.C.0.02.2005.00.00.4211100">0</definedName>
    <definedName name="MOV.090.C.0.02.2005.00.00.4212080">0</definedName>
    <definedName name="MOV.090.C.0.02.2005.00.00.4220260">0</definedName>
    <definedName name="MOV.090.C.0.02.2005.00.00.DGER003">-61966154.6899999</definedName>
    <definedName name="MOV.090.C.0.02.2005.00.00.DGER005">-10034522.82</definedName>
    <definedName name="MOV.090.C.0.02.2005.00.00.DGER007">-2919084.63</definedName>
    <definedName name="MOV.090.C.0.02.2005.00.00.DGER01">123084224.66</definedName>
    <definedName name="MOV.090.C.0.02.2005.00.00.DGER015.CG4_AREA_ADM">-1023809.41</definedName>
    <definedName name="MOV.090.C.0.02.2005.00.00.DGER015.CG4_AREA_COM">-365892.81</definedName>
    <definedName name="MOV.090.C.0.02.2005.00.00.DGER016">-1200339.02</definedName>
    <definedName name="MOV.090.C.0.02.2005.00.00.DGER026">-12358001.48</definedName>
    <definedName name="MOV.090.C.0.02.2005.00.00.DGER026.CG4_NIVEL3_CV">-365391.66</definedName>
    <definedName name="MOV.090.C.0.02.2005.00.00.DGER029">2323750.7</definedName>
    <definedName name="MOV.090.C.0.02.2005.00.00.DGER030">-2498183.46</definedName>
    <definedName name="MOV.090.C.0.02.2005.00.00.DGER031">-2207172.68</definedName>
    <definedName name="MOV.090.C.0.02.2005.00.00.DGER032">0</definedName>
    <definedName name="MOV.090.C.0.02.2005.00.00.DGER034">-69546630.51</definedName>
    <definedName name="MOV.090.C.0.02.2005.00.00.DGER036">1097543.74</definedName>
    <definedName name="MOV.090.C.0.02.2005.00.00.DGER048">0</definedName>
    <definedName name="MOV.090.C.0.02.2005.00.00.DGER049">-5553678.3</definedName>
    <definedName name="MOV.090.C.0.02.2005.00.00.DGER050.CG4_AREA_ADM">-6589305.71</definedName>
    <definedName name="MOV.090.C.0.02.2005.00.00.DGER050.CG4_AREA_COM">-9009446.91</definedName>
    <definedName name="MOV.090.C.0.02.2005.00.00.DGER050.CG4_NIVEL3_CV">-4116916.7</definedName>
    <definedName name="MOV.090.C.0.02.2005.00.00.DGER051">-1667999.62</definedName>
    <definedName name="MOV.090.C.0.02.2005.00.00.DGER055">-32316975.19</definedName>
    <definedName name="MOV.090.C.0.02.2005.00.00.DGER056">815063.39</definedName>
    <definedName name="MOV.090.C.0.02.2005.00.00.DGER057">264900.07</definedName>
    <definedName name="MOV.090.C.0.02.2005.00.00.DGER064">0</definedName>
    <definedName name="MOV.090.C.0.02.2005.00.00.DMOLSON05">-17307503.19</definedName>
    <definedName name="MOV.090.C.0.02.2005.00.00.DMOLSON06">-2666386.65</definedName>
    <definedName name="MOV.090.C.0.02.2005.00.00.DMOLSON08">-15598752.62</definedName>
    <definedName name="MOV.090.C.0.02.2005.00.00.DMOLSON08.CG4_AREA_ADM">-6589305.71</definedName>
    <definedName name="MOV.090.C.0.02.2005.00.00.DMOLSON08.CG4_AREA_COM">-9009446.91</definedName>
    <definedName name="MOV.090.C.0.02.2005.00.00.DMOLSON08.CG4_NIVEL3_26">-453168.55</definedName>
    <definedName name="MOV.090.C.0.02.2005.00.00.DMOLSON08.CG4_NIVEL3_27">-131996.64</definedName>
    <definedName name="MOV.090.C.0.02.2005.00.00.DMOLSON14">41860.42</definedName>
    <definedName name="MOV.090.C.0.02.2005.00.00.DMOLSON15">-209699396.569999</definedName>
    <definedName name="MOV.090.C.0.02.2005.00.00.DMOLSON16">213778.87</definedName>
    <definedName name="MOV.090.C.0.02.2005.00.00.DMOLSON27">-3222745.14</definedName>
    <definedName name="MOV.090.C.0.02.2005.00.00.DMOLSON29">0</definedName>
    <definedName name="MOV.090.C.0.02.2005.00.00.DMOLSON30">0</definedName>
    <definedName name="MOV.090.C.0.02.2005.00.00.DMOLSON31">288071.2</definedName>
    <definedName name="MOV.090.C.0.02.2005.00.00.DRES025">0</definedName>
    <definedName name="MOV.090.C.0.02.2005.00.00.DRES25">0</definedName>
    <definedName name="MOV.090.C.0.02.2005.00.00.DRESPER">-326706892.969999</definedName>
    <definedName name="MOV.090.C.0.03.2002.00.00.DGER032">-548848.02</definedName>
    <definedName name="MOV.090.C.0.03.2002.00.00.DGER048">-192196589.069999</definedName>
    <definedName name="MOV.090.C.0.03.2003.00.00.311550">-4077392.01</definedName>
    <definedName name="MOV.090.C.0.03.2003.00.00.3214500.CG4_32999">-61701.18</definedName>
    <definedName name="MOV.090.C.0.03.2003.00.00.3214500.CG4_33999">-74420.27</definedName>
    <definedName name="MOV.090.C.0.03.2003.00.00.3214500.CG4_34999">-25486.61</definedName>
    <definedName name="MOV.090.C.0.03.2003.00.00.3214500.CG4_42999">-165104.38</definedName>
    <definedName name="MOV.090.C.0.03.2003.00.00.3215420">3547061</definedName>
    <definedName name="MOV.090.C.0.03.2003.00.00.421100">-5009251.24</definedName>
    <definedName name="MOV.090.C.0.03.2003.00.00.DGER003">-63860889.39</definedName>
    <definedName name="MOV.090.C.0.03.2003.00.00.DGER005">-14840192.05</definedName>
    <definedName name="MOV.090.C.0.03.2003.00.00.DGER006">-29811200.03</definedName>
    <definedName name="MOV.090.C.0.03.2003.00.00.DGER007">-3976177.88</definedName>
    <definedName name="MOV.090.C.0.03.2003.00.00.DGER01">137793753.319999</definedName>
    <definedName name="MOV.090.C.0.03.2003.00.00.DGER015.CG4_AREA_ADM">-533871.82</definedName>
    <definedName name="MOV.090.C.0.03.2003.00.00.DGER015.CG4_AREA_COM">-58376.15</definedName>
    <definedName name="MOV.090.C.0.03.2003.00.00.DGER016">3326213.96</definedName>
    <definedName name="MOV.090.C.0.03.2003.00.00.DGER026">-4312480.81</definedName>
    <definedName name="MOV.090.C.0.03.2003.00.00.DGER029">460487.96</definedName>
    <definedName name="MOV.090.C.0.03.2003.00.00.DGER030">-2060778.81</definedName>
    <definedName name="MOV.090.C.0.03.2003.00.00.DGER031">-1068061.36</definedName>
    <definedName name="MOV.090.C.0.03.2003.00.00.DGER032">685269.29999999</definedName>
    <definedName name="MOV.090.C.0.03.2003.00.00.DGER034">22643337.03</definedName>
    <definedName name="MOV.090.C.0.03.2003.00.00.DGER036">-56972.32</definedName>
    <definedName name="MOV.090.C.0.03.2003.00.00.DGER048">-10498292.56</definedName>
    <definedName name="MOV.090.C.0.03.2003.00.00.DGER049">-337153.54</definedName>
    <definedName name="MOV.090.C.0.03.2003.00.00.DGER050.CG4_AREA_ADM">-898666.99</definedName>
    <definedName name="MOV.090.C.0.03.2003.00.00.DGER050.CG4_AREA_COM">653159.62</definedName>
    <definedName name="MOV.090.C.0.03.2003.00.00.DGER050.CG4_NIVEL3_CV">0</definedName>
    <definedName name="MOV.090.C.0.03.2003.00.00.DGER051">-5770424.96</definedName>
    <definedName name="MOV.090.C.0.03.2003.00.00.DGER055">8276562.72</definedName>
    <definedName name="MOV.090.C.0.03.2003.00.00.DGER056">271510.9</definedName>
    <definedName name="MOV.090.C.0.03.2003.00.00.DGER057">-1887970.73</definedName>
    <definedName name="MOV.090.C.0.03.2003.00.00.DGER064">-7665584.56</definedName>
    <definedName name="MOV.090.C.0.03.2003.00.00.DMOLSON27">-84998047.2099999</definedName>
    <definedName name="MOV.090.C.0.03.2003.00.00.DRESPER">-64064428.6099999</definedName>
    <definedName name="MOV.090.C.0.03.2004.00.00.3110030">-822266.41</definedName>
    <definedName name="MOV.090.C.0.03.2004.00.00.311550">-4308955.61</definedName>
    <definedName name="MOV.090.C.0.03.2004.00.00.3212000">0</definedName>
    <definedName name="MOV.090.C.0.03.2004.00.00.3212490">0</definedName>
    <definedName name="MOV.090.C.0.03.2004.00.00.321250">-3541789.52</definedName>
    <definedName name="MOV.090.C.0.03.2004.00.00.321450.CG4_NIVEL3_CV">-214865.63</definedName>
    <definedName name="MOV.090.C.0.03.2004.00.00.3214500.CG4_32999">0</definedName>
    <definedName name="MOV.090.C.0.03.2004.00.00.3214500.CG4_33999">0</definedName>
    <definedName name="MOV.090.C.0.03.2004.00.00.3214500.CG4_34999">0</definedName>
    <definedName name="MOV.090.C.0.03.2004.00.00.3214500.CG4_42999">-317287.08</definedName>
    <definedName name="MOV.090.C.0.03.2004.00.00.3214540">-514642.77</definedName>
    <definedName name="MOV.090.C.0.03.2004.00.00.3214570.CG4_NIVEL3_CV">0</definedName>
    <definedName name="MOV.090.C.0.03.2004.00.00.3215100">-4263485.99</definedName>
    <definedName name="MOV.090.C.0.03.2004.00.00.3215420">0</definedName>
    <definedName name="MOV.090.C.0.03.2004.00.00.421100">-1150494.87</definedName>
    <definedName name="MOV.090.C.0.03.2004.00.00.4211100">0</definedName>
    <definedName name="MOV.090.C.0.03.2004.00.00.4212080">0</definedName>
    <definedName name="MOV.090.C.0.03.2004.00.00.DGER003">-77894916.45</definedName>
    <definedName name="MOV.090.C.0.03.2004.00.00.DGER005">-10165922.12</definedName>
    <definedName name="MOV.090.C.0.03.2004.00.00.DGER006">-20166518.33</definedName>
    <definedName name="MOV.090.C.0.03.2004.00.00.DGER007">-3837089.56</definedName>
    <definedName name="MOV.090.C.0.03.2004.00.00.DGER01">155219368.78</definedName>
    <definedName name="MOV.090.C.0.03.2004.00.00.DGER015.CG4_AREA_ADM">-1141644.34</definedName>
    <definedName name="MOV.090.C.0.03.2004.00.00.DGER015.CG4_AREA_COM">-304922.35</definedName>
    <definedName name="MOV.090.C.0.03.2004.00.00.DGER015.CG4_NIVEL3_CV">-214865.63</definedName>
    <definedName name="MOV.090.C.0.03.2004.00.00.DGER016">-8513709.58000002</definedName>
    <definedName name="MOV.090.C.0.03.2004.00.00.DGER026">-3069508.55</definedName>
    <definedName name="MOV.090.C.0.03.2004.00.00.DGER026.CG4_NIVEL3_CV">2063012.83</definedName>
    <definedName name="MOV.090.C.0.03.2004.00.00.DGER029">131904.1</definedName>
    <definedName name="MOV.090.C.0.03.2004.00.00.DGER030">-2501653.85</definedName>
    <definedName name="MOV.090.C.0.03.2004.00.00.DGER031">-774899.79</definedName>
    <definedName name="MOV.090.C.0.03.2004.00.00.DGER032">65403.3</definedName>
    <definedName name="MOV.090.C.0.03.2004.00.00.DGER034">-1068359.63</definedName>
    <definedName name="MOV.090.C.0.03.2004.00.00.DGER036">254784.29</definedName>
    <definedName name="MOV.090.C.0.03.2004.00.00.DGER048">3469893.21</definedName>
    <definedName name="MOV.090.C.0.03.2004.00.00.DGER049">-7262861.99</definedName>
    <definedName name="MOV.090.C.0.03.2004.00.00.DGER050">-15447839.67</definedName>
    <definedName name="MOV.090.C.0.03.2004.00.00.DGER050.CG4_AREA_ADM">-7084068.28</definedName>
    <definedName name="MOV.090.C.0.03.2004.00.00.DGER050.CG4_AREA_COM">-8502008.21</definedName>
    <definedName name="MOV.090.C.0.03.2004.00.00.DGER050.CG4_NIVEL3_CV">-4891031.71</definedName>
    <definedName name="MOV.090.C.0.03.2004.00.00.DGER051">-3398448.85</definedName>
    <definedName name="MOV.090.C.0.03.2004.00.00.DGER055">-1901177.38</definedName>
    <definedName name="MOV.090.C.0.03.2004.00.00.DGER056">636158.17</definedName>
    <definedName name="MOV.090.C.0.03.2004.00.00.DGER057">139085.17</definedName>
    <definedName name="MOV.090.C.0.03.2004.00.00.DGER064">24401170.58</definedName>
    <definedName name="MOV.090.C.0.03.2004.00.00.DMOLSON05">-19522671.35</definedName>
    <definedName name="MOV.090.C.0.03.2004.00.00.DMOLSON06">-3593923.9</definedName>
    <definedName name="MOV.090.C.0.03.2004.00.00.DMOLSON08">-15586076.49</definedName>
    <definedName name="MOV.090.C.0.03.2004.00.00.DMOLSON08.CG4_AREA_ADM">-7084068.28</definedName>
    <definedName name="MOV.090.C.0.03.2004.00.00.DMOLSON08.CG4_AREA_COM">-8502008.21</definedName>
    <definedName name="MOV.090.C.0.03.2004.00.00.DMOLSON08.CG4_NIVEL3_26">-755470.21</definedName>
    <definedName name="MOV.090.C.0.03.2004.00.00.DMOLSON08.CG4_NIVEL3_27">-127475.02</definedName>
    <definedName name="MOV.090.C.0.03.2004.00.00.DMOLSON14">-174506.88</definedName>
    <definedName name="MOV.090.C.0.03.2004.00.00.DMOLSON15">-1010748.86</definedName>
    <definedName name="MOV.090.C.0.03.2004.00.00.DMOLSON16">65403.3</definedName>
    <definedName name="MOV.090.C.0.03.2004.00.00.DMOLSON27">-5437180.01</definedName>
    <definedName name="MOV.090.C.0.03.2004.00.00.DMOLSON29">3505598.32</definedName>
    <definedName name="MOV.090.C.0.03.2004.00.00.DMOLSON30">-643846.98</definedName>
    <definedName name="MOV.090.C.0.03.2004.00.00.DMOLSON31">975043.75</definedName>
    <definedName name="MOV.090.C.0.03.2004.00.00.DRESPER">6464601.89999998</definedName>
    <definedName name="MOV.090.C.0.03.2005.00.00.3110030">-554835.37</definedName>
    <definedName name="MOV.090.C.0.03.2005.00.00.311550">-1283648.2</definedName>
    <definedName name="MOV.090.C.0.03.2005.00.00.321450.CG4_NIVEL3_CV">-55093.38</definedName>
    <definedName name="MOV.090.C.0.03.2005.00.00.3214500.CG4_32999">0</definedName>
    <definedName name="MOV.090.C.0.03.2005.00.00.3214500.CG4_33999">0</definedName>
    <definedName name="MOV.090.C.0.03.2005.00.00.3214500.CG4_34999">0</definedName>
    <definedName name="MOV.090.C.0.03.2005.00.00.3214500.CG4_42999">-207886.94</definedName>
    <definedName name="MOV.090.C.0.03.2005.00.00.3214540">-554971.49</definedName>
    <definedName name="MOV.090.C.0.03.2005.00.00.3214570">0</definedName>
    <definedName name="MOV.090.C.0.03.2005.00.00.3214570.CG4_NIVEL3_CV">0</definedName>
    <definedName name="MOV.090.C.0.03.2005.00.00.3215100">-112225.47</definedName>
    <definedName name="MOV.090.C.0.03.2005.00.00.3215420">0</definedName>
    <definedName name="MOV.090.C.0.03.2005.00.00.3215990.CG4_NIVEL4_AS">-1855469.28</definedName>
    <definedName name="MOV.090.C.0.03.2005.00.00.421100">0</definedName>
    <definedName name="MOV.090.C.0.03.2005.00.00.4211100">0</definedName>
    <definedName name="MOV.090.C.0.03.2005.00.00.4212080">0</definedName>
    <definedName name="MOV.090.C.0.03.2005.00.00.4220260">0</definedName>
    <definedName name="MOV.090.C.0.03.2005.00.00.DGER003">-67683240.5299999</definedName>
    <definedName name="MOV.090.C.0.03.2005.00.00.DGER005">-9395330.51</definedName>
    <definedName name="MOV.090.C.0.03.2005.00.00.DGER007">-2984608.99</definedName>
    <definedName name="MOV.090.C.0.03.2005.00.00.DGER01">135995319.279999</definedName>
    <definedName name="MOV.090.C.0.03.2005.00.00.DGER015.CG4_AREA_ADM">-815765.11</definedName>
    <definedName name="MOV.090.C.0.03.2005.00.00.DGER015.CG4_AREA_COM">-86074.38</definedName>
    <definedName name="MOV.090.C.0.03.2005.00.00.DGER016">-8683279.14</definedName>
    <definedName name="MOV.090.C.0.03.2005.00.00.DGER026">-8438210.82</definedName>
    <definedName name="MOV.090.C.0.03.2005.00.00.DGER026.CG4_NIVEL3_CV">0</definedName>
    <definedName name="MOV.090.C.0.03.2005.00.00.DGER029">466464.2</definedName>
    <definedName name="MOV.090.C.0.03.2005.00.00.DGER030">-2840491.33</definedName>
    <definedName name="MOV.090.C.0.03.2005.00.00.DGER031">-2111617.3</definedName>
    <definedName name="MOV.090.C.0.03.2005.00.00.DGER032">0</definedName>
    <definedName name="MOV.090.C.0.03.2005.00.00.DGER034">0</definedName>
    <definedName name="MOV.090.C.0.03.2005.00.00.DGER036">98021.23</definedName>
    <definedName name="MOV.090.C.0.03.2005.00.00.DGER048">0</definedName>
    <definedName name="MOV.090.C.0.03.2005.00.00.DGER049">-5210845</definedName>
    <definedName name="MOV.090.C.0.03.2005.00.00.DGER050.CG4_AREA_ADM">-6614210.79</definedName>
    <definedName name="MOV.090.C.0.03.2005.00.00.DGER050.CG4_AREA_COM">-7178159.69</definedName>
    <definedName name="MOV.090.C.0.03.2005.00.00.DGER050.CG4_NIVEL3_CV">-4483434.26</definedName>
    <definedName name="MOV.090.C.0.03.2005.00.00.DGER051">-1515449.61</definedName>
    <definedName name="MOV.090.C.0.03.2005.00.00.DGER055">-9920686.46</definedName>
    <definedName name="MOV.090.C.0.03.2005.00.00.DGER056">1011251.1</definedName>
    <definedName name="MOV.090.C.0.03.2005.00.00.DGER057">-1592235.87</definedName>
    <definedName name="MOV.090.C.0.03.2005.00.00.DGER064">0</definedName>
    <definedName name="MOV.090.C.0.03.2005.00.00.DMOLSON05">-15757257.68</definedName>
    <definedName name="MOV.090.C.0.03.2005.00.00.DMOLSON06">-3294508.54</definedName>
    <definedName name="MOV.090.C.0.03.2005.00.00.DMOLSON08">-13792370.48</definedName>
    <definedName name="MOV.090.C.0.03.2005.00.00.DMOLSON08.CG4_AREA_ADM">-6614210.79</definedName>
    <definedName name="MOV.090.C.0.03.2005.00.00.DMOLSON08.CG4_AREA_COM">-7178159.69</definedName>
    <definedName name="MOV.090.C.0.03.2005.00.00.DMOLSON08.CG4_NIVEL3_26">-640132.57</definedName>
    <definedName name="MOV.090.C.0.03.2005.00.00.DMOLSON08.CG4_NIVEL3_27">-154688.87</definedName>
    <definedName name="MOV.090.C.0.03.2005.00.00.DMOLSON14">50160.62</definedName>
    <definedName name="MOV.090.C.0.03.2005.00.00.DMOLSON15">-34208.92</definedName>
    <definedName name="MOV.090.C.0.03.2005.00.00.DMOLSON16">4870.68</definedName>
    <definedName name="MOV.090.C.0.03.2005.00.00.DMOLSON27">-94550.55</definedName>
    <definedName name="MOV.090.C.0.03.2005.00.00.DMOLSON29">0</definedName>
    <definedName name="MOV.090.C.0.03.2005.00.00.DMOLSON30">0</definedName>
    <definedName name="MOV.090.C.0.03.2005.00.00.DMOLSON31">659627.44</definedName>
    <definedName name="MOV.090.C.0.03.2005.00.00.DRES025">0</definedName>
    <definedName name="MOV.090.C.0.03.2005.00.00.DRES25">0</definedName>
    <definedName name="MOV.090.C.0.03.2005.00.00.DRESPER">-18470697.1999999</definedName>
    <definedName name="MOV.090.C.0.04.0000.00.00.3214540">-118864.82</definedName>
    <definedName name="MOV.090.C.0.04.2002.00.00.311550">-4220205.7</definedName>
    <definedName name="MOV.090.C.0.04.2002.00.00.3214500.CG4_32999">-62279.29</definedName>
    <definedName name="MOV.090.C.0.04.2002.00.00.3214500.CG4_33999">-74431.19</definedName>
    <definedName name="MOV.090.C.0.04.2002.00.00.3214500.CG4_34999">-22407.15</definedName>
    <definedName name="MOV.090.C.0.04.2002.00.00.3214500.CG4_42999">-172552.5</definedName>
    <definedName name="MOV.090.C.0.04.2002.00.00.3214610">-26589</definedName>
    <definedName name="MOV.090.C.0.04.2002.00.00.3214680">-21255.15</definedName>
    <definedName name="MOV.090.C.0.04.2002.00.00.3214780">-34739.63</definedName>
    <definedName name="MOV.090.C.0.04.2002.00.00.3215040">0</definedName>
    <definedName name="MOV.090.C.0.04.2002.00.00.3215400">12460.14</definedName>
    <definedName name="MOV.090.C.0.04.2002.00.00.3215420">740</definedName>
    <definedName name="MOV.090.C.0.04.2002.00.00.321543">-1531923.59</definedName>
    <definedName name="MOV.090.C.0.04.2002.00.00.3215530">0</definedName>
    <definedName name="MOV.090.C.0.04.2002.00.00.321555">-3311364.79</definedName>
    <definedName name="MOV.090.C.0.04.2002.00.00.321567">-1077251.05</definedName>
    <definedName name="MOV.090.C.0.04.2002.00.00.321577">-718552.89</definedName>
    <definedName name="MOV.090.C.0.04.2002.00.00.321582">0</definedName>
    <definedName name="MOV.090.C.0.04.2002.00.00.321800">-10632.71</definedName>
    <definedName name="MOV.090.C.0.04.2002.00.00.3218500">-172675</definedName>
    <definedName name="MOV.090.C.0.04.2002.00.00.3220640">0</definedName>
    <definedName name="MOV.090.C.0.04.2002.00.00.421100">-3577486.55</definedName>
    <definedName name="MOV.090.C.0.04.2002.00.00.DBREAK01">-3513681.89</definedName>
    <definedName name="MOV.090.C.0.04.2002.00.00.DBREAK02">-53139.85</definedName>
    <definedName name="MOV.090.C.0.04.2002.00.00.DBREAK03">-170.51</definedName>
    <definedName name="MOV.090.C.0.04.2002.00.00.DBREAK04">-2588609.73</definedName>
    <definedName name="MOV.090.C.0.04.2002.00.00.DBREAK05">-211148.88</definedName>
    <definedName name="MOV.090.C.0.04.2002.00.00.DBREAK06">-343879.17</definedName>
    <definedName name="MOV.090.C.0.04.2002.00.00.DBREAK07">-158.04</definedName>
    <definedName name="MOV.090.C.0.04.2002.00.00.DBREAK08">-7342.22</definedName>
    <definedName name="MOV.090.C.0.04.2002.00.00.DBREAK09">-115611.92</definedName>
    <definedName name="MOV.090.C.0.04.2002.00.00.DBREAK10">-52484.17</definedName>
    <definedName name="MOV.090.C.0.04.2002.00.00.DBREAK11">-978172.76</definedName>
    <definedName name="MOV.090.C.0.04.2002.00.00.DBREAK12">-464330.52</definedName>
    <definedName name="MOV.090.C.0.04.2002.00.00.DBREAK13">-318938.88</definedName>
    <definedName name="MOV.090.C.0.04.2002.00.00.DBREAK14">-1286612</definedName>
    <definedName name="MOV.090.C.0.04.2002.00.00.DBREAK15">-78899.44</definedName>
    <definedName name="MOV.090.C.0.04.2002.00.00.DBREAK16">-555413.3</definedName>
    <definedName name="MOV.090.C.0.04.2002.00.00.DBREAK17">-284901.87</definedName>
    <definedName name="MOV.090.C.0.04.2002.00.00.DBREAK18">-62647.68</definedName>
    <definedName name="MOV.090.C.0.04.2002.00.00.DBREAK19">-35002.92</definedName>
    <definedName name="MOV.090.C.0.04.2002.00.00.DBREAK20">-78150.25</definedName>
    <definedName name="MOV.090.C.0.04.2002.00.00.DBREAK21">-76747.26</definedName>
    <definedName name="MOV.090.C.0.04.2002.00.00.DBREAK22">-409425.42</definedName>
    <definedName name="MOV.090.C.0.04.2002.00.00.DBREAK23">-24805.82</definedName>
    <definedName name="MOV.090.C.0.04.2002.00.00.DBREAK24">-237114.98</definedName>
    <definedName name="MOV.090.C.0.04.2002.00.00.DBREAK25">-146116.51</definedName>
    <definedName name="MOV.090.C.0.04.2002.00.00.DBREAK26">-34690.66</definedName>
    <definedName name="MOV.090.C.0.04.2002.00.00.DBREAK27">-75613.46</definedName>
    <definedName name="MOV.090.C.0.04.2002.00.00.DBREAK28">-89453.85</definedName>
    <definedName name="MOV.090.C.0.04.2002.00.00.DBREAK29">-76846.02</definedName>
    <definedName name="MOV.090.C.0.04.2002.00.00.DBREAK30">-33403.26</definedName>
    <definedName name="MOV.090.C.0.04.2002.00.00.DBREAK31">-38789.37</definedName>
    <definedName name="MOV.090.C.0.04.2002.00.00.DBREAK32">-28611.57</definedName>
    <definedName name="MOV.090.C.0.04.2002.00.00.DBREAK33">-5640139.58</definedName>
    <definedName name="MOV.090.C.0.04.2002.00.00.DBREAK34">-3341439.36</definedName>
    <definedName name="MOV.090.C.0.04.2002.00.00.DBREAK36">-50258.36</definedName>
    <definedName name="MOV.090.C.0.04.2002.00.00.DBREAK37">-153782.76</definedName>
    <definedName name="MOV.090.C.0.04.2002.00.00.DBREAK38">-13779.67</definedName>
    <definedName name="MOV.090.C.0.04.2002.00.00.DBREAK39">-154041.74</definedName>
    <definedName name="MOV.090.C.0.04.2002.00.00.DGER003">-57466573.6</definedName>
    <definedName name="MOV.090.C.0.04.2002.00.00.DGER005">-11197606.59</definedName>
    <definedName name="MOV.090.C.0.04.2002.00.00.DGER006">-20755520.91</definedName>
    <definedName name="MOV.090.C.0.04.2002.00.00.DGER007">-2697894.71</definedName>
    <definedName name="MOV.090.C.0.04.2002.00.00.DGER01">123369667.83</definedName>
    <definedName name="MOV.090.C.0.04.2002.00.00.DGER015.CG4_AREA_ADM">-1350534.4</definedName>
    <definedName name="MOV.090.C.0.04.2002.00.00.DGER015.CG4_AREA_COM">-69399.48</definedName>
    <definedName name="MOV.090.C.0.04.2002.00.00.DGER016">814964.65</definedName>
    <definedName name="MOV.090.C.0.04.2002.00.00.DGER026">-9980531.68</definedName>
    <definedName name="MOV.090.C.0.04.2002.00.00.DGER029">1143359.28</definedName>
    <definedName name="MOV.090.C.0.04.2002.00.00.DGER030">-381839.13</definedName>
    <definedName name="MOV.090.C.0.04.2002.00.00.DGER031">3218622.98</definedName>
    <definedName name="MOV.090.C.0.04.2002.00.00.DGER032">72447.03</definedName>
    <definedName name="MOV.090.C.0.04.2002.00.00.DGER034">-283832.81</definedName>
    <definedName name="MOV.090.C.0.04.2002.00.00.DGER036">12460.14</definedName>
    <definedName name="MOV.090.C.0.04.2002.00.00.DGER048">328665.51</definedName>
    <definedName name="MOV.090.C.0.04.2002.00.00.DGER049">-4743493.45</definedName>
    <definedName name="MOV.090.C.0.04.2002.00.00.DGER050.CG4_AREA_ADM">-6029548.04</definedName>
    <definedName name="MOV.090.C.0.04.2002.00.00.DGER050.CG4_AREA_COM">-2166366.71</definedName>
    <definedName name="MOV.090.C.0.04.2002.00.00.DGER051">-3284065.59</definedName>
    <definedName name="MOV.090.C.0.04.2002.00.00.DGER054">-1902805.42</definedName>
    <definedName name="MOV.090.C.0.04.2002.00.00.DGER055">-1760007.11</definedName>
    <definedName name="MOV.090.C.0.04.2002.00.00.DGER056">63831.41</definedName>
    <definedName name="MOV.090.C.0.04.2002.00.00.DGER057">-1115668.44</definedName>
    <definedName name="MOV.090.C.0.04.2002.00.00.DGER064">0</definedName>
    <definedName name="MOV.090.C.0.04.2002.00.00.DMOLSON27">-88876.61</definedName>
    <definedName name="MOV.090.C.0.04.2002.00.00.DRESPER">-2144692.69</definedName>
    <definedName name="MOV.090.C.0.04.2003.00.00">0</definedName>
    <definedName name="MOV.090.C.0.04.2003.00.00.3110030">-261885.44</definedName>
    <definedName name="MOV.090.C.0.04.2003.00.00.311550">-4361954.53</definedName>
    <definedName name="MOV.090.C.0.04.2003.00.00.321250">-1661799.25</definedName>
    <definedName name="MOV.090.C.0.04.2003.00.00.321450.CG4_NIVEL3_CV">0</definedName>
    <definedName name="MOV.090.C.0.04.2003.00.00.3214500.CG4_32999">-61685.57</definedName>
    <definedName name="MOV.090.C.0.04.2003.00.00.3214500.CG4_33999">-74368.51</definedName>
    <definedName name="MOV.090.C.0.04.2003.00.00.3214500.CG4_34999">-25486.61</definedName>
    <definedName name="MOV.090.C.0.04.2003.00.00.3214500.CG4_42999">-164603.98</definedName>
    <definedName name="MOV.090.C.0.04.2003.00.00.3214540">-292265.27</definedName>
    <definedName name="MOV.090.C.0.04.2003.00.00.3215100">0</definedName>
    <definedName name="MOV.090.C.0.04.2003.00.00.3215420">0</definedName>
    <definedName name="MOV.090.C.0.04.2003.00.00.421100">26234233.92</definedName>
    <definedName name="MOV.090.C.0.04.2003.00.00.4211100">-28958.15</definedName>
    <definedName name="MOV.090.C.0.04.2003.00.00.4212080">0</definedName>
    <definedName name="MOV.090.C.0.04.2003.00.00.DGER003">-38909974.35</definedName>
    <definedName name="MOV.090.C.0.04.2003.00.00.DGER005">-7807134.85</definedName>
    <definedName name="MOV.090.C.0.04.2003.00.00.DGER006">-13091385.46</definedName>
    <definedName name="MOV.090.C.0.04.2003.00.00.DGER007">-3370282.71</definedName>
    <definedName name="MOV.090.C.0.04.2003.00.00.DGER01">79978002.47</definedName>
    <definedName name="MOV.090.C.0.04.2003.00.00.DGER015.CG4_AREA_ADM">-1489620.6</definedName>
    <definedName name="MOV.090.C.0.04.2003.00.00.DGER015.CG4_AREA_COM">-58672.98</definedName>
    <definedName name="MOV.090.C.0.04.2003.00.00.DGER015.CG4_NIVEL3_CV">0</definedName>
    <definedName name="MOV.090.C.0.04.2003.00.00.DGER016">-414835.1</definedName>
    <definedName name="MOV.090.C.0.04.2003.00.00.DGER026">-7756381.41</definedName>
    <definedName name="MOV.090.C.0.04.2003.00.00.DGER026.CG4_NIVEL3_CV">0</definedName>
    <definedName name="MOV.090.C.0.04.2003.00.00.DGER029">116889.96</definedName>
    <definedName name="MOV.090.C.0.04.2003.00.00.DGER030">-1898158.73</definedName>
    <definedName name="MOV.090.C.0.04.2003.00.00.DGER031">-952394.65</definedName>
    <definedName name="MOV.090.C.0.04.2003.00.00.DGER032">1153.96</definedName>
    <definedName name="MOV.090.C.0.04.2003.00.00.DGER034">14137266.21</definedName>
    <definedName name="MOV.090.C.0.04.2003.00.00.DGER036">39031.14</definedName>
    <definedName name="MOV.090.C.0.04.2003.00.00.DGER048">4276188.69</definedName>
    <definedName name="MOV.090.C.0.04.2003.00.00.DGER049">-5242971.94</definedName>
    <definedName name="MOV.090.C.0.04.2003.00.00.DGER050">-9318820.64</definedName>
    <definedName name="MOV.090.C.0.04.2003.00.00.DGER050.CG4">-9318820.64</definedName>
    <definedName name="MOV.090.C.0.04.2003.00.00.DGER050.CG4_AREA_ADM">-5664042.48</definedName>
    <definedName name="MOV.090.C.0.04.2003.00.00.DGER050.CG4_AREA_COM">-2669494.18</definedName>
    <definedName name="MOV.090.C.0.04.2003.00.00.DGER050.CG4_NIVEL3_CV">0</definedName>
    <definedName name="MOV.090.C.0.04.2003.00.00.DGER051">-1084987.75</definedName>
    <definedName name="MOV.090.C.0.04.2003.00.00.DGER055">-5767331.47</definedName>
    <definedName name="MOV.090.C.0.04.2003.00.00.DGER056">280505.81</definedName>
    <definedName name="MOV.090.C.0.04.2003.00.00.DGER057">405742.53</definedName>
    <definedName name="MOV.090.C.0.04.2003.00.00.DGER064">-7665584.56</definedName>
    <definedName name="MOV.090.C.0.04.2003.00.00.DMOLSON05">-11200677.01</definedName>
    <definedName name="MOV.090.C.0.04.2003.00.00.DMOLSON06">-1661799.25</definedName>
    <definedName name="MOV.090.C.0.04.2003.00.00.DMOLSON08.CG4_AREA_COM">-2669494.18</definedName>
    <definedName name="MOV.090.C.0.04.2003.00.00.DMOLSON08.CG4_NIVEL3_26">-744682.72</definedName>
    <definedName name="MOV.090.C.0.04.2003.00.00.DMOLSON08.CG4_NIVEL3_27">-90629.95</definedName>
    <definedName name="MOV.090.C.0.04.2003.00.00.DMOLSON14">-143650.02</definedName>
    <definedName name="MOV.090.C.0.04.2003.00.00.DMOLSON15">197571.36</definedName>
    <definedName name="MOV.090.C.0.04.2003.00.00.DMOLSON16">1153.96</definedName>
    <definedName name="MOV.090.C.0.04.2003.00.00.DMOLSON27">-26410583.54</definedName>
    <definedName name="MOV.090.C.0.04.2003.00.00.DMOLSON29">3196286.04</definedName>
    <definedName name="MOV.090.C.0.04.2003.00.00.DMOLSON30">-1890708.45</definedName>
    <definedName name="MOV.090.C.0.04.2003.00.00.DMOLSON31">938162.36</definedName>
    <definedName name="MOV.090.C.0.04.2003.00.00.DRESPER">-11506376.58</definedName>
    <definedName name="MOV.090.C.0.04.2004.00.00.3110030">-593625.27</definedName>
    <definedName name="MOV.090.C.0.04.2004.00.00.311550">-1486495.91</definedName>
    <definedName name="MOV.090.C.0.04.2004.00.00.321450.CG4_NIVEL3_CV">-318720.08</definedName>
    <definedName name="MOV.090.C.0.04.2004.00.00.3214500.CG4_32999">0</definedName>
    <definedName name="MOV.090.C.0.04.2004.00.00.3214500.CG4_33999">0</definedName>
    <definedName name="MOV.090.C.0.04.2004.00.00.3214500.CG4_34999">0</definedName>
    <definedName name="MOV.090.C.0.04.2004.00.00.3214500.CG4_42999">-88004.7</definedName>
    <definedName name="MOV.090.C.0.04.2004.00.00.3214540">-531258.35</definedName>
    <definedName name="MOV.090.C.0.04.2004.00.00.3214570">-54140.29000002</definedName>
    <definedName name="MOV.090.C.0.04.2004.00.00.3214570.CG4_NIVEL3_CV">-54140.29</definedName>
    <definedName name="MOV.090.C.0.04.2004.00.00.3215100">-1151719.03</definedName>
    <definedName name="MOV.090.C.0.04.2004.00.00.3215420">0</definedName>
    <definedName name="MOV.090.C.0.04.2004.00.00.421100">338956.6</definedName>
    <definedName name="MOV.090.C.0.04.2004.00.00.4211100">0</definedName>
    <definedName name="MOV.090.C.0.04.2004.00.00.4212080">0</definedName>
    <definedName name="MOV.090.C.0.04.2004.00.00.DGER003">-55234231.54</definedName>
    <definedName name="MOV.090.C.0.04.2004.00.00.DGER005">-10729740.89</definedName>
    <definedName name="MOV.090.C.0.04.2004.00.00.DGER007">-3222740.36</definedName>
    <definedName name="MOV.090.C.0.04.2004.00.00.DGER01">110399717.58</definedName>
    <definedName name="MOV.090.C.0.04.2004.00.00.DGER015.CG4_AREA_ADM">-970668.76</definedName>
    <definedName name="MOV.090.C.0.04.2004.00.00.DGER015.CG4_AREA_COM">-343401.11</definedName>
    <definedName name="MOV.090.C.0.04.2004.00.00.DGER016">711666.24</definedName>
    <definedName name="MOV.090.C.0.04.2004.00.00.DGER026">-8277271.67</definedName>
    <definedName name="MOV.090.C.0.04.2004.00.00.DGER026.CG4_NIVEL3_CV">-1287992.29</definedName>
    <definedName name="MOV.090.C.0.04.2004.00.00.DGER029">136487.65</definedName>
    <definedName name="MOV.090.C.0.04.2004.00.00.DGER030">-2471212.01</definedName>
    <definedName name="MOV.090.C.0.04.2004.00.00.DGER031">-1330464.36</definedName>
    <definedName name="MOV.090.C.0.04.2004.00.00.DGER032">38688.52</definedName>
    <definedName name="MOV.090.C.0.04.2004.00.00.DGER034">6339243.82</definedName>
    <definedName name="MOV.090.C.0.04.2004.00.00.DGER036">170210.69</definedName>
    <definedName name="MOV.090.C.0.04.2004.00.00.DGER048">-64488.86</definedName>
    <definedName name="MOV.090.C.0.04.2004.00.00.DGER049">-5189591.61</definedName>
    <definedName name="MOV.090.C.0.04.2004.00.00.DGER050">-19436904.3299999</definedName>
    <definedName name="MOV.090.C.0.04.2004.00.00.DGER050.CG4_AREA_ADM">-7768672.63</definedName>
    <definedName name="MOV.090.C.0.04.2004.00.00.DGER050.CG4_AREA_COM">-11668231.7</definedName>
    <definedName name="MOV.090.C.0.04.2004.00.00.DGER050.CG4_NIVEL3_CV">-8224111.8</definedName>
    <definedName name="MOV.090.C.0.04.2004.00.00.DGER051">-1741110.92</definedName>
    <definedName name="MOV.090.C.0.04.2004.00.00.DGER055">-2056692.26</definedName>
    <definedName name="MOV.090.C.0.04.2004.00.00.DGER056">14546.34</definedName>
    <definedName name="MOV.090.C.0.04.2004.00.00.DGER057">82752.12</definedName>
    <definedName name="MOV.090.C.0.04.2004.00.00.DGER064">0</definedName>
    <definedName name="MOV.090.C.0.04.2004.00.00.DMOLSON05">-20969453.34</definedName>
    <definedName name="MOV.090.C.0.04.2004.00.00.DMOLSON06">-2495435.87</definedName>
    <definedName name="MOV.090.C.0.04.2004.00.00.DMOLSON08">-19436904.3299999</definedName>
    <definedName name="MOV.090.C.0.04.2004.00.00.DMOLSON08.CG4_AREA_ADM">-7768672.63</definedName>
    <definedName name="MOV.090.C.0.04.2004.00.00.DMOLSON08.CG4_AREA_COM">-11668231.7</definedName>
    <definedName name="MOV.090.C.0.04.2004.00.00.DMOLSON08.CG4_NIVEL3_26">-718226.22</definedName>
    <definedName name="MOV.090.C.0.04.2004.00.00.DMOLSON08.CG4_NIVEL3_27">-138625.33</definedName>
    <definedName name="MOV.090.C.0.04.2004.00.00.DMOLSON14">-19573.2</definedName>
    <definedName name="MOV.090.C.0.04.2004.00.00.DMOLSON15">3253.43</definedName>
    <definedName name="MOV.090.C.0.04.2004.00.00.DMOLSON16">38688.52</definedName>
    <definedName name="MOV.090.C.0.04.2004.00.00.DMOLSON27">-312500</definedName>
    <definedName name="MOV.090.C.0.04.2004.00.00.DMOLSON29">212858.12</definedName>
    <definedName name="MOV.090.C.0.04.2004.00.00.DMOLSON30">-296281.26</definedName>
    <definedName name="MOV.090.C.0.04.2004.00.00.DMOLSON31">293869.86</definedName>
    <definedName name="MOV.090.C.0.04.2004.00.00.DRESPER">-20118121.08</definedName>
    <definedName name="MOV.090.C.0.04.2005.00.00.3110030">0</definedName>
    <definedName name="MOV.090.C.0.04.2005.00.00.311550">0</definedName>
    <definedName name="MOV.090.C.0.04.2005.00.00.321450.CG4_NIVEL3_CV">0</definedName>
    <definedName name="MOV.090.C.0.04.2005.00.00.3214500.CG4_32999">0</definedName>
    <definedName name="MOV.090.C.0.04.2005.00.00.3214500.CG4_33999">0</definedName>
    <definedName name="MOV.090.C.0.04.2005.00.00.3214500.CG4_34999">0</definedName>
    <definedName name="MOV.090.C.0.04.2005.00.00.3214500.CG4_42999">0</definedName>
    <definedName name="MOV.090.C.0.04.2005.00.00.3214540">0</definedName>
    <definedName name="MOV.090.C.0.04.2005.00.00.3214570.CG4_NIVEL3_CV">0</definedName>
    <definedName name="MOV.090.C.0.04.2005.00.00.3215100">0</definedName>
    <definedName name="MOV.090.C.0.04.2005.00.00.3215420">0</definedName>
    <definedName name="MOV.090.C.0.04.2005.00.00.3215990.CG4_NIVEL4_AS">0</definedName>
    <definedName name="MOV.090.C.0.04.2005.00.00.421100">0</definedName>
    <definedName name="MOV.090.C.0.04.2005.00.00.4211100">0</definedName>
    <definedName name="MOV.090.C.0.04.2005.00.00.4212080">0</definedName>
    <definedName name="MOV.090.C.0.04.2005.00.00.DGER003">0</definedName>
    <definedName name="MOV.090.C.0.04.2005.00.00.DGER005">0</definedName>
    <definedName name="MOV.090.C.0.04.2005.00.00.DGER007">0</definedName>
    <definedName name="MOV.090.C.0.04.2005.00.00.DGER01">0</definedName>
    <definedName name="MOV.090.C.0.04.2005.00.00.DGER015.CG4_AREA_ADM">0</definedName>
    <definedName name="MOV.090.C.0.04.2005.00.00.DGER015.CG4_AREA_COM">0</definedName>
    <definedName name="MOV.090.C.0.04.2005.00.00.DGER016">0</definedName>
    <definedName name="MOV.090.C.0.04.2005.00.00.DGER026">0</definedName>
    <definedName name="MOV.090.C.0.04.2005.00.00.DGER026.CG4_NIVEL3_CV">0</definedName>
    <definedName name="MOV.090.C.0.04.2005.00.00.DGER029">0</definedName>
    <definedName name="MOV.090.C.0.04.2005.00.00.DGER030">0</definedName>
    <definedName name="MOV.090.C.0.04.2005.00.00.DGER031">0</definedName>
    <definedName name="MOV.090.C.0.04.2005.00.00.DGER034">0</definedName>
    <definedName name="MOV.090.C.0.04.2005.00.00.DGER036">0</definedName>
    <definedName name="MOV.090.C.0.04.2005.00.00.DGER049">0</definedName>
    <definedName name="MOV.090.C.0.04.2005.00.00.DGER050.CG4_AREA_ADM">0</definedName>
    <definedName name="MOV.090.C.0.04.2005.00.00.DGER050.CG4_AREA_COM">0</definedName>
    <definedName name="MOV.090.C.0.04.2005.00.00.DGER050.CG4_NIVEL3_CV">0</definedName>
    <definedName name="MOV.090.C.0.04.2005.00.00.DGER051">0</definedName>
    <definedName name="MOV.090.C.0.04.2005.00.00.DGER055">0</definedName>
    <definedName name="MOV.090.C.0.04.2005.00.00.DGER056">0</definedName>
    <definedName name="MOV.090.C.0.04.2005.00.00.DGER057">0</definedName>
    <definedName name="MOV.090.C.0.04.2005.00.00.DGER064">0</definedName>
    <definedName name="MOV.090.C.0.04.2005.00.00.DMOLSON05">0</definedName>
    <definedName name="MOV.090.C.0.04.2005.00.00.DMOLSON06">0</definedName>
    <definedName name="MOV.090.C.0.04.2005.00.00.DMOLSON08">0</definedName>
    <definedName name="MOV.090.C.0.04.2005.00.00.DMOLSON08.CG4_AREA_ADM">0</definedName>
    <definedName name="MOV.090.C.0.04.2005.00.00.DMOLSON08.CG4_AREA_COM">0</definedName>
    <definedName name="MOV.090.C.0.04.2005.00.00.DMOLSON08.CG4_NIVEL3_26">0</definedName>
    <definedName name="MOV.090.C.0.04.2005.00.00.DMOLSON08.CG4_NIVEL3_27">0</definedName>
    <definedName name="MOV.090.C.0.04.2005.00.00.DMOLSON14">0</definedName>
    <definedName name="MOV.090.C.0.04.2005.00.00.DMOLSON15">0</definedName>
    <definedName name="MOV.090.C.0.04.2005.00.00.DMOLSON16">0</definedName>
    <definedName name="MOV.090.C.0.04.2005.00.00.DMOLSON27">0</definedName>
    <definedName name="MOV.090.C.0.04.2005.00.00.DMOLSON29">0</definedName>
    <definedName name="MOV.090.C.0.04.2005.00.00.DMOLSON30">0</definedName>
    <definedName name="MOV.090.C.0.04.2005.00.00.DMOLSON31">0</definedName>
    <definedName name="MOV.090.C.0.04.2005.00.00.DRESPER">0</definedName>
    <definedName name="MOV.090.C.0.05.2002.00.00.311550">-4219192.66</definedName>
    <definedName name="MOV.090.C.0.05.2002.00.00.3214500.CG4_32999">-62279.29</definedName>
    <definedName name="MOV.090.C.0.05.2002.00.00.3214500.CG4_33999">-74431.19</definedName>
    <definedName name="MOV.090.C.0.05.2002.00.00.3214500.CG4_34999">-22407.15</definedName>
    <definedName name="MOV.090.C.0.05.2002.00.00.3214500.CG4_42999">-172552.5</definedName>
    <definedName name="MOV.090.C.0.05.2002.00.00.3215420">0</definedName>
    <definedName name="MOV.090.C.0.05.2002.00.00.3220640">0</definedName>
    <definedName name="MOV.090.C.0.05.2002.00.00.421100">-2253515.31</definedName>
    <definedName name="MOV.090.C.0.05.2002.00.00.DGER003">-50660920.78</definedName>
    <definedName name="MOV.090.C.0.05.2002.00.00.DGER005">-10388648</definedName>
    <definedName name="MOV.090.C.0.05.2002.00.00.DGER006">-20047048.26</definedName>
    <definedName name="MOV.090.C.0.05.2002.00.00.DGER007">-2640378.97</definedName>
    <definedName name="MOV.090.C.0.05.2002.00.00.DGER01">109591914.86</definedName>
    <definedName name="MOV.090.C.0.05.2002.00.00.DGER015.CG4_AREA_ADM">-1349237.35</definedName>
    <definedName name="MOV.090.C.0.05.2002.00.00.DGER015.CG4_AREA_COM">-70782.94</definedName>
    <definedName name="MOV.090.C.0.05.2002.00.00.DGER016">3536889.82</definedName>
    <definedName name="MOV.090.C.0.05.2002.00.00.DGER026">-10572889.93</definedName>
    <definedName name="MOV.090.C.0.05.2002.00.00.DGER029">245335.25</definedName>
    <definedName name="MOV.090.C.0.05.2002.00.00.DGER030">-623828.79</definedName>
    <definedName name="MOV.090.C.0.05.2002.00.00.DGER031">-513061.09</definedName>
    <definedName name="MOV.090.C.0.05.2002.00.00.DGER032">99713.59</definedName>
    <definedName name="MOV.090.C.0.05.2002.00.00.DGER034">-119032.88</definedName>
    <definedName name="MOV.090.C.0.05.2002.00.00.DGER036">-25059.59</definedName>
    <definedName name="MOV.090.C.0.05.2002.00.00.DGER048">81924.37</definedName>
    <definedName name="MOV.090.C.0.05.2002.00.00.DGER049">-5297602.32</definedName>
    <definedName name="MOV.090.C.0.05.2002.00.00.DGER050.CG4_AREA_ADM">-6441971.56</definedName>
    <definedName name="MOV.090.C.0.05.2002.00.00.DGER050.CG4_AREA_COM">-2099297.31</definedName>
    <definedName name="MOV.090.C.0.05.2002.00.00.DGER051">-3889612.88</definedName>
    <definedName name="MOV.090.C.0.05.2002.00.00.DGER054">-1344667.72</definedName>
    <definedName name="MOV.090.C.0.05.2002.00.00.DGER055">-6473349.98</definedName>
    <definedName name="MOV.090.C.0.05.2002.00.00.DGER056">5117374.33</definedName>
    <definedName name="MOV.090.C.0.05.2002.00.00.DGER057">-552615.24</definedName>
    <definedName name="MOV.090.C.0.05.2002.00.00.DGER064">-44053098.03</definedName>
    <definedName name="MOV.090.C.0.05.2002.00.00.DMOLSON27">-362455.43</definedName>
    <definedName name="MOV.090.C.0.05.2002.00.00.DRESPER">-53980447.07</definedName>
    <definedName name="MOV.090.C.0.05.2003.00.00">0</definedName>
    <definedName name="MOV.090.C.0.05.2003.00.00.3110030">-377047.29</definedName>
    <definedName name="MOV.090.C.0.05.2003.00.00.311550">-4549071.48</definedName>
    <definedName name="MOV.090.C.0.05.2003.00.00.321250">-2459472.45</definedName>
    <definedName name="MOV.090.C.0.05.2003.00.00.321450.CG4_NIVEL3_CV">0</definedName>
    <definedName name="MOV.090.C.0.05.2003.00.00.3214500.CG4_32999">-61770.38</definedName>
    <definedName name="MOV.090.C.0.05.2003.00.00.3214500.CG4_33999">-74368.86</definedName>
    <definedName name="MOV.090.C.0.05.2003.00.00.3214500.CG4_34999">-25490.81</definedName>
    <definedName name="MOV.090.C.0.05.2003.00.00.3214500.CG4_42999">-164603.98</definedName>
    <definedName name="MOV.090.C.0.05.2003.00.00.3214540">-307950.25</definedName>
    <definedName name="MOV.090.C.0.05.2003.00.00.3215100">0</definedName>
    <definedName name="MOV.090.C.0.05.2003.00.00.3215420">0</definedName>
    <definedName name="MOV.090.C.0.05.2003.00.00.421100">-873666.05</definedName>
    <definedName name="MOV.090.C.0.05.2003.00.00.4211100">-64315.21</definedName>
    <definedName name="MOV.090.C.0.05.2003.00.00.4212080">0</definedName>
    <definedName name="MOV.090.C.0.05.2003.00.00.DGER003">-52202053.96</definedName>
    <definedName name="MOV.090.C.0.05.2003.00.00.DGER005">-10699261.32</definedName>
    <definedName name="MOV.090.C.0.05.2003.00.00.DGER006">-22980391.04</definedName>
    <definedName name="MOV.090.C.0.05.2003.00.00.DGER007">-2458517.31</definedName>
    <definedName name="MOV.090.C.0.05.2003.00.00.DGER01">110696864.51</definedName>
    <definedName name="MOV.090.C.0.05.2003.00.00.DGER015.CG4_AREA_ADM">-1447858.82</definedName>
    <definedName name="MOV.090.C.0.05.2003.00.00.DGER015.CG4_AREA_COM">-60942.97</definedName>
    <definedName name="MOV.090.C.0.05.2003.00.00.DGER015.CG4_NIVEL3_CV">0</definedName>
    <definedName name="MOV.090.C.0.05.2003.00.00.DGER016">-4116459.61999999</definedName>
    <definedName name="MOV.090.C.0.05.2003.00.00.DGER026">-9624742.65</definedName>
    <definedName name="MOV.090.C.0.05.2003.00.00.DGER026.CG4_NIVEL3_CV">0</definedName>
    <definedName name="MOV.090.C.0.05.2003.00.00.DGER029">149155.27</definedName>
    <definedName name="MOV.090.C.0.05.2003.00.00.DGER030">-2513173.47</definedName>
    <definedName name="MOV.090.C.0.05.2003.00.00.DGER031">-1260897.03</definedName>
    <definedName name="MOV.090.C.0.05.2003.00.00.DGER032">868154.19</definedName>
    <definedName name="MOV.090.C.0.05.2003.00.00.DGER034">6584727.54</definedName>
    <definedName name="MOV.090.C.0.05.2003.00.00.DGER036">41894.36</definedName>
    <definedName name="MOV.090.C.0.05.2003.00.00.DGER048">971211.71</definedName>
    <definedName name="MOV.090.C.0.05.2003.00.00.DGER049">-4310037.45</definedName>
    <definedName name="MOV.090.C.0.05.2003.00.00.DGER050">-9912668.38</definedName>
    <definedName name="MOV.090.C.0.05.2003.00.00.DGER050.CG4_AREA_ADM">-7329904.61</definedName>
    <definedName name="MOV.090.C.0.05.2003.00.00.DGER050.CG4_AREA_COM">-2650389.08</definedName>
    <definedName name="MOV.090.C.0.05.2003.00.00.DGER050.CG4_NIVEL3_CV">0</definedName>
    <definedName name="MOV.090.C.0.05.2003.00.00.DGER051">-2071718.56</definedName>
    <definedName name="MOV.090.C.0.05.2003.00.00.DGER055">-2811762.92</definedName>
    <definedName name="MOV.090.C.0.05.2003.00.00.DGER056">239322.35</definedName>
    <definedName name="MOV.090.C.0.05.2003.00.00.DGER057">-797839.59</definedName>
    <definedName name="MOV.090.C.0.05.2003.00.00.DGER064">-7665584.56</definedName>
    <definedName name="MOV.090.C.0.05.2003.00.00.DMOLSON05">-20865737.78</definedName>
    <definedName name="MOV.090.C.0.05.2003.00.00.DMOLSON06">-2463363.46</definedName>
    <definedName name="MOV.090.C.0.05.2003.00.00.DMOLSON08.CG4_AREA_COM">-2650389.08</definedName>
    <definedName name="MOV.090.C.0.05.2003.00.00.DMOLSON08.CG4_NIVEL3_26">-515552.17</definedName>
    <definedName name="MOV.090.C.0.05.2003.00.00.DMOLSON08.CG4_NIVEL3_27">-74161.82</definedName>
    <definedName name="MOV.090.C.0.05.2003.00.00.DMOLSON14">14044.81</definedName>
    <definedName name="MOV.090.C.0.05.2003.00.00.DMOLSON15">52026.18</definedName>
    <definedName name="MOV.090.C.0.05.2003.00.00.DMOLSON16">868154.19</definedName>
    <definedName name="MOV.090.C.0.05.2003.00.00.DMOLSON27">0</definedName>
    <definedName name="MOV.090.C.0.05.2003.00.00.DMOLSON29">-2609.1</definedName>
    <definedName name="MOV.090.C.0.05.2003.00.00.DMOLSON30">-2114653.26</definedName>
    <definedName name="MOV.090.C.0.05.2003.00.00.DMOLSON31">921794.63</definedName>
    <definedName name="MOV.090.C.0.05.2003.00.00.DRESPER">-24007258.75</definedName>
    <definedName name="MOV.090.C.0.05.2004.00.00.3110030">-592342.79</definedName>
    <definedName name="MOV.090.C.0.05.2004.00.00.311550">-1614588.06</definedName>
    <definedName name="MOV.090.C.0.05.2004.00.00.321450.CG4_NIVEL3_CV">-663888.23</definedName>
    <definedName name="MOV.090.C.0.05.2004.00.00.3214500.CG4_32999">0</definedName>
    <definedName name="MOV.090.C.0.05.2004.00.00.3214500.CG4_33999">0</definedName>
    <definedName name="MOV.090.C.0.05.2004.00.00.3214500.CG4_34999">0</definedName>
    <definedName name="MOV.090.C.0.05.2004.00.00.3214500.CG4_42999">-287034.24</definedName>
    <definedName name="MOV.090.C.0.05.2004.00.00.3214540">-533134.03</definedName>
    <definedName name="MOV.090.C.0.05.2004.00.00.3214570">-133103.92000008</definedName>
    <definedName name="MOV.090.C.0.05.2004.00.00.3214570.CG4_NIVEL3_CV">-133103.92</definedName>
    <definedName name="MOV.090.C.0.05.2004.00.00.3215100">-1580136</definedName>
    <definedName name="MOV.090.C.0.05.2004.00.00.3215420">0</definedName>
    <definedName name="MOV.090.C.0.05.2004.00.00.421100">-25611.71</definedName>
    <definedName name="MOV.090.C.0.05.2004.00.00.4211100">0</definedName>
    <definedName name="MOV.090.C.0.05.2004.00.00.4212080">0</definedName>
    <definedName name="MOV.090.C.0.05.2004.00.00.DGER003">-58833845.16</definedName>
    <definedName name="MOV.090.C.0.05.2004.00.00.DGER005">-11449197.91</definedName>
    <definedName name="MOV.090.C.0.05.2004.00.00.DGER007">-3310522.87</definedName>
    <definedName name="MOV.090.C.0.05.2004.00.00.DGER01">119205236.16</definedName>
    <definedName name="MOV.090.C.0.05.2004.00.00.DGER015.CG4_AREA_ADM">-1292000.38</definedName>
    <definedName name="MOV.090.C.0.05.2004.00.00.DGER015.CG4_AREA_COM">-642063.09</definedName>
    <definedName name="MOV.090.C.0.05.2004.00.00.DGER016">-1553046.65999999</definedName>
    <definedName name="MOV.090.C.0.05.2004.00.00.DGER026">-15963970.52</definedName>
    <definedName name="MOV.090.C.0.05.2004.00.00.DGER026.CG4_NIVEL3_CV">-1704037.93</definedName>
    <definedName name="MOV.090.C.0.05.2004.00.00.DGER029">718191.58</definedName>
    <definedName name="MOV.090.C.0.05.2004.00.00.DGER030">-2867484.48</definedName>
    <definedName name="MOV.090.C.0.05.2004.00.00.DGER031">-1184373.51</definedName>
    <definedName name="MOV.090.C.0.05.2004.00.00.DGER032">0</definedName>
    <definedName name="MOV.090.C.0.05.2004.00.00.DGER034">6670260.51</definedName>
    <definedName name="MOV.090.C.0.05.2004.00.00.DGER036">204451.97</definedName>
    <definedName name="MOV.090.C.0.05.2004.00.00.DGER048">0</definedName>
    <definedName name="MOV.090.C.0.05.2004.00.00.DGER049">-5084931.59</definedName>
    <definedName name="MOV.090.C.0.05.2004.00.00.DGER050.CG4_AREA_ADM">-7280034.88</definedName>
    <definedName name="MOV.090.C.0.05.2004.00.00.DGER050.CG4_AREA_COM">-10559378.14</definedName>
    <definedName name="MOV.090.C.0.05.2004.00.00.DGER050.CG4_NIVEL3_CV">-7264955.57</definedName>
    <definedName name="MOV.090.C.0.05.2004.00.00.DGER051">-1789795.19</definedName>
    <definedName name="MOV.090.C.0.05.2004.00.00.DGER055">-2494374.55</definedName>
    <definedName name="MOV.090.C.0.05.2004.00.00.DGER056">15160.43</definedName>
    <definedName name="MOV.090.C.0.05.2004.00.00.DGER057">-146718.3</definedName>
    <definedName name="MOV.090.C.0.05.2004.00.00.DGER064">0</definedName>
    <definedName name="MOV.090.C.0.05.2004.00.00.DMOLSON05">-19426370.18</definedName>
    <definedName name="MOV.090.C.0.05.2004.00.00.DMOLSON06">-2832533.49</definedName>
    <definedName name="MOV.090.C.0.05.2004.00.00.DMOLSON08">-17839413.02</definedName>
    <definedName name="MOV.090.C.0.05.2004.00.00.DMOLSON08.CG4_AREA_ADM">-7280034.88</definedName>
    <definedName name="MOV.090.C.0.05.2004.00.00.DMOLSON08.CG4_AREA_COM">-10559378.14</definedName>
    <definedName name="MOV.090.C.0.05.2004.00.00.DMOLSON08.CG4_NIVEL3_26">-639008.63</definedName>
    <definedName name="MOV.090.C.0.05.2004.00.00.DMOLSON08.CG4_NIVEL3_27">-85255.87</definedName>
    <definedName name="MOV.090.C.0.05.2004.00.00.DMOLSON14">-56300.33</definedName>
    <definedName name="MOV.090.C.0.05.2004.00.00.DMOLSON15">-129917.21</definedName>
    <definedName name="MOV.090.C.0.05.2004.00.00.DMOLSON16">284729.23</definedName>
    <definedName name="MOV.090.C.0.05.2004.00.00.DMOLSON27">0</definedName>
    <definedName name="MOV.090.C.0.05.2004.00.00.DMOLSON29">225037.25</definedName>
    <definedName name="MOV.090.C.0.05.2004.00.00.DMOLSON30">769211.78</definedName>
    <definedName name="MOV.090.C.0.05.2004.00.00.DMOLSON31">456108.72</definedName>
    <definedName name="MOV.090.C.0.05.2004.00.00.DRESPER">-22694283.3999999</definedName>
    <definedName name="MOV.090.C.0.05.2005.00.00.3110030">-699766.44</definedName>
    <definedName name="MOV.090.C.0.05.2005.00.00.311550">-1352334.1</definedName>
    <definedName name="MOV.090.C.0.05.2005.00.00.321450.CG4_NIVEL3_CV">-49165</definedName>
    <definedName name="MOV.090.C.0.05.2005.00.00.3214500.CG4_32999">0</definedName>
    <definedName name="MOV.090.C.0.05.2005.00.00.3214500.CG4_33999">0</definedName>
    <definedName name="MOV.090.C.0.05.2005.00.00.3214500.CG4_34999">0</definedName>
    <definedName name="MOV.090.C.0.05.2005.00.00.3214500.CG4_42999">-207886.94</definedName>
    <definedName name="MOV.090.C.0.05.2005.00.00.3214540">-585556.92</definedName>
    <definedName name="MOV.090.C.0.05.2005.00.00.3214570.CG4_NIVEL3_CV">0</definedName>
    <definedName name="MOV.090.C.0.05.2005.00.00.3215100">0</definedName>
    <definedName name="MOV.090.C.0.05.2005.00.00.3215420">0</definedName>
    <definedName name="MOV.090.C.0.05.2005.00.00.3215990.CG4_NIVEL4_AS">-2076115.67</definedName>
    <definedName name="MOV.090.C.0.05.2005.00.00.421100">0</definedName>
    <definedName name="MOV.090.C.0.05.2005.00.00.4211100">0</definedName>
    <definedName name="MOV.090.C.0.05.2005.00.00.4212080">0</definedName>
    <definedName name="MOV.090.C.0.05.2005.00.00.DGER003">-53114124.55</definedName>
    <definedName name="MOV.090.C.0.05.2005.00.00.DGER005">-10731347.63</definedName>
    <definedName name="MOV.090.C.0.05.2005.00.00.DGER007">-3211358.15</definedName>
    <definedName name="MOV.090.C.0.05.2005.00.00.DGER01">106248715.759999</definedName>
    <definedName name="MOV.090.C.0.05.2005.00.00.DGER015.CG4_AREA_ADM">-822363.61</definedName>
    <definedName name="MOV.090.C.0.05.2005.00.00.DGER015.CG4_AREA_COM">-80214.2</definedName>
    <definedName name="MOV.090.C.0.05.2005.00.00.DGER016">4927681.85</definedName>
    <definedName name="MOV.090.C.0.05.2005.00.00.DGER026">-9298929.95</definedName>
    <definedName name="MOV.090.C.0.05.2005.00.00.DGER026.CG4_NIVEL3_CV">0</definedName>
    <definedName name="MOV.090.C.0.05.2005.00.00.DGER029">103010</definedName>
    <definedName name="MOV.090.C.0.05.2005.00.00.DGER030">-784213.32</definedName>
    <definedName name="MOV.090.C.0.05.2005.00.00.DGER031">-1549384.42</definedName>
    <definedName name="MOV.090.C.0.05.2005.00.00.DGER034">0</definedName>
    <definedName name="MOV.090.C.0.05.2005.00.00.DGER036">0</definedName>
    <definedName name="MOV.090.C.0.05.2005.00.00.DGER049">-5681684.47</definedName>
    <definedName name="MOV.090.C.0.05.2005.00.00.DGER050.CG4_AREA_ADM">-6515707.68</definedName>
    <definedName name="MOV.090.C.0.05.2005.00.00.DGER050.CG4_AREA_COM">-6153596.35</definedName>
    <definedName name="MOV.090.C.0.05.2005.00.00.DGER050.CG4_NIVEL3_CV">-3120195.44</definedName>
    <definedName name="MOV.090.C.0.05.2005.00.00.DGER051">-1416304.53</definedName>
    <definedName name="MOV.090.C.0.05.2005.00.00.DGER055">-9606341.09</definedName>
    <definedName name="MOV.090.C.0.05.2005.00.00.DGER056">936896.02</definedName>
    <definedName name="MOV.090.C.0.05.2005.00.00.DGER057">1230077.3</definedName>
    <definedName name="MOV.090.C.0.05.2005.00.00.DGER064">0</definedName>
    <definedName name="MOV.090.C.0.05.2005.00.00.DMOLSON05">-16297711.11</definedName>
    <definedName name="MOV.090.C.0.05.2005.00.00.DMOLSON06">-2350086.76</definedName>
    <definedName name="MOV.090.C.0.05.2005.00.00.DMOLSON08">-12669304.03</definedName>
    <definedName name="MOV.090.C.0.05.2005.00.00.DMOLSON08.CG4_AREA_ADM">-6515707.68</definedName>
    <definedName name="MOV.090.C.0.05.2005.00.00.DMOLSON08.CG4_AREA_COM">-6153596.35</definedName>
    <definedName name="MOV.090.C.0.05.2005.00.00.DMOLSON08.CG4_NIVEL3_26">-754951.29</definedName>
    <definedName name="MOV.090.C.0.05.2005.00.00.DMOLSON08.CG4_NIVEL3_27">-263410.79</definedName>
    <definedName name="MOV.090.C.0.05.2005.00.00.DMOLSON14">-32816.33</definedName>
    <definedName name="MOV.090.C.0.05.2005.00.00.DMOLSON15">-606007.09</definedName>
    <definedName name="MOV.090.C.0.05.2005.00.00.DMOLSON16">943749.27</definedName>
    <definedName name="MOV.090.C.0.05.2005.00.00.DMOLSON27">-1129872.24</definedName>
    <definedName name="MOV.090.C.0.05.2005.00.00.DMOLSON29">0</definedName>
    <definedName name="MOV.090.C.0.05.2005.00.00.DMOLSON30">0</definedName>
    <definedName name="MOV.090.C.0.05.2005.00.00.DMOLSON31">224531.4</definedName>
    <definedName name="MOV.090.C.0.05.2005.00.00.DRESPER">-17405059.3399999</definedName>
    <definedName name="MOV.090.C.0.06.2002.00.00.311550">-4217912.31</definedName>
    <definedName name="MOV.090.C.0.06.2002.00.00.3214500.CG4_32999">-62279.29</definedName>
    <definedName name="MOV.090.C.0.06.2002.00.00.3214500.CG4_33999">-74431.19</definedName>
    <definedName name="MOV.090.C.0.06.2002.00.00.3214500.CG4_34999">-22407.15</definedName>
    <definedName name="MOV.090.C.0.06.2002.00.00.3214500.CG4_42999">-172552.5</definedName>
    <definedName name="MOV.090.C.0.06.2002.00.00.3215420">0</definedName>
    <definedName name="MOV.090.C.0.06.2002.00.00.3220640">0</definedName>
    <definedName name="MOV.090.C.0.06.2002.00.00.421100">-78997170.44</definedName>
    <definedName name="MOV.090.C.0.06.2002.00.00.DGER003">-49279240.2399999</definedName>
    <definedName name="MOV.090.C.0.06.2002.00.00.DGER005">-8128423.66</definedName>
    <definedName name="MOV.090.C.0.06.2002.00.00.DGER006">-13582879.43</definedName>
    <definedName name="MOV.090.C.0.06.2002.00.00.DGER007">-2503763.1</definedName>
    <definedName name="MOV.090.C.0.06.2002.00.00.DGER01">106318562.849999</definedName>
    <definedName name="MOV.090.C.0.06.2002.00.00.DGER015.CG4_AREA_ADM">-1362662.88</definedName>
    <definedName name="MOV.090.C.0.06.2002.00.00.DGER015.CG4_AREA_COM">-68453.04</definedName>
    <definedName name="MOV.090.C.0.06.2002.00.00.DGER016">-3677311.15999999</definedName>
    <definedName name="MOV.090.C.0.06.2002.00.00.DGER026">-9683853.86</definedName>
    <definedName name="MOV.090.C.0.06.2002.00.00.DGER029">252773.27</definedName>
    <definedName name="MOV.090.C.0.06.2002.00.00.DGER030">-564731.82</definedName>
    <definedName name="MOV.090.C.0.06.2002.00.00.DGER031">-586702.54</definedName>
    <definedName name="MOV.090.C.0.06.2002.00.00.DGER032">948486.01999999</definedName>
    <definedName name="MOV.090.C.0.06.2002.00.00.DGER034">-102729.84</definedName>
    <definedName name="MOV.090.C.0.06.2002.00.00.DGER036">-9429.3</definedName>
    <definedName name="MOV.090.C.0.06.2002.00.00.DGER048">6027155.39</definedName>
    <definedName name="MOV.090.C.0.06.2002.00.00.DGER049">-4877557.7</definedName>
    <definedName name="MOV.090.C.0.06.2002.00.00.DGER050.CG4_AREA_ADM">-5644430.44</definedName>
    <definedName name="MOV.090.C.0.06.2002.00.00.DGER050.CG4_AREA_COM">-1865285.93</definedName>
    <definedName name="MOV.090.C.0.06.2002.00.00.DGER051">344908.85</definedName>
    <definedName name="MOV.090.C.0.06.2002.00.00.DGER054">-1002180.96</definedName>
    <definedName name="MOV.090.C.0.06.2002.00.00.DGER055">-3155101.77</definedName>
    <definedName name="MOV.090.C.0.06.2002.00.00.DGER056">2931952</definedName>
    <definedName name="MOV.090.C.0.06.2002.00.00.DGER057">-2738304.36</definedName>
    <definedName name="MOV.090.C.0.06.2002.00.00.DGER064">-22026548.53</definedName>
    <definedName name="MOV.090.C.0.06.2002.00.00.DMOLSON27">-10931206.13</definedName>
    <definedName name="MOV.090.C.0.06.2002.00.00.DRESPER">-107179860.099999</definedName>
    <definedName name="MOV.090.C.0.06.2003.00.00">0</definedName>
    <definedName name="MOV.090.C.0.06.2003.00.00.3110030">-446570.41</definedName>
    <definedName name="MOV.090.C.0.06.2003.00.00.311550">2900046.34</definedName>
    <definedName name="MOV.090.C.0.06.2003.00.00.321250">-3120168.66</definedName>
    <definedName name="MOV.090.C.0.06.2003.00.00.321450">-823949.64</definedName>
    <definedName name="MOV.090.C.0.06.2003.00.00.321450.CG4_AREA_ADM">-474786.81</definedName>
    <definedName name="MOV.090.C.0.06.2003.00.00.321450.CG4_AREA_COM">-349162.83</definedName>
    <definedName name="MOV.090.C.0.06.2003.00.00.321450.CG4_NIVEL3_CV">0</definedName>
    <definedName name="MOV.090.C.0.06.2003.00.00.3214500.CG4_32999">12197.18</definedName>
    <definedName name="MOV.090.C.0.06.2003.00.00.3214500.CG4_33999">-49387.02</definedName>
    <definedName name="MOV.090.C.0.06.2003.00.00.3214500.CG4_34999">-12441.46</definedName>
    <definedName name="MOV.090.C.0.06.2003.00.00.3214500.CG4_42999">-149657.59</definedName>
    <definedName name="MOV.090.C.0.06.2003.00.00.3214540">-305843.13</definedName>
    <definedName name="MOV.090.C.0.06.2003.00.00.3215100">0</definedName>
    <definedName name="MOV.090.C.0.06.2003.00.00.3215420">0</definedName>
    <definedName name="MOV.090.C.0.06.2003.00.00.421100">2779146.2</definedName>
    <definedName name="MOV.090.C.0.06.2003.00.00.4211100">1995365.46</definedName>
    <definedName name="MOV.090.C.0.06.2003.00.00.4212080">0</definedName>
    <definedName name="MOV.090.C.0.06.2003.00.00.DGER003">-64222950.11</definedName>
    <definedName name="MOV.090.C.0.06.2003.00.00.DGER005">-12227242.79</definedName>
    <definedName name="MOV.090.C.0.06.2003.00.00.DGER006">-23763014.6</definedName>
    <definedName name="MOV.090.C.0.06.2003.00.00.DGER007">-3501089.1</definedName>
    <definedName name="MOV.090.C.0.06.2003.00.00.DGER01">141168520.75</definedName>
    <definedName name="MOV.090.C.0.06.2003.00.00.DGER015">2381922.29</definedName>
    <definedName name="MOV.090.C.0.06.2003.00.00.DGER015.CG4_AREA_ADM">-472879.84</definedName>
    <definedName name="MOV.090.C.0.06.2003.00.00.DGER015.CG4_AREA_COM">-45244.21</definedName>
    <definedName name="MOV.090.C.0.06.2003.00.00.DGER015.CG4_NIVEL3_CV">0</definedName>
    <definedName name="MOV.090.C.0.06.2003.00.00.DGER016">-7449854.68000002</definedName>
    <definedName name="MOV.090.C.0.06.2003.00.00.DGER026">-1531842.14</definedName>
    <definedName name="MOV.090.C.0.06.2003.00.00.DGER026.CG4_NIVEL3_CV">0</definedName>
    <definedName name="MOV.090.C.0.06.2003.00.00.DGER029">773986.55</definedName>
    <definedName name="MOV.090.C.0.06.2003.00.00.DGER030">-2078383.23</definedName>
    <definedName name="MOV.090.C.0.06.2003.00.00.DGER031">-1238797.3</definedName>
    <definedName name="MOV.090.C.0.06.2003.00.00.DGER032">79063.9</definedName>
    <definedName name="MOV.090.C.0.06.2003.00.00.DGER034">16000552.33</definedName>
    <definedName name="MOV.090.C.0.06.2003.00.00.DGER036">30790.42</definedName>
    <definedName name="MOV.090.C.0.06.2003.00.00.DGER048">8595823.53</definedName>
    <definedName name="MOV.090.C.0.06.2003.00.00.DGER049">-5065614.4</definedName>
    <definedName name="MOV.090.C.0.06.2003.00.00.DGER050">-8954158.59</definedName>
    <definedName name="MOV.090.C.0.06.2003.00.00.DGER050.CG4_AREA_ADM">-6216012.8</definedName>
    <definedName name="MOV.090.C.0.06.2003.00.00.DGER050.CG4_AREA_COM">-2738122.69</definedName>
    <definedName name="MOV.090.C.0.06.2003.00.00.DGER050.CG4_NIVEL3_CV">0</definedName>
    <definedName name="MOV.090.C.0.06.2003.00.00.DGER051">-2577254.13</definedName>
    <definedName name="MOV.090.C.0.06.2003.00.00.DGER055">-2000359.81</definedName>
    <definedName name="MOV.090.C.0.06.2003.00.00.DGER056">365458.99</definedName>
    <definedName name="MOV.090.C.0.06.2003.00.00.DGER057">231678.35</definedName>
    <definedName name="MOV.090.C.0.06.2003.00.00.DGER064">-7665584.56</definedName>
    <definedName name="MOV.090.C.0.06.2003.00.00.DMOLSON05">-21689775.59</definedName>
    <definedName name="MOV.090.C.0.06.2003.00.00.DMOLSON06">-3181426.21</definedName>
    <definedName name="MOV.090.C.0.06.2003.00.00.DMOLSON08.CG4_AREA_COM">-2738122.69</definedName>
    <definedName name="MOV.090.C.0.06.2003.00.00.DMOLSON08.CG4_NIVEL3_26">-647613.44</definedName>
    <definedName name="MOV.090.C.0.06.2003.00.00.DMOLSON08.CG4_NIVEL3_27">-100953.77</definedName>
    <definedName name="MOV.090.C.0.06.2003.00.00.DMOLSON14">-357884.05</definedName>
    <definedName name="MOV.090.C.0.06.2003.00.00.DMOLSON15">-814812.84</definedName>
    <definedName name="MOV.090.C.0.06.2003.00.00.DMOLSON16">79063.9</definedName>
    <definedName name="MOV.090.C.0.06.2003.00.00.DMOLSON27">-64474322.67</definedName>
    <definedName name="MOV.090.C.0.06.2003.00.00.DMOLSON29">8616058.65</definedName>
    <definedName name="MOV.090.C.0.06.2003.00.00.DMOLSON30">-2073239.01</definedName>
    <definedName name="MOV.090.C.0.06.2003.00.00.DMOLSON31">794577.72</definedName>
    <definedName name="MOV.090.C.0.06.2003.00.00.DRESPER">-38635225.5</definedName>
    <definedName name="MOV.090.C.0.06.2004.00.00.3110030">-647438.79</definedName>
    <definedName name="MOV.090.C.0.06.2004.00.00.311550">-1454147.04</definedName>
    <definedName name="MOV.090.C.0.06.2004.00.00.321450.CG4_NIVEL3_CV">-3590923.16</definedName>
    <definedName name="MOV.090.C.0.06.2004.00.00.3214500.CG4_32999">0</definedName>
    <definedName name="MOV.090.C.0.06.2004.00.00.3214500.CG4_33999">0</definedName>
    <definedName name="MOV.090.C.0.06.2004.00.00.3214500.CG4_34999">0</definedName>
    <definedName name="MOV.090.C.0.06.2004.00.00.3214500.CG4_42999">-207886.94</definedName>
    <definedName name="MOV.090.C.0.06.2004.00.00.3214540">-534428.58</definedName>
    <definedName name="MOV.090.C.0.06.2004.00.00.3214570">-133103.92</definedName>
    <definedName name="MOV.090.C.0.06.2004.00.00.3214570.CG4_NIVEL3_CV">-3061173.63</definedName>
    <definedName name="MOV.090.C.0.06.2004.00.00.3215100">-586151.12</definedName>
    <definedName name="MOV.090.C.0.06.2004.00.00.3215420">0</definedName>
    <definedName name="MOV.090.C.0.06.2004.00.00.421100">24793.82</definedName>
    <definedName name="MOV.090.C.0.06.2004.00.00.4211100">0</definedName>
    <definedName name="MOV.090.C.0.06.2004.00.00.4212080">0</definedName>
    <definedName name="MOV.090.C.0.06.2004.00.00.DGER003">-60863011.0699999</definedName>
    <definedName name="MOV.090.C.0.06.2004.00.00.DGER005">-12441216.44</definedName>
    <definedName name="MOV.090.C.0.06.2004.00.00.DGER007">-4103150.27</definedName>
    <definedName name="MOV.090.C.0.06.2004.00.00.DGER01">121292735.529999</definedName>
    <definedName name="MOV.090.C.0.06.2004.00.00.DGER015.CG4_AREA_ADM">-1059811.68</definedName>
    <definedName name="MOV.090.C.0.06.2004.00.00.DGER015.CG4_AREA_COM">-626776.77</definedName>
    <definedName name="MOV.090.C.0.06.2004.00.00.DGER016">3426141.63</definedName>
    <definedName name="MOV.090.C.0.06.2004.00.00.DGER026">-11297222.55</definedName>
    <definedName name="MOV.090.C.0.06.2004.00.00.DGER026.CG4_NIVEL3_CV">-4318993.72</definedName>
    <definedName name="MOV.090.C.0.06.2004.00.00.DGER029">100173.67</definedName>
    <definedName name="MOV.090.C.0.06.2004.00.00.DGER030">-3052647.1</definedName>
    <definedName name="MOV.090.C.0.06.2004.00.00.DGER031">-1058600.17</definedName>
    <definedName name="MOV.090.C.0.06.2004.00.00.DGER032">0</definedName>
    <definedName name="MOV.090.C.0.06.2004.00.00.DGER034">6652845.51</definedName>
    <definedName name="MOV.090.C.0.06.2004.00.00.DGER036">136985.43</definedName>
    <definedName name="MOV.090.C.0.06.2004.00.00.DGER048">0</definedName>
    <definedName name="MOV.090.C.0.06.2004.00.00.DGER049">-5473880.83</definedName>
    <definedName name="MOV.090.C.0.06.2004.00.00.DGER050.CG4_AREA_ADM">-7722685.97</definedName>
    <definedName name="MOV.090.C.0.06.2004.00.00.DGER050.CG4_AREA_COM">-9978934.58</definedName>
    <definedName name="MOV.090.C.0.06.2004.00.00.DGER050.CG4_NIVEL3_CV">-6860560.1</definedName>
    <definedName name="MOV.090.C.0.06.2004.00.00.DGER051">-1463301.87</definedName>
    <definedName name="MOV.090.C.0.06.2004.00.00.DGER055">-2072683.31</definedName>
    <definedName name="MOV.090.C.0.06.2004.00.00.DGER056">514142.37</definedName>
    <definedName name="MOV.090.C.0.06.2004.00.00.DGER057">-24257.74</definedName>
    <definedName name="MOV.090.C.0.06.2004.00.00.DGER064">0</definedName>
    <definedName name="MOV.090.C.0.06.2004.00.00.DMOLSON05">-23006319.41</definedName>
    <definedName name="MOV.090.C.0.06.2004.00.00.DMOLSON06">-2836717.41</definedName>
    <definedName name="MOV.090.C.0.06.2004.00.00.DMOLSON08">-17701620.5499999</definedName>
    <definedName name="MOV.090.C.0.06.2004.00.00.DMOLSON08.CG4_AREA_ADM">-7722685.97</definedName>
    <definedName name="MOV.090.C.0.06.2004.00.00.DMOLSON08.CG4_AREA_COM">-9978934.58</definedName>
    <definedName name="MOV.090.C.0.06.2004.00.00.DMOLSON08.CG4_NIVEL3_26">-509517.92</definedName>
    <definedName name="MOV.090.C.0.06.2004.00.00.DMOLSON08.CG4_NIVEL3_27">-6128.98</definedName>
    <definedName name="MOV.090.C.0.06.2004.00.00.DMOLSON14">-28112.16</definedName>
    <definedName name="MOV.090.C.0.06.2004.00.00.DMOLSON15">-457571.37</definedName>
    <definedName name="MOV.090.C.0.06.2004.00.00.DMOLSON16">599755.33</definedName>
    <definedName name="MOV.090.C.0.06.2004.00.00.DMOLSON27">-9936807.33</definedName>
    <definedName name="MOV.090.C.0.06.2004.00.00.DMOLSON29">5157043.89</definedName>
    <definedName name="MOV.090.C.0.06.2004.00.00.DMOLSON30">600620.02</definedName>
    <definedName name="MOV.090.C.0.06.2004.00.00.DMOLSON31">136769.71</definedName>
    <definedName name="MOV.090.C.0.06.2004.00.00.DRESPER">-22083866.6499999</definedName>
    <definedName name="MOV.090.C.0.06.2005.00.00.3110030">-508336.11</definedName>
    <definedName name="MOV.090.C.0.06.2005.00.00.311550">-1363498.2</definedName>
    <definedName name="MOV.090.C.0.06.2005.00.00.321450.CG4_NIVEL3_CV">-49123.01</definedName>
    <definedName name="MOV.090.C.0.06.2005.00.00.3214500.CG4_32999">0</definedName>
    <definedName name="MOV.090.C.0.06.2005.00.00.3214500.CG4_33999">0</definedName>
    <definedName name="MOV.090.C.0.06.2005.00.00.3214500.CG4_34999">0</definedName>
    <definedName name="MOV.090.C.0.06.2005.00.00.3214500.CG4_42999">-207886.94</definedName>
    <definedName name="MOV.090.C.0.06.2005.00.00.3214540">-586209.29</definedName>
    <definedName name="MOV.090.C.0.06.2005.00.00.3214570.CG4_NIVEL3_CV">0</definedName>
    <definedName name="MOV.090.C.0.06.2005.00.00.3215100">0</definedName>
    <definedName name="MOV.090.C.0.06.2005.00.00.3215420">0</definedName>
    <definedName name="MOV.090.C.0.06.2005.00.00.3215990.CG4_NIVEL4_AS">-1351841.33</definedName>
    <definedName name="MOV.090.C.0.06.2005.00.00.421100">0</definedName>
    <definedName name="MOV.090.C.0.06.2005.00.00.4211100">0</definedName>
    <definedName name="MOV.090.C.0.06.2005.00.00.4212080">0</definedName>
    <definedName name="MOV.090.C.0.06.2005.00.00.DGER003">-55741688.72</definedName>
    <definedName name="MOV.090.C.0.06.2005.00.00.DGER005">-9182468.39</definedName>
    <definedName name="MOV.090.C.0.06.2005.00.00.DGER007">-3254862.19</definedName>
    <definedName name="MOV.090.C.0.06.2005.00.00.DGER01">109429087.399999</definedName>
    <definedName name="MOV.090.C.0.06.2005.00.00.DGER015.CG4_AREA_ADM">-842445.81</definedName>
    <definedName name="MOV.090.C.0.06.2005.00.00.DGER015.CG4_AREA_COM">-82206.11</definedName>
    <definedName name="MOV.090.C.0.06.2005.00.00.DGER016">864906.76</definedName>
    <definedName name="MOV.090.C.0.06.2005.00.00.DGER026">-8167941.57</definedName>
    <definedName name="MOV.090.C.0.06.2005.00.00.DGER026.CG4_NIVEL3_CV">0</definedName>
    <definedName name="MOV.090.C.0.06.2005.00.00.DGER029">165611.79</definedName>
    <definedName name="MOV.090.C.0.06.2005.00.00.DGER030">-1517760.4</definedName>
    <definedName name="MOV.090.C.0.06.2005.00.00.DGER031">-1505961.02</definedName>
    <definedName name="MOV.090.C.0.06.2005.00.00.DGER034">0</definedName>
    <definedName name="MOV.090.C.0.06.2005.00.00.DGER036">0</definedName>
    <definedName name="MOV.090.C.0.06.2005.00.00.DGER049">-5454474.74</definedName>
    <definedName name="MOV.090.C.0.06.2005.00.00.DGER050.CG4_AREA_ADM">-5379188.1</definedName>
    <definedName name="MOV.090.C.0.06.2005.00.00.DGER050.CG4_AREA_COM">-5690256.73</definedName>
    <definedName name="MOV.090.C.0.06.2005.00.00.DGER050.CG4_NIVEL3_CV">-3527907.04</definedName>
    <definedName name="MOV.090.C.0.06.2005.00.00.DGER051">-830105.48</definedName>
    <definedName name="MOV.090.C.0.06.2005.00.00.DGER055">-6123015.27</definedName>
    <definedName name="MOV.090.C.0.06.2005.00.00.DGER056">1004238.26</definedName>
    <definedName name="MOV.090.C.0.06.2005.00.00.DGER057">-613292.07</definedName>
    <definedName name="MOV.090.C.0.06.2005.00.00.DGER064">0</definedName>
    <definedName name="MOV.090.C.0.06.2005.00.00.DMOLSON05">-16333015.45</definedName>
    <definedName name="MOV.090.C.0.06.2005.00.00.DMOLSON06">-2147211.32</definedName>
    <definedName name="MOV.090.C.0.06.2005.00.00.DMOLSON08">-11069444.83</definedName>
    <definedName name="MOV.090.C.0.06.2005.00.00.DMOLSON08.CG4_AREA_ADM">-5379188.1</definedName>
    <definedName name="MOV.090.C.0.06.2005.00.00.DMOLSON08.CG4_AREA_COM">-5690256.73</definedName>
    <definedName name="MOV.090.C.0.06.2005.00.00.DMOLSON08.CG4_NIVEL3_26">-696579.06</definedName>
    <definedName name="MOV.090.C.0.06.2005.00.00.DMOLSON08.CG4_NIVEL3_27">-79255.18</definedName>
    <definedName name="MOV.090.C.0.06.2005.00.00.DMOLSON14">-186935.98</definedName>
    <definedName name="MOV.090.C.0.06.2005.00.00.DMOLSON15">-251951.59</definedName>
    <definedName name="MOV.090.C.0.06.2005.00.00.DMOLSON16">103490.04</definedName>
    <definedName name="MOV.090.C.0.06.2005.00.00.DMOLSON27">2397243.42</definedName>
    <definedName name="MOV.090.C.0.06.2005.00.00.DMOLSON29">0</definedName>
    <definedName name="MOV.090.C.0.06.2005.00.00.DMOLSON30">0</definedName>
    <definedName name="MOV.090.C.0.06.2005.00.00.DMOLSON31">468861.55</definedName>
    <definedName name="MOV.090.C.0.06.2005.00.00.DRESPER">-11329385.32</definedName>
    <definedName name="MOV.090.C.0.07.2002.00.00.311550">-4141522.21</definedName>
    <definedName name="MOV.090.C.0.07.2002.00.00.3214500.CG4_32999">-62279.29</definedName>
    <definedName name="MOV.090.C.0.07.2002.00.00.3214500.CG4_33999">-74431.19</definedName>
    <definedName name="MOV.090.C.0.07.2002.00.00.3214500.CG4_34999">-22407.15</definedName>
    <definedName name="MOV.090.C.0.07.2002.00.00.3214500.CG4_42999">-172552.5</definedName>
    <definedName name="MOV.090.C.0.07.2002.00.00.3215420">-477000</definedName>
    <definedName name="MOV.090.C.0.07.2002.00.00.421100">754590.41</definedName>
    <definedName name="MOV.090.C.0.07.2002.00.00.DGER003">-44103683.2399999</definedName>
    <definedName name="MOV.090.C.0.07.2002.00.00.DGER005">-8010453.36</definedName>
    <definedName name="MOV.090.C.0.07.2002.00.00.DGER006">-16261362.45</definedName>
    <definedName name="MOV.090.C.0.07.2002.00.00.DGER007">-2514037.04</definedName>
    <definedName name="MOV.090.C.0.07.2002.00.00.DGER01">95707757.63</definedName>
    <definedName name="MOV.090.C.0.07.2002.00.00.DGER015.CG4_AREA_ADM">-1367166.96</definedName>
    <definedName name="MOV.090.C.0.07.2002.00.00.DGER015.CG4_AREA_COM">-64628.6</definedName>
    <definedName name="MOV.090.C.0.07.2002.00.00.DGER016">-74216.44</definedName>
    <definedName name="MOV.090.C.0.07.2002.00.00.DGER026">-10339296.45</definedName>
    <definedName name="MOV.090.C.0.07.2002.00.00.DGER029">211041.06</definedName>
    <definedName name="MOV.090.C.0.07.2002.00.00.DGER030">-684551.04</definedName>
    <definedName name="MOV.090.C.0.07.2002.00.00.DGER031">-694348.45</definedName>
    <definedName name="MOV.090.C.0.07.2002.00.00.DGER032">-24179.9</definedName>
    <definedName name="MOV.090.C.0.07.2002.00.00.DGER034">372568.35</definedName>
    <definedName name="MOV.090.C.0.07.2002.00.00.DGER036">65490.57</definedName>
    <definedName name="MOV.090.C.0.07.2002.00.00.DGER048">809165.9</definedName>
    <definedName name="MOV.090.C.0.07.2002.00.00.DGER049">-5915746.43</definedName>
    <definedName name="MOV.090.C.0.07.2002.00.00.DGER050.CG4_AREA_ADM">-7854687.69</definedName>
    <definedName name="MOV.090.C.0.07.2002.00.00.DGER050.CG4_AREA_COM">-2474899.93</definedName>
    <definedName name="MOV.090.C.0.07.2002.00.00.DGER051">-2914417.19</definedName>
    <definedName name="MOV.090.C.0.07.2002.00.00.DGER055">-4696552.02</definedName>
    <definedName name="MOV.090.C.0.07.2002.00.00.DGER056">3669570.47</definedName>
    <definedName name="MOV.090.C.0.07.2002.00.00.DGER057">-3180623.3</definedName>
    <definedName name="MOV.090.C.0.07.2002.00.00.DGER064">0</definedName>
    <definedName name="MOV.090.C.0.07.2002.00.00.DMOLSON27">281802.3</definedName>
    <definedName name="MOV.090.C.0.07.2002.00.00.DRESPER">-13921386.01</definedName>
    <definedName name="MOV.090.C.0.07.2003.00.00">0</definedName>
    <definedName name="MOV.090.C.0.07.2003.00.00.3110030">-723109.04</definedName>
    <definedName name="MOV.090.C.0.07.2003.00.00.311550">-2032783.97</definedName>
    <definedName name="MOV.090.C.0.07.2003.00.00.321250">-2931461.39</definedName>
    <definedName name="MOV.090.C.0.07.2003.00.00.321450.CG4_NIVEL3_CV">0</definedName>
    <definedName name="MOV.090.C.0.07.2003.00.00.3214500.CG4_32999">-34431.82</definedName>
    <definedName name="MOV.090.C.0.07.2003.00.00.3214500.CG4_33999">-49387.02</definedName>
    <definedName name="MOV.090.C.0.07.2003.00.00.3214500.CG4_34999">-12441.46</definedName>
    <definedName name="MOV.090.C.0.07.2003.00.00.3214500.CG4_42999">-149657.59</definedName>
    <definedName name="MOV.090.C.0.07.2003.00.00.3214540">-329160.59</definedName>
    <definedName name="MOV.090.C.0.07.2003.00.00.3215100">0</definedName>
    <definedName name="MOV.090.C.0.07.2003.00.00.3215420">0</definedName>
    <definedName name="MOV.090.C.0.07.2003.00.00.421100">-578190.16</definedName>
    <definedName name="MOV.090.C.0.07.2003.00.00.4211100">-1734665.7</definedName>
    <definedName name="MOV.090.C.0.07.2003.00.00.4212080">-18089.42</definedName>
    <definedName name="MOV.090.C.0.07.2003.00.00.DGER003">-61767386.6799999</definedName>
    <definedName name="MOV.090.C.0.07.2003.00.00.DGER005">-16634393.03</definedName>
    <definedName name="MOV.090.C.0.07.2003.00.00.DGER006">-30020640.23</definedName>
    <definedName name="MOV.090.C.0.07.2003.00.00.DGER007">-4233134.79</definedName>
    <definedName name="MOV.090.C.0.07.2003.00.00.DGER01">132971676.499999</definedName>
    <definedName name="MOV.090.C.0.07.2003.00.00.DGER015.CG4_AREA_ADM">-1160924.68</definedName>
    <definedName name="MOV.090.C.0.07.2003.00.00.DGER015.CG4_AREA_COM">-58445.21</definedName>
    <definedName name="MOV.090.C.0.07.2003.00.00.DGER015.CG4_NIVEL3_CV">0</definedName>
    <definedName name="MOV.090.C.0.07.2003.00.00.DGER016">10682191.11</definedName>
    <definedName name="MOV.090.C.0.07.2003.00.00.DGER026">-10920061.84</definedName>
    <definedName name="MOV.090.C.0.07.2003.00.00.DGER026.CG4_NIVEL3_CV">0</definedName>
    <definedName name="MOV.090.C.0.07.2003.00.00.DGER029">-135735.44</definedName>
    <definedName name="MOV.090.C.0.07.2003.00.00.DGER030">-2097289.01</definedName>
    <definedName name="MOV.090.C.0.07.2003.00.00.DGER031">-1246542.86</definedName>
    <definedName name="MOV.090.C.0.07.2003.00.00.DGER032">-2468.81</definedName>
    <definedName name="MOV.090.C.0.07.2003.00.00.DGER034">3744577.48</definedName>
    <definedName name="MOV.090.C.0.07.2003.00.00.DGER036">404.41</definedName>
    <definedName name="MOV.090.C.0.07.2003.00.00.DGER048">670118.88</definedName>
    <definedName name="MOV.090.C.0.07.2003.00.00.DGER049">-5245461.25</definedName>
    <definedName name="MOV.090.C.0.07.2003.00.00.DGER050">-9659507.37</definedName>
    <definedName name="MOV.090.C.0.07.2003.00.00.DGER050.CG4_AREA_ADM">-6507722.66</definedName>
    <definedName name="MOV.090.C.0.07.2003.00.00.DGER050.CG4_AREA_COM">-3165664.44</definedName>
    <definedName name="MOV.090.C.0.07.2003.00.00.DGER050.CG4_NIVEL3_CV">-71797.1</definedName>
    <definedName name="MOV.090.C.0.07.2003.00.00.DGER051">-2464496.86</definedName>
    <definedName name="MOV.090.C.0.07.2003.00.00.DGER055">-1506203.91</definedName>
    <definedName name="MOV.090.C.0.07.2003.00.00.DGER056">616665.32</definedName>
    <definedName name="MOV.090.C.0.07.2003.00.00.DGER057">-334157.79</definedName>
    <definedName name="MOV.090.C.0.07.2003.00.00.DGER064">-7665584.56</definedName>
    <definedName name="MOV.090.C.0.07.2003.00.00.DMOLSON05">-27146652.38</definedName>
    <definedName name="MOV.090.C.0.07.2003.00.00.DMOLSON06">-3052713.73</definedName>
    <definedName name="MOV.090.C.0.07.2003.00.00.DMOLSON08.CG4_AREA_COM">-3165664.44</definedName>
    <definedName name="MOV.090.C.0.07.2003.00.00.DMOLSON08.CG4_NIVEL3_26">-673611.54</definedName>
    <definedName name="MOV.090.C.0.07.2003.00.00.DMOLSON08.CG4_NIVEL3_27">-107145.52</definedName>
    <definedName name="MOV.090.C.0.07.2003.00.00.DMOLSON14">-703524.52</definedName>
    <definedName name="MOV.090.C.0.07.2003.00.00.DMOLSON15">-1340166.36</definedName>
    <definedName name="MOV.090.C.0.07.2003.00.00.DMOLSON16">-20558.23</definedName>
    <definedName name="MOV.090.C.0.07.2003.00.00.DMOLSON27">0</definedName>
    <definedName name="MOV.090.C.0.07.2003.00.00.DMOLSON29">220299</definedName>
    <definedName name="MOV.090.C.0.07.2003.00.00.DMOLSON30">-2873987.85</definedName>
    <definedName name="MOV.090.C.0.07.2003.00.00.DMOLSON31">1789986.24</definedName>
    <definedName name="MOV.090.C.0.07.2003.00.00.DRESPER">-13918251.7799999</definedName>
    <definedName name="MOV.090.C.0.07.2004.00.00.3110030">-616668.39</definedName>
    <definedName name="MOV.090.C.0.07.2004.00.00.311550">-1453411.97</definedName>
    <definedName name="MOV.090.C.0.07.2004.00.00.321450.CG4_NIVEL3_CV">-531232.54</definedName>
    <definedName name="MOV.090.C.0.07.2004.00.00.3214500.CG4_32999">0</definedName>
    <definedName name="MOV.090.C.0.07.2004.00.00.3214500.CG4_33999">0</definedName>
    <definedName name="MOV.090.C.0.07.2004.00.00.3214500.CG4_34999">0</definedName>
    <definedName name="MOV.090.C.0.07.2004.00.00.3214500.CG4_42999">-289291.48</definedName>
    <definedName name="MOV.090.C.0.07.2004.00.00.3214540">-536017.1</definedName>
    <definedName name="MOV.090.C.0.07.2004.00.00.3214570">0</definedName>
    <definedName name="MOV.090.C.0.07.2004.00.00.3215100">-740237.71</definedName>
    <definedName name="MOV.090.C.0.07.2004.00.00.3215420">0</definedName>
    <definedName name="MOV.090.C.0.07.2004.00.00.421100">0</definedName>
    <definedName name="MOV.090.C.0.07.2004.00.00.4211100">0</definedName>
    <definedName name="MOV.090.C.0.07.2004.00.00.4212080">0</definedName>
    <definedName name="MOV.090.C.0.07.2004.00.00.DGER003">-59068540.87</definedName>
    <definedName name="MOV.090.C.0.07.2004.00.00.DGER005">-10125812</definedName>
    <definedName name="MOV.090.C.0.07.2004.00.00.DGER007">-3673748.73</definedName>
    <definedName name="MOV.090.C.0.07.2004.00.00.DGER01">115330610.3</definedName>
    <definedName name="MOV.090.C.0.07.2004.00.00.DGER015.CG4_AREA_ADM">-1133458.69</definedName>
    <definedName name="MOV.090.C.0.07.2004.00.00.DGER015.CG4_AREA_COM">-626803.14</definedName>
    <definedName name="MOV.090.C.0.07.2004.00.00.DGER016">-5200707.70000001</definedName>
    <definedName name="MOV.090.C.0.07.2004.00.00.DGER026">-10853987.32</definedName>
    <definedName name="MOV.090.C.0.07.2004.00.00.DGER026.CG4_NIVEL3_CV">-743333.07</definedName>
    <definedName name="MOV.090.C.0.07.2004.00.00.DGER029">99921.63</definedName>
    <definedName name="MOV.090.C.0.07.2004.00.00.DGER030">-3459286.89</definedName>
    <definedName name="MOV.090.C.0.07.2004.00.00.DGER031">-1412736.19</definedName>
    <definedName name="MOV.090.C.0.07.2004.00.00.DGER032">0</definedName>
    <definedName name="MOV.090.C.0.07.2004.00.00.DGER034">6865774.89</definedName>
    <definedName name="MOV.090.C.0.07.2004.00.00.DGER036">186944.46</definedName>
    <definedName name="MOV.090.C.0.07.2004.00.00.DGER048">0</definedName>
    <definedName name="MOV.090.C.0.07.2004.00.00.DGER049">-5072246.72</definedName>
    <definedName name="MOV.090.C.0.07.2004.00.00.DGER050.CG4_AREA_ADM">-7840107.31</definedName>
    <definedName name="MOV.090.C.0.07.2004.00.00.DGER050.CG4_AREA_COM">-10611442.84</definedName>
    <definedName name="MOV.090.C.0.07.2004.00.00.DGER050.CG4_NIVEL3_CV">-6907807.24</definedName>
    <definedName name="MOV.090.C.0.07.2004.00.00.DGER051">-1726572.49</definedName>
    <definedName name="MOV.090.C.0.07.2004.00.00.DGER055">-2169165.27</definedName>
    <definedName name="MOV.090.C.0.07.2004.00.00.DGER056">489405.68</definedName>
    <definedName name="MOV.090.C.0.07.2004.00.00.DGER057">331716.59</definedName>
    <definedName name="MOV.090.C.0.07.2004.00.00.DGER064">0</definedName>
    <definedName name="MOV.090.C.0.07.2004.00.00.DMOLSON05">-16665640.28</definedName>
    <definedName name="MOV.090.C.0.07.2004.00.00.DMOLSON06">-2808450.44</definedName>
    <definedName name="MOV.090.C.0.07.2004.00.00.DMOLSON08">-18451550.1499999</definedName>
    <definedName name="MOV.090.C.0.07.2004.00.00.DMOLSON08.CG4_AREA_ADM">-7840107.31</definedName>
    <definedName name="MOV.090.C.0.07.2004.00.00.DMOLSON08.CG4_AREA_COM">-10611442.84</definedName>
    <definedName name="MOV.090.C.0.07.2004.00.00.DMOLSON08.CG4_NIVEL3_26">-607379.1</definedName>
    <definedName name="MOV.090.C.0.07.2004.00.00.DMOLSON08.CG4_NIVEL3_27">-119226.99</definedName>
    <definedName name="MOV.090.C.0.07.2004.00.00.DMOLSON14">-656108.3</definedName>
    <definedName name="MOV.090.C.0.07.2004.00.00.DMOLSON15">-167132.44</definedName>
    <definedName name="MOV.090.C.0.07.2004.00.00.DMOLSON16">1532.22</definedName>
    <definedName name="MOV.090.C.0.07.2004.00.00.DMOLSON27">-88911.11</definedName>
    <definedName name="MOV.090.C.0.07.2004.00.00.DMOLSON29">111296.28</definedName>
    <definedName name="MOV.090.C.0.07.2004.00.00.DMOLSON30">-318572.73</definedName>
    <definedName name="MOV.090.C.0.07.2004.00.00.DMOLSON31">482241.47</definedName>
    <definedName name="MOV.090.C.0.07.2004.00.00.DRESPER">-23126323.11</definedName>
    <definedName name="MOV.090.C.0.07.2005.00.00.3110030">0</definedName>
    <definedName name="MOV.090.C.0.07.2005.00.00.311550">0</definedName>
    <definedName name="MOV.090.C.0.07.2005.00.00.321450.CG4_NIVEL3_CV">0</definedName>
    <definedName name="MOV.090.C.0.07.2005.00.00.3214500.CG4_32999">0</definedName>
    <definedName name="MOV.090.C.0.07.2005.00.00.3214500.CG4_33999">0</definedName>
    <definedName name="MOV.090.C.0.07.2005.00.00.3214500.CG4_34999">0</definedName>
    <definedName name="MOV.090.C.0.07.2005.00.00.3214500.CG4_42999">0</definedName>
    <definedName name="MOV.090.C.0.07.2005.00.00.3214540">0</definedName>
    <definedName name="MOV.090.C.0.07.2005.00.00.3215100">0</definedName>
    <definedName name="MOV.090.C.0.07.2005.00.00.3215420">0</definedName>
    <definedName name="MOV.090.C.0.07.2005.00.00.3215990.CG4_NIVEL4_AS">0</definedName>
    <definedName name="MOV.090.C.0.07.2005.00.00.421100">0</definedName>
    <definedName name="MOV.090.C.0.07.2005.00.00.4211100">0</definedName>
    <definedName name="MOV.090.C.0.07.2005.00.00.4212080">0</definedName>
    <definedName name="MOV.090.C.0.07.2005.00.00.4220260">0</definedName>
    <definedName name="MOV.090.C.0.07.2005.00.00.DGER003">0</definedName>
    <definedName name="MOV.090.C.0.07.2005.00.00.DGER005">0</definedName>
    <definedName name="MOV.090.C.0.07.2005.00.00.DGER007">0</definedName>
    <definedName name="MOV.090.C.0.07.2005.00.00.DGER01">0</definedName>
    <definedName name="MOV.090.C.0.07.2005.00.00.DGER015.CG4_AREA_ADM">0</definedName>
    <definedName name="MOV.090.C.0.07.2005.00.00.DGER015.CG4_AREA_COM">0</definedName>
    <definedName name="MOV.090.C.0.07.2005.00.00.DGER016">0</definedName>
    <definedName name="MOV.090.C.0.07.2005.00.00.DGER026">0</definedName>
    <definedName name="MOV.090.C.0.07.2005.00.00.DGER026.CG4_NIVEL3_CV">0</definedName>
    <definedName name="MOV.090.C.0.07.2005.00.00.DGER029">0</definedName>
    <definedName name="MOV.090.C.0.07.2005.00.00.DGER030">0</definedName>
    <definedName name="MOV.090.C.0.07.2005.00.00.DGER031">0</definedName>
    <definedName name="MOV.090.C.0.07.2005.00.00.DGER034">0</definedName>
    <definedName name="MOV.090.C.0.07.2005.00.00.DGER036">0</definedName>
    <definedName name="MOV.090.C.0.07.2005.00.00.DGER049">0</definedName>
    <definedName name="MOV.090.C.0.07.2005.00.00.DGER050.CG4_AREA_ADM">0</definedName>
    <definedName name="MOV.090.C.0.07.2005.00.00.DGER050.CG4_AREA_COM">0</definedName>
    <definedName name="MOV.090.C.0.07.2005.00.00.DGER050.CG4_NIVEL3_CV">0</definedName>
    <definedName name="MOV.090.C.0.07.2005.00.00.DGER051">0</definedName>
    <definedName name="MOV.090.C.0.07.2005.00.00.DGER055">0</definedName>
    <definedName name="MOV.090.C.0.07.2005.00.00.DGER056">0</definedName>
    <definedName name="MOV.090.C.0.07.2005.00.00.DGER057">0</definedName>
    <definedName name="MOV.090.C.0.07.2005.00.00.DGER064">0</definedName>
    <definedName name="MOV.090.C.0.07.2005.00.00.DMOLSON05">0</definedName>
    <definedName name="MOV.090.C.0.07.2005.00.00.DMOLSON06">0</definedName>
    <definedName name="MOV.090.C.0.07.2005.00.00.DMOLSON08">0</definedName>
    <definedName name="MOV.090.C.0.07.2005.00.00.DMOLSON08.CG4_AREA_ADM">0</definedName>
    <definedName name="MOV.090.C.0.07.2005.00.00.DMOLSON08.CG4_AREA_COM">0</definedName>
    <definedName name="MOV.090.C.0.07.2005.00.00.DMOLSON08.CG4_NIVEL3_26">0</definedName>
    <definedName name="MOV.090.C.0.07.2005.00.00.DMOLSON08.CG4_NIVEL3_27">0</definedName>
    <definedName name="MOV.090.C.0.07.2005.00.00.DMOLSON14">0</definedName>
    <definedName name="MOV.090.C.0.07.2005.00.00.DMOLSON15">0</definedName>
    <definedName name="MOV.090.C.0.07.2005.00.00.DMOLSON16">0</definedName>
    <definedName name="MOV.090.C.0.07.2005.00.00.DMOLSON27">0</definedName>
    <definedName name="MOV.090.C.0.07.2005.00.00.DMOLSON29">0</definedName>
    <definedName name="MOV.090.C.0.07.2005.00.00.DMOLSON30">0</definedName>
    <definedName name="MOV.090.C.0.07.2005.00.00.DMOLSON31">0</definedName>
    <definedName name="MOV.090.C.0.07.2005.00.00.DRES025">0</definedName>
    <definedName name="MOV.090.C.0.07.2005.00.00.DRES25">0</definedName>
    <definedName name="MOV.090.C.0.07.2005.00.00.DRESPER">0</definedName>
    <definedName name="MOV.090.C.0.08.2002.00.00.311550">-4479129.36</definedName>
    <definedName name="MOV.090.C.0.08.2002.00.00.3214500.CG4_32999">-62279.29</definedName>
    <definedName name="MOV.090.C.0.08.2002.00.00.3214500.CG4_33999">-74431.19</definedName>
    <definedName name="MOV.090.C.0.08.2002.00.00.3214500.CG4_34999">-22407.15</definedName>
    <definedName name="MOV.090.C.0.08.2002.00.00.3214500.CG4_42999">-172554.04</definedName>
    <definedName name="MOV.090.C.0.08.2002.00.00.3215420">-476539</definedName>
    <definedName name="MOV.090.C.0.08.2002.00.00.421100">-946682.62</definedName>
    <definedName name="MOV.090.C.0.08.2002.00.00.DGER003">-57387292.87</definedName>
    <definedName name="MOV.090.C.0.08.2002.00.00.DGER005">-12248242.5</definedName>
    <definedName name="MOV.090.C.0.08.2002.00.00.DGER006">-24308072.21</definedName>
    <definedName name="MOV.090.C.0.08.2002.00.00.DGER007">-2972348.79</definedName>
    <definedName name="MOV.090.C.0.08.2002.00.00.DGER01">130948578.65</definedName>
    <definedName name="MOV.090.C.0.08.2002.00.00.DGER015.CG4_AREA_ADM">-1384685.9</definedName>
    <definedName name="MOV.090.C.0.08.2002.00.00.DGER015.CG4_AREA_COM">-64404.75</definedName>
    <definedName name="MOV.090.C.0.08.2002.00.00.DGER016">-2520338.54999999</definedName>
    <definedName name="MOV.090.C.0.08.2002.00.00.DGER026">-14544276.26</definedName>
    <definedName name="MOV.090.C.0.08.2002.00.00.DGER029">141846.5</definedName>
    <definedName name="MOV.090.C.0.08.2002.00.00.DGER030">-487561.78</definedName>
    <definedName name="MOV.090.C.0.08.2002.00.00.DGER031">-699365.29</definedName>
    <definedName name="MOV.090.C.0.08.2002.00.00.DGER032">133208.76</definedName>
    <definedName name="MOV.090.C.0.08.2002.00.00.DGER034">667183.01</definedName>
    <definedName name="MOV.090.C.0.08.2002.00.00.DGER036">7937.91</definedName>
    <definedName name="MOV.090.C.0.08.2002.00.00.DGER048">1017365.89</definedName>
    <definedName name="MOV.090.C.0.08.2002.00.00.DGER049">-5954207.68</definedName>
    <definedName name="MOV.090.C.0.08.2002.00.00.DGER050.CG4_AREA_ADM">-7704509.9</definedName>
    <definedName name="MOV.090.C.0.08.2002.00.00.DGER050.CG4_AREA_COM">-3036931.06</definedName>
    <definedName name="MOV.090.C.0.08.2002.00.00.DGER051">-4133736.86</definedName>
    <definedName name="MOV.090.C.0.08.2002.00.00.DGER055">-5671192.18</definedName>
    <definedName name="MOV.090.C.0.08.2002.00.00.DGER056">2822266.3</definedName>
    <definedName name="MOV.090.C.0.08.2002.00.00.DGER057">2237244.4</definedName>
    <definedName name="MOV.090.C.0.08.2002.00.00.DGER064">0</definedName>
    <definedName name="MOV.090.C.0.08.2002.00.00.DMOLSON27">27.16</definedName>
    <definedName name="MOV.090.C.0.08.2002.00.00.DRESPER">-11043858.6299999</definedName>
    <definedName name="MOV.090.C.0.08.2003.00.00">0</definedName>
    <definedName name="MOV.090.C.0.08.2003.00.00.3110030">-743127.26</definedName>
    <definedName name="MOV.090.C.0.08.2003.00.00.311550">-1910815.93</definedName>
    <definedName name="MOV.090.C.0.08.2003.00.00.321250">-2637712.25</definedName>
    <definedName name="MOV.090.C.0.08.2003.00.00.321450.CG4_NIVEL3_CV">0</definedName>
    <definedName name="MOV.090.C.0.08.2003.00.00.3214500.CG4_32999">-34431.82</definedName>
    <definedName name="MOV.090.C.0.08.2003.00.00.3214500.CG4_33999">-49387.02</definedName>
    <definedName name="MOV.090.C.0.08.2003.00.00.3214500.CG4_34999">-12441.46</definedName>
    <definedName name="MOV.090.C.0.08.2003.00.00.3214500.CG4_42999">-149657.59</definedName>
    <definedName name="MOV.090.C.0.08.2003.00.00.3214540">-371285.8</definedName>
    <definedName name="MOV.090.C.0.08.2003.00.00.3215100">0</definedName>
    <definedName name="MOV.090.C.0.08.2003.00.00.3215420">0</definedName>
    <definedName name="MOV.090.C.0.08.2003.00.00.421100">499233.49</definedName>
    <definedName name="MOV.090.C.0.08.2003.00.00.4211100">-426114</definedName>
    <definedName name="MOV.090.C.0.08.2003.00.00.4212080">4017.52</definedName>
    <definedName name="MOV.090.C.0.08.2003.00.00.DGER003">-57907323.15</definedName>
    <definedName name="MOV.090.C.0.08.2003.00.00.DGER005">-11478227.81</definedName>
    <definedName name="MOV.090.C.0.08.2003.00.00.DGER006">-22847705.96</definedName>
    <definedName name="MOV.090.C.0.08.2003.00.00.DGER007">-3337862.3</definedName>
    <definedName name="MOV.090.C.0.08.2003.00.00.DGER01">122629806.74</definedName>
    <definedName name="MOV.090.C.0.08.2003.00.00.DGER015.CG4_AREA_ADM">-1094442.96</definedName>
    <definedName name="MOV.090.C.0.08.2003.00.00.DGER015.CG4_AREA_COM">-59427.05</definedName>
    <definedName name="MOV.090.C.0.08.2003.00.00.DGER015.CG4_NIVEL3_CV">0</definedName>
    <definedName name="MOV.090.C.0.08.2003.00.00.DGER016">-1940948.9</definedName>
    <definedName name="MOV.090.C.0.08.2003.00.00.DGER026">-9147591.08</definedName>
    <definedName name="MOV.090.C.0.08.2003.00.00.DGER026.CG4_NIVEL3_CV">0</definedName>
    <definedName name="MOV.090.C.0.08.2003.00.00.DGER029">257435.23</definedName>
    <definedName name="MOV.090.C.0.08.2003.00.00.DGER030">-2379595.32</definedName>
    <definedName name="MOV.090.C.0.08.2003.00.00.DGER031">-1313944.57</definedName>
    <definedName name="MOV.090.C.0.08.2003.00.00.DGER032">33942.4</definedName>
    <definedName name="MOV.090.C.0.08.2003.00.00.DGER034">2815854.1</definedName>
    <definedName name="MOV.090.C.0.08.2003.00.00.DGER036">2000.68</definedName>
    <definedName name="MOV.090.C.0.08.2003.00.00.DGER048">5985469.94</definedName>
    <definedName name="MOV.090.C.0.08.2003.00.00.DGER049">-4762206.96</definedName>
    <definedName name="MOV.090.C.0.08.2003.00.00.DGER050">-10603615.82</definedName>
    <definedName name="MOV.090.C.0.08.2003.00.00.DGER050.CG4_AREA_ADM">-7115540.38</definedName>
    <definedName name="MOV.090.C.0.08.2003.00.00.DGER050.CG4_AREA_COM">-3551731.91</definedName>
    <definedName name="MOV.090.C.0.08.2003.00.00.DGER050.CG4_NIVEL3_CV">-131456.41</definedName>
    <definedName name="MOV.090.C.0.08.2003.00.00.DGER051">-2585626.48</definedName>
    <definedName name="MOV.090.C.0.08.2003.00.00.DGER055">-2138966.08</definedName>
    <definedName name="MOV.090.C.0.08.2003.00.00.DGER056">170216.04</definedName>
    <definedName name="MOV.090.C.0.08.2003.00.00.DGER057">57125.73</definedName>
    <definedName name="MOV.090.C.0.08.2003.00.00.DGER064">-7665584.56</definedName>
    <definedName name="MOV.090.C.0.08.2003.00.00.DMOLSON05">-21767648.43</definedName>
    <definedName name="MOV.090.C.0.08.2003.00.00.DMOLSON06">-2692227.15</definedName>
    <definedName name="MOV.090.C.0.08.2003.00.00.DMOLSON08.CG4_AREA_COM">-3551731.91</definedName>
    <definedName name="MOV.090.C.0.08.2003.00.00.DMOLSON08.CG4_NIVEL3_26">-716412.43</definedName>
    <definedName name="MOV.090.C.0.08.2003.00.00.DMOLSON08.CG4_NIVEL3_27">-91113.37</definedName>
    <definedName name="MOV.090.C.0.08.2003.00.00.DMOLSON14">-50307.61</definedName>
    <definedName name="MOV.090.C.0.08.2003.00.00.DMOLSON15">-1009624.47</definedName>
    <definedName name="MOV.090.C.0.08.2003.00.00.DMOLSON16">37959.92</definedName>
    <definedName name="MOV.090.C.0.08.2003.00.00.DMOLSON27">0</definedName>
    <definedName name="MOV.090.C.0.08.2003.00.00.DMOLSON29">5768249.87</definedName>
    <definedName name="MOV.090.C.0.08.2003.00.00.DMOLSON30">-1080057.53</definedName>
    <definedName name="MOV.090.C.0.08.2003.00.00.DMOLSON31">1226844.54</definedName>
    <definedName name="MOV.090.C.0.08.2003.00.00.DRESPER">-12639387.35</definedName>
    <definedName name="MOV.090.C.0.08.2004.00.00.3110030">-696709.48</definedName>
    <definedName name="MOV.090.C.0.08.2004.00.00.311550">-1499081.4</definedName>
    <definedName name="MOV.090.C.0.08.2004.00.00.321450.CG4_NIVEL3_CV">-531115.85</definedName>
    <definedName name="MOV.090.C.0.08.2004.00.00.3214500.CG4_32999">0</definedName>
    <definedName name="MOV.090.C.0.08.2004.00.00.3214500.CG4_33999">0</definedName>
    <definedName name="MOV.090.C.0.08.2004.00.00.3214500.CG4_34999">0</definedName>
    <definedName name="MOV.090.C.0.08.2004.00.00.3214500.CG4_42999">-207886.94</definedName>
    <definedName name="MOV.090.C.0.08.2004.00.00.3214540">-559616.64</definedName>
    <definedName name="MOV.090.C.0.08.2004.00.00.3214570">0</definedName>
    <definedName name="MOV.090.C.0.08.2004.00.00.3215100">-781192.71</definedName>
    <definedName name="MOV.090.C.0.08.2004.00.00.3215420">0</definedName>
    <definedName name="MOV.090.C.0.08.2004.00.00.421100">0</definedName>
    <definedName name="MOV.090.C.0.08.2004.00.00.4211100">0</definedName>
    <definedName name="MOV.090.C.0.08.2004.00.00.4212080">0</definedName>
    <definedName name="MOV.090.C.0.08.2004.00.00.DGER003">-61559026.4599999</definedName>
    <definedName name="MOV.090.C.0.08.2004.00.00.DGER005">-11932072.04</definedName>
    <definedName name="MOV.090.C.0.08.2004.00.00.DGER007">-3771424.65</definedName>
    <definedName name="MOV.090.C.0.08.2004.00.00.DGER01">120459900.789999</definedName>
    <definedName name="MOV.090.C.0.08.2004.00.00.DGER015.CG4_AREA_ADM">-1042484.28</definedName>
    <definedName name="MOV.090.C.0.08.2004.00.00.DGER015.CG4_AREA_COM">-606258.27</definedName>
    <definedName name="MOV.090.C.0.08.2004.00.00.DGER016">1782673.14000001</definedName>
    <definedName name="MOV.090.C.0.08.2004.00.00.DGER026">-17228910.42</definedName>
    <definedName name="MOV.090.C.0.08.2004.00.00.DGER026.CG4_NIVEL3_CV">-868066.05</definedName>
    <definedName name="MOV.090.C.0.08.2004.00.00.DGER029">140339.92</definedName>
    <definedName name="MOV.090.C.0.08.2004.00.00.DGER030">-3779176.26</definedName>
    <definedName name="MOV.090.C.0.08.2004.00.00.DGER031">-2740630.47</definedName>
    <definedName name="MOV.090.C.0.08.2004.00.00.DGER032">0</definedName>
    <definedName name="MOV.090.C.0.08.2004.00.00.DGER034">8504243.42</definedName>
    <definedName name="MOV.090.C.0.08.2004.00.00.DGER036">126490.48</definedName>
    <definedName name="MOV.090.C.0.08.2004.00.00.DGER048">0</definedName>
    <definedName name="MOV.090.C.0.08.2004.00.00.DGER049">-6058114.9</definedName>
    <definedName name="MOV.090.C.0.08.2004.00.00.DGER050.CG4_AREA_ADM">-6912155.93</definedName>
    <definedName name="MOV.090.C.0.08.2004.00.00.DGER050.CG4_AREA_COM">-8568443.13</definedName>
    <definedName name="MOV.090.C.0.08.2004.00.00.DGER050.CG4_NIVEL3_CV">-5433263.36</definedName>
    <definedName name="MOV.090.C.0.08.2004.00.00.DGER051">-1771235.3</definedName>
    <definedName name="MOV.090.C.0.08.2004.00.00.DGER055">-2996218.64</definedName>
    <definedName name="MOV.090.C.0.08.2004.00.00.DGER056">854475.12</definedName>
    <definedName name="MOV.090.C.0.08.2004.00.00.DGER057">287301.33</definedName>
    <definedName name="MOV.090.C.0.08.2004.00.00.DGER064">0</definedName>
    <definedName name="MOV.090.C.0.08.2004.00.00.DMOLSON05">-22128046.34</definedName>
    <definedName name="MOV.090.C.0.08.2004.00.00.DMOLSON06">-2838130.25</definedName>
    <definedName name="MOV.090.C.0.08.2004.00.00.DMOLSON08">-15480599.06</definedName>
    <definedName name="MOV.090.C.0.08.2004.00.00.DMOLSON08.CG4_AREA_ADM">-6912155.93</definedName>
    <definedName name="MOV.090.C.0.08.2004.00.00.DMOLSON08.CG4_AREA_COM">-8568443.13</definedName>
    <definedName name="MOV.090.C.0.08.2004.00.00.DMOLSON08.CG4_NIVEL3_26">-515927.44</definedName>
    <definedName name="MOV.090.C.0.08.2004.00.00.DMOLSON08.CG4_NIVEL3_27">-329379.69</definedName>
    <definedName name="MOV.090.C.0.08.2004.00.00.DMOLSON14">-77676.18</definedName>
    <definedName name="MOV.090.C.0.08.2004.00.00.DMOLSON15">-60915</definedName>
    <definedName name="MOV.090.C.0.08.2004.00.00.DMOLSON16">-65477.47</definedName>
    <definedName name="MOV.090.C.0.08.2004.00.00.DMOLSON27">-753092.17</definedName>
    <definedName name="MOV.090.C.0.08.2004.00.00.DMOLSON29">329687.97</definedName>
    <definedName name="MOV.090.C.0.08.2004.00.00.DMOLSON30">-1490750</definedName>
    <definedName name="MOV.090.C.0.08.2004.00.00.DMOLSON31">263040.65</definedName>
    <definedName name="MOV.090.C.0.08.2004.00.00.DRESPER">-27168685.57</definedName>
    <definedName name="MOV.090.C.0.08.2005.00.00.3110030">0</definedName>
    <definedName name="MOV.090.C.0.08.2005.00.00.311550">0</definedName>
    <definedName name="MOV.090.C.0.08.2005.00.00.321450.CG4_NIVEL3_CV">0</definedName>
    <definedName name="MOV.090.C.0.08.2005.00.00.3214500.CG4_32999">0</definedName>
    <definedName name="MOV.090.C.0.08.2005.00.00.3214500.CG4_33999">0</definedName>
    <definedName name="MOV.090.C.0.08.2005.00.00.3214500.CG4_34999">0</definedName>
    <definedName name="MOV.090.C.0.08.2005.00.00.3214500.CG4_42999">0</definedName>
    <definedName name="MOV.090.C.0.08.2005.00.00.3214540">0</definedName>
    <definedName name="MOV.090.C.0.08.2005.00.00.3215100">0</definedName>
    <definedName name="MOV.090.C.0.08.2005.00.00.3215420">0</definedName>
    <definedName name="MOV.090.C.0.08.2005.00.00.3215990.CG4_NIVEL4_AS">0</definedName>
    <definedName name="MOV.090.C.0.08.2005.00.00.421100">0</definedName>
    <definedName name="MOV.090.C.0.08.2005.00.00.4211100">0</definedName>
    <definedName name="MOV.090.C.0.08.2005.00.00.4212080">0</definedName>
    <definedName name="MOV.090.C.0.08.2005.00.00.4220260">0</definedName>
    <definedName name="MOV.090.C.0.08.2005.00.00.DGER003">0</definedName>
    <definedName name="MOV.090.C.0.08.2005.00.00.DGER005">0</definedName>
    <definedName name="MOV.090.C.0.08.2005.00.00.DGER007">0</definedName>
    <definedName name="MOV.090.C.0.08.2005.00.00.DGER01">0</definedName>
    <definedName name="MOV.090.C.0.08.2005.00.00.DGER015.CG4_AREA_ADM">0</definedName>
    <definedName name="MOV.090.C.0.08.2005.00.00.DGER015.CG4_AREA_COM">0</definedName>
    <definedName name="MOV.090.C.0.08.2005.00.00.DGER016">0</definedName>
    <definedName name="MOV.090.C.0.08.2005.00.00.DGER026">0</definedName>
    <definedName name="MOV.090.C.0.08.2005.00.00.DGER026.CG4_NIVEL3_CV">0</definedName>
    <definedName name="MOV.090.C.0.08.2005.00.00.DGER029">0</definedName>
    <definedName name="MOV.090.C.0.08.2005.00.00.DGER030">0</definedName>
    <definedName name="MOV.090.C.0.08.2005.00.00.DGER031">0</definedName>
    <definedName name="MOV.090.C.0.08.2005.00.00.DGER034">0</definedName>
    <definedName name="MOV.090.C.0.08.2005.00.00.DGER036">0</definedName>
    <definedName name="MOV.090.C.0.08.2005.00.00.DGER049">0</definedName>
    <definedName name="MOV.090.C.0.08.2005.00.00.DGER050.CG4_AREA_ADM">0</definedName>
    <definedName name="MOV.090.C.0.08.2005.00.00.DGER050.CG4_AREA_COM">0</definedName>
    <definedName name="MOV.090.C.0.08.2005.00.00.DGER050.CG4_NIVEL3_CV">0</definedName>
    <definedName name="MOV.090.C.0.08.2005.00.00.DGER051">0</definedName>
    <definedName name="MOV.090.C.0.08.2005.00.00.DGER055">0</definedName>
    <definedName name="MOV.090.C.0.08.2005.00.00.DGER056">0</definedName>
    <definedName name="MOV.090.C.0.08.2005.00.00.DGER057">0</definedName>
    <definedName name="MOV.090.C.0.08.2005.00.00.DGER064">0</definedName>
    <definedName name="MOV.090.C.0.08.2005.00.00.DMOLSON05">0</definedName>
    <definedName name="MOV.090.C.0.08.2005.00.00.DMOLSON06">0</definedName>
    <definedName name="MOV.090.C.0.08.2005.00.00.DMOLSON08">0</definedName>
    <definedName name="MOV.090.C.0.08.2005.00.00.DMOLSON08.CG4_AREA_ADM">0</definedName>
    <definedName name="MOV.090.C.0.08.2005.00.00.DMOLSON08.CG4_AREA_COM">0</definedName>
    <definedName name="MOV.090.C.0.08.2005.00.00.DMOLSON08.CG4_NIVEL3_26">0</definedName>
    <definedName name="MOV.090.C.0.08.2005.00.00.DMOLSON08.CG4_NIVEL3_27">0</definedName>
    <definedName name="MOV.090.C.0.08.2005.00.00.DMOLSON14">0</definedName>
    <definedName name="MOV.090.C.0.08.2005.00.00.DMOLSON15">0</definedName>
    <definedName name="MOV.090.C.0.08.2005.00.00.DMOLSON16">0</definedName>
    <definedName name="MOV.090.C.0.08.2005.00.00.DMOLSON27">0</definedName>
    <definedName name="MOV.090.C.0.08.2005.00.00.DMOLSON29">0</definedName>
    <definedName name="MOV.090.C.0.08.2005.00.00.DMOLSON30">0</definedName>
    <definedName name="MOV.090.C.0.08.2005.00.00.DMOLSON31">0</definedName>
    <definedName name="MOV.090.C.0.08.2005.00.00.DRES025">0</definedName>
    <definedName name="MOV.090.C.0.08.2005.00.00.DRES25">0</definedName>
    <definedName name="MOV.090.C.0.08.2005.00.00.DRESPER">0</definedName>
    <definedName name="MOV.090.C.0.09.2002.00.00.311550">-4424873.72</definedName>
    <definedName name="MOV.090.C.0.09.2002.00.00.3214500.CG4_32999">-62243.85</definedName>
    <definedName name="MOV.090.C.0.09.2002.00.00.3214500.CG4_33999">-74431.19</definedName>
    <definedName name="MOV.090.C.0.09.2002.00.00.3214500.CG4_34999">-22407.15</definedName>
    <definedName name="MOV.090.C.0.09.2002.00.00.3214500.CG4_42999">-172552.49</definedName>
    <definedName name="MOV.090.C.0.09.2002.00.00.3215420">-476078</definedName>
    <definedName name="MOV.090.C.0.09.2002.00.00.421100">-1105011.95</definedName>
    <definedName name="MOV.090.C.0.09.2002.00.00.DGER003">-58394487.77</definedName>
    <definedName name="MOV.090.C.0.09.2002.00.00.DGER005">-11457002.6</definedName>
    <definedName name="MOV.090.C.0.09.2002.00.00.DGER006">-15459847.71</definedName>
    <definedName name="MOV.090.C.0.09.2002.00.00.DGER007">-2902594.36</definedName>
    <definedName name="MOV.090.C.0.09.2002.00.00.DGER01">129504065.539999</definedName>
    <definedName name="MOV.090.C.0.09.2002.00.00.DGER015.CG4_AREA_ADM">-1400113.64</definedName>
    <definedName name="MOV.090.C.0.09.2002.00.00.DGER015.CG4_AREA_COM">-63326.6</definedName>
    <definedName name="MOV.090.C.0.09.2002.00.00.DGER016">-2208359.61</definedName>
    <definedName name="MOV.090.C.0.09.2002.00.00.DGER026">-6899489.93</definedName>
    <definedName name="MOV.090.C.0.09.2002.00.00.DGER029">166168.37</definedName>
    <definedName name="MOV.090.C.0.09.2002.00.00.DGER030">-722821.51</definedName>
    <definedName name="MOV.090.C.0.09.2002.00.00.DGER031">-512610.34</definedName>
    <definedName name="MOV.090.C.0.09.2002.00.00.DGER032">681635.14</definedName>
    <definedName name="MOV.090.C.0.09.2002.00.00.DGER034">-106692.15</definedName>
    <definedName name="MOV.090.C.0.09.2002.00.00.DGER036">-18462.92</definedName>
    <definedName name="MOV.090.C.0.09.2002.00.00.DGER048">6174295.37</definedName>
    <definedName name="MOV.090.C.0.09.2002.00.00.DGER049">-5423432.66</definedName>
    <definedName name="MOV.090.C.0.09.2002.00.00.DGER050.CG4_AREA_ADM">-6923221.74</definedName>
    <definedName name="MOV.090.C.0.09.2002.00.00.DGER050.CG4_AREA_COM">-5174335.51</definedName>
    <definedName name="MOV.090.C.0.09.2002.00.00.DGER051">-2157881.65</definedName>
    <definedName name="MOV.090.C.0.09.2002.00.00.DGER055">-4096659.34</definedName>
    <definedName name="MOV.090.C.0.09.2002.00.00.DGER056">2645499.78</definedName>
    <definedName name="MOV.090.C.0.09.2002.00.00.DGER057">128559.26</definedName>
    <definedName name="MOV.090.C.0.09.2002.00.00.DGER064">35091641.16</definedName>
    <definedName name="MOV.090.C.0.09.2002.00.00.DMOLSON27">-162108.09</definedName>
    <definedName name="MOV.090.C.0.09.2002.00.00.DRESPER">44302452.4699999</definedName>
    <definedName name="MOV.090.C.0.09.2003.00.00">0</definedName>
    <definedName name="MOV.090.C.0.09.2003.00.00.3110030">-774119.34</definedName>
    <definedName name="MOV.090.C.0.09.2003.00.00.311550">-1943885.3</definedName>
    <definedName name="MOV.090.C.0.09.2003.00.00.321250">-2826846.38</definedName>
    <definedName name="MOV.090.C.0.09.2003.00.00.321450.CG4_NIVEL3_CV">-85.11</definedName>
    <definedName name="MOV.090.C.0.09.2003.00.00.3214500.CG4_32999">-34431.82</definedName>
    <definedName name="MOV.090.C.0.09.2003.00.00.3214500.CG4_33999">-49387.02</definedName>
    <definedName name="MOV.090.C.0.09.2003.00.00.3214500.CG4_34999">-12441.46</definedName>
    <definedName name="MOV.090.C.0.09.2003.00.00.3214500.CG4_42999">-149657.59</definedName>
    <definedName name="MOV.090.C.0.09.2003.00.00.3214540">-389593.58</definedName>
    <definedName name="MOV.090.C.0.09.2003.00.00.3215100">0</definedName>
    <definedName name="MOV.090.C.0.09.2003.00.00.3215420">0</definedName>
    <definedName name="MOV.090.C.0.09.2003.00.00.421100">1598831.66</definedName>
    <definedName name="MOV.090.C.0.09.2003.00.00.4211100">258660.36</definedName>
    <definedName name="MOV.090.C.0.09.2003.00.00.4212080">14071.9</definedName>
    <definedName name="MOV.090.C.0.09.2003.00.00.DGER003">-64632322.44</definedName>
    <definedName name="MOV.090.C.0.09.2003.00.00.DGER005">-12505328.49</definedName>
    <definedName name="MOV.090.C.0.09.2003.00.00.DGER006">-22529426.66</definedName>
    <definedName name="MOV.090.C.0.09.2003.00.00.DGER007">-3503662.9</definedName>
    <definedName name="MOV.090.C.0.09.2003.00.00.DGER01">141297938.79</definedName>
    <definedName name="MOV.090.C.0.09.2003.00.00.DGER015.CG4_AREA_ADM">-967300.6</definedName>
    <definedName name="MOV.090.C.0.09.2003.00.00.DGER015.CG4_AREA_COM">-59309.88</definedName>
    <definedName name="MOV.090.C.0.09.2003.00.00.DGER015.CG4_NIVEL3_CV">-85.11</definedName>
    <definedName name="MOV.090.C.0.09.2003.00.00.DGER016">387852.28999998</definedName>
    <definedName name="MOV.090.C.0.09.2003.00.00.DGER026">-2085104.27</definedName>
    <definedName name="MOV.090.C.0.09.2003.00.00.DGER026.CG4_NIVEL3_CV">-5414.19</definedName>
    <definedName name="MOV.090.C.0.09.2003.00.00.DGER029">194104.61</definedName>
    <definedName name="MOV.090.C.0.09.2003.00.00.DGER030">-2098203.96</definedName>
    <definedName name="MOV.090.C.0.09.2003.00.00.DGER031">-1089301</definedName>
    <definedName name="MOV.090.C.0.09.2003.00.00.DGER032">106746.63</definedName>
    <definedName name="MOV.090.C.0.09.2003.00.00.DGER034">-53318.46</definedName>
    <definedName name="MOV.090.C.0.09.2003.00.00.DGER036">-17635.42</definedName>
    <definedName name="MOV.090.C.0.09.2003.00.00.DGER048">3083467.98</definedName>
    <definedName name="MOV.090.C.0.09.2003.00.00.DGER049">-6087212.76</definedName>
    <definedName name="MOV.090.C.0.09.2003.00.00.DGER050">-9413428.01</definedName>
    <definedName name="MOV.090.C.0.09.2003.00.00.DGER050.CG4_AREA_ADM">-6164776.99</definedName>
    <definedName name="MOV.090.C.0.09.2003.00.00.DGER050.CG4_AREA_COM">-3355017.26</definedName>
    <definedName name="MOV.090.C.0.09.2003.00.00.DGER050.CG4_NIVEL3_CV">-29138.41</definedName>
    <definedName name="MOV.090.C.0.09.2003.00.00.DGER051">-2483311.9</definedName>
    <definedName name="MOV.090.C.0.09.2003.00.00.DGER055">-2102891.98</definedName>
    <definedName name="MOV.090.C.0.09.2003.00.00.DGER056">408052.7</definedName>
    <definedName name="MOV.090.C.0.09.2003.00.00.DGER057">-48545.86</definedName>
    <definedName name="MOV.090.C.0.09.2003.00.00.DGER064">-7665584.56</definedName>
    <definedName name="MOV.090.C.0.09.2003.00.00.DMOLSON05">-21393183.02</definedName>
    <definedName name="MOV.090.C.0.09.2003.00.00.DMOLSON06">-2852591.08</definedName>
    <definedName name="MOV.090.C.0.09.2003.00.00.DMOLSON08.CG4_AREA_COM">-3355017.26</definedName>
    <definedName name="MOV.090.C.0.09.2003.00.00.DMOLSON08.CG4_NIVEL3_26">-588636.67</definedName>
    <definedName name="MOV.090.C.0.09.2003.00.00.DMOLSON08.CG4_NIVEL3_27">-84119.11</definedName>
    <definedName name="MOV.090.C.0.09.2003.00.00.DMOLSON14">237658.45</definedName>
    <definedName name="MOV.090.C.0.09.2003.00.00.DMOLSON15">-1085284.94</definedName>
    <definedName name="MOV.090.C.0.09.2003.00.00.DMOLSON16">120818.53</definedName>
    <definedName name="MOV.090.C.0.09.2003.00.00.DMOLSON27">-2600000</definedName>
    <definedName name="MOV.090.C.0.09.2003.00.00.DMOLSON29">2626902.53</definedName>
    <definedName name="MOV.090.C.0.09.2003.00.00.DMOLSON30">-1136243.64</definedName>
    <definedName name="MOV.090.C.0.09.2003.00.00.DMOLSON31">1541850.39</definedName>
    <definedName name="MOV.090.C.0.09.2003.00.00.DRESPER">1320280.32</definedName>
    <definedName name="MOV.090.C.0.09.2004.00.00.3110030">-711858.64</definedName>
    <definedName name="MOV.090.C.0.09.2004.00.00.311550">-1502538.54</definedName>
    <definedName name="MOV.090.C.0.09.2004.00.00.321450.CG4_NIVEL3_CV">-530705.05</definedName>
    <definedName name="MOV.090.C.0.09.2004.00.00.3214500.CG4_32999">0</definedName>
    <definedName name="MOV.090.C.0.09.2004.00.00.3214500.CG4_33999">0</definedName>
    <definedName name="MOV.090.C.0.09.2004.00.00.3214500.CG4_34999">0</definedName>
    <definedName name="MOV.090.C.0.09.2004.00.00.3214500.CG4_42999">-207886.94</definedName>
    <definedName name="MOV.090.C.0.09.2004.00.00.3214540">-549000.78</definedName>
    <definedName name="MOV.090.C.0.09.2004.00.00.3214570">0</definedName>
    <definedName name="MOV.090.C.0.09.2004.00.00.3215100">182325.9</definedName>
    <definedName name="MOV.090.C.0.09.2004.00.00.3215420">0</definedName>
    <definedName name="MOV.090.C.0.09.2004.00.00.421100">0</definedName>
    <definedName name="MOV.090.C.0.09.2004.00.00.4211100">0</definedName>
    <definedName name="MOV.090.C.0.09.2004.00.00.4212080">0</definedName>
    <definedName name="MOV.090.C.0.09.2004.00.00.DGER003">-73217987.16</definedName>
    <definedName name="MOV.090.C.0.09.2004.00.00.DGER005">-16342705.15</definedName>
    <definedName name="MOV.090.C.0.09.2004.00.00.DGER007">-4184547.58</definedName>
    <definedName name="MOV.090.C.0.09.2004.00.00.DGER01">141910247.519999</definedName>
    <definedName name="MOV.090.C.0.09.2004.00.00.DGER015.CG4_AREA_ADM">-1034241.73</definedName>
    <definedName name="MOV.090.C.0.09.2004.00.00.DGER015.CG4_AREA_COM">813756.01</definedName>
    <definedName name="MOV.090.C.0.09.2004.00.00.DGER016">2113737.98000002</definedName>
    <definedName name="MOV.090.C.0.09.2004.00.00.DGER026">-6289252.37</definedName>
    <definedName name="MOV.090.C.0.09.2004.00.00.DGER026.CG4_NIVEL3_CV">-478523.17</definedName>
    <definedName name="MOV.090.C.0.09.2004.00.00.DGER029">12310081.29</definedName>
    <definedName name="MOV.090.C.0.09.2004.00.00.DGER030">-3578712.59</definedName>
    <definedName name="MOV.090.C.0.09.2004.00.00.DGER031">-1652830.57</definedName>
    <definedName name="MOV.090.C.0.09.2004.00.00.DGER032">0</definedName>
    <definedName name="MOV.090.C.0.09.2004.00.00.DGER034">6209069.29</definedName>
    <definedName name="MOV.090.C.0.09.2004.00.00.DGER036">62062.71</definedName>
    <definedName name="MOV.090.C.0.09.2004.00.00.DGER048">0</definedName>
    <definedName name="MOV.090.C.0.09.2004.00.00.DGER049">-6637860.16</definedName>
    <definedName name="MOV.090.C.0.09.2004.00.00.DGER050.CG4_AREA_ADM">-7217972.34</definedName>
    <definedName name="MOV.090.C.0.09.2004.00.00.DGER050.CG4_AREA_COM">-7725646.69</definedName>
    <definedName name="MOV.090.C.0.09.2004.00.00.DGER050.CG4_NIVEL3_CV">-5549874.85</definedName>
    <definedName name="MOV.090.C.0.09.2004.00.00.DGER051">-1913517.55</definedName>
    <definedName name="MOV.090.C.0.09.2004.00.00.DGER055">-2000075.67</definedName>
    <definedName name="MOV.090.C.0.09.2004.00.00.DGER056">19496.61</definedName>
    <definedName name="MOV.090.C.0.09.2004.00.00.DGER057">243308.59</definedName>
    <definedName name="MOV.090.C.0.09.2004.00.00.DGER064">0</definedName>
    <definedName name="MOV.090.C.0.09.2004.00.00.DMOLSON05">-25738080.31</definedName>
    <definedName name="MOV.090.C.0.09.2004.00.00.DMOLSON06">-2874127.74</definedName>
    <definedName name="MOV.090.C.0.09.2004.00.00.DMOLSON08">-14943619.03</definedName>
    <definedName name="MOV.090.C.0.09.2004.00.00.DMOLSON08.CG4_AREA_ADM">-7217972.34</definedName>
    <definedName name="MOV.090.C.0.09.2004.00.00.DMOLSON08.CG4_AREA_COM">-7725646.69</definedName>
    <definedName name="MOV.090.C.0.09.2004.00.00.DMOLSON08.CG4_NIVEL3_26">-527441.25</definedName>
    <definedName name="MOV.090.C.0.09.2004.00.00.DMOLSON08.CG4_NIVEL3_27">-58498.2</definedName>
    <definedName name="MOV.090.C.0.09.2004.00.00.DMOLSON14">7202.16</definedName>
    <definedName name="MOV.090.C.0.09.2004.00.00.DMOLSON15">734412.83</definedName>
    <definedName name="MOV.090.C.0.09.2004.00.00.DMOLSON16">-71952.39</definedName>
    <definedName name="MOV.090.C.0.09.2004.00.00.DMOLSON27">-11470415.19</definedName>
    <definedName name="MOV.090.C.0.09.2004.00.00.DMOLSON29">-8124801.52</definedName>
    <definedName name="MOV.090.C.0.09.2004.00.00.DMOLSON30">-2365350</definedName>
    <definedName name="MOV.090.C.0.09.2004.00.00.DMOLSON31">1302381.82</definedName>
    <definedName name="MOV.090.C.0.09.2004.00.00.DRESPER">-19295391.96</definedName>
    <definedName name="MOV.090.C.0.09.2005.00.00.3110030">0</definedName>
    <definedName name="MOV.090.C.0.09.2005.00.00.311550">0</definedName>
    <definedName name="MOV.090.C.0.09.2005.00.00.321450.CG4_NIVEL3_CV">0</definedName>
    <definedName name="MOV.090.C.0.09.2005.00.00.3214500.CG4_32999">0</definedName>
    <definedName name="MOV.090.C.0.09.2005.00.00.3214500.CG4_33999">0</definedName>
    <definedName name="MOV.090.C.0.09.2005.00.00.3214500.CG4_34999">0</definedName>
    <definedName name="MOV.090.C.0.09.2005.00.00.3214500.CG4_42999">0</definedName>
    <definedName name="MOV.090.C.0.09.2005.00.00.3214540">0</definedName>
    <definedName name="MOV.090.C.0.09.2005.00.00.3215100">0</definedName>
    <definedName name="MOV.090.C.0.09.2005.00.00.3215420">0</definedName>
    <definedName name="MOV.090.C.0.09.2005.00.00.3215990.CG4_NIVEL4_AS">0</definedName>
    <definedName name="MOV.090.C.0.09.2005.00.00.421100">0</definedName>
    <definedName name="MOV.090.C.0.09.2005.00.00.4211100">0</definedName>
    <definedName name="MOV.090.C.0.09.2005.00.00.4212080">0</definedName>
    <definedName name="MOV.090.C.0.09.2005.00.00.4220260">0</definedName>
    <definedName name="MOV.090.C.0.09.2005.00.00.DGER003">0</definedName>
    <definedName name="MOV.090.C.0.09.2005.00.00.DGER005">0</definedName>
    <definedName name="MOV.090.C.0.09.2005.00.00.DGER007">0</definedName>
    <definedName name="MOV.090.C.0.09.2005.00.00.DGER01">0</definedName>
    <definedName name="MOV.090.C.0.09.2005.00.00.DGER015.CG4_AREA_ADM">0</definedName>
    <definedName name="MOV.090.C.0.09.2005.00.00.DGER015.CG4_AREA_COM">0</definedName>
    <definedName name="MOV.090.C.0.09.2005.00.00.DGER016">0</definedName>
    <definedName name="MOV.090.C.0.09.2005.00.00.DGER026">0</definedName>
    <definedName name="MOV.090.C.0.09.2005.00.00.DGER026.CG4_NIVEL3_CV">0</definedName>
    <definedName name="MOV.090.C.0.09.2005.00.00.DGER029">0</definedName>
    <definedName name="MOV.090.C.0.09.2005.00.00.DGER030">0</definedName>
    <definedName name="MOV.090.C.0.09.2005.00.00.DGER031">0</definedName>
    <definedName name="MOV.090.C.0.09.2005.00.00.DGER034">0</definedName>
    <definedName name="MOV.090.C.0.09.2005.00.00.DGER036">0</definedName>
    <definedName name="MOV.090.C.0.09.2005.00.00.DGER049">0</definedName>
    <definedName name="MOV.090.C.0.09.2005.00.00.DGER050.CG4_AREA_ADM">0</definedName>
    <definedName name="MOV.090.C.0.09.2005.00.00.DGER050.CG4_AREA_COM">0</definedName>
    <definedName name="MOV.090.C.0.09.2005.00.00.DGER050.CG4_NIVEL3_CV">0</definedName>
    <definedName name="MOV.090.C.0.09.2005.00.00.DGER051">0</definedName>
    <definedName name="MOV.090.C.0.09.2005.00.00.DGER055">0</definedName>
    <definedName name="MOV.090.C.0.09.2005.00.00.DGER056">0</definedName>
    <definedName name="MOV.090.C.0.09.2005.00.00.DGER057">0</definedName>
    <definedName name="MOV.090.C.0.09.2005.00.00.DGER064">0</definedName>
    <definedName name="MOV.090.C.0.09.2005.00.00.DMOLSON05">0</definedName>
    <definedName name="MOV.090.C.0.09.2005.00.00.DMOLSON06">0</definedName>
    <definedName name="MOV.090.C.0.09.2005.00.00.DMOLSON08">0</definedName>
    <definedName name="MOV.090.C.0.09.2005.00.00.DMOLSON08.CG4_AREA_ADM">0</definedName>
    <definedName name="MOV.090.C.0.09.2005.00.00.DMOLSON08.CG4_AREA_COM">0</definedName>
    <definedName name="MOV.090.C.0.09.2005.00.00.DMOLSON08.CG4_NIVEL3_26">0</definedName>
    <definedName name="MOV.090.C.0.09.2005.00.00.DMOLSON08.CG4_NIVEL3_27">0</definedName>
    <definedName name="MOV.090.C.0.09.2005.00.00.DMOLSON14">0</definedName>
    <definedName name="MOV.090.C.0.09.2005.00.00.DMOLSON15">0</definedName>
    <definedName name="MOV.090.C.0.09.2005.00.00.DMOLSON16">0</definedName>
    <definedName name="MOV.090.C.0.09.2005.00.00.DMOLSON27">0</definedName>
    <definedName name="MOV.090.C.0.09.2005.00.00.DMOLSON29">0</definedName>
    <definedName name="MOV.090.C.0.09.2005.00.00.DMOLSON30">0</definedName>
    <definedName name="MOV.090.C.0.09.2005.00.00.DMOLSON31">0</definedName>
    <definedName name="MOV.090.C.0.09.2005.00.00.DRES025">0</definedName>
    <definedName name="MOV.090.C.0.09.2005.00.00.DRES25">0</definedName>
    <definedName name="MOV.090.C.0.09.2005.00.00.DRESPER">0</definedName>
    <definedName name="MOV.090.C.0.10.2002.00.00.311550">-4444801.4</definedName>
    <definedName name="MOV.090.C.0.10.2002.00.00.3214500.CG4_32999">-62243.85</definedName>
    <definedName name="MOV.090.C.0.10.2002.00.00.3214500.CG4_33999">-74431.19</definedName>
    <definedName name="MOV.090.C.0.10.2002.00.00.3214500.CG4_34999">-22407.15</definedName>
    <definedName name="MOV.090.C.0.10.2002.00.00.3214500.CG4_42999">-165106.84</definedName>
    <definedName name="MOV.090.C.0.10.2002.00.00.3215420">-490424</definedName>
    <definedName name="MOV.090.C.0.10.2002.00.00.421100">-620683.71</definedName>
    <definedName name="MOV.090.C.0.10.2002.00.00.DGER003">-79110730.77</definedName>
    <definedName name="MOV.090.C.0.10.2002.00.00.DGER005">-16434912.7</definedName>
    <definedName name="MOV.090.C.0.10.2002.00.00.DGER006">-32861495.22</definedName>
    <definedName name="MOV.090.C.0.10.2002.00.00.DGER007">-3442985.53</definedName>
    <definedName name="MOV.090.C.0.10.2002.00.00.DGER01">179364673.36</definedName>
    <definedName name="MOV.090.C.0.10.2002.00.00.DGER015.CG4_AREA_ADM">-1415692.19</definedName>
    <definedName name="MOV.090.C.0.10.2002.00.00.DGER015.CG4_AREA_COM">-57762.03</definedName>
    <definedName name="MOV.090.C.0.10.2002.00.00.DGER016">-2121288.27000004</definedName>
    <definedName name="MOV.090.C.0.10.2002.00.00.DGER026">-12803581.61</definedName>
    <definedName name="MOV.090.C.0.10.2002.00.00.DGER029">97836.95</definedName>
    <definedName name="MOV.090.C.0.10.2002.00.00.DGER030">-857688.68</definedName>
    <definedName name="MOV.090.C.0.10.2002.00.00.DGER031">-783352.73</definedName>
    <definedName name="MOV.090.C.0.10.2002.00.00.DGER032">103400.17</definedName>
    <definedName name="MOV.090.C.0.10.2002.00.00.DGER034">13657.41</definedName>
    <definedName name="MOV.090.C.0.10.2002.00.00.DGER036">19860.51</definedName>
    <definedName name="MOV.090.C.0.10.2002.00.00.DGER048">7104733.1</definedName>
    <definedName name="MOV.090.C.0.10.2002.00.00.DGER049">-5967323.61</definedName>
    <definedName name="MOV.090.C.0.10.2002.00.00.DGER050.CG4_AREA_ADM">-6879714.42</definedName>
    <definedName name="MOV.090.C.0.10.2002.00.00.DGER050.CG4_AREA_COM">-2438761.62</definedName>
    <definedName name="MOV.090.C.0.10.2002.00.00.DGER051">-8088064.53</definedName>
    <definedName name="MOV.090.C.0.10.2002.00.00.DGER055">-5030889.23</definedName>
    <definedName name="MOV.090.C.0.10.2002.00.00.DGER056">2683693.15</definedName>
    <definedName name="MOV.090.C.0.10.2002.00.00.DGER057">2316339.71</definedName>
    <definedName name="MOV.090.C.0.10.2002.00.00.DGER064">-5164667.49</definedName>
    <definedName name="MOV.090.C.0.10.2002.00.00.DMOLSON27">324792.11</definedName>
    <definedName name="MOV.090.C.0.10.2002.00.00.DRESPER">3014166.73000002</definedName>
    <definedName name="MOV.090.C.0.10.2003.00.00">0</definedName>
    <definedName name="MOV.090.C.0.10.2003.00.00.3110030">-880048.52</definedName>
    <definedName name="MOV.090.C.0.10.2003.00.00.311550">-1920941.63</definedName>
    <definedName name="MOV.090.C.0.10.2003.00.00.321250">-3028138.96</definedName>
    <definedName name="MOV.090.C.0.10.2003.00.00.321450.CG4_NIVEL3_CV">-24738.97999999</definedName>
    <definedName name="MOV.090.C.0.10.2003.00.00.3214500.CG4_32999">-34431.82</definedName>
    <definedName name="MOV.090.C.0.10.2003.00.00.3214500.CG4_33999">-49387.02</definedName>
    <definedName name="MOV.090.C.0.10.2003.00.00.3214500.CG4_34999">-12441.46</definedName>
    <definedName name="MOV.090.C.0.10.2003.00.00.3214500.CG4_42999">-149657.59</definedName>
    <definedName name="MOV.090.C.0.10.2003.00.00.3214540">-398331.44</definedName>
    <definedName name="MOV.090.C.0.10.2003.00.00.3215100">0</definedName>
    <definedName name="MOV.090.C.0.10.2003.00.00.3215420">0</definedName>
    <definedName name="MOV.090.C.0.10.2003.00.00.421100">1366177.49</definedName>
    <definedName name="MOV.090.C.0.10.2003.00.00.4211100">47398.3</definedName>
    <definedName name="MOV.090.C.0.10.2003.00.00.4212080">0</definedName>
    <definedName name="MOV.090.C.0.10.2003.00.00.DGER003">-69059427.05</definedName>
    <definedName name="MOV.090.C.0.10.2003.00.00.DGER005">-14254195.9</definedName>
    <definedName name="MOV.090.C.0.10.2003.00.00.DGER006">-30747499.74</definedName>
    <definedName name="MOV.090.C.0.10.2003.00.00.DGER007">-4421059.95</definedName>
    <definedName name="MOV.090.C.0.10.2003.00.00.DGER01">150061339.38</definedName>
    <definedName name="MOV.090.C.0.10.2003.00.00.DGER015.CG4_AREA_ADM">-1001490.93</definedName>
    <definedName name="MOV.090.C.0.10.2003.00.00.DGER015.CG4_AREA_COM">-92939.04</definedName>
    <definedName name="MOV.090.C.0.10.2003.00.00.DGER015.CG4_NIVEL3_CV">-24738.98</definedName>
    <definedName name="MOV.090.C.0.10.2003.00.00.DGER016">2889791.35</definedName>
    <definedName name="MOV.090.C.0.10.2003.00.00.DGER026">-12683432.67</definedName>
    <definedName name="MOV.090.C.0.10.2003.00.00.DGER026.CG4_NIVEL3_CV">13.66</definedName>
    <definedName name="MOV.090.C.0.10.2003.00.00.DGER029">231768.28</definedName>
    <definedName name="MOV.090.C.0.10.2003.00.00.DGER030">-1989712.29</definedName>
    <definedName name="MOV.090.C.0.10.2003.00.00.DGER031">-1234385.72</definedName>
    <definedName name="MOV.090.C.0.10.2003.00.00.DGER032">196919.5</definedName>
    <definedName name="MOV.090.C.0.10.2003.00.00.DGER034">3891691.79</definedName>
    <definedName name="MOV.090.C.0.10.2003.00.00.DGER036">53396.42</definedName>
    <definedName name="MOV.090.C.0.10.2003.00.00.DGER048">4126978.28</definedName>
    <definedName name="MOV.090.C.0.10.2003.00.00.DGER049">-6175042.84</definedName>
    <definedName name="MOV.090.C.0.10.2003.00.00.DGER050">-11946402.55</definedName>
    <definedName name="MOV.090.C.0.10.2003.00.00.DGER050.CG4_AREA_ADM">-7888719.59</definedName>
    <definedName name="MOV.090.C.0.10.2003.00.00.DGER050.CG4_AREA_COM">-4304019.71</definedName>
    <definedName name="MOV.090.C.0.10.2003.00.00.DGER050.CG4_NIVEL3_CV">-891174.57</definedName>
    <definedName name="MOV.090.C.0.10.2003.00.00.DGER051">-3647379.22</definedName>
    <definedName name="MOV.090.C.0.10.2003.00.00.DGER055">-2711647.12</definedName>
    <definedName name="MOV.090.C.0.10.2003.00.00.DGER056">216963.61</definedName>
    <definedName name="MOV.090.C.0.10.2003.00.00.DGER057">222879.59</definedName>
    <definedName name="MOV.090.C.0.10.2003.00.00.DGER064">-7665584.56</definedName>
    <definedName name="MOV.090.C.0.10.2003.00.00.DMOLSON05">-28807363.05</definedName>
    <definedName name="MOV.090.C.0.10.2003.00.00.DMOLSON06">-3057050.15</definedName>
    <definedName name="MOV.090.C.0.10.2003.00.00.DMOLSON08.CG4_AREA_COM">-4304019.71</definedName>
    <definedName name="MOV.090.C.0.10.2003.00.00.DMOLSON08.CG4_NIVEL3_26">-608740.62</definedName>
    <definedName name="MOV.090.C.0.10.2003.00.00.DMOLSON08.CG4_NIVEL3_27">-83991.07</definedName>
    <definedName name="MOV.090.C.0.10.2003.00.00.DMOLSON14">-288.47</definedName>
    <definedName name="MOV.090.C.0.10.2003.00.00.DMOLSON15">-1533133.8</definedName>
    <definedName name="MOV.090.C.0.10.2003.00.00.DMOLSON16">196919.5</definedName>
    <definedName name="MOV.090.C.0.10.2003.00.00.DMOLSON27">0</definedName>
    <definedName name="MOV.090.C.0.10.2003.00.00.DMOLSON29">4413015.4</definedName>
    <definedName name="MOV.090.C.0.10.2003.00.00.DMOLSON30">-1940136.69</definedName>
    <definedName name="MOV.090.C.0.10.2003.00.00.DMOLSON31">1247096.68</definedName>
    <definedName name="MOV.090.C.0.10.2003.00.00.DRESPER">-10875290.85</definedName>
    <definedName name="MOV.090.C.0.10.2004.00.00.3110030">-960463.32</definedName>
    <definedName name="MOV.090.C.0.10.2004.00.00.311550">-1495565.7</definedName>
    <definedName name="MOV.090.C.0.10.2004.00.00.321450.CG4_NIVEL3_CV">-521010.05</definedName>
    <definedName name="MOV.090.C.0.10.2004.00.00.3214500.CG4_32999">0</definedName>
    <definedName name="MOV.090.C.0.10.2004.00.00.3214500.CG4_33999">0</definedName>
    <definedName name="MOV.090.C.0.10.2004.00.00.3214500.CG4_34999">0</definedName>
    <definedName name="MOV.090.C.0.10.2004.00.00.3214500.CG4_42999">-207886.94</definedName>
    <definedName name="MOV.090.C.0.10.2004.00.00.3214540">-554098.18</definedName>
    <definedName name="MOV.090.C.0.10.2004.00.00.3214570">0</definedName>
    <definedName name="MOV.090.C.0.10.2004.00.00.3215100">-755915</definedName>
    <definedName name="MOV.090.C.0.10.2004.00.00.3215420">0</definedName>
    <definedName name="MOV.090.C.0.10.2004.00.00.421100">0</definedName>
    <definedName name="MOV.090.C.0.10.2004.00.00.4211100">0</definedName>
    <definedName name="MOV.090.C.0.10.2004.00.00.4212080">0</definedName>
    <definedName name="MOV.090.C.0.10.2004.00.00.DGER003">-71826338.14</definedName>
    <definedName name="MOV.090.C.0.10.2004.00.00.DGER005">-15773306.49</definedName>
    <definedName name="MOV.090.C.0.10.2004.00.00.DGER007">-3834786.54</definedName>
    <definedName name="MOV.090.C.0.10.2004.00.00.DGER01">141284943.68</definedName>
    <definedName name="MOV.090.C.0.10.2004.00.00.DGER015.CG4_AREA_ADM">-1029548.46</definedName>
    <definedName name="MOV.090.C.0.10.2004.00.00.DGER015.CG4_AREA_COM">-1890104.2</definedName>
    <definedName name="MOV.090.C.0.10.2004.00.00.DGER016">8437004.69999999</definedName>
    <definedName name="MOV.090.C.0.10.2004.00.00.DGER026">-5969011.76</definedName>
    <definedName name="MOV.090.C.0.10.2004.00.00.DGER026.CG4_NIVEL3_CV">-425401.97</definedName>
    <definedName name="MOV.090.C.0.10.2004.00.00.DGER029">5133719.74</definedName>
    <definedName name="MOV.090.C.0.10.2004.00.00.DGER030">-3530221.41</definedName>
    <definedName name="MOV.090.C.0.10.2004.00.00.DGER031">-2302149.79</definedName>
    <definedName name="MOV.090.C.0.10.2004.00.00.DGER032">0</definedName>
    <definedName name="MOV.090.C.0.10.2004.00.00.DGER034">530792.33</definedName>
    <definedName name="MOV.090.C.0.10.2004.00.00.DGER036">59837.2</definedName>
    <definedName name="MOV.090.C.0.10.2004.00.00.DGER048">0</definedName>
    <definedName name="MOV.090.C.0.10.2004.00.00.DGER049">-4756407.35</definedName>
    <definedName name="MOV.090.C.0.10.2004.00.00.DGER050.CG4_AREA_ADM">-7577380.17</definedName>
    <definedName name="MOV.090.C.0.10.2004.00.00.DGER050.CG4_AREA_COM">-7902442.96</definedName>
    <definedName name="MOV.090.C.0.10.2004.00.00.DGER050.CG4_NIVEL3_CV">-5497401.99</definedName>
    <definedName name="MOV.090.C.0.10.2004.00.00.DGER051">-1873740.26</definedName>
    <definedName name="MOV.090.C.0.10.2004.00.00.DGER055">-3671090.35</definedName>
    <definedName name="MOV.090.C.0.10.2004.00.00.DGER056">2592541.58</definedName>
    <definedName name="MOV.090.C.0.10.2004.00.00.DGER057">33454.05</definedName>
    <definedName name="MOV.090.C.0.10.2004.00.00.DGER064">0</definedName>
    <definedName name="MOV.090.C.0.10.2004.00.00.DMOLSON05">-28850714</definedName>
    <definedName name="MOV.090.C.0.10.2004.00.00.DMOLSON06">-3033209.14</definedName>
    <definedName name="MOV.090.C.0.10.2004.00.00.DMOLSON08">-15479823.13</definedName>
    <definedName name="MOV.090.C.0.10.2004.00.00.DMOLSON08.CG4_AREA_ADM">-7577380.17</definedName>
    <definedName name="MOV.090.C.0.10.2004.00.00.DMOLSON08.CG4_AREA_COM">-7902442.96</definedName>
    <definedName name="MOV.090.C.0.10.2004.00.00.DMOLSON08.CG4_NIVEL3_26">-409079.23</definedName>
    <definedName name="MOV.090.C.0.10.2004.00.00.DMOLSON08.CG4_NIVEL3_27">212000.6</definedName>
    <definedName name="MOV.090.C.0.10.2004.00.00.DMOLSON14">-366827.29</definedName>
    <definedName name="MOV.090.C.0.10.2004.00.00.DMOLSON15">-499498.75</definedName>
    <definedName name="MOV.090.C.0.10.2004.00.00.DMOLSON16">-71620.83</definedName>
    <definedName name="MOV.090.C.0.10.2004.00.00.DMOLSON27">8999830.62</definedName>
    <definedName name="MOV.090.C.0.10.2004.00.00.DMOLSON29">-4535.48</definedName>
    <definedName name="MOV.090.C.0.10.2004.00.00.DMOLSON30">-1803845.74</definedName>
    <definedName name="MOV.090.C.0.10.2004.00.00.DMOLSON31">505245.93</definedName>
    <definedName name="MOV.090.C.0.10.2004.00.00.DRESPER">-2755451.48</definedName>
    <definedName name="MOV.090.C.0.10.2005.00.00.3110030">0</definedName>
    <definedName name="MOV.090.C.0.10.2005.00.00.311550">0</definedName>
    <definedName name="MOV.090.C.0.10.2005.00.00.321450.CG4_NIVEL3_CV">0</definedName>
    <definedName name="MOV.090.C.0.10.2005.00.00.3214500.CG4_32999">0</definedName>
    <definedName name="MOV.090.C.0.10.2005.00.00.3214500.CG4_33999">0</definedName>
    <definedName name="MOV.090.C.0.10.2005.00.00.3214500.CG4_34999">0</definedName>
    <definedName name="MOV.090.C.0.10.2005.00.00.3214500.CG4_42999">0</definedName>
    <definedName name="MOV.090.C.0.10.2005.00.00.3214540">0</definedName>
    <definedName name="MOV.090.C.0.10.2005.00.00.3215100">0</definedName>
    <definedName name="MOV.090.C.0.10.2005.00.00.3215420">0</definedName>
    <definedName name="MOV.090.C.0.10.2005.00.00.3215990.CG4_NIVEL4_AS">0</definedName>
    <definedName name="MOV.090.C.0.10.2005.00.00.421100">0</definedName>
    <definedName name="MOV.090.C.0.10.2005.00.00.4211100">0</definedName>
    <definedName name="MOV.090.C.0.10.2005.00.00.4212080">0</definedName>
    <definedName name="MOV.090.C.0.10.2005.00.00.4220260">0</definedName>
    <definedName name="MOV.090.C.0.10.2005.00.00.DGER003">0</definedName>
    <definedName name="MOV.090.C.0.10.2005.00.00.DGER005">0</definedName>
    <definedName name="MOV.090.C.0.10.2005.00.00.DGER007">0</definedName>
    <definedName name="MOV.090.C.0.10.2005.00.00.DGER01">0</definedName>
    <definedName name="MOV.090.C.0.10.2005.00.00.DGER015.CG4_AREA_ADM">0</definedName>
    <definedName name="MOV.090.C.0.10.2005.00.00.DGER015.CG4_AREA_COM">0</definedName>
    <definedName name="MOV.090.C.0.10.2005.00.00.DGER016">0</definedName>
    <definedName name="MOV.090.C.0.10.2005.00.00.DGER026">0</definedName>
    <definedName name="MOV.090.C.0.10.2005.00.00.DGER026.CG4_NIVEL3_CV">0</definedName>
    <definedName name="MOV.090.C.0.10.2005.00.00.DGER029">0</definedName>
    <definedName name="MOV.090.C.0.10.2005.00.00.DGER030">0</definedName>
    <definedName name="MOV.090.C.0.10.2005.00.00.DGER031">0</definedName>
    <definedName name="MOV.090.C.0.10.2005.00.00.DGER034">0</definedName>
    <definedName name="MOV.090.C.0.10.2005.00.00.DGER036">0</definedName>
    <definedName name="MOV.090.C.0.10.2005.00.00.DGER049">0</definedName>
    <definedName name="MOV.090.C.0.10.2005.00.00.DGER050.CG4_AREA_ADM">0</definedName>
    <definedName name="MOV.090.C.0.10.2005.00.00.DGER050.CG4_AREA_COM">0</definedName>
    <definedName name="MOV.090.C.0.10.2005.00.00.DGER050.CG4_NIVEL3_CV">0</definedName>
    <definedName name="MOV.090.C.0.10.2005.00.00.DGER051">0</definedName>
    <definedName name="MOV.090.C.0.10.2005.00.00.DGER055">0</definedName>
    <definedName name="MOV.090.C.0.10.2005.00.00.DGER056">0</definedName>
    <definedName name="MOV.090.C.0.10.2005.00.00.DGER057">0</definedName>
    <definedName name="MOV.090.C.0.10.2005.00.00.DGER064">0</definedName>
    <definedName name="MOV.090.C.0.10.2005.00.00.DMOLSON05">0</definedName>
    <definedName name="MOV.090.C.0.10.2005.00.00.DMOLSON06">0</definedName>
    <definedName name="MOV.090.C.0.10.2005.00.00.DMOLSON08">0</definedName>
    <definedName name="MOV.090.C.0.10.2005.00.00.DMOLSON08.CG4_AREA_ADM">0</definedName>
    <definedName name="MOV.090.C.0.10.2005.00.00.DMOLSON08.CG4_AREA_COM">0</definedName>
    <definedName name="MOV.090.C.0.10.2005.00.00.DMOLSON08.CG4_NIVEL3_26">0</definedName>
    <definedName name="MOV.090.C.0.10.2005.00.00.DMOLSON08.CG4_NIVEL3_27">0</definedName>
    <definedName name="MOV.090.C.0.10.2005.00.00.DMOLSON14">0</definedName>
    <definedName name="MOV.090.C.0.10.2005.00.00.DMOLSON15">0</definedName>
    <definedName name="MOV.090.C.0.10.2005.00.00.DMOLSON16">0</definedName>
    <definedName name="MOV.090.C.0.10.2005.00.00.DMOLSON27">0</definedName>
    <definedName name="MOV.090.C.0.10.2005.00.00.DMOLSON29">0</definedName>
    <definedName name="MOV.090.C.0.10.2005.00.00.DMOLSON30">0</definedName>
    <definedName name="MOV.090.C.0.10.2005.00.00.DMOLSON31">0</definedName>
    <definedName name="MOV.090.C.0.10.2005.00.00.DRES025">0</definedName>
    <definedName name="MOV.090.C.0.10.2005.00.00.DRES25">0</definedName>
    <definedName name="MOV.090.C.0.10.2005.00.00.DRESPER">0</definedName>
    <definedName name="MOV.090.C.0.11.2002.00.00.311550">-4465877.24</definedName>
    <definedName name="MOV.090.C.0.11.2002.00.00.3214500.CG4_32999">0</definedName>
    <definedName name="MOV.090.C.0.11.2002.00.00.3214500.CG4_33999">0</definedName>
    <definedName name="MOV.090.C.0.11.2002.00.00.3214500.CG4_34999">0</definedName>
    <definedName name="MOV.090.C.0.11.2002.00.00.3214500.CG4_42999">-351692.6</definedName>
    <definedName name="MOV.090.C.0.11.2002.00.00.3215420">-497424</definedName>
    <definedName name="MOV.090.C.0.11.2002.00.00.421100">-788606.15</definedName>
    <definedName name="MOV.090.C.0.11.2002.00.00.DGER003">-90580933.69</definedName>
    <definedName name="MOV.090.C.0.11.2002.00.00.DGER005">-25009068.41</definedName>
    <definedName name="MOV.090.C.0.11.2002.00.00.DGER006">-51917606.47</definedName>
    <definedName name="MOV.090.C.0.11.2002.00.00.DGER007">-4693837.32</definedName>
    <definedName name="MOV.090.C.0.11.2002.00.00.DGER01">207008297.83</definedName>
    <definedName name="MOV.090.C.0.11.2002.00.00.DGER015.CG4_AREA_ADM">-1391438.96</definedName>
    <definedName name="MOV.090.C.0.11.2002.00.00.DGER015.CG4_AREA_COM">-57618.08</definedName>
    <definedName name="MOV.090.C.0.11.2002.00.00.DGER016">10459855.48</definedName>
    <definedName name="MOV.090.C.0.11.2002.00.00.DGER026">-11890567.13</definedName>
    <definedName name="MOV.090.C.0.11.2002.00.00.DGER029">107951.92</definedName>
    <definedName name="MOV.090.C.0.11.2002.00.00.DGER030">-877804.94</definedName>
    <definedName name="MOV.090.C.0.11.2002.00.00.DGER031">-952135.18</definedName>
    <definedName name="MOV.090.C.0.11.2002.00.00.DGER032">40832.42</definedName>
    <definedName name="MOV.090.C.0.11.2002.00.00.DGER034">-252469.4</definedName>
    <definedName name="MOV.090.C.0.11.2002.00.00.DGER036">47145.51</definedName>
    <definedName name="MOV.090.C.0.11.2002.00.00.DGER048">8508729.13</definedName>
    <definedName name="MOV.090.C.0.11.2002.00.00.DGER049">-6248362.23</definedName>
    <definedName name="MOV.090.C.0.11.2002.00.00.DGER050.CG4_AREA_ADM">-7878165.46</definedName>
    <definedName name="MOV.090.C.0.11.2002.00.00.DGER050.CG4_AREA_COM">-2587516.64</definedName>
    <definedName name="MOV.090.C.0.11.2002.00.00.DGER051">-10685589.79</definedName>
    <definedName name="MOV.090.C.0.11.2002.00.00.DGER055">-6928324.58</definedName>
    <definedName name="MOV.090.C.0.11.2002.00.00.DGER056">3377418.12</definedName>
    <definedName name="MOV.090.C.0.11.2002.00.00.DGER057">386473.81</definedName>
    <definedName name="MOV.090.C.0.11.2002.00.00.DGER064">-5164667.49</definedName>
    <definedName name="MOV.090.C.0.11.2002.00.00.DMOLSON27">746556.31</definedName>
    <definedName name="MOV.090.C.0.11.2002.00.00.DRESPER">-2184752.63000002</definedName>
    <definedName name="MOV.090.C.0.11.2003.00.00">0</definedName>
    <definedName name="MOV.090.C.0.11.2003.00.00.3110030">-1084829.53</definedName>
    <definedName name="MOV.090.C.0.11.2003.00.00.311550">-20532633.61</definedName>
    <definedName name="MOV.090.C.0.11.2003.00.00.321250">-3288382.88</definedName>
    <definedName name="MOV.090.C.0.11.2003.00.00.321450.CG4_NIVEL3_CV">-64295.55000001</definedName>
    <definedName name="MOV.090.C.0.11.2003.00.00.3214500.CG4_32999">0</definedName>
    <definedName name="MOV.090.C.0.11.2003.00.00.3214500.CG4_33999">0</definedName>
    <definedName name="MOV.090.C.0.11.2003.00.00.3214500.CG4_34999">0</definedName>
    <definedName name="MOV.090.C.0.11.2003.00.00.3214500.CG4_42999">-167386.17</definedName>
    <definedName name="MOV.090.C.0.11.2003.00.00.3214540">-400949.54</definedName>
    <definedName name="MOV.090.C.0.11.2003.00.00.3215100">12428.46</definedName>
    <definedName name="MOV.090.C.0.11.2003.00.00.3215420">0</definedName>
    <definedName name="MOV.090.C.0.11.2003.00.00.421100">-3689917.07</definedName>
    <definedName name="MOV.090.C.0.11.2003.00.00.4211100">-47371.06</definedName>
    <definedName name="MOV.090.C.0.11.2003.00.00.4212080">0</definedName>
    <definedName name="MOV.090.C.0.11.2003.00.00.DGER003">-74015467.62</definedName>
    <definedName name="MOV.090.C.0.11.2003.00.00.DGER005">-14905150.6</definedName>
    <definedName name="MOV.090.C.0.11.2003.00.00.DGER006">-33340310.19</definedName>
    <definedName name="MOV.090.C.0.11.2003.00.00.DGER007">-4357276.34</definedName>
    <definedName name="MOV.090.C.0.11.2003.00.00.DGER01">159121506.01</definedName>
    <definedName name="MOV.090.C.0.11.2003.00.00.DGER015.CG4_AREA_ADM">-3420540.81</definedName>
    <definedName name="MOV.090.C.0.11.2003.00.00.DGER015.CG4_AREA_COM">-139710.09</definedName>
    <definedName name="MOV.090.C.0.11.2003.00.00.DGER015.CG4_NIVEL3_CV">-64295.55</definedName>
    <definedName name="MOV.090.C.0.11.2003.00.00.DGER016">6036268.31</definedName>
    <definedName name="MOV.090.C.0.11.2003.00.00.DGER026">-16132363.42</definedName>
    <definedName name="MOV.090.C.0.11.2003.00.00.DGER026.CG4_NIVEL3_CV">-341830.58</definedName>
    <definedName name="MOV.090.C.0.11.2003.00.00.DGER029">139299.63</definedName>
    <definedName name="MOV.090.C.0.11.2003.00.00.DGER030">-2224797.51</definedName>
    <definedName name="MOV.090.C.0.11.2003.00.00.DGER031">-859064.41</definedName>
    <definedName name="MOV.090.C.0.11.2003.00.00.DGER032">-1786302.15</definedName>
    <definedName name="MOV.090.C.0.11.2003.00.00.DGER034">10723506.33</definedName>
    <definedName name="MOV.090.C.0.11.2003.00.00.DGER036">50874.32</definedName>
    <definedName name="MOV.090.C.0.11.2003.00.00.DGER048">-930017.19</definedName>
    <definedName name="MOV.090.C.0.11.2003.00.00.DGER049">-6458213.11</definedName>
    <definedName name="MOV.090.C.0.11.2003.00.00.DGER050">-12510938.22</definedName>
    <definedName name="MOV.090.C.0.11.2003.00.00.DGER050.CG4_AREA_ADM">-7575291.53</definedName>
    <definedName name="MOV.090.C.0.11.2003.00.00.DGER050.CG4_AREA_COM">-5283788.15</definedName>
    <definedName name="MOV.090.C.0.11.2003.00.00.DGER050.CG4_NIVEL3_CV">-1735050.55</definedName>
    <definedName name="MOV.090.C.0.11.2003.00.00.DGER051">-3356602.87</definedName>
    <definedName name="MOV.090.C.0.11.2003.00.00.DGER055">-1833504.21</definedName>
    <definedName name="MOV.090.C.0.11.2003.00.00.DGER056">141765.62</definedName>
    <definedName name="MOV.090.C.0.11.2003.00.00.DGER057">-107610.01</definedName>
    <definedName name="MOV.090.C.0.11.2003.00.00.DGER064">-7665584.56</definedName>
    <definedName name="MOV.090.C.0.11.2003.00.00.DMOLSON05">-32216138.98</definedName>
    <definedName name="MOV.090.C.0.11.2003.00.00.DMOLSON06">-3294580.66</definedName>
    <definedName name="MOV.090.C.0.11.2003.00.00.DMOLSON08.CG4_AREA_COM">-5283788.15</definedName>
    <definedName name="MOV.090.C.0.11.2003.00.00.DMOLSON08.CG4_NIVEL3_26">-644646.4</definedName>
    <definedName name="MOV.090.C.0.11.2003.00.00.DMOLSON08.CG4_NIVEL3_27">-73954.99</definedName>
    <definedName name="MOV.090.C.0.11.2003.00.00.DMOLSON14">-67550.66</definedName>
    <definedName name="MOV.090.C.0.11.2003.00.00.DMOLSON15">-2359034.18</definedName>
    <definedName name="MOV.090.C.0.11.2003.00.00.DMOLSON16">-1786302.15</definedName>
    <definedName name="MOV.090.C.0.11.2003.00.00.DMOLSON27">0</definedName>
    <definedName name="MOV.090.C.0.11.2003.00.00.DMOLSON29">88664.1</definedName>
    <definedName name="MOV.090.C.0.11.2003.00.00.DMOLSON30">-1124171.21</definedName>
    <definedName name="MOV.090.C.0.11.2003.00.00.DMOLSON31">1340352.89</definedName>
    <definedName name="MOV.090.C.0.11.2003.00.00.DRESPER">-37248835.6199999</definedName>
    <definedName name="MOV.090.C.0.11.2004.00.00.3110030">-919749.05</definedName>
    <definedName name="MOV.090.C.0.11.2004.00.00.311550">-1279172.56</definedName>
    <definedName name="MOV.090.C.0.11.2004.00.00.321450.CG4_NIVEL3_CV">-442067.44</definedName>
    <definedName name="MOV.090.C.0.11.2004.00.00.3214500.CG4_32999">0</definedName>
    <definedName name="MOV.090.C.0.11.2004.00.00.3214500.CG4_33999">0</definedName>
    <definedName name="MOV.090.C.0.11.2004.00.00.3214500.CG4_34999">0</definedName>
    <definedName name="MOV.090.C.0.11.2004.00.00.3214500.CG4_42999">-207886.94</definedName>
    <definedName name="MOV.090.C.0.11.2004.00.00.3214540">-554442.6</definedName>
    <definedName name="MOV.090.C.0.11.2004.00.00.3214570">0</definedName>
    <definedName name="MOV.090.C.0.11.2004.00.00.3215100">-469001.86</definedName>
    <definedName name="MOV.090.C.0.11.2004.00.00.3215420">0</definedName>
    <definedName name="MOV.090.C.0.11.2004.00.00.421100">0</definedName>
    <definedName name="MOV.090.C.0.11.2004.00.00.4211100">0</definedName>
    <definedName name="MOV.090.C.0.11.2004.00.00.4212080">0</definedName>
    <definedName name="MOV.090.C.0.11.2004.00.00.DGER003">-77370067.42</definedName>
    <definedName name="MOV.090.C.0.11.2004.00.00.DGER005">-14756614.13</definedName>
    <definedName name="MOV.090.C.0.11.2004.00.00.DGER007">-3926916.83</definedName>
    <definedName name="MOV.090.C.0.11.2004.00.00.DGER01">151464052.44</definedName>
    <definedName name="MOV.090.C.0.11.2004.00.00.DGER015.CG4_AREA_ADM">-1005234.15</definedName>
    <definedName name="MOV.090.C.0.11.2004.00.00.DGER015.CG4_AREA_COM">-517593.34</definedName>
    <definedName name="MOV.090.C.0.11.2004.00.00.DGER016">3048145.06</definedName>
    <definedName name="MOV.090.C.0.11.2004.00.00.DGER026">-8003902.25</definedName>
    <definedName name="MOV.090.C.0.11.2004.00.00.DGER026.CG4_NIVEL3_CV">-637101.97</definedName>
    <definedName name="MOV.090.C.0.11.2004.00.00.DGER029">7285590.37</definedName>
    <definedName name="MOV.090.C.0.11.2004.00.00.DGER030">-3277534.03</definedName>
    <definedName name="MOV.090.C.0.11.2004.00.00.DGER031">-2286307.36</definedName>
    <definedName name="MOV.090.C.0.11.2004.00.00.DGER032">0</definedName>
    <definedName name="MOV.090.C.0.11.2004.00.00.DGER034">11680564.13</definedName>
    <definedName name="MOV.090.C.0.11.2004.00.00.DGER036">262275.16</definedName>
    <definedName name="MOV.090.C.0.11.2004.00.00.DGER048">0</definedName>
    <definedName name="MOV.090.C.0.11.2004.00.00.DGER049">-5995684.36</definedName>
    <definedName name="MOV.090.C.0.11.2004.00.00.DGER050.CG4_AREA_ADM">-7368851.72</definedName>
    <definedName name="MOV.090.C.0.11.2004.00.00.DGER050.CG4_AREA_COM">-8226683.38</definedName>
    <definedName name="MOV.090.C.0.11.2004.00.00.DGER050.CG4_NIVEL3_CV">-5387596.9</definedName>
    <definedName name="MOV.090.C.0.11.2004.00.00.DGER051">-1983409.41</definedName>
    <definedName name="MOV.090.C.0.11.2004.00.00.DGER055">-8191717.35</definedName>
    <definedName name="MOV.090.C.0.11.2004.00.00.DGER056">4579794.3</definedName>
    <definedName name="MOV.090.C.0.11.2004.00.00.DGER057">643169.75</definedName>
    <definedName name="MOV.090.C.0.11.2004.00.00.DGER064">0</definedName>
    <definedName name="MOV.090.C.0.11.2004.00.00.DMOLSON05">-26027400.33</definedName>
    <definedName name="MOV.090.C.0.11.2004.00.00.DMOLSON06">-3137317.6</definedName>
    <definedName name="MOV.090.C.0.11.2004.00.00.DMOLSON08">-15595535.1</definedName>
    <definedName name="MOV.090.C.0.11.2004.00.00.DMOLSON08.CG4_AREA_ADM">-7368851.72</definedName>
    <definedName name="MOV.090.C.0.11.2004.00.00.DMOLSON08.CG4_AREA_COM">-8226683.38</definedName>
    <definedName name="MOV.090.C.0.11.2004.00.00.DMOLSON08.CG4_NIVEL3_26">-459568.48</definedName>
    <definedName name="MOV.090.C.0.11.2004.00.00.DMOLSON08.CG4_NIVEL3_27">-133938.54</definedName>
    <definedName name="MOV.090.C.0.11.2004.00.00.DMOLSON14">-115465.94</definedName>
    <definedName name="MOV.090.C.0.11.2004.00.00.DMOLSON15">-297551.83</definedName>
    <definedName name="MOV.090.C.0.11.2004.00.00.DMOLSON16">427461.8</definedName>
    <definedName name="MOV.090.C.0.11.2004.00.00.DMOLSON27">-42588485.93</definedName>
    <definedName name="MOV.090.C.0.11.2004.00.00.DMOLSON29">-462.52</definedName>
    <definedName name="MOV.090.C.0.11.2004.00.00.DMOLSON30">0</definedName>
    <definedName name="MOV.090.C.0.11.2004.00.00.DMOLSON31">646873.85</definedName>
    <definedName name="MOV.090.C.0.11.2004.00.00.DRESPER">-38261639.09</definedName>
    <definedName name="MOV.090.C.0.11.2005.00.00.3110030">0</definedName>
    <definedName name="MOV.090.C.0.11.2005.00.00.311550">0</definedName>
    <definedName name="MOV.090.C.0.11.2005.00.00.321450.CG4_NIVEL3_CV">0</definedName>
    <definedName name="MOV.090.C.0.11.2005.00.00.3214500.CG4_32999">0</definedName>
    <definedName name="MOV.090.C.0.11.2005.00.00.3214500.CG4_33999">0</definedName>
    <definedName name="MOV.090.C.0.11.2005.00.00.3214500.CG4_34999">0</definedName>
    <definedName name="MOV.090.C.0.11.2005.00.00.3214500.CG4_42999">0</definedName>
    <definedName name="MOV.090.C.0.11.2005.00.00.3214540">0</definedName>
    <definedName name="MOV.090.C.0.11.2005.00.00.3215100">0</definedName>
    <definedName name="MOV.090.C.0.11.2005.00.00.3215420">0</definedName>
    <definedName name="MOV.090.C.0.11.2005.00.00.3215990.CG4_NIVEL4_AS">0</definedName>
    <definedName name="MOV.090.C.0.11.2005.00.00.421100">0</definedName>
    <definedName name="MOV.090.C.0.11.2005.00.00.4211100">0</definedName>
    <definedName name="MOV.090.C.0.11.2005.00.00.4212080">0</definedName>
    <definedName name="MOV.090.C.0.11.2005.00.00.4220260">0</definedName>
    <definedName name="MOV.090.C.0.11.2005.00.00.DGER003">0</definedName>
    <definedName name="MOV.090.C.0.11.2005.00.00.DGER005">0</definedName>
    <definedName name="MOV.090.C.0.11.2005.00.00.DGER007">0</definedName>
    <definedName name="MOV.090.C.0.11.2005.00.00.DGER01">0</definedName>
    <definedName name="MOV.090.C.0.11.2005.00.00.DGER015.CG4_AREA_ADM">0</definedName>
    <definedName name="MOV.090.C.0.11.2005.00.00.DGER015.CG4_AREA_COM">0</definedName>
    <definedName name="MOV.090.C.0.11.2005.00.00.DGER016">0</definedName>
    <definedName name="MOV.090.C.0.11.2005.00.00.DGER026">0</definedName>
    <definedName name="MOV.090.C.0.11.2005.00.00.DGER026.CG4_NIVEL3_CV">0</definedName>
    <definedName name="MOV.090.C.0.11.2005.00.00.DGER029">0</definedName>
    <definedName name="MOV.090.C.0.11.2005.00.00.DGER030">0</definedName>
    <definedName name="MOV.090.C.0.11.2005.00.00.DGER031">0</definedName>
    <definedName name="MOV.090.C.0.11.2005.00.00.DGER034">0</definedName>
    <definedName name="MOV.090.C.0.11.2005.00.00.DGER036">0</definedName>
    <definedName name="MOV.090.C.0.11.2005.00.00.DGER049">0</definedName>
    <definedName name="MOV.090.C.0.11.2005.00.00.DGER050.CG4_AREA_ADM">0</definedName>
    <definedName name="MOV.090.C.0.11.2005.00.00.DGER050.CG4_AREA_COM">0</definedName>
    <definedName name="MOV.090.C.0.11.2005.00.00.DGER050.CG4_NIVEL3_CV">0</definedName>
    <definedName name="MOV.090.C.0.11.2005.00.00.DGER051">0</definedName>
    <definedName name="MOV.090.C.0.11.2005.00.00.DGER055">0</definedName>
    <definedName name="MOV.090.C.0.11.2005.00.00.DGER056">0</definedName>
    <definedName name="MOV.090.C.0.11.2005.00.00.DGER057">0</definedName>
    <definedName name="MOV.090.C.0.11.2005.00.00.DGER064">0</definedName>
    <definedName name="MOV.090.C.0.11.2005.00.00.DMOLSON05">0</definedName>
    <definedName name="MOV.090.C.0.11.2005.00.00.DMOLSON06">0</definedName>
    <definedName name="MOV.090.C.0.11.2005.00.00.DMOLSON08">0</definedName>
    <definedName name="MOV.090.C.0.11.2005.00.00.DMOLSON08.CG4_AREA_ADM">0</definedName>
    <definedName name="MOV.090.C.0.11.2005.00.00.DMOLSON08.CG4_AREA_COM">0</definedName>
    <definedName name="MOV.090.C.0.11.2005.00.00.DMOLSON08.CG4_NIVEL3_26">0</definedName>
    <definedName name="MOV.090.C.0.11.2005.00.00.DMOLSON08.CG4_NIVEL3_27">0</definedName>
    <definedName name="MOV.090.C.0.11.2005.00.00.DMOLSON14">0</definedName>
    <definedName name="MOV.090.C.0.11.2005.00.00.DMOLSON15">0</definedName>
    <definedName name="MOV.090.C.0.11.2005.00.00.DMOLSON16">0</definedName>
    <definedName name="MOV.090.C.0.11.2005.00.00.DMOLSON27">0</definedName>
    <definedName name="MOV.090.C.0.11.2005.00.00.DMOLSON29">0</definedName>
    <definedName name="MOV.090.C.0.11.2005.00.00.DMOLSON30">0</definedName>
    <definedName name="MOV.090.C.0.11.2005.00.00.DMOLSON31">0</definedName>
    <definedName name="MOV.090.C.0.11.2005.00.00.DRES025">0</definedName>
    <definedName name="MOV.090.C.0.11.2005.00.00.DRES25">0</definedName>
    <definedName name="MOV.090.C.0.11.2005.00.00.DRESPER">0</definedName>
    <definedName name="MOV.090.C.0.12.2002.00.00.311550">-4462243.31</definedName>
    <definedName name="MOV.090.C.0.12.2002.00.00.3214500.CG4_32999">0</definedName>
    <definedName name="MOV.090.C.0.12.2002.00.00.3214500.CG4_33999">0</definedName>
    <definedName name="MOV.090.C.0.12.2002.00.00.3214500.CG4_34999">0</definedName>
    <definedName name="MOV.090.C.0.12.2002.00.00.3214500.CG4_42999">-350824.08</definedName>
    <definedName name="MOV.090.C.0.12.2002.00.00.3215420">-462654</definedName>
    <definedName name="MOV.090.C.0.12.2002.00.00.421100">-31969664.6499999</definedName>
    <definedName name="MOV.090.C.0.12.2002.00.00.DGER003">-106985702.44</definedName>
    <definedName name="MOV.090.C.0.12.2002.00.00.DGER005">-23223145.54</definedName>
    <definedName name="MOV.090.C.0.12.2002.00.00.DGER006">-44062367.0799999</definedName>
    <definedName name="MOV.090.C.0.12.2002.00.00.DGER007">-4613576.8</definedName>
    <definedName name="MOV.090.C.0.12.2002.00.00.DGER01">229705879.809999</definedName>
    <definedName name="MOV.090.C.0.12.2002.00.00.DGER015.CG4_AREA_ADM">-1403596.64</definedName>
    <definedName name="MOV.090.C.0.12.2002.00.00.DGER015.CG4_AREA_COM">-58268.87</definedName>
    <definedName name="MOV.090.C.0.12.2002.00.00.DGER016">4548647.04000002</definedName>
    <definedName name="MOV.090.C.0.12.2002.00.00.DGER026">-15653864.62</definedName>
    <definedName name="MOV.090.C.0.12.2002.00.00.DGER029">544923.57</definedName>
    <definedName name="MOV.090.C.0.12.2002.00.00.DGER030">-1074534.61</definedName>
    <definedName name="MOV.090.C.0.12.2002.00.00.DGER031">-1522175.36</definedName>
    <definedName name="MOV.090.C.0.12.2002.00.00.DGER032">1207463.09000001</definedName>
    <definedName name="MOV.090.C.0.12.2002.00.00.DGER034">111032556.46</definedName>
    <definedName name="MOV.090.C.0.12.2002.00.00.DGER036">-194851</definedName>
    <definedName name="MOV.090.C.0.12.2002.00.00.DGER048">10884603.35</definedName>
    <definedName name="MOV.090.C.0.12.2002.00.00.DGER049">-6216899.64</definedName>
    <definedName name="MOV.090.C.0.12.2002.00.00.DGER050.CG4_AREA_ADM">-9532864.93</definedName>
    <definedName name="MOV.090.C.0.12.2002.00.00.DGER050.CG4_AREA_COM">-1666553.13</definedName>
    <definedName name="MOV.090.C.0.12.2002.00.00.DGER051">-10668479.35</definedName>
    <definedName name="MOV.090.C.0.12.2002.00.00.DGER055">-7274228.21</definedName>
    <definedName name="MOV.090.C.0.12.2002.00.00.DGER056">29079339.23</definedName>
    <definedName name="MOV.090.C.0.12.2002.00.00.DGER057">-336030.54</definedName>
    <definedName name="MOV.090.C.0.12.2002.00.00.DGER064">-5164667.49</definedName>
    <definedName name="MOV.090.C.0.12.2002.00.00.DMOLSON27">-1190982.63</definedName>
    <definedName name="MOV.090.C.0.12.2002.00.00.DRESPER">109266061.71</definedName>
    <definedName name="MOV.090.C.0.12.2003.00.00">0</definedName>
    <definedName name="MOV.090.C.0.12.2003.00.00.3110030">-1619725.64</definedName>
    <definedName name="MOV.090.C.0.12.2003.00.00.311550">-4113209.95</definedName>
    <definedName name="MOV.090.C.0.12.2003.00.00.321250">-5066162.54</definedName>
    <definedName name="MOV.090.C.0.12.2003.00.00.321450.CG4_NIVEL3_CV">-102108.51999998</definedName>
    <definedName name="MOV.090.C.0.12.2003.00.00.3214500.CG4_32999">0</definedName>
    <definedName name="MOV.090.C.0.12.2003.00.00.3214500.CG4_33999">0</definedName>
    <definedName name="MOV.090.C.0.12.2003.00.00.3214500.CG4_34999">0</definedName>
    <definedName name="MOV.090.C.0.12.2003.00.00.3214500.CG4_42999">-167386.17</definedName>
    <definedName name="MOV.090.C.0.12.2003.00.00.3214540">-436101.25</definedName>
    <definedName name="MOV.090.C.0.12.2003.00.00.3215100">70623.34</definedName>
    <definedName name="MOV.090.C.0.12.2003.00.00.3215420">0</definedName>
    <definedName name="MOV.090.C.0.12.2003.00.00.421100">-7907077.89</definedName>
    <definedName name="MOV.090.C.0.12.2003.00.00.4211100">0</definedName>
    <definedName name="MOV.090.C.0.12.2003.00.00.4212080">0</definedName>
    <definedName name="MOV.090.C.0.12.2003.00.00.DGER003">-118452034.539999</definedName>
    <definedName name="MOV.090.C.0.12.2003.00.00.DGER005">-18581557.67</definedName>
    <definedName name="MOV.090.C.0.12.2003.00.00.DGER006">-42915747.8</definedName>
    <definedName name="MOV.090.C.0.12.2003.00.00.DGER007">-5476281.77</definedName>
    <definedName name="MOV.090.C.0.12.2003.00.00.DGER01">238971440.819999</definedName>
    <definedName name="MOV.090.C.0.12.2003.00.00.DGER015.CG4_AREA_ADM">-1184007.69</definedName>
    <definedName name="MOV.090.C.0.12.2003.00.00.DGER015.CG4_AREA_COM">-202579.74</definedName>
    <definedName name="MOV.090.C.0.12.2003.00.00.DGER015.CG4_NIVEL3_CV">-102108.52</definedName>
    <definedName name="MOV.090.C.0.12.2003.00.00.DGER016">-9046922.62999999</definedName>
    <definedName name="MOV.090.C.0.12.2003.00.00.DGER026">-10574174.92</definedName>
    <definedName name="MOV.090.C.0.12.2003.00.00.DGER026.CG4_NIVEL3_CV">-338133.73</definedName>
    <definedName name="MOV.090.C.0.12.2003.00.00.DGER029">221640.19</definedName>
    <definedName name="MOV.090.C.0.12.2003.00.00.DGER030">-2489907.98</definedName>
    <definedName name="MOV.090.C.0.12.2003.00.00.DGER031">-1305092.48</definedName>
    <definedName name="MOV.090.C.0.12.2003.00.00.DGER032">2758547.68</definedName>
    <definedName name="MOV.090.C.0.12.2003.00.00.DGER034">-19265976.47</definedName>
    <definedName name="MOV.090.C.0.12.2003.00.00.DGER036">-118263.65</definedName>
    <definedName name="MOV.090.C.0.12.2003.00.00.DGER048">8420109.71</definedName>
    <definedName name="MOV.090.C.0.12.2003.00.00.DGER049">-7810975.73</definedName>
    <definedName name="MOV.090.C.0.12.2003.00.00.DGER050">-8797571.62</definedName>
    <definedName name="MOV.090.C.0.12.2003.00.00.DGER050.CG4_AREA_ADM">-6771730.28</definedName>
    <definedName name="MOV.090.C.0.12.2003.00.00.DGER050.CG4_AREA_COM">-2117056.23</definedName>
    <definedName name="MOV.090.C.0.12.2003.00.00.DGER050.CG4_NIVEL3_CV">-745672.14</definedName>
    <definedName name="MOV.090.C.0.12.2003.00.00.DGER051">-5316042.11</definedName>
    <definedName name="MOV.090.C.0.12.2003.00.00.DGER055">-1876203.44</definedName>
    <definedName name="MOV.090.C.0.12.2003.00.00.DGER056">12379.1</definedName>
    <definedName name="MOV.090.C.0.12.2003.00.00.DGER057">-49736.14</definedName>
    <definedName name="MOV.090.C.0.12.2003.00.00.DGER064">84321430.16</definedName>
    <definedName name="MOV.090.C.0.12.2003.00.00.DMOLSON05">-40412780.47</definedName>
    <definedName name="MOV.090.C.0.12.2003.00.00.DMOLSON06">-5073684.63</definedName>
    <definedName name="MOV.090.C.0.12.2003.00.00.DMOLSON08.CG4_AREA_COM">-2117056.23</definedName>
    <definedName name="MOV.090.C.0.12.2003.00.00.DMOLSON08.CG4_NIVEL3_26">-596131.66</definedName>
    <definedName name="MOV.090.C.0.12.2003.00.00.DMOLSON08.CG4_NIVEL3_27">28143.29</definedName>
    <definedName name="MOV.090.C.0.12.2003.00.00.DMOLSON14">-435050.74</definedName>
    <definedName name="MOV.090.C.0.12.2003.00.00.DMOLSON15">977122.78</definedName>
    <definedName name="MOV.090.C.0.12.2003.00.00.DMOLSON16">2758547.68</definedName>
    <definedName name="MOV.090.C.0.12.2003.00.00.DMOLSON27">-9663876.85</definedName>
    <definedName name="MOV.090.C.0.12.2003.00.00.DMOLSON29">5602105.35</definedName>
    <definedName name="MOV.090.C.0.12.2003.00.00.DMOLSON30">-2502967.33</definedName>
    <definedName name="MOV.090.C.0.12.2003.00.00.DMOLSON31">1840881.58</definedName>
    <definedName name="MOV.090.C.0.12.2003.00.00.DRESPER">51902529.4399999</definedName>
    <definedName name="MOV.090.C.0.12.2004.00.00.3110030">-1425063.96</definedName>
    <definedName name="MOV.090.C.0.12.2004.00.00.311550">-1293734.94</definedName>
    <definedName name="MOV.090.C.0.12.2004.00.00.321450.CG4_NIVEL3_CV">-519431.9</definedName>
    <definedName name="MOV.090.C.0.12.2004.00.00.3214500.CG4_32999">0</definedName>
    <definedName name="MOV.090.C.0.12.2004.00.00.3214500.CG4_33999">0</definedName>
    <definedName name="MOV.090.C.0.12.2004.00.00.3214500.CG4_34999">0</definedName>
    <definedName name="MOV.090.C.0.12.2004.00.00.3214500.CG4_42999">-207886.94</definedName>
    <definedName name="MOV.090.C.0.12.2004.00.00.3214540">-554556.74</definedName>
    <definedName name="MOV.090.C.0.12.2004.00.00.3214570">0</definedName>
    <definedName name="MOV.090.C.0.12.2004.00.00.3215100">-795606.72</definedName>
    <definedName name="MOV.090.C.0.12.2004.00.00.3215420">0</definedName>
    <definedName name="MOV.090.C.0.12.2004.00.00.421100">0</definedName>
    <definedName name="MOV.090.C.0.12.2004.00.00.4211100">0</definedName>
    <definedName name="MOV.090.C.0.12.2004.00.00.4212080">0</definedName>
    <definedName name="MOV.090.C.0.12.2004.00.00.DGER003">-109853408.949999</definedName>
    <definedName name="MOV.090.C.0.12.2004.00.00.DGER005">-15837452.19</definedName>
    <definedName name="MOV.090.C.0.12.2004.00.00.DGER007">-3835950.88</definedName>
    <definedName name="MOV.090.C.0.12.2004.00.00.DGER01">220046423.29</definedName>
    <definedName name="MOV.090.C.0.12.2004.00.00.DGER015.CG4_AREA_ADM">-1039715.59</definedName>
    <definedName name="MOV.090.C.0.12.2004.00.00.DGER015.CG4_AREA_COM">-594958.72</definedName>
    <definedName name="MOV.090.C.0.12.2004.00.00.DGER016">-12432935.43</definedName>
    <definedName name="MOV.090.C.0.12.2004.00.00.DGER026">-20565951.67</definedName>
    <definedName name="MOV.090.C.0.12.2004.00.00.DGER026.CG4_NIVEL3_CV">-899497.35</definedName>
    <definedName name="MOV.090.C.0.12.2004.00.00.DGER029">9528076.29</definedName>
    <definedName name="MOV.090.C.0.12.2004.00.00.DGER030">-4020187.72</definedName>
    <definedName name="MOV.090.C.0.12.2004.00.00.DGER031">-2032800.15</definedName>
    <definedName name="MOV.090.C.0.12.2004.00.00.DGER032">0</definedName>
    <definedName name="MOV.090.C.0.12.2004.00.00.DGER034">7359270.78</definedName>
    <definedName name="MOV.090.C.0.12.2004.00.00.DGER036">-116475.76</definedName>
    <definedName name="MOV.090.C.0.12.2004.00.00.DGER048">0</definedName>
    <definedName name="MOV.090.C.0.12.2004.00.00.DGER049">-7146349.03</definedName>
    <definedName name="MOV.090.C.0.12.2004.00.00.DGER050.CG4_AREA_ADM">-7213064.9</definedName>
    <definedName name="MOV.090.C.0.12.2004.00.00.DGER050.CG4_AREA_COM">-8782724.65</definedName>
    <definedName name="MOV.090.C.0.12.2004.00.00.DGER050.CG4_NIVEL3_CV">-5433820.35</definedName>
    <definedName name="MOV.090.C.0.12.2004.00.00.DGER051">-3413110.07</definedName>
    <definedName name="MOV.090.C.0.12.2004.00.00.DGER055">-4387042.25</definedName>
    <definedName name="MOV.090.C.0.12.2004.00.00.DGER056">-2348233.61</definedName>
    <definedName name="MOV.090.C.0.12.2004.00.00.DGER057">1035319.75</definedName>
    <definedName name="MOV.090.C.0.12.2004.00.00.DGER064">0</definedName>
    <definedName name="MOV.090.C.0.12.2004.00.00.DMOLSON05">-29587037.21</definedName>
    <definedName name="MOV.090.C.0.12.2004.00.00.DMOLSON06">-5480473.05</definedName>
    <definedName name="MOV.090.C.0.12.2004.00.00.DMOLSON08">-15995789.55</definedName>
    <definedName name="MOV.090.C.0.12.2004.00.00.DMOLSON08.CG4_AREA_ADM">-7213064.9</definedName>
    <definedName name="MOV.090.C.0.12.2004.00.00.DMOLSON08.CG4_AREA_COM">-8782724.65</definedName>
    <definedName name="MOV.090.C.0.12.2004.00.00.DMOLSON08.CG4_NIVEL3_26">-607291.33</definedName>
    <definedName name="MOV.090.C.0.12.2004.00.00.DMOLSON08.CG4_NIVEL3_27">-220494.97</definedName>
    <definedName name="MOV.090.C.0.12.2004.00.00.DMOLSON14">-477280.08</definedName>
    <definedName name="MOV.090.C.0.12.2004.00.00.DMOLSON15">-273880.9</definedName>
    <definedName name="MOV.090.C.0.12.2004.00.00.DMOLSON16">2530517.83</definedName>
    <definedName name="MOV.090.C.0.12.2004.00.00.DMOLSON27">-54314409.69</definedName>
    <definedName name="MOV.090.C.0.12.2004.00.00.DMOLSON29">0</definedName>
    <definedName name="MOV.090.C.0.12.2004.00.00.DMOLSON30">0</definedName>
    <definedName name="MOV.090.C.0.12.2004.00.00.DMOLSON31">607410.56</definedName>
    <definedName name="MOV.090.C.0.12.2004.00.00.DRESPER">-56715386.36</definedName>
    <definedName name="MOV.090.C.0.12.2005.00.00.3110030">0</definedName>
    <definedName name="MOV.090.C.0.12.2005.00.00.311550">0</definedName>
    <definedName name="MOV.090.C.0.12.2005.00.00.321450.CG4_NIVEL3_CV">0</definedName>
    <definedName name="MOV.090.C.0.12.2005.00.00.3214500.CG4_32999">0</definedName>
    <definedName name="MOV.090.C.0.12.2005.00.00.3214500.CG4_33999">0</definedName>
    <definedName name="MOV.090.C.0.12.2005.00.00.3214500.CG4_34999">0</definedName>
    <definedName name="MOV.090.C.0.12.2005.00.00.3214500.CG4_42999">0</definedName>
    <definedName name="MOV.090.C.0.12.2005.00.00.3214540">0</definedName>
    <definedName name="MOV.090.C.0.12.2005.00.00.3215100">0</definedName>
    <definedName name="MOV.090.C.0.12.2005.00.00.3215420">0</definedName>
    <definedName name="MOV.090.C.0.12.2005.00.00.3215990.CG4_NIVEL4_AS">0</definedName>
    <definedName name="MOV.090.C.0.12.2005.00.00.421100">0</definedName>
    <definedName name="MOV.090.C.0.12.2005.00.00.4211100">0</definedName>
    <definedName name="MOV.090.C.0.12.2005.00.00.4212080">0</definedName>
    <definedName name="MOV.090.C.0.12.2005.00.00.4220260">0</definedName>
    <definedName name="MOV.090.C.0.12.2005.00.00.DGER003">0</definedName>
    <definedName name="MOV.090.C.0.12.2005.00.00.DGER005">0</definedName>
    <definedName name="MOV.090.C.0.12.2005.00.00.DGER007">0</definedName>
    <definedName name="MOV.090.C.0.12.2005.00.00.DGER01">0</definedName>
    <definedName name="MOV.090.C.0.12.2005.00.00.DGER015.CG4_AREA_ADM">0</definedName>
    <definedName name="MOV.090.C.0.12.2005.00.00.DGER015.CG4_AREA_COM">0</definedName>
    <definedName name="MOV.090.C.0.12.2005.00.00.DGER016">0</definedName>
    <definedName name="MOV.090.C.0.12.2005.00.00.DGER026">0</definedName>
    <definedName name="MOV.090.C.0.12.2005.00.00.DGER026.CG4_NIVEL3_CV">0</definedName>
    <definedName name="MOV.090.C.0.12.2005.00.00.DGER029">0</definedName>
    <definedName name="MOV.090.C.0.12.2005.00.00.DGER030">0</definedName>
    <definedName name="MOV.090.C.0.12.2005.00.00.DGER031">0</definedName>
    <definedName name="MOV.090.C.0.12.2005.00.00.DGER034">0</definedName>
    <definedName name="MOV.090.C.0.12.2005.00.00.DGER036">0</definedName>
    <definedName name="MOV.090.C.0.12.2005.00.00.DGER049">0</definedName>
    <definedName name="MOV.090.C.0.12.2005.00.00.DGER050.CG4_AREA_ADM">0</definedName>
    <definedName name="MOV.090.C.0.12.2005.00.00.DGER050.CG4_AREA_COM">0</definedName>
    <definedName name="MOV.090.C.0.12.2005.00.00.DGER050.CG4_NIVEL3_CV">0</definedName>
    <definedName name="MOV.090.C.0.12.2005.00.00.DGER051">0</definedName>
    <definedName name="MOV.090.C.0.12.2005.00.00.DGER055">0</definedName>
    <definedName name="MOV.090.C.0.12.2005.00.00.DGER056">0</definedName>
    <definedName name="MOV.090.C.0.12.2005.00.00.DGER057">0</definedName>
    <definedName name="MOV.090.C.0.12.2005.00.00.DGER064">0</definedName>
    <definedName name="MOV.090.C.0.12.2005.00.00.DMOLSON05">0</definedName>
    <definedName name="MOV.090.C.0.12.2005.00.00.DMOLSON06">0</definedName>
    <definedName name="MOV.090.C.0.12.2005.00.00.DMOLSON08">0</definedName>
    <definedName name="MOV.090.C.0.12.2005.00.00.DMOLSON08.CG4_AREA_ADM">0</definedName>
    <definedName name="MOV.090.C.0.12.2005.00.00.DMOLSON08.CG4_AREA_COM">0</definedName>
    <definedName name="MOV.090.C.0.12.2005.00.00.DMOLSON08.CG4_NIVEL3_26">0</definedName>
    <definedName name="MOV.090.C.0.12.2005.00.00.DMOLSON08.CG4_NIVEL3_27">0</definedName>
    <definedName name="MOV.090.C.0.12.2005.00.00.DMOLSON14">0</definedName>
    <definedName name="MOV.090.C.0.12.2005.00.00.DMOLSON15">0</definedName>
    <definedName name="MOV.090.C.0.12.2005.00.00.DMOLSON16">0</definedName>
    <definedName name="MOV.090.C.0.12.2005.00.00.DMOLSON27">0</definedName>
    <definedName name="MOV.090.C.0.12.2005.00.00.DMOLSON29">0</definedName>
    <definedName name="MOV.090.C.0.12.2005.00.00.DMOLSON30">0</definedName>
    <definedName name="MOV.090.C.0.12.2005.00.00.DMOLSON31">0</definedName>
    <definedName name="MOV.090.C.0.12.2005.00.00.DRES025">0</definedName>
    <definedName name="MOV.090.C.0.12.2005.00.00.DRES25">0</definedName>
    <definedName name="MOV.090.C.0.12.2005.00.00.DRESPER">0</definedName>
    <definedName name="Number_Of_Sheets" localSheetId="0">OFFSET('01 Base Realizado'!File_Name,0,1,1,1)</definedName>
    <definedName name="Number_Of_Sheets" localSheetId="4">OFFSET('04 -Base Orçado 2026'!File_Name,0,1,1,1)</definedName>
    <definedName name="Number_Of_Sheets" localSheetId="9">OFFSET(Serv!File_Name,0,1,1,1)</definedName>
    <definedName name="Number_Of_Sheets" localSheetId="11">OFFSET('Base Gorjeta'!File_Name,0,1,1,1)</definedName>
    <definedName name="Number_Of_Sheets" localSheetId="19">OFFSET('Planilha3 (2)'!File_Name,0,1,1,1)</definedName>
    <definedName name="Number_Of_Sheets" localSheetId="10">OFFSET('Base Folha'!File_Name,0,1,1,1)</definedName>
    <definedName name="Number_Of_Sheets">OFFSET([0]!File_Name,0,1,1,1)</definedName>
    <definedName name="Other" localSheetId="0">OFFSET('01 Base Realizado'!File_Name,0,6,1,1)</definedName>
    <definedName name="Other" localSheetId="4">OFFSET('04 -Base Orçado 2026'!File_Name,0,6,1,1)</definedName>
    <definedName name="Other" localSheetId="9">OFFSET(Serv!File_Name,0,6,1,1)</definedName>
    <definedName name="Other" localSheetId="11">OFFSET('Base Gorjeta'!File_Name,0,6,1,1)</definedName>
    <definedName name="Other" localSheetId="19">OFFSET('Planilha3 (2)'!File_Name,0,6,1,1)</definedName>
    <definedName name="Other" localSheetId="10">OFFSET('Base Folha'!File_Name,0,6,1,1)</definedName>
    <definedName name="Other">OFFSET([0]!File_Name,0,6,1,1)</definedName>
    <definedName name="Passivo" localSheetId="9">#REF!</definedName>
    <definedName name="Passivo" localSheetId="11">#REF!</definedName>
    <definedName name="Passivo" localSheetId="10">#REF!</definedName>
    <definedName name="Passivo">#REF!</definedName>
    <definedName name="PO">#REF!</definedName>
    <definedName name="Prazo_carência" localSheetId="0">#REF!</definedName>
    <definedName name="Prazo_carência" localSheetId="4">#REF!</definedName>
    <definedName name="Prazo_carência" localSheetId="9">#REF!</definedName>
    <definedName name="Prazo_carência" localSheetId="11">#REF!</definedName>
    <definedName name="Prazo_carência" localSheetId="10">#REF!</definedName>
    <definedName name="Prazo_carência">#REF!</definedName>
    <definedName name="Premissas" localSheetId="0">#REF!</definedName>
    <definedName name="Premissas" localSheetId="3">#REF!</definedName>
    <definedName name="Premissas" localSheetId="4">#REF!</definedName>
    <definedName name="Premissas" localSheetId="9">#REF!</definedName>
    <definedName name="Premissas" localSheetId="11">#REF!</definedName>
    <definedName name="Premissas" localSheetId="10">#REF!</definedName>
    <definedName name="Premissas">#REF!</definedName>
    <definedName name="proj" localSheetId="9">#REF!</definedName>
    <definedName name="proj" localSheetId="11">#REF!</definedName>
    <definedName name="proj" localSheetId="10">#REF!</definedName>
    <definedName name="proj">#REF!</definedName>
    <definedName name="Prz_Total" localSheetId="0">#REF!</definedName>
    <definedName name="Prz_Total" localSheetId="4">#REF!</definedName>
    <definedName name="Prz_Total" localSheetId="9">#REF!</definedName>
    <definedName name="Prz_Total" localSheetId="11">#REF!</definedName>
    <definedName name="Prz_Total" localSheetId="10">#REF!</definedName>
    <definedName name="Prz_Total">#REF!</definedName>
    <definedName name="QQ" localSheetId="9">#REF!</definedName>
    <definedName name="QQ" localSheetId="11">#REF!</definedName>
    <definedName name="QQ" localSheetId="10">#REF!</definedName>
    <definedName name="QQ">#REF!</definedName>
    <definedName name="re">#REF!</definedName>
    <definedName name="resultado" localSheetId="9">#REF!</definedName>
    <definedName name="resultado" localSheetId="11">#REF!</definedName>
    <definedName name="resultado">#REF!</definedName>
    <definedName name="Saidas_BD_Colar1" localSheetId="0">#REF!</definedName>
    <definedName name="Saidas_BD_Colar1" localSheetId="3">#REF!</definedName>
    <definedName name="Saidas_BD_Colar1" localSheetId="4">#REF!</definedName>
    <definedName name="Saidas_BD_Colar1" localSheetId="9">#REF!</definedName>
    <definedName name="Saidas_BD_Colar1" localSheetId="11">#REF!</definedName>
    <definedName name="Saidas_BD_Colar1" localSheetId="10">#REF!</definedName>
    <definedName name="Saidas_BD_Colar1">#REF!</definedName>
    <definedName name="Saidas_Linhas_Excluir" localSheetId="0">#REF!</definedName>
    <definedName name="Saidas_Linhas_Excluir" localSheetId="3">#REF!</definedName>
    <definedName name="Saidas_Linhas_Excluir" localSheetId="4">#REF!</definedName>
    <definedName name="Saidas_Linhas_Excluir" localSheetId="9">#REF!</definedName>
    <definedName name="Saidas_Linhas_Excluir" localSheetId="11">#REF!</definedName>
    <definedName name="Saidas_Linhas_Excluir" localSheetId="10">#REF!</definedName>
    <definedName name="Saidas_Linhas_Excluir">#REF!</definedName>
    <definedName name="SDFSFSG">-5178820.06000519</definedName>
    <definedName name="SLD.000.C.0.00.0000.00.00.2130500">246340.16000009</definedName>
    <definedName name="SLD.000.C.0.00.0000.00.00.3214540">-1885361.26</definedName>
    <definedName name="SLD.000.C.0.00.0000.00.00.3218510">-198002836.78</definedName>
    <definedName name="SLD.000.C.0.00.0000.00.00.3218520">5728868.97</definedName>
    <definedName name="SLD.000.C.0.00.0000.00.00.3218650">6687336.48</definedName>
    <definedName name="SLD.000.C.0.00.0000.00.00.4211030">0</definedName>
    <definedName name="SLD.000.C.0.00.0000.00.00.4220320">105361</definedName>
    <definedName name="SLD.000.C.0.00.0000.00.00.DENDIVIDAME">408263358.760253</definedName>
    <definedName name="SLD.000.C.0.00.0000.00.00.DGER01">568850998.099609</definedName>
    <definedName name="SLD.000.C.0.00.1999.00.00.DGER01">562154793.90039</definedName>
    <definedName name="SLD.000.C.0.02.0000.00.00.3218510">-548353.46</definedName>
    <definedName name="SLD.000.C.0.02.0000.00.00.3218520">1501956.29</definedName>
    <definedName name="SLD.000.C.0.04.0000.00.00.3218650">6687336.48</definedName>
    <definedName name="SLD.000.C.0.12.1999.00.00.DGER01">1254184798.21875</definedName>
    <definedName name="SLD.002.C.0.00.0000.00.00.4211030">0</definedName>
    <definedName name="SLD.003.C.0.00.0000.00.00.2421060">16811942.43</definedName>
    <definedName name="SLD.009.C.0.01.1998.00.00.4210110">0</definedName>
    <definedName name="SLD.009.C.0.02.1998.00.00.4210110">0</definedName>
    <definedName name="SLD.009.C.0.03.1998.00.00.4210110">0</definedName>
    <definedName name="SLD.009.C.0.04.1998.00.00.4210110">0</definedName>
    <definedName name="SLD.009.C.0.05.1998.00.00.4210110">0</definedName>
    <definedName name="SLD.009.C.0.06.1998.00.00.4210110">0</definedName>
    <definedName name="SLD.009.C.0.07.1998.00.00.4210110">0</definedName>
    <definedName name="SLD.009.C.0.08.1998.00.00.4210110">0</definedName>
    <definedName name="SLD.009.C.0.09.1998.00.00.4210110">0</definedName>
    <definedName name="SLD.009.C.0.10.1998.00.00.4210110">0</definedName>
    <definedName name="SLD.009.C.0.11.1998.00.00.4210110">119541.50999999</definedName>
    <definedName name="SLD.009.C.0.12.1997.00.00.4210110">0</definedName>
    <definedName name="SLD.009.C.0.12.1998.00.00.4210110">326269.4000001</definedName>
    <definedName name="SLD.050.C.0.01.1998.00.00.3220110">-1122794.89999962</definedName>
    <definedName name="SLD.050.C.0.01.1998.00.00.3220170">-948369.26000023</definedName>
    <definedName name="SLD.050.C.0.01.1998.00.00.3220180">-633792.18000031</definedName>
    <definedName name="SLD.050.C.0.01.1998.00.00.3220190">-43884.77999997</definedName>
    <definedName name="SLD.050.C.0.01.1998.00.00.3220200">-161774.3599999</definedName>
    <definedName name="SLD.050.C.0.01.1998.00.00.3220210">0</definedName>
    <definedName name="SLD.050.C.0.01.1998.00.00.3220220">-24350.25</definedName>
    <definedName name="SLD.050.C.0.01.1998.00.00.3220230">-61079.38</definedName>
    <definedName name="SLD.050.C.0.01.1998.00.00.3220240">-7147.63</definedName>
    <definedName name="SLD.050.C.0.01.1998.00.00.3220250">-617.51</definedName>
    <definedName name="SLD.050.C.0.01.1998.00.00.3220260">-678389.22000027</definedName>
    <definedName name="SLD.050.C.0.01.1998.00.00.3220550">0</definedName>
    <definedName name="SLD.050.C.0.01.1998.00.00.DENDIVIDAME">456537918.140136</definedName>
    <definedName name="SLD.050.C.0.01.1999.00.00.DENDIVIDAME">0</definedName>
    <definedName name="SLD.050.C.0.01.2000.00.00.DENDIVIDAME">0</definedName>
    <definedName name="SLD.050.C.0.02.1998.00.00.3220110">-2126029.31000137</definedName>
    <definedName name="SLD.050.C.0.02.1998.00.00.3220170">-1738133.09000015</definedName>
    <definedName name="SLD.050.C.0.02.1998.00.00.3220180">-1168003.04000092</definedName>
    <definedName name="SLD.050.C.0.02.1998.00.00.3220190">-48368.33999997</definedName>
    <definedName name="SLD.050.C.0.02.1998.00.00.3220200">-110192.83000004</definedName>
    <definedName name="SLD.050.C.0.02.1998.00.00.3220210">0</definedName>
    <definedName name="SLD.050.C.0.02.1998.00.00.3220220">-48039.75</definedName>
    <definedName name="SLD.050.C.0.02.1998.00.00.3220230">-117045.24000001</definedName>
    <definedName name="SLD.050.C.0.02.1998.00.00.3220240">-23193.18000001</definedName>
    <definedName name="SLD.050.C.0.02.1998.00.00.3220250">-2364.92</definedName>
    <definedName name="SLD.050.C.0.02.1998.00.00.3220260">-1363594.44000053</definedName>
    <definedName name="SLD.050.C.0.02.1998.00.00.3220550">0</definedName>
    <definedName name="SLD.050.C.0.02.1998.00.00.DENDIVIDAME">443388224.70996</definedName>
    <definedName name="SLD.050.C.0.02.1999.00.00.DENDIVIDAME">459484099.399902</definedName>
    <definedName name="SLD.050.C.0.03.1998.00.00.3220110">-1198295.64999962</definedName>
    <definedName name="SLD.050.C.0.03.1998.00.00.3220170">-1047411.60000038</definedName>
    <definedName name="SLD.050.C.0.03.1998.00.00.3220180">-1377368.72999954</definedName>
    <definedName name="SLD.050.C.0.03.1998.00.00.3220190">-51529.30000001</definedName>
    <definedName name="SLD.050.C.0.03.1998.00.00.3220200">-170597.38000011</definedName>
    <definedName name="SLD.050.C.0.03.1998.00.00.3220210">0</definedName>
    <definedName name="SLD.050.C.0.03.1998.00.00.3220220">-74857.94000006</definedName>
    <definedName name="SLD.050.C.0.03.1998.00.00.3220230">-64634.16000003</definedName>
    <definedName name="SLD.050.C.0.03.1998.00.00.3220240">-38536.45999998</definedName>
    <definedName name="SLD.050.C.0.03.1998.00.00.3220250">-2384.56</definedName>
    <definedName name="SLD.050.C.0.03.1998.00.00.3220260">-2052833.47999954</definedName>
    <definedName name="SLD.050.C.0.03.1998.00.00.3220550">0</definedName>
    <definedName name="SLD.050.C.0.03.1998.00.00.DENDIVIDAME">424417009.500488</definedName>
    <definedName name="SLD.050.C.0.03.1999.00.00.DENDIVIDAME">413964724.040039</definedName>
    <definedName name="SLD.050.C.0.04.1998.00.00.3220110">-1585506.87000084</definedName>
    <definedName name="SLD.050.C.0.04.1998.00.00.3220170">-1374606.71999931</definedName>
    <definedName name="SLD.050.C.0.04.1998.00.00.3220180">-1841874.81999969</definedName>
    <definedName name="SLD.050.C.0.04.1998.00.00.3220190">-51529.30000001</definedName>
    <definedName name="SLD.050.C.0.04.1998.00.00.3220200">-512854.98999977</definedName>
    <definedName name="SLD.050.C.0.04.1998.00.00.3220210">0</definedName>
    <definedName name="SLD.050.C.0.04.1998.00.00.3220220">-100875.51999998</definedName>
    <definedName name="SLD.050.C.0.04.1998.00.00.3220230">-86308.28999996</definedName>
    <definedName name="SLD.050.C.0.04.1998.00.00.3220240">-53962.16000003</definedName>
    <definedName name="SLD.050.C.0.04.1998.00.00.3220250">-2384.56</definedName>
    <definedName name="SLD.050.C.0.04.1998.00.00.3220260">-2730854.31999969</definedName>
    <definedName name="SLD.050.C.0.04.1998.00.00.3220550">0</definedName>
    <definedName name="SLD.050.C.0.04.1998.00.00.DENDIVIDAME">425498966.299804</definedName>
    <definedName name="SLD.050.C.0.04.1999.00.00.DENDIVIDAME">417962669.909667</definedName>
    <definedName name="SLD.050.C.0.04.2000.00.00.DRESPER">-22317929.3100586</definedName>
    <definedName name="SLD.050.C.0.05.1998.00.00.3220110">-2610289.74000168</definedName>
    <definedName name="SLD.050.C.0.05.1998.00.00.3220170">-2261037.91999817</definedName>
    <definedName name="SLD.050.C.0.05.1998.00.00.3220180">-2684869.93000031</definedName>
    <definedName name="SLD.050.C.0.05.1998.00.00.3220190">-51529.30000001</definedName>
    <definedName name="SLD.050.C.0.05.1998.00.00.3220200">-531303.36999989</definedName>
    <definedName name="SLD.050.C.0.05.1998.00.00.3220210">0</definedName>
    <definedName name="SLD.050.C.0.05.1998.00.00.3220220">-125336.24000001</definedName>
    <definedName name="SLD.050.C.0.05.1998.00.00.3220230">-149218.73000002</definedName>
    <definedName name="SLD.050.C.0.05.1998.00.00.3220240">-71405.57000005</definedName>
    <definedName name="SLD.050.C.0.05.1998.00.00.3220250">-2384.56</definedName>
    <definedName name="SLD.050.C.0.05.1998.00.00.3220260">-3416079.18999863</definedName>
    <definedName name="SLD.050.C.0.05.1998.00.00.3220550">0</definedName>
    <definedName name="SLD.050.C.0.05.1998.00.00.DENDIVIDAME">404303379.140136</definedName>
    <definedName name="SLD.050.C.0.05.1999.00.00.DENDIVIDAME">425099232.17041</definedName>
    <definedName name="SLD.050.C.0.06.1998.00.00.3220110">-2137154.47999954</definedName>
    <definedName name="SLD.050.C.0.06.1998.00.00.3220170">-2144194.29999924</definedName>
    <definedName name="SLD.050.C.0.06.1998.00.00.3220180">-2922302.40000153</definedName>
    <definedName name="SLD.050.C.0.06.1998.00.00.3220190">-51688.92000002</definedName>
    <definedName name="SLD.050.C.0.06.1998.00.00.3220200">-556888.47999954</definedName>
    <definedName name="SLD.050.C.0.06.1998.00.00.3220210">0</definedName>
    <definedName name="SLD.050.C.0.06.1998.00.00.3220220">-148091.8900001</definedName>
    <definedName name="SLD.050.C.0.06.1998.00.00.3220230">-131465.82999992</definedName>
    <definedName name="SLD.050.C.0.06.1998.00.00.3220240">-86371.38</definedName>
    <definedName name="SLD.050.C.0.06.1998.00.00.3220250">-2414.28</definedName>
    <definedName name="SLD.050.C.0.06.1998.00.00.3220260">-2714266.06999969</definedName>
    <definedName name="SLD.050.C.0.06.1998.00.00.3220550">0</definedName>
    <definedName name="SLD.050.C.0.06.1998.00.00.DENDIVIDAME">347919692.700195</definedName>
    <definedName name="SLD.050.C.0.06.1999.00.00.DENDIVIDAME">432903488.149902</definedName>
    <definedName name="SLD.050.C.0.07.1998.00.00.3220110">-2483664.16999817</definedName>
    <definedName name="SLD.050.C.0.07.1998.00.00.3220170">-3583863.22999954</definedName>
    <definedName name="SLD.050.C.0.07.1998.00.00.3220180">-3199921.15999985</definedName>
    <definedName name="SLD.050.C.0.07.1998.00.00.3220190">-51688.92000002</definedName>
    <definedName name="SLD.050.C.0.07.1998.00.00.3220200">-562560.11999989</definedName>
    <definedName name="SLD.050.C.0.07.1998.00.00.3220210">0</definedName>
    <definedName name="SLD.050.C.0.07.1998.00.00.3220220">-171665.53999996</definedName>
    <definedName name="SLD.050.C.0.07.1998.00.00.3220230">-232389.58999991</definedName>
    <definedName name="SLD.050.C.0.07.1998.00.00.3220240">-123052.26999998</definedName>
    <definedName name="SLD.050.C.0.07.1998.00.00.3220250">-2427.98</definedName>
    <definedName name="SLD.050.C.0.07.1998.00.00.3220260">-3123085.04999924</definedName>
    <definedName name="SLD.050.C.0.07.1998.00.00.3220550">0</definedName>
    <definedName name="SLD.050.C.0.07.1998.00.00.DENDIVIDAME">359655595.029785</definedName>
    <definedName name="SLD.050.C.0.07.1999.00.00.DENDIVIDAME">430053484.899902</definedName>
    <definedName name="SLD.050.C.0.08.1998.00.00.3220110">-2838856.29000092</definedName>
    <definedName name="SLD.050.C.0.08.1998.00.00.3220170">-3949506.40000153</definedName>
    <definedName name="SLD.050.C.0.08.1998.00.00.3220180">-3369104.59999847</definedName>
    <definedName name="SLD.050.C.0.08.1998.00.00.3220190">-51688.92000002</definedName>
    <definedName name="SLD.050.C.0.08.1998.00.00.3220200">-574260.72000027</definedName>
    <definedName name="SLD.050.C.0.08.1998.00.00.3220210">0</definedName>
    <definedName name="SLD.050.C.0.08.1998.00.00.3220220">-193958.29999995</definedName>
    <definedName name="SLD.050.C.0.08.1998.00.00.3220230">-254008.5999999</definedName>
    <definedName name="SLD.050.C.0.08.1998.00.00.3220240">-134574.97000003</definedName>
    <definedName name="SLD.050.C.0.08.1998.00.00.3220250">-2427.98</definedName>
    <definedName name="SLD.050.C.0.08.1998.00.00.3220260">-3539379.33000183</definedName>
    <definedName name="SLD.050.C.0.08.1998.00.00.3220550">0</definedName>
    <definedName name="SLD.050.C.0.08.1998.00.00.DENDIVIDAME">365235279.080078</definedName>
    <definedName name="SLD.050.C.0.08.1999.00.00.DENDIVIDAME">439109536.40039</definedName>
    <definedName name="SLD.050.C.0.09.1998.00.00.3220110">-3169671.49000168</definedName>
    <definedName name="SLD.050.C.0.09.1998.00.00.3220170">-4316096.58999634</definedName>
    <definedName name="SLD.050.C.0.09.1998.00.00.3220180">-3545073.61999893</definedName>
    <definedName name="SLD.050.C.0.09.1998.00.00.3220190">-53183.77999997</definedName>
    <definedName name="SLD.050.C.0.09.1998.00.00.3220200">-587922.86999989</definedName>
    <definedName name="SLD.050.C.0.09.1998.00.00.3220210">0</definedName>
    <definedName name="SLD.050.C.0.09.1998.00.00.3220220">-219344.53999996</definedName>
    <definedName name="SLD.050.C.0.09.1998.00.00.3220230">-274801.63000011</definedName>
    <definedName name="SLD.050.C.0.09.1998.00.00.3220240">-153457.80999994</definedName>
    <definedName name="SLD.050.C.0.09.1998.00.00.3220250">-6402.27</definedName>
    <definedName name="SLD.050.C.0.09.1998.00.00.3220260">-3937415.84999847</definedName>
    <definedName name="SLD.050.C.0.09.1998.00.00.3220550">0</definedName>
    <definedName name="SLD.050.C.0.09.1998.00.00.DENDIVIDAME">369135145.080078</definedName>
    <definedName name="SLD.050.C.0.09.1999.00.00.DENDIVIDAME">429099354.950195</definedName>
    <definedName name="SLD.050.C.0.10.1998.00.00.3220110">-3495156.25</definedName>
    <definedName name="SLD.050.C.0.10.1998.00.00.3220170">-4709409.19000244</definedName>
    <definedName name="SLD.050.C.0.10.1998.00.00.3220180">-3724328.63000107</definedName>
    <definedName name="SLD.050.C.0.10.1998.00.00.3220190">-53183.77999997</definedName>
    <definedName name="SLD.050.C.0.10.1998.00.00.3220200">-599776.42000008</definedName>
    <definedName name="SLD.050.C.0.10.1998.00.00.3220210">0</definedName>
    <definedName name="SLD.050.C.0.10.1998.00.00.3220220">-247714.70000005</definedName>
    <definedName name="SLD.050.C.0.10.1998.00.00.3220230">-295665.13000011</definedName>
    <definedName name="SLD.050.C.0.10.1998.00.00.3220240">-168145.63000011</definedName>
    <definedName name="SLD.050.C.0.10.1998.00.00.3220250">-6402.52</definedName>
    <definedName name="SLD.050.C.0.10.1998.00.00.3220260">-4295572.44999695</definedName>
    <definedName name="SLD.050.C.0.10.1998.00.00.3220550">0</definedName>
    <definedName name="SLD.050.C.0.10.1998.00.00.DENDIVIDAME">380204268.830078</definedName>
    <definedName name="SLD.050.C.0.10.1999.00.00.DENDIVIDAME">426248450.089843</definedName>
    <definedName name="SLD.050.C.0.11.1998.00.00.3220110">-3823242.47999954</definedName>
    <definedName name="SLD.050.C.0.11.1998.00.00.3220170">-5285628.19000244</definedName>
    <definedName name="SLD.050.C.0.11.1998.00.00.3220180">-3926621.88999939</definedName>
    <definedName name="SLD.050.C.0.11.1998.00.00.3220190">-53183.77999997</definedName>
    <definedName name="SLD.050.C.0.11.1998.00.00.3220200">-608449.55000019</definedName>
    <definedName name="SLD.050.C.0.11.1998.00.00.3220210">0</definedName>
    <definedName name="SLD.050.C.0.11.1998.00.00.3220220">-273756.21000004</definedName>
    <definedName name="SLD.050.C.0.11.1998.00.00.3220230">-315542.67999983</definedName>
    <definedName name="SLD.050.C.0.11.1998.00.00.3220240">-186647.75999999</definedName>
    <definedName name="SLD.050.C.0.11.1998.00.00.3220250">-9656.40000001</definedName>
    <definedName name="SLD.050.C.0.11.1998.00.00.3220260">-4637326.51000214</definedName>
    <definedName name="SLD.050.C.0.11.1998.00.00.3220550">0</definedName>
    <definedName name="SLD.050.C.0.11.1998.00.00.DENDIVIDAME">379405347.200195</definedName>
    <definedName name="SLD.050.C.0.11.1999.00.00.DENDIVIDAME">433164015.129882</definedName>
    <definedName name="SLD.050.C.0.12.1997.00.00.3220110">-14158195.5700073</definedName>
    <definedName name="SLD.050.C.0.12.1997.00.00.3220170">-6198734.98999786</definedName>
    <definedName name="SLD.050.C.0.12.1997.00.00.3220180">-7818612.80000305</definedName>
    <definedName name="SLD.050.C.0.12.1997.00.00.3220190">-162236.71000004</definedName>
    <definedName name="SLD.050.C.0.12.1997.00.00.3220200">-576436.25</definedName>
    <definedName name="SLD.050.C.0.12.1997.00.00.3220210">0</definedName>
    <definedName name="SLD.050.C.0.12.1997.00.00.3220220">-216151.96000004</definedName>
    <definedName name="SLD.050.C.0.12.1997.00.00.3220230">-136767.23000002</definedName>
    <definedName name="SLD.050.C.0.12.1997.00.00.3220240">-52049.7599999899</definedName>
    <definedName name="SLD.050.C.0.12.1997.00.00.3220250">-9429.15000001</definedName>
    <definedName name="SLD.050.C.0.12.1997.00.00.3220260">-2069681.55999947</definedName>
    <definedName name="SLD.050.C.0.12.1997.00.00.3220550">0</definedName>
    <definedName name="SLD.050.C.0.12.1998.00.00.3220110">-4145780.04999924</definedName>
    <definedName name="SLD.050.C.0.12.1998.00.00.3220170">-5718710.84999847</definedName>
    <definedName name="SLD.050.C.0.12.1998.00.00.3220180">-4108719.54000092</definedName>
    <definedName name="SLD.050.C.0.12.1998.00.00.3220190">-53183.77999997</definedName>
    <definedName name="SLD.050.C.0.12.1998.00.00.3220200">-614916.84000015</definedName>
    <definedName name="SLD.050.C.0.12.1998.00.00.3220210">0</definedName>
    <definedName name="SLD.050.C.0.12.1998.00.00.3220220">-302767.57000017</definedName>
    <definedName name="SLD.050.C.0.12.1998.00.00.3220230">-336340.59000015</definedName>
    <definedName name="SLD.050.C.0.12.1998.00.00.3220240">-201318.31999993</definedName>
    <definedName name="SLD.050.C.0.12.1998.00.00.3220250">-9656.40000001</definedName>
    <definedName name="SLD.050.C.0.12.1998.00.00.3220260">-4811618.69000244</definedName>
    <definedName name="SLD.050.C.0.12.1998.00.00.3220550">0</definedName>
    <definedName name="SLD.050.C.0.12.1998.00.00.DENDIVIDAME">376899278.880371</definedName>
    <definedName name="SLD.050.C.0.12.1999.00.00.2130500">246340.16000009</definedName>
    <definedName name="SLD.050.C.0.12.1999.00.00.2130520">516759.71000004</definedName>
    <definedName name="SLD.050.C.0.12.1999.00.00.3220110">-3008860.5</definedName>
    <definedName name="SLD.050.C.0.12.1999.00.00.DENDIVIDAME">0</definedName>
    <definedName name="SLD.050.C.0.12.2000.00.00.311550">-52195427.9099731</definedName>
    <definedName name="SLD.050.C.0.12.2000.00.00.3214500.CG4_32999">-380490.53000021</definedName>
    <definedName name="SLD.050.C.0.12.2000.00.00.3214500.CG4_33999">-472736.55000019</definedName>
    <definedName name="SLD.050.C.0.12.2000.00.00.3214500.CG4_34999">-143783.42000008</definedName>
    <definedName name="SLD.050.C.0.12.2000.00.00.3214500.CG4_42999">-2851623.95000076</definedName>
    <definedName name="SLD.050.C.0.12.2000.00.00.3214610">-197712.26999998</definedName>
    <definedName name="SLD.050.C.0.12.2000.00.00.3214680">-172365.9000001</definedName>
    <definedName name="SLD.050.C.0.12.2000.00.00.3214780">-180462.31999993</definedName>
    <definedName name="SLD.050.C.0.12.2000.00.00.3215040">-2668170.54000092</definedName>
    <definedName name="SLD.050.C.0.12.2000.00.00.3215400">-193798.05999994</definedName>
    <definedName name="SLD.050.C.0.12.2000.00.00.321543">-15706804.75</definedName>
    <definedName name="SLD.050.C.0.12.2000.00.00.3215530">-10163862.9400024</definedName>
    <definedName name="SLD.050.C.0.12.2000.00.00.321555">-23391935.6600036</definedName>
    <definedName name="SLD.050.C.0.12.2000.00.00.321567">-15272675.6000061</definedName>
    <definedName name="SLD.050.C.0.12.2000.00.00.321577">-4677700.44999695</definedName>
    <definedName name="SLD.050.C.0.12.2000.00.00.321582">0</definedName>
    <definedName name="SLD.050.C.0.12.2000.00.00.321800">-299742.82000017</definedName>
    <definedName name="SLD.050.C.0.12.2000.00.00.3218500">266725.67999983</definedName>
    <definedName name="SLD.050.C.0.12.2000.00.00.DBREAK01">-512840.94000006</definedName>
    <definedName name="SLD.050.C.0.12.2000.00.00.DBREAK02">-727209.05999947</definedName>
    <definedName name="SLD.050.C.0.12.2000.00.00.DBREAK03">-283014.63000011</definedName>
    <definedName name="SLD.050.C.0.12.2000.00.00.DBREAK04">-26044163.3900451</definedName>
    <definedName name="SLD.050.C.0.12.2000.00.00.DBREAK05">-3718609.06999969</definedName>
    <definedName name="SLD.050.C.0.12.2000.00.00.DBREAK06">-2596291.13000107</definedName>
    <definedName name="SLD.050.C.0.12.2000.00.00.DBREAK07">-197300.56999993</definedName>
    <definedName name="SLD.050.C.0.12.2000.00.00.DBREAK08">-879875.05999947</definedName>
    <definedName name="SLD.050.C.0.12.2000.00.00.DBREAK09">-184032.28000069</definedName>
    <definedName name="SLD.050.C.0.12.2000.00.00.DBREAK10">-237726.82999992</definedName>
    <definedName name="SLD.050.C.0.12.2000.00.00.DBREAK11">-12108110.7400054</definedName>
    <definedName name="SLD.050.C.0.12.2000.00.00.DBREAK12">-4681757.02000427</definedName>
    <definedName name="SLD.050.C.0.12.2000.00.00.DBREAK13">-3026375.66999817</definedName>
    <definedName name="SLD.050.C.0.12.2000.00.00.DBREAK14">-13212511.4299926</definedName>
    <definedName name="SLD.050.C.0.12.2000.00.00.DBREAK15">-1201273.65000153</definedName>
    <definedName name="SLD.050.C.0.12.2000.00.00.DBREAK16">-6830543.8299942</definedName>
    <definedName name="SLD.050.C.0.12.2000.00.00.DBREAK17">-3302566.88000107</definedName>
    <definedName name="SLD.050.C.0.12.2000.00.00.DBREAK18">-1003213.74000072</definedName>
    <definedName name="SLD.050.C.0.12.2000.00.00.DBREAK19">-410939.57000017</definedName>
    <definedName name="SLD.050.C.0.12.2000.00.00.DBREAK20">-878751.55000019</definedName>
    <definedName name="SLD.050.C.0.12.2000.00.00.DBREAK21">-559371.75</definedName>
    <definedName name="SLD.050.C.0.12.2000.00.00.DBREAK22">-4305113.48000336</definedName>
    <definedName name="SLD.050.C.0.12.2000.00.00.DBREAK23">-308846.30999994</definedName>
    <definedName name="SLD.050.C.0.12.2000.00.00.DBREAK24">-3051752.88999939</definedName>
    <definedName name="SLD.050.C.0.12.2000.00.00.DBREAK25">-1791633.39000511</definedName>
    <definedName name="SLD.050.C.0.12.2000.00.00.DBREAK26">-654338.67999935</definedName>
    <definedName name="SLD.050.C.0.12.2000.00.00.DBREAK27">-634651.63000011</definedName>
    <definedName name="SLD.050.C.0.12.2000.00.00.DBREAK28">-1284723.74999809</definedName>
    <definedName name="SLD.050.C.0.12.2000.00.00.DBREAK29">-1251313.48999977</definedName>
    <definedName name="SLD.050.C.0.12.2000.00.00.DBREAK30">-375270.57000017</definedName>
    <definedName name="SLD.050.C.0.12.2000.00.00.DBREAK31">-411830.26999998</definedName>
    <definedName name="SLD.050.C.0.12.2000.00.00.DBREAK32">-523230.39999962</definedName>
    <definedName name="SLD.050.C.0.12.2000.00.00.DBREAK33">-71398458.0899658</definedName>
    <definedName name="SLD.050.C.0.12.2000.00.00.DBREAK34">-52889166.2399902</definedName>
    <definedName name="SLD.050.C.0.12.2000.00.00.DBREAK36">-553537.06999969</definedName>
    <definedName name="SLD.050.C.0.12.2000.00.00.DBREAK37">-1552232.45999908</definedName>
    <definedName name="SLD.050.C.0.12.2000.00.00.DBREAK38">-165738.00999999</definedName>
    <definedName name="SLD.050.C.0.12.2000.00.00.DBREAK39">-245905.26999998</definedName>
    <definedName name="SLD.050.C.0.12.2000.00.00.DENDIVIDAME">0</definedName>
    <definedName name="SLD.050.C.0.12.2000.00.00.DGER003">-653400069.520507</definedName>
    <definedName name="SLD.050.C.0.12.2000.00.00.DGER005">-113390942.050048</definedName>
    <definedName name="SLD.050.C.0.12.2000.00.00.DGER006">-201700386.639892</definedName>
    <definedName name="SLD.050.C.0.12.2000.00.00.DGER007">-28942651.1099853</definedName>
    <definedName name="SLD.050.C.0.12.2000.00.00.DGER01">1294752753.23242</definedName>
    <definedName name="SLD.050.C.0.12.2000.00.00.DGER015.CG4_AREA_ADM">-16676574.2700042</definedName>
    <definedName name="SLD.050.C.0.12.2000.00.00.DGER015.CG4_AREA_COM">-2526455.90999985</definedName>
    <definedName name="SLD.050.C.0.12.2000.00.00.DGER016">2721662.46933365</definedName>
    <definedName name="SLD.050.C.0.12.2000.00.00.DGER026">-101774419.760131</definedName>
    <definedName name="SLD.050.C.0.12.2000.00.00.DGER029">6315918.63999939</definedName>
    <definedName name="SLD.050.C.0.12.2000.00.00.DGER030">-24485234.8600158</definedName>
    <definedName name="SLD.050.C.0.12.2000.00.00.DGER031">-10176020.1500244</definedName>
    <definedName name="SLD.050.C.0.12.2000.00.00.DGER032">3092918.77999878</definedName>
    <definedName name="SLD.050.C.0.12.2000.00.00.DGER034">14051118.6199951</definedName>
    <definedName name="SLD.050.C.0.12.2000.00.00.DGER048">53897670.1499633</definedName>
    <definedName name="SLD.050.C.0.12.2000.00.00.DGER049">-52708848.1600341</definedName>
    <definedName name="SLD.050.C.0.12.2000.00.00.DGER050.CG4_AREA_ADM">-64913398.0200805</definedName>
    <definedName name="SLD.050.C.0.12.2000.00.00.DGER050.CG4_AREA_COM">-22589286.7099914</definedName>
    <definedName name="SLD.050.C.0.12.2000.00.00.DGER051">-27682435.4900207</definedName>
    <definedName name="SLD.050.C.0.12.2000.00.00.DGER052">-73443636.4101562</definedName>
    <definedName name="SLD.050.C.0.12.2000.00.00.DGER053">7933106.11999512</definedName>
    <definedName name="SLD.050.C.0.12.2000.00.00.DGER054">-20239292.4100036</definedName>
    <definedName name="SLD.050.C.0.12.2000.00.00.DRESPER">-64218468.7498169</definedName>
    <definedName name="SLD.090.C.0.03.2002.00.00.DGER032">-1122085.24</definedName>
    <definedName name="SLD.090.C.0.03.2002.00.00.DGER048">-186563771.88</definedName>
    <definedName name="SLD.090.C.0.03.2003.00.00.DGER032">1245514.51999998</definedName>
    <definedName name="SLD.090.C.0.03.2003.00.00.DGER048">13109396.1599999</definedName>
    <definedName name="SLD.090.C.0.04.0000.00.00.3214540">-417991.37</definedName>
    <definedName name="SLD.090.C.0.04.0000.00.00.3218650">6687336.48</definedName>
    <definedName name="SLD.090.C.0.08.2004.00.00.321450.CG4_NIVEL3_CV">-6160799.24</definedName>
    <definedName name="SLD.090.C.0.12.2002.00.00.DGER032">2140921.08000002</definedName>
    <definedName name="SLD.090.C.0.12.2002.00.00.DGER048">-145627133.869999</definedName>
    <definedName name="ss" localSheetId="9">#REF!</definedName>
    <definedName name="ss" localSheetId="11">#REF!</definedName>
    <definedName name="ss">#REF!</definedName>
    <definedName name="tar" localSheetId="9">#REF!</definedName>
    <definedName name="tar" localSheetId="11">#REF!</definedName>
    <definedName name="tar">#REF!</definedName>
    <definedName name="Total_Encargos" localSheetId="0">#REF!</definedName>
    <definedName name="Total_Encargos" localSheetId="4">#REF!</definedName>
    <definedName name="Total_Encargos" localSheetId="9">#REF!</definedName>
    <definedName name="Total_Encargos" localSheetId="11">#REF!</definedName>
    <definedName name="Total_Encargos" localSheetId="10">#REF!</definedName>
    <definedName name="Total_Encargos">#REF!</definedName>
    <definedName name="Tx_BNDES" localSheetId="0">#REF!</definedName>
    <definedName name="Tx_BNDES" localSheetId="4">#REF!</definedName>
    <definedName name="Tx_BNDES" localSheetId="9">#REF!</definedName>
    <definedName name="Tx_BNDES" localSheetId="11">#REF!</definedName>
    <definedName name="Tx_BNDES" localSheetId="10">#REF!</definedName>
    <definedName name="Tx_BNDES">#REF!</definedName>
    <definedName name="Tx_TJLP" localSheetId="0">#REF!</definedName>
    <definedName name="Tx_TJLP" localSheetId="4">#REF!</definedName>
    <definedName name="Tx_TJLP" localSheetId="9">#REF!</definedName>
    <definedName name="Tx_TJLP" localSheetId="11">#REF!</definedName>
    <definedName name="Tx_TJLP" localSheetId="10">#REF!</definedName>
    <definedName name="Tx_TJLP">#REF!</definedName>
    <definedName name="Vl_URTJLP" localSheetId="0">#REF!</definedName>
    <definedName name="Vl_URTJLP" localSheetId="4">#REF!</definedName>
    <definedName name="Vl_URTJLP" localSheetId="9">#REF!</definedName>
    <definedName name="Vl_URTJLP" localSheetId="11">#REF!</definedName>
    <definedName name="Vl_URTJLP" localSheetId="10">#REF!</definedName>
    <definedName name="Vl_URTJLP">#REF!</definedName>
    <definedName name="vo">#REF!</definedName>
    <definedName name="woetpwe" localSheetId="0">#REF!</definedName>
    <definedName name="woetpwe" localSheetId="4">#REF!</definedName>
    <definedName name="woetpwe" localSheetId="9">#REF!</definedName>
    <definedName name="woetpwe" localSheetId="11">#REF!</definedName>
    <definedName name="woetpwe" localSheetId="10">#REF!</definedName>
    <definedName name="woetpwe">#REF!</definedName>
    <definedName name="wrn.Accretion._.Dilution." localSheetId="9">{#N/A,#N/A,TRUE,"Snapshot";#N/A,#N/A,TRUE,"PE at Different Premiums";#N/A,#N/A,TRUE,"EBITDA at Different Premiums";#N/A,#N/A,TRUE,"Long Form Dilution";#N/A,#N/A,TRUE,"AVP";#N/A,#N/A,TRUE,"Has-Gets";#N/A,#N/A,TRUE,"Contribution"}</definedName>
    <definedName name="wrn.Accretion._.Dilution." localSheetId="11">{#N/A,#N/A,TRUE,"Snapshot";#N/A,#N/A,TRUE,"PE at Different Premiums";#N/A,#N/A,TRUE,"EBITDA at Different Premiums";#N/A,#N/A,TRUE,"Long Form Dilution";#N/A,#N/A,TRUE,"AVP";#N/A,#N/A,TRUE,"Has-Gets";#N/A,#N/A,TRUE,"Contribution"}</definedName>
    <definedName name="wrn.Accretion._.Dilution." localSheetId="10">{#N/A,#N/A,TRUE,"Snapshot";#N/A,#N/A,TRUE,"PE at Different Premiums";#N/A,#N/A,TRUE,"EBITDA at Different Premiums";#N/A,#N/A,TRUE,"Long Form Dilution";#N/A,#N/A,TRUE,"AVP";#N/A,#N/A,TRUE,"Has-Gets";#N/A,#N/A,TRUE,"Contribution"}</definedName>
    <definedName name="wrn.Accretion._.Dilution.">{#N/A,#N/A,TRUE,"Snapshot";#N/A,#N/A,TRUE,"PE at Different Premiums";#N/A,#N/A,TRUE,"EBITDA at Different Premiums";#N/A,#N/A,TRUE,"Long Form Dilution";#N/A,#N/A,TRUE,"AVP";#N/A,#N/A,TRUE,"Has-Gets";#N/A,#N/A,TRUE,"Contribution"}</definedName>
    <definedName name="wrn.Carrefour._.Worse._.Case." localSheetId="9">{#N/A,#N/A,TRUE,"DIVIDER PAGE";#N/A,#N/A,TRUE,"Exist + Reg A IS";#N/A,#N/A,TRUE,"Summary IS exc. B";#N/A,#N/A,TRUE,"New Stores";#N/A,#N/A,TRUE,"Existing DCF";#N/A,#N/A,TRUE,"Region A DCF";#N/A,#N/A,TRUE,"Existing + Reg. A DCF"}</definedName>
    <definedName name="wrn.Carrefour._.Worse._.Case." localSheetId="11">{#N/A,#N/A,TRUE,"DIVIDER PAGE";#N/A,#N/A,TRUE,"Exist + Reg A IS";#N/A,#N/A,TRUE,"Summary IS exc. B";#N/A,#N/A,TRUE,"New Stores";#N/A,#N/A,TRUE,"Existing DCF";#N/A,#N/A,TRUE,"Region A DCF";#N/A,#N/A,TRUE,"Existing + Reg. A DCF"}</definedName>
    <definedName name="wrn.Carrefour._.Worse._.Case." localSheetId="10">{#N/A,#N/A,TRUE,"DIVIDER PAGE";#N/A,#N/A,TRUE,"Exist + Reg A IS";#N/A,#N/A,TRUE,"Summary IS exc. B";#N/A,#N/A,TRUE,"New Stores";#N/A,#N/A,TRUE,"Existing DCF";#N/A,#N/A,TRUE,"Region A DCF";#N/A,#N/A,TRUE,"Existing + Reg. A DCF"}</definedName>
    <definedName name="wrn.Carrefour._.Worse._.Case.">{#N/A,#N/A,TRUE,"DIVIDER PAGE";#N/A,#N/A,TRUE,"Exist + Reg A IS";#N/A,#N/A,TRUE,"Summary IS exc. B";#N/A,#N/A,TRUE,"New Stores";#N/A,#N/A,TRUE,"Existing DCF";#N/A,#N/A,TRUE,"Region A DCF";#N/A,#N/A,TRUE,"Existing + Reg. A DCF"}</definedName>
    <definedName name="wrn.Company._.Analysis." localSheetId="9">{#N/A,#N/A,TRUE,"Summary LTM";#N/A,#N/A,TRUE,"95-97";#N/A,#N/A,TRUE,"97 US &amp; Peso Sum";#N/A,#N/A,TRUE,"1997 Peso Comparison";#N/A,#N/A,TRUE,"97 IS per store";#N/A,#N/A,TRUE,"96 IS per store";#N/A,#N/A,TRUE,"95 IS per store"}</definedName>
    <definedName name="wrn.Company._.Analysis." localSheetId="11">{#N/A,#N/A,TRUE,"Summary LTM";#N/A,#N/A,TRUE,"95-97";#N/A,#N/A,TRUE,"97 US &amp; Peso Sum";#N/A,#N/A,TRUE,"1997 Peso Comparison";#N/A,#N/A,TRUE,"97 IS per store";#N/A,#N/A,TRUE,"96 IS per store";#N/A,#N/A,TRUE,"95 IS per store"}</definedName>
    <definedName name="wrn.Company._.Analysis." localSheetId="10">{#N/A,#N/A,TRUE,"Summary LTM";#N/A,#N/A,TRUE,"95-97";#N/A,#N/A,TRUE,"97 US &amp; Peso Sum";#N/A,#N/A,TRUE,"1997 Peso Comparison";#N/A,#N/A,TRUE,"97 IS per store";#N/A,#N/A,TRUE,"96 IS per store";#N/A,#N/A,TRUE,"95 IS per store"}</definedName>
    <definedName name="wrn.Company._.Analysis.">{#N/A,#N/A,TRUE,"Summary LTM";#N/A,#N/A,TRUE,"95-97";#N/A,#N/A,TRUE,"97 US &amp; Peso Sum";#N/A,#N/A,TRUE,"1997 Peso Comparison";#N/A,#N/A,TRUE,"97 IS per store";#N/A,#N/A,TRUE,"96 IS per store";#N/A,#N/A,TRUE,"95 IS per store"}</definedName>
    <definedName name="wrn.divestiture." localSheetId="9">{#N/A,#N/A,TRUE,"Overview";#N/A,#N/A,TRUE,"Divest Val";#N/A,#N/A,TRUE,"sources &amp; uses";#N/A,#N/A,TRUE,"Has-Gets Divest"}</definedName>
    <definedName name="wrn.divestiture." localSheetId="11">{#N/A,#N/A,TRUE,"Overview";#N/A,#N/A,TRUE,"Divest Val";#N/A,#N/A,TRUE,"sources &amp; uses";#N/A,#N/A,TRUE,"Has-Gets Divest"}</definedName>
    <definedName name="wrn.divestiture." localSheetId="10">{#N/A,#N/A,TRUE,"Overview";#N/A,#N/A,TRUE,"Divest Val";#N/A,#N/A,TRUE,"sources &amp; uses";#N/A,#N/A,TRUE,"Has-Gets Divest"}</definedName>
    <definedName name="wrn.divestiture.">{#N/A,#N/A,TRUE,"Overview";#N/A,#N/A,TRUE,"Divest Val";#N/A,#N/A,TRUE,"sources &amp; uses";#N/A,#N/A,TRUE,"Has-Gets Divest"}</definedName>
    <definedName name="wrn.EXITO." localSheetId="9">{#N/A,#N/A,TRUE,"Op.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 localSheetId="1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 localSheetId="10">{#N/A,#N/A,TRUE,"Op.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ITO.">{#N/A,#N/A,TRUE,"Op.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Friendly." localSheetId="9">{#N/A,#N/A,TRUE,"Julio";#N/A,#N/A,TRUE,"Agosto";#N/A,#N/A,TRUE,"BHCo";#N/A,#N/A,TRUE,"Abril";#N/A,#N/A,TRUE,"Pro Forma"}</definedName>
    <definedName name="wrn.Friendly." localSheetId="11">{#N/A,#N/A,TRUE,"Julio";#N/A,#N/A,TRUE,"Agosto";#N/A,#N/A,TRUE,"BHCo";#N/A,#N/A,TRUE,"Abril";#N/A,#N/A,TRUE,"Pro Forma"}</definedName>
    <definedName name="wrn.Friendly." localSheetId="10">{#N/A,#N/A,TRUE,"Julio";#N/A,#N/A,TRUE,"Agosto";#N/A,#N/A,TRUE,"BHCo";#N/A,#N/A,TRUE,"Abril";#N/A,#N/A,TRUE,"Pro Forma"}</definedName>
    <definedName name="wrn.Friendly.">{#N/A,#N/A,TRUE,"Julio";#N/A,#N/A,TRUE,"Agosto";#N/A,#N/A,TRUE,"BHCo";#N/A,#N/A,TRUE,"Abril";#N/A,#N/A,TRUE,"Pro Forma"}</definedName>
    <definedName name="wrn.prices." localSheetId="9">{#N/A,#N/A,TRUE,"BANAMEX";#N/A,#N/A,TRUE,"CGT";#N/A,#N/A,TRUE,"ALFA";#N/A,#N/A,TRUE,"ICA (2)"}</definedName>
    <definedName name="wrn.prices." localSheetId="11">{#N/A,#N/A,TRUE,"BANAMEX";#N/A,#N/A,TRUE,"CGT";#N/A,#N/A,TRUE,"ALFA";#N/A,#N/A,TRUE,"ICA (2)"}</definedName>
    <definedName name="wrn.prices." localSheetId="10">{#N/A,#N/A,TRUE,"BANAMEX";#N/A,#N/A,TRUE,"CGT";#N/A,#N/A,TRUE,"ALFA";#N/A,#N/A,TRUE,"ICA (2)"}</definedName>
    <definedName name="wrn.prices.">{#N/A,#N/A,TRUE,"BANAMEX";#N/A,#N/A,TRUE,"CGT";#N/A,#N/A,TRUE,"ALFA";#N/A,#N/A,TRUE,"ICA (2)"}</definedName>
    <definedName name="wrn.totalcomp." localSheetId="9">{"comp1",#N/A,FALSE,"COMPS";"footnotes",#N/A,FALSE,"COMPS"}</definedName>
    <definedName name="wrn.totalcomp." localSheetId="11">{"comp1",#N/A,FALSE,"COMPS";"footnotes",#N/A,FALSE,"COMPS"}</definedName>
    <definedName name="wrn.totalcomp." localSheetId="10">{"comp1",#N/A,FALSE,"COMPS";"footnotes",#N/A,FALSE,"COMPS"}</definedName>
    <definedName name="wrn.totalcomp.">{"comp1",#N/A,FALSE,"COMPS";"footnotes",#N/A,FALSE,"COMPS"}</definedName>
    <definedName name="Z" localSheetId="0">[0]!BreakComercial</definedName>
    <definedName name="Z" localSheetId="3">#REF!</definedName>
    <definedName name="Z" localSheetId="4">[0]!BreakComercial</definedName>
    <definedName name="Z" localSheetId="9">[0]!BreakComercial</definedName>
    <definedName name="Z" localSheetId="11">[0]!BreakComercial</definedName>
    <definedName name="Z" localSheetId="10">[0]!BreakComercial</definedName>
    <definedName name="Z">[0]!BreakComercial</definedName>
  </definedNames>
  <calcPr calcId="191029"/>
  <pivotCaches>
    <pivotCache cacheId="1" r:id="rId29"/>
    <pivotCache cacheId="2" r:id="rId3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 i="15" l="1"/>
  <c r="X26" i="15"/>
  <c r="M24" i="15"/>
  <c r="J24" i="15"/>
  <c r="D24" i="15"/>
  <c r="P24" i="15" s="1"/>
  <c r="M9" i="15"/>
  <c r="J9" i="15"/>
  <c r="D9" i="15"/>
  <c r="I491" i="12"/>
  <c r="J491" i="12"/>
  <c r="K491" i="12"/>
  <c r="L491" i="12"/>
  <c r="I409" i="12"/>
  <c r="J409" i="12"/>
  <c r="K409" i="12"/>
  <c r="L409" i="12"/>
  <c r="I410" i="12"/>
  <c r="J410" i="12"/>
  <c r="K410" i="12"/>
  <c r="L410" i="12"/>
  <c r="I411" i="12"/>
  <c r="J411" i="12"/>
  <c r="K411" i="12"/>
  <c r="L411" i="12"/>
  <c r="I412" i="12"/>
  <c r="J412" i="12"/>
  <c r="K412" i="12"/>
  <c r="L412" i="12"/>
  <c r="I413" i="12"/>
  <c r="J413" i="12"/>
  <c r="K413" i="12"/>
  <c r="L413" i="12"/>
  <c r="I203" i="12"/>
  <c r="J203" i="12"/>
  <c r="K203" i="12"/>
  <c r="L203" i="12"/>
  <c r="I204" i="12"/>
  <c r="J204" i="12"/>
  <c r="K204" i="12"/>
  <c r="L204" i="12"/>
  <c r="L367" i="12"/>
  <c r="K367" i="12"/>
  <c r="J367" i="12"/>
  <c r="I367" i="12"/>
  <c r="I343" i="12"/>
  <c r="J343" i="12"/>
  <c r="K343" i="12"/>
  <c r="L343" i="12"/>
  <c r="I346" i="12"/>
  <c r="J346" i="12"/>
  <c r="K346" i="12"/>
  <c r="L346" i="12"/>
  <c r="I70" i="12"/>
  <c r="J70" i="12"/>
  <c r="K70" i="12"/>
  <c r="L70" i="12"/>
  <c r="I71" i="12"/>
  <c r="J71" i="12"/>
  <c r="K71" i="12"/>
  <c r="L71" i="12"/>
  <c r="I72" i="12"/>
  <c r="J72" i="12"/>
  <c r="K72" i="12"/>
  <c r="L72" i="12"/>
  <c r="I73" i="12"/>
  <c r="J73" i="12"/>
  <c r="K73" i="12"/>
  <c r="L73" i="12"/>
  <c r="I65" i="12"/>
  <c r="J65" i="12"/>
  <c r="K65" i="12"/>
  <c r="L65" i="12"/>
  <c r="I66" i="12"/>
  <c r="J66" i="12"/>
  <c r="K66" i="12"/>
  <c r="L66" i="12"/>
  <c r="I67" i="12"/>
  <c r="J67" i="12"/>
  <c r="K67" i="12"/>
  <c r="L67" i="12"/>
  <c r="I68" i="12"/>
  <c r="J68" i="12"/>
  <c r="K68" i="12"/>
  <c r="L68" i="12"/>
  <c r="I69" i="12"/>
  <c r="J69" i="12"/>
  <c r="K69" i="12"/>
  <c r="L69" i="12"/>
  <c r="I64" i="12"/>
  <c r="L64" i="12"/>
  <c r="K64" i="12"/>
  <c r="J64" i="12"/>
  <c r="L63" i="12"/>
  <c r="K63" i="12"/>
  <c r="J63" i="12"/>
  <c r="I63" i="12"/>
  <c r="I12" i="12"/>
  <c r="J12" i="12"/>
  <c r="K12" i="12"/>
  <c r="L12" i="12"/>
  <c r="I13" i="12"/>
  <c r="J13" i="12"/>
  <c r="K13" i="12"/>
  <c r="L13" i="12"/>
  <c r="L247" i="12"/>
  <c r="K247" i="12"/>
  <c r="J247" i="12"/>
  <c r="I247" i="12"/>
  <c r="I202" i="12"/>
  <c r="J202" i="12"/>
  <c r="K202" i="12"/>
  <c r="L202" i="12"/>
  <c r="I197" i="12"/>
  <c r="J197" i="12"/>
  <c r="K197" i="12"/>
  <c r="L197" i="12"/>
  <c r="I198" i="12"/>
  <c r="J198" i="12"/>
  <c r="K198" i="12"/>
  <c r="L198" i="12"/>
  <c r="I199" i="12"/>
  <c r="J199" i="12"/>
  <c r="K199" i="12"/>
  <c r="L199" i="12"/>
  <c r="I200" i="12"/>
  <c r="J200" i="12"/>
  <c r="K200" i="12"/>
  <c r="L200" i="12"/>
  <c r="I201" i="12"/>
  <c r="J201" i="12"/>
  <c r="K201" i="12"/>
  <c r="L201" i="12"/>
  <c r="J368" i="12"/>
  <c r="K368" i="12"/>
  <c r="L368" i="12"/>
  <c r="J369" i="12"/>
  <c r="K369" i="12"/>
  <c r="L369" i="12"/>
  <c r="J370" i="12"/>
  <c r="K370" i="12"/>
  <c r="L370" i="12"/>
  <c r="J371" i="12"/>
  <c r="K371" i="12"/>
  <c r="L371" i="12"/>
  <c r="J372" i="12"/>
  <c r="K372" i="12"/>
  <c r="L372" i="12"/>
  <c r="J373" i="12"/>
  <c r="K373" i="12"/>
  <c r="L373" i="12"/>
  <c r="J374" i="12"/>
  <c r="K374" i="12"/>
  <c r="L374" i="12"/>
  <c r="I368" i="12"/>
  <c r="I369" i="12"/>
  <c r="I370" i="12"/>
  <c r="I371" i="12"/>
  <c r="I366" i="12"/>
  <c r="J366" i="12"/>
  <c r="K366" i="12"/>
  <c r="L366" i="12"/>
  <c r="I372" i="12"/>
  <c r="I373" i="12"/>
  <c r="I374" i="12"/>
  <c r="I375" i="12"/>
  <c r="J375" i="12"/>
  <c r="K375" i="12"/>
  <c r="L375" i="12"/>
  <c r="I362" i="12"/>
  <c r="J362" i="12"/>
  <c r="K362" i="12"/>
  <c r="L362" i="12"/>
  <c r="I363" i="12"/>
  <c r="J363" i="12"/>
  <c r="K363" i="12"/>
  <c r="L363" i="12"/>
  <c r="I364" i="12"/>
  <c r="J364" i="12"/>
  <c r="K364" i="12"/>
  <c r="L364" i="12"/>
  <c r="I365" i="12"/>
  <c r="J365" i="12"/>
  <c r="K365" i="12"/>
  <c r="L365" i="12"/>
  <c r="K493" i="12" l="1"/>
  <c r="L493" i="12"/>
  <c r="I493" i="12"/>
  <c r="J493" i="12"/>
  <c r="I519" i="12"/>
  <c r="J519" i="12"/>
  <c r="K519" i="12"/>
  <c r="L519" i="12"/>
  <c r="AD344" i="12"/>
  <c r="I344" i="12"/>
  <c r="J344" i="12"/>
  <c r="K344" i="12"/>
  <c r="L344" i="12"/>
  <c r="I345" i="12"/>
  <c r="J345" i="12"/>
  <c r="K345" i="12"/>
  <c r="L345" i="12"/>
  <c r="I340" i="12"/>
  <c r="J340" i="12"/>
  <c r="K340" i="12"/>
  <c r="L340" i="12"/>
  <c r="I341" i="12"/>
  <c r="J341" i="12"/>
  <c r="K341" i="12"/>
  <c r="L341" i="12"/>
  <c r="I342" i="12"/>
  <c r="J342" i="12"/>
  <c r="K342" i="12"/>
  <c r="L342" i="12"/>
  <c r="L338" i="12"/>
  <c r="L339" i="12"/>
  <c r="I338" i="12"/>
  <c r="J338" i="12"/>
  <c r="K338" i="12"/>
  <c r="I339" i="12"/>
  <c r="J339" i="12"/>
  <c r="K339" i="12"/>
  <c r="I328" i="12"/>
  <c r="J328" i="12"/>
  <c r="K328" i="12"/>
  <c r="L328" i="12"/>
  <c r="I329" i="12"/>
  <c r="J329" i="12"/>
  <c r="K329" i="12"/>
  <c r="L329" i="12"/>
  <c r="I330" i="12"/>
  <c r="J330" i="12"/>
  <c r="K330" i="12"/>
  <c r="L330" i="12"/>
  <c r="I414" i="12"/>
  <c r="J414" i="12"/>
  <c r="K414" i="12"/>
  <c r="L414" i="12"/>
  <c r="I415" i="12"/>
  <c r="J415" i="12"/>
  <c r="K415" i="12"/>
  <c r="L415" i="12"/>
  <c r="I416" i="12"/>
  <c r="J416" i="12"/>
  <c r="K416" i="12"/>
  <c r="L416" i="12"/>
  <c r="I475" i="12"/>
  <c r="J475" i="12"/>
  <c r="K475" i="12"/>
  <c r="L475" i="12"/>
  <c r="I476" i="12"/>
  <c r="J476" i="12"/>
  <c r="K476" i="12"/>
  <c r="L476" i="12"/>
  <c r="I477" i="12"/>
  <c r="J477" i="12"/>
  <c r="K477" i="12"/>
  <c r="L477" i="12"/>
  <c r="I478" i="12"/>
  <c r="J478" i="12"/>
  <c r="K478" i="12"/>
  <c r="L478" i="12"/>
  <c r="I479" i="12"/>
  <c r="J479" i="12"/>
  <c r="K479" i="12"/>
  <c r="L479" i="12"/>
  <c r="I480" i="12"/>
  <c r="J480" i="12"/>
  <c r="K480" i="12"/>
  <c r="L480" i="12"/>
  <c r="I481" i="12"/>
  <c r="J481" i="12"/>
  <c r="K481" i="12"/>
  <c r="L481" i="12"/>
  <c r="I482" i="12"/>
  <c r="J482" i="12"/>
  <c r="K482" i="12"/>
  <c r="L482" i="12"/>
  <c r="K466" i="12"/>
  <c r="L466" i="12"/>
  <c r="K467" i="12"/>
  <c r="L467" i="12"/>
  <c r="K468" i="12"/>
  <c r="L468" i="12"/>
  <c r="K469" i="12"/>
  <c r="L469" i="12"/>
  <c r="K470" i="12"/>
  <c r="L470" i="12"/>
  <c r="K471" i="12"/>
  <c r="L471" i="12"/>
  <c r="K472" i="12"/>
  <c r="L472" i="12"/>
  <c r="K473" i="12"/>
  <c r="L473" i="12"/>
  <c r="K474" i="12"/>
  <c r="L474" i="12"/>
  <c r="I466" i="12"/>
  <c r="J466" i="12"/>
  <c r="I467" i="12"/>
  <c r="J467" i="12"/>
  <c r="I468" i="12"/>
  <c r="J468" i="12"/>
  <c r="I469" i="12"/>
  <c r="J469" i="12"/>
  <c r="I470" i="12"/>
  <c r="J470" i="12"/>
  <c r="I471" i="12"/>
  <c r="J471" i="12"/>
  <c r="I472" i="12"/>
  <c r="J472" i="12"/>
  <c r="I473" i="12"/>
  <c r="J473" i="12"/>
  <c r="I474" i="12"/>
  <c r="J474" i="12"/>
  <c r="I449" i="12"/>
  <c r="J449" i="12"/>
  <c r="K449" i="12"/>
  <c r="L449" i="12"/>
  <c r="I450" i="12"/>
  <c r="J450" i="12"/>
  <c r="K450" i="12"/>
  <c r="L450" i="12"/>
  <c r="I451" i="12"/>
  <c r="J451" i="12"/>
  <c r="K451" i="12"/>
  <c r="L451" i="12"/>
  <c r="I452" i="12"/>
  <c r="J452" i="12"/>
  <c r="K452" i="12"/>
  <c r="L452" i="12"/>
  <c r="I453" i="12"/>
  <c r="J453" i="12"/>
  <c r="K453" i="12"/>
  <c r="L453" i="12"/>
  <c r="I454" i="12"/>
  <c r="J454" i="12"/>
  <c r="K454" i="12"/>
  <c r="L454" i="12"/>
  <c r="I455" i="12"/>
  <c r="J455" i="12"/>
  <c r="K455" i="12"/>
  <c r="L455" i="12"/>
  <c r="I456" i="12"/>
  <c r="J456" i="12"/>
  <c r="K456" i="12"/>
  <c r="L456" i="12"/>
  <c r="I457" i="12"/>
  <c r="J457" i="12"/>
  <c r="K457" i="12"/>
  <c r="L457" i="12"/>
  <c r="I458" i="12"/>
  <c r="J458" i="12"/>
  <c r="K458" i="12"/>
  <c r="L458" i="12"/>
  <c r="I459" i="12"/>
  <c r="J459" i="12"/>
  <c r="K459" i="12"/>
  <c r="L459" i="12"/>
  <c r="I460" i="12"/>
  <c r="J460" i="12"/>
  <c r="K460" i="12"/>
  <c r="L460" i="12"/>
  <c r="I461" i="12"/>
  <c r="J461" i="12"/>
  <c r="K461" i="12"/>
  <c r="L461" i="12"/>
  <c r="I462" i="12"/>
  <c r="J462" i="12"/>
  <c r="K462" i="12"/>
  <c r="L462" i="12"/>
  <c r="I463" i="12"/>
  <c r="J463" i="12"/>
  <c r="K463" i="12"/>
  <c r="L463" i="12"/>
  <c r="I464" i="12"/>
  <c r="J464" i="12"/>
  <c r="K464" i="12"/>
  <c r="L464" i="12"/>
  <c r="I465" i="12"/>
  <c r="J465" i="12"/>
  <c r="K465" i="12"/>
  <c r="L465" i="12"/>
  <c r="I171" i="12"/>
  <c r="I437" i="12"/>
  <c r="J437" i="12"/>
  <c r="K437" i="12"/>
  <c r="L437" i="12"/>
  <c r="I438" i="12"/>
  <c r="J438" i="12"/>
  <c r="K438" i="12"/>
  <c r="L438" i="12"/>
  <c r="I439" i="12"/>
  <c r="J439" i="12"/>
  <c r="K439" i="12"/>
  <c r="L439" i="12"/>
  <c r="I440" i="12"/>
  <c r="J440" i="12"/>
  <c r="K440" i="12"/>
  <c r="L440" i="12"/>
  <c r="I441" i="12"/>
  <c r="J441" i="12"/>
  <c r="K441" i="12"/>
  <c r="L441" i="12"/>
  <c r="I442" i="12"/>
  <c r="J442" i="12"/>
  <c r="K442" i="12"/>
  <c r="L442" i="12"/>
  <c r="I443" i="12"/>
  <c r="J443" i="12"/>
  <c r="K443" i="12"/>
  <c r="L443" i="12"/>
  <c r="I444" i="12"/>
  <c r="J444" i="12"/>
  <c r="K444" i="12"/>
  <c r="L444" i="12"/>
  <c r="I445" i="12"/>
  <c r="J445" i="12"/>
  <c r="K445" i="12"/>
  <c r="L445" i="12"/>
  <c r="I446" i="12"/>
  <c r="J446" i="12"/>
  <c r="K446" i="12"/>
  <c r="L446" i="12"/>
  <c r="I447" i="12"/>
  <c r="J447" i="12"/>
  <c r="K447" i="12"/>
  <c r="L447" i="12"/>
  <c r="I448" i="12"/>
  <c r="J448" i="12"/>
  <c r="K448" i="12"/>
  <c r="L448" i="12"/>
  <c r="K427" i="12" l="1"/>
  <c r="K428" i="12"/>
  <c r="K429" i="12"/>
  <c r="K430" i="12"/>
  <c r="K431" i="12"/>
  <c r="K432" i="12"/>
  <c r="K433" i="12"/>
  <c r="K434" i="12"/>
  <c r="K435" i="12"/>
  <c r="K436" i="12"/>
  <c r="L426" i="12"/>
  <c r="L427" i="12"/>
  <c r="L428" i="12"/>
  <c r="L429" i="12"/>
  <c r="L430" i="12"/>
  <c r="L431" i="12"/>
  <c r="L432" i="12"/>
  <c r="L433" i="12"/>
  <c r="L434" i="12"/>
  <c r="L435" i="12"/>
  <c r="L436" i="12"/>
  <c r="I426" i="12"/>
  <c r="J426" i="12"/>
  <c r="I427" i="12"/>
  <c r="J427" i="12"/>
  <c r="I428" i="12"/>
  <c r="J428" i="12"/>
  <c r="I429" i="12"/>
  <c r="J429" i="12"/>
  <c r="I430" i="12"/>
  <c r="J430" i="12"/>
  <c r="I431" i="12"/>
  <c r="J431" i="12"/>
  <c r="I432" i="12"/>
  <c r="J432" i="12"/>
  <c r="I433" i="12"/>
  <c r="J433" i="12"/>
  <c r="I434" i="12"/>
  <c r="J434" i="12"/>
  <c r="I435" i="12"/>
  <c r="J435" i="12"/>
  <c r="I436" i="12"/>
  <c r="J436" i="12"/>
  <c r="L421" i="12"/>
  <c r="L422" i="12"/>
  <c r="L423" i="12"/>
  <c r="L424" i="12"/>
  <c r="L425" i="12"/>
  <c r="J420" i="12"/>
  <c r="J421" i="12"/>
  <c r="J422" i="12"/>
  <c r="J423" i="12"/>
  <c r="J424" i="12"/>
  <c r="J425" i="12"/>
  <c r="K420" i="12"/>
  <c r="K421" i="12"/>
  <c r="K422" i="12"/>
  <c r="K423" i="12"/>
  <c r="K424" i="12"/>
  <c r="K425" i="12"/>
  <c r="K426" i="12"/>
  <c r="I420" i="12"/>
  <c r="I421" i="12"/>
  <c r="I422" i="12"/>
  <c r="I423" i="12"/>
  <c r="I424" i="12"/>
  <c r="I425" i="12"/>
  <c r="L420" i="12"/>
  <c r="B15" i="30"/>
  <c r="D29" i="10" l="1"/>
  <c r="L168" i="12"/>
  <c r="K168" i="12"/>
  <c r="J168" i="12"/>
  <c r="I168" i="12"/>
  <c r="L309" i="12"/>
  <c r="K309" i="12"/>
  <c r="J309" i="12"/>
  <c r="I309" i="12"/>
  <c r="I543" i="12"/>
  <c r="J543" i="12"/>
  <c r="K543" i="12"/>
  <c r="L543" i="12"/>
  <c r="L542" i="12"/>
  <c r="K542" i="12"/>
  <c r="J542" i="12"/>
  <c r="I542" i="12"/>
  <c r="L310" i="12"/>
  <c r="K310" i="12"/>
  <c r="J310" i="12"/>
  <c r="I310" i="12"/>
  <c r="L293" i="12"/>
  <c r="K293" i="12"/>
  <c r="J293" i="12"/>
  <c r="I293" i="12"/>
  <c r="L486" i="12"/>
  <c r="K486" i="12"/>
  <c r="J486" i="12"/>
  <c r="I486" i="12"/>
  <c r="L222" i="12"/>
  <c r="K222" i="12"/>
  <c r="J222" i="12"/>
  <c r="I222" i="12"/>
  <c r="L221" i="12"/>
  <c r="K221" i="12"/>
  <c r="J221" i="12"/>
  <c r="I221" i="12"/>
  <c r="L167" i="12"/>
  <c r="I167" i="12"/>
  <c r="J167" i="12"/>
  <c r="K167" i="12"/>
  <c r="K496" i="12"/>
  <c r="L496" i="12"/>
  <c r="H59" i="10"/>
  <c r="R2" i="16"/>
  <c r="P2" i="16"/>
  <c r="F59" i="10"/>
  <c r="H32" i="10"/>
  <c r="H31" i="10"/>
  <c r="F32" i="10"/>
  <c r="F31" i="10"/>
  <c r="H14" i="10"/>
  <c r="H11" i="10" s="1"/>
  <c r="F14" i="10"/>
  <c r="I31" i="10" l="1"/>
  <c r="I32" i="10"/>
  <c r="J27" i="1"/>
  <c r="G27" i="1"/>
  <c r="D27" i="1"/>
  <c r="K40" i="2" l="1"/>
  <c r="J40" i="2"/>
  <c r="I40" i="2"/>
  <c r="H40" i="2"/>
  <c r="G40" i="2"/>
  <c r="E40" i="2"/>
  <c r="E30" i="2"/>
  <c r="F40" i="2"/>
  <c r="N739" i="23"/>
  <c r="O739" i="23"/>
  <c r="P739" i="23"/>
  <c r="Q739" i="23" s="1"/>
  <c r="N740" i="23"/>
  <c r="O740" i="23"/>
  <c r="P740" i="23"/>
  <c r="Q740" i="23" s="1"/>
  <c r="N741" i="23"/>
  <c r="O741" i="23"/>
  <c r="P741" i="23"/>
  <c r="Q741" i="23" s="1"/>
  <c r="N742" i="23"/>
  <c r="O742" i="23"/>
  <c r="P742" i="23"/>
  <c r="Q742" i="23" s="1"/>
  <c r="N743" i="23"/>
  <c r="O743" i="23"/>
  <c r="P743" i="23"/>
  <c r="Q743" i="23" s="1"/>
  <c r="N744" i="23"/>
  <c r="O744" i="23"/>
  <c r="P744" i="23"/>
  <c r="Q744" i="23" s="1"/>
  <c r="N745" i="23"/>
  <c r="O745" i="23"/>
  <c r="P745" i="23"/>
  <c r="Q745" i="23" s="1"/>
  <c r="N746" i="23"/>
  <c r="O746" i="23"/>
  <c r="P746" i="23"/>
  <c r="Q746" i="23" s="1"/>
  <c r="N747" i="23"/>
  <c r="O747" i="23"/>
  <c r="P747" i="23"/>
  <c r="Q747" i="23" s="1"/>
  <c r="N748" i="23"/>
  <c r="O748" i="23"/>
  <c r="P748" i="23"/>
  <c r="Q748" i="23" s="1"/>
  <c r="N749" i="23"/>
  <c r="O749" i="23"/>
  <c r="P749" i="23"/>
  <c r="Q749" i="23" s="1"/>
  <c r="N750" i="23"/>
  <c r="O750" i="23"/>
  <c r="P750" i="23"/>
  <c r="Q750" i="23" s="1"/>
  <c r="N751" i="23"/>
  <c r="O751" i="23"/>
  <c r="P751" i="23"/>
  <c r="Q751" i="23" s="1"/>
  <c r="N752" i="23"/>
  <c r="O752" i="23"/>
  <c r="P752" i="23"/>
  <c r="Q752" i="23" s="1"/>
  <c r="N753" i="23"/>
  <c r="O753" i="23"/>
  <c r="P753" i="23"/>
  <c r="Q753" i="23" s="1"/>
  <c r="N754" i="23"/>
  <c r="O754" i="23"/>
  <c r="P754" i="23"/>
  <c r="Q754" i="23" s="1"/>
  <c r="N755" i="23"/>
  <c r="O755" i="23"/>
  <c r="P755" i="23"/>
  <c r="Q755" i="23" s="1"/>
  <c r="N756" i="23"/>
  <c r="O756" i="23"/>
  <c r="P756" i="23"/>
  <c r="Q756" i="23" s="1"/>
  <c r="N757" i="23"/>
  <c r="O757" i="23"/>
  <c r="P757" i="23"/>
  <c r="Q757" i="23" s="1"/>
  <c r="N758" i="23"/>
  <c r="O758" i="23"/>
  <c r="P758" i="23"/>
  <c r="Q758" i="23" s="1"/>
  <c r="N759" i="23"/>
  <c r="O759" i="23"/>
  <c r="P759" i="23"/>
  <c r="Q759" i="23" s="1"/>
  <c r="N760" i="23"/>
  <c r="O760" i="23"/>
  <c r="P760" i="23"/>
  <c r="Q760" i="23" s="1"/>
  <c r="N761" i="23"/>
  <c r="O761" i="23"/>
  <c r="P761" i="23"/>
  <c r="Q761" i="23" s="1"/>
  <c r="N762" i="23"/>
  <c r="O762" i="23"/>
  <c r="P762" i="23"/>
  <c r="Q762" i="23" s="1"/>
  <c r="N763" i="23"/>
  <c r="O763" i="23"/>
  <c r="P763" i="23"/>
  <c r="Q763" i="23" s="1"/>
  <c r="N764" i="23"/>
  <c r="O764" i="23"/>
  <c r="P764" i="23"/>
  <c r="Q764" i="23" s="1"/>
  <c r="N765" i="23"/>
  <c r="O765" i="23"/>
  <c r="P765" i="23"/>
  <c r="Q765" i="23" s="1"/>
  <c r="N766" i="23"/>
  <c r="O766" i="23"/>
  <c r="P766" i="23"/>
  <c r="Q766" i="23" s="1"/>
  <c r="N767" i="23"/>
  <c r="O767" i="23"/>
  <c r="P767" i="23"/>
  <c r="Q767" i="23" s="1"/>
  <c r="N768" i="23"/>
  <c r="O768" i="23"/>
  <c r="P768" i="23"/>
  <c r="Q768" i="23" s="1"/>
  <c r="N769" i="23"/>
  <c r="O769" i="23"/>
  <c r="P769" i="23"/>
  <c r="Q769" i="23" s="1"/>
  <c r="N770" i="23"/>
  <c r="O770" i="23"/>
  <c r="P770" i="23"/>
  <c r="Q770" i="23" s="1"/>
  <c r="N771" i="23"/>
  <c r="O771" i="23"/>
  <c r="P771" i="23"/>
  <c r="Q771" i="23" s="1"/>
  <c r="N772" i="23"/>
  <c r="O772" i="23"/>
  <c r="P772" i="23"/>
  <c r="Q772" i="23" s="1"/>
  <c r="N773" i="23"/>
  <c r="O773" i="23"/>
  <c r="P773" i="23"/>
  <c r="Q773" i="23" s="1"/>
  <c r="N774" i="23"/>
  <c r="O774" i="23"/>
  <c r="P774" i="23"/>
  <c r="Q774" i="23" s="1"/>
  <c r="N775" i="23"/>
  <c r="O775" i="23"/>
  <c r="P775" i="23"/>
  <c r="Q775" i="23" s="1"/>
  <c r="N776" i="23"/>
  <c r="O776" i="23"/>
  <c r="P776" i="23"/>
  <c r="Q776" i="23" s="1"/>
  <c r="N777" i="23"/>
  <c r="O777" i="23"/>
  <c r="P777" i="23"/>
  <c r="Q777" i="23" s="1"/>
  <c r="N778" i="23"/>
  <c r="O778" i="23"/>
  <c r="P778" i="23"/>
  <c r="Q778" i="23" s="1"/>
  <c r="N779" i="23"/>
  <c r="O779" i="23"/>
  <c r="P779" i="23"/>
  <c r="Q779" i="23" s="1"/>
  <c r="N780" i="23"/>
  <c r="O780" i="23"/>
  <c r="P780" i="23"/>
  <c r="Q780" i="23" s="1"/>
  <c r="N781" i="23"/>
  <c r="O781" i="23"/>
  <c r="P781" i="23"/>
  <c r="Q781" i="23" s="1"/>
  <c r="N782" i="23"/>
  <c r="O782" i="23"/>
  <c r="P782" i="23"/>
  <c r="Q782" i="23" s="1"/>
  <c r="N783" i="23"/>
  <c r="O783" i="23"/>
  <c r="P783" i="23"/>
  <c r="Q783" i="23" s="1"/>
  <c r="N784" i="23"/>
  <c r="O784" i="23"/>
  <c r="P784" i="23"/>
  <c r="Q784" i="23" s="1"/>
  <c r="N785" i="23"/>
  <c r="O785" i="23"/>
  <c r="P785" i="23"/>
  <c r="Q785" i="23" s="1"/>
  <c r="N786" i="23"/>
  <c r="O786" i="23"/>
  <c r="P786" i="23"/>
  <c r="Q786" i="23" s="1"/>
  <c r="N787" i="23"/>
  <c r="O787" i="23"/>
  <c r="P787" i="23"/>
  <c r="Q787" i="23" s="1"/>
  <c r="N788" i="23"/>
  <c r="O788" i="23"/>
  <c r="P788" i="23"/>
  <c r="Q788" i="23" s="1"/>
  <c r="N789" i="23"/>
  <c r="O789" i="23"/>
  <c r="P789" i="23"/>
  <c r="Q789" i="23" s="1"/>
  <c r="N790" i="23"/>
  <c r="O790" i="23"/>
  <c r="P790" i="23"/>
  <c r="Q790" i="23" s="1"/>
  <c r="N791" i="23"/>
  <c r="O791" i="23"/>
  <c r="P791" i="23"/>
  <c r="Q791" i="23" s="1"/>
  <c r="N792" i="23"/>
  <c r="O792" i="23"/>
  <c r="P792" i="23"/>
  <c r="Q792" i="23" s="1"/>
  <c r="N793" i="23"/>
  <c r="O793" i="23"/>
  <c r="P793" i="23"/>
  <c r="Q793" i="23" s="1"/>
  <c r="N794" i="23"/>
  <c r="O794" i="23"/>
  <c r="P794" i="23"/>
  <c r="Q794" i="23" s="1"/>
  <c r="N795" i="23"/>
  <c r="O795" i="23"/>
  <c r="P795" i="23"/>
  <c r="Q795" i="23" s="1"/>
  <c r="N796" i="23"/>
  <c r="O796" i="23"/>
  <c r="P796" i="23"/>
  <c r="Q796" i="23" s="1"/>
  <c r="N797" i="23"/>
  <c r="O797" i="23"/>
  <c r="P797" i="23"/>
  <c r="Q797" i="23" s="1"/>
  <c r="N798" i="23"/>
  <c r="O798" i="23"/>
  <c r="P798" i="23"/>
  <c r="Q798" i="23" s="1"/>
  <c r="N799" i="23"/>
  <c r="O799" i="23"/>
  <c r="P799" i="23"/>
  <c r="Q799" i="23" s="1"/>
  <c r="N800" i="23"/>
  <c r="O800" i="23"/>
  <c r="P800" i="23"/>
  <c r="Q800" i="23" s="1"/>
  <c r="N801" i="23"/>
  <c r="O801" i="23"/>
  <c r="P801" i="23"/>
  <c r="Q801" i="23" s="1"/>
  <c r="N802" i="23"/>
  <c r="O802" i="23"/>
  <c r="P802" i="23"/>
  <c r="Q802" i="23" s="1"/>
  <c r="N803" i="23"/>
  <c r="O803" i="23"/>
  <c r="P803" i="23"/>
  <c r="Q803" i="23" s="1"/>
  <c r="N804" i="23"/>
  <c r="O804" i="23"/>
  <c r="P804" i="23"/>
  <c r="Q804" i="23" s="1"/>
  <c r="N805" i="23"/>
  <c r="O805" i="23"/>
  <c r="P805" i="23"/>
  <c r="Q805" i="23" s="1"/>
  <c r="N806" i="23"/>
  <c r="O806" i="23"/>
  <c r="P806" i="23"/>
  <c r="Q806" i="23" s="1"/>
  <c r="N807" i="23"/>
  <c r="O807" i="23"/>
  <c r="P807" i="23"/>
  <c r="Q807" i="23" s="1"/>
  <c r="N808" i="23"/>
  <c r="O808" i="23"/>
  <c r="P808" i="23"/>
  <c r="Q808" i="23" s="1"/>
  <c r="N809" i="23"/>
  <c r="O809" i="23"/>
  <c r="P809" i="23"/>
  <c r="Q809" i="23" s="1"/>
  <c r="N810" i="23"/>
  <c r="O810" i="23"/>
  <c r="P810" i="23"/>
  <c r="Q810" i="23" s="1"/>
  <c r="N811" i="23"/>
  <c r="O811" i="23"/>
  <c r="P811" i="23"/>
  <c r="Q811" i="23" s="1"/>
  <c r="N812" i="23"/>
  <c r="O812" i="23"/>
  <c r="P812" i="23"/>
  <c r="Q812" i="23" s="1"/>
  <c r="N813" i="23"/>
  <c r="O813" i="23"/>
  <c r="P813" i="23"/>
  <c r="Q813" i="23" s="1"/>
  <c r="N814" i="23"/>
  <c r="O814" i="23"/>
  <c r="P814" i="23"/>
  <c r="Q814" i="23" s="1"/>
  <c r="N815" i="23"/>
  <c r="O815" i="23"/>
  <c r="P815" i="23"/>
  <c r="Q815" i="23" s="1"/>
  <c r="N816" i="23"/>
  <c r="O816" i="23"/>
  <c r="P816" i="23"/>
  <c r="Q816" i="23" s="1"/>
  <c r="N817" i="23"/>
  <c r="O817" i="23"/>
  <c r="P817" i="23"/>
  <c r="Q817" i="23" s="1"/>
  <c r="N818" i="23"/>
  <c r="O818" i="23"/>
  <c r="P818" i="23"/>
  <c r="Q818" i="23" s="1"/>
  <c r="N819" i="23"/>
  <c r="O819" i="23"/>
  <c r="P819" i="23"/>
  <c r="Q819" i="23" s="1"/>
  <c r="N820" i="23"/>
  <c r="O820" i="23"/>
  <c r="P820" i="23"/>
  <c r="Q820" i="23" s="1"/>
  <c r="N821" i="23"/>
  <c r="O821" i="23"/>
  <c r="P821" i="23"/>
  <c r="Q821" i="23" s="1"/>
  <c r="N822" i="23"/>
  <c r="O822" i="23"/>
  <c r="P822" i="23"/>
  <c r="Q822" i="23" s="1"/>
  <c r="N823" i="23"/>
  <c r="O823" i="23"/>
  <c r="P823" i="23"/>
  <c r="Q823" i="23" s="1"/>
  <c r="N824" i="23"/>
  <c r="O824" i="23"/>
  <c r="P824" i="23"/>
  <c r="Q824" i="23" s="1"/>
  <c r="N825" i="23"/>
  <c r="O825" i="23"/>
  <c r="P825" i="23"/>
  <c r="Q825" i="23" s="1"/>
  <c r="N826" i="23"/>
  <c r="O826" i="23"/>
  <c r="P826" i="23"/>
  <c r="Q826" i="23" s="1"/>
  <c r="N827" i="23"/>
  <c r="O827" i="23"/>
  <c r="P827" i="23"/>
  <c r="Q827" i="23" s="1"/>
  <c r="N828" i="23"/>
  <c r="O828" i="23"/>
  <c r="P828" i="23"/>
  <c r="Q828" i="23" s="1"/>
  <c r="N829" i="23"/>
  <c r="O829" i="23"/>
  <c r="P829" i="23"/>
  <c r="Q829" i="23" s="1"/>
  <c r="N830" i="23"/>
  <c r="O830" i="23"/>
  <c r="P830" i="23"/>
  <c r="Q830" i="23" s="1"/>
  <c r="N831" i="23"/>
  <c r="O831" i="23"/>
  <c r="P831" i="23"/>
  <c r="Q831" i="23" s="1"/>
  <c r="N832" i="23"/>
  <c r="O832" i="23"/>
  <c r="P832" i="23"/>
  <c r="Q832" i="23" s="1"/>
  <c r="N833" i="23"/>
  <c r="O833" i="23"/>
  <c r="P833" i="23"/>
  <c r="Q833" i="23" s="1"/>
  <c r="N834" i="23"/>
  <c r="O834" i="23"/>
  <c r="P834" i="23"/>
  <c r="Q834" i="23" s="1"/>
  <c r="N835" i="23"/>
  <c r="O835" i="23"/>
  <c r="P835" i="23"/>
  <c r="Q835" i="23" s="1"/>
  <c r="N836" i="23"/>
  <c r="O836" i="23"/>
  <c r="P836" i="23"/>
  <c r="Q836" i="23" s="1"/>
  <c r="N837" i="23"/>
  <c r="O837" i="23"/>
  <c r="P837" i="23"/>
  <c r="Q837" i="23" s="1"/>
  <c r="N838" i="23"/>
  <c r="O838" i="23"/>
  <c r="P838" i="23"/>
  <c r="Q838" i="23" s="1"/>
  <c r="N839" i="23"/>
  <c r="O839" i="23"/>
  <c r="P839" i="23"/>
  <c r="Q839" i="23" s="1"/>
  <c r="N840" i="23"/>
  <c r="O840" i="23"/>
  <c r="P840" i="23"/>
  <c r="Q840" i="23" s="1"/>
  <c r="N841" i="23"/>
  <c r="O841" i="23"/>
  <c r="P841" i="23"/>
  <c r="Q841" i="23" s="1"/>
  <c r="N842" i="23"/>
  <c r="O842" i="23"/>
  <c r="P842" i="23"/>
  <c r="Q842" i="23" s="1"/>
  <c r="N843" i="23"/>
  <c r="O843" i="23"/>
  <c r="P843" i="23"/>
  <c r="Q843" i="23" s="1"/>
  <c r="N844" i="23"/>
  <c r="O844" i="23"/>
  <c r="P844" i="23"/>
  <c r="Q844" i="23" s="1"/>
  <c r="N845" i="23"/>
  <c r="O845" i="23"/>
  <c r="P845" i="23"/>
  <c r="Q845" i="23" s="1"/>
  <c r="N846" i="23"/>
  <c r="O846" i="23"/>
  <c r="P846" i="23"/>
  <c r="Q846" i="23" s="1"/>
  <c r="N847" i="23"/>
  <c r="O847" i="23"/>
  <c r="P847" i="23"/>
  <c r="Q847" i="23" s="1"/>
  <c r="N848" i="23"/>
  <c r="O848" i="23"/>
  <c r="P848" i="23"/>
  <c r="Q848" i="23" s="1"/>
  <c r="N849" i="23"/>
  <c r="O849" i="23"/>
  <c r="P849" i="23"/>
  <c r="Q849" i="23" s="1"/>
  <c r="N850" i="23"/>
  <c r="O850" i="23"/>
  <c r="P850" i="23"/>
  <c r="Q850" i="23" s="1"/>
  <c r="N851" i="23"/>
  <c r="O851" i="23"/>
  <c r="P851" i="23"/>
  <c r="Q851" i="23" s="1"/>
  <c r="N852" i="23"/>
  <c r="O852" i="23"/>
  <c r="P852" i="23"/>
  <c r="Q852" i="23" s="1"/>
  <c r="N853" i="23"/>
  <c r="O853" i="23"/>
  <c r="P853" i="23"/>
  <c r="Q853" i="23" s="1"/>
  <c r="N854" i="23"/>
  <c r="O854" i="23"/>
  <c r="P854" i="23"/>
  <c r="Q854" i="23" s="1"/>
  <c r="N855" i="23"/>
  <c r="O855" i="23"/>
  <c r="P855" i="23"/>
  <c r="Q855" i="23" s="1"/>
  <c r="N856" i="23"/>
  <c r="O856" i="23"/>
  <c r="P856" i="23"/>
  <c r="Q856" i="23" s="1"/>
  <c r="N857" i="23"/>
  <c r="O857" i="23"/>
  <c r="P857" i="23"/>
  <c r="Q857" i="23" s="1"/>
  <c r="N858" i="23"/>
  <c r="O858" i="23"/>
  <c r="P858" i="23"/>
  <c r="Q858" i="23" s="1"/>
  <c r="N859" i="23"/>
  <c r="O859" i="23"/>
  <c r="P859" i="23"/>
  <c r="Q859" i="23" s="1"/>
  <c r="N860" i="23"/>
  <c r="O860" i="23"/>
  <c r="P860" i="23"/>
  <c r="Q860" i="23" s="1"/>
  <c r="N861" i="23"/>
  <c r="O861" i="23"/>
  <c r="P861" i="23"/>
  <c r="Q861" i="23" s="1"/>
  <c r="N862" i="23"/>
  <c r="O862" i="23"/>
  <c r="P862" i="23"/>
  <c r="Q862" i="23" s="1"/>
  <c r="N863" i="23"/>
  <c r="O863" i="23"/>
  <c r="P863" i="23"/>
  <c r="Q863" i="23" s="1"/>
  <c r="N864" i="23"/>
  <c r="O864" i="23"/>
  <c r="P864" i="23"/>
  <c r="Q864" i="23" s="1"/>
  <c r="N865" i="23"/>
  <c r="O865" i="23"/>
  <c r="P865" i="23"/>
  <c r="Q865" i="23" s="1"/>
  <c r="N866" i="23"/>
  <c r="O866" i="23"/>
  <c r="P866" i="23"/>
  <c r="Q866" i="23" s="1"/>
  <c r="N867" i="23"/>
  <c r="O867" i="23"/>
  <c r="P867" i="23"/>
  <c r="Q867" i="23" s="1"/>
  <c r="N868" i="23"/>
  <c r="O868" i="23"/>
  <c r="P868" i="23"/>
  <c r="Q868" i="23" s="1"/>
  <c r="N869" i="23"/>
  <c r="O869" i="23"/>
  <c r="P869" i="23"/>
  <c r="Q869" i="23" s="1"/>
  <c r="N870" i="23"/>
  <c r="O870" i="23"/>
  <c r="P870" i="23"/>
  <c r="Q870" i="23" s="1"/>
  <c r="N871" i="23"/>
  <c r="O871" i="23"/>
  <c r="P871" i="23"/>
  <c r="Q871" i="23" s="1"/>
  <c r="N872" i="23"/>
  <c r="O872" i="23"/>
  <c r="P872" i="23"/>
  <c r="Q872" i="23" s="1"/>
  <c r="N873" i="23"/>
  <c r="O873" i="23"/>
  <c r="P873" i="23"/>
  <c r="Q873" i="23" s="1"/>
  <c r="N874" i="23"/>
  <c r="O874" i="23"/>
  <c r="P874" i="23"/>
  <c r="Q874" i="23" s="1"/>
  <c r="N875" i="23"/>
  <c r="O875" i="23"/>
  <c r="P875" i="23"/>
  <c r="Q875" i="23" s="1"/>
  <c r="N876" i="23"/>
  <c r="O876" i="23"/>
  <c r="P876" i="23"/>
  <c r="Q876" i="23" s="1"/>
  <c r="N877" i="23"/>
  <c r="O877" i="23"/>
  <c r="P877" i="23"/>
  <c r="Q877" i="23" s="1"/>
  <c r="N878" i="23"/>
  <c r="O878" i="23"/>
  <c r="P878" i="23"/>
  <c r="Q878" i="23" s="1"/>
  <c r="N879" i="23"/>
  <c r="O879" i="23"/>
  <c r="P879" i="23"/>
  <c r="Q879" i="23" s="1"/>
  <c r="N880" i="23"/>
  <c r="O880" i="23"/>
  <c r="P880" i="23"/>
  <c r="Q880" i="23" s="1"/>
  <c r="N881" i="23"/>
  <c r="O881" i="23"/>
  <c r="P881" i="23"/>
  <c r="Q881" i="23" s="1"/>
  <c r="N882" i="23"/>
  <c r="O882" i="23"/>
  <c r="P882" i="23"/>
  <c r="Q882" i="23" s="1"/>
  <c r="N883" i="23"/>
  <c r="O883" i="23"/>
  <c r="P883" i="23"/>
  <c r="Q883" i="23" s="1"/>
  <c r="N884" i="23"/>
  <c r="O884" i="23"/>
  <c r="P884" i="23"/>
  <c r="Q884" i="23" s="1"/>
  <c r="N885" i="23"/>
  <c r="O885" i="23"/>
  <c r="P885" i="23"/>
  <c r="Q885" i="23" s="1"/>
  <c r="N886" i="23"/>
  <c r="O886" i="23"/>
  <c r="P886" i="23"/>
  <c r="Q886" i="23" s="1"/>
  <c r="N887" i="23"/>
  <c r="O887" i="23"/>
  <c r="P887" i="23"/>
  <c r="Q887" i="23" s="1"/>
  <c r="N888" i="23"/>
  <c r="O888" i="23"/>
  <c r="P888" i="23"/>
  <c r="Q888" i="23" s="1"/>
  <c r="N889" i="23"/>
  <c r="O889" i="23"/>
  <c r="P889" i="23"/>
  <c r="Q889" i="23" s="1"/>
  <c r="N890" i="23"/>
  <c r="O890" i="23"/>
  <c r="P890" i="23"/>
  <c r="Q890" i="23" s="1"/>
  <c r="N891" i="23"/>
  <c r="O891" i="23"/>
  <c r="P891" i="23"/>
  <c r="Q891" i="23" s="1"/>
  <c r="N892" i="23"/>
  <c r="O892" i="23"/>
  <c r="P892" i="23"/>
  <c r="Q892" i="23" s="1"/>
  <c r="N893" i="23"/>
  <c r="O893" i="23"/>
  <c r="P893" i="23"/>
  <c r="Q893" i="23" s="1"/>
  <c r="N894" i="23"/>
  <c r="O894" i="23"/>
  <c r="P894" i="23"/>
  <c r="Q894" i="23" s="1"/>
  <c r="N895" i="23"/>
  <c r="O895" i="23"/>
  <c r="P895" i="23"/>
  <c r="Q895" i="23" s="1"/>
  <c r="N896" i="23"/>
  <c r="O896" i="23"/>
  <c r="P896" i="23"/>
  <c r="Q896" i="23" s="1"/>
  <c r="N897" i="23"/>
  <c r="O897" i="23"/>
  <c r="P897" i="23"/>
  <c r="Q897" i="23" s="1"/>
  <c r="N898" i="23"/>
  <c r="O898" i="23"/>
  <c r="P898" i="23"/>
  <c r="Q898" i="23" s="1"/>
  <c r="N899" i="23"/>
  <c r="O899" i="23"/>
  <c r="P899" i="23"/>
  <c r="Q899" i="23" s="1"/>
  <c r="N900" i="23"/>
  <c r="O900" i="23"/>
  <c r="P900" i="23"/>
  <c r="Q900" i="23" s="1"/>
  <c r="N901" i="23"/>
  <c r="O901" i="23"/>
  <c r="P901" i="23"/>
  <c r="Q901" i="23" s="1"/>
  <c r="N902" i="23"/>
  <c r="O902" i="23"/>
  <c r="P902" i="23"/>
  <c r="Q902" i="23" s="1"/>
  <c r="N903" i="23"/>
  <c r="O903" i="23"/>
  <c r="P903" i="23"/>
  <c r="Q903" i="23" s="1"/>
  <c r="N904" i="23"/>
  <c r="O904" i="23"/>
  <c r="P904" i="23"/>
  <c r="Q904" i="23" s="1"/>
  <c r="N905" i="23"/>
  <c r="O905" i="23"/>
  <c r="P905" i="23"/>
  <c r="Q905" i="23" s="1"/>
  <c r="N906" i="23"/>
  <c r="O906" i="23"/>
  <c r="P906" i="23"/>
  <c r="Q906" i="23" s="1"/>
  <c r="N907" i="23"/>
  <c r="O907" i="23"/>
  <c r="P907" i="23"/>
  <c r="Q907" i="23" s="1"/>
  <c r="N908" i="23"/>
  <c r="O908" i="23"/>
  <c r="P908" i="23"/>
  <c r="Q908" i="23" s="1"/>
  <c r="N909" i="23"/>
  <c r="O909" i="23"/>
  <c r="P909" i="23"/>
  <c r="Q909" i="23" s="1"/>
  <c r="N910" i="23"/>
  <c r="O910" i="23"/>
  <c r="P910" i="23"/>
  <c r="Q910" i="23" s="1"/>
  <c r="N911" i="23"/>
  <c r="O911" i="23"/>
  <c r="P911" i="23"/>
  <c r="Q911" i="23" s="1"/>
  <c r="N912" i="23"/>
  <c r="O912" i="23"/>
  <c r="P912" i="23"/>
  <c r="Q912" i="23" s="1"/>
  <c r="N913" i="23"/>
  <c r="O913" i="23"/>
  <c r="P913" i="23"/>
  <c r="Q913" i="23" s="1"/>
  <c r="N914" i="23"/>
  <c r="O914" i="23"/>
  <c r="P914" i="23"/>
  <c r="Q914" i="23" s="1"/>
  <c r="N915" i="23"/>
  <c r="O915" i="23"/>
  <c r="P915" i="23"/>
  <c r="Q915" i="23" s="1"/>
  <c r="N916" i="23"/>
  <c r="O916" i="23"/>
  <c r="P916" i="23"/>
  <c r="Q916" i="23" s="1"/>
  <c r="N917" i="23"/>
  <c r="O917" i="23"/>
  <c r="P917" i="23"/>
  <c r="Q917" i="23" s="1"/>
  <c r="N918" i="23"/>
  <c r="O918" i="23"/>
  <c r="P918" i="23"/>
  <c r="Q918" i="23" s="1"/>
  <c r="N919" i="23"/>
  <c r="O919" i="23"/>
  <c r="P919" i="23"/>
  <c r="Q919" i="23" s="1"/>
  <c r="N920" i="23"/>
  <c r="O920" i="23"/>
  <c r="P920" i="23"/>
  <c r="Q920" i="23" s="1"/>
  <c r="N921" i="23"/>
  <c r="O921" i="23"/>
  <c r="P921" i="23"/>
  <c r="Q921" i="23" s="1"/>
  <c r="N922" i="23"/>
  <c r="O922" i="23"/>
  <c r="P922" i="23"/>
  <c r="Q922" i="23" s="1"/>
  <c r="N923" i="23"/>
  <c r="O923" i="23"/>
  <c r="P923" i="23"/>
  <c r="Q923" i="23" s="1"/>
  <c r="N924" i="23"/>
  <c r="O924" i="23"/>
  <c r="P924" i="23"/>
  <c r="Q924" i="23" s="1"/>
  <c r="N925" i="23"/>
  <c r="O925" i="23"/>
  <c r="P925" i="23"/>
  <c r="Q925" i="23" s="1"/>
  <c r="N926" i="23"/>
  <c r="O926" i="23"/>
  <c r="P926" i="23"/>
  <c r="Q926" i="23" s="1"/>
  <c r="N927" i="23"/>
  <c r="O927" i="23"/>
  <c r="P927" i="23"/>
  <c r="Q927" i="23" s="1"/>
  <c r="N928" i="23"/>
  <c r="O928" i="23"/>
  <c r="P928" i="23"/>
  <c r="Q928" i="23" s="1"/>
  <c r="N929" i="23"/>
  <c r="O929" i="23"/>
  <c r="P929" i="23"/>
  <c r="Q929" i="23" s="1"/>
  <c r="N930" i="23"/>
  <c r="O930" i="23"/>
  <c r="P930" i="23"/>
  <c r="Q930" i="23" s="1"/>
  <c r="N931" i="23"/>
  <c r="O931" i="23"/>
  <c r="P931" i="23"/>
  <c r="Q931" i="23" s="1"/>
  <c r="N932" i="23"/>
  <c r="O932" i="23"/>
  <c r="P932" i="23"/>
  <c r="Q932" i="23" s="1"/>
  <c r="N933" i="23"/>
  <c r="O933" i="23"/>
  <c r="P933" i="23"/>
  <c r="Q933" i="23" s="1"/>
  <c r="N934" i="23"/>
  <c r="O934" i="23"/>
  <c r="P934" i="23"/>
  <c r="Q934" i="23" s="1"/>
  <c r="N935" i="23"/>
  <c r="O935" i="23"/>
  <c r="P935" i="23"/>
  <c r="Q935" i="23" s="1"/>
  <c r="N936" i="23"/>
  <c r="O936" i="23"/>
  <c r="P936" i="23"/>
  <c r="Q936" i="23" s="1"/>
  <c r="N937" i="23"/>
  <c r="O937" i="23"/>
  <c r="P937" i="23"/>
  <c r="Q937" i="23" s="1"/>
  <c r="N938" i="23"/>
  <c r="O938" i="23"/>
  <c r="P938" i="23"/>
  <c r="Q938" i="23" s="1"/>
  <c r="N939" i="23"/>
  <c r="O939" i="23"/>
  <c r="P939" i="23"/>
  <c r="Q939" i="23" s="1"/>
  <c r="N940" i="23"/>
  <c r="O940" i="23"/>
  <c r="P940" i="23"/>
  <c r="Q940" i="23" s="1"/>
  <c r="N941" i="23"/>
  <c r="O941" i="23"/>
  <c r="P941" i="23"/>
  <c r="Q941" i="23" s="1"/>
  <c r="N942" i="23"/>
  <c r="O942" i="23"/>
  <c r="P942" i="23"/>
  <c r="Q942" i="23" s="1"/>
  <c r="N943" i="23"/>
  <c r="O943" i="23"/>
  <c r="P943" i="23"/>
  <c r="Q943" i="23" s="1"/>
  <c r="N944" i="23"/>
  <c r="O944" i="23"/>
  <c r="P944" i="23"/>
  <c r="Q944" i="23" s="1"/>
  <c r="N945" i="23"/>
  <c r="O945" i="23"/>
  <c r="P945" i="23"/>
  <c r="Q945" i="23" s="1"/>
  <c r="N946" i="23"/>
  <c r="O946" i="23"/>
  <c r="P946" i="23"/>
  <c r="Q946" i="23" s="1"/>
  <c r="N947" i="23"/>
  <c r="O947" i="23"/>
  <c r="P947" i="23"/>
  <c r="Q947" i="23" s="1"/>
  <c r="N948" i="23"/>
  <c r="O948" i="23"/>
  <c r="P948" i="23"/>
  <c r="Q948" i="23" s="1"/>
  <c r="N949" i="23"/>
  <c r="O949" i="23"/>
  <c r="P949" i="23"/>
  <c r="Q949" i="23" s="1"/>
  <c r="N950" i="23"/>
  <c r="O950" i="23"/>
  <c r="P950" i="23"/>
  <c r="Q950" i="23" s="1"/>
  <c r="N951" i="23"/>
  <c r="O951" i="23"/>
  <c r="P951" i="23"/>
  <c r="Q951" i="23" s="1"/>
  <c r="N952" i="23"/>
  <c r="O952" i="23"/>
  <c r="P952" i="23"/>
  <c r="Q952" i="23" s="1"/>
  <c r="N953" i="23"/>
  <c r="O953" i="23"/>
  <c r="P953" i="23"/>
  <c r="Q953" i="23" s="1"/>
  <c r="N954" i="23"/>
  <c r="O954" i="23"/>
  <c r="P954" i="23"/>
  <c r="Q954" i="23" s="1"/>
  <c r="N955" i="23"/>
  <c r="O955" i="23"/>
  <c r="P955" i="23"/>
  <c r="Q955" i="23" s="1"/>
  <c r="N956" i="23"/>
  <c r="O956" i="23"/>
  <c r="P956" i="23"/>
  <c r="Q956" i="23" s="1"/>
  <c r="N957" i="23"/>
  <c r="O957" i="23"/>
  <c r="P957" i="23"/>
  <c r="Q957" i="23" s="1"/>
  <c r="N958" i="23"/>
  <c r="O958" i="23"/>
  <c r="P958" i="23"/>
  <c r="Q958" i="23" s="1"/>
  <c r="N959" i="23"/>
  <c r="O959" i="23"/>
  <c r="P959" i="23"/>
  <c r="Q959" i="23" s="1"/>
  <c r="N960" i="23"/>
  <c r="O960" i="23"/>
  <c r="P960" i="23"/>
  <c r="Q960" i="23" s="1"/>
  <c r="N961" i="23"/>
  <c r="O961" i="23"/>
  <c r="P961" i="23"/>
  <c r="Q961" i="23" s="1"/>
  <c r="N962" i="23"/>
  <c r="O962" i="23"/>
  <c r="P962" i="23"/>
  <c r="Q962" i="23" s="1"/>
  <c r="N963" i="23"/>
  <c r="O963" i="23"/>
  <c r="P963" i="23"/>
  <c r="Q963" i="23" s="1"/>
  <c r="N964" i="23"/>
  <c r="O964" i="23"/>
  <c r="P964" i="23"/>
  <c r="Q964" i="23" s="1"/>
  <c r="N965" i="23"/>
  <c r="O965" i="23"/>
  <c r="P965" i="23"/>
  <c r="Q965" i="23" s="1"/>
  <c r="N966" i="23"/>
  <c r="O966" i="23"/>
  <c r="P966" i="23"/>
  <c r="Q966" i="23" s="1"/>
  <c r="N967" i="23"/>
  <c r="O967" i="23"/>
  <c r="P967" i="23"/>
  <c r="Q967" i="23" s="1"/>
  <c r="N968" i="23"/>
  <c r="O968" i="23"/>
  <c r="P968" i="23"/>
  <c r="Q968" i="23" s="1"/>
  <c r="N969" i="23"/>
  <c r="O969" i="23"/>
  <c r="P969" i="23"/>
  <c r="Q969" i="23" s="1"/>
  <c r="N970" i="23"/>
  <c r="O970" i="23"/>
  <c r="P970" i="23"/>
  <c r="Q970" i="23" s="1"/>
  <c r="N971" i="23"/>
  <c r="O971" i="23"/>
  <c r="P971" i="23"/>
  <c r="Q971" i="23" s="1"/>
  <c r="N972" i="23"/>
  <c r="O972" i="23"/>
  <c r="P972" i="23"/>
  <c r="Q972" i="23" s="1"/>
  <c r="N973" i="23"/>
  <c r="O973" i="23"/>
  <c r="P973" i="23"/>
  <c r="Q973" i="23" s="1"/>
  <c r="N974" i="23"/>
  <c r="O974" i="23"/>
  <c r="P974" i="23"/>
  <c r="Q974" i="23" s="1"/>
  <c r="N975" i="23"/>
  <c r="O975" i="23"/>
  <c r="P975" i="23"/>
  <c r="Q975" i="23" s="1"/>
  <c r="N976" i="23"/>
  <c r="O976" i="23"/>
  <c r="P976" i="23"/>
  <c r="Q976" i="23" s="1"/>
  <c r="N977" i="23"/>
  <c r="O977" i="23"/>
  <c r="P977" i="23"/>
  <c r="Q977" i="23" s="1"/>
  <c r="N978" i="23"/>
  <c r="O978" i="23"/>
  <c r="P978" i="23"/>
  <c r="Q978" i="23" s="1"/>
  <c r="N979" i="23"/>
  <c r="O979" i="23"/>
  <c r="P979" i="23"/>
  <c r="Q979" i="23" s="1"/>
  <c r="N980" i="23"/>
  <c r="O980" i="23"/>
  <c r="P980" i="23"/>
  <c r="Q980" i="23" s="1"/>
  <c r="N981" i="23"/>
  <c r="O981" i="23"/>
  <c r="P981" i="23"/>
  <c r="Q981" i="23" s="1"/>
  <c r="N982" i="23"/>
  <c r="O982" i="23"/>
  <c r="P982" i="23"/>
  <c r="Q982" i="23" s="1"/>
  <c r="N983" i="23"/>
  <c r="O983" i="23"/>
  <c r="P983" i="23"/>
  <c r="Q983" i="23" s="1"/>
  <c r="N984" i="23"/>
  <c r="O984" i="23"/>
  <c r="P984" i="23"/>
  <c r="Q984" i="23" s="1"/>
  <c r="N985" i="23"/>
  <c r="O985" i="23"/>
  <c r="P985" i="23"/>
  <c r="Q985" i="23" s="1"/>
  <c r="N986" i="23"/>
  <c r="O986" i="23"/>
  <c r="P986" i="23"/>
  <c r="Q986" i="23" s="1"/>
  <c r="N987" i="23"/>
  <c r="O987" i="23"/>
  <c r="P987" i="23"/>
  <c r="Q987" i="23" s="1"/>
  <c r="N988" i="23"/>
  <c r="O988" i="23"/>
  <c r="P988" i="23"/>
  <c r="Q988" i="23" s="1"/>
  <c r="N989" i="23"/>
  <c r="O989" i="23"/>
  <c r="P989" i="23"/>
  <c r="Q989" i="23" s="1"/>
  <c r="N990" i="23"/>
  <c r="O990" i="23"/>
  <c r="P990" i="23"/>
  <c r="Q990" i="23" s="1"/>
  <c r="N991" i="23"/>
  <c r="O991" i="23"/>
  <c r="P991" i="23"/>
  <c r="Q991" i="23" s="1"/>
  <c r="N992" i="23"/>
  <c r="O992" i="23"/>
  <c r="P992" i="23"/>
  <c r="Q992" i="23" s="1"/>
  <c r="N993" i="23"/>
  <c r="O993" i="23"/>
  <c r="P993" i="23"/>
  <c r="Q993" i="23" s="1"/>
  <c r="N994" i="23"/>
  <c r="O994" i="23"/>
  <c r="P994" i="23"/>
  <c r="Q994" i="23" s="1"/>
  <c r="N995" i="23"/>
  <c r="O995" i="23"/>
  <c r="P995" i="23"/>
  <c r="Q995" i="23" s="1"/>
  <c r="N996" i="23"/>
  <c r="O996" i="23"/>
  <c r="P996" i="23"/>
  <c r="Q996" i="23" s="1"/>
  <c r="N997" i="23"/>
  <c r="O997" i="23"/>
  <c r="P997" i="23"/>
  <c r="Q997" i="23" s="1"/>
  <c r="N998" i="23"/>
  <c r="O998" i="23"/>
  <c r="P998" i="23"/>
  <c r="Q998" i="23" s="1"/>
  <c r="N999" i="23"/>
  <c r="O999" i="23"/>
  <c r="P999" i="23"/>
  <c r="Q999" i="23" s="1"/>
  <c r="N1000" i="23"/>
  <c r="O1000" i="23"/>
  <c r="P1000" i="23"/>
  <c r="Q1000" i="23" s="1"/>
  <c r="N1001" i="23"/>
  <c r="O1001" i="23"/>
  <c r="P1001" i="23"/>
  <c r="Q1001" i="23" s="1"/>
  <c r="N1002" i="23"/>
  <c r="O1002" i="23"/>
  <c r="P1002" i="23"/>
  <c r="Q1002" i="23" s="1"/>
  <c r="N1003" i="23"/>
  <c r="O1003" i="23"/>
  <c r="P1003" i="23"/>
  <c r="Q1003" i="23" s="1"/>
  <c r="N1004" i="23"/>
  <c r="O1004" i="23"/>
  <c r="P1004" i="23"/>
  <c r="Q1004" i="23" s="1"/>
  <c r="N1005" i="23"/>
  <c r="O1005" i="23"/>
  <c r="P1005" i="23"/>
  <c r="Q1005" i="23" s="1"/>
  <c r="N1006" i="23"/>
  <c r="O1006" i="23"/>
  <c r="P1006" i="23"/>
  <c r="Q1006" i="23" s="1"/>
  <c r="N1007" i="23"/>
  <c r="O1007" i="23"/>
  <c r="P1007" i="23"/>
  <c r="Q1007" i="23" s="1"/>
  <c r="N1008" i="23"/>
  <c r="O1008" i="23"/>
  <c r="P1008" i="23"/>
  <c r="Q1008" i="23" s="1"/>
  <c r="N1009" i="23"/>
  <c r="O1009" i="23"/>
  <c r="P1009" i="23"/>
  <c r="Q1009" i="23" s="1"/>
  <c r="N1010" i="23"/>
  <c r="O1010" i="23"/>
  <c r="P1010" i="23"/>
  <c r="Q1010" i="23" s="1"/>
  <c r="N1011" i="23"/>
  <c r="O1011" i="23"/>
  <c r="P1011" i="23"/>
  <c r="Q1011" i="23" s="1"/>
  <c r="N1012" i="23"/>
  <c r="O1012" i="23"/>
  <c r="P1012" i="23"/>
  <c r="Q1012" i="23" s="1"/>
  <c r="N1013" i="23"/>
  <c r="O1013" i="23"/>
  <c r="P1013" i="23"/>
  <c r="Q1013" i="23" s="1"/>
  <c r="N1014" i="23"/>
  <c r="O1014" i="23"/>
  <c r="P1014" i="23"/>
  <c r="Q1014" i="23" s="1"/>
  <c r="N1015" i="23"/>
  <c r="O1015" i="23"/>
  <c r="P1015" i="23"/>
  <c r="Q1015" i="23" s="1"/>
  <c r="N1016" i="23"/>
  <c r="O1016" i="23"/>
  <c r="P1016" i="23"/>
  <c r="Q1016" i="23" s="1"/>
  <c r="N1017" i="23"/>
  <c r="O1017" i="23"/>
  <c r="P1017" i="23"/>
  <c r="Q1017" i="23" s="1"/>
  <c r="N1018" i="23"/>
  <c r="O1018" i="23"/>
  <c r="P1018" i="23"/>
  <c r="Q1018" i="23" s="1"/>
  <c r="N1019" i="23"/>
  <c r="O1019" i="23"/>
  <c r="P1019" i="23"/>
  <c r="Q1019" i="23" s="1"/>
  <c r="N1020" i="23"/>
  <c r="O1020" i="23"/>
  <c r="P1020" i="23"/>
  <c r="Q1020" i="23" s="1"/>
  <c r="N1021" i="23"/>
  <c r="O1021" i="23"/>
  <c r="P1021" i="23"/>
  <c r="Q1021" i="23" s="1"/>
  <c r="N1022" i="23"/>
  <c r="O1022" i="23"/>
  <c r="P1022" i="23"/>
  <c r="Q1022" i="23" s="1"/>
  <c r="N1023" i="23"/>
  <c r="O1023" i="23"/>
  <c r="P1023" i="23"/>
  <c r="Q1023" i="23" s="1"/>
  <c r="N1024" i="23"/>
  <c r="O1024" i="23"/>
  <c r="P1024" i="23"/>
  <c r="Q1024" i="23" s="1"/>
  <c r="N1025" i="23"/>
  <c r="O1025" i="23"/>
  <c r="P1025" i="23"/>
  <c r="Q1025" i="23" s="1"/>
  <c r="N1026" i="23"/>
  <c r="O1026" i="23"/>
  <c r="P1026" i="23"/>
  <c r="Q1026" i="23" s="1"/>
  <c r="N1027" i="23"/>
  <c r="O1027" i="23"/>
  <c r="P1027" i="23"/>
  <c r="Q1027" i="23" s="1"/>
  <c r="N1028" i="23"/>
  <c r="O1028" i="23"/>
  <c r="P1028" i="23"/>
  <c r="Q1028" i="23" s="1"/>
  <c r="N1029" i="23"/>
  <c r="O1029" i="23"/>
  <c r="P1029" i="23"/>
  <c r="Q1029" i="23" s="1"/>
  <c r="N1030" i="23"/>
  <c r="O1030" i="23"/>
  <c r="P1030" i="23"/>
  <c r="Q1030" i="23" s="1"/>
  <c r="N1031" i="23"/>
  <c r="O1031" i="23"/>
  <c r="P1031" i="23"/>
  <c r="Q1031" i="23" s="1"/>
  <c r="N1032" i="23"/>
  <c r="O1032" i="23"/>
  <c r="P1032" i="23"/>
  <c r="Q1032" i="23" s="1"/>
  <c r="N1033" i="23"/>
  <c r="O1033" i="23"/>
  <c r="P1033" i="23"/>
  <c r="Q1033" i="23" s="1"/>
  <c r="N1034" i="23"/>
  <c r="O1034" i="23"/>
  <c r="P1034" i="23"/>
  <c r="Q1034" i="23" s="1"/>
  <c r="N1035" i="23"/>
  <c r="O1035" i="23"/>
  <c r="P1035" i="23"/>
  <c r="Q1035" i="23" s="1"/>
  <c r="N1036" i="23"/>
  <c r="O1036" i="23"/>
  <c r="P1036" i="23"/>
  <c r="Q1036" i="23" s="1"/>
  <c r="N1037" i="23"/>
  <c r="O1037" i="23"/>
  <c r="P1037" i="23"/>
  <c r="Q1037" i="23" s="1"/>
  <c r="N1038" i="23"/>
  <c r="O1038" i="23"/>
  <c r="P1038" i="23"/>
  <c r="Q1038" i="23" s="1"/>
  <c r="N1039" i="23"/>
  <c r="O1039" i="23"/>
  <c r="P1039" i="23"/>
  <c r="Q1039" i="23" s="1"/>
  <c r="N1040" i="23"/>
  <c r="O1040" i="23"/>
  <c r="P1040" i="23"/>
  <c r="Q1040" i="23" s="1"/>
  <c r="N1041" i="23"/>
  <c r="O1041" i="23"/>
  <c r="P1041" i="23"/>
  <c r="Q1041" i="23" s="1"/>
  <c r="N1042" i="23"/>
  <c r="O1042" i="23"/>
  <c r="P1042" i="23"/>
  <c r="Q1042" i="23" s="1"/>
  <c r="N1043" i="23"/>
  <c r="O1043" i="23"/>
  <c r="P1043" i="23"/>
  <c r="Q1043" i="23" s="1"/>
  <c r="N1044" i="23"/>
  <c r="O1044" i="23"/>
  <c r="P1044" i="23"/>
  <c r="Q1044" i="23" s="1"/>
  <c r="N1045" i="23"/>
  <c r="O1045" i="23"/>
  <c r="P1045" i="23"/>
  <c r="Q1045" i="23" s="1"/>
  <c r="N1046" i="23"/>
  <c r="O1046" i="23"/>
  <c r="P1046" i="23"/>
  <c r="Q1046" i="23" s="1"/>
  <c r="N1047" i="23"/>
  <c r="O1047" i="23"/>
  <c r="P1047" i="23"/>
  <c r="Q1047" i="23" s="1"/>
  <c r="N1048" i="23"/>
  <c r="O1048" i="23"/>
  <c r="P1048" i="23"/>
  <c r="Q1048" i="23" s="1"/>
  <c r="N1049" i="23"/>
  <c r="O1049" i="23"/>
  <c r="P1049" i="23"/>
  <c r="Q1049" i="23" s="1"/>
  <c r="N1050" i="23"/>
  <c r="O1050" i="23"/>
  <c r="P1050" i="23"/>
  <c r="Q1050" i="23" s="1"/>
  <c r="N1051" i="23"/>
  <c r="O1051" i="23"/>
  <c r="P1051" i="23"/>
  <c r="Q1051" i="23" s="1"/>
  <c r="N1052" i="23"/>
  <c r="O1052" i="23"/>
  <c r="P1052" i="23"/>
  <c r="Q1052" i="23" s="1"/>
  <c r="N1053" i="23"/>
  <c r="O1053" i="23"/>
  <c r="P1053" i="23"/>
  <c r="Q1053" i="23" s="1"/>
  <c r="N1054" i="23"/>
  <c r="O1054" i="23"/>
  <c r="P1054" i="23"/>
  <c r="Q1054" i="23" s="1"/>
  <c r="N1055" i="23"/>
  <c r="O1055" i="23"/>
  <c r="P1055" i="23"/>
  <c r="Q1055" i="23" s="1"/>
  <c r="N1056" i="23"/>
  <c r="O1056" i="23"/>
  <c r="P1056" i="23"/>
  <c r="Q1056" i="23" s="1"/>
  <c r="N1057" i="23"/>
  <c r="O1057" i="23"/>
  <c r="P1057" i="23"/>
  <c r="Q1057" i="23" s="1"/>
  <c r="N1058" i="23"/>
  <c r="O1058" i="23"/>
  <c r="P1058" i="23"/>
  <c r="Q1058" i="23" s="1"/>
  <c r="N1059" i="23"/>
  <c r="O1059" i="23"/>
  <c r="P1059" i="23"/>
  <c r="Q1059" i="23" s="1"/>
  <c r="N1060" i="23"/>
  <c r="O1060" i="23"/>
  <c r="P1060" i="23"/>
  <c r="Q1060" i="23" s="1"/>
  <c r="N1061" i="23"/>
  <c r="O1061" i="23"/>
  <c r="P1061" i="23"/>
  <c r="Q1061" i="23" s="1"/>
  <c r="N1062" i="23"/>
  <c r="O1062" i="23"/>
  <c r="P1062" i="23"/>
  <c r="Q1062" i="23" s="1"/>
  <c r="N1063" i="23"/>
  <c r="O1063" i="23"/>
  <c r="P1063" i="23"/>
  <c r="Q1063" i="23" s="1"/>
  <c r="N1064" i="23"/>
  <c r="O1064" i="23"/>
  <c r="P1064" i="23"/>
  <c r="Q1064" i="23" s="1"/>
  <c r="N1065" i="23"/>
  <c r="O1065" i="23"/>
  <c r="P1065" i="23"/>
  <c r="Q1065" i="23" s="1"/>
  <c r="N1066" i="23"/>
  <c r="O1066" i="23"/>
  <c r="P1066" i="23"/>
  <c r="Q1066" i="23" s="1"/>
  <c r="N1067" i="23"/>
  <c r="O1067" i="23"/>
  <c r="P1067" i="23"/>
  <c r="Q1067" i="23" s="1"/>
  <c r="N1068" i="23"/>
  <c r="O1068" i="23"/>
  <c r="P1068" i="23"/>
  <c r="Q1068" i="23" s="1"/>
  <c r="N1069" i="23"/>
  <c r="O1069" i="23"/>
  <c r="P1069" i="23"/>
  <c r="Q1069" i="23" s="1"/>
  <c r="N1070" i="23"/>
  <c r="O1070" i="23"/>
  <c r="P1070" i="23"/>
  <c r="Q1070" i="23" s="1"/>
  <c r="N1071" i="23"/>
  <c r="O1071" i="23"/>
  <c r="P1071" i="23"/>
  <c r="Q1071" i="23" s="1"/>
  <c r="N1072" i="23"/>
  <c r="O1072" i="23"/>
  <c r="P1072" i="23"/>
  <c r="Q1072" i="23" s="1"/>
  <c r="N1073" i="23"/>
  <c r="O1073" i="23"/>
  <c r="P1073" i="23"/>
  <c r="Q1073" i="23" s="1"/>
  <c r="N1074" i="23"/>
  <c r="O1074" i="23"/>
  <c r="P1074" i="23"/>
  <c r="Q1074" i="23" s="1"/>
  <c r="N1075" i="23"/>
  <c r="O1075" i="23"/>
  <c r="P1075" i="23"/>
  <c r="Q1075" i="23" s="1"/>
  <c r="N1076" i="23"/>
  <c r="O1076" i="23"/>
  <c r="P1076" i="23"/>
  <c r="Q1076" i="23" s="1"/>
  <c r="N1077" i="23"/>
  <c r="O1077" i="23"/>
  <c r="P1077" i="23"/>
  <c r="Q1077" i="23" s="1"/>
  <c r="N1078" i="23"/>
  <c r="O1078" i="23"/>
  <c r="P1078" i="23"/>
  <c r="Q1078" i="23" s="1"/>
  <c r="N1079" i="23"/>
  <c r="O1079" i="23"/>
  <c r="P1079" i="23"/>
  <c r="Q1079" i="23" s="1"/>
  <c r="N1080" i="23"/>
  <c r="O1080" i="23"/>
  <c r="P1080" i="23"/>
  <c r="Q1080" i="23" s="1"/>
  <c r="N1081" i="23"/>
  <c r="O1081" i="23"/>
  <c r="P1081" i="23"/>
  <c r="Q1081" i="23" s="1"/>
  <c r="N1082" i="23"/>
  <c r="O1082" i="23"/>
  <c r="P1082" i="23"/>
  <c r="Q1082" i="23" s="1"/>
  <c r="N1083" i="23"/>
  <c r="O1083" i="23"/>
  <c r="P1083" i="23"/>
  <c r="Q1083" i="23" s="1"/>
  <c r="N1084" i="23"/>
  <c r="O1084" i="23"/>
  <c r="P1084" i="23"/>
  <c r="Q1084" i="23" s="1"/>
  <c r="N1085" i="23"/>
  <c r="O1085" i="23"/>
  <c r="P1085" i="23"/>
  <c r="Q1085" i="23" s="1"/>
  <c r="N1086" i="23"/>
  <c r="O1086" i="23"/>
  <c r="P1086" i="23"/>
  <c r="Q1086" i="23" s="1"/>
  <c r="N1087" i="23"/>
  <c r="O1087" i="23"/>
  <c r="P1087" i="23"/>
  <c r="Q1087" i="23" s="1"/>
  <c r="N1088" i="23"/>
  <c r="O1088" i="23"/>
  <c r="P1088" i="23"/>
  <c r="Q1088" i="23" s="1"/>
  <c r="N1089" i="23"/>
  <c r="O1089" i="23"/>
  <c r="P1089" i="23"/>
  <c r="Q1089" i="23" s="1"/>
  <c r="N1090" i="23"/>
  <c r="O1090" i="23"/>
  <c r="P1090" i="23"/>
  <c r="Q1090" i="23" s="1"/>
  <c r="N1091" i="23"/>
  <c r="O1091" i="23"/>
  <c r="P1091" i="23"/>
  <c r="Q1091" i="23" s="1"/>
  <c r="N1092" i="23"/>
  <c r="O1092" i="23"/>
  <c r="P1092" i="23"/>
  <c r="Q1092" i="23" s="1"/>
  <c r="N1093" i="23"/>
  <c r="O1093" i="23"/>
  <c r="P1093" i="23"/>
  <c r="Q1093" i="23" s="1"/>
  <c r="N1094" i="23"/>
  <c r="O1094" i="23"/>
  <c r="P1094" i="23"/>
  <c r="Q1094" i="23" s="1"/>
  <c r="N1095" i="23"/>
  <c r="O1095" i="23"/>
  <c r="P1095" i="23"/>
  <c r="Q1095" i="23" s="1"/>
  <c r="N1096" i="23"/>
  <c r="O1096" i="23"/>
  <c r="P1096" i="23"/>
  <c r="Q1096" i="23" s="1"/>
  <c r="N1097" i="23"/>
  <c r="O1097" i="23"/>
  <c r="P1097" i="23"/>
  <c r="Q1097" i="23" s="1"/>
  <c r="N1098" i="23"/>
  <c r="O1098" i="23"/>
  <c r="P1098" i="23"/>
  <c r="Q1098" i="23" s="1"/>
  <c r="N1099" i="23"/>
  <c r="O1099" i="23"/>
  <c r="P1099" i="23"/>
  <c r="Q1099" i="23" s="1"/>
  <c r="N1100" i="23"/>
  <c r="O1100" i="23"/>
  <c r="P1100" i="23"/>
  <c r="Q1100" i="23" s="1"/>
  <c r="N1101" i="23"/>
  <c r="O1101" i="23"/>
  <c r="P1101" i="23"/>
  <c r="Q1101" i="23" s="1"/>
  <c r="N1102" i="23"/>
  <c r="O1102" i="23"/>
  <c r="P1102" i="23"/>
  <c r="Q1102" i="23" s="1"/>
  <c r="N1103" i="23"/>
  <c r="O1103" i="23"/>
  <c r="P1103" i="23"/>
  <c r="Q1103" i="23" s="1"/>
  <c r="N399" i="23"/>
  <c r="O399" i="23"/>
  <c r="P399" i="23"/>
  <c r="Q399" i="23" s="1"/>
  <c r="N400" i="23"/>
  <c r="O400" i="23"/>
  <c r="P400" i="23"/>
  <c r="Q400" i="23" s="1"/>
  <c r="N401" i="23"/>
  <c r="O401" i="23"/>
  <c r="P401" i="23"/>
  <c r="Q401" i="23" s="1"/>
  <c r="N402" i="23"/>
  <c r="O402" i="23"/>
  <c r="P402" i="23"/>
  <c r="Q402" i="23" s="1"/>
  <c r="N403" i="23"/>
  <c r="O403" i="23"/>
  <c r="P403" i="23"/>
  <c r="Q403" i="23" s="1"/>
  <c r="N404" i="23"/>
  <c r="O404" i="23"/>
  <c r="P404" i="23"/>
  <c r="Q404" i="23" s="1"/>
  <c r="N405" i="23"/>
  <c r="O405" i="23"/>
  <c r="P405" i="23"/>
  <c r="Q405" i="23" s="1"/>
  <c r="N406" i="23"/>
  <c r="O406" i="23"/>
  <c r="P406" i="23"/>
  <c r="Q406" i="23" s="1"/>
  <c r="N407" i="23"/>
  <c r="O407" i="23"/>
  <c r="P407" i="23"/>
  <c r="Q407" i="23" s="1"/>
  <c r="N408" i="23"/>
  <c r="O408" i="23"/>
  <c r="P408" i="23"/>
  <c r="Q408" i="23" s="1"/>
  <c r="N409" i="23"/>
  <c r="O409" i="23"/>
  <c r="P409" i="23"/>
  <c r="Q409" i="23" s="1"/>
  <c r="N410" i="23"/>
  <c r="O410" i="23"/>
  <c r="P410" i="23"/>
  <c r="Q410" i="23" s="1"/>
  <c r="N411" i="23"/>
  <c r="O411" i="23"/>
  <c r="P411" i="23"/>
  <c r="Q411" i="23" s="1"/>
  <c r="N412" i="23"/>
  <c r="O412" i="23"/>
  <c r="P412" i="23"/>
  <c r="Q412" i="23" s="1"/>
  <c r="N413" i="23"/>
  <c r="O413" i="23"/>
  <c r="P413" i="23"/>
  <c r="Q413" i="23" s="1"/>
  <c r="N414" i="23"/>
  <c r="O414" i="23"/>
  <c r="P414" i="23"/>
  <c r="Q414" i="23" s="1"/>
  <c r="N415" i="23"/>
  <c r="O415" i="23"/>
  <c r="P415" i="23"/>
  <c r="Q415" i="23" s="1"/>
  <c r="N416" i="23"/>
  <c r="O416" i="23"/>
  <c r="P416" i="23"/>
  <c r="Q416" i="23" s="1"/>
  <c r="N417" i="23"/>
  <c r="O417" i="23"/>
  <c r="P417" i="23"/>
  <c r="Q417" i="23" s="1"/>
  <c r="N418" i="23"/>
  <c r="O418" i="23"/>
  <c r="P418" i="23"/>
  <c r="Q418" i="23" s="1"/>
  <c r="N419" i="23"/>
  <c r="O419" i="23"/>
  <c r="P419" i="23"/>
  <c r="Q419" i="23" s="1"/>
  <c r="N420" i="23"/>
  <c r="O420" i="23"/>
  <c r="P420" i="23"/>
  <c r="Q420" i="23" s="1"/>
  <c r="N421" i="23"/>
  <c r="O421" i="23"/>
  <c r="P421" i="23"/>
  <c r="Q421" i="23" s="1"/>
  <c r="N422" i="23"/>
  <c r="O422" i="23"/>
  <c r="P422" i="23"/>
  <c r="Q422" i="23" s="1"/>
  <c r="N423" i="23"/>
  <c r="O423" i="23"/>
  <c r="P423" i="23"/>
  <c r="Q423" i="23" s="1"/>
  <c r="N424" i="23"/>
  <c r="O424" i="23"/>
  <c r="P424" i="23"/>
  <c r="Q424" i="23" s="1"/>
  <c r="N425" i="23"/>
  <c r="O425" i="23"/>
  <c r="P425" i="23"/>
  <c r="Q425" i="23" s="1"/>
  <c r="N426" i="23"/>
  <c r="O426" i="23"/>
  <c r="P426" i="23"/>
  <c r="Q426" i="23" s="1"/>
  <c r="N427" i="23"/>
  <c r="O427" i="23"/>
  <c r="P427" i="23"/>
  <c r="Q427" i="23" s="1"/>
  <c r="N428" i="23"/>
  <c r="O428" i="23"/>
  <c r="P428" i="23"/>
  <c r="Q428" i="23" s="1"/>
  <c r="N429" i="23"/>
  <c r="O429" i="23"/>
  <c r="P429" i="23"/>
  <c r="Q429" i="23" s="1"/>
  <c r="N430" i="23"/>
  <c r="O430" i="23"/>
  <c r="P430" i="23"/>
  <c r="Q430" i="23" s="1"/>
  <c r="N431" i="23"/>
  <c r="O431" i="23"/>
  <c r="P431" i="23"/>
  <c r="Q431" i="23" s="1"/>
  <c r="N432" i="23"/>
  <c r="O432" i="23"/>
  <c r="P432" i="23"/>
  <c r="Q432" i="23" s="1"/>
  <c r="N433" i="23"/>
  <c r="O433" i="23"/>
  <c r="P433" i="23"/>
  <c r="Q433" i="23" s="1"/>
  <c r="N434" i="23"/>
  <c r="O434" i="23"/>
  <c r="P434" i="23"/>
  <c r="Q434" i="23" s="1"/>
  <c r="N435" i="23"/>
  <c r="O435" i="23"/>
  <c r="P435" i="23"/>
  <c r="Q435" i="23" s="1"/>
  <c r="N436" i="23"/>
  <c r="O436" i="23"/>
  <c r="P436" i="23"/>
  <c r="Q436" i="23" s="1"/>
  <c r="N437" i="23"/>
  <c r="O437" i="23"/>
  <c r="P437" i="23"/>
  <c r="Q437" i="23" s="1"/>
  <c r="N438" i="23"/>
  <c r="O438" i="23"/>
  <c r="P438" i="23"/>
  <c r="Q438" i="23" s="1"/>
  <c r="N439" i="23"/>
  <c r="O439" i="23"/>
  <c r="P439" i="23"/>
  <c r="Q439" i="23" s="1"/>
  <c r="N440" i="23"/>
  <c r="O440" i="23"/>
  <c r="P440" i="23"/>
  <c r="Q440" i="23" s="1"/>
  <c r="N441" i="23"/>
  <c r="O441" i="23"/>
  <c r="P441" i="23"/>
  <c r="Q441" i="23" s="1"/>
  <c r="N442" i="23"/>
  <c r="O442" i="23"/>
  <c r="P442" i="23"/>
  <c r="Q442" i="23" s="1"/>
  <c r="N443" i="23"/>
  <c r="O443" i="23"/>
  <c r="P443" i="23"/>
  <c r="Q443" i="23" s="1"/>
  <c r="N444" i="23"/>
  <c r="O444" i="23"/>
  <c r="P444" i="23"/>
  <c r="Q444" i="23" s="1"/>
  <c r="N445" i="23"/>
  <c r="O445" i="23"/>
  <c r="P445" i="23"/>
  <c r="Q445" i="23" s="1"/>
  <c r="N446" i="23"/>
  <c r="O446" i="23"/>
  <c r="P446" i="23"/>
  <c r="Q446" i="23" s="1"/>
  <c r="N447" i="23"/>
  <c r="O447" i="23"/>
  <c r="P447" i="23"/>
  <c r="Q447" i="23" s="1"/>
  <c r="N448" i="23"/>
  <c r="O448" i="23"/>
  <c r="P448" i="23"/>
  <c r="Q448" i="23" s="1"/>
  <c r="N449" i="23"/>
  <c r="O449" i="23"/>
  <c r="P449" i="23"/>
  <c r="Q449" i="23" s="1"/>
  <c r="N450" i="23"/>
  <c r="O450" i="23"/>
  <c r="P450" i="23"/>
  <c r="Q450" i="23" s="1"/>
  <c r="N451" i="23"/>
  <c r="O451" i="23"/>
  <c r="P451" i="23"/>
  <c r="Q451" i="23" s="1"/>
  <c r="N452" i="23"/>
  <c r="O452" i="23"/>
  <c r="P452" i="23"/>
  <c r="Q452" i="23" s="1"/>
  <c r="N453" i="23"/>
  <c r="O453" i="23"/>
  <c r="P453" i="23"/>
  <c r="Q453" i="23" s="1"/>
  <c r="N454" i="23"/>
  <c r="O454" i="23"/>
  <c r="P454" i="23"/>
  <c r="Q454" i="23" s="1"/>
  <c r="N455" i="23"/>
  <c r="O455" i="23"/>
  <c r="P455" i="23"/>
  <c r="Q455" i="23" s="1"/>
  <c r="N456" i="23"/>
  <c r="O456" i="23"/>
  <c r="P456" i="23"/>
  <c r="Q456" i="23" s="1"/>
  <c r="N457" i="23"/>
  <c r="O457" i="23"/>
  <c r="P457" i="23"/>
  <c r="Q457" i="23" s="1"/>
  <c r="N458" i="23"/>
  <c r="O458" i="23"/>
  <c r="P458" i="23"/>
  <c r="Q458" i="23" s="1"/>
  <c r="N459" i="23"/>
  <c r="O459" i="23"/>
  <c r="P459" i="23"/>
  <c r="Q459" i="23" s="1"/>
  <c r="N460" i="23"/>
  <c r="O460" i="23"/>
  <c r="P460" i="23"/>
  <c r="Q460" i="23" s="1"/>
  <c r="N461" i="23"/>
  <c r="O461" i="23"/>
  <c r="P461" i="23"/>
  <c r="Q461" i="23" s="1"/>
  <c r="N462" i="23"/>
  <c r="O462" i="23"/>
  <c r="P462" i="23"/>
  <c r="Q462" i="23" s="1"/>
  <c r="N463" i="23"/>
  <c r="O463" i="23"/>
  <c r="P463" i="23"/>
  <c r="Q463" i="23" s="1"/>
  <c r="N464" i="23"/>
  <c r="O464" i="23"/>
  <c r="P464" i="23"/>
  <c r="Q464" i="23" s="1"/>
  <c r="N465" i="23"/>
  <c r="O465" i="23"/>
  <c r="P465" i="23"/>
  <c r="Q465" i="23" s="1"/>
  <c r="N466" i="23"/>
  <c r="O466" i="23"/>
  <c r="P466" i="23"/>
  <c r="Q466" i="23" s="1"/>
  <c r="N467" i="23"/>
  <c r="O467" i="23"/>
  <c r="P467" i="23"/>
  <c r="Q467" i="23" s="1"/>
  <c r="N468" i="23"/>
  <c r="O468" i="23"/>
  <c r="P468" i="23"/>
  <c r="Q468" i="23" s="1"/>
  <c r="N469" i="23"/>
  <c r="O469" i="23"/>
  <c r="P469" i="23"/>
  <c r="Q469" i="23" s="1"/>
  <c r="N470" i="23"/>
  <c r="O470" i="23"/>
  <c r="P470" i="23"/>
  <c r="Q470" i="23" s="1"/>
  <c r="N471" i="23"/>
  <c r="O471" i="23"/>
  <c r="P471" i="23"/>
  <c r="Q471" i="23" s="1"/>
  <c r="N472" i="23"/>
  <c r="O472" i="23"/>
  <c r="P472" i="23"/>
  <c r="Q472" i="23" s="1"/>
  <c r="N473" i="23"/>
  <c r="O473" i="23"/>
  <c r="P473" i="23"/>
  <c r="Q473" i="23" s="1"/>
  <c r="N474" i="23"/>
  <c r="O474" i="23"/>
  <c r="P474" i="23"/>
  <c r="Q474" i="23" s="1"/>
  <c r="N475" i="23"/>
  <c r="O475" i="23"/>
  <c r="P475" i="23"/>
  <c r="Q475" i="23" s="1"/>
  <c r="N476" i="23"/>
  <c r="O476" i="23"/>
  <c r="P476" i="23"/>
  <c r="Q476" i="23" s="1"/>
  <c r="N477" i="23"/>
  <c r="O477" i="23"/>
  <c r="P477" i="23"/>
  <c r="Q477" i="23" s="1"/>
  <c r="N478" i="23"/>
  <c r="O478" i="23"/>
  <c r="P478" i="23"/>
  <c r="Q478" i="23" s="1"/>
  <c r="N479" i="23"/>
  <c r="O479" i="23"/>
  <c r="P479" i="23"/>
  <c r="Q479" i="23" s="1"/>
  <c r="N480" i="23"/>
  <c r="O480" i="23"/>
  <c r="P480" i="23"/>
  <c r="Q480" i="23" s="1"/>
  <c r="N481" i="23"/>
  <c r="O481" i="23"/>
  <c r="P481" i="23"/>
  <c r="Q481" i="23" s="1"/>
  <c r="N482" i="23"/>
  <c r="O482" i="23"/>
  <c r="P482" i="23"/>
  <c r="Q482" i="23" s="1"/>
  <c r="N483" i="23"/>
  <c r="O483" i="23"/>
  <c r="P483" i="23"/>
  <c r="Q483" i="23" s="1"/>
  <c r="N484" i="23"/>
  <c r="O484" i="23"/>
  <c r="P484" i="23"/>
  <c r="Q484" i="23" s="1"/>
  <c r="N485" i="23"/>
  <c r="O485" i="23"/>
  <c r="P485" i="23"/>
  <c r="Q485" i="23" s="1"/>
  <c r="N486" i="23"/>
  <c r="O486" i="23"/>
  <c r="P486" i="23"/>
  <c r="Q486" i="23" s="1"/>
  <c r="N487" i="23"/>
  <c r="O487" i="23"/>
  <c r="P487" i="23"/>
  <c r="Q487" i="23" s="1"/>
  <c r="N488" i="23"/>
  <c r="O488" i="23"/>
  <c r="P488" i="23"/>
  <c r="Q488" i="23" s="1"/>
  <c r="N489" i="23"/>
  <c r="O489" i="23"/>
  <c r="P489" i="23"/>
  <c r="Q489" i="23" s="1"/>
  <c r="N490" i="23"/>
  <c r="O490" i="23"/>
  <c r="P490" i="23"/>
  <c r="Q490" i="23" s="1"/>
  <c r="N491" i="23"/>
  <c r="O491" i="23"/>
  <c r="P491" i="23"/>
  <c r="Q491" i="23" s="1"/>
  <c r="N492" i="23"/>
  <c r="O492" i="23"/>
  <c r="P492" i="23"/>
  <c r="Q492" i="23" s="1"/>
  <c r="N493" i="23"/>
  <c r="O493" i="23"/>
  <c r="P493" i="23"/>
  <c r="Q493" i="23" s="1"/>
  <c r="N494" i="23"/>
  <c r="O494" i="23"/>
  <c r="P494" i="23"/>
  <c r="Q494" i="23" s="1"/>
  <c r="N495" i="23"/>
  <c r="O495" i="23"/>
  <c r="P495" i="23"/>
  <c r="Q495" i="23" s="1"/>
  <c r="N496" i="23"/>
  <c r="O496" i="23"/>
  <c r="P496" i="23"/>
  <c r="Q496" i="23" s="1"/>
  <c r="N497" i="23"/>
  <c r="O497" i="23"/>
  <c r="P497" i="23"/>
  <c r="Q497" i="23" s="1"/>
  <c r="N498" i="23"/>
  <c r="O498" i="23"/>
  <c r="P498" i="23"/>
  <c r="Q498" i="23" s="1"/>
  <c r="N499" i="23"/>
  <c r="O499" i="23"/>
  <c r="P499" i="23"/>
  <c r="Q499" i="23" s="1"/>
  <c r="N500" i="23"/>
  <c r="O500" i="23"/>
  <c r="P500" i="23"/>
  <c r="Q500" i="23" s="1"/>
  <c r="N501" i="23"/>
  <c r="O501" i="23"/>
  <c r="P501" i="23"/>
  <c r="Q501" i="23" s="1"/>
  <c r="N502" i="23"/>
  <c r="O502" i="23"/>
  <c r="P502" i="23"/>
  <c r="Q502" i="23" s="1"/>
  <c r="N503" i="23"/>
  <c r="O503" i="23"/>
  <c r="P503" i="23"/>
  <c r="Q503" i="23" s="1"/>
  <c r="N504" i="23"/>
  <c r="O504" i="23"/>
  <c r="P504" i="23"/>
  <c r="Q504" i="23" s="1"/>
  <c r="N505" i="23"/>
  <c r="O505" i="23"/>
  <c r="P505" i="23"/>
  <c r="Q505" i="23" s="1"/>
  <c r="N506" i="23"/>
  <c r="O506" i="23"/>
  <c r="P506" i="23"/>
  <c r="Q506" i="23" s="1"/>
  <c r="N507" i="23"/>
  <c r="O507" i="23"/>
  <c r="P507" i="23"/>
  <c r="Q507" i="23" s="1"/>
  <c r="N508" i="23"/>
  <c r="O508" i="23"/>
  <c r="P508" i="23"/>
  <c r="Q508" i="23" s="1"/>
  <c r="N509" i="23"/>
  <c r="O509" i="23"/>
  <c r="P509" i="23"/>
  <c r="Q509" i="23" s="1"/>
  <c r="N510" i="23"/>
  <c r="O510" i="23"/>
  <c r="P510" i="23"/>
  <c r="Q510" i="23" s="1"/>
  <c r="N511" i="23"/>
  <c r="O511" i="23"/>
  <c r="P511" i="23"/>
  <c r="Q511" i="23" s="1"/>
  <c r="N512" i="23"/>
  <c r="O512" i="23"/>
  <c r="P512" i="23"/>
  <c r="Q512" i="23" s="1"/>
  <c r="N513" i="23"/>
  <c r="O513" i="23"/>
  <c r="P513" i="23"/>
  <c r="Q513" i="23" s="1"/>
  <c r="N514" i="23"/>
  <c r="O514" i="23"/>
  <c r="P514" i="23"/>
  <c r="Q514" i="23" s="1"/>
  <c r="N515" i="23"/>
  <c r="O515" i="23"/>
  <c r="P515" i="23"/>
  <c r="Q515" i="23" s="1"/>
  <c r="N516" i="23"/>
  <c r="O516" i="23"/>
  <c r="P516" i="23"/>
  <c r="Q516" i="23" s="1"/>
  <c r="N517" i="23"/>
  <c r="O517" i="23"/>
  <c r="P517" i="23"/>
  <c r="Q517" i="23" s="1"/>
  <c r="N518" i="23"/>
  <c r="O518" i="23"/>
  <c r="P518" i="23"/>
  <c r="Q518" i="23" s="1"/>
  <c r="N519" i="23"/>
  <c r="O519" i="23"/>
  <c r="P519" i="23"/>
  <c r="Q519" i="23" s="1"/>
  <c r="N520" i="23"/>
  <c r="O520" i="23"/>
  <c r="P520" i="23"/>
  <c r="Q520" i="23" s="1"/>
  <c r="N521" i="23"/>
  <c r="O521" i="23"/>
  <c r="P521" i="23"/>
  <c r="Q521" i="23" s="1"/>
  <c r="N522" i="23"/>
  <c r="O522" i="23"/>
  <c r="P522" i="23"/>
  <c r="Q522" i="23" s="1"/>
  <c r="N523" i="23"/>
  <c r="O523" i="23"/>
  <c r="P523" i="23"/>
  <c r="Q523" i="23" s="1"/>
  <c r="N524" i="23"/>
  <c r="O524" i="23"/>
  <c r="P524" i="23"/>
  <c r="Q524" i="23" s="1"/>
  <c r="N525" i="23"/>
  <c r="O525" i="23"/>
  <c r="P525" i="23"/>
  <c r="Q525" i="23" s="1"/>
  <c r="N526" i="23"/>
  <c r="O526" i="23"/>
  <c r="P526" i="23"/>
  <c r="Q526" i="23" s="1"/>
  <c r="N527" i="23"/>
  <c r="O527" i="23"/>
  <c r="P527" i="23"/>
  <c r="Q527" i="23" s="1"/>
  <c r="N528" i="23"/>
  <c r="O528" i="23"/>
  <c r="P528" i="23"/>
  <c r="Q528" i="23" s="1"/>
  <c r="N529" i="23"/>
  <c r="O529" i="23"/>
  <c r="P529" i="23"/>
  <c r="Q529" i="23" s="1"/>
  <c r="N530" i="23"/>
  <c r="O530" i="23"/>
  <c r="P530" i="23"/>
  <c r="Q530" i="23" s="1"/>
  <c r="N531" i="23"/>
  <c r="O531" i="23"/>
  <c r="P531" i="23"/>
  <c r="Q531" i="23" s="1"/>
  <c r="N532" i="23"/>
  <c r="O532" i="23"/>
  <c r="P532" i="23"/>
  <c r="Q532" i="23" s="1"/>
  <c r="N533" i="23"/>
  <c r="O533" i="23"/>
  <c r="P533" i="23"/>
  <c r="Q533" i="23" s="1"/>
  <c r="N534" i="23"/>
  <c r="O534" i="23"/>
  <c r="P534" i="23"/>
  <c r="Q534" i="23" s="1"/>
  <c r="N535" i="23"/>
  <c r="O535" i="23"/>
  <c r="P535" i="23"/>
  <c r="Q535" i="23" s="1"/>
  <c r="N536" i="23"/>
  <c r="O536" i="23"/>
  <c r="P536" i="23"/>
  <c r="Q536" i="23" s="1"/>
  <c r="N537" i="23"/>
  <c r="O537" i="23"/>
  <c r="P537" i="23"/>
  <c r="Q537" i="23" s="1"/>
  <c r="N538" i="23"/>
  <c r="O538" i="23"/>
  <c r="P538" i="23"/>
  <c r="Q538" i="23" s="1"/>
  <c r="N539" i="23"/>
  <c r="O539" i="23"/>
  <c r="P539" i="23"/>
  <c r="Q539" i="23" s="1"/>
  <c r="N540" i="23"/>
  <c r="O540" i="23"/>
  <c r="P540" i="23"/>
  <c r="Q540" i="23" s="1"/>
  <c r="N541" i="23"/>
  <c r="O541" i="23"/>
  <c r="P541" i="23"/>
  <c r="Q541" i="23" s="1"/>
  <c r="N542" i="23"/>
  <c r="O542" i="23"/>
  <c r="P542" i="23"/>
  <c r="Q542" i="23" s="1"/>
  <c r="N543" i="23"/>
  <c r="O543" i="23"/>
  <c r="P543" i="23"/>
  <c r="Q543" i="23" s="1"/>
  <c r="N544" i="23"/>
  <c r="O544" i="23"/>
  <c r="P544" i="23"/>
  <c r="Q544" i="23" s="1"/>
  <c r="N545" i="23"/>
  <c r="O545" i="23"/>
  <c r="P545" i="23"/>
  <c r="Q545" i="23" s="1"/>
  <c r="N546" i="23"/>
  <c r="O546" i="23"/>
  <c r="P546" i="23"/>
  <c r="Q546" i="23" s="1"/>
  <c r="N547" i="23"/>
  <c r="O547" i="23"/>
  <c r="P547" i="23"/>
  <c r="Q547" i="23" s="1"/>
  <c r="N548" i="23"/>
  <c r="O548" i="23"/>
  <c r="P548" i="23"/>
  <c r="Q548" i="23" s="1"/>
  <c r="N549" i="23"/>
  <c r="O549" i="23"/>
  <c r="P549" i="23"/>
  <c r="Q549" i="23" s="1"/>
  <c r="N550" i="23"/>
  <c r="O550" i="23"/>
  <c r="P550" i="23"/>
  <c r="Q550" i="23" s="1"/>
  <c r="N551" i="23"/>
  <c r="O551" i="23"/>
  <c r="P551" i="23"/>
  <c r="Q551" i="23" s="1"/>
  <c r="N552" i="23"/>
  <c r="O552" i="23"/>
  <c r="P552" i="23"/>
  <c r="Q552" i="23" s="1"/>
  <c r="N553" i="23"/>
  <c r="O553" i="23"/>
  <c r="P553" i="23"/>
  <c r="Q553" i="23" s="1"/>
  <c r="N554" i="23"/>
  <c r="O554" i="23"/>
  <c r="P554" i="23"/>
  <c r="Q554" i="23" s="1"/>
  <c r="N555" i="23"/>
  <c r="O555" i="23"/>
  <c r="P555" i="23"/>
  <c r="Q555" i="23" s="1"/>
  <c r="N556" i="23"/>
  <c r="O556" i="23"/>
  <c r="P556" i="23"/>
  <c r="Q556" i="23" s="1"/>
  <c r="N557" i="23"/>
  <c r="O557" i="23"/>
  <c r="P557" i="23"/>
  <c r="Q557" i="23" s="1"/>
  <c r="N558" i="23"/>
  <c r="O558" i="23"/>
  <c r="P558" i="23"/>
  <c r="Q558" i="23" s="1"/>
  <c r="N559" i="23"/>
  <c r="O559" i="23"/>
  <c r="P559" i="23"/>
  <c r="Q559" i="23" s="1"/>
  <c r="N560" i="23"/>
  <c r="O560" i="23"/>
  <c r="P560" i="23"/>
  <c r="Q560" i="23" s="1"/>
  <c r="N561" i="23"/>
  <c r="O561" i="23"/>
  <c r="P561" i="23"/>
  <c r="Q561" i="23" s="1"/>
  <c r="N562" i="23"/>
  <c r="O562" i="23"/>
  <c r="P562" i="23"/>
  <c r="Q562" i="23" s="1"/>
  <c r="N563" i="23"/>
  <c r="O563" i="23"/>
  <c r="P563" i="23"/>
  <c r="Q563" i="23" s="1"/>
  <c r="N564" i="23"/>
  <c r="O564" i="23"/>
  <c r="P564" i="23"/>
  <c r="Q564" i="23" s="1"/>
  <c r="N565" i="23"/>
  <c r="O565" i="23"/>
  <c r="P565" i="23"/>
  <c r="Q565" i="23" s="1"/>
  <c r="N566" i="23"/>
  <c r="O566" i="23"/>
  <c r="P566" i="23"/>
  <c r="Q566" i="23" s="1"/>
  <c r="N567" i="23"/>
  <c r="O567" i="23"/>
  <c r="P567" i="23"/>
  <c r="Q567" i="23" s="1"/>
  <c r="N568" i="23"/>
  <c r="O568" i="23"/>
  <c r="P568" i="23"/>
  <c r="Q568" i="23" s="1"/>
  <c r="N569" i="23"/>
  <c r="O569" i="23"/>
  <c r="P569" i="23"/>
  <c r="Q569" i="23" s="1"/>
  <c r="N570" i="23"/>
  <c r="O570" i="23"/>
  <c r="P570" i="23"/>
  <c r="Q570" i="23" s="1"/>
  <c r="N571" i="23"/>
  <c r="O571" i="23"/>
  <c r="P571" i="23"/>
  <c r="Q571" i="23" s="1"/>
  <c r="N572" i="23"/>
  <c r="O572" i="23"/>
  <c r="P572" i="23"/>
  <c r="Q572" i="23" s="1"/>
  <c r="N573" i="23"/>
  <c r="O573" i="23"/>
  <c r="P573" i="23"/>
  <c r="Q573" i="23" s="1"/>
  <c r="N574" i="23"/>
  <c r="O574" i="23"/>
  <c r="P574" i="23"/>
  <c r="Q574" i="23" s="1"/>
  <c r="N575" i="23"/>
  <c r="O575" i="23"/>
  <c r="P575" i="23"/>
  <c r="Q575" i="23" s="1"/>
  <c r="N576" i="23"/>
  <c r="O576" i="23"/>
  <c r="P576" i="23"/>
  <c r="Q576" i="23" s="1"/>
  <c r="N577" i="23"/>
  <c r="O577" i="23"/>
  <c r="P577" i="23"/>
  <c r="Q577" i="23" s="1"/>
  <c r="N578" i="23"/>
  <c r="O578" i="23"/>
  <c r="P578" i="23"/>
  <c r="Q578" i="23" s="1"/>
  <c r="N579" i="23"/>
  <c r="O579" i="23"/>
  <c r="P579" i="23"/>
  <c r="Q579" i="23" s="1"/>
  <c r="N580" i="23"/>
  <c r="O580" i="23"/>
  <c r="P580" i="23"/>
  <c r="Q580" i="23" s="1"/>
  <c r="N581" i="23"/>
  <c r="O581" i="23"/>
  <c r="P581" i="23"/>
  <c r="Q581" i="23" s="1"/>
  <c r="N582" i="23"/>
  <c r="O582" i="23"/>
  <c r="P582" i="23"/>
  <c r="Q582" i="23" s="1"/>
  <c r="N583" i="23"/>
  <c r="O583" i="23"/>
  <c r="P583" i="23"/>
  <c r="Q583" i="23" s="1"/>
  <c r="N584" i="23"/>
  <c r="O584" i="23"/>
  <c r="P584" i="23"/>
  <c r="Q584" i="23" s="1"/>
  <c r="N585" i="23"/>
  <c r="O585" i="23"/>
  <c r="P585" i="23"/>
  <c r="Q585" i="23" s="1"/>
  <c r="N586" i="23"/>
  <c r="O586" i="23"/>
  <c r="P586" i="23"/>
  <c r="Q586" i="23" s="1"/>
  <c r="N587" i="23"/>
  <c r="O587" i="23"/>
  <c r="P587" i="23"/>
  <c r="Q587" i="23" s="1"/>
  <c r="N588" i="23"/>
  <c r="O588" i="23"/>
  <c r="P588" i="23"/>
  <c r="Q588" i="23" s="1"/>
  <c r="N589" i="23"/>
  <c r="O589" i="23"/>
  <c r="P589" i="23"/>
  <c r="Q589" i="23" s="1"/>
  <c r="N590" i="23"/>
  <c r="O590" i="23"/>
  <c r="P590" i="23"/>
  <c r="Q590" i="23" s="1"/>
  <c r="N591" i="23"/>
  <c r="O591" i="23"/>
  <c r="P591" i="23"/>
  <c r="Q591" i="23" s="1"/>
  <c r="N592" i="23"/>
  <c r="O592" i="23"/>
  <c r="P592" i="23"/>
  <c r="Q592" i="23" s="1"/>
  <c r="N593" i="23"/>
  <c r="O593" i="23"/>
  <c r="P593" i="23"/>
  <c r="Q593" i="23" s="1"/>
  <c r="N594" i="23"/>
  <c r="O594" i="23"/>
  <c r="P594" i="23"/>
  <c r="Q594" i="23" s="1"/>
  <c r="N595" i="23"/>
  <c r="O595" i="23"/>
  <c r="P595" i="23"/>
  <c r="Q595" i="23" s="1"/>
  <c r="N596" i="23"/>
  <c r="O596" i="23"/>
  <c r="P596" i="23"/>
  <c r="Q596" i="23" s="1"/>
  <c r="N597" i="23"/>
  <c r="O597" i="23"/>
  <c r="P597" i="23"/>
  <c r="Q597" i="23" s="1"/>
  <c r="N598" i="23"/>
  <c r="O598" i="23"/>
  <c r="P598" i="23"/>
  <c r="Q598" i="23" s="1"/>
  <c r="N599" i="23"/>
  <c r="O599" i="23"/>
  <c r="P599" i="23"/>
  <c r="Q599" i="23" s="1"/>
  <c r="N600" i="23"/>
  <c r="O600" i="23"/>
  <c r="P600" i="23"/>
  <c r="Q600" i="23" s="1"/>
  <c r="N601" i="23"/>
  <c r="O601" i="23"/>
  <c r="P601" i="23"/>
  <c r="Q601" i="23" s="1"/>
  <c r="N602" i="23"/>
  <c r="O602" i="23"/>
  <c r="P602" i="23"/>
  <c r="Q602" i="23" s="1"/>
  <c r="N603" i="23"/>
  <c r="O603" i="23"/>
  <c r="P603" i="23"/>
  <c r="Q603" i="23" s="1"/>
  <c r="N604" i="23"/>
  <c r="O604" i="23"/>
  <c r="P604" i="23"/>
  <c r="Q604" i="23" s="1"/>
  <c r="N605" i="23"/>
  <c r="O605" i="23"/>
  <c r="P605" i="23"/>
  <c r="Q605" i="23" s="1"/>
  <c r="N606" i="23"/>
  <c r="O606" i="23"/>
  <c r="P606" i="23"/>
  <c r="Q606" i="23" s="1"/>
  <c r="N607" i="23"/>
  <c r="O607" i="23"/>
  <c r="P607" i="23"/>
  <c r="Q607" i="23" s="1"/>
  <c r="N608" i="23"/>
  <c r="O608" i="23"/>
  <c r="P608" i="23"/>
  <c r="Q608" i="23" s="1"/>
  <c r="N609" i="23"/>
  <c r="O609" i="23"/>
  <c r="P609" i="23"/>
  <c r="Q609" i="23" s="1"/>
  <c r="N610" i="23"/>
  <c r="O610" i="23"/>
  <c r="P610" i="23"/>
  <c r="Q610" i="23" s="1"/>
  <c r="N611" i="23"/>
  <c r="O611" i="23"/>
  <c r="P611" i="23"/>
  <c r="Q611" i="23" s="1"/>
  <c r="N612" i="23"/>
  <c r="O612" i="23"/>
  <c r="P612" i="23"/>
  <c r="Q612" i="23" s="1"/>
  <c r="N613" i="23"/>
  <c r="O613" i="23"/>
  <c r="P613" i="23"/>
  <c r="Q613" i="23" s="1"/>
  <c r="N614" i="23"/>
  <c r="O614" i="23"/>
  <c r="P614" i="23"/>
  <c r="Q614" i="23" s="1"/>
  <c r="N615" i="23"/>
  <c r="O615" i="23"/>
  <c r="P615" i="23"/>
  <c r="Q615" i="23" s="1"/>
  <c r="N616" i="23"/>
  <c r="O616" i="23"/>
  <c r="P616" i="23"/>
  <c r="Q616" i="23" s="1"/>
  <c r="N617" i="23"/>
  <c r="O617" i="23"/>
  <c r="P617" i="23"/>
  <c r="Q617" i="23" s="1"/>
  <c r="N618" i="23"/>
  <c r="O618" i="23"/>
  <c r="P618" i="23"/>
  <c r="Q618" i="23" s="1"/>
  <c r="N619" i="23"/>
  <c r="O619" i="23"/>
  <c r="P619" i="23"/>
  <c r="Q619" i="23" s="1"/>
  <c r="N620" i="23"/>
  <c r="O620" i="23"/>
  <c r="P620" i="23"/>
  <c r="Q620" i="23" s="1"/>
  <c r="N621" i="23"/>
  <c r="O621" i="23"/>
  <c r="P621" i="23"/>
  <c r="Q621" i="23" s="1"/>
  <c r="N622" i="23"/>
  <c r="O622" i="23"/>
  <c r="P622" i="23"/>
  <c r="Q622" i="23" s="1"/>
  <c r="N623" i="23"/>
  <c r="O623" i="23"/>
  <c r="P623" i="23"/>
  <c r="Q623" i="23" s="1"/>
  <c r="N624" i="23"/>
  <c r="O624" i="23"/>
  <c r="P624" i="23"/>
  <c r="Q624" i="23" s="1"/>
  <c r="N625" i="23"/>
  <c r="O625" i="23"/>
  <c r="P625" i="23"/>
  <c r="Q625" i="23" s="1"/>
  <c r="N626" i="23"/>
  <c r="O626" i="23"/>
  <c r="P626" i="23"/>
  <c r="Q626" i="23" s="1"/>
  <c r="N627" i="23"/>
  <c r="O627" i="23"/>
  <c r="P627" i="23"/>
  <c r="Q627" i="23" s="1"/>
  <c r="N628" i="23"/>
  <c r="O628" i="23"/>
  <c r="P628" i="23"/>
  <c r="Q628" i="23" s="1"/>
  <c r="N629" i="23"/>
  <c r="O629" i="23"/>
  <c r="P629" i="23"/>
  <c r="Q629" i="23" s="1"/>
  <c r="N630" i="23"/>
  <c r="O630" i="23"/>
  <c r="P630" i="23"/>
  <c r="Q630" i="23" s="1"/>
  <c r="N631" i="23"/>
  <c r="O631" i="23"/>
  <c r="P631" i="23"/>
  <c r="Q631" i="23" s="1"/>
  <c r="N632" i="23"/>
  <c r="O632" i="23"/>
  <c r="P632" i="23"/>
  <c r="Q632" i="23" s="1"/>
  <c r="N633" i="23"/>
  <c r="O633" i="23"/>
  <c r="P633" i="23"/>
  <c r="Q633" i="23" s="1"/>
  <c r="N634" i="23"/>
  <c r="O634" i="23"/>
  <c r="P634" i="23"/>
  <c r="Q634" i="23" s="1"/>
  <c r="N635" i="23"/>
  <c r="O635" i="23"/>
  <c r="P635" i="23"/>
  <c r="Q635" i="23" s="1"/>
  <c r="N636" i="23"/>
  <c r="O636" i="23"/>
  <c r="P636" i="23"/>
  <c r="Q636" i="23" s="1"/>
  <c r="N637" i="23"/>
  <c r="O637" i="23"/>
  <c r="P637" i="23"/>
  <c r="Q637" i="23" s="1"/>
  <c r="N638" i="23"/>
  <c r="O638" i="23"/>
  <c r="P638" i="23"/>
  <c r="Q638" i="23" s="1"/>
  <c r="N639" i="23"/>
  <c r="O639" i="23"/>
  <c r="P639" i="23"/>
  <c r="Q639" i="23" s="1"/>
  <c r="N640" i="23"/>
  <c r="O640" i="23"/>
  <c r="P640" i="23"/>
  <c r="Q640" i="23" s="1"/>
  <c r="N641" i="23"/>
  <c r="O641" i="23"/>
  <c r="P641" i="23"/>
  <c r="Q641" i="23" s="1"/>
  <c r="N642" i="23"/>
  <c r="O642" i="23"/>
  <c r="P642" i="23"/>
  <c r="Q642" i="23" s="1"/>
  <c r="N643" i="23"/>
  <c r="O643" i="23"/>
  <c r="P643" i="23"/>
  <c r="Q643" i="23" s="1"/>
  <c r="N644" i="23"/>
  <c r="O644" i="23"/>
  <c r="P644" i="23"/>
  <c r="Q644" i="23" s="1"/>
  <c r="N645" i="23"/>
  <c r="O645" i="23"/>
  <c r="P645" i="23"/>
  <c r="Q645" i="23" s="1"/>
  <c r="N646" i="23"/>
  <c r="O646" i="23"/>
  <c r="P646" i="23"/>
  <c r="Q646" i="23" s="1"/>
  <c r="N647" i="23"/>
  <c r="O647" i="23"/>
  <c r="P647" i="23"/>
  <c r="Q647" i="23" s="1"/>
  <c r="N648" i="23"/>
  <c r="O648" i="23"/>
  <c r="P648" i="23"/>
  <c r="Q648" i="23" s="1"/>
  <c r="N649" i="23"/>
  <c r="O649" i="23"/>
  <c r="P649" i="23"/>
  <c r="Q649" i="23" s="1"/>
  <c r="N650" i="23"/>
  <c r="O650" i="23"/>
  <c r="P650" i="23"/>
  <c r="Q650" i="23" s="1"/>
  <c r="N651" i="23"/>
  <c r="O651" i="23"/>
  <c r="P651" i="23"/>
  <c r="Q651" i="23" s="1"/>
  <c r="N652" i="23"/>
  <c r="O652" i="23"/>
  <c r="P652" i="23"/>
  <c r="Q652" i="23" s="1"/>
  <c r="N653" i="23"/>
  <c r="O653" i="23"/>
  <c r="P653" i="23"/>
  <c r="Q653" i="23" s="1"/>
  <c r="N654" i="23"/>
  <c r="O654" i="23"/>
  <c r="P654" i="23"/>
  <c r="Q654" i="23" s="1"/>
  <c r="N655" i="23"/>
  <c r="O655" i="23"/>
  <c r="P655" i="23"/>
  <c r="Q655" i="23" s="1"/>
  <c r="N656" i="23"/>
  <c r="O656" i="23"/>
  <c r="P656" i="23"/>
  <c r="Q656" i="23" s="1"/>
  <c r="N657" i="23"/>
  <c r="O657" i="23"/>
  <c r="P657" i="23"/>
  <c r="Q657" i="23" s="1"/>
  <c r="N658" i="23"/>
  <c r="O658" i="23"/>
  <c r="P658" i="23"/>
  <c r="Q658" i="23" s="1"/>
  <c r="N659" i="23"/>
  <c r="O659" i="23"/>
  <c r="P659" i="23"/>
  <c r="Q659" i="23" s="1"/>
  <c r="N660" i="23"/>
  <c r="O660" i="23"/>
  <c r="P660" i="23"/>
  <c r="Q660" i="23" s="1"/>
  <c r="N661" i="23"/>
  <c r="O661" i="23"/>
  <c r="P661" i="23"/>
  <c r="Q661" i="23" s="1"/>
  <c r="N662" i="23"/>
  <c r="O662" i="23"/>
  <c r="P662" i="23"/>
  <c r="Q662" i="23" s="1"/>
  <c r="N663" i="23"/>
  <c r="O663" i="23"/>
  <c r="P663" i="23"/>
  <c r="Q663" i="23" s="1"/>
  <c r="N664" i="23"/>
  <c r="O664" i="23"/>
  <c r="P664" i="23"/>
  <c r="Q664" i="23" s="1"/>
  <c r="N665" i="23"/>
  <c r="O665" i="23"/>
  <c r="P665" i="23"/>
  <c r="Q665" i="23" s="1"/>
  <c r="N666" i="23"/>
  <c r="O666" i="23"/>
  <c r="P666" i="23"/>
  <c r="Q666" i="23" s="1"/>
  <c r="N667" i="23"/>
  <c r="O667" i="23"/>
  <c r="P667" i="23"/>
  <c r="Q667" i="23" s="1"/>
  <c r="N668" i="23"/>
  <c r="O668" i="23"/>
  <c r="P668" i="23"/>
  <c r="Q668" i="23" s="1"/>
  <c r="N669" i="23"/>
  <c r="O669" i="23"/>
  <c r="P669" i="23"/>
  <c r="Q669" i="23" s="1"/>
  <c r="N670" i="23"/>
  <c r="O670" i="23"/>
  <c r="P670" i="23"/>
  <c r="Q670" i="23" s="1"/>
  <c r="N671" i="23"/>
  <c r="O671" i="23"/>
  <c r="P671" i="23"/>
  <c r="Q671" i="23" s="1"/>
  <c r="N672" i="23"/>
  <c r="O672" i="23"/>
  <c r="P672" i="23"/>
  <c r="Q672" i="23" s="1"/>
  <c r="N673" i="23"/>
  <c r="O673" i="23"/>
  <c r="P673" i="23"/>
  <c r="Q673" i="23" s="1"/>
  <c r="N674" i="23"/>
  <c r="O674" i="23"/>
  <c r="P674" i="23"/>
  <c r="Q674" i="23" s="1"/>
  <c r="N675" i="23"/>
  <c r="O675" i="23"/>
  <c r="P675" i="23"/>
  <c r="Q675" i="23" s="1"/>
  <c r="N676" i="23"/>
  <c r="O676" i="23"/>
  <c r="P676" i="23"/>
  <c r="Q676" i="23" s="1"/>
  <c r="N677" i="23"/>
  <c r="O677" i="23"/>
  <c r="P677" i="23"/>
  <c r="Q677" i="23" s="1"/>
  <c r="N678" i="23"/>
  <c r="O678" i="23"/>
  <c r="P678" i="23"/>
  <c r="Q678" i="23" s="1"/>
  <c r="N679" i="23"/>
  <c r="O679" i="23"/>
  <c r="P679" i="23"/>
  <c r="Q679" i="23" s="1"/>
  <c r="N680" i="23"/>
  <c r="O680" i="23"/>
  <c r="P680" i="23"/>
  <c r="Q680" i="23" s="1"/>
  <c r="N681" i="23"/>
  <c r="O681" i="23"/>
  <c r="P681" i="23"/>
  <c r="Q681" i="23" s="1"/>
  <c r="N682" i="23"/>
  <c r="O682" i="23"/>
  <c r="P682" i="23"/>
  <c r="Q682" i="23" s="1"/>
  <c r="N683" i="23"/>
  <c r="O683" i="23"/>
  <c r="P683" i="23"/>
  <c r="Q683" i="23" s="1"/>
  <c r="N684" i="23"/>
  <c r="O684" i="23"/>
  <c r="P684" i="23"/>
  <c r="Q684" i="23" s="1"/>
  <c r="N685" i="23"/>
  <c r="O685" i="23"/>
  <c r="P685" i="23"/>
  <c r="Q685" i="23" s="1"/>
  <c r="N686" i="23"/>
  <c r="O686" i="23"/>
  <c r="P686" i="23"/>
  <c r="Q686" i="23" s="1"/>
  <c r="N687" i="23"/>
  <c r="O687" i="23"/>
  <c r="P687" i="23"/>
  <c r="Q687" i="23" s="1"/>
  <c r="N688" i="23"/>
  <c r="O688" i="23"/>
  <c r="P688" i="23"/>
  <c r="Q688" i="23" s="1"/>
  <c r="N689" i="23"/>
  <c r="O689" i="23"/>
  <c r="P689" i="23"/>
  <c r="Q689" i="23" s="1"/>
  <c r="N690" i="23"/>
  <c r="O690" i="23"/>
  <c r="P690" i="23"/>
  <c r="Q690" i="23" s="1"/>
  <c r="N691" i="23"/>
  <c r="O691" i="23"/>
  <c r="P691" i="23"/>
  <c r="Q691" i="23" s="1"/>
  <c r="N692" i="23"/>
  <c r="O692" i="23"/>
  <c r="P692" i="23"/>
  <c r="Q692" i="23" s="1"/>
  <c r="N693" i="23"/>
  <c r="O693" i="23"/>
  <c r="P693" i="23"/>
  <c r="Q693" i="23" s="1"/>
  <c r="N694" i="23"/>
  <c r="O694" i="23"/>
  <c r="P694" i="23"/>
  <c r="Q694" i="23" s="1"/>
  <c r="N695" i="23"/>
  <c r="O695" i="23"/>
  <c r="P695" i="23"/>
  <c r="Q695" i="23" s="1"/>
  <c r="N696" i="23"/>
  <c r="O696" i="23"/>
  <c r="P696" i="23"/>
  <c r="Q696" i="23" s="1"/>
  <c r="N697" i="23"/>
  <c r="O697" i="23"/>
  <c r="P697" i="23"/>
  <c r="Q697" i="23" s="1"/>
  <c r="N698" i="23"/>
  <c r="O698" i="23"/>
  <c r="P698" i="23"/>
  <c r="Q698" i="23" s="1"/>
  <c r="N699" i="23"/>
  <c r="O699" i="23"/>
  <c r="P699" i="23"/>
  <c r="Q699" i="23" s="1"/>
  <c r="N700" i="23"/>
  <c r="O700" i="23"/>
  <c r="P700" i="23"/>
  <c r="Q700" i="23" s="1"/>
  <c r="N701" i="23"/>
  <c r="O701" i="23"/>
  <c r="P701" i="23"/>
  <c r="Q701" i="23" s="1"/>
  <c r="N702" i="23"/>
  <c r="O702" i="23"/>
  <c r="P702" i="23"/>
  <c r="Q702" i="23" s="1"/>
  <c r="N703" i="23"/>
  <c r="O703" i="23"/>
  <c r="P703" i="23"/>
  <c r="Q703" i="23" s="1"/>
  <c r="N704" i="23"/>
  <c r="O704" i="23"/>
  <c r="P704" i="23"/>
  <c r="Q704" i="23" s="1"/>
  <c r="N705" i="23"/>
  <c r="O705" i="23"/>
  <c r="P705" i="23"/>
  <c r="Q705" i="23" s="1"/>
  <c r="N706" i="23"/>
  <c r="O706" i="23"/>
  <c r="P706" i="23"/>
  <c r="Q706" i="23" s="1"/>
  <c r="N707" i="23"/>
  <c r="O707" i="23"/>
  <c r="P707" i="23"/>
  <c r="Q707" i="23" s="1"/>
  <c r="N708" i="23"/>
  <c r="O708" i="23"/>
  <c r="P708" i="23"/>
  <c r="Q708" i="23" s="1"/>
  <c r="N709" i="23"/>
  <c r="O709" i="23"/>
  <c r="P709" i="23"/>
  <c r="Q709" i="23" s="1"/>
  <c r="N710" i="23"/>
  <c r="O710" i="23"/>
  <c r="P710" i="23"/>
  <c r="Q710" i="23" s="1"/>
  <c r="N711" i="23"/>
  <c r="O711" i="23"/>
  <c r="P711" i="23"/>
  <c r="Q711" i="23" s="1"/>
  <c r="N712" i="23"/>
  <c r="O712" i="23"/>
  <c r="P712" i="23"/>
  <c r="Q712" i="23" s="1"/>
  <c r="N713" i="23"/>
  <c r="O713" i="23"/>
  <c r="P713" i="23"/>
  <c r="Q713" i="23" s="1"/>
  <c r="N714" i="23"/>
  <c r="O714" i="23"/>
  <c r="P714" i="23"/>
  <c r="Q714" i="23" s="1"/>
  <c r="N715" i="23"/>
  <c r="O715" i="23"/>
  <c r="P715" i="23"/>
  <c r="Q715" i="23" s="1"/>
  <c r="N716" i="23"/>
  <c r="O716" i="23"/>
  <c r="P716" i="23"/>
  <c r="Q716" i="23" s="1"/>
  <c r="N717" i="23"/>
  <c r="O717" i="23"/>
  <c r="P717" i="23"/>
  <c r="Q717" i="23" s="1"/>
  <c r="N718" i="23"/>
  <c r="O718" i="23"/>
  <c r="P718" i="23"/>
  <c r="Q718" i="23" s="1"/>
  <c r="N719" i="23"/>
  <c r="O719" i="23"/>
  <c r="P719" i="23"/>
  <c r="Q719" i="23" s="1"/>
  <c r="N720" i="23"/>
  <c r="O720" i="23"/>
  <c r="P720" i="23"/>
  <c r="Q720" i="23" s="1"/>
  <c r="N721" i="23"/>
  <c r="O721" i="23"/>
  <c r="P721" i="23"/>
  <c r="Q721" i="23" s="1"/>
  <c r="N722" i="23"/>
  <c r="O722" i="23"/>
  <c r="P722" i="23"/>
  <c r="Q722" i="23" s="1"/>
  <c r="N723" i="23"/>
  <c r="O723" i="23"/>
  <c r="P723" i="23"/>
  <c r="Q723" i="23" s="1"/>
  <c r="N724" i="23"/>
  <c r="O724" i="23"/>
  <c r="P724" i="23"/>
  <c r="Q724" i="23" s="1"/>
  <c r="N725" i="23"/>
  <c r="O725" i="23"/>
  <c r="P725" i="23"/>
  <c r="Q725" i="23" s="1"/>
  <c r="N726" i="23"/>
  <c r="O726" i="23"/>
  <c r="P726" i="23"/>
  <c r="Q726" i="23" s="1"/>
  <c r="N727" i="23"/>
  <c r="O727" i="23"/>
  <c r="P727" i="23"/>
  <c r="Q727" i="23" s="1"/>
  <c r="N728" i="23"/>
  <c r="O728" i="23"/>
  <c r="P728" i="23"/>
  <c r="Q728" i="23" s="1"/>
  <c r="N729" i="23"/>
  <c r="O729" i="23"/>
  <c r="P729" i="23"/>
  <c r="Q729" i="23" s="1"/>
  <c r="N730" i="23"/>
  <c r="O730" i="23"/>
  <c r="P730" i="23"/>
  <c r="Q730" i="23" s="1"/>
  <c r="N731" i="23"/>
  <c r="O731" i="23"/>
  <c r="P731" i="23"/>
  <c r="Q731" i="23" s="1"/>
  <c r="N732" i="23"/>
  <c r="O732" i="23"/>
  <c r="P732" i="23"/>
  <c r="Q732" i="23" s="1"/>
  <c r="N733" i="23"/>
  <c r="O733" i="23"/>
  <c r="P733" i="23"/>
  <c r="Q733" i="23" s="1"/>
  <c r="N734" i="23"/>
  <c r="O734" i="23"/>
  <c r="P734" i="23"/>
  <c r="Q734" i="23" s="1"/>
  <c r="N735" i="23"/>
  <c r="O735" i="23"/>
  <c r="P735" i="23"/>
  <c r="Q735" i="23" s="1"/>
  <c r="N736" i="23"/>
  <c r="O736" i="23"/>
  <c r="P736" i="23"/>
  <c r="Q736" i="23" s="1"/>
  <c r="N737" i="23"/>
  <c r="O737" i="23"/>
  <c r="P737" i="23"/>
  <c r="Q737" i="23" s="1"/>
  <c r="N738" i="23"/>
  <c r="O738" i="23"/>
  <c r="P738" i="23"/>
  <c r="Q738" i="23" s="1"/>
  <c r="N5" i="23"/>
  <c r="O5" i="23"/>
  <c r="P5" i="23"/>
  <c r="Q5" i="23" s="1"/>
  <c r="N6" i="23"/>
  <c r="O6" i="23"/>
  <c r="P6" i="23"/>
  <c r="Q6" i="23" s="1"/>
  <c r="N7" i="23"/>
  <c r="O7" i="23"/>
  <c r="P7" i="23"/>
  <c r="Q7" i="23" s="1"/>
  <c r="N8" i="23"/>
  <c r="O8" i="23"/>
  <c r="P8" i="23"/>
  <c r="Q8" i="23" s="1"/>
  <c r="N9" i="23"/>
  <c r="O9" i="23"/>
  <c r="P9" i="23"/>
  <c r="Q9" i="23" s="1"/>
  <c r="N10" i="23"/>
  <c r="O10" i="23"/>
  <c r="P10" i="23"/>
  <c r="Q10" i="23" s="1"/>
  <c r="N11" i="23"/>
  <c r="O11" i="23"/>
  <c r="P11" i="23"/>
  <c r="Q11" i="23" s="1"/>
  <c r="N12" i="23"/>
  <c r="O12" i="23"/>
  <c r="P12" i="23"/>
  <c r="Q12" i="23" s="1"/>
  <c r="N13" i="23"/>
  <c r="O13" i="23"/>
  <c r="P13" i="23"/>
  <c r="Q13" i="23" s="1"/>
  <c r="N14" i="23"/>
  <c r="O14" i="23"/>
  <c r="P14" i="23"/>
  <c r="Q14" i="23" s="1"/>
  <c r="N15" i="23"/>
  <c r="O15" i="23"/>
  <c r="P15" i="23"/>
  <c r="Q15" i="23" s="1"/>
  <c r="N16" i="23"/>
  <c r="O16" i="23"/>
  <c r="P16" i="23"/>
  <c r="Q16" i="23" s="1"/>
  <c r="N17" i="23"/>
  <c r="O17" i="23"/>
  <c r="P17" i="23"/>
  <c r="Q17" i="23" s="1"/>
  <c r="N18" i="23"/>
  <c r="O18" i="23"/>
  <c r="P18" i="23"/>
  <c r="Q18" i="23" s="1"/>
  <c r="N19" i="23"/>
  <c r="O19" i="23"/>
  <c r="P19" i="23"/>
  <c r="Q19" i="23" s="1"/>
  <c r="N20" i="23"/>
  <c r="O20" i="23"/>
  <c r="P20" i="23"/>
  <c r="Q20" i="23" s="1"/>
  <c r="N21" i="23"/>
  <c r="O21" i="23"/>
  <c r="P21" i="23"/>
  <c r="Q21" i="23" s="1"/>
  <c r="N22" i="23"/>
  <c r="O22" i="23"/>
  <c r="P22" i="23"/>
  <c r="Q22" i="23" s="1"/>
  <c r="N23" i="23"/>
  <c r="O23" i="23"/>
  <c r="P23" i="23"/>
  <c r="Q23" i="23" s="1"/>
  <c r="N24" i="23"/>
  <c r="O24" i="23"/>
  <c r="P24" i="23"/>
  <c r="Q24" i="23" s="1"/>
  <c r="N25" i="23"/>
  <c r="O25" i="23"/>
  <c r="P25" i="23"/>
  <c r="Q25" i="23" s="1"/>
  <c r="N26" i="23"/>
  <c r="O26" i="23"/>
  <c r="P26" i="23"/>
  <c r="Q26" i="23" s="1"/>
  <c r="N27" i="23"/>
  <c r="O27" i="23"/>
  <c r="P27" i="23"/>
  <c r="Q27" i="23" s="1"/>
  <c r="N28" i="23"/>
  <c r="O28" i="23"/>
  <c r="P28" i="23"/>
  <c r="Q28" i="23" s="1"/>
  <c r="N29" i="23"/>
  <c r="O29" i="23"/>
  <c r="P29" i="23"/>
  <c r="Q29" i="23" s="1"/>
  <c r="N30" i="23"/>
  <c r="O30" i="23"/>
  <c r="P30" i="23"/>
  <c r="Q30" i="23" s="1"/>
  <c r="N31" i="23"/>
  <c r="O31" i="23"/>
  <c r="P31" i="23"/>
  <c r="Q31" i="23" s="1"/>
  <c r="N32" i="23"/>
  <c r="O32" i="23"/>
  <c r="P32" i="23"/>
  <c r="Q32" i="23" s="1"/>
  <c r="N33" i="23"/>
  <c r="O33" i="23"/>
  <c r="P33" i="23"/>
  <c r="Q33" i="23" s="1"/>
  <c r="N34" i="23"/>
  <c r="O34" i="23"/>
  <c r="P34" i="23"/>
  <c r="Q34" i="23" s="1"/>
  <c r="N35" i="23"/>
  <c r="O35" i="23"/>
  <c r="P35" i="23"/>
  <c r="Q35" i="23" s="1"/>
  <c r="N36" i="23"/>
  <c r="O36" i="23"/>
  <c r="P36" i="23"/>
  <c r="Q36" i="23" s="1"/>
  <c r="N37" i="23"/>
  <c r="O37" i="23"/>
  <c r="P37" i="23"/>
  <c r="Q37" i="23" s="1"/>
  <c r="N38" i="23"/>
  <c r="O38" i="23"/>
  <c r="P38" i="23"/>
  <c r="Q38" i="23" s="1"/>
  <c r="N39" i="23"/>
  <c r="O39" i="23"/>
  <c r="P39" i="23"/>
  <c r="Q39" i="23" s="1"/>
  <c r="N40" i="23"/>
  <c r="O40" i="23"/>
  <c r="P40" i="23"/>
  <c r="Q40" i="23" s="1"/>
  <c r="N41" i="23"/>
  <c r="O41" i="23"/>
  <c r="P41" i="23"/>
  <c r="Q41" i="23" s="1"/>
  <c r="N42" i="23"/>
  <c r="O42" i="23"/>
  <c r="P42" i="23"/>
  <c r="Q42" i="23" s="1"/>
  <c r="N43" i="23"/>
  <c r="O43" i="23"/>
  <c r="P43" i="23"/>
  <c r="Q43" i="23" s="1"/>
  <c r="N44" i="23"/>
  <c r="O44" i="23"/>
  <c r="P44" i="23"/>
  <c r="Q44" i="23" s="1"/>
  <c r="N45" i="23"/>
  <c r="O45" i="23"/>
  <c r="P45" i="23"/>
  <c r="Q45" i="23" s="1"/>
  <c r="N46" i="23"/>
  <c r="O46" i="23"/>
  <c r="P46" i="23"/>
  <c r="Q46" i="23" s="1"/>
  <c r="N47" i="23"/>
  <c r="O47" i="23"/>
  <c r="P47" i="23"/>
  <c r="Q47" i="23" s="1"/>
  <c r="N48" i="23"/>
  <c r="O48" i="23"/>
  <c r="P48" i="23"/>
  <c r="Q48" i="23" s="1"/>
  <c r="N49" i="23"/>
  <c r="O49" i="23"/>
  <c r="P49" i="23"/>
  <c r="Q49" i="23" s="1"/>
  <c r="N50" i="23"/>
  <c r="O50" i="23"/>
  <c r="P50" i="23"/>
  <c r="Q50" i="23" s="1"/>
  <c r="N51" i="23"/>
  <c r="O51" i="23"/>
  <c r="P51" i="23"/>
  <c r="Q51" i="23" s="1"/>
  <c r="N52" i="23"/>
  <c r="O52" i="23"/>
  <c r="P52" i="23"/>
  <c r="Q52" i="23" s="1"/>
  <c r="N53" i="23"/>
  <c r="O53" i="23"/>
  <c r="P53" i="23"/>
  <c r="Q53" i="23" s="1"/>
  <c r="N54" i="23"/>
  <c r="O54" i="23"/>
  <c r="P54" i="23"/>
  <c r="Q54" i="23" s="1"/>
  <c r="N55" i="23"/>
  <c r="O55" i="23"/>
  <c r="P55" i="23"/>
  <c r="Q55" i="23" s="1"/>
  <c r="N56" i="23"/>
  <c r="O56" i="23"/>
  <c r="P56" i="23"/>
  <c r="Q56" i="23" s="1"/>
  <c r="N57" i="23"/>
  <c r="O57" i="23"/>
  <c r="P57" i="23"/>
  <c r="Q57" i="23" s="1"/>
  <c r="N58" i="23"/>
  <c r="O58" i="23"/>
  <c r="P58" i="23"/>
  <c r="Q58" i="23" s="1"/>
  <c r="N59" i="23"/>
  <c r="O59" i="23"/>
  <c r="P59" i="23"/>
  <c r="Q59" i="23" s="1"/>
  <c r="N60" i="23"/>
  <c r="O60" i="23"/>
  <c r="P60" i="23"/>
  <c r="Q60" i="23" s="1"/>
  <c r="N61" i="23"/>
  <c r="O61" i="23"/>
  <c r="P61" i="23"/>
  <c r="Q61" i="23" s="1"/>
  <c r="N62" i="23"/>
  <c r="O62" i="23"/>
  <c r="P62" i="23"/>
  <c r="Q62" i="23" s="1"/>
  <c r="N63" i="23"/>
  <c r="O63" i="23"/>
  <c r="P63" i="23"/>
  <c r="Q63" i="23" s="1"/>
  <c r="N64" i="23"/>
  <c r="O64" i="23"/>
  <c r="P64" i="23"/>
  <c r="Q64" i="23" s="1"/>
  <c r="N65" i="23"/>
  <c r="O65" i="23"/>
  <c r="P65" i="23"/>
  <c r="Q65" i="23" s="1"/>
  <c r="N66" i="23"/>
  <c r="O66" i="23"/>
  <c r="P66" i="23"/>
  <c r="Q66" i="23" s="1"/>
  <c r="N67" i="23"/>
  <c r="O67" i="23"/>
  <c r="P67" i="23"/>
  <c r="Q67" i="23" s="1"/>
  <c r="N68" i="23"/>
  <c r="O68" i="23"/>
  <c r="P68" i="23"/>
  <c r="Q68" i="23" s="1"/>
  <c r="N69" i="23"/>
  <c r="O69" i="23"/>
  <c r="P69" i="23"/>
  <c r="Q69" i="23" s="1"/>
  <c r="N70" i="23"/>
  <c r="O70" i="23"/>
  <c r="P70" i="23"/>
  <c r="Q70" i="23" s="1"/>
  <c r="N71" i="23"/>
  <c r="O71" i="23"/>
  <c r="P71" i="23"/>
  <c r="Q71" i="23" s="1"/>
  <c r="N72" i="23"/>
  <c r="O72" i="23"/>
  <c r="P72" i="23"/>
  <c r="Q72" i="23" s="1"/>
  <c r="N73" i="23"/>
  <c r="O73" i="23"/>
  <c r="P73" i="23"/>
  <c r="Q73" i="23" s="1"/>
  <c r="N74" i="23"/>
  <c r="O74" i="23"/>
  <c r="P74" i="23"/>
  <c r="Q74" i="23" s="1"/>
  <c r="N75" i="23"/>
  <c r="O75" i="23"/>
  <c r="P75" i="23"/>
  <c r="Q75" i="23" s="1"/>
  <c r="N76" i="23"/>
  <c r="O76" i="23"/>
  <c r="P76" i="23"/>
  <c r="Q76" i="23" s="1"/>
  <c r="N77" i="23"/>
  <c r="O77" i="23"/>
  <c r="P77" i="23"/>
  <c r="Q77" i="23" s="1"/>
  <c r="N78" i="23"/>
  <c r="O78" i="23"/>
  <c r="P78" i="23"/>
  <c r="Q78" i="23" s="1"/>
  <c r="N79" i="23"/>
  <c r="O79" i="23"/>
  <c r="P79" i="23"/>
  <c r="Q79" i="23" s="1"/>
  <c r="N80" i="23"/>
  <c r="O80" i="23"/>
  <c r="P80" i="23"/>
  <c r="Q80" i="23" s="1"/>
  <c r="N81" i="23"/>
  <c r="O81" i="23"/>
  <c r="P81" i="23"/>
  <c r="Q81" i="23" s="1"/>
  <c r="N82" i="23"/>
  <c r="O82" i="23"/>
  <c r="P82" i="23"/>
  <c r="Q82" i="23" s="1"/>
  <c r="N83" i="23"/>
  <c r="O83" i="23"/>
  <c r="P83" i="23"/>
  <c r="Q83" i="23" s="1"/>
  <c r="N84" i="23"/>
  <c r="O84" i="23"/>
  <c r="P84" i="23"/>
  <c r="Q84" i="23" s="1"/>
  <c r="N85" i="23"/>
  <c r="O85" i="23"/>
  <c r="P85" i="23"/>
  <c r="Q85" i="23" s="1"/>
  <c r="N86" i="23"/>
  <c r="O86" i="23"/>
  <c r="P86" i="23"/>
  <c r="Q86" i="23" s="1"/>
  <c r="N87" i="23"/>
  <c r="O87" i="23"/>
  <c r="P87" i="23"/>
  <c r="Q87" i="23" s="1"/>
  <c r="N88" i="23"/>
  <c r="O88" i="23"/>
  <c r="P88" i="23"/>
  <c r="Q88" i="23" s="1"/>
  <c r="N89" i="23"/>
  <c r="O89" i="23"/>
  <c r="P89" i="23"/>
  <c r="Q89" i="23" s="1"/>
  <c r="N90" i="23"/>
  <c r="O90" i="23"/>
  <c r="P90" i="23"/>
  <c r="Q90" i="23" s="1"/>
  <c r="N91" i="23"/>
  <c r="O91" i="23"/>
  <c r="P91" i="23"/>
  <c r="Q91" i="23" s="1"/>
  <c r="N92" i="23"/>
  <c r="O92" i="23"/>
  <c r="P92" i="23"/>
  <c r="Q92" i="23" s="1"/>
  <c r="N93" i="23"/>
  <c r="O93" i="23"/>
  <c r="P93" i="23"/>
  <c r="Q93" i="23" s="1"/>
  <c r="N94" i="23"/>
  <c r="O94" i="23"/>
  <c r="P94" i="23"/>
  <c r="Q94" i="23" s="1"/>
  <c r="N95" i="23"/>
  <c r="O95" i="23"/>
  <c r="P95" i="23"/>
  <c r="Q95" i="23" s="1"/>
  <c r="N96" i="23"/>
  <c r="O96" i="23"/>
  <c r="P96" i="23"/>
  <c r="Q96" i="23" s="1"/>
  <c r="N97" i="23"/>
  <c r="O97" i="23"/>
  <c r="P97" i="23"/>
  <c r="Q97" i="23" s="1"/>
  <c r="N98" i="23"/>
  <c r="O98" i="23"/>
  <c r="P98" i="23"/>
  <c r="Q98" i="23" s="1"/>
  <c r="N99" i="23"/>
  <c r="O99" i="23"/>
  <c r="P99" i="23"/>
  <c r="Q99" i="23" s="1"/>
  <c r="N100" i="23"/>
  <c r="O100" i="23"/>
  <c r="P100" i="23"/>
  <c r="Q100" i="23" s="1"/>
  <c r="N101" i="23"/>
  <c r="O101" i="23"/>
  <c r="P101" i="23"/>
  <c r="Q101" i="23" s="1"/>
  <c r="N102" i="23"/>
  <c r="O102" i="23"/>
  <c r="P102" i="23"/>
  <c r="Q102" i="23" s="1"/>
  <c r="N103" i="23"/>
  <c r="O103" i="23"/>
  <c r="P103" i="23"/>
  <c r="Q103" i="23" s="1"/>
  <c r="N104" i="23"/>
  <c r="O104" i="23"/>
  <c r="P104" i="23"/>
  <c r="Q104" i="23" s="1"/>
  <c r="N105" i="23"/>
  <c r="O105" i="23"/>
  <c r="P105" i="23"/>
  <c r="Q105" i="23" s="1"/>
  <c r="N106" i="23"/>
  <c r="O106" i="23"/>
  <c r="P106" i="23"/>
  <c r="Q106" i="23" s="1"/>
  <c r="N107" i="23"/>
  <c r="O107" i="23"/>
  <c r="P107" i="23"/>
  <c r="Q107" i="23" s="1"/>
  <c r="N108" i="23"/>
  <c r="O108" i="23"/>
  <c r="P108" i="23"/>
  <c r="Q108" i="23" s="1"/>
  <c r="N109" i="23"/>
  <c r="O109" i="23"/>
  <c r="P109" i="23"/>
  <c r="Q109" i="23" s="1"/>
  <c r="N110" i="23"/>
  <c r="O110" i="23"/>
  <c r="P110" i="23"/>
  <c r="Q110" i="23" s="1"/>
  <c r="N111" i="23"/>
  <c r="O111" i="23"/>
  <c r="P111" i="23"/>
  <c r="Q111" i="23" s="1"/>
  <c r="N112" i="23"/>
  <c r="O112" i="23"/>
  <c r="P112" i="23"/>
  <c r="Q112" i="23" s="1"/>
  <c r="N113" i="23"/>
  <c r="O113" i="23"/>
  <c r="P113" i="23"/>
  <c r="Q113" i="23" s="1"/>
  <c r="N114" i="23"/>
  <c r="O114" i="23"/>
  <c r="P114" i="23"/>
  <c r="Q114" i="23" s="1"/>
  <c r="N115" i="23"/>
  <c r="O115" i="23"/>
  <c r="P115" i="23"/>
  <c r="Q115" i="23" s="1"/>
  <c r="N116" i="23"/>
  <c r="O116" i="23"/>
  <c r="P116" i="23"/>
  <c r="Q116" i="23" s="1"/>
  <c r="N117" i="23"/>
  <c r="O117" i="23"/>
  <c r="P117" i="23"/>
  <c r="Q117" i="23" s="1"/>
  <c r="N118" i="23"/>
  <c r="O118" i="23"/>
  <c r="P118" i="23"/>
  <c r="Q118" i="23" s="1"/>
  <c r="N119" i="23"/>
  <c r="O119" i="23"/>
  <c r="P119" i="23"/>
  <c r="Q119" i="23" s="1"/>
  <c r="N120" i="23"/>
  <c r="O120" i="23"/>
  <c r="P120" i="23"/>
  <c r="Q120" i="23" s="1"/>
  <c r="N121" i="23"/>
  <c r="O121" i="23"/>
  <c r="P121" i="23"/>
  <c r="Q121" i="23" s="1"/>
  <c r="N122" i="23"/>
  <c r="O122" i="23"/>
  <c r="P122" i="23"/>
  <c r="Q122" i="23" s="1"/>
  <c r="N123" i="23"/>
  <c r="O123" i="23"/>
  <c r="P123" i="23"/>
  <c r="Q123" i="23" s="1"/>
  <c r="N124" i="23"/>
  <c r="O124" i="23"/>
  <c r="P124" i="23"/>
  <c r="Q124" i="23" s="1"/>
  <c r="N125" i="23"/>
  <c r="O125" i="23"/>
  <c r="P125" i="23"/>
  <c r="Q125" i="23" s="1"/>
  <c r="N126" i="23"/>
  <c r="O126" i="23"/>
  <c r="P126" i="23"/>
  <c r="Q126" i="23" s="1"/>
  <c r="N127" i="23"/>
  <c r="O127" i="23"/>
  <c r="P127" i="23"/>
  <c r="Q127" i="23" s="1"/>
  <c r="N128" i="23"/>
  <c r="O128" i="23"/>
  <c r="P128" i="23"/>
  <c r="Q128" i="23" s="1"/>
  <c r="N129" i="23"/>
  <c r="O129" i="23"/>
  <c r="P129" i="23"/>
  <c r="Q129" i="23" s="1"/>
  <c r="N130" i="23"/>
  <c r="O130" i="23"/>
  <c r="P130" i="23"/>
  <c r="Q130" i="23" s="1"/>
  <c r="N131" i="23"/>
  <c r="O131" i="23"/>
  <c r="P131" i="23"/>
  <c r="Q131" i="23" s="1"/>
  <c r="N132" i="23"/>
  <c r="O132" i="23"/>
  <c r="P132" i="23"/>
  <c r="Q132" i="23" s="1"/>
  <c r="N133" i="23"/>
  <c r="O133" i="23"/>
  <c r="P133" i="23"/>
  <c r="Q133" i="23" s="1"/>
  <c r="N134" i="23"/>
  <c r="O134" i="23"/>
  <c r="P134" i="23"/>
  <c r="Q134" i="23" s="1"/>
  <c r="N135" i="23"/>
  <c r="O135" i="23"/>
  <c r="P135" i="23"/>
  <c r="Q135" i="23" s="1"/>
  <c r="N136" i="23"/>
  <c r="O136" i="23"/>
  <c r="P136" i="23"/>
  <c r="Q136" i="23" s="1"/>
  <c r="N137" i="23"/>
  <c r="O137" i="23"/>
  <c r="P137" i="23"/>
  <c r="Q137" i="23" s="1"/>
  <c r="N138" i="23"/>
  <c r="O138" i="23"/>
  <c r="P138" i="23"/>
  <c r="Q138" i="23" s="1"/>
  <c r="N139" i="23"/>
  <c r="O139" i="23"/>
  <c r="P139" i="23"/>
  <c r="Q139" i="23" s="1"/>
  <c r="N140" i="23"/>
  <c r="O140" i="23"/>
  <c r="P140" i="23"/>
  <c r="Q140" i="23" s="1"/>
  <c r="N141" i="23"/>
  <c r="O141" i="23"/>
  <c r="P141" i="23"/>
  <c r="Q141" i="23" s="1"/>
  <c r="N142" i="23"/>
  <c r="O142" i="23"/>
  <c r="P142" i="23"/>
  <c r="Q142" i="23" s="1"/>
  <c r="N143" i="23"/>
  <c r="O143" i="23"/>
  <c r="P143" i="23"/>
  <c r="Q143" i="23" s="1"/>
  <c r="N144" i="23"/>
  <c r="O144" i="23"/>
  <c r="P144" i="23"/>
  <c r="Q144" i="23" s="1"/>
  <c r="N145" i="23"/>
  <c r="O145" i="23"/>
  <c r="P145" i="23"/>
  <c r="Q145" i="23" s="1"/>
  <c r="N146" i="23"/>
  <c r="O146" i="23"/>
  <c r="P146" i="23"/>
  <c r="Q146" i="23" s="1"/>
  <c r="N147" i="23"/>
  <c r="O147" i="23"/>
  <c r="P147" i="23"/>
  <c r="Q147" i="23" s="1"/>
  <c r="N148" i="23"/>
  <c r="O148" i="23"/>
  <c r="P148" i="23"/>
  <c r="Q148" i="23" s="1"/>
  <c r="N149" i="23"/>
  <c r="O149" i="23"/>
  <c r="P149" i="23"/>
  <c r="Q149" i="23" s="1"/>
  <c r="N150" i="23"/>
  <c r="O150" i="23"/>
  <c r="P150" i="23"/>
  <c r="Q150" i="23" s="1"/>
  <c r="N151" i="23"/>
  <c r="O151" i="23"/>
  <c r="P151" i="23"/>
  <c r="Q151" i="23" s="1"/>
  <c r="N152" i="23"/>
  <c r="O152" i="23"/>
  <c r="P152" i="23"/>
  <c r="Q152" i="23" s="1"/>
  <c r="N153" i="23"/>
  <c r="O153" i="23"/>
  <c r="P153" i="23"/>
  <c r="Q153" i="23" s="1"/>
  <c r="N154" i="23"/>
  <c r="O154" i="23"/>
  <c r="P154" i="23"/>
  <c r="Q154" i="23" s="1"/>
  <c r="N155" i="23"/>
  <c r="O155" i="23"/>
  <c r="P155" i="23"/>
  <c r="Q155" i="23" s="1"/>
  <c r="N156" i="23"/>
  <c r="O156" i="23"/>
  <c r="P156" i="23"/>
  <c r="Q156" i="23" s="1"/>
  <c r="N157" i="23"/>
  <c r="O157" i="23"/>
  <c r="P157" i="23"/>
  <c r="Q157" i="23" s="1"/>
  <c r="N158" i="23"/>
  <c r="O158" i="23"/>
  <c r="P158" i="23"/>
  <c r="Q158" i="23" s="1"/>
  <c r="N159" i="23"/>
  <c r="O159" i="23"/>
  <c r="P159" i="23"/>
  <c r="Q159" i="23" s="1"/>
  <c r="N160" i="23"/>
  <c r="O160" i="23"/>
  <c r="P160" i="23"/>
  <c r="Q160" i="23" s="1"/>
  <c r="N161" i="23"/>
  <c r="O161" i="23"/>
  <c r="P161" i="23"/>
  <c r="Q161" i="23" s="1"/>
  <c r="N162" i="23"/>
  <c r="O162" i="23"/>
  <c r="P162" i="23"/>
  <c r="Q162" i="23" s="1"/>
  <c r="N163" i="23"/>
  <c r="O163" i="23"/>
  <c r="P163" i="23"/>
  <c r="Q163" i="23" s="1"/>
  <c r="N164" i="23"/>
  <c r="O164" i="23"/>
  <c r="P164" i="23"/>
  <c r="Q164" i="23" s="1"/>
  <c r="N165" i="23"/>
  <c r="O165" i="23"/>
  <c r="P165" i="23"/>
  <c r="Q165" i="23" s="1"/>
  <c r="N166" i="23"/>
  <c r="O166" i="23"/>
  <c r="P166" i="23"/>
  <c r="Q166" i="23" s="1"/>
  <c r="N167" i="23"/>
  <c r="O167" i="23"/>
  <c r="P167" i="23"/>
  <c r="Q167" i="23" s="1"/>
  <c r="N168" i="23"/>
  <c r="O168" i="23"/>
  <c r="P168" i="23"/>
  <c r="Q168" i="23" s="1"/>
  <c r="N169" i="23"/>
  <c r="O169" i="23"/>
  <c r="P169" i="23"/>
  <c r="Q169" i="23" s="1"/>
  <c r="N170" i="23"/>
  <c r="O170" i="23"/>
  <c r="P170" i="23"/>
  <c r="Q170" i="23" s="1"/>
  <c r="N171" i="23"/>
  <c r="O171" i="23"/>
  <c r="P171" i="23"/>
  <c r="Q171" i="23" s="1"/>
  <c r="N172" i="23"/>
  <c r="O172" i="23"/>
  <c r="P172" i="23"/>
  <c r="Q172" i="23" s="1"/>
  <c r="N173" i="23"/>
  <c r="O173" i="23"/>
  <c r="P173" i="23"/>
  <c r="Q173" i="23" s="1"/>
  <c r="N174" i="23"/>
  <c r="O174" i="23"/>
  <c r="P174" i="23"/>
  <c r="Q174" i="23" s="1"/>
  <c r="N175" i="23"/>
  <c r="O175" i="23"/>
  <c r="P175" i="23"/>
  <c r="Q175" i="23" s="1"/>
  <c r="N176" i="23"/>
  <c r="O176" i="23"/>
  <c r="P176" i="23"/>
  <c r="Q176" i="23" s="1"/>
  <c r="N177" i="23"/>
  <c r="O177" i="23"/>
  <c r="P177" i="23"/>
  <c r="Q177" i="23" s="1"/>
  <c r="N178" i="23"/>
  <c r="O178" i="23"/>
  <c r="P178" i="23"/>
  <c r="Q178" i="23" s="1"/>
  <c r="N179" i="23"/>
  <c r="O179" i="23"/>
  <c r="P179" i="23"/>
  <c r="Q179" i="23" s="1"/>
  <c r="N180" i="23"/>
  <c r="O180" i="23"/>
  <c r="P180" i="23"/>
  <c r="Q180" i="23" s="1"/>
  <c r="N181" i="23"/>
  <c r="O181" i="23"/>
  <c r="P181" i="23"/>
  <c r="Q181" i="23" s="1"/>
  <c r="N182" i="23"/>
  <c r="O182" i="23"/>
  <c r="P182" i="23"/>
  <c r="Q182" i="23" s="1"/>
  <c r="N183" i="23"/>
  <c r="O183" i="23"/>
  <c r="P183" i="23"/>
  <c r="Q183" i="23" s="1"/>
  <c r="N184" i="23"/>
  <c r="O184" i="23"/>
  <c r="P184" i="23"/>
  <c r="Q184" i="23" s="1"/>
  <c r="N185" i="23"/>
  <c r="O185" i="23"/>
  <c r="P185" i="23"/>
  <c r="Q185" i="23" s="1"/>
  <c r="N186" i="23"/>
  <c r="O186" i="23"/>
  <c r="P186" i="23"/>
  <c r="Q186" i="23" s="1"/>
  <c r="N187" i="23"/>
  <c r="O187" i="23"/>
  <c r="P187" i="23"/>
  <c r="Q187" i="23" s="1"/>
  <c r="N188" i="23"/>
  <c r="O188" i="23"/>
  <c r="P188" i="23"/>
  <c r="Q188" i="23" s="1"/>
  <c r="N189" i="23"/>
  <c r="O189" i="23"/>
  <c r="P189" i="23"/>
  <c r="Q189" i="23" s="1"/>
  <c r="N190" i="23"/>
  <c r="O190" i="23"/>
  <c r="P190" i="23"/>
  <c r="Q190" i="23" s="1"/>
  <c r="N191" i="23"/>
  <c r="O191" i="23"/>
  <c r="P191" i="23"/>
  <c r="Q191" i="23" s="1"/>
  <c r="N192" i="23"/>
  <c r="O192" i="23"/>
  <c r="P192" i="23"/>
  <c r="Q192" i="23" s="1"/>
  <c r="N193" i="23"/>
  <c r="O193" i="23"/>
  <c r="P193" i="23"/>
  <c r="Q193" i="23" s="1"/>
  <c r="N194" i="23"/>
  <c r="O194" i="23"/>
  <c r="P194" i="23"/>
  <c r="Q194" i="23" s="1"/>
  <c r="N195" i="23"/>
  <c r="O195" i="23"/>
  <c r="P195" i="23"/>
  <c r="Q195" i="23" s="1"/>
  <c r="N196" i="23"/>
  <c r="O196" i="23"/>
  <c r="P196" i="23"/>
  <c r="Q196" i="23" s="1"/>
  <c r="N197" i="23"/>
  <c r="O197" i="23"/>
  <c r="P197" i="23"/>
  <c r="Q197" i="23" s="1"/>
  <c r="N198" i="23"/>
  <c r="O198" i="23"/>
  <c r="P198" i="23"/>
  <c r="Q198" i="23" s="1"/>
  <c r="N199" i="23"/>
  <c r="O199" i="23"/>
  <c r="P199" i="23"/>
  <c r="Q199" i="23" s="1"/>
  <c r="N200" i="23"/>
  <c r="O200" i="23"/>
  <c r="P200" i="23"/>
  <c r="Q200" i="23" s="1"/>
  <c r="N201" i="23"/>
  <c r="O201" i="23"/>
  <c r="P201" i="23"/>
  <c r="Q201" i="23" s="1"/>
  <c r="N202" i="23"/>
  <c r="O202" i="23"/>
  <c r="P202" i="23"/>
  <c r="Q202" i="23" s="1"/>
  <c r="N203" i="23"/>
  <c r="O203" i="23"/>
  <c r="P203" i="23"/>
  <c r="Q203" i="23" s="1"/>
  <c r="N204" i="23"/>
  <c r="O204" i="23"/>
  <c r="P204" i="23"/>
  <c r="Q204" i="23" s="1"/>
  <c r="N205" i="23"/>
  <c r="O205" i="23"/>
  <c r="P205" i="23"/>
  <c r="Q205" i="23" s="1"/>
  <c r="N206" i="23"/>
  <c r="O206" i="23"/>
  <c r="P206" i="23"/>
  <c r="Q206" i="23" s="1"/>
  <c r="N207" i="23"/>
  <c r="O207" i="23"/>
  <c r="P207" i="23"/>
  <c r="Q207" i="23" s="1"/>
  <c r="N208" i="23"/>
  <c r="O208" i="23"/>
  <c r="P208" i="23"/>
  <c r="Q208" i="23" s="1"/>
  <c r="N209" i="23"/>
  <c r="O209" i="23"/>
  <c r="P209" i="23"/>
  <c r="Q209" i="23" s="1"/>
  <c r="N210" i="23"/>
  <c r="O210" i="23"/>
  <c r="P210" i="23"/>
  <c r="Q210" i="23" s="1"/>
  <c r="N211" i="23"/>
  <c r="O211" i="23"/>
  <c r="P211" i="23"/>
  <c r="Q211" i="23" s="1"/>
  <c r="N212" i="23"/>
  <c r="O212" i="23"/>
  <c r="P212" i="23"/>
  <c r="Q212" i="23" s="1"/>
  <c r="N213" i="23"/>
  <c r="O213" i="23"/>
  <c r="P213" i="23"/>
  <c r="Q213" i="23" s="1"/>
  <c r="N214" i="23"/>
  <c r="O214" i="23"/>
  <c r="P214" i="23"/>
  <c r="Q214" i="23" s="1"/>
  <c r="N215" i="23"/>
  <c r="O215" i="23"/>
  <c r="P215" i="23"/>
  <c r="Q215" i="23" s="1"/>
  <c r="N216" i="23"/>
  <c r="O216" i="23"/>
  <c r="P216" i="23"/>
  <c r="Q216" i="23" s="1"/>
  <c r="N217" i="23"/>
  <c r="O217" i="23"/>
  <c r="P217" i="23"/>
  <c r="Q217" i="23" s="1"/>
  <c r="N218" i="23"/>
  <c r="O218" i="23"/>
  <c r="P218" i="23"/>
  <c r="Q218" i="23" s="1"/>
  <c r="N219" i="23"/>
  <c r="O219" i="23"/>
  <c r="P219" i="23"/>
  <c r="Q219" i="23" s="1"/>
  <c r="N220" i="23"/>
  <c r="O220" i="23"/>
  <c r="P220" i="23"/>
  <c r="Q220" i="23" s="1"/>
  <c r="N221" i="23"/>
  <c r="O221" i="23"/>
  <c r="P221" i="23"/>
  <c r="Q221" i="23" s="1"/>
  <c r="N222" i="23"/>
  <c r="O222" i="23"/>
  <c r="P222" i="23"/>
  <c r="Q222" i="23" s="1"/>
  <c r="N223" i="23"/>
  <c r="O223" i="23"/>
  <c r="P223" i="23"/>
  <c r="Q223" i="23" s="1"/>
  <c r="N224" i="23"/>
  <c r="O224" i="23"/>
  <c r="P224" i="23"/>
  <c r="Q224" i="23" s="1"/>
  <c r="N225" i="23"/>
  <c r="O225" i="23"/>
  <c r="P225" i="23"/>
  <c r="Q225" i="23" s="1"/>
  <c r="N226" i="23"/>
  <c r="O226" i="23"/>
  <c r="P226" i="23"/>
  <c r="Q226" i="23" s="1"/>
  <c r="N227" i="23"/>
  <c r="O227" i="23"/>
  <c r="P227" i="23"/>
  <c r="Q227" i="23" s="1"/>
  <c r="N228" i="23"/>
  <c r="O228" i="23"/>
  <c r="P228" i="23"/>
  <c r="Q228" i="23" s="1"/>
  <c r="N229" i="23"/>
  <c r="O229" i="23"/>
  <c r="P229" i="23"/>
  <c r="Q229" i="23" s="1"/>
  <c r="N230" i="23"/>
  <c r="O230" i="23"/>
  <c r="P230" i="23"/>
  <c r="Q230" i="23" s="1"/>
  <c r="N231" i="23"/>
  <c r="O231" i="23"/>
  <c r="P231" i="23"/>
  <c r="Q231" i="23" s="1"/>
  <c r="N232" i="23"/>
  <c r="O232" i="23"/>
  <c r="P232" i="23"/>
  <c r="Q232" i="23" s="1"/>
  <c r="N233" i="23"/>
  <c r="O233" i="23"/>
  <c r="P233" i="23"/>
  <c r="Q233" i="23" s="1"/>
  <c r="N234" i="23"/>
  <c r="O234" i="23"/>
  <c r="P234" i="23"/>
  <c r="Q234" i="23" s="1"/>
  <c r="N235" i="23"/>
  <c r="O235" i="23"/>
  <c r="P235" i="23"/>
  <c r="Q235" i="23" s="1"/>
  <c r="N236" i="23"/>
  <c r="O236" i="23"/>
  <c r="P236" i="23"/>
  <c r="Q236" i="23" s="1"/>
  <c r="N237" i="23"/>
  <c r="O237" i="23"/>
  <c r="P237" i="23"/>
  <c r="Q237" i="23" s="1"/>
  <c r="N238" i="23"/>
  <c r="O238" i="23"/>
  <c r="P238" i="23"/>
  <c r="Q238" i="23" s="1"/>
  <c r="N239" i="23"/>
  <c r="O239" i="23"/>
  <c r="P239" i="23"/>
  <c r="Q239" i="23" s="1"/>
  <c r="N240" i="23"/>
  <c r="O240" i="23"/>
  <c r="P240" i="23"/>
  <c r="Q240" i="23" s="1"/>
  <c r="N241" i="23"/>
  <c r="O241" i="23"/>
  <c r="P241" i="23"/>
  <c r="Q241" i="23" s="1"/>
  <c r="N242" i="23"/>
  <c r="O242" i="23"/>
  <c r="P242" i="23"/>
  <c r="Q242" i="23" s="1"/>
  <c r="N243" i="23"/>
  <c r="O243" i="23"/>
  <c r="P243" i="23"/>
  <c r="Q243" i="23" s="1"/>
  <c r="N244" i="23"/>
  <c r="O244" i="23"/>
  <c r="P244" i="23"/>
  <c r="Q244" i="23" s="1"/>
  <c r="N245" i="23"/>
  <c r="O245" i="23"/>
  <c r="P245" i="23"/>
  <c r="Q245" i="23" s="1"/>
  <c r="N246" i="23"/>
  <c r="O246" i="23"/>
  <c r="P246" i="23"/>
  <c r="Q246" i="23" s="1"/>
  <c r="N247" i="23"/>
  <c r="O247" i="23"/>
  <c r="P247" i="23"/>
  <c r="Q247" i="23" s="1"/>
  <c r="N248" i="23"/>
  <c r="O248" i="23"/>
  <c r="P248" i="23"/>
  <c r="Q248" i="23" s="1"/>
  <c r="N249" i="23"/>
  <c r="O249" i="23"/>
  <c r="P249" i="23"/>
  <c r="Q249" i="23" s="1"/>
  <c r="N250" i="23"/>
  <c r="O250" i="23"/>
  <c r="P250" i="23"/>
  <c r="Q250" i="23" s="1"/>
  <c r="N251" i="23"/>
  <c r="O251" i="23"/>
  <c r="P251" i="23"/>
  <c r="Q251" i="23" s="1"/>
  <c r="N252" i="23"/>
  <c r="O252" i="23"/>
  <c r="P252" i="23"/>
  <c r="Q252" i="23" s="1"/>
  <c r="N253" i="23"/>
  <c r="O253" i="23"/>
  <c r="P253" i="23"/>
  <c r="Q253" i="23" s="1"/>
  <c r="N254" i="23"/>
  <c r="O254" i="23"/>
  <c r="P254" i="23"/>
  <c r="Q254" i="23" s="1"/>
  <c r="N255" i="23"/>
  <c r="O255" i="23"/>
  <c r="P255" i="23"/>
  <c r="Q255" i="23" s="1"/>
  <c r="N256" i="23"/>
  <c r="O256" i="23"/>
  <c r="P256" i="23"/>
  <c r="Q256" i="23" s="1"/>
  <c r="N257" i="23"/>
  <c r="O257" i="23"/>
  <c r="P257" i="23"/>
  <c r="Q257" i="23" s="1"/>
  <c r="N258" i="23"/>
  <c r="O258" i="23"/>
  <c r="P258" i="23"/>
  <c r="Q258" i="23" s="1"/>
  <c r="N259" i="23"/>
  <c r="O259" i="23"/>
  <c r="P259" i="23"/>
  <c r="Q259" i="23" s="1"/>
  <c r="N260" i="23"/>
  <c r="O260" i="23"/>
  <c r="P260" i="23"/>
  <c r="Q260" i="23" s="1"/>
  <c r="N261" i="23"/>
  <c r="O261" i="23"/>
  <c r="P261" i="23"/>
  <c r="Q261" i="23" s="1"/>
  <c r="N262" i="23"/>
  <c r="O262" i="23"/>
  <c r="P262" i="23"/>
  <c r="Q262" i="23" s="1"/>
  <c r="N263" i="23"/>
  <c r="O263" i="23"/>
  <c r="P263" i="23"/>
  <c r="Q263" i="23" s="1"/>
  <c r="N264" i="23"/>
  <c r="O264" i="23"/>
  <c r="P264" i="23"/>
  <c r="Q264" i="23" s="1"/>
  <c r="N265" i="23"/>
  <c r="O265" i="23"/>
  <c r="P265" i="23"/>
  <c r="Q265" i="23" s="1"/>
  <c r="N266" i="23"/>
  <c r="O266" i="23"/>
  <c r="P266" i="23"/>
  <c r="Q266" i="23" s="1"/>
  <c r="N267" i="23"/>
  <c r="O267" i="23"/>
  <c r="P267" i="23"/>
  <c r="Q267" i="23" s="1"/>
  <c r="N268" i="23"/>
  <c r="O268" i="23"/>
  <c r="P268" i="23"/>
  <c r="Q268" i="23" s="1"/>
  <c r="N269" i="23"/>
  <c r="O269" i="23"/>
  <c r="P269" i="23"/>
  <c r="Q269" i="23" s="1"/>
  <c r="N270" i="23"/>
  <c r="O270" i="23"/>
  <c r="P270" i="23"/>
  <c r="Q270" i="23" s="1"/>
  <c r="N271" i="23"/>
  <c r="O271" i="23"/>
  <c r="P271" i="23"/>
  <c r="Q271" i="23" s="1"/>
  <c r="N272" i="23"/>
  <c r="O272" i="23"/>
  <c r="P272" i="23"/>
  <c r="Q272" i="23" s="1"/>
  <c r="N273" i="23"/>
  <c r="O273" i="23"/>
  <c r="P273" i="23"/>
  <c r="Q273" i="23" s="1"/>
  <c r="N274" i="23"/>
  <c r="O274" i="23"/>
  <c r="P274" i="23"/>
  <c r="Q274" i="23" s="1"/>
  <c r="N275" i="23"/>
  <c r="O275" i="23"/>
  <c r="P275" i="23"/>
  <c r="Q275" i="23" s="1"/>
  <c r="N276" i="23"/>
  <c r="O276" i="23"/>
  <c r="P276" i="23"/>
  <c r="Q276" i="23" s="1"/>
  <c r="N277" i="23"/>
  <c r="O277" i="23"/>
  <c r="P277" i="23"/>
  <c r="Q277" i="23" s="1"/>
  <c r="N278" i="23"/>
  <c r="O278" i="23"/>
  <c r="P278" i="23"/>
  <c r="Q278" i="23" s="1"/>
  <c r="N279" i="23"/>
  <c r="O279" i="23"/>
  <c r="P279" i="23"/>
  <c r="Q279" i="23" s="1"/>
  <c r="N280" i="23"/>
  <c r="O280" i="23"/>
  <c r="P280" i="23"/>
  <c r="Q280" i="23" s="1"/>
  <c r="N281" i="23"/>
  <c r="O281" i="23"/>
  <c r="P281" i="23"/>
  <c r="Q281" i="23" s="1"/>
  <c r="N282" i="23"/>
  <c r="O282" i="23"/>
  <c r="P282" i="23"/>
  <c r="Q282" i="23" s="1"/>
  <c r="N283" i="23"/>
  <c r="O283" i="23"/>
  <c r="P283" i="23"/>
  <c r="Q283" i="23" s="1"/>
  <c r="N284" i="23"/>
  <c r="O284" i="23"/>
  <c r="P284" i="23"/>
  <c r="Q284" i="23" s="1"/>
  <c r="N285" i="23"/>
  <c r="O285" i="23"/>
  <c r="P285" i="23"/>
  <c r="Q285" i="23" s="1"/>
  <c r="N286" i="23"/>
  <c r="O286" i="23"/>
  <c r="P286" i="23"/>
  <c r="Q286" i="23" s="1"/>
  <c r="N287" i="23"/>
  <c r="O287" i="23"/>
  <c r="P287" i="23"/>
  <c r="Q287" i="23" s="1"/>
  <c r="N288" i="23"/>
  <c r="O288" i="23"/>
  <c r="P288" i="23"/>
  <c r="Q288" i="23" s="1"/>
  <c r="N289" i="23"/>
  <c r="O289" i="23"/>
  <c r="P289" i="23"/>
  <c r="Q289" i="23" s="1"/>
  <c r="N290" i="23"/>
  <c r="O290" i="23"/>
  <c r="P290" i="23"/>
  <c r="Q290" i="23" s="1"/>
  <c r="N291" i="23"/>
  <c r="O291" i="23"/>
  <c r="P291" i="23"/>
  <c r="Q291" i="23" s="1"/>
  <c r="N292" i="23"/>
  <c r="O292" i="23"/>
  <c r="P292" i="23"/>
  <c r="Q292" i="23" s="1"/>
  <c r="N293" i="23"/>
  <c r="O293" i="23"/>
  <c r="P293" i="23"/>
  <c r="Q293" i="23" s="1"/>
  <c r="N294" i="23"/>
  <c r="O294" i="23"/>
  <c r="P294" i="23"/>
  <c r="Q294" i="23" s="1"/>
  <c r="N295" i="23"/>
  <c r="O295" i="23"/>
  <c r="P295" i="23"/>
  <c r="Q295" i="23"/>
  <c r="N296" i="23"/>
  <c r="O296" i="23"/>
  <c r="P296" i="23"/>
  <c r="Q296" i="23" s="1"/>
  <c r="N297" i="23"/>
  <c r="O297" i="23"/>
  <c r="P297" i="23"/>
  <c r="Q297" i="23" s="1"/>
  <c r="N298" i="23"/>
  <c r="O298" i="23"/>
  <c r="P298" i="23"/>
  <c r="Q298" i="23" s="1"/>
  <c r="N299" i="23"/>
  <c r="O299" i="23"/>
  <c r="P299" i="23"/>
  <c r="Q299" i="23" s="1"/>
  <c r="N300" i="23"/>
  <c r="O300" i="23"/>
  <c r="P300" i="23"/>
  <c r="Q300" i="23" s="1"/>
  <c r="N301" i="23"/>
  <c r="O301" i="23"/>
  <c r="P301" i="23"/>
  <c r="Q301" i="23" s="1"/>
  <c r="N302" i="23"/>
  <c r="O302" i="23"/>
  <c r="P302" i="23"/>
  <c r="Q302" i="23" s="1"/>
  <c r="N303" i="23"/>
  <c r="O303" i="23"/>
  <c r="P303" i="23"/>
  <c r="Q303" i="23" s="1"/>
  <c r="N304" i="23"/>
  <c r="O304" i="23"/>
  <c r="P304" i="23"/>
  <c r="Q304" i="23" s="1"/>
  <c r="N305" i="23"/>
  <c r="O305" i="23"/>
  <c r="P305" i="23"/>
  <c r="Q305" i="23" s="1"/>
  <c r="N306" i="23"/>
  <c r="O306" i="23"/>
  <c r="P306" i="23"/>
  <c r="Q306" i="23" s="1"/>
  <c r="N307" i="23"/>
  <c r="O307" i="23"/>
  <c r="P307" i="23"/>
  <c r="Q307" i="23" s="1"/>
  <c r="N308" i="23"/>
  <c r="O308" i="23"/>
  <c r="P308" i="23"/>
  <c r="Q308" i="23" s="1"/>
  <c r="N309" i="23"/>
  <c r="O309" i="23"/>
  <c r="P309" i="23"/>
  <c r="Q309" i="23" s="1"/>
  <c r="N310" i="23"/>
  <c r="O310" i="23"/>
  <c r="P310" i="23"/>
  <c r="Q310" i="23" s="1"/>
  <c r="N311" i="23"/>
  <c r="O311" i="23"/>
  <c r="P311" i="23"/>
  <c r="Q311" i="23" s="1"/>
  <c r="N312" i="23"/>
  <c r="O312" i="23"/>
  <c r="P312" i="23"/>
  <c r="Q312" i="23" s="1"/>
  <c r="N313" i="23"/>
  <c r="O313" i="23"/>
  <c r="P313" i="23"/>
  <c r="Q313" i="23" s="1"/>
  <c r="N314" i="23"/>
  <c r="O314" i="23"/>
  <c r="P314" i="23"/>
  <c r="Q314" i="23" s="1"/>
  <c r="N315" i="23"/>
  <c r="O315" i="23"/>
  <c r="P315" i="23"/>
  <c r="Q315" i="23" s="1"/>
  <c r="N316" i="23"/>
  <c r="O316" i="23"/>
  <c r="P316" i="23"/>
  <c r="Q316" i="23" s="1"/>
  <c r="N317" i="23"/>
  <c r="O317" i="23"/>
  <c r="P317" i="23"/>
  <c r="Q317" i="23" s="1"/>
  <c r="N318" i="23"/>
  <c r="O318" i="23"/>
  <c r="P318" i="23"/>
  <c r="Q318" i="23" s="1"/>
  <c r="N319" i="23"/>
  <c r="O319" i="23"/>
  <c r="P319" i="23"/>
  <c r="Q319" i="23" s="1"/>
  <c r="N320" i="23"/>
  <c r="O320" i="23"/>
  <c r="P320" i="23"/>
  <c r="Q320" i="23" s="1"/>
  <c r="N321" i="23"/>
  <c r="O321" i="23"/>
  <c r="P321" i="23"/>
  <c r="Q321" i="23" s="1"/>
  <c r="N322" i="23"/>
  <c r="O322" i="23"/>
  <c r="P322" i="23"/>
  <c r="Q322" i="23" s="1"/>
  <c r="N323" i="23"/>
  <c r="O323" i="23"/>
  <c r="P323" i="23"/>
  <c r="Q323" i="23" s="1"/>
  <c r="N324" i="23"/>
  <c r="O324" i="23"/>
  <c r="P324" i="23"/>
  <c r="Q324" i="23" s="1"/>
  <c r="N325" i="23"/>
  <c r="O325" i="23"/>
  <c r="P325" i="23"/>
  <c r="Q325" i="23" s="1"/>
  <c r="N326" i="23"/>
  <c r="O326" i="23"/>
  <c r="P326" i="23"/>
  <c r="Q326" i="23" s="1"/>
  <c r="N327" i="23"/>
  <c r="O327" i="23"/>
  <c r="P327" i="23"/>
  <c r="Q327" i="23" s="1"/>
  <c r="N328" i="23"/>
  <c r="O328" i="23"/>
  <c r="P328" i="23"/>
  <c r="Q328" i="23" s="1"/>
  <c r="N329" i="23"/>
  <c r="O329" i="23"/>
  <c r="P329" i="23"/>
  <c r="Q329" i="23" s="1"/>
  <c r="N330" i="23"/>
  <c r="O330" i="23"/>
  <c r="P330" i="23"/>
  <c r="Q330" i="23" s="1"/>
  <c r="N331" i="23"/>
  <c r="O331" i="23"/>
  <c r="P331" i="23"/>
  <c r="Q331" i="23" s="1"/>
  <c r="N332" i="23"/>
  <c r="O332" i="23"/>
  <c r="P332" i="23"/>
  <c r="Q332" i="23" s="1"/>
  <c r="N333" i="23"/>
  <c r="O333" i="23"/>
  <c r="P333" i="23"/>
  <c r="Q333" i="23" s="1"/>
  <c r="N334" i="23"/>
  <c r="O334" i="23"/>
  <c r="P334" i="23"/>
  <c r="Q334" i="23" s="1"/>
  <c r="N335" i="23"/>
  <c r="O335" i="23"/>
  <c r="P335" i="23"/>
  <c r="Q335" i="23" s="1"/>
  <c r="N336" i="23"/>
  <c r="O336" i="23"/>
  <c r="P336" i="23"/>
  <c r="Q336" i="23" s="1"/>
  <c r="N337" i="23"/>
  <c r="O337" i="23"/>
  <c r="P337" i="23"/>
  <c r="Q337" i="23" s="1"/>
  <c r="N338" i="23"/>
  <c r="O338" i="23"/>
  <c r="P338" i="23"/>
  <c r="Q338" i="23" s="1"/>
  <c r="N339" i="23"/>
  <c r="O339" i="23"/>
  <c r="P339" i="23"/>
  <c r="Q339" i="23" s="1"/>
  <c r="N340" i="23"/>
  <c r="O340" i="23"/>
  <c r="P340" i="23"/>
  <c r="Q340" i="23" s="1"/>
  <c r="N341" i="23"/>
  <c r="O341" i="23"/>
  <c r="P341" i="23"/>
  <c r="Q341" i="23" s="1"/>
  <c r="N342" i="23"/>
  <c r="O342" i="23"/>
  <c r="P342" i="23"/>
  <c r="Q342" i="23" s="1"/>
  <c r="N343" i="23"/>
  <c r="O343" i="23"/>
  <c r="P343" i="23"/>
  <c r="Q343" i="23" s="1"/>
  <c r="N344" i="23"/>
  <c r="O344" i="23"/>
  <c r="P344" i="23"/>
  <c r="Q344" i="23" s="1"/>
  <c r="N345" i="23"/>
  <c r="O345" i="23"/>
  <c r="P345" i="23"/>
  <c r="Q345" i="23" s="1"/>
  <c r="N346" i="23"/>
  <c r="O346" i="23"/>
  <c r="P346" i="23"/>
  <c r="Q346" i="23" s="1"/>
  <c r="N347" i="23"/>
  <c r="O347" i="23"/>
  <c r="P347" i="23"/>
  <c r="Q347" i="23" s="1"/>
  <c r="N348" i="23"/>
  <c r="O348" i="23"/>
  <c r="P348" i="23"/>
  <c r="Q348" i="23" s="1"/>
  <c r="N349" i="23"/>
  <c r="O349" i="23"/>
  <c r="P349" i="23"/>
  <c r="Q349" i="23" s="1"/>
  <c r="N350" i="23"/>
  <c r="O350" i="23"/>
  <c r="P350" i="23"/>
  <c r="Q350" i="23" s="1"/>
  <c r="N351" i="23"/>
  <c r="O351" i="23"/>
  <c r="P351" i="23"/>
  <c r="Q351" i="23" s="1"/>
  <c r="N352" i="23"/>
  <c r="O352" i="23"/>
  <c r="P352" i="23"/>
  <c r="Q352" i="23" s="1"/>
  <c r="N353" i="23"/>
  <c r="O353" i="23"/>
  <c r="P353" i="23"/>
  <c r="Q353" i="23" s="1"/>
  <c r="N354" i="23"/>
  <c r="O354" i="23"/>
  <c r="P354" i="23"/>
  <c r="Q354" i="23" s="1"/>
  <c r="N355" i="23"/>
  <c r="O355" i="23"/>
  <c r="P355" i="23"/>
  <c r="Q355" i="23" s="1"/>
  <c r="N356" i="23"/>
  <c r="O356" i="23"/>
  <c r="P356" i="23"/>
  <c r="Q356" i="23" s="1"/>
  <c r="N357" i="23"/>
  <c r="O357" i="23"/>
  <c r="P357" i="23"/>
  <c r="Q357" i="23" s="1"/>
  <c r="N358" i="23"/>
  <c r="O358" i="23"/>
  <c r="P358" i="23"/>
  <c r="Q358" i="23" s="1"/>
  <c r="N359" i="23"/>
  <c r="O359" i="23"/>
  <c r="P359" i="23"/>
  <c r="Q359" i="23" s="1"/>
  <c r="N360" i="23"/>
  <c r="O360" i="23"/>
  <c r="P360" i="23"/>
  <c r="Q360" i="23" s="1"/>
  <c r="N361" i="23"/>
  <c r="O361" i="23"/>
  <c r="P361" i="23"/>
  <c r="Q361" i="23" s="1"/>
  <c r="N362" i="23"/>
  <c r="O362" i="23"/>
  <c r="P362" i="23"/>
  <c r="Q362" i="23" s="1"/>
  <c r="N363" i="23"/>
  <c r="O363" i="23"/>
  <c r="P363" i="23"/>
  <c r="Q363" i="23" s="1"/>
  <c r="N364" i="23"/>
  <c r="O364" i="23"/>
  <c r="P364" i="23"/>
  <c r="Q364" i="23" s="1"/>
  <c r="N365" i="23"/>
  <c r="O365" i="23"/>
  <c r="P365" i="23"/>
  <c r="Q365" i="23" s="1"/>
  <c r="N366" i="23"/>
  <c r="O366" i="23"/>
  <c r="P366" i="23"/>
  <c r="Q366" i="23" s="1"/>
  <c r="N367" i="23"/>
  <c r="O367" i="23"/>
  <c r="P367" i="23"/>
  <c r="Q367" i="23" s="1"/>
  <c r="N368" i="23"/>
  <c r="O368" i="23"/>
  <c r="P368" i="23"/>
  <c r="Q368" i="23" s="1"/>
  <c r="N369" i="23"/>
  <c r="O369" i="23"/>
  <c r="P369" i="23"/>
  <c r="Q369" i="23" s="1"/>
  <c r="N370" i="23"/>
  <c r="O370" i="23"/>
  <c r="P370" i="23"/>
  <c r="Q370" i="23" s="1"/>
  <c r="N371" i="23"/>
  <c r="O371" i="23"/>
  <c r="P371" i="23"/>
  <c r="Q371" i="23" s="1"/>
  <c r="N372" i="23"/>
  <c r="O372" i="23"/>
  <c r="P372" i="23"/>
  <c r="Q372" i="23" s="1"/>
  <c r="N373" i="23"/>
  <c r="O373" i="23"/>
  <c r="P373" i="23"/>
  <c r="Q373" i="23" s="1"/>
  <c r="N374" i="23"/>
  <c r="O374" i="23"/>
  <c r="P374" i="23"/>
  <c r="Q374" i="23" s="1"/>
  <c r="N375" i="23"/>
  <c r="O375" i="23"/>
  <c r="P375" i="23"/>
  <c r="Q375" i="23" s="1"/>
  <c r="N376" i="23"/>
  <c r="O376" i="23"/>
  <c r="P376" i="23"/>
  <c r="Q376" i="23" s="1"/>
  <c r="N377" i="23"/>
  <c r="O377" i="23"/>
  <c r="P377" i="23"/>
  <c r="Q377" i="23" s="1"/>
  <c r="N378" i="23"/>
  <c r="O378" i="23"/>
  <c r="P378" i="23"/>
  <c r="Q378" i="23" s="1"/>
  <c r="N379" i="23"/>
  <c r="O379" i="23"/>
  <c r="P379" i="23"/>
  <c r="Q379" i="23" s="1"/>
  <c r="N380" i="23"/>
  <c r="O380" i="23"/>
  <c r="P380" i="23"/>
  <c r="Q380" i="23" s="1"/>
  <c r="N381" i="23"/>
  <c r="O381" i="23"/>
  <c r="P381" i="23"/>
  <c r="Q381" i="23" s="1"/>
  <c r="N382" i="23"/>
  <c r="O382" i="23"/>
  <c r="P382" i="23"/>
  <c r="Q382" i="23" s="1"/>
  <c r="N383" i="23"/>
  <c r="O383" i="23"/>
  <c r="P383" i="23"/>
  <c r="Q383" i="23" s="1"/>
  <c r="N384" i="23"/>
  <c r="O384" i="23"/>
  <c r="P384" i="23"/>
  <c r="Q384" i="23" s="1"/>
  <c r="N385" i="23"/>
  <c r="O385" i="23"/>
  <c r="P385" i="23"/>
  <c r="Q385" i="23" s="1"/>
  <c r="N386" i="23"/>
  <c r="O386" i="23"/>
  <c r="P386" i="23"/>
  <c r="Q386" i="23" s="1"/>
  <c r="N387" i="23"/>
  <c r="O387" i="23"/>
  <c r="P387" i="23"/>
  <c r="Q387" i="23" s="1"/>
  <c r="N388" i="23"/>
  <c r="O388" i="23"/>
  <c r="P388" i="23"/>
  <c r="Q388" i="23" s="1"/>
  <c r="N389" i="23"/>
  <c r="O389" i="23"/>
  <c r="P389" i="23"/>
  <c r="Q389" i="23" s="1"/>
  <c r="N390" i="23"/>
  <c r="O390" i="23"/>
  <c r="P390" i="23"/>
  <c r="Q390" i="23" s="1"/>
  <c r="N391" i="23"/>
  <c r="O391" i="23"/>
  <c r="P391" i="23"/>
  <c r="Q391" i="23" s="1"/>
  <c r="N392" i="23"/>
  <c r="O392" i="23"/>
  <c r="P392" i="23"/>
  <c r="Q392" i="23" s="1"/>
  <c r="N393" i="23"/>
  <c r="O393" i="23"/>
  <c r="P393" i="23"/>
  <c r="Q393" i="23" s="1"/>
  <c r="N394" i="23"/>
  <c r="O394" i="23"/>
  <c r="P394" i="23"/>
  <c r="Q394" i="23" s="1"/>
  <c r="N395" i="23"/>
  <c r="O395" i="23"/>
  <c r="P395" i="23"/>
  <c r="Q395" i="23" s="1"/>
  <c r="N396" i="23"/>
  <c r="O396" i="23"/>
  <c r="P396" i="23"/>
  <c r="Q396" i="23" s="1"/>
  <c r="N397" i="23"/>
  <c r="O397" i="23"/>
  <c r="P397" i="23"/>
  <c r="Q397" i="23" s="1"/>
  <c r="N398" i="23"/>
  <c r="O398" i="23"/>
  <c r="P398" i="23"/>
  <c r="Q398" i="23" s="1"/>
  <c r="P4" i="23"/>
  <c r="Q4" i="23" s="1"/>
  <c r="O4" i="23"/>
  <c r="N4" i="23"/>
  <c r="L541" i="12"/>
  <c r="K541" i="12"/>
  <c r="J541" i="12"/>
  <c r="I541" i="12"/>
  <c r="AF37" i="14"/>
  <c r="AF32" i="14"/>
  <c r="U39" i="14"/>
  <c r="S39" i="14"/>
  <c r="U33" i="14"/>
  <c r="S33" i="14"/>
  <c r="U32" i="14"/>
  <c r="S32" i="14"/>
  <c r="U31" i="14"/>
  <c r="S31" i="14"/>
  <c r="U28" i="14"/>
  <c r="S28" i="14"/>
  <c r="S16" i="14"/>
  <c r="S14" i="14"/>
  <c r="S12" i="14"/>
  <c r="U10" i="14"/>
  <c r="S10" i="14"/>
  <c r="N8" i="14"/>
  <c r="L8" i="14"/>
  <c r="U38" i="14"/>
  <c r="J8" i="14"/>
  <c r="H8" i="14"/>
  <c r="P32" i="14"/>
  <c r="P38" i="14"/>
  <c r="F33" i="10" l="1"/>
  <c r="H33" i="10"/>
  <c r="I33" i="10" s="1"/>
  <c r="D33" i="10"/>
  <c r="U8" i="14"/>
  <c r="S8" i="14"/>
  <c r="S37" i="14"/>
  <c r="U37" i="14"/>
  <c r="S38" i="14"/>
  <c r="K12" i="1" l="1"/>
  <c r="K11" i="1"/>
  <c r="K13" i="1"/>
  <c r="K40" i="1"/>
  <c r="K34" i="1"/>
  <c r="K32" i="1"/>
  <c r="K31" i="1"/>
  <c r="K30" i="1"/>
  <c r="H33" i="1"/>
  <c r="H32" i="1"/>
  <c r="H31" i="1"/>
  <c r="H30" i="1"/>
  <c r="AH21" i="1"/>
  <c r="V21" i="1"/>
  <c r="J21" i="1"/>
  <c r="H11" i="1"/>
  <c r="L540" i="12"/>
  <c r="K540" i="12"/>
  <c r="J540" i="12"/>
  <c r="I540" i="12"/>
  <c r="L539" i="12"/>
  <c r="K539" i="12"/>
  <c r="J539" i="12"/>
  <c r="I539" i="12"/>
  <c r="K10" i="1" l="1"/>
  <c r="N11" i="14"/>
  <c r="N9" i="14" l="1"/>
  <c r="H13" i="1"/>
  <c r="H40" i="1"/>
  <c r="P122" i="2"/>
  <c r="O122" i="2"/>
  <c r="N122" i="2"/>
  <c r="M122" i="2"/>
  <c r="L122" i="2"/>
  <c r="K122" i="2"/>
  <c r="J122" i="2"/>
  <c r="I122" i="2"/>
  <c r="H122" i="2"/>
  <c r="G122" i="2"/>
  <c r="F122" i="2"/>
  <c r="P121" i="2"/>
  <c r="O121" i="2"/>
  <c r="N121" i="2"/>
  <c r="M121" i="2"/>
  <c r="L121" i="2"/>
  <c r="K121" i="2"/>
  <c r="J121" i="2"/>
  <c r="I121" i="2"/>
  <c r="H121" i="2"/>
  <c r="G121" i="2"/>
  <c r="F121" i="2"/>
  <c r="R103" i="2"/>
  <c r="R104" i="2"/>
  <c r="R78" i="2" l="1"/>
  <c r="P77" i="2"/>
  <c r="O77" i="2"/>
  <c r="N77" i="2"/>
  <c r="M77" i="2"/>
  <c r="L77" i="2"/>
  <c r="K77" i="2"/>
  <c r="J77" i="2"/>
  <c r="I77" i="2"/>
  <c r="H77" i="2"/>
  <c r="G77" i="2"/>
  <c r="F77" i="2"/>
  <c r="P76" i="2"/>
  <c r="O76" i="2"/>
  <c r="N76" i="2"/>
  <c r="M76" i="2"/>
  <c r="L76" i="2"/>
  <c r="K76" i="2"/>
  <c r="J76" i="2"/>
  <c r="I76" i="2"/>
  <c r="H76" i="2"/>
  <c r="G76" i="2"/>
  <c r="F76" i="2"/>
  <c r="E77" i="2"/>
  <c r="R77" i="2" s="1"/>
  <c r="G72" i="2"/>
  <c r="F72" i="2"/>
  <c r="E72" i="2"/>
  <c r="K17" i="2"/>
  <c r="J17" i="2"/>
  <c r="I17" i="2"/>
  <c r="H17" i="2"/>
  <c r="G17" i="2"/>
  <c r="K15" i="2"/>
  <c r="J15" i="2"/>
  <c r="I15" i="2"/>
  <c r="H15" i="2"/>
  <c r="G15" i="2"/>
  <c r="K14" i="2"/>
  <c r="J14" i="2"/>
  <c r="I14" i="2"/>
  <c r="H14" i="2"/>
  <c r="G14" i="2"/>
  <c r="F14" i="2"/>
  <c r="F17" i="2"/>
  <c r="F15" i="2"/>
  <c r="P15" i="16" l="1"/>
  <c r="O15" i="16"/>
  <c r="N15" i="16"/>
  <c r="M15" i="16"/>
  <c r="L15" i="16"/>
  <c r="K15" i="16"/>
  <c r="J15" i="16"/>
  <c r="Q2" i="16"/>
  <c r="Q15" i="16" s="1"/>
  <c r="O2" i="16"/>
  <c r="N2" i="16"/>
  <c r="M2" i="16"/>
  <c r="M8" i="16" s="1"/>
  <c r="L2" i="16"/>
  <c r="M4" i="16"/>
  <c r="L11" i="16"/>
  <c r="K2" i="16"/>
  <c r="K8" i="16" s="1"/>
  <c r="M5" i="16"/>
  <c r="L8" i="16"/>
  <c r="L5" i="16"/>
  <c r="L3" i="16"/>
  <c r="J11" i="16"/>
  <c r="J4" i="16"/>
  <c r="J5" i="16"/>
  <c r="J6" i="16"/>
  <c r="J7" i="16"/>
  <c r="J8" i="16"/>
  <c r="J3" i="16"/>
  <c r="J12" i="16"/>
  <c r="H29" i="10"/>
  <c r="F29" i="10"/>
  <c r="L350" i="12"/>
  <c r="K350" i="12"/>
  <c r="J350" i="12"/>
  <c r="I350" i="12"/>
  <c r="L349" i="12"/>
  <c r="K349" i="12"/>
  <c r="J349" i="12"/>
  <c r="I349" i="12"/>
  <c r="L177" i="12"/>
  <c r="K177" i="12"/>
  <c r="J177" i="12"/>
  <c r="I177" i="12"/>
  <c r="L176" i="12"/>
  <c r="K176" i="12"/>
  <c r="J176" i="12"/>
  <c r="I176" i="12"/>
  <c r="L538" i="12"/>
  <c r="K538" i="12"/>
  <c r="J538" i="12"/>
  <c r="I538" i="12"/>
  <c r="L537" i="12"/>
  <c r="K537" i="12"/>
  <c r="J537" i="12"/>
  <c r="I537" i="12"/>
  <c r="L536" i="12"/>
  <c r="K536" i="12"/>
  <c r="J536" i="12"/>
  <c r="I536" i="12"/>
  <c r="L308" i="12"/>
  <c r="K308" i="12"/>
  <c r="J308" i="12"/>
  <c r="I308" i="12"/>
  <c r="L535" i="12"/>
  <c r="K535" i="12"/>
  <c r="J535" i="12"/>
  <c r="I535" i="12"/>
  <c r="L241" i="12"/>
  <c r="K241" i="12"/>
  <c r="J241" i="12"/>
  <c r="I241" i="12"/>
  <c r="I307" i="12"/>
  <c r="J307" i="12"/>
  <c r="K307" i="12"/>
  <c r="L307" i="12"/>
  <c r="L534" i="12"/>
  <c r="K534" i="12"/>
  <c r="J534" i="12"/>
  <c r="I534" i="12"/>
  <c r="L533" i="12"/>
  <c r="K533" i="12"/>
  <c r="J533" i="12"/>
  <c r="I533" i="12"/>
  <c r="L166" i="12"/>
  <c r="K166" i="12"/>
  <c r="J166" i="12"/>
  <c r="I166" i="12"/>
  <c r="L306" i="12"/>
  <c r="K306" i="12"/>
  <c r="J306" i="12"/>
  <c r="I306" i="12"/>
  <c r="L532" i="12"/>
  <c r="K532" i="12"/>
  <c r="J532" i="12"/>
  <c r="I532" i="12"/>
  <c r="L531" i="12"/>
  <c r="K531" i="12"/>
  <c r="J531" i="12"/>
  <c r="I531" i="12"/>
  <c r="L530" i="12"/>
  <c r="K530" i="12"/>
  <c r="J530" i="12"/>
  <c r="I530" i="12"/>
  <c r="L529" i="12"/>
  <c r="K529" i="12"/>
  <c r="J529" i="12"/>
  <c r="I529" i="12"/>
  <c r="L528" i="12"/>
  <c r="K528" i="12"/>
  <c r="J528" i="12"/>
  <c r="I528" i="12"/>
  <c r="L527" i="12"/>
  <c r="K527" i="12"/>
  <c r="J527" i="12"/>
  <c r="I527" i="12"/>
  <c r="F13" i="10"/>
  <c r="E6" i="13"/>
  <c r="F10" i="13"/>
  <c r="G10" i="13" s="1"/>
  <c r="F11" i="13"/>
  <c r="G11" i="13" s="1"/>
  <c r="F12" i="13"/>
  <c r="G12" i="13" s="1"/>
  <c r="F13" i="13"/>
  <c r="G13" i="13" s="1"/>
  <c r="R11" i="10"/>
  <c r="Q11" i="10"/>
  <c r="P11" i="10"/>
  <c r="O11" i="10"/>
  <c r="N11" i="10"/>
  <c r="M11" i="10"/>
  <c r="L11" i="10"/>
  <c r="K11" i="10"/>
  <c r="J11" i="10"/>
  <c r="F9" i="13"/>
  <c r="G9" i="13" s="1"/>
  <c r="F8" i="13"/>
  <c r="G8" i="13" s="1"/>
  <c r="F7" i="13"/>
  <c r="G7" i="13" s="1"/>
  <c r="F6" i="13"/>
  <c r="G6" i="13" s="1"/>
  <c r="E10" i="13"/>
  <c r="H7" i="13"/>
  <c r="H8" i="13"/>
  <c r="H9" i="13"/>
  <c r="H10" i="13"/>
  <c r="H11" i="13"/>
  <c r="H12" i="13"/>
  <c r="H13" i="13"/>
  <c r="H6" i="13"/>
  <c r="L526" i="12"/>
  <c r="K526" i="12"/>
  <c r="J526" i="12"/>
  <c r="I526" i="12"/>
  <c r="L525" i="12"/>
  <c r="K525" i="12"/>
  <c r="J525" i="12"/>
  <c r="I525" i="12"/>
  <c r="H12" i="1" l="1"/>
  <c r="H10" i="1" s="1"/>
  <c r="J11" i="14" s="1"/>
  <c r="J9" i="14" s="1"/>
  <c r="F11" i="10"/>
  <c r="I13" i="10"/>
  <c r="I12" i="10"/>
  <c r="I14" i="10"/>
  <c r="K28" i="1"/>
  <c r="H28" i="1"/>
  <c r="M7" i="16"/>
  <c r="N8" i="16"/>
  <c r="M6" i="16"/>
  <c r="M11" i="16"/>
  <c r="M3" i="16"/>
  <c r="L4" i="16"/>
  <c r="L6" i="16"/>
  <c r="L7" i="16"/>
  <c r="K11" i="16"/>
  <c r="K3" i="16"/>
  <c r="K4" i="16"/>
  <c r="K5" i="16"/>
  <c r="K6" i="16"/>
  <c r="K7" i="16"/>
  <c r="G12" i="10" l="1"/>
  <c r="G31" i="10"/>
  <c r="G32" i="10"/>
  <c r="G33" i="10"/>
  <c r="G13" i="10"/>
  <c r="R15" i="16"/>
  <c r="S2" i="16"/>
  <c r="I11" i="10"/>
  <c r="G14" i="10"/>
  <c r="N5" i="16"/>
  <c r="N11" i="16"/>
  <c r="N7" i="16"/>
  <c r="N6" i="16"/>
  <c r="N4" i="16"/>
  <c r="N3" i="16"/>
  <c r="L485" i="12"/>
  <c r="K485" i="12"/>
  <c r="J485" i="12"/>
  <c r="I485" i="12"/>
  <c r="L524" i="12"/>
  <c r="K524" i="12"/>
  <c r="J524" i="12"/>
  <c r="I524" i="12"/>
  <c r="L523" i="12"/>
  <c r="K523" i="12"/>
  <c r="J523" i="12"/>
  <c r="I523" i="12"/>
  <c r="G11" i="10" l="1"/>
  <c r="S15" i="16"/>
  <c r="T2" i="16"/>
  <c r="T15" i="16" s="1"/>
  <c r="O8" i="16"/>
  <c r="O11" i="16"/>
  <c r="O3" i="16"/>
  <c r="O5" i="16"/>
  <c r="O6" i="16"/>
  <c r="O7" i="16"/>
  <c r="O4" i="16"/>
  <c r="I325" i="12"/>
  <c r="J325" i="12"/>
  <c r="K325" i="12"/>
  <c r="L325" i="12"/>
  <c r="I326" i="12"/>
  <c r="J326" i="12"/>
  <c r="K326" i="12"/>
  <c r="L326" i="12"/>
  <c r="I327" i="12"/>
  <c r="J327" i="12"/>
  <c r="K327" i="12"/>
  <c r="L327" i="12"/>
  <c r="I331" i="12"/>
  <c r="J331" i="12"/>
  <c r="K331" i="12"/>
  <c r="L331" i="12"/>
  <c r="I332" i="12"/>
  <c r="J332" i="12"/>
  <c r="K332" i="12"/>
  <c r="L332" i="12"/>
  <c r="I333" i="12"/>
  <c r="J333" i="12"/>
  <c r="K333" i="12"/>
  <c r="L333" i="12"/>
  <c r="I334" i="12"/>
  <c r="J334" i="12"/>
  <c r="K334" i="12"/>
  <c r="L334" i="12"/>
  <c r="I335" i="12"/>
  <c r="J335" i="12"/>
  <c r="K335" i="12"/>
  <c r="L335" i="12"/>
  <c r="I336" i="12"/>
  <c r="J336" i="12"/>
  <c r="K336" i="12"/>
  <c r="L336" i="12"/>
  <c r="I337" i="12"/>
  <c r="J337" i="12"/>
  <c r="K337" i="12"/>
  <c r="L337" i="12"/>
  <c r="I347" i="12"/>
  <c r="J347" i="12"/>
  <c r="K347" i="12"/>
  <c r="L347" i="12"/>
  <c r="I348" i="12"/>
  <c r="J348" i="12"/>
  <c r="K348" i="12"/>
  <c r="L348" i="12"/>
  <c r="I351" i="12"/>
  <c r="J351" i="12"/>
  <c r="K351" i="12"/>
  <c r="L351" i="12"/>
  <c r="I352" i="12"/>
  <c r="J352" i="12"/>
  <c r="K352" i="12"/>
  <c r="L352" i="12"/>
  <c r="I353" i="12"/>
  <c r="J353" i="12"/>
  <c r="K353" i="12"/>
  <c r="L353" i="12"/>
  <c r="I354" i="12"/>
  <c r="J354" i="12"/>
  <c r="K354" i="12"/>
  <c r="L354" i="12"/>
  <c r="I355" i="12"/>
  <c r="J355" i="12"/>
  <c r="K355" i="12"/>
  <c r="L355" i="12"/>
  <c r="I356" i="12"/>
  <c r="J356" i="12"/>
  <c r="K356" i="12"/>
  <c r="L356" i="12"/>
  <c r="I357" i="12"/>
  <c r="J357" i="12"/>
  <c r="K357" i="12"/>
  <c r="L357" i="12"/>
  <c r="I358" i="12"/>
  <c r="J358" i="12"/>
  <c r="K358" i="12"/>
  <c r="L358" i="12"/>
  <c r="I359" i="12"/>
  <c r="J359" i="12"/>
  <c r="K359" i="12"/>
  <c r="L359" i="12"/>
  <c r="I360" i="12"/>
  <c r="J360" i="12"/>
  <c r="K360" i="12"/>
  <c r="L360" i="12"/>
  <c r="I361" i="12"/>
  <c r="J361" i="12"/>
  <c r="K361" i="12"/>
  <c r="L361" i="12"/>
  <c r="I376" i="12"/>
  <c r="J376" i="12"/>
  <c r="K376" i="12"/>
  <c r="L376" i="12"/>
  <c r="I377" i="12"/>
  <c r="J377" i="12"/>
  <c r="K377" i="12"/>
  <c r="L377" i="12"/>
  <c r="I378" i="12"/>
  <c r="J378" i="12"/>
  <c r="K378" i="12"/>
  <c r="L378" i="12"/>
  <c r="I379" i="12"/>
  <c r="J379" i="12"/>
  <c r="K379" i="12"/>
  <c r="L379" i="12"/>
  <c r="I380" i="12"/>
  <c r="J380" i="12"/>
  <c r="K380" i="12"/>
  <c r="L380" i="12"/>
  <c r="I381" i="12"/>
  <c r="J381" i="12"/>
  <c r="K381" i="12"/>
  <c r="L381" i="12"/>
  <c r="I382" i="12"/>
  <c r="J382" i="12"/>
  <c r="K382" i="12"/>
  <c r="L382" i="12"/>
  <c r="I383" i="12"/>
  <c r="J383" i="12"/>
  <c r="K383" i="12"/>
  <c r="L383" i="12"/>
  <c r="I384" i="12"/>
  <c r="J384" i="12"/>
  <c r="K384" i="12"/>
  <c r="L384" i="12"/>
  <c r="I385" i="12"/>
  <c r="J385" i="12"/>
  <c r="K385" i="12"/>
  <c r="L385" i="12"/>
  <c r="I386" i="12"/>
  <c r="J386" i="12"/>
  <c r="K386" i="12"/>
  <c r="L386" i="12"/>
  <c r="I387" i="12"/>
  <c r="J387" i="12"/>
  <c r="K387" i="12"/>
  <c r="L387" i="12"/>
  <c r="I388" i="12"/>
  <c r="J388" i="12"/>
  <c r="K388" i="12"/>
  <c r="L388" i="12"/>
  <c r="I389" i="12"/>
  <c r="J389" i="12"/>
  <c r="K389" i="12"/>
  <c r="L389" i="12"/>
  <c r="I390" i="12"/>
  <c r="J390" i="12"/>
  <c r="K390" i="12"/>
  <c r="L390" i="12"/>
  <c r="I391" i="12"/>
  <c r="J391" i="12"/>
  <c r="K391" i="12"/>
  <c r="L391" i="12"/>
  <c r="I392" i="12"/>
  <c r="J392" i="12"/>
  <c r="K392" i="12"/>
  <c r="L392" i="12"/>
  <c r="I393" i="12"/>
  <c r="J393" i="12"/>
  <c r="K393" i="12"/>
  <c r="L393" i="12"/>
  <c r="I394" i="12"/>
  <c r="J394" i="12"/>
  <c r="K394" i="12"/>
  <c r="L394" i="12"/>
  <c r="I395" i="12"/>
  <c r="J395" i="12"/>
  <c r="K395" i="12"/>
  <c r="L395" i="12"/>
  <c r="I396" i="12"/>
  <c r="J396" i="12"/>
  <c r="K396" i="12"/>
  <c r="L396" i="12"/>
  <c r="I397" i="12"/>
  <c r="J397" i="12"/>
  <c r="K397" i="12"/>
  <c r="L397" i="12"/>
  <c r="I398" i="12"/>
  <c r="J398" i="12"/>
  <c r="K398" i="12"/>
  <c r="L398" i="12"/>
  <c r="I399" i="12"/>
  <c r="J399" i="12"/>
  <c r="K399" i="12"/>
  <c r="L399" i="12"/>
  <c r="I400" i="12"/>
  <c r="J400" i="12"/>
  <c r="K400" i="12"/>
  <c r="L400" i="12"/>
  <c r="I401" i="12"/>
  <c r="J401" i="12"/>
  <c r="K401" i="12"/>
  <c r="L401" i="12"/>
  <c r="I402" i="12"/>
  <c r="J402" i="12"/>
  <c r="K402" i="12"/>
  <c r="L402" i="12"/>
  <c r="I403" i="12"/>
  <c r="J403" i="12"/>
  <c r="K403" i="12"/>
  <c r="L403" i="12"/>
  <c r="I404" i="12"/>
  <c r="J404" i="12"/>
  <c r="K404" i="12"/>
  <c r="L404" i="12"/>
  <c r="I405" i="12"/>
  <c r="J405" i="12"/>
  <c r="K405" i="12"/>
  <c r="L405" i="12"/>
  <c r="I406" i="12"/>
  <c r="J406" i="12"/>
  <c r="K406" i="12"/>
  <c r="L406" i="12"/>
  <c r="I407" i="12"/>
  <c r="J407" i="12"/>
  <c r="K407" i="12"/>
  <c r="L407" i="12"/>
  <c r="I408" i="12"/>
  <c r="J408" i="12"/>
  <c r="K408" i="12"/>
  <c r="L408" i="12"/>
  <c r="I417" i="12"/>
  <c r="J417" i="12"/>
  <c r="K417" i="12"/>
  <c r="L417" i="12"/>
  <c r="I418" i="12"/>
  <c r="J418" i="12"/>
  <c r="K418" i="12"/>
  <c r="L418" i="12"/>
  <c r="I419" i="12"/>
  <c r="J419" i="12"/>
  <c r="K419" i="12"/>
  <c r="L419" i="12"/>
  <c r="I483" i="12"/>
  <c r="J483" i="12"/>
  <c r="K483" i="12"/>
  <c r="L483" i="12"/>
  <c r="I484" i="12"/>
  <c r="J484" i="12"/>
  <c r="K484" i="12"/>
  <c r="L484" i="12"/>
  <c r="I487" i="12"/>
  <c r="J487" i="12"/>
  <c r="K487" i="12"/>
  <c r="L487" i="12"/>
  <c r="I488" i="12"/>
  <c r="J488" i="12"/>
  <c r="K488" i="12"/>
  <c r="L488" i="12"/>
  <c r="I489" i="12"/>
  <c r="J489" i="12"/>
  <c r="K489" i="12"/>
  <c r="L489" i="12"/>
  <c r="I490" i="12"/>
  <c r="J490" i="12"/>
  <c r="K490" i="12"/>
  <c r="L490" i="12"/>
  <c r="I492" i="12"/>
  <c r="J492" i="12"/>
  <c r="K492" i="12"/>
  <c r="L492" i="12"/>
  <c r="I494" i="12"/>
  <c r="J494" i="12"/>
  <c r="K494" i="12"/>
  <c r="L494" i="12"/>
  <c r="I495" i="12"/>
  <c r="J495" i="12"/>
  <c r="K495" i="12"/>
  <c r="L495" i="12"/>
  <c r="I496" i="12"/>
  <c r="J496" i="12"/>
  <c r="I497" i="12"/>
  <c r="J497" i="12"/>
  <c r="K497" i="12"/>
  <c r="L497" i="12"/>
  <c r="I498" i="12"/>
  <c r="J498" i="12"/>
  <c r="K498" i="12"/>
  <c r="L498" i="12"/>
  <c r="I499" i="12"/>
  <c r="J499" i="12"/>
  <c r="K499" i="12"/>
  <c r="L499" i="12"/>
  <c r="I500" i="12"/>
  <c r="J500" i="12"/>
  <c r="K500" i="12"/>
  <c r="L500" i="12"/>
  <c r="I501" i="12"/>
  <c r="J501" i="12"/>
  <c r="K501" i="12"/>
  <c r="L501" i="12"/>
  <c r="I502" i="12"/>
  <c r="J502" i="12"/>
  <c r="K502" i="12"/>
  <c r="L502" i="12"/>
  <c r="I503" i="12"/>
  <c r="J503" i="12"/>
  <c r="K503" i="12"/>
  <c r="L503" i="12"/>
  <c r="I504" i="12"/>
  <c r="J504" i="12"/>
  <c r="K504" i="12"/>
  <c r="L504" i="12"/>
  <c r="I505" i="12"/>
  <c r="J505" i="12"/>
  <c r="K505" i="12"/>
  <c r="L505" i="12"/>
  <c r="I506" i="12"/>
  <c r="J506" i="12"/>
  <c r="K506" i="12"/>
  <c r="L506" i="12"/>
  <c r="I507" i="12"/>
  <c r="J507" i="12"/>
  <c r="K507" i="12"/>
  <c r="L507" i="12"/>
  <c r="I508" i="12"/>
  <c r="J508" i="12"/>
  <c r="K508" i="12"/>
  <c r="L508" i="12"/>
  <c r="I509" i="12"/>
  <c r="J509" i="12"/>
  <c r="K509" i="12"/>
  <c r="L509" i="12"/>
  <c r="I510" i="12"/>
  <c r="J510" i="12"/>
  <c r="K510" i="12"/>
  <c r="L510" i="12"/>
  <c r="I511" i="12"/>
  <c r="J511" i="12"/>
  <c r="K511" i="12"/>
  <c r="L511" i="12"/>
  <c r="I512" i="12"/>
  <c r="J512" i="12"/>
  <c r="K512" i="12"/>
  <c r="L512" i="12"/>
  <c r="I513" i="12"/>
  <c r="J513" i="12"/>
  <c r="K513" i="12"/>
  <c r="L513" i="12"/>
  <c r="I514" i="12"/>
  <c r="J514" i="12"/>
  <c r="K514" i="12"/>
  <c r="L514" i="12"/>
  <c r="I515" i="12"/>
  <c r="J515" i="12"/>
  <c r="K515" i="12"/>
  <c r="L515" i="12"/>
  <c r="I516" i="12"/>
  <c r="J516" i="12"/>
  <c r="K516" i="12"/>
  <c r="L516" i="12"/>
  <c r="I517" i="12"/>
  <c r="J517" i="12"/>
  <c r="K517" i="12"/>
  <c r="L517" i="12"/>
  <c r="I518" i="12"/>
  <c r="J518" i="12"/>
  <c r="K518" i="12"/>
  <c r="L518" i="12"/>
  <c r="I520" i="12"/>
  <c r="J520" i="12"/>
  <c r="K520" i="12"/>
  <c r="L520" i="12"/>
  <c r="I521" i="12"/>
  <c r="J521" i="12"/>
  <c r="K521" i="12"/>
  <c r="L521" i="12"/>
  <c r="I522" i="12"/>
  <c r="J522" i="12"/>
  <c r="K522" i="12"/>
  <c r="L522" i="12"/>
  <c r="L324" i="12"/>
  <c r="K324" i="12"/>
  <c r="J324" i="12"/>
  <c r="I324" i="12"/>
  <c r="L311" i="12"/>
  <c r="L312" i="12"/>
  <c r="L313" i="12"/>
  <c r="L314" i="12"/>
  <c r="L315" i="12"/>
  <c r="L316" i="12"/>
  <c r="L317" i="12"/>
  <c r="L318" i="12"/>
  <c r="L319" i="12"/>
  <c r="L320" i="12"/>
  <c r="L321" i="12"/>
  <c r="L322" i="12"/>
  <c r="L323" i="12"/>
  <c r="K311" i="12"/>
  <c r="K312" i="12"/>
  <c r="K313" i="12"/>
  <c r="K314" i="12"/>
  <c r="K315" i="12"/>
  <c r="K316" i="12"/>
  <c r="K317" i="12"/>
  <c r="K318" i="12"/>
  <c r="K319" i="12"/>
  <c r="K320" i="12"/>
  <c r="K321" i="12"/>
  <c r="K322" i="12"/>
  <c r="K323" i="12"/>
  <c r="J311" i="12"/>
  <c r="J312" i="12"/>
  <c r="J313" i="12"/>
  <c r="J314" i="12"/>
  <c r="J315" i="12"/>
  <c r="J316" i="12"/>
  <c r="J317" i="12"/>
  <c r="J318" i="12"/>
  <c r="J319" i="12"/>
  <c r="J320" i="12"/>
  <c r="J321" i="12"/>
  <c r="J322" i="12"/>
  <c r="J323" i="12"/>
  <c r="J305" i="12"/>
  <c r="I311" i="12"/>
  <c r="I312" i="12"/>
  <c r="I313" i="12"/>
  <c r="I314" i="12"/>
  <c r="I315" i="12"/>
  <c r="I316" i="12"/>
  <c r="I317" i="12"/>
  <c r="I318" i="12"/>
  <c r="I319" i="12"/>
  <c r="I320" i="12"/>
  <c r="I321" i="12"/>
  <c r="I322" i="12"/>
  <c r="I323" i="12"/>
  <c r="P11" i="16" l="1"/>
  <c r="P6" i="16"/>
  <c r="P4" i="16"/>
  <c r="L14" i="2" s="1"/>
  <c r="P3" i="16"/>
  <c r="L15" i="2" s="1"/>
  <c r="P8" i="16"/>
  <c r="L17" i="2" s="1"/>
  <c r="P5" i="16"/>
  <c r="P7" i="16"/>
  <c r="L169" i="12"/>
  <c r="K169" i="12"/>
  <c r="J169" i="12"/>
  <c r="I169" i="12"/>
  <c r="J244" i="12"/>
  <c r="K244" i="12"/>
  <c r="L244" i="12"/>
  <c r="I244" i="12"/>
  <c r="L305" i="12"/>
  <c r="K305" i="12"/>
  <c r="I305" i="12"/>
  <c r="L304" i="12"/>
  <c r="K304" i="12"/>
  <c r="J304" i="12"/>
  <c r="I304" i="12"/>
  <c r="L303" i="12"/>
  <c r="K303" i="12"/>
  <c r="J303" i="12"/>
  <c r="I303" i="12"/>
  <c r="L302" i="12"/>
  <c r="K302" i="12"/>
  <c r="J302" i="12"/>
  <c r="I302" i="12"/>
  <c r="L301" i="12"/>
  <c r="K301" i="12"/>
  <c r="J301" i="12"/>
  <c r="I301" i="12"/>
  <c r="L165" i="12"/>
  <c r="K165" i="12"/>
  <c r="J165" i="12"/>
  <c r="I165" i="12"/>
  <c r="L149" i="12"/>
  <c r="K149" i="12"/>
  <c r="J149" i="12"/>
  <c r="I149" i="12"/>
  <c r="L300" i="12"/>
  <c r="K300" i="12"/>
  <c r="J300" i="12"/>
  <c r="I300" i="12"/>
  <c r="L164" i="12"/>
  <c r="K164" i="12"/>
  <c r="J164" i="12"/>
  <c r="I164" i="12"/>
  <c r="L299" i="12"/>
  <c r="K299" i="12"/>
  <c r="J299" i="12"/>
  <c r="I299" i="12"/>
  <c r="L298" i="12"/>
  <c r="K298" i="12"/>
  <c r="J298" i="12"/>
  <c r="I298" i="12"/>
  <c r="L297" i="12"/>
  <c r="K297" i="12"/>
  <c r="J297" i="12"/>
  <c r="I297" i="12"/>
  <c r="L295" i="12"/>
  <c r="K295" i="12"/>
  <c r="J295" i="12"/>
  <c r="I295" i="12"/>
  <c r="L294" i="12"/>
  <c r="K294" i="12"/>
  <c r="J294" i="12"/>
  <c r="I294" i="12"/>
  <c r="L163" i="12"/>
  <c r="K163" i="12"/>
  <c r="J163" i="12"/>
  <c r="I163" i="12"/>
  <c r="L292" i="12"/>
  <c r="K292" i="12"/>
  <c r="J292" i="12"/>
  <c r="I292" i="12"/>
  <c r="Q4" i="16" l="1"/>
  <c r="Q7" i="16"/>
  <c r="Q5" i="16"/>
  <c r="Q6" i="16"/>
  <c r="Q8" i="16"/>
  <c r="M17" i="2" s="1"/>
  <c r="Q11" i="16"/>
  <c r="Q3" i="16"/>
  <c r="M15" i="2" s="1"/>
  <c r="L291" i="12"/>
  <c r="K291" i="12"/>
  <c r="J291" i="12"/>
  <c r="I291" i="12"/>
  <c r="L290" i="12"/>
  <c r="K290" i="12"/>
  <c r="J290" i="12"/>
  <c r="I290" i="12"/>
  <c r="J272" i="12"/>
  <c r="K272" i="12"/>
  <c r="L272" i="12"/>
  <c r="J273" i="12"/>
  <c r="K273" i="12"/>
  <c r="L273" i="12"/>
  <c r="J274" i="12"/>
  <c r="K274" i="12"/>
  <c r="L274" i="12"/>
  <c r="J275" i="12"/>
  <c r="K275" i="12"/>
  <c r="L275" i="12"/>
  <c r="J276" i="12"/>
  <c r="K276" i="12"/>
  <c r="L276" i="12"/>
  <c r="J277" i="12"/>
  <c r="K277" i="12"/>
  <c r="L277" i="12"/>
  <c r="J278" i="12"/>
  <c r="K278" i="12"/>
  <c r="L278" i="12"/>
  <c r="J279" i="12"/>
  <c r="K279" i="12"/>
  <c r="L279" i="12"/>
  <c r="J280" i="12"/>
  <c r="K280" i="12"/>
  <c r="L280" i="12"/>
  <c r="J281" i="12"/>
  <c r="K281" i="12"/>
  <c r="L281" i="12"/>
  <c r="J282" i="12"/>
  <c r="K282" i="12"/>
  <c r="L282" i="12"/>
  <c r="J283" i="12"/>
  <c r="K283" i="12"/>
  <c r="L283" i="12"/>
  <c r="J284" i="12"/>
  <c r="K284" i="12"/>
  <c r="L284" i="12"/>
  <c r="J285" i="12"/>
  <c r="K285" i="12"/>
  <c r="L285" i="12"/>
  <c r="J286" i="12"/>
  <c r="K286" i="12"/>
  <c r="L286" i="12"/>
  <c r="J287" i="12"/>
  <c r="K287" i="12"/>
  <c r="L287" i="12"/>
  <c r="J288" i="12"/>
  <c r="K288" i="12"/>
  <c r="L288" i="12"/>
  <c r="J289" i="12"/>
  <c r="K289" i="12"/>
  <c r="L289" i="12"/>
  <c r="I272" i="12"/>
  <c r="I273" i="12"/>
  <c r="I274" i="12"/>
  <c r="I275" i="12"/>
  <c r="I276" i="12"/>
  <c r="I277" i="12"/>
  <c r="I278" i="12"/>
  <c r="I279" i="12"/>
  <c r="I280" i="12"/>
  <c r="I281" i="12"/>
  <c r="I282" i="12"/>
  <c r="I283" i="12"/>
  <c r="I284" i="12"/>
  <c r="I285" i="12"/>
  <c r="I286" i="12"/>
  <c r="I287" i="12"/>
  <c r="I288" i="12"/>
  <c r="I289" i="12"/>
  <c r="M14" i="2" l="1"/>
  <c r="R5" i="16"/>
  <c r="R7" i="16"/>
  <c r="R6" i="16"/>
  <c r="R4" i="16"/>
  <c r="N14" i="2" s="1"/>
  <c r="R8" i="16"/>
  <c r="N17" i="2" s="1"/>
  <c r="R3" i="16"/>
  <c r="N15" i="2" s="1"/>
  <c r="R11" i="16"/>
  <c r="I170" i="12"/>
  <c r="J170" i="12"/>
  <c r="K170" i="12"/>
  <c r="L170" i="12"/>
  <c r="J171" i="12"/>
  <c r="K171" i="12"/>
  <c r="L171" i="12"/>
  <c r="I172" i="12"/>
  <c r="J172" i="12"/>
  <c r="K172" i="12"/>
  <c r="L172" i="12"/>
  <c r="I173" i="12"/>
  <c r="J173" i="12"/>
  <c r="K173" i="12"/>
  <c r="L173" i="12"/>
  <c r="I174" i="12"/>
  <c r="J174" i="12"/>
  <c r="K174" i="12"/>
  <c r="L174" i="12"/>
  <c r="I175" i="12"/>
  <c r="J175" i="12"/>
  <c r="K175" i="12"/>
  <c r="L175" i="12"/>
  <c r="I178" i="12"/>
  <c r="J178" i="12"/>
  <c r="K178" i="12"/>
  <c r="L178" i="12"/>
  <c r="I179" i="12"/>
  <c r="J179" i="12"/>
  <c r="K179" i="12"/>
  <c r="L179" i="12"/>
  <c r="I180" i="12"/>
  <c r="J180" i="12"/>
  <c r="K180" i="12"/>
  <c r="L180" i="12"/>
  <c r="I181" i="12"/>
  <c r="J181" i="12"/>
  <c r="K181" i="12"/>
  <c r="L181" i="12"/>
  <c r="I182" i="12"/>
  <c r="J182" i="12"/>
  <c r="K182" i="12"/>
  <c r="L182" i="12"/>
  <c r="I183" i="12"/>
  <c r="J183" i="12"/>
  <c r="K183" i="12"/>
  <c r="L183" i="12"/>
  <c r="I184" i="12"/>
  <c r="J184" i="12"/>
  <c r="K184" i="12"/>
  <c r="L184" i="12"/>
  <c r="I185" i="12"/>
  <c r="J185" i="12"/>
  <c r="K185" i="12"/>
  <c r="L185" i="12"/>
  <c r="I186" i="12"/>
  <c r="J186" i="12"/>
  <c r="K186" i="12"/>
  <c r="L186" i="12"/>
  <c r="I187" i="12"/>
  <c r="J187" i="12"/>
  <c r="K187" i="12"/>
  <c r="L187" i="12"/>
  <c r="I188" i="12"/>
  <c r="J188" i="12"/>
  <c r="K188" i="12"/>
  <c r="L188" i="12"/>
  <c r="I189" i="12"/>
  <c r="J189" i="12"/>
  <c r="K189" i="12"/>
  <c r="L189" i="12"/>
  <c r="I190" i="12"/>
  <c r="J190" i="12"/>
  <c r="K190" i="12"/>
  <c r="L190" i="12"/>
  <c r="I191" i="12"/>
  <c r="J191" i="12"/>
  <c r="K191" i="12"/>
  <c r="L191" i="12"/>
  <c r="I192" i="12"/>
  <c r="J192" i="12"/>
  <c r="K192" i="12"/>
  <c r="L192" i="12"/>
  <c r="I193" i="12"/>
  <c r="J193" i="12"/>
  <c r="K193" i="12"/>
  <c r="L193" i="12"/>
  <c r="I194" i="12"/>
  <c r="J194" i="12"/>
  <c r="K194" i="12"/>
  <c r="L194" i="12"/>
  <c r="I195" i="12"/>
  <c r="J195" i="12"/>
  <c r="K195" i="12"/>
  <c r="L195" i="12"/>
  <c r="I196" i="12"/>
  <c r="J196" i="12"/>
  <c r="K196" i="12"/>
  <c r="L196" i="12"/>
  <c r="I205" i="12"/>
  <c r="J205" i="12"/>
  <c r="K205" i="12"/>
  <c r="L205" i="12"/>
  <c r="I206" i="12"/>
  <c r="J206" i="12"/>
  <c r="K206" i="12"/>
  <c r="L206" i="12"/>
  <c r="I207" i="12"/>
  <c r="J207" i="12"/>
  <c r="K207" i="12"/>
  <c r="L207" i="12"/>
  <c r="I208" i="12"/>
  <c r="J208" i="12"/>
  <c r="K208" i="12"/>
  <c r="L208" i="12"/>
  <c r="I209" i="12"/>
  <c r="J209" i="12"/>
  <c r="K209" i="12"/>
  <c r="L209" i="12"/>
  <c r="I210" i="12"/>
  <c r="J210" i="12"/>
  <c r="K210" i="12"/>
  <c r="L210" i="12"/>
  <c r="I211" i="12"/>
  <c r="J211" i="12"/>
  <c r="K211" i="12"/>
  <c r="L211" i="12"/>
  <c r="I212" i="12"/>
  <c r="J212" i="12"/>
  <c r="K212" i="12"/>
  <c r="L212" i="12"/>
  <c r="I213" i="12"/>
  <c r="J213" i="12"/>
  <c r="K213" i="12"/>
  <c r="L213" i="12"/>
  <c r="I214" i="12"/>
  <c r="J214" i="12"/>
  <c r="K214" i="12"/>
  <c r="L214" i="12"/>
  <c r="I215" i="12"/>
  <c r="J215" i="12"/>
  <c r="K215" i="12"/>
  <c r="L215" i="12"/>
  <c r="I216" i="12"/>
  <c r="J216" i="12"/>
  <c r="K216" i="12"/>
  <c r="L216" i="12"/>
  <c r="I217" i="12"/>
  <c r="J217" i="12"/>
  <c r="K217" i="12"/>
  <c r="L217" i="12"/>
  <c r="I218" i="12"/>
  <c r="J218" i="12"/>
  <c r="K218" i="12"/>
  <c r="L218" i="12"/>
  <c r="I219" i="12"/>
  <c r="J219" i="12"/>
  <c r="K219" i="12"/>
  <c r="L219" i="12"/>
  <c r="I220" i="12"/>
  <c r="J220" i="12"/>
  <c r="K220" i="12"/>
  <c r="L220" i="12"/>
  <c r="I223" i="12"/>
  <c r="J223" i="12"/>
  <c r="K223" i="12"/>
  <c r="L223" i="12"/>
  <c r="I224" i="12"/>
  <c r="J224" i="12"/>
  <c r="K224" i="12"/>
  <c r="L224" i="12"/>
  <c r="I225" i="12"/>
  <c r="J225" i="12"/>
  <c r="K225" i="12"/>
  <c r="L225" i="12"/>
  <c r="I226" i="12"/>
  <c r="J226" i="12"/>
  <c r="K226" i="12"/>
  <c r="L226" i="12"/>
  <c r="I227" i="12"/>
  <c r="J227" i="12"/>
  <c r="K227" i="12"/>
  <c r="L227" i="12"/>
  <c r="I228" i="12"/>
  <c r="J228" i="12"/>
  <c r="K228" i="12"/>
  <c r="L228" i="12"/>
  <c r="I229" i="12"/>
  <c r="J229" i="12"/>
  <c r="K229" i="12"/>
  <c r="L229" i="12"/>
  <c r="I230" i="12"/>
  <c r="J230" i="12"/>
  <c r="K230" i="12"/>
  <c r="L230" i="12"/>
  <c r="I231" i="12"/>
  <c r="J231" i="12"/>
  <c r="K231" i="12"/>
  <c r="L231" i="12"/>
  <c r="I232" i="12"/>
  <c r="J232" i="12"/>
  <c r="K232" i="12"/>
  <c r="L232" i="12"/>
  <c r="I233" i="12"/>
  <c r="J233" i="12"/>
  <c r="K233" i="12"/>
  <c r="L233" i="12"/>
  <c r="I234" i="12"/>
  <c r="J234" i="12"/>
  <c r="K234" i="12"/>
  <c r="L234" i="12"/>
  <c r="I235" i="12"/>
  <c r="J235" i="12"/>
  <c r="K235" i="12"/>
  <c r="L235" i="12"/>
  <c r="I236" i="12"/>
  <c r="J236" i="12"/>
  <c r="K236" i="12"/>
  <c r="L236" i="12"/>
  <c r="I237" i="12"/>
  <c r="J237" i="12"/>
  <c r="K237" i="12"/>
  <c r="L237" i="12"/>
  <c r="I238" i="12"/>
  <c r="J238" i="12"/>
  <c r="K238" i="12"/>
  <c r="L238" i="12"/>
  <c r="I239" i="12"/>
  <c r="J239" i="12"/>
  <c r="K239" i="12"/>
  <c r="L239" i="12"/>
  <c r="I240" i="12"/>
  <c r="J240" i="12"/>
  <c r="K240" i="12"/>
  <c r="L240" i="12"/>
  <c r="I242" i="12"/>
  <c r="J242" i="12"/>
  <c r="K242" i="12"/>
  <c r="L242" i="12"/>
  <c r="I243" i="12"/>
  <c r="J243" i="12"/>
  <c r="K243" i="12"/>
  <c r="L243" i="12"/>
  <c r="I245" i="12"/>
  <c r="J245" i="12"/>
  <c r="K245" i="12"/>
  <c r="L245" i="12"/>
  <c r="I246" i="12"/>
  <c r="J246" i="12"/>
  <c r="K246" i="12"/>
  <c r="L246" i="12"/>
  <c r="I248" i="12"/>
  <c r="J248" i="12"/>
  <c r="K248" i="12"/>
  <c r="L248" i="12"/>
  <c r="I249" i="12"/>
  <c r="J249" i="12"/>
  <c r="K249" i="12"/>
  <c r="L249" i="12"/>
  <c r="I250" i="12"/>
  <c r="J250" i="12"/>
  <c r="K250" i="12"/>
  <c r="L250" i="12"/>
  <c r="I251" i="12"/>
  <c r="J251" i="12"/>
  <c r="K251" i="12"/>
  <c r="L251" i="12"/>
  <c r="I252" i="12"/>
  <c r="J252" i="12"/>
  <c r="K252" i="12"/>
  <c r="L252" i="12"/>
  <c r="I253" i="12"/>
  <c r="J253" i="12"/>
  <c r="K253" i="12"/>
  <c r="L253" i="12"/>
  <c r="I254" i="12"/>
  <c r="J254" i="12"/>
  <c r="K254" i="12"/>
  <c r="L254" i="12"/>
  <c r="I255" i="12"/>
  <c r="J255" i="12"/>
  <c r="K255" i="12"/>
  <c r="L255" i="12"/>
  <c r="I256" i="12"/>
  <c r="J256" i="12"/>
  <c r="K256" i="12"/>
  <c r="L256" i="12"/>
  <c r="I257" i="12"/>
  <c r="J257" i="12"/>
  <c r="K257" i="12"/>
  <c r="L257" i="12"/>
  <c r="I258" i="12"/>
  <c r="J258" i="12"/>
  <c r="K258" i="12"/>
  <c r="L258" i="12"/>
  <c r="I259" i="12"/>
  <c r="J259" i="12"/>
  <c r="K259" i="12"/>
  <c r="L259" i="12"/>
  <c r="I260" i="12"/>
  <c r="J260" i="12"/>
  <c r="K260" i="12"/>
  <c r="L260" i="12"/>
  <c r="I261" i="12"/>
  <c r="J261" i="12"/>
  <c r="K261" i="12"/>
  <c r="L261" i="12"/>
  <c r="I262" i="12"/>
  <c r="J262" i="12"/>
  <c r="K262" i="12"/>
  <c r="L262" i="12"/>
  <c r="I263" i="12"/>
  <c r="J263" i="12"/>
  <c r="K263" i="12"/>
  <c r="L263" i="12"/>
  <c r="I264" i="12"/>
  <c r="J264" i="12"/>
  <c r="K264" i="12"/>
  <c r="L264" i="12"/>
  <c r="I265" i="12"/>
  <c r="J265" i="12"/>
  <c r="K265" i="12"/>
  <c r="L265" i="12"/>
  <c r="I266" i="12"/>
  <c r="J266" i="12"/>
  <c r="K266" i="12"/>
  <c r="L266" i="12"/>
  <c r="I267" i="12"/>
  <c r="J267" i="12"/>
  <c r="K267" i="12"/>
  <c r="L267" i="12"/>
  <c r="I268" i="12"/>
  <c r="J268" i="12"/>
  <c r="K268" i="12"/>
  <c r="L268" i="12"/>
  <c r="I269" i="12"/>
  <c r="J269" i="12"/>
  <c r="K269" i="12"/>
  <c r="L269" i="12"/>
  <c r="I270" i="12"/>
  <c r="J270" i="12"/>
  <c r="K270" i="12"/>
  <c r="L270" i="12"/>
  <c r="I271" i="12"/>
  <c r="J271" i="12"/>
  <c r="K271" i="12"/>
  <c r="L271" i="12"/>
  <c r="S8" i="16" l="1"/>
  <c r="O17" i="2" s="1"/>
  <c r="S11" i="16"/>
  <c r="S5" i="16"/>
  <c r="S3" i="16"/>
  <c r="O15" i="2" s="1"/>
  <c r="S4" i="16"/>
  <c r="O14" i="2" s="1"/>
  <c r="S7" i="16"/>
  <c r="S6" i="16"/>
  <c r="B24" i="15"/>
  <c r="I15" i="16"/>
  <c r="L160" i="12"/>
  <c r="K160" i="12"/>
  <c r="J160" i="12"/>
  <c r="I160" i="12"/>
  <c r="K19" i="18"/>
  <c r="L162" i="12"/>
  <c r="K162" i="12"/>
  <c r="J162" i="12"/>
  <c r="I162" i="12"/>
  <c r="T11" i="16" l="1"/>
  <c r="T6" i="16"/>
  <c r="T5" i="16"/>
  <c r="T3" i="16"/>
  <c r="P15" i="2" s="1"/>
  <c r="T8" i="16"/>
  <c r="P17" i="2" s="1"/>
  <c r="T4" i="16"/>
  <c r="P14" i="2" s="1"/>
  <c r="T7" i="16"/>
  <c r="L161" i="12" l="1"/>
  <c r="K161" i="12"/>
  <c r="J161" i="12"/>
  <c r="I161" i="12"/>
  <c r="L4" i="12"/>
  <c r="K4" i="12"/>
  <c r="L3" i="12"/>
  <c r="K3" i="12"/>
  <c r="J4" i="12"/>
  <c r="J3" i="12"/>
  <c r="I4" i="12"/>
  <c r="I3" i="12"/>
  <c r="D34" i="1"/>
  <c r="D31" i="1"/>
  <c r="L159" i="12"/>
  <c r="K159" i="12"/>
  <c r="J159" i="12"/>
  <c r="I159" i="12"/>
  <c r="L158" i="12" l="1"/>
  <c r="K158" i="12"/>
  <c r="J158" i="12"/>
  <c r="I158" i="12"/>
  <c r="D16" i="10"/>
  <c r="E2" i="13"/>
  <c r="F3" i="13"/>
  <c r="G3" i="13" s="1"/>
  <c r="F4" i="13"/>
  <c r="G4" i="13" s="1"/>
  <c r="F5" i="13"/>
  <c r="G5" i="13" s="1"/>
  <c r="F2" i="13"/>
  <c r="G2" i="13" s="1"/>
  <c r="L157" i="12"/>
  <c r="K157" i="12"/>
  <c r="J157" i="12"/>
  <c r="I157" i="12"/>
  <c r="L156" i="12"/>
  <c r="K156" i="12"/>
  <c r="J156" i="12"/>
  <c r="I156" i="12"/>
  <c r="L155" i="12"/>
  <c r="K155" i="12"/>
  <c r="J155" i="12"/>
  <c r="I155" i="12"/>
  <c r="L154" i="12"/>
  <c r="K154" i="12"/>
  <c r="J154" i="12"/>
  <c r="I154" i="12"/>
  <c r="L153" i="12"/>
  <c r="K153" i="12"/>
  <c r="J153" i="12"/>
  <c r="I153" i="12"/>
  <c r="L152" i="12"/>
  <c r="K152" i="12"/>
  <c r="J152" i="12"/>
  <c r="I152" i="12"/>
  <c r="L151" i="12"/>
  <c r="K151" i="12"/>
  <c r="J151" i="12"/>
  <c r="I151" i="12"/>
  <c r="L150" i="12"/>
  <c r="K150" i="12"/>
  <c r="J150" i="12"/>
  <c r="I150" i="12"/>
  <c r="L148" i="12"/>
  <c r="K148" i="12"/>
  <c r="J148" i="12"/>
  <c r="I148" i="12"/>
  <c r="K147" i="12"/>
  <c r="L147" i="12"/>
  <c r="D17" i="10" l="1"/>
  <c r="D15" i="10"/>
  <c r="J147" i="12"/>
  <c r="I147" i="12"/>
  <c r="L146" i="12"/>
  <c r="K146" i="12"/>
  <c r="J146" i="12"/>
  <c r="I146" i="12"/>
  <c r="L145" i="12"/>
  <c r="K145" i="12"/>
  <c r="J145" i="12"/>
  <c r="I145" i="12"/>
  <c r="L144" i="12"/>
  <c r="K144" i="12"/>
  <c r="J144" i="12"/>
  <c r="I144" i="12"/>
  <c r="E14" i="1" l="1"/>
  <c r="D11" i="10"/>
  <c r="I143" i="12"/>
  <c r="J143" i="12"/>
  <c r="K143" i="12"/>
  <c r="L143" i="12"/>
  <c r="I142" i="12"/>
  <c r="J142" i="12"/>
  <c r="K142" i="12"/>
  <c r="L142" i="12"/>
  <c r="L141" i="12"/>
  <c r="K141" i="12"/>
  <c r="J141" i="12"/>
  <c r="I141" i="12"/>
  <c r="K127" i="12"/>
  <c r="K128" i="12"/>
  <c r="K129" i="12"/>
  <c r="K130" i="12"/>
  <c r="K296" i="12"/>
  <c r="K131" i="12"/>
  <c r="K132" i="12"/>
  <c r="K133" i="12"/>
  <c r="K134" i="12"/>
  <c r="K135" i="12"/>
  <c r="K136" i="12"/>
  <c r="K137" i="12"/>
  <c r="K138" i="12"/>
  <c r="K139" i="12"/>
  <c r="K140" i="12"/>
  <c r="I140" i="12"/>
  <c r="J140" i="12"/>
  <c r="L140" i="12"/>
  <c r="L139" i="12"/>
  <c r="J139" i="12"/>
  <c r="I139" i="12"/>
  <c r="L138" i="12"/>
  <c r="I138" i="12"/>
  <c r="J138" i="12"/>
  <c r="L137" i="12"/>
  <c r="J137" i="12"/>
  <c r="I137" i="12"/>
  <c r="I136" i="12"/>
  <c r="J136" i="12"/>
  <c r="L136" i="12"/>
  <c r="K6" i="12"/>
  <c r="K7" i="12"/>
  <c r="K8" i="12"/>
  <c r="K9" i="12"/>
  <c r="K10" i="12"/>
  <c r="K11"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5" i="12"/>
  <c r="I127" i="12"/>
  <c r="J127" i="12"/>
  <c r="L127" i="12"/>
  <c r="I128" i="12"/>
  <c r="J128" i="12"/>
  <c r="L128" i="12"/>
  <c r="I129" i="12"/>
  <c r="J129" i="12"/>
  <c r="L129" i="12"/>
  <c r="I130" i="12"/>
  <c r="J130" i="12"/>
  <c r="L130" i="12"/>
  <c r="I296" i="12"/>
  <c r="J296" i="12"/>
  <c r="L296" i="12"/>
  <c r="I131" i="12"/>
  <c r="J131" i="12"/>
  <c r="L131" i="12"/>
  <c r="I132" i="12"/>
  <c r="J132" i="12"/>
  <c r="L132" i="12"/>
  <c r="I133" i="12"/>
  <c r="J133" i="12"/>
  <c r="L133" i="12"/>
  <c r="I134" i="12"/>
  <c r="J134" i="12"/>
  <c r="L134" i="12"/>
  <c r="I135" i="12"/>
  <c r="J135" i="12"/>
  <c r="L135" i="12"/>
  <c r="L6" i="12"/>
  <c r="L7" i="12"/>
  <c r="L8" i="12"/>
  <c r="L9" i="12"/>
  <c r="L10" i="12"/>
  <c r="L11"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5" i="12"/>
  <c r="E107" i="2"/>
  <c r="E99" i="2"/>
  <c r="E98" i="2"/>
  <c r="E96" i="2"/>
  <c r="E95" i="2"/>
  <c r="E91" i="2"/>
  <c r="E90" i="2"/>
  <c r="E89" i="2"/>
  <c r="E88" i="2"/>
  <c r="E87" i="2"/>
  <c r="E85" i="2"/>
  <c r="E84" i="2"/>
  <c r="E83" i="2"/>
  <c r="E82" i="2"/>
  <c r="E81" i="2"/>
  <c r="E80" i="2"/>
  <c r="E76" i="2"/>
  <c r="E69" i="2"/>
  <c r="E61" i="2"/>
  <c r="E58" i="2"/>
  <c r="E56" i="2"/>
  <c r="E54" i="2"/>
  <c r="E53" i="2"/>
  <c r="E52" i="2"/>
  <c r="E51" i="2"/>
  <c r="E50" i="2"/>
  <c r="E49" i="2"/>
  <c r="E48" i="2"/>
  <c r="E44" i="2"/>
  <c r="E43" i="2"/>
  <c r="E19" i="2"/>
  <c r="E18" i="2"/>
  <c r="E16" i="2"/>
  <c r="E122" i="2"/>
  <c r="E121" i="2"/>
  <c r="E116" i="2"/>
  <c r="E112" i="2"/>
  <c r="E111" i="2"/>
  <c r="E14" i="10" l="1"/>
  <c r="E31" i="10"/>
  <c r="E32" i="10"/>
  <c r="E12" i="10"/>
  <c r="E13" i="10"/>
  <c r="E33" i="10"/>
  <c r="I56" i="16"/>
  <c r="W182" i="16"/>
  <c r="U182" i="16"/>
  <c r="F182" i="16"/>
  <c r="D182" i="16"/>
  <c r="W181" i="16"/>
  <c r="U181" i="16"/>
  <c r="F181" i="16"/>
  <c r="D181" i="16"/>
  <c r="W180" i="16"/>
  <c r="U180" i="16"/>
  <c r="F180" i="16"/>
  <c r="D180" i="16"/>
  <c r="W179" i="16"/>
  <c r="U179" i="16"/>
  <c r="F179" i="16"/>
  <c r="D179" i="16"/>
  <c r="W178" i="16"/>
  <c r="U178" i="16"/>
  <c r="F178" i="16"/>
  <c r="D178" i="16"/>
  <c r="W177" i="16"/>
  <c r="U177" i="16"/>
  <c r="F177" i="16"/>
  <c r="D177" i="16"/>
  <c r="W176" i="16"/>
  <c r="U176" i="16"/>
  <c r="F176" i="16"/>
  <c r="D176" i="16"/>
  <c r="W175" i="16"/>
  <c r="U175" i="16"/>
  <c r="F175" i="16"/>
  <c r="D175" i="16"/>
  <c r="W174" i="16"/>
  <c r="U174" i="16"/>
  <c r="F174" i="16"/>
  <c r="D174" i="16"/>
  <c r="W173" i="16"/>
  <c r="U173" i="16"/>
  <c r="F173" i="16"/>
  <c r="D173" i="16"/>
  <c r="W172" i="16"/>
  <c r="U172" i="16"/>
  <c r="W171" i="16"/>
  <c r="U171" i="16"/>
  <c r="F171" i="16"/>
  <c r="W169" i="16"/>
  <c r="U169" i="16"/>
  <c r="W168" i="16"/>
  <c r="U168" i="16"/>
  <c r="F168" i="16"/>
  <c r="D168" i="16"/>
  <c r="W167" i="16"/>
  <c r="U167" i="16"/>
  <c r="F167" i="16"/>
  <c r="D167" i="16"/>
  <c r="W166" i="16"/>
  <c r="U166" i="16"/>
  <c r="F166" i="16"/>
  <c r="D166" i="16"/>
  <c r="W165" i="16"/>
  <c r="U165" i="16"/>
  <c r="F165" i="16"/>
  <c r="D165" i="16"/>
  <c r="W164" i="16"/>
  <c r="U164" i="16"/>
  <c r="F164" i="16"/>
  <c r="D164" i="16"/>
  <c r="W163" i="16"/>
  <c r="U163" i="16"/>
  <c r="F163" i="16"/>
  <c r="D163" i="16"/>
  <c r="W162" i="16"/>
  <c r="U162" i="16"/>
  <c r="F162" i="16"/>
  <c r="D162" i="16"/>
  <c r="W161" i="16"/>
  <c r="U161" i="16"/>
  <c r="F161" i="16"/>
  <c r="D161" i="16"/>
  <c r="W160" i="16"/>
  <c r="U160" i="16"/>
  <c r="F160" i="16"/>
  <c r="D160" i="16"/>
  <c r="W159" i="16"/>
  <c r="U159" i="16"/>
  <c r="F159" i="16"/>
  <c r="D159" i="16"/>
  <c r="W158" i="16"/>
  <c r="U158" i="16"/>
  <c r="F158" i="16"/>
  <c r="D158" i="16"/>
  <c r="W157" i="16"/>
  <c r="U157" i="16"/>
  <c r="F157" i="16"/>
  <c r="D157" i="16"/>
  <c r="W156" i="16"/>
  <c r="U156" i="16"/>
  <c r="F156" i="16"/>
  <c r="D156" i="16"/>
  <c r="W155" i="16"/>
  <c r="U155" i="16"/>
  <c r="F155" i="16"/>
  <c r="D155" i="16"/>
  <c r="W154" i="16"/>
  <c r="U154" i="16"/>
  <c r="F154" i="16"/>
  <c r="D154" i="16"/>
  <c r="W153" i="16"/>
  <c r="U153" i="16"/>
  <c r="F153" i="16"/>
  <c r="D153" i="16"/>
  <c r="W152" i="16"/>
  <c r="U152" i="16"/>
  <c r="F152" i="16"/>
  <c r="D152" i="16"/>
  <c r="W151" i="16"/>
  <c r="U151" i="16"/>
  <c r="F151" i="16"/>
  <c r="D151" i="16"/>
  <c r="W150" i="16"/>
  <c r="U150" i="16"/>
  <c r="F150" i="16"/>
  <c r="D150" i="16"/>
  <c r="W149" i="16"/>
  <c r="U149" i="16"/>
  <c r="F149" i="16"/>
  <c r="D149" i="16"/>
  <c r="W148" i="16"/>
  <c r="U148" i="16"/>
  <c r="F148" i="16"/>
  <c r="D148" i="16"/>
  <c r="W147" i="16"/>
  <c r="U147" i="16"/>
  <c r="F147" i="16"/>
  <c r="D147" i="16"/>
  <c r="W146" i="16"/>
  <c r="U146" i="16"/>
  <c r="F146" i="16"/>
  <c r="D146" i="16"/>
  <c r="W145" i="16"/>
  <c r="U145" i="16"/>
  <c r="F145" i="16"/>
  <c r="D145" i="16"/>
  <c r="W144" i="16"/>
  <c r="U144" i="16"/>
  <c r="F144" i="16"/>
  <c r="D144" i="16"/>
  <c r="W143" i="16"/>
  <c r="U143" i="16"/>
  <c r="F143" i="16"/>
  <c r="D143" i="16"/>
  <c r="W142" i="16"/>
  <c r="U142" i="16"/>
  <c r="F142" i="16"/>
  <c r="D142" i="16"/>
  <c r="W141" i="16"/>
  <c r="U141" i="16"/>
  <c r="F141" i="16"/>
  <c r="D141" i="16"/>
  <c r="W140" i="16"/>
  <c r="U140" i="16"/>
  <c r="F140" i="16"/>
  <c r="D140" i="16"/>
  <c r="W139" i="16"/>
  <c r="U139" i="16"/>
  <c r="F139" i="16"/>
  <c r="D139" i="16"/>
  <c r="W138" i="16"/>
  <c r="U138" i="16"/>
  <c r="F138" i="16"/>
  <c r="D138" i="16"/>
  <c r="W137" i="16"/>
  <c r="U137" i="16"/>
  <c r="F137" i="16"/>
  <c r="D137" i="16"/>
  <c r="W136" i="16"/>
  <c r="U136" i="16"/>
  <c r="F136" i="16"/>
  <c r="D136" i="16"/>
  <c r="V135" i="16"/>
  <c r="W135" i="16" s="1"/>
  <c r="I135" i="16"/>
  <c r="U135" i="16" s="1"/>
  <c r="W133" i="16"/>
  <c r="U133" i="16"/>
  <c r="F133" i="16"/>
  <c r="D133" i="16"/>
  <c r="W131" i="16"/>
  <c r="U131" i="16"/>
  <c r="F131" i="16"/>
  <c r="D131" i="16"/>
  <c r="W130" i="16"/>
  <c r="U130" i="16"/>
  <c r="F130" i="16"/>
  <c r="D130" i="16"/>
  <c r="W129" i="16"/>
  <c r="U129" i="16"/>
  <c r="F129" i="16"/>
  <c r="D129" i="16"/>
  <c r="W128" i="16"/>
  <c r="U128" i="16"/>
  <c r="F128" i="16"/>
  <c r="D128" i="16"/>
  <c r="W127" i="16"/>
  <c r="U127" i="16"/>
  <c r="F127" i="16"/>
  <c r="D127" i="16"/>
  <c r="V126" i="16"/>
  <c r="W126" i="16" s="1"/>
  <c r="I126" i="16"/>
  <c r="U126" i="16" s="1"/>
  <c r="W125" i="16"/>
  <c r="U125" i="16"/>
  <c r="F125" i="16"/>
  <c r="D125" i="16"/>
  <c r="W124" i="16"/>
  <c r="U124" i="16"/>
  <c r="F124" i="16"/>
  <c r="D124" i="16"/>
  <c r="W123" i="16"/>
  <c r="U123" i="16"/>
  <c r="F123" i="16"/>
  <c r="D123" i="16"/>
  <c r="W122" i="16"/>
  <c r="U122" i="16"/>
  <c r="F122" i="16"/>
  <c r="D122" i="16"/>
  <c r="W121" i="16"/>
  <c r="U121" i="16"/>
  <c r="F121" i="16"/>
  <c r="F120" i="16" s="1"/>
  <c r="D121" i="16"/>
  <c r="V120" i="16"/>
  <c r="W120" i="16" s="1"/>
  <c r="I120" i="16"/>
  <c r="U120" i="16" s="1"/>
  <c r="W119" i="16"/>
  <c r="U119" i="16"/>
  <c r="F119" i="16"/>
  <c r="D119" i="16"/>
  <c r="W118" i="16"/>
  <c r="U118" i="16"/>
  <c r="F118" i="16"/>
  <c r="D118" i="16"/>
  <c r="W117" i="16"/>
  <c r="U117" i="16"/>
  <c r="F117" i="16"/>
  <c r="D117" i="16"/>
  <c r="W116" i="16"/>
  <c r="U116" i="16"/>
  <c r="F116" i="16"/>
  <c r="D116" i="16"/>
  <c r="V115" i="16"/>
  <c r="W115" i="16" s="1"/>
  <c r="I115" i="16"/>
  <c r="U115" i="16" s="1"/>
  <c r="W114" i="16"/>
  <c r="U114" i="16"/>
  <c r="F114" i="16"/>
  <c r="D114" i="16"/>
  <c r="W113" i="16"/>
  <c r="U113" i="16"/>
  <c r="F113" i="16"/>
  <c r="D113" i="16"/>
  <c r="V112" i="16"/>
  <c r="W112" i="16" s="1"/>
  <c r="I112" i="16"/>
  <c r="U112" i="16" s="1"/>
  <c r="W111" i="16"/>
  <c r="U111" i="16"/>
  <c r="F111" i="16"/>
  <c r="D111" i="16"/>
  <c r="W110" i="16"/>
  <c r="U110" i="16"/>
  <c r="F110" i="16"/>
  <c r="D110" i="16"/>
  <c r="W109" i="16"/>
  <c r="U109" i="16"/>
  <c r="F109" i="16"/>
  <c r="D109" i="16"/>
  <c r="W108" i="16"/>
  <c r="U108" i="16"/>
  <c r="F108" i="16"/>
  <c r="D108" i="16"/>
  <c r="W107" i="16"/>
  <c r="U107" i="16"/>
  <c r="F107" i="16"/>
  <c r="D107" i="16"/>
  <c r="W106" i="16"/>
  <c r="U106" i="16"/>
  <c r="F106" i="16"/>
  <c r="D106" i="16"/>
  <c r="W105" i="16"/>
  <c r="U105" i="16"/>
  <c r="F105" i="16"/>
  <c r="D105" i="16"/>
  <c r="W104" i="16"/>
  <c r="U104" i="16"/>
  <c r="F104" i="16"/>
  <c r="D104" i="16"/>
  <c r="V103" i="16"/>
  <c r="W103" i="16" s="1"/>
  <c r="I103" i="16"/>
  <c r="U103" i="16" s="1"/>
  <c r="W102" i="16"/>
  <c r="U102" i="16"/>
  <c r="F102" i="16"/>
  <c r="D102" i="16"/>
  <c r="W101" i="16"/>
  <c r="U101" i="16"/>
  <c r="F101" i="16"/>
  <c r="D101" i="16"/>
  <c r="V100" i="16"/>
  <c r="W100" i="16" s="1"/>
  <c r="I100" i="16"/>
  <c r="F100" i="16"/>
  <c r="D100" i="16"/>
  <c r="W99" i="16"/>
  <c r="U99" i="16"/>
  <c r="F99" i="16"/>
  <c r="D99" i="16"/>
  <c r="W98" i="16"/>
  <c r="U98" i="16"/>
  <c r="F98" i="16"/>
  <c r="D98" i="16"/>
  <c r="W97" i="16"/>
  <c r="U97" i="16"/>
  <c r="F97" i="16"/>
  <c r="D97" i="16"/>
  <c r="W96" i="16"/>
  <c r="U96" i="16"/>
  <c r="F96" i="16"/>
  <c r="D96" i="16"/>
  <c r="W94" i="16"/>
  <c r="U94" i="16"/>
  <c r="F94" i="16"/>
  <c r="D94" i="16"/>
  <c r="W93" i="16"/>
  <c r="U93" i="16"/>
  <c r="F93" i="16"/>
  <c r="D93" i="16"/>
  <c r="W92" i="16"/>
  <c r="U92" i="16"/>
  <c r="F92" i="16"/>
  <c r="D92" i="16"/>
  <c r="W91" i="16"/>
  <c r="U91" i="16"/>
  <c r="F91" i="16"/>
  <c r="D91" i="16"/>
  <c r="W90" i="16"/>
  <c r="U90" i="16"/>
  <c r="F90" i="16"/>
  <c r="D90" i="16"/>
  <c r="W89" i="16"/>
  <c r="U89" i="16"/>
  <c r="F89" i="16"/>
  <c r="D89" i="16"/>
  <c r="W88" i="16"/>
  <c r="U88" i="16"/>
  <c r="F88" i="16"/>
  <c r="D88" i="16"/>
  <c r="W87" i="16"/>
  <c r="U87" i="16"/>
  <c r="F87" i="16"/>
  <c r="D87" i="16"/>
  <c r="W86" i="16"/>
  <c r="U86" i="16"/>
  <c r="F86" i="16"/>
  <c r="D86" i="16"/>
  <c r="W85" i="16"/>
  <c r="U85" i="16"/>
  <c r="F85" i="16"/>
  <c r="D85" i="16"/>
  <c r="W84" i="16"/>
  <c r="U84" i="16"/>
  <c r="F84" i="16"/>
  <c r="D84" i="16"/>
  <c r="W83" i="16"/>
  <c r="U83" i="16"/>
  <c r="F83" i="16"/>
  <c r="D83" i="16"/>
  <c r="V82" i="16"/>
  <c r="W82" i="16" s="1"/>
  <c r="I82" i="16"/>
  <c r="U82" i="16" s="1"/>
  <c r="W81" i="16"/>
  <c r="U81" i="16"/>
  <c r="F81" i="16"/>
  <c r="D81" i="16"/>
  <c r="W80" i="16"/>
  <c r="U80" i="16"/>
  <c r="F80" i="16"/>
  <c r="D80" i="16"/>
  <c r="W79" i="16"/>
  <c r="U79" i="16"/>
  <c r="F79" i="16"/>
  <c r="D79" i="16"/>
  <c r="W78" i="16"/>
  <c r="U78" i="16"/>
  <c r="F78" i="16"/>
  <c r="D78" i="16"/>
  <c r="W77" i="16"/>
  <c r="U77" i="16"/>
  <c r="F77" i="16"/>
  <c r="D77" i="16"/>
  <c r="W76" i="16"/>
  <c r="U76" i="16"/>
  <c r="F76" i="16"/>
  <c r="D76" i="16"/>
  <c r="W75" i="16"/>
  <c r="U75" i="16"/>
  <c r="F75" i="16"/>
  <c r="D75" i="16"/>
  <c r="V74" i="16"/>
  <c r="W74" i="16" s="1"/>
  <c r="I74" i="16"/>
  <c r="U74" i="16" s="1"/>
  <c r="W73" i="16"/>
  <c r="U73" i="16"/>
  <c r="F73" i="16"/>
  <c r="D73" i="16"/>
  <c r="W72" i="16"/>
  <c r="U72" i="16"/>
  <c r="F72" i="16"/>
  <c r="D72" i="16"/>
  <c r="W71" i="16"/>
  <c r="U71" i="16"/>
  <c r="F71" i="16"/>
  <c r="D71" i="16"/>
  <c r="W70" i="16"/>
  <c r="U70" i="16"/>
  <c r="F70" i="16"/>
  <c r="D70" i="16"/>
  <c r="V69" i="16"/>
  <c r="W69" i="16" s="1"/>
  <c r="I69" i="16"/>
  <c r="U69" i="16" s="1"/>
  <c r="W68" i="16"/>
  <c r="U68" i="16"/>
  <c r="F68" i="16"/>
  <c r="D68" i="16"/>
  <c r="W67" i="16"/>
  <c r="U67" i="16"/>
  <c r="F67" i="16"/>
  <c r="D67" i="16"/>
  <c r="W66" i="16"/>
  <c r="U66" i="16"/>
  <c r="F66" i="16"/>
  <c r="D66" i="16"/>
  <c r="W65" i="16"/>
  <c r="U65" i="16"/>
  <c r="F65" i="16"/>
  <c r="D65" i="16"/>
  <c r="V64" i="16"/>
  <c r="W64" i="16" s="1"/>
  <c r="I64" i="16"/>
  <c r="U64" i="16" s="1"/>
  <c r="W63" i="16"/>
  <c r="U63" i="16"/>
  <c r="F63" i="16"/>
  <c r="D63" i="16"/>
  <c r="W62" i="16"/>
  <c r="U62" i="16"/>
  <c r="F62" i="16"/>
  <c r="D62" i="16"/>
  <c r="W61" i="16"/>
  <c r="U61" i="16"/>
  <c r="F61" i="16"/>
  <c r="D61" i="16"/>
  <c r="W60" i="16"/>
  <c r="U60" i="16"/>
  <c r="F60" i="16"/>
  <c r="D60" i="16"/>
  <c r="W59" i="16"/>
  <c r="U59" i="16"/>
  <c r="F59" i="16"/>
  <c r="D59" i="16"/>
  <c r="W58" i="16"/>
  <c r="U58" i="16"/>
  <c r="F58" i="16"/>
  <c r="D58" i="16"/>
  <c r="W57" i="16"/>
  <c r="U57" i="16"/>
  <c r="F57" i="16"/>
  <c r="D57" i="16"/>
  <c r="V56" i="16"/>
  <c r="W56" i="16" s="1"/>
  <c r="W55" i="16"/>
  <c r="U55" i="16"/>
  <c r="F55" i="16"/>
  <c r="D55" i="16"/>
  <c r="W54" i="16"/>
  <c r="U54" i="16"/>
  <c r="F54" i="16"/>
  <c r="D54" i="16"/>
  <c r="V53" i="16"/>
  <c r="W53" i="16" s="1"/>
  <c r="I53" i="16"/>
  <c r="U53" i="16" s="1"/>
  <c r="W52" i="16"/>
  <c r="U52" i="16"/>
  <c r="F52" i="16"/>
  <c r="D52" i="16"/>
  <c r="W51" i="16"/>
  <c r="U51" i="16"/>
  <c r="F51" i="16"/>
  <c r="D51" i="16"/>
  <c r="W50" i="16"/>
  <c r="U50" i="16"/>
  <c r="F50" i="16"/>
  <c r="D50" i="16"/>
  <c r="V49" i="16"/>
  <c r="W49" i="16" s="1"/>
  <c r="I49" i="16"/>
  <c r="U49" i="16" s="1"/>
  <c r="W48" i="16"/>
  <c r="U48" i="16"/>
  <c r="F48" i="16"/>
  <c r="D48" i="16"/>
  <c r="W47" i="16"/>
  <c r="U47" i="16"/>
  <c r="F47" i="16"/>
  <c r="D47" i="16"/>
  <c r="W46" i="16"/>
  <c r="U46" i="16"/>
  <c r="F46" i="16"/>
  <c r="D46" i="16"/>
  <c r="W45" i="16"/>
  <c r="U45" i="16"/>
  <c r="F45" i="16"/>
  <c r="D45" i="16"/>
  <c r="W44" i="16"/>
  <c r="U44" i="16"/>
  <c r="F44" i="16"/>
  <c r="D44" i="16"/>
  <c r="W43" i="16"/>
  <c r="U43" i="16"/>
  <c r="F43" i="16"/>
  <c r="D43" i="16"/>
  <c r="V42" i="16"/>
  <c r="W42" i="16" s="1"/>
  <c r="I42" i="16"/>
  <c r="U42" i="16" s="1"/>
  <c r="V41" i="16"/>
  <c r="W41" i="16" s="1"/>
  <c r="I41" i="16"/>
  <c r="F41" i="16"/>
  <c r="D41" i="16"/>
  <c r="W40" i="16"/>
  <c r="U40" i="16"/>
  <c r="F40" i="16"/>
  <c r="D40" i="16"/>
  <c r="W39" i="16"/>
  <c r="U39" i="16"/>
  <c r="F39" i="16"/>
  <c r="D39" i="16"/>
  <c r="W38" i="16"/>
  <c r="U38" i="16"/>
  <c r="F38" i="16"/>
  <c r="D38" i="16"/>
  <c r="V37" i="16"/>
  <c r="W37" i="16" s="1"/>
  <c r="I37" i="16"/>
  <c r="F37" i="16"/>
  <c r="D37" i="16"/>
  <c r="V36" i="16"/>
  <c r="W36" i="16" s="1"/>
  <c r="I36" i="16"/>
  <c r="F36" i="16"/>
  <c r="D36" i="16"/>
  <c r="W35" i="16"/>
  <c r="U35" i="16"/>
  <c r="F35" i="16"/>
  <c r="D35" i="16"/>
  <c r="W33" i="16"/>
  <c r="U33" i="16"/>
  <c r="F33" i="16"/>
  <c r="D33" i="16"/>
  <c r="W32" i="16"/>
  <c r="U32" i="16"/>
  <c r="F32" i="16"/>
  <c r="D32" i="16"/>
  <c r="W31" i="16"/>
  <c r="U31" i="16"/>
  <c r="F31" i="16"/>
  <c r="D31" i="16"/>
  <c r="W30" i="16"/>
  <c r="U30" i="16"/>
  <c r="F30" i="16"/>
  <c r="D30" i="16"/>
  <c r="W29" i="16"/>
  <c r="U29" i="16"/>
  <c r="F29" i="16"/>
  <c r="D29" i="16"/>
  <c r="W28" i="16"/>
  <c r="U28" i="16"/>
  <c r="F28" i="16"/>
  <c r="D28" i="16"/>
  <c r="W27" i="16"/>
  <c r="U27" i="16"/>
  <c r="F27" i="16"/>
  <c r="D27" i="16"/>
  <c r="W26" i="16"/>
  <c r="U26" i="16"/>
  <c r="F26" i="16"/>
  <c r="D26" i="16"/>
  <c r="W25" i="16"/>
  <c r="U25" i="16"/>
  <c r="F25" i="16"/>
  <c r="D25" i="16"/>
  <c r="V24" i="16"/>
  <c r="W24" i="16" s="1"/>
  <c r="I24" i="16"/>
  <c r="U24" i="16" s="1"/>
  <c r="G22" i="16"/>
  <c r="V20" i="16"/>
  <c r="I20" i="16"/>
  <c r="W19" i="16"/>
  <c r="U19" i="16"/>
  <c r="W18" i="16"/>
  <c r="U18" i="16"/>
  <c r="W17" i="16"/>
  <c r="U17" i="16"/>
  <c r="F17" i="16"/>
  <c r="D17" i="16"/>
  <c r="W16" i="16"/>
  <c r="U16" i="16"/>
  <c r="W15" i="16"/>
  <c r="U15" i="16"/>
  <c r="G15" i="16"/>
  <c r="G13" i="16"/>
  <c r="V12" i="16"/>
  <c r="I12" i="16"/>
  <c r="V11" i="16"/>
  <c r="I11" i="16"/>
  <c r="E110" i="2" s="1"/>
  <c r="F11" i="16"/>
  <c r="D11" i="16"/>
  <c r="F10" i="16"/>
  <c r="D10" i="16"/>
  <c r="V8" i="16"/>
  <c r="I8" i="16"/>
  <c r="E17" i="2" s="1"/>
  <c r="D14" i="1" s="1"/>
  <c r="V7" i="16"/>
  <c r="I7" i="16"/>
  <c r="V6" i="16"/>
  <c r="I6" i="16"/>
  <c r="V5" i="16"/>
  <c r="I5" i="16"/>
  <c r="V4" i="16"/>
  <c r="I4" i="16"/>
  <c r="V3" i="16"/>
  <c r="I3" i="16"/>
  <c r="F2" i="16"/>
  <c r="D2" i="16"/>
  <c r="F19" i="16"/>
  <c r="D19" i="16"/>
  <c r="E11" i="10" l="1"/>
  <c r="E14" i="2"/>
  <c r="V95" i="16"/>
  <c r="W95" i="16" s="1"/>
  <c r="G140" i="16"/>
  <c r="G93" i="16"/>
  <c r="U37" i="16"/>
  <c r="E92" i="2"/>
  <c r="U100" i="16"/>
  <c r="E86" i="2"/>
  <c r="F42" i="16"/>
  <c r="G42" i="16" s="1"/>
  <c r="I95" i="16"/>
  <c r="U95" i="16" s="1"/>
  <c r="U41" i="16"/>
  <c r="U56" i="16"/>
  <c r="E57" i="2"/>
  <c r="V134" i="16"/>
  <c r="W134" i="16" s="1"/>
  <c r="D120" i="16"/>
  <c r="E120" i="16" s="1"/>
  <c r="D126" i="16"/>
  <c r="E126" i="16" s="1"/>
  <c r="F126" i="16"/>
  <c r="G126" i="16" s="1"/>
  <c r="E17" i="16"/>
  <c r="D135" i="16"/>
  <c r="D134" i="16" s="1"/>
  <c r="E134" i="16" s="1"/>
  <c r="D64" i="16"/>
  <c r="X10" i="16"/>
  <c r="Z12" i="16"/>
  <c r="D56" i="16"/>
  <c r="E56" i="16" s="1"/>
  <c r="D42" i="16"/>
  <c r="E42" i="16" s="1"/>
  <c r="D172" i="16"/>
  <c r="E172" i="16" s="1"/>
  <c r="E76" i="16"/>
  <c r="F82" i="16"/>
  <c r="G82" i="16" s="1"/>
  <c r="D112" i="16"/>
  <c r="E112" i="16" s="1"/>
  <c r="E84" i="16"/>
  <c r="D24" i="16"/>
  <c r="E24" i="16" s="1"/>
  <c r="D69" i="16"/>
  <c r="E69" i="16" s="1"/>
  <c r="X3" i="16"/>
  <c r="V34" i="16"/>
  <c r="W34" i="16" s="1"/>
  <c r="G41" i="16"/>
  <c r="G76" i="16"/>
  <c r="G78" i="16"/>
  <c r="X6" i="16"/>
  <c r="E11" i="16"/>
  <c r="G36" i="16"/>
  <c r="E26" i="16"/>
  <c r="G72" i="16"/>
  <c r="E5" i="16"/>
  <c r="G26" i="16"/>
  <c r="E64" i="16"/>
  <c r="E99" i="16"/>
  <c r="G5" i="16"/>
  <c r="E8" i="16"/>
  <c r="G28" i="16"/>
  <c r="G30" i="16"/>
  <c r="E32" i="16"/>
  <c r="G91" i="16"/>
  <c r="G99" i="16"/>
  <c r="G58" i="16"/>
  <c r="Z3" i="16"/>
  <c r="E7" i="16"/>
  <c r="Z11" i="16"/>
  <c r="U36" i="16"/>
  <c r="G60" i="16"/>
  <c r="G105" i="16"/>
  <c r="G111" i="16"/>
  <c r="G127" i="16"/>
  <c r="I134" i="16"/>
  <c r="U134" i="16" s="1"/>
  <c r="G113" i="16"/>
  <c r="G117" i="16"/>
  <c r="G119" i="16"/>
  <c r="G62" i="16"/>
  <c r="G66" i="16"/>
  <c r="G101" i="16"/>
  <c r="G107" i="16"/>
  <c r="G121" i="16"/>
  <c r="E4" i="16"/>
  <c r="G7" i="16"/>
  <c r="Z8" i="16"/>
  <c r="G11" i="16"/>
  <c r="G25" i="16"/>
  <c r="G32" i="16"/>
  <c r="E35" i="16"/>
  <c r="G45" i="16"/>
  <c r="G54" i="16"/>
  <c r="G84" i="16"/>
  <c r="G88" i="16"/>
  <c r="G90" i="16"/>
  <c r="G96" i="16"/>
  <c r="G131" i="16"/>
  <c r="G114" i="16"/>
  <c r="G27" i="16"/>
  <c r="G35" i="16"/>
  <c r="G38" i="16"/>
  <c r="G40" i="16"/>
  <c r="G100" i="16"/>
  <c r="G120" i="16"/>
  <c r="E6" i="16"/>
  <c r="G9" i="16"/>
  <c r="G50" i="16"/>
  <c r="G52" i="16"/>
  <c r="G71" i="16"/>
  <c r="G73" i="16"/>
  <c r="G3" i="16"/>
  <c r="X4" i="16"/>
  <c r="G6" i="16"/>
  <c r="X7" i="16"/>
  <c r="X9" i="16"/>
  <c r="E12" i="16"/>
  <c r="G16" i="16"/>
  <c r="G31" i="16"/>
  <c r="E33" i="16"/>
  <c r="G44" i="16"/>
  <c r="G59" i="16"/>
  <c r="G81" i="16"/>
  <c r="G102" i="16"/>
  <c r="G108" i="16"/>
  <c r="G122" i="16"/>
  <c r="G124" i="16"/>
  <c r="G128" i="16"/>
  <c r="Z5" i="16"/>
  <c r="E9" i="16"/>
  <c r="G17" i="16"/>
  <c r="G94" i="16"/>
  <c r="E3" i="16"/>
  <c r="V13" i="16"/>
  <c r="V22" i="16" s="1"/>
  <c r="Z4" i="16"/>
  <c r="Z7" i="16"/>
  <c r="G33" i="16"/>
  <c r="G37" i="16"/>
  <c r="G46" i="16"/>
  <c r="G48" i="16"/>
  <c r="G83" i="16"/>
  <c r="G89" i="16"/>
  <c r="G130" i="16"/>
  <c r="I13" i="16"/>
  <c r="I22" i="16" s="1"/>
  <c r="D15" i="16"/>
  <c r="D20" i="16" s="1"/>
  <c r="E20" i="16" s="1"/>
  <c r="E19" i="16"/>
  <c r="G19" i="16"/>
  <c r="F15" i="16"/>
  <c r="F20" i="16" s="1"/>
  <c r="G20" i="16" s="1"/>
  <c r="E54" i="16"/>
  <c r="D53" i="16"/>
  <c r="E53" i="16" s="1"/>
  <c r="F13" i="16"/>
  <c r="Z10" i="16"/>
  <c r="X11" i="16"/>
  <c r="E16" i="16"/>
  <c r="E25" i="16"/>
  <c r="E31" i="16"/>
  <c r="F34" i="16"/>
  <c r="G34" i="16" s="1"/>
  <c r="E39" i="16"/>
  <c r="E71" i="16"/>
  <c r="F74" i="16"/>
  <c r="G74" i="16" s="1"/>
  <c r="G80" i="16"/>
  <c r="E89" i="16"/>
  <c r="E111" i="16"/>
  <c r="E122" i="16"/>
  <c r="E124" i="16"/>
  <c r="G151" i="16"/>
  <c r="E155" i="16"/>
  <c r="E179" i="16"/>
  <c r="E181" i="16"/>
  <c r="F64" i="16"/>
  <c r="G64" i="16" s="1"/>
  <c r="G68" i="16"/>
  <c r="E10" i="16"/>
  <c r="G185" i="16"/>
  <c r="E171" i="16"/>
  <c r="E91" i="16"/>
  <c r="E83" i="16"/>
  <c r="E81" i="16"/>
  <c r="E59" i="16"/>
  <c r="E45" i="16"/>
  <c r="E41" i="16"/>
  <c r="E27" i="16"/>
  <c r="E185" i="16"/>
  <c r="G175" i="16"/>
  <c r="E173" i="16"/>
  <c r="G168" i="16"/>
  <c r="E166" i="16"/>
  <c r="G160" i="16"/>
  <c r="E158" i="16"/>
  <c r="G152" i="16"/>
  <c r="E150" i="16"/>
  <c r="G144" i="16"/>
  <c r="E142" i="16"/>
  <c r="G136" i="16"/>
  <c r="E121" i="16"/>
  <c r="E119" i="16"/>
  <c r="E107" i="16"/>
  <c r="E93" i="16"/>
  <c r="E85" i="16"/>
  <c r="E75" i="16"/>
  <c r="E73" i="16"/>
  <c r="E61" i="16"/>
  <c r="E47" i="16"/>
  <c r="G184" i="16"/>
  <c r="E167" i="16"/>
  <c r="E159" i="16"/>
  <c r="G153" i="16"/>
  <c r="E151" i="16"/>
  <c r="G137" i="16"/>
  <c r="E108" i="16"/>
  <c r="E18" i="16"/>
  <c r="E184" i="16"/>
  <c r="G177" i="16"/>
  <c r="E175" i="16"/>
  <c r="E168" i="16"/>
  <c r="G162" i="16"/>
  <c r="E160" i="16"/>
  <c r="E152" i="16"/>
  <c r="G146" i="16"/>
  <c r="E144" i="16"/>
  <c r="G138" i="16"/>
  <c r="E136" i="16"/>
  <c r="E123" i="16"/>
  <c r="E87" i="16"/>
  <c r="E77" i="16"/>
  <c r="E65" i="16"/>
  <c r="E63" i="16"/>
  <c r="E51" i="16"/>
  <c r="G169" i="16"/>
  <c r="E177" i="16"/>
  <c r="E116" i="16"/>
  <c r="E104" i="16"/>
  <c r="E102" i="16"/>
  <c r="E100" i="16"/>
  <c r="E36" i="16"/>
  <c r="E28" i="16"/>
  <c r="X5" i="16"/>
  <c r="X8" i="16"/>
  <c r="G10" i="16"/>
  <c r="F24" i="16"/>
  <c r="D34" i="16"/>
  <c r="E34" i="16" s="1"/>
  <c r="E48" i="16"/>
  <c r="E58" i="16"/>
  <c r="E67" i="16"/>
  <c r="E97" i="16"/>
  <c r="E113" i="16"/>
  <c r="E117" i="16"/>
  <c r="E137" i="16"/>
  <c r="G142" i="16"/>
  <c r="E146" i="16"/>
  <c r="E148" i="16"/>
  <c r="G155" i="16"/>
  <c r="E157" i="16"/>
  <c r="G164" i="16"/>
  <c r="G173" i="16"/>
  <c r="G179" i="16"/>
  <c r="G181" i="16"/>
  <c r="G104" i="16"/>
  <c r="F103" i="16"/>
  <c r="G103" i="16" s="1"/>
  <c r="E106" i="16"/>
  <c r="E133" i="16"/>
  <c r="E139" i="16"/>
  <c r="G157" i="16"/>
  <c r="E161" i="16"/>
  <c r="G166" i="16"/>
  <c r="G171" i="16"/>
  <c r="E38" i="16"/>
  <c r="E43" i="16"/>
  <c r="E55" i="16"/>
  <c r="E62" i="16"/>
  <c r="E79" i="16"/>
  <c r="E86" i="16"/>
  <c r="D82" i="16"/>
  <c r="E82" i="16" s="1"/>
  <c r="E88" i="16"/>
  <c r="E110" i="16"/>
  <c r="G133" i="16"/>
  <c r="G139" i="16"/>
  <c r="E141" i="16"/>
  <c r="G148" i="16"/>
  <c r="G159" i="16"/>
  <c r="G161" i="16"/>
  <c r="E163" i="16"/>
  <c r="X12" i="16"/>
  <c r="E30" i="16"/>
  <c r="E40" i="16"/>
  <c r="E66" i="16"/>
  <c r="E90" i="16"/>
  <c r="F112" i="16"/>
  <c r="G112" i="16" s="1"/>
  <c r="G141" i="16"/>
  <c r="E143" i="16"/>
  <c r="E145" i="16"/>
  <c r="G150" i="16"/>
  <c r="E154" i="16"/>
  <c r="E156" i="16"/>
  <c r="G163" i="16"/>
  <c r="E165" i="16"/>
  <c r="E174" i="16"/>
  <c r="E178" i="16"/>
  <c r="E180" i="16"/>
  <c r="E182" i="16"/>
  <c r="D13" i="16"/>
  <c r="E37" i="16"/>
  <c r="E57" i="16"/>
  <c r="E68" i="16"/>
  <c r="G70" i="16"/>
  <c r="F69" i="16"/>
  <c r="G69" i="16" s="1"/>
  <c r="E72" i="16"/>
  <c r="H90" i="16"/>
  <c r="E92" i="16"/>
  <c r="E96" i="16"/>
  <c r="E98" i="16"/>
  <c r="D95" i="16"/>
  <c r="E95" i="16" s="1"/>
  <c r="E101" i="16"/>
  <c r="E105" i="16"/>
  <c r="H105" i="16" s="1"/>
  <c r="E114" i="16"/>
  <c r="E125" i="16"/>
  <c r="G143" i="16"/>
  <c r="G145" i="16"/>
  <c r="E147" i="16"/>
  <c r="G154" i="16"/>
  <c r="G165" i="16"/>
  <c r="E169" i="16"/>
  <c r="G174" i="16"/>
  <c r="G176" i="16"/>
  <c r="G178" i="16"/>
  <c r="G180" i="16"/>
  <c r="G182" i="16"/>
  <c r="D74" i="16"/>
  <c r="E74" i="16" s="1"/>
  <c r="E78" i="16"/>
  <c r="E94" i="16"/>
  <c r="G116" i="16"/>
  <c r="F115" i="16"/>
  <c r="G115" i="16" s="1"/>
  <c r="E118" i="16"/>
  <c r="F135" i="16"/>
  <c r="E138" i="16"/>
  <c r="E140" i="16"/>
  <c r="G147" i="16"/>
  <c r="E149" i="16"/>
  <c r="G156" i="16"/>
  <c r="G167" i="16"/>
  <c r="E29" i="16"/>
  <c r="E44" i="16"/>
  <c r="E50" i="16"/>
  <c r="E52" i="16"/>
  <c r="F56" i="16"/>
  <c r="G56" i="16" s="1"/>
  <c r="E80" i="16"/>
  <c r="E109" i="16"/>
  <c r="G149" i="16"/>
  <c r="E153" i="16"/>
  <c r="G158" i="16"/>
  <c r="E162" i="16"/>
  <c r="E164" i="16"/>
  <c r="E70" i="16"/>
  <c r="G92" i="16"/>
  <c r="G106" i="16"/>
  <c r="G118" i="16"/>
  <c r="D49" i="16"/>
  <c r="E49" i="16" s="1"/>
  <c r="F53" i="16"/>
  <c r="G53" i="16" s="1"/>
  <c r="E176" i="16"/>
  <c r="G39" i="16"/>
  <c r="G43" i="16"/>
  <c r="G55" i="16"/>
  <c r="G57" i="16"/>
  <c r="G67" i="16"/>
  <c r="G79" i="16"/>
  <c r="G125" i="16"/>
  <c r="G18" i="16"/>
  <c r="I34" i="16"/>
  <c r="F49" i="16"/>
  <c r="G49" i="16" s="1"/>
  <c r="F95" i="16"/>
  <c r="G95" i="16" s="1"/>
  <c r="G98" i="16"/>
  <c r="G110" i="16"/>
  <c r="G129" i="16"/>
  <c r="G51" i="16"/>
  <c r="G63" i="16"/>
  <c r="G65" i="16"/>
  <c r="G77" i="16"/>
  <c r="G87" i="16"/>
  <c r="H87" i="16" s="1"/>
  <c r="G97" i="16"/>
  <c r="G109" i="16"/>
  <c r="G123" i="16"/>
  <c r="G4" i="16"/>
  <c r="Z6" i="16"/>
  <c r="G8" i="16"/>
  <c r="Z9" i="16"/>
  <c r="G12" i="16"/>
  <c r="E46" i="16"/>
  <c r="E60" i="16"/>
  <c r="G86" i="16"/>
  <c r="D103" i="16"/>
  <c r="E103" i="16" s="1"/>
  <c r="D115" i="16"/>
  <c r="E115" i="16" s="1"/>
  <c r="G29" i="16"/>
  <c r="G47" i="16"/>
  <c r="G61" i="16"/>
  <c r="G75" i="16"/>
  <c r="G85" i="16"/>
  <c r="F172" i="16"/>
  <c r="G172" i="16" s="1"/>
  <c r="H140" i="16" l="1"/>
  <c r="H78" i="16"/>
  <c r="H93" i="16"/>
  <c r="H42" i="16"/>
  <c r="H88" i="16"/>
  <c r="H155" i="16"/>
  <c r="H75" i="16"/>
  <c r="H38" i="16"/>
  <c r="H16" i="16"/>
  <c r="H104" i="16"/>
  <c r="H83" i="16"/>
  <c r="H71" i="16"/>
  <c r="H28" i="16"/>
  <c r="H50" i="16"/>
  <c r="H99" i="16"/>
  <c r="H27" i="16"/>
  <c r="H86" i="16"/>
  <c r="H40" i="16"/>
  <c r="H54" i="16"/>
  <c r="H56" i="16"/>
  <c r="H69" i="16"/>
  <c r="H45" i="16"/>
  <c r="H91" i="16"/>
  <c r="H33" i="16"/>
  <c r="H36" i="16"/>
  <c r="H121" i="16"/>
  <c r="H59" i="16"/>
  <c r="H79" i="16"/>
  <c r="H17" i="16"/>
  <c r="H113" i="16"/>
  <c r="H41" i="16"/>
  <c r="H161" i="16"/>
  <c r="E135" i="16"/>
  <c r="H172" i="16"/>
  <c r="H57" i="16"/>
  <c r="H82" i="16"/>
  <c r="H122" i="16"/>
  <c r="H62" i="16"/>
  <c r="H26" i="16"/>
  <c r="H77" i="16"/>
  <c r="H114" i="16"/>
  <c r="H84" i="16"/>
  <c r="H30" i="16"/>
  <c r="H76" i="16"/>
  <c r="H125" i="16"/>
  <c r="H53" i="16"/>
  <c r="H158" i="16"/>
  <c r="H52" i="16"/>
  <c r="H154" i="16"/>
  <c r="V23" i="16"/>
  <c r="V170" i="16" s="1"/>
  <c r="W170" i="16" s="1"/>
  <c r="H64" i="16"/>
  <c r="H35" i="16"/>
  <c r="H109" i="16"/>
  <c r="H67" i="16"/>
  <c r="H118" i="16"/>
  <c r="H141" i="16"/>
  <c r="H108" i="16"/>
  <c r="H81" i="16"/>
  <c r="H89" i="16"/>
  <c r="H25" i="16"/>
  <c r="H100" i="16"/>
  <c r="H96" i="16"/>
  <c r="H32" i="16"/>
  <c r="H58" i="16"/>
  <c r="H37" i="16"/>
  <c r="H117" i="16"/>
  <c r="H124" i="16"/>
  <c r="H167" i="16"/>
  <c r="H126" i="16"/>
  <c r="H39" i="16"/>
  <c r="H72" i="16"/>
  <c r="H106" i="16"/>
  <c r="H44" i="16"/>
  <c r="H31" i="16"/>
  <c r="H73" i="16"/>
  <c r="H111" i="16"/>
  <c r="H145" i="16"/>
  <c r="H49" i="16"/>
  <c r="H178" i="16"/>
  <c r="H143" i="16"/>
  <c r="H120" i="16"/>
  <c r="H48" i="16"/>
  <c r="H94" i="16"/>
  <c r="H29" i="16"/>
  <c r="H142" i="16"/>
  <c r="H102" i="16"/>
  <c r="H63" i="16"/>
  <c r="H107" i="16"/>
  <c r="H173" i="16"/>
  <c r="H65" i="16"/>
  <c r="H181" i="16"/>
  <c r="H159" i="16"/>
  <c r="H179" i="16"/>
  <c r="H175" i="16"/>
  <c r="H123" i="16"/>
  <c r="H85" i="16"/>
  <c r="H60" i="16"/>
  <c r="H182" i="16"/>
  <c r="H70" i="16"/>
  <c r="H150" i="16"/>
  <c r="H101" i="16"/>
  <c r="H171" i="16"/>
  <c r="H46" i="16"/>
  <c r="H97" i="16"/>
  <c r="H180" i="16"/>
  <c r="H119" i="16"/>
  <c r="H160" i="16"/>
  <c r="H68" i="16"/>
  <c r="H61" i="16"/>
  <c r="H92" i="16"/>
  <c r="H156" i="16"/>
  <c r="H116" i="16"/>
  <c r="H66" i="16"/>
  <c r="H157" i="16"/>
  <c r="H98" i="16"/>
  <c r="H103" i="16"/>
  <c r="H162" i="16"/>
  <c r="H144" i="16"/>
  <c r="H80" i="16"/>
  <c r="H34" i="16"/>
  <c r="H51" i="16"/>
  <c r="H95" i="16"/>
  <c r="H55" i="16"/>
  <c r="G135" i="16"/>
  <c r="F134" i="16"/>
  <c r="G134" i="16" s="1"/>
  <c r="H134" i="16" s="1"/>
  <c r="H165" i="16"/>
  <c r="H139" i="16"/>
  <c r="H166" i="16"/>
  <c r="H164" i="16"/>
  <c r="H153" i="16"/>
  <c r="H151" i="16"/>
  <c r="H74" i="16"/>
  <c r="H47" i="16"/>
  <c r="H43" i="16"/>
  <c r="H133" i="16"/>
  <c r="H152" i="16"/>
  <c r="H163" i="16"/>
  <c r="H18" i="16"/>
  <c r="U34" i="16"/>
  <c r="I23" i="16"/>
  <c r="I170" i="16" s="1"/>
  <c r="H115" i="16"/>
  <c r="H169" i="16"/>
  <c r="H138" i="16"/>
  <c r="H177" i="16"/>
  <c r="H184" i="16"/>
  <c r="D23" i="16"/>
  <c r="H146" i="16"/>
  <c r="H147" i="16"/>
  <c r="H176" i="16"/>
  <c r="D22" i="16"/>
  <c r="X13" i="16"/>
  <c r="H112" i="16"/>
  <c r="H136" i="16"/>
  <c r="H168" i="16"/>
  <c r="F22" i="16"/>
  <c r="Z13" i="16"/>
  <c r="H19" i="16"/>
  <c r="H110" i="16"/>
  <c r="H149" i="16"/>
  <c r="H174" i="16"/>
  <c r="H148" i="16"/>
  <c r="F23" i="16"/>
  <c r="G24" i="16"/>
  <c r="H24" i="16" s="1"/>
  <c r="H137" i="16"/>
  <c r="H20" i="16"/>
  <c r="H135" i="16" l="1"/>
  <c r="V183" i="16"/>
  <c r="W183" i="16" s="1"/>
  <c r="F170" i="16"/>
  <c r="F183" i="16" s="1"/>
  <c r="G183" i="16" s="1"/>
  <c r="I183" i="16"/>
  <c r="U183" i="16" s="1"/>
  <c r="U170" i="16"/>
  <c r="D170" i="16"/>
  <c r="G170" i="16" l="1"/>
  <c r="E170" i="16"/>
  <c r="D183" i="16"/>
  <c r="E183" i="16" s="1"/>
  <c r="H183" i="16"/>
  <c r="H170" i="16" l="1"/>
  <c r="AT16" i="1" l="1"/>
  <c r="AO16" i="1"/>
  <c r="C22" i="1"/>
  <c r="C24" i="1"/>
  <c r="C26" i="1"/>
  <c r="C35" i="1"/>
  <c r="C40" i="1"/>
  <c r="C52" i="1"/>
  <c r="C53" i="1"/>
  <c r="C56" i="1"/>
  <c r="C58" i="1"/>
  <c r="C62" i="1"/>
  <c r="P11" i="1"/>
  <c r="E11" i="1"/>
  <c r="V11" i="1"/>
  <c r="S11" i="1"/>
  <c r="M11" i="1"/>
  <c r="J11" i="1"/>
  <c r="R93" i="2"/>
  <c r="AK44" i="1"/>
  <c r="AH44" i="1"/>
  <c r="AE44" i="1"/>
  <c r="AB44" i="1"/>
  <c r="Y44" i="1"/>
  <c r="V44" i="1"/>
  <c r="S44" i="1"/>
  <c r="P44" i="1"/>
  <c r="M44" i="1"/>
  <c r="J44" i="1"/>
  <c r="G44" i="1"/>
  <c r="D44" i="1"/>
  <c r="P75" i="2"/>
  <c r="O75" i="2"/>
  <c r="N75" i="2"/>
  <c r="M75" i="2"/>
  <c r="L75" i="2"/>
  <c r="K75" i="2"/>
  <c r="J75" i="2"/>
  <c r="I75" i="2"/>
  <c r="H75" i="2"/>
  <c r="G75" i="2"/>
  <c r="F75" i="2"/>
  <c r="E75" i="2"/>
  <c r="R76" i="2"/>
  <c r="R75" i="2" s="1"/>
  <c r="P71" i="2"/>
  <c r="AK42" i="1" s="1"/>
  <c r="O71" i="2"/>
  <c r="AH42" i="1" s="1"/>
  <c r="N71" i="2"/>
  <c r="AE42" i="1" s="1"/>
  <c r="M71" i="2"/>
  <c r="AB42" i="1" s="1"/>
  <c r="L71" i="2"/>
  <c r="Y42" i="1" s="1"/>
  <c r="K71" i="2"/>
  <c r="V42" i="1" s="1"/>
  <c r="J71" i="2"/>
  <c r="S42" i="1" s="1"/>
  <c r="I71" i="2"/>
  <c r="P42" i="1" s="1"/>
  <c r="H71" i="2"/>
  <c r="M42" i="1" s="1"/>
  <c r="G71" i="2"/>
  <c r="J42" i="1" s="1"/>
  <c r="F71" i="2"/>
  <c r="G42" i="1" s="1"/>
  <c r="E71" i="2"/>
  <c r="D42" i="1" s="1"/>
  <c r="R74" i="2"/>
  <c r="R73" i="2"/>
  <c r="L21" i="14" l="1"/>
  <c r="H23" i="14"/>
  <c r="H21" i="14"/>
  <c r="L23" i="14"/>
  <c r="D21" i="14"/>
  <c r="D23" i="14"/>
  <c r="C42" i="1"/>
  <c r="AR16" i="1"/>
  <c r="AN42" i="1"/>
  <c r="AQ42" i="1" s="1"/>
  <c r="C44" i="1"/>
  <c r="Y11" i="1"/>
  <c r="AB11" i="1"/>
  <c r="AE11" i="1"/>
  <c r="AH11" i="1"/>
  <c r="AK11" i="1"/>
  <c r="P67" i="2"/>
  <c r="O67" i="2"/>
  <c r="N67" i="2"/>
  <c r="M67" i="2"/>
  <c r="L67" i="2"/>
  <c r="K67" i="2"/>
  <c r="J67" i="2"/>
  <c r="I67" i="2"/>
  <c r="H67" i="2"/>
  <c r="G67" i="2"/>
  <c r="F67" i="2"/>
  <c r="G41" i="1" s="1"/>
  <c r="E67" i="2"/>
  <c r="J28" i="12"/>
  <c r="I28" i="12"/>
  <c r="E40" i="1"/>
  <c r="H20" i="14" l="1"/>
  <c r="AO63" i="1"/>
  <c r="AO35" i="1"/>
  <c r="B41" i="14"/>
  <c r="D37" i="14"/>
  <c r="P37" i="14" s="1"/>
  <c r="F37" i="14"/>
  <c r="B24" i="14"/>
  <c r="B17" i="14"/>
  <c r="E8" i="1" l="1"/>
  <c r="E7" i="1"/>
  <c r="F8" i="14" l="1"/>
  <c r="AO7" i="1"/>
  <c r="H3" i="13"/>
  <c r="H4" i="13"/>
  <c r="H5" i="13"/>
  <c r="H2" i="13"/>
  <c r="J6" i="12"/>
  <c r="J7" i="12"/>
  <c r="J8" i="12"/>
  <c r="J9" i="12"/>
  <c r="J10" i="12"/>
  <c r="J11" i="12"/>
  <c r="J14" i="12"/>
  <c r="J15" i="12"/>
  <c r="J16" i="12"/>
  <c r="J17" i="12"/>
  <c r="J18" i="12"/>
  <c r="J19" i="12"/>
  <c r="J20" i="12"/>
  <c r="J21" i="12"/>
  <c r="J22" i="12"/>
  <c r="J23" i="12"/>
  <c r="J24" i="12"/>
  <c r="J25" i="12"/>
  <c r="J26"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27" i="12"/>
  <c r="J5" i="12"/>
  <c r="I6" i="12"/>
  <c r="I7" i="12"/>
  <c r="I8" i="12"/>
  <c r="I9" i="12"/>
  <c r="I10" i="12"/>
  <c r="I11" i="12"/>
  <c r="I14" i="12"/>
  <c r="I15" i="12"/>
  <c r="I16" i="12"/>
  <c r="I17" i="12"/>
  <c r="I18" i="12"/>
  <c r="I19" i="12"/>
  <c r="I20" i="12"/>
  <c r="I21" i="12"/>
  <c r="I22" i="12"/>
  <c r="I23" i="12"/>
  <c r="I24" i="12"/>
  <c r="I25" i="12"/>
  <c r="I26"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27" i="12"/>
  <c r="I5" i="12"/>
  <c r="H56" i="10" l="1"/>
  <c r="H55" i="10"/>
  <c r="H87" i="10"/>
  <c r="F87" i="10"/>
  <c r="D87" i="10"/>
  <c r="H51" i="10"/>
  <c r="F71" i="10"/>
  <c r="H71" i="10"/>
  <c r="D71" i="10"/>
  <c r="R113" i="10"/>
  <c r="J113" i="10"/>
  <c r="Q113" i="10"/>
  <c r="H113" i="10"/>
  <c r="P113" i="10"/>
  <c r="F113" i="10"/>
  <c r="O113" i="10"/>
  <c r="N113" i="10"/>
  <c r="M113" i="10"/>
  <c r="L113" i="10"/>
  <c r="K113" i="10"/>
  <c r="D113" i="10"/>
  <c r="H30" i="10"/>
  <c r="I30" i="10" s="1"/>
  <c r="F30" i="10"/>
  <c r="G30" i="10" s="1"/>
  <c r="D30" i="10"/>
  <c r="F96" i="10"/>
  <c r="H96" i="10"/>
  <c r="D96" i="10"/>
  <c r="R129" i="10"/>
  <c r="J129" i="10"/>
  <c r="N128" i="10"/>
  <c r="R127" i="10"/>
  <c r="J127" i="10"/>
  <c r="N124" i="10"/>
  <c r="Q123" i="10"/>
  <c r="H123" i="10"/>
  <c r="M119" i="10"/>
  <c r="Q118" i="10"/>
  <c r="H118" i="10"/>
  <c r="M117" i="10"/>
  <c r="Q114" i="10"/>
  <c r="H114" i="10"/>
  <c r="M111" i="10"/>
  <c r="Q110" i="10"/>
  <c r="H110" i="10"/>
  <c r="M109" i="10"/>
  <c r="Q108" i="10"/>
  <c r="H108" i="10"/>
  <c r="M107" i="10"/>
  <c r="Q106" i="10"/>
  <c r="H106" i="10"/>
  <c r="M105" i="10"/>
  <c r="Q104" i="10"/>
  <c r="H104" i="10"/>
  <c r="M103" i="10"/>
  <c r="Q102" i="10"/>
  <c r="H102" i="10"/>
  <c r="O100" i="10"/>
  <c r="K99" i="10"/>
  <c r="O98" i="10"/>
  <c r="K95" i="10"/>
  <c r="O94" i="10"/>
  <c r="K93" i="10"/>
  <c r="O92" i="10"/>
  <c r="R88" i="10"/>
  <c r="J88" i="10"/>
  <c r="N86" i="10"/>
  <c r="R85" i="10"/>
  <c r="J85" i="10"/>
  <c r="N84" i="10"/>
  <c r="R83" i="10"/>
  <c r="J83" i="10"/>
  <c r="N82" i="10"/>
  <c r="R81" i="10"/>
  <c r="J81" i="10"/>
  <c r="N79" i="10"/>
  <c r="R78" i="10"/>
  <c r="J78" i="10"/>
  <c r="N77" i="10"/>
  <c r="R75" i="10"/>
  <c r="J75" i="10"/>
  <c r="N74" i="10"/>
  <c r="R73" i="10"/>
  <c r="J73" i="10"/>
  <c r="N70" i="10"/>
  <c r="R69" i="10"/>
  <c r="J69" i="10"/>
  <c r="N68" i="10"/>
  <c r="R60" i="10"/>
  <c r="J60" i="10"/>
  <c r="N59" i="10"/>
  <c r="Q58" i="10"/>
  <c r="H58" i="10"/>
  <c r="M57" i="10"/>
  <c r="Q56" i="10"/>
  <c r="M55" i="10"/>
  <c r="Q54" i="10"/>
  <c r="H54" i="10"/>
  <c r="M53" i="10"/>
  <c r="Q52" i="10"/>
  <c r="H52" i="10"/>
  <c r="M51" i="10"/>
  <c r="Q50" i="10"/>
  <c r="H50" i="10"/>
  <c r="M49" i="10"/>
  <c r="Q48" i="10"/>
  <c r="H48" i="10"/>
  <c r="Q129" i="10"/>
  <c r="H129" i="10"/>
  <c r="M128" i="10"/>
  <c r="Q127" i="10"/>
  <c r="H127" i="10"/>
  <c r="M124" i="10"/>
  <c r="P123" i="10"/>
  <c r="F123" i="10"/>
  <c r="L119" i="10"/>
  <c r="P118" i="10"/>
  <c r="F118" i="10"/>
  <c r="L117" i="10"/>
  <c r="P114" i="10"/>
  <c r="F114" i="10"/>
  <c r="L111" i="10"/>
  <c r="P110" i="10"/>
  <c r="F110" i="10"/>
  <c r="L109" i="10"/>
  <c r="P108" i="10"/>
  <c r="F108" i="10"/>
  <c r="L107" i="10"/>
  <c r="P106" i="10"/>
  <c r="F106" i="10"/>
  <c r="L105" i="10"/>
  <c r="P104" i="10"/>
  <c r="F104" i="10"/>
  <c r="L103" i="10"/>
  <c r="P102" i="10"/>
  <c r="F102" i="10"/>
  <c r="N100" i="10"/>
  <c r="R99" i="10"/>
  <c r="J99" i="10"/>
  <c r="N98" i="10"/>
  <c r="R95" i="10"/>
  <c r="J95" i="10"/>
  <c r="N94" i="10"/>
  <c r="R93" i="10"/>
  <c r="J93" i="10"/>
  <c r="N92" i="10"/>
  <c r="F91" i="10"/>
  <c r="Q88" i="10"/>
  <c r="H88" i="10"/>
  <c r="M86" i="10"/>
  <c r="Q85" i="10"/>
  <c r="H85" i="10"/>
  <c r="M84" i="10"/>
  <c r="Q83" i="10"/>
  <c r="H83" i="10"/>
  <c r="M82" i="10"/>
  <c r="Q81" i="10"/>
  <c r="H81" i="10"/>
  <c r="M79" i="10"/>
  <c r="Q78" i="10"/>
  <c r="H78" i="10"/>
  <c r="M77" i="10"/>
  <c r="Q75" i="10"/>
  <c r="H75" i="10"/>
  <c r="M74" i="10"/>
  <c r="Q73" i="10"/>
  <c r="H73" i="10"/>
  <c r="M70" i="10"/>
  <c r="Q69" i="10"/>
  <c r="H69" i="10"/>
  <c r="M68" i="10"/>
  <c r="Q60" i="10"/>
  <c r="H60" i="10"/>
  <c r="M59" i="10"/>
  <c r="P58" i="10"/>
  <c r="F58" i="10"/>
  <c r="L57" i="10"/>
  <c r="P56" i="10"/>
  <c r="F56" i="10"/>
  <c r="L55" i="10"/>
  <c r="P54" i="10"/>
  <c r="F54" i="10"/>
  <c r="L53" i="10"/>
  <c r="P52" i="10"/>
  <c r="F52" i="10"/>
  <c r="L51" i="10"/>
  <c r="P50" i="10"/>
  <c r="F50" i="10"/>
  <c r="L49" i="10"/>
  <c r="P48" i="10"/>
  <c r="P129" i="10"/>
  <c r="F129" i="10"/>
  <c r="L128" i="10"/>
  <c r="P127" i="10"/>
  <c r="F127" i="10"/>
  <c r="L124" i="10"/>
  <c r="O123" i="10"/>
  <c r="K119" i="10"/>
  <c r="O118" i="10"/>
  <c r="K117" i="10"/>
  <c r="O114" i="10"/>
  <c r="K111" i="10"/>
  <c r="O110" i="10"/>
  <c r="K109" i="10"/>
  <c r="O108" i="10"/>
  <c r="K107" i="10"/>
  <c r="O106" i="10"/>
  <c r="K105" i="10"/>
  <c r="O104" i="10"/>
  <c r="K103" i="10"/>
  <c r="O102" i="10"/>
  <c r="M100" i="10"/>
  <c r="Q99" i="10"/>
  <c r="H99" i="10"/>
  <c r="M98" i="10"/>
  <c r="Q95" i="10"/>
  <c r="H95" i="10"/>
  <c r="M94" i="10"/>
  <c r="Q93" i="10"/>
  <c r="H93" i="10"/>
  <c r="M92" i="10"/>
  <c r="P88" i="10"/>
  <c r="F88" i="10"/>
  <c r="L86" i="10"/>
  <c r="P85" i="10"/>
  <c r="F85" i="10"/>
  <c r="L84" i="10"/>
  <c r="P83" i="10"/>
  <c r="F83" i="10"/>
  <c r="L82" i="10"/>
  <c r="P81" i="10"/>
  <c r="F81" i="10"/>
  <c r="L79" i="10"/>
  <c r="P78" i="10"/>
  <c r="F78" i="10"/>
  <c r="L77" i="10"/>
  <c r="P75" i="10"/>
  <c r="F75" i="10"/>
  <c r="L74" i="10"/>
  <c r="P73" i="10"/>
  <c r="F73" i="10"/>
  <c r="L70" i="10"/>
  <c r="P69" i="10"/>
  <c r="F69" i="10"/>
  <c r="L68" i="10"/>
  <c r="P60" i="10"/>
  <c r="F60" i="10"/>
  <c r="L59" i="10"/>
  <c r="O58" i="10"/>
  <c r="K57" i="10"/>
  <c r="O56" i="10"/>
  <c r="K55" i="10"/>
  <c r="O54" i="10"/>
  <c r="K53" i="10"/>
  <c r="O52" i="10"/>
  <c r="K51" i="10"/>
  <c r="O50" i="10"/>
  <c r="K49" i="10"/>
  <c r="O129" i="10"/>
  <c r="K128" i="10"/>
  <c r="O127" i="10"/>
  <c r="K124" i="10"/>
  <c r="N123" i="10"/>
  <c r="R119" i="10"/>
  <c r="J119" i="10"/>
  <c r="N118" i="10"/>
  <c r="R117" i="10"/>
  <c r="J117" i="10"/>
  <c r="N114" i="10"/>
  <c r="R111" i="10"/>
  <c r="J111" i="10"/>
  <c r="N110" i="10"/>
  <c r="R109" i="10"/>
  <c r="J109" i="10"/>
  <c r="N108" i="10"/>
  <c r="R107" i="10"/>
  <c r="J107" i="10"/>
  <c r="N106" i="10"/>
  <c r="R105" i="10"/>
  <c r="J105" i="10"/>
  <c r="N104" i="10"/>
  <c r="R103" i="10"/>
  <c r="J103" i="10"/>
  <c r="N102" i="10"/>
  <c r="F101" i="10"/>
  <c r="L100" i="10"/>
  <c r="P99" i="10"/>
  <c r="F99" i="10"/>
  <c r="L98" i="10"/>
  <c r="P95" i="10"/>
  <c r="F95" i="10"/>
  <c r="L94" i="10"/>
  <c r="P93" i="10"/>
  <c r="F93" i="10"/>
  <c r="L92" i="10"/>
  <c r="H90" i="10"/>
  <c r="O88" i="10"/>
  <c r="K86" i="10"/>
  <c r="O85" i="10"/>
  <c r="K84" i="10"/>
  <c r="O83" i="10"/>
  <c r="K82" i="10"/>
  <c r="O81" i="10"/>
  <c r="K79" i="10"/>
  <c r="O78" i="10"/>
  <c r="K77" i="10"/>
  <c r="O75" i="10"/>
  <c r="K74" i="10"/>
  <c r="O73" i="10"/>
  <c r="K70" i="10"/>
  <c r="O69" i="10"/>
  <c r="K68" i="10"/>
  <c r="O60" i="10"/>
  <c r="K59" i="10"/>
  <c r="N58" i="10"/>
  <c r="R57" i="10"/>
  <c r="J57" i="10"/>
  <c r="N56" i="10"/>
  <c r="R55" i="10"/>
  <c r="J55" i="10"/>
  <c r="N54" i="10"/>
  <c r="R53" i="10"/>
  <c r="J53" i="10"/>
  <c r="N52" i="10"/>
  <c r="R51" i="10"/>
  <c r="J51" i="10"/>
  <c r="N50" i="10"/>
  <c r="R49" i="10"/>
  <c r="J49" i="10"/>
  <c r="N48" i="10"/>
  <c r="R47" i="10"/>
  <c r="N129" i="10"/>
  <c r="R128" i="10"/>
  <c r="J128" i="10"/>
  <c r="N127" i="10"/>
  <c r="R124" i="10"/>
  <c r="J124" i="10"/>
  <c r="M123" i="10"/>
  <c r="Q119" i="10"/>
  <c r="H119" i="10"/>
  <c r="M118" i="10"/>
  <c r="Q117" i="10"/>
  <c r="H117" i="10"/>
  <c r="M114" i="10"/>
  <c r="Q111" i="10"/>
  <c r="H111" i="10"/>
  <c r="M110" i="10"/>
  <c r="Q109" i="10"/>
  <c r="H109" i="10"/>
  <c r="M108" i="10"/>
  <c r="Q107" i="10"/>
  <c r="H107" i="10"/>
  <c r="M106" i="10"/>
  <c r="Q105" i="10"/>
  <c r="H105" i="10"/>
  <c r="M104" i="10"/>
  <c r="Q103" i="10"/>
  <c r="H103" i="10"/>
  <c r="M102" i="10"/>
  <c r="K100" i="10"/>
  <c r="O99" i="10"/>
  <c r="K98" i="10"/>
  <c r="O95" i="10"/>
  <c r="K94" i="10"/>
  <c r="O93" i="10"/>
  <c r="K92" i="10"/>
  <c r="F90" i="10"/>
  <c r="N88" i="10"/>
  <c r="R86" i="10"/>
  <c r="J86" i="10"/>
  <c r="N85" i="10"/>
  <c r="R84" i="10"/>
  <c r="J84" i="10"/>
  <c r="N83" i="10"/>
  <c r="R82" i="10"/>
  <c r="J82" i="10"/>
  <c r="N81" i="10"/>
  <c r="R79" i="10"/>
  <c r="J79" i="10"/>
  <c r="N78" i="10"/>
  <c r="R77" i="10"/>
  <c r="J77" i="10"/>
  <c r="N75" i="10"/>
  <c r="R74" i="10"/>
  <c r="J74" i="10"/>
  <c r="N73" i="10"/>
  <c r="R70" i="10"/>
  <c r="J70" i="10"/>
  <c r="N69" i="10"/>
  <c r="R68" i="10"/>
  <c r="J68" i="10"/>
  <c r="N60" i="10"/>
  <c r="R59" i="10"/>
  <c r="J59" i="10"/>
  <c r="M58" i="10"/>
  <c r="Q57" i="10"/>
  <c r="H57" i="10"/>
  <c r="M56" i="10"/>
  <c r="Q55" i="10"/>
  <c r="M54" i="10"/>
  <c r="Q53" i="10"/>
  <c r="H53" i="10"/>
  <c r="M52" i="10"/>
  <c r="Q51" i="10"/>
  <c r="M50" i="10"/>
  <c r="Q49" i="10"/>
  <c r="H49" i="10"/>
  <c r="M48" i="10"/>
  <c r="Q47" i="10"/>
  <c r="H47" i="10"/>
  <c r="M129" i="10"/>
  <c r="Q128" i="10"/>
  <c r="H128" i="10"/>
  <c r="M127" i="10"/>
  <c r="Q124" i="10"/>
  <c r="H124" i="10"/>
  <c r="L123" i="10"/>
  <c r="P119" i="10"/>
  <c r="F119" i="10"/>
  <c r="L118" i="10"/>
  <c r="P117" i="10"/>
  <c r="F117" i="10"/>
  <c r="L114" i="10"/>
  <c r="P111" i="10"/>
  <c r="F111" i="10"/>
  <c r="L110" i="10"/>
  <c r="P109" i="10"/>
  <c r="F109" i="10"/>
  <c r="L108" i="10"/>
  <c r="P107" i="10"/>
  <c r="F107" i="10"/>
  <c r="L106" i="10"/>
  <c r="P105" i="10"/>
  <c r="F105" i="10"/>
  <c r="L104" i="10"/>
  <c r="P103" i="10"/>
  <c r="F103" i="10"/>
  <c r="L102" i="10"/>
  <c r="R100" i="10"/>
  <c r="J100" i="10"/>
  <c r="N99" i="10"/>
  <c r="R98" i="10"/>
  <c r="J98" i="10"/>
  <c r="N95" i="10"/>
  <c r="R94" i="10"/>
  <c r="J94" i="10"/>
  <c r="N93" i="10"/>
  <c r="R92" i="10"/>
  <c r="J92" i="10"/>
  <c r="M88" i="10"/>
  <c r="Q86" i="10"/>
  <c r="H86" i="10"/>
  <c r="M85" i="10"/>
  <c r="Q84" i="10"/>
  <c r="H84" i="10"/>
  <c r="M83" i="10"/>
  <c r="Q82" i="10"/>
  <c r="H82" i="10"/>
  <c r="M81" i="10"/>
  <c r="Q79" i="10"/>
  <c r="H79" i="10"/>
  <c r="M78" i="10"/>
  <c r="Q77" i="10"/>
  <c r="H77" i="10"/>
  <c r="M75" i="10"/>
  <c r="Q74" i="10"/>
  <c r="H74" i="10"/>
  <c r="M73" i="10"/>
  <c r="K129" i="10"/>
  <c r="O128" i="10"/>
  <c r="K127" i="10"/>
  <c r="O124" i="10"/>
  <c r="R123" i="10"/>
  <c r="J123" i="10"/>
  <c r="N119" i="10"/>
  <c r="R118" i="10"/>
  <c r="J118" i="10"/>
  <c r="N117" i="10"/>
  <c r="R114" i="10"/>
  <c r="J114" i="10"/>
  <c r="N111" i="10"/>
  <c r="R110" i="10"/>
  <c r="J110" i="10"/>
  <c r="N109" i="10"/>
  <c r="R108" i="10"/>
  <c r="J108" i="10"/>
  <c r="N107" i="10"/>
  <c r="R106" i="10"/>
  <c r="J106" i="10"/>
  <c r="N105" i="10"/>
  <c r="R104" i="10"/>
  <c r="J104" i="10"/>
  <c r="N103" i="10"/>
  <c r="R102" i="10"/>
  <c r="J102" i="10"/>
  <c r="P100" i="10"/>
  <c r="F100" i="10"/>
  <c r="L99" i="10"/>
  <c r="P98" i="10"/>
  <c r="F98" i="10"/>
  <c r="L95" i="10"/>
  <c r="P94" i="10"/>
  <c r="F94" i="10"/>
  <c r="L93" i="10"/>
  <c r="P92" i="10"/>
  <c r="F92" i="10"/>
  <c r="K88" i="10"/>
  <c r="O86" i="10"/>
  <c r="K85" i="10"/>
  <c r="O84" i="10"/>
  <c r="K83" i="10"/>
  <c r="O82" i="10"/>
  <c r="K81" i="10"/>
  <c r="O79" i="10"/>
  <c r="K78" i="10"/>
  <c r="O77" i="10"/>
  <c r="K75" i="10"/>
  <c r="O74" i="10"/>
  <c r="K73" i="10"/>
  <c r="O70" i="10"/>
  <c r="K69" i="10"/>
  <c r="O68" i="10"/>
  <c r="K60" i="10"/>
  <c r="O59" i="10"/>
  <c r="R58" i="10"/>
  <c r="J58" i="10"/>
  <c r="N57" i="10"/>
  <c r="R56" i="10"/>
  <c r="J56" i="10"/>
  <c r="N55" i="10"/>
  <c r="R54" i="10"/>
  <c r="J54" i="10"/>
  <c r="N53" i="10"/>
  <c r="R52" i="10"/>
  <c r="J52" i="10"/>
  <c r="N51" i="10"/>
  <c r="R50" i="10"/>
  <c r="J50" i="10"/>
  <c r="N49" i="10"/>
  <c r="R48" i="10"/>
  <c r="J48" i="10"/>
  <c r="N47" i="10"/>
  <c r="F128" i="10"/>
  <c r="O117" i="10"/>
  <c r="K108" i="10"/>
  <c r="Q94" i="10"/>
  <c r="F86" i="10"/>
  <c r="P79" i="10"/>
  <c r="L73" i="10"/>
  <c r="P68" i="10"/>
  <c r="K56" i="10"/>
  <c r="O53" i="10"/>
  <c r="L48" i="10"/>
  <c r="K47" i="10"/>
  <c r="N46" i="10"/>
  <c r="R45" i="10"/>
  <c r="J45" i="10"/>
  <c r="N44" i="10"/>
  <c r="R43" i="10"/>
  <c r="J43" i="10"/>
  <c r="N42" i="10"/>
  <c r="R35" i="10"/>
  <c r="J35" i="10"/>
  <c r="L34" i="10"/>
  <c r="N33" i="10"/>
  <c r="O30" i="10"/>
  <c r="R29" i="10"/>
  <c r="J29" i="10"/>
  <c r="M25" i="10"/>
  <c r="Q24" i="10"/>
  <c r="H24" i="10"/>
  <c r="K21" i="1" s="1"/>
  <c r="M23" i="10"/>
  <c r="Q22" i="10"/>
  <c r="H22" i="10"/>
  <c r="M21" i="10"/>
  <c r="Q20" i="10"/>
  <c r="H20" i="10"/>
  <c r="K19" i="1" s="1"/>
  <c r="F89" i="10"/>
  <c r="P51" i="10"/>
  <c r="Q44" i="10"/>
  <c r="H42" i="10"/>
  <c r="M29" i="10"/>
  <c r="P21" i="10"/>
  <c r="P59" i="10"/>
  <c r="P46" i="10"/>
  <c r="L43" i="10"/>
  <c r="P33" i="10"/>
  <c r="O25" i="10"/>
  <c r="O23" i="10"/>
  <c r="K20" i="10"/>
  <c r="L127" i="10"/>
  <c r="O107" i="10"/>
  <c r="K102" i="10"/>
  <c r="H94" i="10"/>
  <c r="L85" i="10"/>
  <c r="F79" i="10"/>
  <c r="Q70" i="10"/>
  <c r="H68" i="10"/>
  <c r="L58" i="10"/>
  <c r="P55" i="10"/>
  <c r="F53" i="10"/>
  <c r="L50" i="10"/>
  <c r="K48" i="10"/>
  <c r="J47" i="10"/>
  <c r="M46" i="10"/>
  <c r="Q45" i="10"/>
  <c r="H45" i="10"/>
  <c r="M44" i="10"/>
  <c r="Q43" i="10"/>
  <c r="H43" i="10"/>
  <c r="M42" i="10"/>
  <c r="Q35" i="10"/>
  <c r="K34" i="10"/>
  <c r="M33" i="10"/>
  <c r="N30" i="10"/>
  <c r="Q29" i="10"/>
  <c r="L25" i="10"/>
  <c r="P24" i="10"/>
  <c r="F24" i="10"/>
  <c r="L23" i="10"/>
  <c r="P22" i="10"/>
  <c r="F22" i="10"/>
  <c r="L21" i="10"/>
  <c r="P20" i="10"/>
  <c r="P82" i="10"/>
  <c r="L54" i="10"/>
  <c r="M45" i="10"/>
  <c r="O34" i="10"/>
  <c r="J30" i="10"/>
  <c r="L20" i="10"/>
  <c r="O109" i="10"/>
  <c r="F82" i="10"/>
  <c r="P44" i="10"/>
  <c r="L35" i="10"/>
  <c r="L29" i="10"/>
  <c r="P124" i="10"/>
  <c r="K114" i="10"/>
  <c r="Q100" i="10"/>
  <c r="M93" i="10"/>
  <c r="P84" i="10"/>
  <c r="L78" i="10"/>
  <c r="P70" i="10"/>
  <c r="F68" i="10"/>
  <c r="K58" i="10"/>
  <c r="O55" i="10"/>
  <c r="K50" i="10"/>
  <c r="F48" i="10"/>
  <c r="F47" i="10"/>
  <c r="L46" i="10"/>
  <c r="P45" i="10"/>
  <c r="F45" i="10"/>
  <c r="L44" i="10"/>
  <c r="P43" i="10"/>
  <c r="F43" i="10"/>
  <c r="L42" i="10"/>
  <c r="P35" i="10"/>
  <c r="R34" i="10"/>
  <c r="J34" i="10"/>
  <c r="L33" i="10"/>
  <c r="M30" i="10"/>
  <c r="P29" i="10"/>
  <c r="K25" i="10"/>
  <c r="O24" i="10"/>
  <c r="K23" i="10"/>
  <c r="O22" i="10"/>
  <c r="K21" i="10"/>
  <c r="O20" i="10"/>
  <c r="Q98" i="10"/>
  <c r="F49" i="10"/>
  <c r="H44" i="10"/>
  <c r="Q33" i="10"/>
  <c r="L24" i="10"/>
  <c r="F21" i="10"/>
  <c r="H20" i="1" s="1"/>
  <c r="K104" i="10"/>
  <c r="K54" i="10"/>
  <c r="F46" i="10"/>
  <c r="F44" i="10"/>
  <c r="F42" i="10"/>
  <c r="Q30" i="10"/>
  <c r="K24" i="10"/>
  <c r="K22" i="10"/>
  <c r="F124" i="10"/>
  <c r="O111" i="10"/>
  <c r="K106" i="10"/>
  <c r="H100" i="10"/>
  <c r="Q92" i="10"/>
  <c r="F84" i="10"/>
  <c r="P77" i="10"/>
  <c r="H70" i="10"/>
  <c r="M60" i="10"/>
  <c r="P57" i="10"/>
  <c r="F55" i="10"/>
  <c r="L52" i="10"/>
  <c r="P49" i="10"/>
  <c r="K46" i="10"/>
  <c r="O45" i="10"/>
  <c r="K44" i="10"/>
  <c r="O43" i="10"/>
  <c r="K42" i="10"/>
  <c r="O35" i="10"/>
  <c r="Q34" i="10"/>
  <c r="H34" i="10"/>
  <c r="K33" i="10"/>
  <c r="L30" i="10"/>
  <c r="O29" i="10"/>
  <c r="R25" i="10"/>
  <c r="J25" i="10"/>
  <c r="N24" i="10"/>
  <c r="R23" i="10"/>
  <c r="J23" i="10"/>
  <c r="N22" i="10"/>
  <c r="R21" i="10"/>
  <c r="J21" i="10"/>
  <c r="N20" i="10"/>
  <c r="M69" i="10"/>
  <c r="Q46" i="10"/>
  <c r="Q42" i="10"/>
  <c r="R30" i="10"/>
  <c r="P23" i="10"/>
  <c r="L129" i="10"/>
  <c r="K123" i="10"/>
  <c r="O105" i="10"/>
  <c r="M99" i="10"/>
  <c r="H92" i="10"/>
  <c r="L83" i="10"/>
  <c r="F77" i="10"/>
  <c r="F70" i="10"/>
  <c r="L60" i="10"/>
  <c r="O57" i="10"/>
  <c r="K52" i="10"/>
  <c r="O49" i="10"/>
  <c r="P47" i="10"/>
  <c r="R46" i="10"/>
  <c r="J46" i="10"/>
  <c r="N45" i="10"/>
  <c r="R44" i="10"/>
  <c r="J44" i="10"/>
  <c r="N43" i="10"/>
  <c r="R42" i="10"/>
  <c r="J42" i="10"/>
  <c r="N35" i="10"/>
  <c r="P34" i="10"/>
  <c r="R33" i="10"/>
  <c r="J33" i="10"/>
  <c r="K30" i="10"/>
  <c r="N29" i="10"/>
  <c r="Q25" i="10"/>
  <c r="H25" i="10"/>
  <c r="M24" i="10"/>
  <c r="Q23" i="10"/>
  <c r="H23" i="10"/>
  <c r="M22" i="10"/>
  <c r="Q21" i="10"/>
  <c r="H21" i="10"/>
  <c r="K20" i="1" s="1"/>
  <c r="M20" i="10"/>
  <c r="O119" i="10"/>
  <c r="L75" i="10"/>
  <c r="Q59" i="10"/>
  <c r="O47" i="10"/>
  <c r="M43" i="10"/>
  <c r="P25" i="10"/>
  <c r="F23" i="10"/>
  <c r="H98" i="10"/>
  <c r="L69" i="10"/>
  <c r="M47" i="10"/>
  <c r="L45" i="10"/>
  <c r="P42" i="10"/>
  <c r="N34" i="10"/>
  <c r="O21" i="10"/>
  <c r="P128" i="10"/>
  <c r="K118" i="10"/>
  <c r="O103" i="10"/>
  <c r="M95" i="10"/>
  <c r="P86" i="10"/>
  <c r="L81" i="10"/>
  <c r="F74" i="10"/>
  <c r="Q68" i="10"/>
  <c r="L56" i="10"/>
  <c r="P53" i="10"/>
  <c r="F51" i="10"/>
  <c r="O48" i="10"/>
  <c r="L47" i="10"/>
  <c r="O46" i="10"/>
  <c r="K45" i="10"/>
  <c r="O44" i="10"/>
  <c r="K43" i="10"/>
  <c r="O42" i="10"/>
  <c r="K35" i="10"/>
  <c r="M34" i="10"/>
  <c r="O33" i="10"/>
  <c r="P30" i="10"/>
  <c r="K29" i="10"/>
  <c r="N25" i="10"/>
  <c r="R24" i="10"/>
  <c r="J24" i="10"/>
  <c r="N23" i="10"/>
  <c r="R22" i="10"/>
  <c r="J22" i="10"/>
  <c r="N21" i="10"/>
  <c r="R20" i="10"/>
  <c r="J20" i="10"/>
  <c r="K110" i="10"/>
  <c r="F57" i="10"/>
  <c r="H46" i="10"/>
  <c r="M35" i="10"/>
  <c r="F25" i="10"/>
  <c r="L22" i="10"/>
  <c r="L88" i="10"/>
  <c r="P74" i="10"/>
  <c r="O51" i="10"/>
  <c r="D100" i="10"/>
  <c r="D108" i="10"/>
  <c r="D52" i="10"/>
  <c r="D78" i="10"/>
  <c r="D93" i="10"/>
  <c r="D77" i="10"/>
  <c r="D27" i="10"/>
  <c r="D22" i="10"/>
  <c r="E21" i="1" s="1"/>
  <c r="D57" i="10"/>
  <c r="D91" i="10"/>
  <c r="D86" i="10"/>
  <c r="D47" i="10"/>
  <c r="D26" i="10"/>
  <c r="D54" i="10"/>
  <c r="D117" i="10"/>
  <c r="D98" i="10"/>
  <c r="D106" i="10"/>
  <c r="D50" i="10"/>
  <c r="D75" i="10"/>
  <c r="D90" i="10"/>
  <c r="D74" i="10"/>
  <c r="F20" i="10"/>
  <c r="H19" i="1" s="1"/>
  <c r="D20" i="10"/>
  <c r="E19" i="1" s="1"/>
  <c r="D111" i="10"/>
  <c r="D123" i="10"/>
  <c r="D103" i="10"/>
  <c r="D109" i="10"/>
  <c r="D44" i="10"/>
  <c r="D95" i="10"/>
  <c r="D42" i="10"/>
  <c r="D94" i="10"/>
  <c r="D104" i="10"/>
  <c r="D129" i="10"/>
  <c r="D73" i="10"/>
  <c r="D128" i="10"/>
  <c r="D70" i="10"/>
  <c r="D49" i="10"/>
  <c r="D21" i="10"/>
  <c r="E20" i="1" s="1"/>
  <c r="D55" i="10"/>
  <c r="D88" i="10"/>
  <c r="D60" i="10"/>
  <c r="D107" i="10"/>
  <c r="D81" i="10"/>
  <c r="D105" i="10"/>
  <c r="D92" i="10"/>
  <c r="D102" i="10"/>
  <c r="D127" i="10"/>
  <c r="D69" i="10"/>
  <c r="D89" i="10"/>
  <c r="D68" i="10"/>
  <c r="D23" i="10"/>
  <c r="D48" i="10"/>
  <c r="D25" i="10"/>
  <c r="D79" i="10"/>
  <c r="D118" i="10"/>
  <c r="D58" i="10"/>
  <c r="D85" i="10"/>
  <c r="D101" i="10"/>
  <c r="D84" i="10"/>
  <c r="D51" i="10"/>
  <c r="D53" i="10"/>
  <c r="D45" i="10"/>
  <c r="D46" i="10"/>
  <c r="D114" i="10"/>
  <c r="D56" i="10"/>
  <c r="D83" i="10"/>
  <c r="D99" i="10"/>
  <c r="D82" i="10"/>
  <c r="D119" i="10"/>
  <c r="D43" i="10"/>
  <c r="D110" i="10"/>
  <c r="D24" i="10"/>
  <c r="E30" i="1"/>
  <c r="E28" i="1"/>
  <c r="E33" i="1"/>
  <c r="E15" i="1"/>
  <c r="E13" i="1"/>
  <c r="T144" i="10"/>
  <c r="T143" i="10"/>
  <c r="T142" i="10"/>
  <c r="T141" i="10"/>
  <c r="R140" i="10"/>
  <c r="Q140" i="10"/>
  <c r="P140" i="10"/>
  <c r="O140" i="10"/>
  <c r="N140" i="10"/>
  <c r="M140" i="10"/>
  <c r="L140" i="10"/>
  <c r="K140" i="10"/>
  <c r="J140" i="10"/>
  <c r="H140" i="10"/>
  <c r="F140" i="10"/>
  <c r="D140" i="10"/>
  <c r="T138" i="10"/>
  <c r="T137" i="10"/>
  <c r="R136" i="10"/>
  <c r="Q136" i="10"/>
  <c r="P136" i="10"/>
  <c r="O136" i="10"/>
  <c r="N136" i="10"/>
  <c r="M136" i="10"/>
  <c r="L136" i="10"/>
  <c r="K136" i="10"/>
  <c r="J136" i="10"/>
  <c r="H136" i="10"/>
  <c r="F136" i="10"/>
  <c r="D136" i="10"/>
  <c r="T133" i="10"/>
  <c r="T132" i="10" s="1"/>
  <c r="R132" i="10"/>
  <c r="Q132" i="10"/>
  <c r="P132" i="10"/>
  <c r="O132" i="10"/>
  <c r="N132" i="10"/>
  <c r="M132" i="10"/>
  <c r="L132" i="10"/>
  <c r="K132" i="10"/>
  <c r="J132" i="10"/>
  <c r="H132" i="10"/>
  <c r="F132" i="10"/>
  <c r="D132" i="10"/>
  <c r="V28" i="10"/>
  <c r="X28" i="10" s="1"/>
  <c r="V11" i="10"/>
  <c r="AN24" i="1"/>
  <c r="AQ24" i="1" s="1"/>
  <c r="AN26" i="1"/>
  <c r="AQ26" i="1" s="1"/>
  <c r="AN35" i="1"/>
  <c r="AQ35" i="1" s="1"/>
  <c r="AN52" i="1"/>
  <c r="AQ52" i="1" s="1"/>
  <c r="AN53" i="1"/>
  <c r="AQ53" i="1" s="1"/>
  <c r="AN56" i="1"/>
  <c r="AQ56" i="1" s="1"/>
  <c r="AN62" i="1"/>
  <c r="AQ62" i="1" s="1"/>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90" i="3"/>
  <c r="AD5" i="3"/>
  <c r="AA79" i="3"/>
  <c r="AC79" i="3" s="1"/>
  <c r="AA82" i="3"/>
  <c r="AC82" i="3" s="1"/>
  <c r="V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AA80" i="3" s="1"/>
  <c r="AC80" i="3" s="1"/>
  <c r="J81" i="3"/>
  <c r="AA81" i="3" s="1"/>
  <c r="AC81" i="3" s="1"/>
  <c r="J82" i="3"/>
  <c r="J83" i="3"/>
  <c r="AA83" i="3" s="1"/>
  <c r="AC83" i="3" s="1"/>
  <c r="J84" i="3"/>
  <c r="AA84" i="3" s="1"/>
  <c r="AC84" i="3" s="1"/>
  <c r="J85" i="3"/>
  <c r="AA85" i="3" s="1"/>
  <c r="AC85" i="3" s="1"/>
  <c r="J86" i="3"/>
  <c r="J87" i="3"/>
  <c r="J88" i="3"/>
  <c r="J5" i="3"/>
  <c r="H29" i="1" l="1"/>
  <c r="H67" i="10"/>
  <c r="D67" i="10"/>
  <c r="F67" i="10"/>
  <c r="F41" i="10"/>
  <c r="H37" i="1" s="1"/>
  <c r="H41" i="10"/>
  <c r="K37" i="1" s="1"/>
  <c r="D41" i="10"/>
  <c r="H122" i="10"/>
  <c r="F76" i="10"/>
  <c r="F116" i="10"/>
  <c r="H116" i="10"/>
  <c r="D116" i="10"/>
  <c r="F122" i="10"/>
  <c r="F80" i="10"/>
  <c r="D80" i="10"/>
  <c r="H80" i="10"/>
  <c r="D76" i="10"/>
  <c r="F35" i="10"/>
  <c r="F28" i="10" s="1"/>
  <c r="F39" i="10" s="1"/>
  <c r="D122" i="10"/>
  <c r="K29" i="1"/>
  <c r="E29" i="1"/>
  <c r="E30" i="10"/>
  <c r="K42" i="1"/>
  <c r="N21" i="14" s="1"/>
  <c r="H112" i="10"/>
  <c r="F112" i="10"/>
  <c r="D112" i="10"/>
  <c r="D35" i="10"/>
  <c r="D28" i="10" s="1"/>
  <c r="D39" i="10" s="1"/>
  <c r="K33" i="1"/>
  <c r="H28" i="10"/>
  <c r="H39" i="10" s="1"/>
  <c r="AO20" i="1"/>
  <c r="H18" i="1"/>
  <c r="H23" i="1" s="1"/>
  <c r="K24" i="15" s="1"/>
  <c r="H76" i="10"/>
  <c r="F72" i="10"/>
  <c r="AO19" i="1"/>
  <c r="H72" i="10"/>
  <c r="K18" i="1"/>
  <c r="R19" i="10"/>
  <c r="R38" i="10" s="1"/>
  <c r="K19" i="10"/>
  <c r="K38" i="10" s="1"/>
  <c r="J19" i="10"/>
  <c r="J38" i="10" s="1"/>
  <c r="M19" i="10"/>
  <c r="M38" i="10" s="1"/>
  <c r="L19" i="10"/>
  <c r="L38" i="10" s="1"/>
  <c r="P19" i="10"/>
  <c r="P38" i="10" s="1"/>
  <c r="H19" i="10"/>
  <c r="H38" i="10" s="1"/>
  <c r="I95" i="10" s="1"/>
  <c r="N19" i="10"/>
  <c r="N38" i="10" s="1"/>
  <c r="Q19" i="10"/>
  <c r="Q38" i="10" s="1"/>
  <c r="O19" i="10"/>
  <c r="O38" i="10" s="1"/>
  <c r="E37" i="1"/>
  <c r="H126" i="10"/>
  <c r="H97" i="10"/>
  <c r="K80" i="10"/>
  <c r="K76" i="10" s="1"/>
  <c r="K72" i="10" s="1"/>
  <c r="K67" i="10" s="1"/>
  <c r="J80" i="10"/>
  <c r="M80" i="10"/>
  <c r="M76" i="10" s="1"/>
  <c r="M72" i="10" s="1"/>
  <c r="M67" i="10" s="1"/>
  <c r="R80" i="10"/>
  <c r="R76" i="10" s="1"/>
  <c r="R72" i="10" s="1"/>
  <c r="R67" i="10" s="1"/>
  <c r="N80" i="10"/>
  <c r="N76" i="10" s="1"/>
  <c r="N72" i="10" s="1"/>
  <c r="N67" i="10" s="1"/>
  <c r="Q80" i="10"/>
  <c r="Q76" i="10" s="1"/>
  <c r="Q72" i="10" s="1"/>
  <c r="Q67" i="10" s="1"/>
  <c r="P80" i="10"/>
  <c r="P76" i="10" s="1"/>
  <c r="P72" i="10" s="1"/>
  <c r="P67" i="10" s="1"/>
  <c r="L80" i="10"/>
  <c r="L76" i="10" s="1"/>
  <c r="L72" i="10" s="1"/>
  <c r="L67" i="10" s="1"/>
  <c r="O80" i="10"/>
  <c r="O76" i="10" s="1"/>
  <c r="O72" i="10" s="1"/>
  <c r="O67" i="10" s="1"/>
  <c r="AT15" i="1"/>
  <c r="AO15" i="1"/>
  <c r="AO13" i="1"/>
  <c r="AT13" i="1"/>
  <c r="AT14" i="1"/>
  <c r="AO14" i="1"/>
  <c r="E39" i="1"/>
  <c r="E38" i="1"/>
  <c r="E44" i="1"/>
  <c r="D72" i="10"/>
  <c r="F126" i="10"/>
  <c r="F97" i="10"/>
  <c r="F19" i="10"/>
  <c r="F38" i="10" s="1"/>
  <c r="E18" i="1"/>
  <c r="AO21" i="1"/>
  <c r="D19" i="10"/>
  <c r="E12" i="1"/>
  <c r="D126" i="10"/>
  <c r="L41" i="10"/>
  <c r="M28" i="10"/>
  <c r="M39" i="10" s="1"/>
  <c r="N28" i="10"/>
  <c r="N39" i="10" s="1"/>
  <c r="N41" i="10"/>
  <c r="Q41" i="10"/>
  <c r="J41" i="10"/>
  <c r="O28" i="10"/>
  <c r="O39" i="10" s="1"/>
  <c r="R28" i="10"/>
  <c r="R39" i="10" s="1"/>
  <c r="K28" i="10"/>
  <c r="K39" i="10" s="1"/>
  <c r="J28" i="10"/>
  <c r="J39" i="10" s="1"/>
  <c r="P41" i="10"/>
  <c r="R41" i="10"/>
  <c r="K41" i="10"/>
  <c r="P28" i="10"/>
  <c r="P39" i="10" s="1"/>
  <c r="Q28" i="10"/>
  <c r="Q39" i="10" s="1"/>
  <c r="M41" i="10"/>
  <c r="L28" i="10"/>
  <c r="L39" i="10" s="1"/>
  <c r="O41" i="10"/>
  <c r="D97" i="10"/>
  <c r="T136" i="10"/>
  <c r="T140" i="10"/>
  <c r="I127" i="10" l="1"/>
  <c r="I87" i="10"/>
  <c r="G82" i="10"/>
  <c r="G87" i="10"/>
  <c r="I71" i="10"/>
  <c r="G71" i="10"/>
  <c r="I119" i="10"/>
  <c r="I70" i="10"/>
  <c r="I128" i="10"/>
  <c r="I55" i="10"/>
  <c r="I57" i="10"/>
  <c r="I103" i="10"/>
  <c r="I111" i="10"/>
  <c r="I80" i="10"/>
  <c r="I94" i="10"/>
  <c r="I44" i="10"/>
  <c r="I74" i="10"/>
  <c r="I49" i="10"/>
  <c r="I78" i="10"/>
  <c r="I109" i="10"/>
  <c r="I82" i="10"/>
  <c r="I68" i="10"/>
  <c r="K44" i="1"/>
  <c r="N23" i="14" s="1"/>
  <c r="U23" i="14" s="1"/>
  <c r="I76" i="10"/>
  <c r="K50" i="1"/>
  <c r="N26" i="14" s="1"/>
  <c r="I112" i="10"/>
  <c r="G79" i="10"/>
  <c r="I124" i="10"/>
  <c r="I123" i="10"/>
  <c r="I43" i="10"/>
  <c r="I113" i="10"/>
  <c r="I86" i="10"/>
  <c r="I79" i="10"/>
  <c r="I102" i="10"/>
  <c r="I84" i="10"/>
  <c r="I77" i="10"/>
  <c r="I48" i="10"/>
  <c r="I98" i="10"/>
  <c r="I104" i="10"/>
  <c r="I92" i="10"/>
  <c r="I100" i="10"/>
  <c r="I50" i="10"/>
  <c r="I45" i="10"/>
  <c r="G103" i="10"/>
  <c r="I96" i="10"/>
  <c r="I83" i="10"/>
  <c r="I110" i="10"/>
  <c r="I52" i="10"/>
  <c r="I46" i="10"/>
  <c r="I108" i="10"/>
  <c r="K61" i="1"/>
  <c r="N36" i="14" s="1"/>
  <c r="I126" i="10"/>
  <c r="G57" i="10"/>
  <c r="I101" i="10"/>
  <c r="I62" i="10"/>
  <c r="I63" i="10"/>
  <c r="I64" i="10"/>
  <c r="I120" i="10"/>
  <c r="I65" i="10"/>
  <c r="I89" i="10"/>
  <c r="I121" i="10"/>
  <c r="I122" i="10"/>
  <c r="I59" i="10"/>
  <c r="I91" i="10"/>
  <c r="I66" i="10"/>
  <c r="I61" i="10"/>
  <c r="I51" i="10"/>
  <c r="I72" i="10"/>
  <c r="G43" i="10"/>
  <c r="I106" i="10"/>
  <c r="I105" i="10"/>
  <c r="I58" i="10"/>
  <c r="I129" i="10"/>
  <c r="I118" i="10"/>
  <c r="I56" i="10"/>
  <c r="I85" i="10"/>
  <c r="K51" i="1"/>
  <c r="N27" i="14" s="1"/>
  <c r="I116" i="10"/>
  <c r="G129" i="10"/>
  <c r="I54" i="10"/>
  <c r="I53" i="10"/>
  <c r="I75" i="10"/>
  <c r="I88" i="10"/>
  <c r="I81" i="10"/>
  <c r="I73" i="10"/>
  <c r="I90" i="10"/>
  <c r="K49" i="1"/>
  <c r="N25" i="14" s="1"/>
  <c r="I97" i="10"/>
  <c r="I114" i="10"/>
  <c r="I69" i="10"/>
  <c r="I47" i="10"/>
  <c r="I93" i="10"/>
  <c r="I60" i="10"/>
  <c r="I99" i="10"/>
  <c r="I117" i="10"/>
  <c r="I107" i="10"/>
  <c r="G106" i="10"/>
  <c r="G85" i="10"/>
  <c r="E61" i="1"/>
  <c r="F36" i="14" s="1"/>
  <c r="H41" i="1"/>
  <c r="J20" i="14" s="1"/>
  <c r="G67" i="10"/>
  <c r="E49" i="1"/>
  <c r="F25" i="14" s="1"/>
  <c r="E51" i="1"/>
  <c r="F27" i="14" s="1"/>
  <c r="E42" i="1"/>
  <c r="F21" i="14" s="1"/>
  <c r="P21" i="14" s="1"/>
  <c r="G53" i="10"/>
  <c r="G56" i="10"/>
  <c r="G119" i="10"/>
  <c r="G83" i="10"/>
  <c r="G54" i="10"/>
  <c r="G88" i="10"/>
  <c r="G94" i="10"/>
  <c r="G52" i="10"/>
  <c r="H50" i="1"/>
  <c r="J26" i="14" s="1"/>
  <c r="G112" i="10"/>
  <c r="G127" i="10"/>
  <c r="G86" i="10"/>
  <c r="G101" i="10"/>
  <c r="G60" i="10"/>
  <c r="G124" i="10"/>
  <c r="G128" i="10"/>
  <c r="G73" i="10"/>
  <c r="H43" i="1"/>
  <c r="J22" i="14" s="1"/>
  <c r="G80" i="10"/>
  <c r="H51" i="1"/>
  <c r="G116" i="10"/>
  <c r="H42" i="1"/>
  <c r="BL42" i="1" s="1"/>
  <c r="K12" i="15" s="1"/>
  <c r="G72" i="10"/>
  <c r="G95" i="10"/>
  <c r="G78" i="10"/>
  <c r="G68" i="10"/>
  <c r="G109" i="10"/>
  <c r="G75" i="10"/>
  <c r="G89" i="10"/>
  <c r="G90" i="10"/>
  <c r="G102" i="10"/>
  <c r="G48" i="10"/>
  <c r="G92" i="10"/>
  <c r="G42" i="10"/>
  <c r="G120" i="10"/>
  <c r="G65" i="10"/>
  <c r="G122" i="10"/>
  <c r="G59" i="10"/>
  <c r="G66" i="10"/>
  <c r="G61" i="10"/>
  <c r="G62" i="10"/>
  <c r="G63" i="10"/>
  <c r="G64" i="10"/>
  <c r="G121" i="10"/>
  <c r="E50" i="1"/>
  <c r="F26" i="14" s="1"/>
  <c r="H44" i="1"/>
  <c r="J23" i="14" s="1"/>
  <c r="S23" i="14" s="1"/>
  <c r="G76" i="10"/>
  <c r="G105" i="10"/>
  <c r="G45" i="10"/>
  <c r="G98" i="10"/>
  <c r="G93" i="10"/>
  <c r="G117" i="10"/>
  <c r="G58" i="10"/>
  <c r="G84" i="10"/>
  <c r="G47" i="10"/>
  <c r="G70" i="10"/>
  <c r="G74" i="10"/>
  <c r="G110" i="10"/>
  <c r="G49" i="10"/>
  <c r="G77" i="10"/>
  <c r="H61" i="1"/>
  <c r="J36" i="14" s="1"/>
  <c r="G126" i="10"/>
  <c r="G111" i="10"/>
  <c r="G123" i="10"/>
  <c r="G50" i="10"/>
  <c r="G55" i="10"/>
  <c r="G44" i="10"/>
  <c r="G113" i="10"/>
  <c r="G99" i="10"/>
  <c r="G96" i="10"/>
  <c r="H49" i="1"/>
  <c r="J25" i="14" s="1"/>
  <c r="G97" i="10"/>
  <c r="G46" i="10"/>
  <c r="G81" i="10"/>
  <c r="G100" i="10"/>
  <c r="G91" i="10"/>
  <c r="G69" i="10"/>
  <c r="G104" i="10"/>
  <c r="G51" i="10"/>
  <c r="G118" i="10"/>
  <c r="G108" i="10"/>
  <c r="G107" i="10"/>
  <c r="G114" i="10"/>
  <c r="K27" i="1"/>
  <c r="N18" i="14" s="1"/>
  <c r="I42" i="10"/>
  <c r="H37" i="10"/>
  <c r="H34" i="1"/>
  <c r="F37" i="10"/>
  <c r="E34" i="1"/>
  <c r="E27" i="1" s="1"/>
  <c r="J13" i="14"/>
  <c r="J15" i="14" s="1"/>
  <c r="AF38" i="14" s="1"/>
  <c r="K43" i="1"/>
  <c r="N22" i="14" s="1"/>
  <c r="U21" i="14"/>
  <c r="K36" i="1"/>
  <c r="K23" i="1"/>
  <c r="N24" i="15" s="1"/>
  <c r="N13" i="14"/>
  <c r="N15" i="14" s="1"/>
  <c r="BL39" i="1"/>
  <c r="BL38" i="1"/>
  <c r="H36" i="1"/>
  <c r="BL37" i="1"/>
  <c r="J76" i="10"/>
  <c r="J72" i="10" s="1"/>
  <c r="AR13" i="1"/>
  <c r="AO12" i="1"/>
  <c r="AT12" i="1"/>
  <c r="AR14" i="1"/>
  <c r="AR15" i="1"/>
  <c r="F23" i="14"/>
  <c r="P23" i="14" s="1"/>
  <c r="E10" i="1"/>
  <c r="E23" i="1" s="1"/>
  <c r="E24" i="15" s="1"/>
  <c r="E36" i="1"/>
  <c r="F13" i="14"/>
  <c r="AO18" i="1"/>
  <c r="AR18" i="1" s="1"/>
  <c r="D38" i="10"/>
  <c r="E87" i="10" s="1"/>
  <c r="F152" i="10"/>
  <c r="F153" i="10" s="1"/>
  <c r="F154" i="10" s="1"/>
  <c r="R92" i="2"/>
  <c r="Q24" i="15" l="1"/>
  <c r="J21" i="14"/>
  <c r="S21" i="14" s="1"/>
  <c r="E122" i="10"/>
  <c r="E71" i="10"/>
  <c r="BL50" i="1"/>
  <c r="K16" i="15" s="1"/>
  <c r="BL49" i="1"/>
  <c r="K15" i="15" s="1"/>
  <c r="BL41" i="1"/>
  <c r="K11" i="15" s="1"/>
  <c r="K48" i="1"/>
  <c r="AO50" i="1"/>
  <c r="AR50" i="1" s="1"/>
  <c r="BL43" i="1"/>
  <c r="K13" i="15" s="1"/>
  <c r="AO61" i="1"/>
  <c r="AR61" i="1" s="1"/>
  <c r="H48" i="1"/>
  <c r="K41" i="1"/>
  <c r="N20" i="14" s="1"/>
  <c r="AJ20" i="14" s="1"/>
  <c r="I67" i="10"/>
  <c r="E48" i="1"/>
  <c r="E126" i="10"/>
  <c r="E116" i="10"/>
  <c r="E97" i="10"/>
  <c r="E80" i="10"/>
  <c r="AO49" i="1"/>
  <c r="AR49" i="1" s="1"/>
  <c r="E67" i="10"/>
  <c r="E72" i="10"/>
  <c r="E76" i="10"/>
  <c r="E61" i="10"/>
  <c r="E62" i="10"/>
  <c r="E120" i="10"/>
  <c r="E65" i="10"/>
  <c r="E63" i="10"/>
  <c r="E121" i="10"/>
  <c r="E64" i="10"/>
  <c r="E66" i="10"/>
  <c r="E124" i="10"/>
  <c r="E59" i="10"/>
  <c r="E93" i="10"/>
  <c r="E58" i="10"/>
  <c r="E49" i="10"/>
  <c r="E95" i="10"/>
  <c r="E119" i="10"/>
  <c r="E70" i="10"/>
  <c r="E75" i="10"/>
  <c r="E103" i="10"/>
  <c r="E54" i="10"/>
  <c r="E114" i="10"/>
  <c r="E117" i="10"/>
  <c r="E86" i="10"/>
  <c r="E90" i="10"/>
  <c r="E69" i="10"/>
  <c r="E79" i="10"/>
  <c r="E74" i="10"/>
  <c r="E99" i="10"/>
  <c r="E50" i="10"/>
  <c r="E123" i="10"/>
  <c r="E73" i="10"/>
  <c r="E88" i="10"/>
  <c r="E45" i="10"/>
  <c r="E78" i="10"/>
  <c r="E51" i="10"/>
  <c r="E108" i="10"/>
  <c r="E89" i="10"/>
  <c r="E94" i="10"/>
  <c r="E48" i="10"/>
  <c r="E101" i="10"/>
  <c r="E129" i="10"/>
  <c r="E102" i="10"/>
  <c r="E105" i="10"/>
  <c r="E107" i="10"/>
  <c r="E106" i="10"/>
  <c r="E44" i="10"/>
  <c r="E85" i="10"/>
  <c r="E96" i="10"/>
  <c r="E52" i="10"/>
  <c r="E68" i="10"/>
  <c r="E55" i="10"/>
  <c r="E47" i="10"/>
  <c r="E82" i="10"/>
  <c r="E84" i="10"/>
  <c r="E91" i="10"/>
  <c r="E57" i="10"/>
  <c r="E56" i="10"/>
  <c r="E104" i="10"/>
  <c r="E77" i="10"/>
  <c r="E110" i="10"/>
  <c r="E81" i="10"/>
  <c r="E100" i="10"/>
  <c r="E111" i="10"/>
  <c r="E46" i="10"/>
  <c r="E128" i="10"/>
  <c r="E113" i="10"/>
  <c r="E98" i="10"/>
  <c r="E53" i="10"/>
  <c r="E109" i="10"/>
  <c r="E43" i="10"/>
  <c r="E127" i="10"/>
  <c r="E92" i="10"/>
  <c r="E83" i="10"/>
  <c r="E118" i="10"/>
  <c r="E60" i="10"/>
  <c r="E112" i="10"/>
  <c r="AO51" i="1"/>
  <c r="AR51" i="1" s="1"/>
  <c r="AO44" i="1"/>
  <c r="AR44" i="1" s="1"/>
  <c r="BL51" i="1"/>
  <c r="K17" i="15" s="1"/>
  <c r="J27" i="14"/>
  <c r="AF27" i="14" s="1"/>
  <c r="BL44" i="1"/>
  <c r="K14" i="15" s="1"/>
  <c r="BO27" i="1"/>
  <c r="N9" i="15" s="1"/>
  <c r="H27" i="1"/>
  <c r="J18" i="14" s="1"/>
  <c r="AF18" i="14" s="1"/>
  <c r="I41" i="10"/>
  <c r="G41" i="10"/>
  <c r="E42" i="10"/>
  <c r="D37" i="10"/>
  <c r="F18" i="14"/>
  <c r="BI27" i="1"/>
  <c r="E9" i="15" s="1"/>
  <c r="AF26" i="14"/>
  <c r="AF22" i="14"/>
  <c r="AF36" i="14"/>
  <c r="AF23" i="14"/>
  <c r="AJ36" i="14"/>
  <c r="BO49" i="1"/>
  <c r="AJ26" i="14"/>
  <c r="AJ25" i="14"/>
  <c r="N24" i="14"/>
  <c r="AJ24" i="14" s="1"/>
  <c r="J19" i="14"/>
  <c r="BL36" i="1"/>
  <c r="K10" i="15" s="1"/>
  <c r="AJ18" i="14"/>
  <c r="AJ37" i="14"/>
  <c r="AJ28" i="14"/>
  <c r="AJ33" i="14"/>
  <c r="AJ32" i="14"/>
  <c r="AJ38" i="14"/>
  <c r="AJ22" i="14"/>
  <c r="AJ31" i="14"/>
  <c r="AJ23" i="14"/>
  <c r="AF20" i="14"/>
  <c r="S20" i="14"/>
  <c r="BO38" i="1"/>
  <c r="BO39" i="1"/>
  <c r="BO44" i="1"/>
  <c r="BO43" i="1"/>
  <c r="BO30" i="1"/>
  <c r="BO31" i="1"/>
  <c r="BO32" i="1"/>
  <c r="BO34" i="1"/>
  <c r="BO28" i="1"/>
  <c r="BO33" i="1"/>
  <c r="BO42" i="1"/>
  <c r="BO29" i="1"/>
  <c r="BO50" i="1"/>
  <c r="AJ21" i="14"/>
  <c r="AF25" i="14"/>
  <c r="AJ27" i="14"/>
  <c r="BO37" i="1"/>
  <c r="BO51" i="1"/>
  <c r="BO36" i="1"/>
  <c r="N19" i="14"/>
  <c r="AJ19" i="14" s="1"/>
  <c r="J67" i="10"/>
  <c r="AO42" i="1"/>
  <c r="AR42" i="1" s="1"/>
  <c r="BI51" i="1"/>
  <c r="E17" i="15" s="1"/>
  <c r="BI49" i="1"/>
  <c r="E15" i="15" s="1"/>
  <c r="BI44" i="1"/>
  <c r="E14" i="15" s="1"/>
  <c r="BI42" i="1"/>
  <c r="E12" i="15" s="1"/>
  <c r="AO36" i="1"/>
  <c r="AR36" i="1" s="1"/>
  <c r="BI36" i="1"/>
  <c r="E10" i="15" s="1"/>
  <c r="AO23" i="1"/>
  <c r="AR23" i="1" s="1"/>
  <c r="BI50" i="1"/>
  <c r="E16" i="15" s="1"/>
  <c r="AR12" i="1"/>
  <c r="AR52" i="1"/>
  <c r="AR33" i="1"/>
  <c r="AR40" i="1"/>
  <c r="AR53" i="1"/>
  <c r="AR34" i="1"/>
  <c r="AR62" i="1"/>
  <c r="AR56" i="1"/>
  <c r="AR37" i="1"/>
  <c r="AR38" i="1"/>
  <c r="AR39" i="1"/>
  <c r="AR63" i="1"/>
  <c r="AR35" i="1"/>
  <c r="F19" i="14"/>
  <c r="F11" i="14"/>
  <c r="AO10" i="1"/>
  <c r="AO8" i="1" s="1"/>
  <c r="F24" i="14"/>
  <c r="H152" i="10"/>
  <c r="H153" i="10" s="1"/>
  <c r="H154" i="10" s="1"/>
  <c r="P152" i="10"/>
  <c r="P153" i="10" s="1"/>
  <c r="P154" i="10" s="1"/>
  <c r="R152" i="10"/>
  <c r="R153" i="10" s="1"/>
  <c r="R154" i="10" s="1"/>
  <c r="L152" i="10"/>
  <c r="L153" i="10" s="1"/>
  <c r="L154" i="10" s="1"/>
  <c r="J152" i="10"/>
  <c r="J153" i="10" s="1"/>
  <c r="J154" i="10" s="1"/>
  <c r="K152" i="10"/>
  <c r="K153" i="10" s="1"/>
  <c r="K154" i="10" s="1"/>
  <c r="D152" i="10"/>
  <c r="D153" i="10" s="1"/>
  <c r="D154" i="10" s="1"/>
  <c r="O152" i="10"/>
  <c r="O153" i="10" s="1"/>
  <c r="O154" i="10" s="1"/>
  <c r="Q152" i="10"/>
  <c r="Q153" i="10" s="1"/>
  <c r="Q154" i="10" s="1"/>
  <c r="M152" i="10"/>
  <c r="M153" i="10" s="1"/>
  <c r="M154" i="10" s="1"/>
  <c r="N152" i="10"/>
  <c r="N153" i="10" s="1"/>
  <c r="N154" i="10" s="1"/>
  <c r="O90" i="3"/>
  <c r="M90" i="3"/>
  <c r="L18" i="9"/>
  <c r="AF21" i="14" l="1"/>
  <c r="BO41" i="1"/>
  <c r="N11" i="15" s="1"/>
  <c r="J24" i="14"/>
  <c r="AF24" i="14" s="1"/>
  <c r="AO48" i="1"/>
  <c r="AR48" i="1" s="1"/>
  <c r="K25" i="1"/>
  <c r="K45" i="1" s="1"/>
  <c r="K54" i="1" s="1"/>
  <c r="K59" i="1" s="1"/>
  <c r="AO27" i="1"/>
  <c r="AR27" i="1" s="1"/>
  <c r="BL27" i="1"/>
  <c r="K9" i="15" s="1"/>
  <c r="H25" i="1"/>
  <c r="H45" i="1" s="1"/>
  <c r="H46" i="1" s="1"/>
  <c r="E41" i="10"/>
  <c r="N12" i="15"/>
  <c r="Q12" i="15" s="1"/>
  <c r="N14" i="15"/>
  <c r="Q14" i="15" s="1"/>
  <c r="N10" i="15"/>
  <c r="Q10" i="15" s="1"/>
  <c r="N15" i="15"/>
  <c r="Q15" i="15" s="1"/>
  <c r="N17" i="15"/>
  <c r="Q17" i="15" s="1"/>
  <c r="N16" i="15"/>
  <c r="Q16" i="15" s="1"/>
  <c r="N13" i="15"/>
  <c r="N17" i="14"/>
  <c r="AF19" i="14"/>
  <c r="J17" i="14"/>
  <c r="F15" i="14"/>
  <c r="Y21" i="14" s="1"/>
  <c r="F12" i="15"/>
  <c r="F9" i="14"/>
  <c r="V100" i="10"/>
  <c r="V83" i="10"/>
  <c r="V95" i="10"/>
  <c r="V81" i="10"/>
  <c r="V99" i="10"/>
  <c r="V105" i="10"/>
  <c r="V79" i="10"/>
  <c r="V104" i="10"/>
  <c r="V94" i="10"/>
  <c r="V98" i="10"/>
  <c r="V106" i="10"/>
  <c r="M7" i="1"/>
  <c r="H55" i="9"/>
  <c r="H54" i="9"/>
  <c r="H53" i="9"/>
  <c r="H52" i="9"/>
  <c r="H51" i="9"/>
  <c r="H50" i="9"/>
  <c r="H49" i="9"/>
  <c r="H48" i="9"/>
  <c r="H47" i="9"/>
  <c r="H46" i="9"/>
  <c r="H45" i="9"/>
  <c r="H44" i="9"/>
  <c r="H37" i="9"/>
  <c r="I36" i="9"/>
  <c r="I35" i="9"/>
  <c r="I54" i="9" s="1"/>
  <c r="J54" i="9" s="1"/>
  <c r="I34" i="9"/>
  <c r="I53" i="9" s="1"/>
  <c r="J53" i="9" s="1"/>
  <c r="I33" i="9"/>
  <c r="I32" i="9"/>
  <c r="I31" i="9"/>
  <c r="I30" i="9"/>
  <c r="I29" i="9"/>
  <c r="I28" i="9"/>
  <c r="I27" i="9"/>
  <c r="I46" i="9" s="1"/>
  <c r="J46" i="9" s="1"/>
  <c r="I26" i="9"/>
  <c r="I45" i="9" s="1"/>
  <c r="J45" i="9" s="1"/>
  <c r="I25" i="9"/>
  <c r="G18" i="9"/>
  <c r="H18" i="9" s="1"/>
  <c r="E18" i="9"/>
  <c r="C18" i="9"/>
  <c r="B18" i="9"/>
  <c r="D18" i="9" s="1"/>
  <c r="I17" i="9"/>
  <c r="H17" i="9"/>
  <c r="F17" i="9"/>
  <c r="D17" i="9"/>
  <c r="I16" i="9"/>
  <c r="K16" i="9" s="1"/>
  <c r="AH7" i="1" s="1"/>
  <c r="H16" i="9"/>
  <c r="F16" i="9"/>
  <c r="D16" i="9"/>
  <c r="I15" i="9"/>
  <c r="K15" i="9" s="1"/>
  <c r="AE7" i="1" s="1"/>
  <c r="H15" i="9"/>
  <c r="F15" i="9"/>
  <c r="D15" i="9"/>
  <c r="I14" i="9"/>
  <c r="K14" i="9" s="1"/>
  <c r="AB7" i="1" s="1"/>
  <c r="H14" i="9"/>
  <c r="F14" i="9"/>
  <c r="D14" i="9"/>
  <c r="I13" i="9"/>
  <c r="H13" i="9"/>
  <c r="F13" i="9"/>
  <c r="D13" i="9"/>
  <c r="J12" i="9"/>
  <c r="I12" i="9"/>
  <c r="K12" i="9" s="1"/>
  <c r="V7" i="1" s="1"/>
  <c r="H12" i="9"/>
  <c r="F12" i="9"/>
  <c r="I11" i="9"/>
  <c r="H11" i="9"/>
  <c r="F11" i="9"/>
  <c r="I10" i="9"/>
  <c r="H10" i="9"/>
  <c r="F10" i="9"/>
  <c r="I9" i="9"/>
  <c r="K9" i="9" s="1"/>
  <c r="H9" i="9"/>
  <c r="F9" i="9"/>
  <c r="I8" i="9"/>
  <c r="H8" i="9"/>
  <c r="F8" i="9"/>
  <c r="I7" i="9"/>
  <c r="K7" i="9" s="1"/>
  <c r="G7" i="1" s="1"/>
  <c r="H7" i="9"/>
  <c r="F7" i="9"/>
  <c r="I6" i="9"/>
  <c r="H6" i="9"/>
  <c r="F6" i="9"/>
  <c r="F116" i="2"/>
  <c r="E58" i="1" s="1"/>
  <c r="G94" i="5"/>
  <c r="F94" i="5"/>
  <c r="Q90" i="5"/>
  <c r="P90" i="5"/>
  <c r="O90" i="5"/>
  <c r="N90" i="5"/>
  <c r="M90" i="5"/>
  <c r="L90" i="5"/>
  <c r="K90" i="5"/>
  <c r="J90" i="5"/>
  <c r="I90" i="5"/>
  <c r="H90" i="5"/>
  <c r="G90" i="5"/>
  <c r="F90" i="5"/>
  <c r="Q89" i="5"/>
  <c r="P89" i="5"/>
  <c r="O89" i="5"/>
  <c r="N89" i="5"/>
  <c r="M89" i="5"/>
  <c r="L89" i="5"/>
  <c r="K89" i="5"/>
  <c r="J89" i="5"/>
  <c r="I89" i="5"/>
  <c r="H89" i="5"/>
  <c r="G89" i="5"/>
  <c r="F89" i="5"/>
  <c r="Q88" i="5"/>
  <c r="P88" i="5"/>
  <c r="O88" i="5"/>
  <c r="N88" i="5"/>
  <c r="M88" i="5"/>
  <c r="L88" i="5"/>
  <c r="K88" i="5"/>
  <c r="J88" i="5"/>
  <c r="I88" i="5"/>
  <c r="H88" i="5"/>
  <c r="G88" i="5"/>
  <c r="F88" i="5"/>
  <c r="Q79" i="5"/>
  <c r="P79" i="5"/>
  <c r="O79" i="5"/>
  <c r="N79" i="5"/>
  <c r="M79" i="5"/>
  <c r="L79" i="5"/>
  <c r="K79" i="5"/>
  <c r="J79" i="5"/>
  <c r="I79" i="5"/>
  <c r="H79" i="5"/>
  <c r="G79" i="5"/>
  <c r="F79" i="5"/>
  <c r="Q76" i="5"/>
  <c r="P76" i="5"/>
  <c r="O76" i="5"/>
  <c r="N76" i="5"/>
  <c r="M76" i="5"/>
  <c r="L76" i="5"/>
  <c r="K76" i="5"/>
  <c r="J76" i="5"/>
  <c r="I76" i="5"/>
  <c r="H76" i="5"/>
  <c r="G76" i="5"/>
  <c r="F76" i="5"/>
  <c r="Q75" i="5"/>
  <c r="P75" i="5"/>
  <c r="O75" i="5"/>
  <c r="N75" i="5"/>
  <c r="M75" i="5"/>
  <c r="L75" i="5"/>
  <c r="K75" i="5"/>
  <c r="J75" i="5"/>
  <c r="I75" i="5"/>
  <c r="H75" i="5"/>
  <c r="G75" i="5"/>
  <c r="F75" i="5"/>
  <c r="Q74" i="5"/>
  <c r="P74" i="5"/>
  <c r="O74" i="5"/>
  <c r="N74" i="5"/>
  <c r="M74" i="5"/>
  <c r="L74" i="5"/>
  <c r="K74" i="5"/>
  <c r="J74" i="5"/>
  <c r="I74" i="5"/>
  <c r="H74" i="5"/>
  <c r="G74" i="5"/>
  <c r="F74" i="5"/>
  <c r="Q73" i="5"/>
  <c r="P73" i="5"/>
  <c r="O73" i="5"/>
  <c r="N73" i="5"/>
  <c r="M73" i="5"/>
  <c r="L73" i="5"/>
  <c r="K73" i="5"/>
  <c r="J73" i="5"/>
  <c r="I73" i="5"/>
  <c r="H73" i="5"/>
  <c r="G73" i="5"/>
  <c r="F73" i="5"/>
  <c r="Q67" i="5"/>
  <c r="P67" i="5"/>
  <c r="O67" i="5"/>
  <c r="N67" i="5"/>
  <c r="M67" i="5"/>
  <c r="L67" i="5"/>
  <c r="K67" i="5"/>
  <c r="J67" i="5"/>
  <c r="I67" i="5"/>
  <c r="H67" i="5"/>
  <c r="G67" i="5"/>
  <c r="F67" i="5"/>
  <c r="Q59" i="5"/>
  <c r="P59" i="5"/>
  <c r="O59" i="5"/>
  <c r="N59" i="5"/>
  <c r="M59" i="5"/>
  <c r="L59" i="5"/>
  <c r="K59" i="5"/>
  <c r="J59" i="5"/>
  <c r="I59" i="5"/>
  <c r="H59" i="5"/>
  <c r="G59" i="5"/>
  <c r="F59" i="5"/>
  <c r="Q54" i="5" a="1"/>
  <c r="Q54" i="5" s="1"/>
  <c r="Q80" i="5" s="1"/>
  <c r="P54" i="5" a="1"/>
  <c r="P54" i="5" s="1"/>
  <c r="P80" i="5" s="1"/>
  <c r="O54" i="5" a="1"/>
  <c r="O54" i="5" s="1"/>
  <c r="O80" i="5" s="1"/>
  <c r="N54" i="5" a="1"/>
  <c r="N54" i="5" s="1"/>
  <c r="N80" i="5" s="1"/>
  <c r="M54" i="5" a="1"/>
  <c r="M54" i="5" s="1"/>
  <c r="M80" i="5" s="1"/>
  <c r="L54" i="5" a="1"/>
  <c r="L54" i="5" s="1"/>
  <c r="L80" i="5" s="1"/>
  <c r="K54" i="5" a="1"/>
  <c r="K54" i="5" s="1"/>
  <c r="K80" i="5" s="1"/>
  <c r="J54" i="5" a="1"/>
  <c r="J54" i="5" s="1"/>
  <c r="J80" i="5" s="1"/>
  <c r="I54" i="5" a="1"/>
  <c r="I54" i="5" s="1"/>
  <c r="I80" i="5" s="1"/>
  <c r="H54" i="5" a="1"/>
  <c r="H54" i="5" s="1"/>
  <c r="H80" i="5" s="1"/>
  <c r="G54" i="5" a="1"/>
  <c r="G54" i="5" s="1"/>
  <c r="G80" i="5" s="1"/>
  <c r="F54" i="5" a="1"/>
  <c r="F54" i="5" s="1"/>
  <c r="F80" i="5" s="1"/>
  <c r="Q53" i="5" a="1"/>
  <c r="Q53" i="5" s="1"/>
  <c r="P53" i="5" a="1"/>
  <c r="P53" i="5" s="1"/>
  <c r="O53" i="5" a="1"/>
  <c r="O53" i="5" s="1"/>
  <c r="H53" i="5" a="1"/>
  <c r="H53" i="5" s="1"/>
  <c r="G53" i="5" a="1"/>
  <c r="G53" i="5" s="1"/>
  <c r="F53" i="5" a="1"/>
  <c r="F53" i="5" s="1"/>
  <c r="Q52" i="5" a="1"/>
  <c r="Q52" i="5" s="1"/>
  <c r="P52" i="5" a="1"/>
  <c r="P52" i="5" s="1"/>
  <c r="O52" i="5" a="1"/>
  <c r="O52" i="5" s="1"/>
  <c r="N52" i="5" a="1"/>
  <c r="N52" i="5" s="1"/>
  <c r="M52" i="5" a="1"/>
  <c r="M52" i="5" s="1"/>
  <c r="L52" i="5" a="1"/>
  <c r="L52" i="5" s="1"/>
  <c r="K52" i="5" a="1"/>
  <c r="K52" i="5" s="1"/>
  <c r="J52" i="5" a="1"/>
  <c r="J52" i="5" s="1"/>
  <c r="I52" i="5" a="1"/>
  <c r="I52" i="5" s="1"/>
  <c r="H52" i="5" a="1"/>
  <c r="H52" i="5" s="1"/>
  <c r="G52" i="5" a="1"/>
  <c r="G52" i="5" s="1"/>
  <c r="F52" i="5" a="1"/>
  <c r="F52" i="5" s="1"/>
  <c r="Q51" i="5" a="1"/>
  <c r="Q51" i="5" s="1"/>
  <c r="P51" i="5" a="1"/>
  <c r="P51" i="5" s="1"/>
  <c r="O51" i="5" a="1"/>
  <c r="O51" i="5" s="1"/>
  <c r="N51" i="5" a="1"/>
  <c r="N51" i="5" s="1"/>
  <c r="M51" i="5" a="1"/>
  <c r="M51" i="5" s="1"/>
  <c r="L51" i="5" a="1"/>
  <c r="L51" i="5" s="1"/>
  <c r="K51" i="5" a="1"/>
  <c r="K51" i="5" s="1"/>
  <c r="J51" i="5" a="1"/>
  <c r="J51" i="5" s="1"/>
  <c r="I51" i="5" a="1"/>
  <c r="I51" i="5" s="1"/>
  <c r="H51" i="5" a="1"/>
  <c r="H51" i="5" s="1"/>
  <c r="G51" i="5" a="1"/>
  <c r="G51" i="5" s="1"/>
  <c r="F51" i="5" a="1"/>
  <c r="F51" i="5" s="1"/>
  <c r="Q50" i="5" a="1"/>
  <c r="Q50" i="5" s="1"/>
  <c r="Q82" i="5" s="1"/>
  <c r="P50" i="5" a="1"/>
  <c r="P50" i="5" s="1"/>
  <c r="P82" i="5" s="1"/>
  <c r="O50" i="5" a="1"/>
  <c r="O50" i="5" s="1"/>
  <c r="O82" i="5" s="1"/>
  <c r="N50" i="5" a="1"/>
  <c r="N50" i="5" s="1"/>
  <c r="N82" i="5" s="1"/>
  <c r="M50" i="5" a="1"/>
  <c r="M50" i="5" s="1"/>
  <c r="M82" i="5" s="1"/>
  <c r="L50" i="5" a="1"/>
  <c r="L50" i="5" s="1"/>
  <c r="L82" i="5" s="1"/>
  <c r="K50" i="5" a="1"/>
  <c r="K50" i="5" s="1"/>
  <c r="K82" i="5" s="1"/>
  <c r="J50" i="5" a="1"/>
  <c r="J50" i="5" s="1"/>
  <c r="J82" i="5" s="1"/>
  <c r="I50" i="5" a="1"/>
  <c r="I50" i="5" s="1"/>
  <c r="I82" i="5" s="1"/>
  <c r="H50" i="5" a="1"/>
  <c r="H50" i="5" s="1"/>
  <c r="H82" i="5" s="1"/>
  <c r="G50" i="5" a="1"/>
  <c r="G50" i="5" s="1"/>
  <c r="G82" i="5" s="1"/>
  <c r="F50" i="5" a="1"/>
  <c r="F50" i="5" s="1"/>
  <c r="F82" i="5" s="1"/>
  <c r="Q49" i="5" a="1"/>
  <c r="Q49" i="5" s="1"/>
  <c r="P49" i="5" a="1"/>
  <c r="P49" i="5" s="1"/>
  <c r="O49" i="5" a="1"/>
  <c r="O49" i="5" s="1"/>
  <c r="N49" i="5" a="1"/>
  <c r="N49" i="5" s="1"/>
  <c r="M49" i="5" a="1"/>
  <c r="M49" i="5" s="1"/>
  <c r="L49" i="5" a="1"/>
  <c r="L49" i="5" s="1"/>
  <c r="K49" i="5" a="1"/>
  <c r="K49" i="5" s="1"/>
  <c r="J49" i="5" a="1"/>
  <c r="J49" i="5" s="1"/>
  <c r="I49" i="5" a="1"/>
  <c r="I49" i="5" s="1"/>
  <c r="H49" i="5" a="1"/>
  <c r="H49" i="5" s="1"/>
  <c r="G49" i="5" a="1"/>
  <c r="G49" i="5" s="1"/>
  <c r="F49" i="5" a="1"/>
  <c r="F49" i="5" s="1"/>
  <c r="Q48" i="5" a="1"/>
  <c r="Q48" i="5" s="1"/>
  <c r="Q91" i="5" s="1"/>
  <c r="P48" i="5" a="1"/>
  <c r="P48" i="5" s="1"/>
  <c r="P91" i="5" s="1"/>
  <c r="O48" i="5" a="1"/>
  <c r="O48" i="5" s="1"/>
  <c r="O91" i="5" s="1"/>
  <c r="N48" i="5" a="1"/>
  <c r="N48" i="5" s="1"/>
  <c r="N91" i="5" s="1"/>
  <c r="M48" i="5" a="1"/>
  <c r="M48" i="5" s="1"/>
  <c r="M91" i="5" s="1"/>
  <c r="L48" i="5" a="1"/>
  <c r="L48" i="5" s="1"/>
  <c r="L91" i="5" s="1"/>
  <c r="K48" i="5" a="1"/>
  <c r="K48" i="5" s="1"/>
  <c r="K91" i="5" s="1"/>
  <c r="J48" i="5" a="1"/>
  <c r="J48" i="5" s="1"/>
  <c r="J91" i="5" s="1"/>
  <c r="I48" i="5" a="1"/>
  <c r="I48" i="5" s="1"/>
  <c r="I91" i="5" s="1"/>
  <c r="H48" i="5" a="1"/>
  <c r="H48" i="5" s="1"/>
  <c r="H91" i="5" s="1"/>
  <c r="G48" i="5" a="1"/>
  <c r="G48" i="5" s="1"/>
  <c r="G91" i="5" s="1"/>
  <c r="F48" i="5" a="1"/>
  <c r="F48" i="5" s="1"/>
  <c r="F91" i="5" s="1"/>
  <c r="Q47" i="5" a="1"/>
  <c r="Q47" i="5" s="1"/>
  <c r="P47" i="5" a="1"/>
  <c r="P47" i="5" s="1"/>
  <c r="O47" i="5" a="1"/>
  <c r="O47" i="5" s="1"/>
  <c r="N47" i="5" a="1"/>
  <c r="N47" i="5" s="1"/>
  <c r="M47" i="5" a="1"/>
  <c r="M47" i="5" s="1"/>
  <c r="L47" i="5" a="1"/>
  <c r="L47" i="5" s="1"/>
  <c r="K47" i="5" a="1"/>
  <c r="K47" i="5" s="1"/>
  <c r="J47" i="5" a="1"/>
  <c r="J47" i="5" s="1"/>
  <c r="I47" i="5" a="1"/>
  <c r="I47" i="5" s="1"/>
  <c r="H47" i="5" a="1"/>
  <c r="H47" i="5" s="1"/>
  <c r="G47" i="5" a="1"/>
  <c r="G47" i="5" s="1"/>
  <c r="F47" i="5" a="1"/>
  <c r="F47" i="5" s="1"/>
  <c r="Q46" i="5" a="1"/>
  <c r="Q46" i="5" s="1"/>
  <c r="P46" i="5" a="1"/>
  <c r="P46" i="5" s="1"/>
  <c r="O46" i="5" a="1"/>
  <c r="O46" i="5" s="1"/>
  <c r="N46" i="5" a="1"/>
  <c r="N46" i="5" s="1"/>
  <c r="M46" i="5" a="1"/>
  <c r="M46" i="5" s="1"/>
  <c r="L46" i="5" a="1"/>
  <c r="L46" i="5" s="1"/>
  <c r="K46" i="5" a="1"/>
  <c r="K46" i="5" s="1"/>
  <c r="J46" i="5" a="1"/>
  <c r="J46" i="5" s="1"/>
  <c r="I46" i="5" a="1"/>
  <c r="I46" i="5" s="1"/>
  <c r="H46" i="5" a="1"/>
  <c r="H46" i="5" s="1"/>
  <c r="G46" i="5" a="1"/>
  <c r="G46" i="5" s="1"/>
  <c r="F46" i="5" a="1"/>
  <c r="F46" i="5" s="1"/>
  <c r="Q45" i="5" a="1"/>
  <c r="Q45" i="5" s="1"/>
  <c r="P45" i="5" a="1"/>
  <c r="P45" i="5" s="1"/>
  <c r="O45" i="5" a="1"/>
  <c r="O45" i="5" s="1"/>
  <c r="N45" i="5" a="1"/>
  <c r="N45" i="5" s="1"/>
  <c r="M45" i="5" a="1"/>
  <c r="M45" i="5" s="1"/>
  <c r="L45" i="5" a="1"/>
  <c r="L45" i="5" s="1"/>
  <c r="K45" i="5" a="1"/>
  <c r="K45" i="5" s="1"/>
  <c r="J45" i="5" a="1"/>
  <c r="J45" i="5" s="1"/>
  <c r="I45" i="5" a="1"/>
  <c r="I45" i="5" s="1"/>
  <c r="H45" i="5" a="1"/>
  <c r="H45" i="5" s="1"/>
  <c r="G45" i="5" a="1"/>
  <c r="G45" i="5" s="1"/>
  <c r="F45" i="5" a="1"/>
  <c r="F45" i="5" s="1"/>
  <c r="Q44" i="5" a="1"/>
  <c r="Q44" i="5" s="1"/>
  <c r="P44" i="5" a="1"/>
  <c r="P44" i="5" s="1"/>
  <c r="O44" i="5" a="1"/>
  <c r="O44" i="5" s="1"/>
  <c r="N44" i="5" a="1"/>
  <c r="N44" i="5" s="1"/>
  <c r="M44" i="5" a="1"/>
  <c r="M44" i="5" s="1"/>
  <c r="L44" i="5" a="1"/>
  <c r="L44" i="5" s="1"/>
  <c r="K44" i="5" a="1"/>
  <c r="K44" i="5" s="1"/>
  <c r="J44" i="5" a="1"/>
  <c r="J44" i="5" s="1"/>
  <c r="I44" i="5" a="1"/>
  <c r="I44" i="5" s="1"/>
  <c r="H44" i="5" a="1"/>
  <c r="H44" i="5" s="1"/>
  <c r="G44" i="5" a="1"/>
  <c r="G44" i="5" s="1"/>
  <c r="F44" i="5" a="1"/>
  <c r="F44" i="5" s="1"/>
  <c r="Q43" i="5" a="1"/>
  <c r="Q43" i="5" s="1"/>
  <c r="P43" i="5" a="1"/>
  <c r="P43" i="5" s="1"/>
  <c r="O43" i="5" a="1"/>
  <c r="O43" i="5" s="1"/>
  <c r="N43" i="5" a="1"/>
  <c r="N43" i="5" s="1"/>
  <c r="M43" i="5" a="1"/>
  <c r="M43" i="5" s="1"/>
  <c r="L43" i="5" a="1"/>
  <c r="L43" i="5" s="1"/>
  <c r="K43" i="5" a="1"/>
  <c r="K43" i="5" s="1"/>
  <c r="J43" i="5" a="1"/>
  <c r="J43" i="5" s="1"/>
  <c r="I43" i="5" a="1"/>
  <c r="I43" i="5" s="1"/>
  <c r="H43" i="5" a="1"/>
  <c r="H43" i="5" s="1"/>
  <c r="G43" i="5" a="1"/>
  <c r="G43" i="5" s="1"/>
  <c r="F43" i="5" a="1"/>
  <c r="F43" i="5" s="1"/>
  <c r="Q42" i="5" a="1"/>
  <c r="Q42" i="5" s="1"/>
  <c r="Q84" i="5" s="1"/>
  <c r="P42" i="5" a="1"/>
  <c r="P42" i="5" s="1"/>
  <c r="P84" i="5" s="1"/>
  <c r="O42" i="5" a="1"/>
  <c r="O42" i="5" s="1"/>
  <c r="O84" i="5" s="1"/>
  <c r="N42" i="5" a="1"/>
  <c r="N42" i="5" s="1"/>
  <c r="N84" i="5" s="1"/>
  <c r="M42" i="5" a="1"/>
  <c r="M42" i="5" s="1"/>
  <c r="M84" i="5" s="1"/>
  <c r="L42" i="5" a="1"/>
  <c r="L42" i="5" s="1"/>
  <c r="L84" i="5" s="1"/>
  <c r="K42" i="5" a="1"/>
  <c r="K42" i="5" s="1"/>
  <c r="K84" i="5" s="1"/>
  <c r="J42" i="5" a="1"/>
  <c r="J42" i="5" s="1"/>
  <c r="J84" i="5" s="1"/>
  <c r="I42" i="5" a="1"/>
  <c r="I42" i="5" s="1"/>
  <c r="I84" i="5" s="1"/>
  <c r="H42" i="5" a="1"/>
  <c r="H42" i="5" s="1"/>
  <c r="H84" i="5" s="1"/>
  <c r="G42" i="5" a="1"/>
  <c r="G42" i="5" s="1"/>
  <c r="G84" i="5" s="1"/>
  <c r="F42" i="5" a="1"/>
  <c r="F42" i="5" s="1"/>
  <c r="F84" i="5" s="1"/>
  <c r="Q41" i="5" a="1"/>
  <c r="Q41" i="5" s="1"/>
  <c r="P41" i="5" a="1"/>
  <c r="P41" i="5" s="1"/>
  <c r="O41" i="5" a="1"/>
  <c r="O41" i="5" s="1"/>
  <c r="N41" i="5" a="1"/>
  <c r="N41" i="5" s="1"/>
  <c r="M41" i="5" a="1"/>
  <c r="M41" i="5" s="1"/>
  <c r="L41" i="5" a="1"/>
  <c r="L41" i="5" s="1"/>
  <c r="K41" i="5" a="1"/>
  <c r="K41" i="5" s="1"/>
  <c r="J41" i="5" a="1"/>
  <c r="J41" i="5" s="1"/>
  <c r="I41" i="5" a="1"/>
  <c r="I41" i="5" s="1"/>
  <c r="H41" i="5" a="1"/>
  <c r="H41" i="5" s="1"/>
  <c r="G41" i="5" a="1"/>
  <c r="G41" i="5" s="1"/>
  <c r="F41" i="5" a="1"/>
  <c r="F41" i="5" s="1"/>
  <c r="Q40" i="5" a="1"/>
  <c r="Q40" i="5" s="1"/>
  <c r="P40" i="5" a="1"/>
  <c r="P40" i="5" s="1"/>
  <c r="O40" i="5" a="1"/>
  <c r="O40" i="5" s="1"/>
  <c r="N40" i="5" a="1"/>
  <c r="N40" i="5" s="1"/>
  <c r="M40" i="5" a="1"/>
  <c r="M40" i="5" s="1"/>
  <c r="L40" i="5" a="1"/>
  <c r="L40" i="5" s="1"/>
  <c r="K40" i="5" a="1"/>
  <c r="K40" i="5" s="1"/>
  <c r="J40" i="5" a="1"/>
  <c r="J40" i="5" s="1"/>
  <c r="I40" i="5" a="1"/>
  <c r="I40" i="5" s="1"/>
  <c r="H40" i="5" a="1"/>
  <c r="H40" i="5" s="1"/>
  <c r="G40" i="5" a="1"/>
  <c r="G40" i="5" s="1"/>
  <c r="F40" i="5" a="1"/>
  <c r="F40" i="5" s="1"/>
  <c r="Q39" i="5" a="1"/>
  <c r="Q39" i="5" s="1"/>
  <c r="Q83" i="5" s="1"/>
  <c r="P39" i="5" a="1"/>
  <c r="P39" i="5" s="1"/>
  <c r="P83" i="5" s="1"/>
  <c r="O39" i="5" a="1"/>
  <c r="O39" i="5" s="1"/>
  <c r="O83" i="5" s="1"/>
  <c r="N39" i="5" a="1"/>
  <c r="N39" i="5" s="1"/>
  <c r="N83" i="5" s="1"/>
  <c r="M39" i="5" a="1"/>
  <c r="M39" i="5" s="1"/>
  <c r="M83" i="5" s="1"/>
  <c r="L39" i="5" a="1"/>
  <c r="L39" i="5" s="1"/>
  <c r="L83" i="5" s="1"/>
  <c r="K39" i="5" a="1"/>
  <c r="K39" i="5" s="1"/>
  <c r="K83" i="5" s="1"/>
  <c r="J39" i="5" a="1"/>
  <c r="J39" i="5" s="1"/>
  <c r="J83" i="5" s="1"/>
  <c r="I39" i="5" a="1"/>
  <c r="I39" i="5" s="1"/>
  <c r="I83" i="5" s="1"/>
  <c r="H39" i="5" a="1"/>
  <c r="H39" i="5" s="1"/>
  <c r="H83" i="5" s="1"/>
  <c r="G39" i="5" a="1"/>
  <c r="G39" i="5" s="1"/>
  <c r="G83" i="5" s="1"/>
  <c r="F39" i="5" a="1"/>
  <c r="F39" i="5" s="1"/>
  <c r="F83" i="5" s="1"/>
  <c r="Q38" i="5" a="1"/>
  <c r="Q38" i="5" s="1"/>
  <c r="Q93" i="5" s="1"/>
  <c r="P38" i="5" a="1"/>
  <c r="P38" i="5" s="1"/>
  <c r="P93" i="5" s="1"/>
  <c r="O38" i="5" a="1"/>
  <c r="O38" i="5" s="1"/>
  <c r="O93" i="5" s="1"/>
  <c r="N38" i="5" a="1"/>
  <c r="N38" i="5" s="1"/>
  <c r="N93" i="5" s="1"/>
  <c r="M38" i="5" a="1"/>
  <c r="M38" i="5" s="1"/>
  <c r="M93" i="5" s="1"/>
  <c r="L38" i="5" a="1"/>
  <c r="L38" i="5" s="1"/>
  <c r="L93" i="5" s="1"/>
  <c r="K38" i="5" a="1"/>
  <c r="K38" i="5" s="1"/>
  <c r="K93" i="5" s="1"/>
  <c r="J38" i="5" a="1"/>
  <c r="J38" i="5" s="1"/>
  <c r="J93" i="5" s="1"/>
  <c r="I38" i="5" a="1"/>
  <c r="I38" i="5" s="1"/>
  <c r="I93" i="5" s="1"/>
  <c r="H38" i="5" a="1"/>
  <c r="H38" i="5" s="1"/>
  <c r="H93" i="5" s="1"/>
  <c r="G38" i="5" a="1"/>
  <c r="G38" i="5" s="1"/>
  <c r="G93" i="5" s="1"/>
  <c r="F38" i="5" a="1"/>
  <c r="F38" i="5" s="1"/>
  <c r="F93" i="5" s="1"/>
  <c r="Q37" i="5" a="1"/>
  <c r="Q37" i="5" s="1"/>
  <c r="P37" i="5" a="1"/>
  <c r="P37" i="5" s="1"/>
  <c r="O37" i="5" a="1"/>
  <c r="O37" i="5" s="1"/>
  <c r="N37" i="5" a="1"/>
  <c r="N37" i="5" s="1"/>
  <c r="M37" i="5" a="1"/>
  <c r="M37" i="5" s="1"/>
  <c r="L37" i="5" a="1"/>
  <c r="L37" i="5" s="1"/>
  <c r="K37" i="5" a="1"/>
  <c r="K37" i="5" s="1"/>
  <c r="J37" i="5" a="1"/>
  <c r="J37" i="5" s="1"/>
  <c r="I37" i="5" a="1"/>
  <c r="I37" i="5" s="1"/>
  <c r="H37" i="5" a="1"/>
  <c r="H37" i="5" s="1"/>
  <c r="G37" i="5" a="1"/>
  <c r="G37" i="5" s="1"/>
  <c r="F37" i="5" a="1"/>
  <c r="F37" i="5" s="1"/>
  <c r="Q36" i="5" a="1"/>
  <c r="Q36" i="5" s="1"/>
  <c r="Q72" i="5" s="1"/>
  <c r="P36" i="5" a="1"/>
  <c r="P36" i="5" s="1"/>
  <c r="P72" i="5" s="1"/>
  <c r="O36" i="5" a="1"/>
  <c r="O36" i="5" s="1"/>
  <c r="O72" i="5" s="1"/>
  <c r="N36" i="5" a="1"/>
  <c r="N36" i="5" s="1"/>
  <c r="N72" i="5" s="1"/>
  <c r="M36" i="5" a="1"/>
  <c r="M36" i="5" s="1"/>
  <c r="M72" i="5" s="1"/>
  <c r="L36" i="5" a="1"/>
  <c r="L36" i="5" s="1"/>
  <c r="L72" i="5" s="1"/>
  <c r="K36" i="5" a="1"/>
  <c r="K36" i="5" s="1"/>
  <c r="K72" i="5" s="1"/>
  <c r="J36" i="5" a="1"/>
  <c r="J36" i="5" s="1"/>
  <c r="J72" i="5" s="1"/>
  <c r="I36" i="5" a="1"/>
  <c r="I36" i="5" s="1"/>
  <c r="I72" i="5" s="1"/>
  <c r="H36" i="5" a="1"/>
  <c r="H36" i="5" s="1"/>
  <c r="H72" i="5" s="1"/>
  <c r="G36" i="5" a="1"/>
  <c r="G36" i="5" s="1"/>
  <c r="G72" i="5" s="1"/>
  <c r="F36" i="5" a="1"/>
  <c r="F36" i="5" s="1"/>
  <c r="F72" i="5" s="1"/>
  <c r="Q35" i="5" a="1"/>
  <c r="Q35" i="5" s="1"/>
  <c r="P35" i="5" a="1"/>
  <c r="P35" i="5" s="1"/>
  <c r="O35" i="5" a="1"/>
  <c r="O35" i="5" s="1"/>
  <c r="N35" i="5" a="1"/>
  <c r="N35" i="5" s="1"/>
  <c r="M35" i="5" a="1"/>
  <c r="M35" i="5" s="1"/>
  <c r="L35" i="5" a="1"/>
  <c r="L35" i="5" s="1"/>
  <c r="K35" i="5" a="1"/>
  <c r="K35" i="5" s="1"/>
  <c r="J35" i="5" a="1"/>
  <c r="J35" i="5" s="1"/>
  <c r="I35" i="5" a="1"/>
  <c r="I35" i="5" s="1"/>
  <c r="H35" i="5" a="1"/>
  <c r="H35" i="5" s="1"/>
  <c r="G35" i="5" a="1"/>
  <c r="G35" i="5" s="1"/>
  <c r="F35" i="5" a="1"/>
  <c r="F35" i="5" s="1"/>
  <c r="Q34" i="5" a="1"/>
  <c r="Q34" i="5" s="1"/>
  <c r="P34" i="5" a="1"/>
  <c r="P34" i="5" s="1"/>
  <c r="O34" i="5" a="1"/>
  <c r="O34" i="5" s="1"/>
  <c r="O81" i="5" s="1"/>
  <c r="N34" i="5" a="1"/>
  <c r="N34" i="5" s="1"/>
  <c r="N81" i="5" s="1"/>
  <c r="M34" i="5" a="1"/>
  <c r="M34" i="5" s="1"/>
  <c r="L34" i="5" a="1"/>
  <c r="L34" i="5" s="1"/>
  <c r="K34" i="5" a="1"/>
  <c r="K34" i="5" s="1"/>
  <c r="J34" i="5" a="1"/>
  <c r="J34" i="5" s="1"/>
  <c r="I34" i="5" a="1"/>
  <c r="I34" i="5" s="1"/>
  <c r="H34" i="5" a="1"/>
  <c r="H34" i="5" s="1"/>
  <c r="G34" i="5" a="1"/>
  <c r="G34" i="5" s="1"/>
  <c r="G81" i="5" s="1"/>
  <c r="F34" i="5" a="1"/>
  <c r="F34" i="5" s="1"/>
  <c r="Q33" i="5" a="1"/>
  <c r="Q33" i="5" s="1"/>
  <c r="Q71" i="5" s="1"/>
  <c r="P33" i="5" a="1"/>
  <c r="P33" i="5" s="1"/>
  <c r="P71" i="5" s="1"/>
  <c r="O33" i="5" a="1"/>
  <c r="O33" i="5" s="1"/>
  <c r="O71" i="5" s="1"/>
  <c r="N33" i="5" a="1"/>
  <c r="N33" i="5" s="1"/>
  <c r="N71" i="5" s="1"/>
  <c r="M33" i="5" a="1"/>
  <c r="M33" i="5" s="1"/>
  <c r="M71" i="5" s="1"/>
  <c r="L33" i="5" a="1"/>
  <c r="L33" i="5" s="1"/>
  <c r="L71" i="5" s="1"/>
  <c r="K33" i="5" a="1"/>
  <c r="K33" i="5" s="1"/>
  <c r="K71" i="5" s="1"/>
  <c r="J33" i="5" a="1"/>
  <c r="J33" i="5" s="1"/>
  <c r="J71" i="5" s="1"/>
  <c r="I33" i="5" a="1"/>
  <c r="I33" i="5" s="1"/>
  <c r="I71" i="5" s="1"/>
  <c r="H33" i="5" a="1"/>
  <c r="H33" i="5" s="1"/>
  <c r="H71" i="5" s="1"/>
  <c r="G33" i="5" a="1"/>
  <c r="G33" i="5" s="1"/>
  <c r="G71" i="5" s="1"/>
  <c r="F33" i="5" a="1"/>
  <c r="F33" i="5" s="1"/>
  <c r="F71" i="5" s="1"/>
  <c r="Q32" i="5" a="1"/>
  <c r="Q32" i="5" s="1"/>
  <c r="P32" i="5" a="1"/>
  <c r="P32" i="5" s="1"/>
  <c r="O32" i="5" a="1"/>
  <c r="O32" i="5" s="1"/>
  <c r="N32" i="5" a="1"/>
  <c r="N32" i="5" s="1"/>
  <c r="M32" i="5" a="1"/>
  <c r="M32" i="5" s="1"/>
  <c r="L32" i="5" a="1"/>
  <c r="L32" i="5" s="1"/>
  <c r="K32" i="5" a="1"/>
  <c r="K32" i="5" s="1"/>
  <c r="J32" i="5" a="1"/>
  <c r="J32" i="5" s="1"/>
  <c r="I32" i="5" a="1"/>
  <c r="I32" i="5" s="1"/>
  <c r="H32" i="5" a="1"/>
  <c r="H32" i="5" s="1"/>
  <c r="G32" i="5" a="1"/>
  <c r="G32" i="5" s="1"/>
  <c r="F32" i="5" a="1"/>
  <c r="F32" i="5" s="1"/>
  <c r="Q31" i="5" a="1"/>
  <c r="Q31" i="5" s="1"/>
  <c r="Q70" i="5" s="1"/>
  <c r="P31" i="5" a="1"/>
  <c r="P31" i="5" s="1"/>
  <c r="P70" i="5" s="1"/>
  <c r="O31" i="5" a="1"/>
  <c r="O31" i="5" s="1"/>
  <c r="O70" i="5" s="1"/>
  <c r="N31" i="5" a="1"/>
  <c r="N31" i="5" s="1"/>
  <c r="N70" i="5" s="1"/>
  <c r="M31" i="5" a="1"/>
  <c r="M31" i="5" s="1"/>
  <c r="M70" i="5" s="1"/>
  <c r="L31" i="5" a="1"/>
  <c r="L31" i="5" s="1"/>
  <c r="L70" i="5" s="1"/>
  <c r="K31" i="5" a="1"/>
  <c r="K31" i="5" s="1"/>
  <c r="K70" i="5" s="1"/>
  <c r="J31" i="5" a="1"/>
  <c r="J31" i="5" s="1"/>
  <c r="J70" i="5" s="1"/>
  <c r="I31" i="5" a="1"/>
  <c r="I31" i="5" s="1"/>
  <c r="I70" i="5" s="1"/>
  <c r="H31" i="5" a="1"/>
  <c r="H31" i="5" s="1"/>
  <c r="H70" i="5" s="1"/>
  <c r="G31" i="5" a="1"/>
  <c r="G31" i="5" s="1"/>
  <c r="G70" i="5" s="1"/>
  <c r="F31" i="5" a="1"/>
  <c r="F31" i="5" s="1"/>
  <c r="F70" i="5" s="1"/>
  <c r="Q30" i="5" a="1"/>
  <c r="Q30" i="5" s="1"/>
  <c r="P30" i="5" a="1"/>
  <c r="P30" i="5" s="1"/>
  <c r="O30" i="5" a="1"/>
  <c r="O30" i="5" s="1"/>
  <c r="N30" i="5" a="1"/>
  <c r="N30" i="5" s="1"/>
  <c r="M30" i="5" a="1"/>
  <c r="M30" i="5" s="1"/>
  <c r="L30" i="5" a="1"/>
  <c r="L30" i="5" s="1"/>
  <c r="K30" i="5" a="1"/>
  <c r="K30" i="5" s="1"/>
  <c r="J30" i="5" a="1"/>
  <c r="J30" i="5" s="1"/>
  <c r="I30" i="5" a="1"/>
  <c r="I30" i="5" s="1"/>
  <c r="H30" i="5" a="1"/>
  <c r="H30" i="5" s="1"/>
  <c r="G30" i="5" a="1"/>
  <c r="G30" i="5" s="1"/>
  <c r="F30" i="5" a="1"/>
  <c r="F30" i="5" s="1"/>
  <c r="Q29" i="5" a="1"/>
  <c r="Q29" i="5" s="1"/>
  <c r="P29" i="5" a="1"/>
  <c r="P29" i="5" s="1"/>
  <c r="O29" i="5" a="1"/>
  <c r="O29" i="5" s="1"/>
  <c r="N29" i="5" a="1"/>
  <c r="N29" i="5" s="1"/>
  <c r="M29" i="5" a="1"/>
  <c r="M29" i="5" s="1"/>
  <c r="L29" i="5" a="1"/>
  <c r="L29" i="5" s="1"/>
  <c r="K29" i="5" a="1"/>
  <c r="K29" i="5" s="1"/>
  <c r="J29" i="5" a="1"/>
  <c r="J29" i="5" s="1"/>
  <c r="I29" i="5" a="1"/>
  <c r="I29" i="5" s="1"/>
  <c r="H29" i="5" a="1"/>
  <c r="H29" i="5" s="1"/>
  <c r="H87" i="5" s="1"/>
  <c r="G29" i="5" a="1"/>
  <c r="G29" i="5" s="1"/>
  <c r="F29" i="5" a="1"/>
  <c r="F29" i="5" s="1"/>
  <c r="Q28" i="5" a="1"/>
  <c r="Q28" i="5" s="1"/>
  <c r="Q68" i="5" s="1"/>
  <c r="P28" i="5" a="1"/>
  <c r="P28" i="5" s="1"/>
  <c r="P68" i="5" s="1"/>
  <c r="O28" i="5" a="1"/>
  <c r="O28" i="5" s="1"/>
  <c r="O68" i="5" s="1"/>
  <c r="N28" i="5" a="1"/>
  <c r="N28" i="5" s="1"/>
  <c r="N68" i="5" s="1"/>
  <c r="M28" i="5" a="1"/>
  <c r="M28" i="5" s="1"/>
  <c r="M68" i="5" s="1"/>
  <c r="L28" i="5" a="1"/>
  <c r="L28" i="5" s="1"/>
  <c r="L68" i="5" s="1"/>
  <c r="K28" i="5" a="1"/>
  <c r="K28" i="5" s="1"/>
  <c r="K68" i="5" s="1"/>
  <c r="J28" i="5" a="1"/>
  <c r="J28" i="5" s="1"/>
  <c r="J68" i="5" s="1"/>
  <c r="I28" i="5" a="1"/>
  <c r="I28" i="5" s="1"/>
  <c r="I68" i="5" s="1"/>
  <c r="H28" i="5" a="1"/>
  <c r="H28" i="5" s="1"/>
  <c r="H68" i="5" s="1"/>
  <c r="G28" i="5" a="1"/>
  <c r="G28" i="5" s="1"/>
  <c r="G68" i="5" s="1"/>
  <c r="F28" i="5" a="1"/>
  <c r="F28" i="5" s="1"/>
  <c r="F68" i="5" s="1"/>
  <c r="Q27" i="5" a="1"/>
  <c r="Q27" i="5" s="1"/>
  <c r="Q69" i="5" s="1"/>
  <c r="P27" i="5" a="1"/>
  <c r="P27" i="5" s="1"/>
  <c r="P69" i="5" s="1"/>
  <c r="O27" i="5" a="1"/>
  <c r="O27" i="5" s="1"/>
  <c r="O69" i="5" s="1"/>
  <c r="N27" i="5" a="1"/>
  <c r="N27" i="5" s="1"/>
  <c r="N69" i="5" s="1"/>
  <c r="M27" i="5" a="1"/>
  <c r="M27" i="5" s="1"/>
  <c r="M69" i="5" s="1"/>
  <c r="L27" i="5" a="1"/>
  <c r="L27" i="5" s="1"/>
  <c r="L69" i="5" s="1"/>
  <c r="K27" i="5" a="1"/>
  <c r="K27" i="5" s="1"/>
  <c r="K69" i="5" s="1"/>
  <c r="J27" i="5" a="1"/>
  <c r="J27" i="5" s="1"/>
  <c r="J69" i="5" s="1"/>
  <c r="I27" i="5" a="1"/>
  <c r="I27" i="5" s="1"/>
  <c r="I69" i="5" s="1"/>
  <c r="H27" i="5" a="1"/>
  <c r="H27" i="5" s="1"/>
  <c r="H69" i="5" s="1"/>
  <c r="G27" i="5" a="1"/>
  <c r="G27" i="5" s="1"/>
  <c r="G69" i="5" s="1"/>
  <c r="F27" i="5" a="1"/>
  <c r="F27" i="5" s="1"/>
  <c r="F69" i="5" s="1"/>
  <c r="Q26" i="5" a="1"/>
  <c r="Q26" i="5" s="1"/>
  <c r="P26" i="5" a="1"/>
  <c r="P26" i="5" s="1"/>
  <c r="O26" i="5" a="1"/>
  <c r="O26" i="5" s="1"/>
  <c r="N26" i="5" a="1"/>
  <c r="N26" i="5" s="1"/>
  <c r="M26" i="5" a="1"/>
  <c r="M26" i="5" s="1"/>
  <c r="L26" i="5" a="1"/>
  <c r="L26" i="5" s="1"/>
  <c r="K26" i="5" a="1"/>
  <c r="K26" i="5" s="1"/>
  <c r="J26" i="5" a="1"/>
  <c r="J26" i="5" s="1"/>
  <c r="I26" i="5" a="1"/>
  <c r="I26" i="5" s="1"/>
  <c r="H26" i="5" a="1"/>
  <c r="H26" i="5" s="1"/>
  <c r="G26" i="5" a="1"/>
  <c r="G26" i="5" s="1"/>
  <c r="F26" i="5" a="1"/>
  <c r="F26" i="5" s="1"/>
  <c r="Q25" i="5" a="1"/>
  <c r="Q25" i="5" s="1"/>
  <c r="P25" i="5" a="1"/>
  <c r="P25" i="5" s="1"/>
  <c r="O25" i="5" a="1"/>
  <c r="O25" i="5" s="1"/>
  <c r="N25" i="5" a="1"/>
  <c r="N25" i="5" s="1"/>
  <c r="M25" i="5" a="1"/>
  <c r="M25" i="5" s="1"/>
  <c r="L25" i="5" a="1"/>
  <c r="L25" i="5" s="1"/>
  <c r="K25" i="5" a="1"/>
  <c r="K25" i="5" s="1"/>
  <c r="J25" i="5" a="1"/>
  <c r="J25" i="5" s="1"/>
  <c r="I25" i="5" a="1"/>
  <c r="I25" i="5" s="1"/>
  <c r="H25" i="5" a="1"/>
  <c r="H25" i="5" s="1"/>
  <c r="G25" i="5" a="1"/>
  <c r="G25" i="5" s="1"/>
  <c r="F25" i="5" a="1"/>
  <c r="F25" i="5" s="1"/>
  <c r="Q24" i="5" a="1"/>
  <c r="Q24" i="5" s="1"/>
  <c r="P24" i="5" a="1"/>
  <c r="P24" i="5" s="1"/>
  <c r="O24" i="5" a="1"/>
  <c r="O24" i="5" s="1"/>
  <c r="N24" i="5" a="1"/>
  <c r="N24" i="5" s="1"/>
  <c r="M24" i="5" a="1"/>
  <c r="M24" i="5" s="1"/>
  <c r="L24" i="5" a="1"/>
  <c r="L24" i="5" s="1"/>
  <c r="K24" i="5" a="1"/>
  <c r="K24" i="5" s="1"/>
  <c r="J24" i="5" a="1"/>
  <c r="J24" i="5" s="1"/>
  <c r="I24" i="5" a="1"/>
  <c r="I24" i="5" s="1"/>
  <c r="H24" i="5" a="1"/>
  <c r="H24" i="5" s="1"/>
  <c r="G24" i="5" a="1"/>
  <c r="G24" i="5" s="1"/>
  <c r="F24" i="5" a="1"/>
  <c r="F24" i="5" s="1"/>
  <c r="Q23" i="5" a="1"/>
  <c r="Q23" i="5" s="1"/>
  <c r="P23" i="5" a="1"/>
  <c r="P23" i="5" s="1"/>
  <c r="O23" i="5" a="1"/>
  <c r="O23" i="5" s="1"/>
  <c r="N23" i="5" a="1"/>
  <c r="N23" i="5" s="1"/>
  <c r="M23" i="5" a="1"/>
  <c r="M23" i="5" s="1"/>
  <c r="L23" i="5" a="1"/>
  <c r="L23" i="5" s="1"/>
  <c r="K23" i="5" a="1"/>
  <c r="K23" i="5" s="1"/>
  <c r="J23" i="5" a="1"/>
  <c r="J23" i="5" s="1"/>
  <c r="I23" i="5" a="1"/>
  <c r="I23" i="5" s="1"/>
  <c r="H23" i="5" a="1"/>
  <c r="H23" i="5" s="1"/>
  <c r="G23" i="5" a="1"/>
  <c r="G23" i="5" s="1"/>
  <c r="F23" i="5" a="1"/>
  <c r="F23" i="5" s="1"/>
  <c r="Q22" i="5" a="1"/>
  <c r="Q22" i="5" s="1"/>
  <c r="P22" i="5" a="1"/>
  <c r="P22" i="5" s="1"/>
  <c r="O22" i="5" a="1"/>
  <c r="O22" i="5" s="1"/>
  <c r="N22" i="5" a="1"/>
  <c r="N22" i="5" s="1"/>
  <c r="M22" i="5" a="1"/>
  <c r="M22" i="5" s="1"/>
  <c r="L22" i="5" a="1"/>
  <c r="L22" i="5" s="1"/>
  <c r="K22" i="5" a="1"/>
  <c r="K22" i="5" s="1"/>
  <c r="J22" i="5" a="1"/>
  <c r="J22" i="5" s="1"/>
  <c r="I22" i="5" a="1"/>
  <c r="I22" i="5" s="1"/>
  <c r="H22" i="5" a="1"/>
  <c r="H22" i="5" s="1"/>
  <c r="G22" i="5" a="1"/>
  <c r="G22" i="5" s="1"/>
  <c r="F22" i="5" a="1"/>
  <c r="F22" i="5" s="1"/>
  <c r="Q21" i="5" a="1"/>
  <c r="Q21" i="5" s="1"/>
  <c r="Q78" i="5" s="1"/>
  <c r="P21" i="5" a="1"/>
  <c r="P21" i="5" s="1"/>
  <c r="P78" i="5" s="1"/>
  <c r="O21" i="5" a="1"/>
  <c r="O21" i="5" s="1"/>
  <c r="O78" i="5" s="1"/>
  <c r="N21" i="5" a="1"/>
  <c r="N21" i="5" s="1"/>
  <c r="N78" i="5" s="1"/>
  <c r="M21" i="5" a="1"/>
  <c r="M21" i="5" s="1"/>
  <c r="M78" i="5" s="1"/>
  <c r="L21" i="5" a="1"/>
  <c r="L21" i="5" s="1"/>
  <c r="L78" i="5" s="1"/>
  <c r="K21" i="5" a="1"/>
  <c r="K21" i="5" s="1"/>
  <c r="K78" i="5" s="1"/>
  <c r="J21" i="5" a="1"/>
  <c r="J21" i="5" s="1"/>
  <c r="J78" i="5" s="1"/>
  <c r="I21" i="5" a="1"/>
  <c r="I21" i="5" s="1"/>
  <c r="I78" i="5" s="1"/>
  <c r="H21" i="5" a="1"/>
  <c r="H21" i="5" s="1"/>
  <c r="H78" i="5" s="1"/>
  <c r="G21" i="5" a="1"/>
  <c r="G21" i="5" s="1"/>
  <c r="G78" i="5" s="1"/>
  <c r="F21" i="5" a="1"/>
  <c r="F21" i="5" s="1"/>
  <c r="F78" i="5" s="1"/>
  <c r="Q20" i="5" a="1"/>
  <c r="Q20" i="5" s="1"/>
  <c r="P20" i="5" a="1"/>
  <c r="P20" i="5" s="1"/>
  <c r="O20" i="5" a="1"/>
  <c r="O20" i="5" s="1"/>
  <c r="N20" i="5" a="1"/>
  <c r="N20" i="5" s="1"/>
  <c r="M20" i="5" a="1"/>
  <c r="M20" i="5" s="1"/>
  <c r="L20" i="5" a="1"/>
  <c r="L20" i="5" s="1"/>
  <c r="K20" i="5" a="1"/>
  <c r="K20" i="5" s="1"/>
  <c r="J20" i="5" a="1"/>
  <c r="J20" i="5" s="1"/>
  <c r="I20" i="5" a="1"/>
  <c r="I20" i="5" s="1"/>
  <c r="H20" i="5" a="1"/>
  <c r="H20" i="5" s="1"/>
  <c r="G20" i="5" a="1"/>
  <c r="G20" i="5" s="1"/>
  <c r="F20" i="5" a="1"/>
  <c r="F20" i="5" s="1"/>
  <c r="Q19" i="5" a="1"/>
  <c r="Q19" i="5" s="1"/>
  <c r="Q85" i="5" s="1"/>
  <c r="P19" i="5" a="1"/>
  <c r="P19" i="5" s="1"/>
  <c r="P85" i="5" s="1"/>
  <c r="O19" i="5" a="1"/>
  <c r="O19" i="5" s="1"/>
  <c r="O85" i="5" s="1"/>
  <c r="N19" i="5" a="1"/>
  <c r="N19" i="5" s="1"/>
  <c r="N85" i="5" s="1"/>
  <c r="M19" i="5" a="1"/>
  <c r="M19" i="5" s="1"/>
  <c r="M85" i="5" s="1"/>
  <c r="L19" i="5" a="1"/>
  <c r="L19" i="5" s="1"/>
  <c r="L85" i="5" s="1"/>
  <c r="K19" i="5" a="1"/>
  <c r="K19" i="5" s="1"/>
  <c r="K85" i="5" s="1"/>
  <c r="J19" i="5" a="1"/>
  <c r="J19" i="5" s="1"/>
  <c r="J85" i="5" s="1"/>
  <c r="I19" i="5" a="1"/>
  <c r="I19" i="5" s="1"/>
  <c r="I85" i="5" s="1"/>
  <c r="H19" i="5" a="1"/>
  <c r="H19" i="5" s="1"/>
  <c r="H85" i="5" s="1"/>
  <c r="G19" i="5" a="1"/>
  <c r="G19" i="5" s="1"/>
  <c r="G85" i="5" s="1"/>
  <c r="F19" i="5" a="1"/>
  <c r="F19" i="5" s="1"/>
  <c r="F85" i="5" s="1"/>
  <c r="Q18" i="5" a="1"/>
  <c r="Q18" i="5" s="1"/>
  <c r="Q94" i="5" s="1"/>
  <c r="P18" i="5" a="1"/>
  <c r="P18" i="5" s="1"/>
  <c r="P94" i="5" s="1"/>
  <c r="O18" i="5" a="1"/>
  <c r="O18" i="5" s="1"/>
  <c r="O94" i="5" s="1"/>
  <c r="N18" i="5" a="1"/>
  <c r="N18" i="5" s="1"/>
  <c r="N94" i="5" s="1"/>
  <c r="M18" i="5" a="1"/>
  <c r="M18" i="5" s="1"/>
  <c r="M94" i="5" s="1"/>
  <c r="L18" i="5" a="1"/>
  <c r="L18" i="5" s="1"/>
  <c r="L94" i="5" s="1"/>
  <c r="K18" i="5" a="1"/>
  <c r="K18" i="5" s="1"/>
  <c r="K94" i="5" s="1"/>
  <c r="J18" i="5" a="1"/>
  <c r="J18" i="5" s="1"/>
  <c r="J94" i="5" s="1"/>
  <c r="I18" i="5" a="1"/>
  <c r="I18" i="5" s="1"/>
  <c r="I94" i="5" s="1"/>
  <c r="H18" i="5" a="1"/>
  <c r="H18" i="5" s="1"/>
  <c r="H94" i="5" s="1"/>
  <c r="Q17" i="5" a="1"/>
  <c r="Q17" i="5" s="1"/>
  <c r="P17" i="5" a="1"/>
  <c r="P17" i="5" s="1"/>
  <c r="O17" i="5" a="1"/>
  <c r="O17" i="5" s="1"/>
  <c r="N17" i="5" a="1"/>
  <c r="N17" i="5" s="1"/>
  <c r="M17" i="5" a="1"/>
  <c r="M17" i="5" s="1"/>
  <c r="L17" i="5" a="1"/>
  <c r="L17" i="5" s="1"/>
  <c r="K17" i="5" a="1"/>
  <c r="K17" i="5" s="1"/>
  <c r="J17" i="5" a="1"/>
  <c r="J17" i="5" s="1"/>
  <c r="I17" i="5" a="1"/>
  <c r="I17" i="5" s="1"/>
  <c r="H17" i="5" a="1"/>
  <c r="H17" i="5" s="1"/>
  <c r="G17" i="5" a="1"/>
  <c r="G17" i="5" s="1"/>
  <c r="F17" i="5" a="1"/>
  <c r="F17" i="5" s="1"/>
  <c r="Q16" i="5" a="1"/>
  <c r="Q16" i="5" s="1"/>
  <c r="Q92" i="5" s="1"/>
  <c r="P16" i="5" a="1"/>
  <c r="P16" i="5" s="1"/>
  <c r="O16" i="5" a="1"/>
  <c r="O16" i="5" s="1"/>
  <c r="N16" i="5" a="1"/>
  <c r="N16" i="5" s="1"/>
  <c r="M16" i="5" a="1"/>
  <c r="M16" i="5" s="1"/>
  <c r="M92" i="5" s="1"/>
  <c r="L16" i="5" a="1"/>
  <c r="L16" i="5" s="1"/>
  <c r="K16" i="5" a="1"/>
  <c r="K16" i="5" s="1"/>
  <c r="J16" i="5" a="1"/>
  <c r="J16" i="5" s="1"/>
  <c r="I16" i="5" a="1"/>
  <c r="I16" i="5" s="1"/>
  <c r="H16" i="5" a="1"/>
  <c r="H16" i="5" s="1"/>
  <c r="G16" i="5" a="1"/>
  <c r="G16" i="5" s="1"/>
  <c r="F16" i="5" a="1"/>
  <c r="F16" i="5" s="1"/>
  <c r="P15" i="5" a="1"/>
  <c r="P15" i="5" s="1"/>
  <c r="P92" i="5" s="1"/>
  <c r="O15" i="5" a="1"/>
  <c r="O15" i="5" s="1"/>
  <c r="O92" i="5" s="1"/>
  <c r="N15" i="5" a="1"/>
  <c r="N15" i="5" s="1"/>
  <c r="N92" i="5" s="1"/>
  <c r="L15" i="5" a="1"/>
  <c r="L15" i="5" s="1"/>
  <c r="L92" i="5" s="1"/>
  <c r="K15" i="5" a="1"/>
  <c r="K15" i="5" s="1"/>
  <c r="K92" i="5" s="1"/>
  <c r="J15" i="5" a="1"/>
  <c r="J15" i="5" s="1"/>
  <c r="J92" i="5" s="1"/>
  <c r="I15" i="5" a="1"/>
  <c r="I15" i="5" s="1"/>
  <c r="I92" i="5" s="1"/>
  <c r="H15" i="5" a="1"/>
  <c r="H15" i="5" s="1"/>
  <c r="H92" i="5" s="1"/>
  <c r="G15" i="5" a="1"/>
  <c r="G15" i="5" s="1"/>
  <c r="G92" i="5" s="1"/>
  <c r="F15" i="5" a="1"/>
  <c r="F15" i="5" s="1"/>
  <c r="F92" i="5" s="1"/>
  <c r="Q14" i="5" a="1"/>
  <c r="Q14" i="5" s="1"/>
  <c r="P14" i="5" a="1"/>
  <c r="P14" i="5" s="1"/>
  <c r="O14" i="5" a="1"/>
  <c r="O14" i="5" s="1"/>
  <c r="N14" i="5" a="1"/>
  <c r="N14" i="5" s="1"/>
  <c r="M14" i="5" a="1"/>
  <c r="M14" i="5" s="1"/>
  <c r="L14" i="5" a="1"/>
  <c r="L14" i="5" s="1"/>
  <c r="K14" i="5" a="1"/>
  <c r="K14" i="5" s="1"/>
  <c r="J14" i="5" a="1"/>
  <c r="J14" i="5" s="1"/>
  <c r="I14" i="5" a="1"/>
  <c r="I14" i="5" s="1"/>
  <c r="H14" i="5" a="1"/>
  <c r="H14" i="5" s="1"/>
  <c r="G14" i="5" a="1"/>
  <c r="G14" i="5" s="1"/>
  <c r="F14" i="5" a="1"/>
  <c r="F14" i="5" s="1"/>
  <c r="Q13" i="5" a="1"/>
  <c r="Q13" i="5" s="1"/>
  <c r="P13" i="5" a="1"/>
  <c r="P13" i="5" s="1"/>
  <c r="O13" i="5" a="1"/>
  <c r="O13" i="5" s="1"/>
  <c r="N13" i="5" a="1"/>
  <c r="N13" i="5" s="1"/>
  <c r="M13" i="5" a="1"/>
  <c r="M13" i="5" s="1"/>
  <c r="L13" i="5" a="1"/>
  <c r="L13" i="5" s="1"/>
  <c r="K13" i="5" a="1"/>
  <c r="K13" i="5" s="1"/>
  <c r="J13" i="5" a="1"/>
  <c r="J13" i="5" s="1"/>
  <c r="I13" i="5" a="1"/>
  <c r="I13" i="5" s="1"/>
  <c r="H13" i="5" a="1"/>
  <c r="H13" i="5" s="1"/>
  <c r="G13" i="5" a="1"/>
  <c r="G13" i="5" s="1"/>
  <c r="F13" i="5" a="1"/>
  <c r="F13" i="5" s="1"/>
  <c r="Q12" i="5" a="1"/>
  <c r="Q12" i="5" s="1"/>
  <c r="P12" i="5" a="1"/>
  <c r="P12" i="5" s="1"/>
  <c r="O12" i="5" a="1"/>
  <c r="O12" i="5" s="1"/>
  <c r="N12" i="5" a="1"/>
  <c r="N12" i="5" s="1"/>
  <c r="M12" i="5" a="1"/>
  <c r="M12" i="5" s="1"/>
  <c r="L12" i="5" a="1"/>
  <c r="L12" i="5" s="1"/>
  <c r="K12" i="5" a="1"/>
  <c r="K12" i="5" s="1"/>
  <c r="J12" i="5" a="1"/>
  <c r="J12" i="5" s="1"/>
  <c r="I12" i="5" a="1"/>
  <c r="I12" i="5" s="1"/>
  <c r="H12" i="5" a="1"/>
  <c r="H12" i="5" s="1"/>
  <c r="G12" i="5" a="1"/>
  <c r="G12" i="5" s="1"/>
  <c r="F12" i="5" a="1"/>
  <c r="F12" i="5" s="1"/>
  <c r="Q11" i="5" a="1"/>
  <c r="Q11" i="5" s="1"/>
  <c r="P11" i="5" a="1"/>
  <c r="P11" i="5" s="1"/>
  <c r="O11" i="5" a="1"/>
  <c r="O11" i="5" s="1"/>
  <c r="N11" i="5" a="1"/>
  <c r="N11" i="5" s="1"/>
  <c r="M11" i="5" a="1"/>
  <c r="M11" i="5" s="1"/>
  <c r="L11" i="5" a="1"/>
  <c r="L11" i="5" s="1"/>
  <c r="K11" i="5" a="1"/>
  <c r="K11" i="5" s="1"/>
  <c r="J11" i="5" a="1"/>
  <c r="J11" i="5" s="1"/>
  <c r="I11" i="5" a="1"/>
  <c r="I11" i="5" s="1"/>
  <c r="H11" i="5" a="1"/>
  <c r="H11" i="5" s="1"/>
  <c r="G11" i="5" a="1"/>
  <c r="G11" i="5" s="1"/>
  <c r="F11" i="5" a="1"/>
  <c r="F11" i="5" s="1"/>
  <c r="Q10" i="5" a="1"/>
  <c r="Q10" i="5" s="1"/>
  <c r="P10" i="5" a="1"/>
  <c r="P10" i="5" s="1"/>
  <c r="O10" i="5" a="1"/>
  <c r="O10" i="5" s="1"/>
  <c r="N10" i="5" a="1"/>
  <c r="N10" i="5" s="1"/>
  <c r="M10" i="5" a="1"/>
  <c r="M10" i="5" s="1"/>
  <c r="L10" i="5" a="1"/>
  <c r="L10" i="5" s="1"/>
  <c r="K10" i="5" a="1"/>
  <c r="K10" i="5" s="1"/>
  <c r="J10" i="5" a="1"/>
  <c r="J10" i="5" s="1"/>
  <c r="I10" i="5" a="1"/>
  <c r="I10" i="5" s="1"/>
  <c r="H10" i="5" a="1"/>
  <c r="H10" i="5" s="1"/>
  <c r="G10" i="5" a="1"/>
  <c r="G10" i="5" s="1"/>
  <c r="F10" i="5" a="1"/>
  <c r="F10" i="5" s="1"/>
  <c r="Q9" i="5" a="1"/>
  <c r="Q9" i="5" s="1"/>
  <c r="P9" i="5" a="1"/>
  <c r="P9" i="5" s="1"/>
  <c r="O9" i="5" a="1"/>
  <c r="O9" i="5" s="1"/>
  <c r="N9" i="5" a="1"/>
  <c r="N9" i="5" s="1"/>
  <c r="M9" i="5" a="1"/>
  <c r="M9" i="5" s="1"/>
  <c r="L9" i="5" a="1"/>
  <c r="L9" i="5" s="1"/>
  <c r="K9" i="5" a="1"/>
  <c r="K9" i="5" s="1"/>
  <c r="J9" i="5" a="1"/>
  <c r="J9" i="5" s="1"/>
  <c r="I9" i="5" a="1"/>
  <c r="I9" i="5" s="1"/>
  <c r="H9" i="5" a="1"/>
  <c r="H9" i="5" s="1"/>
  <c r="G9" i="5" a="1"/>
  <c r="G9" i="5" s="1"/>
  <c r="F9" i="5" a="1"/>
  <c r="F9" i="5" s="1"/>
  <c r="Q8" i="5" a="1"/>
  <c r="Q8" i="5" s="1"/>
  <c r="Q86" i="5" s="1"/>
  <c r="P8" i="5" a="1"/>
  <c r="P8" i="5" s="1"/>
  <c r="O8" i="5" a="1"/>
  <c r="O8" i="5" s="1"/>
  <c r="N8" i="5" a="1"/>
  <c r="N8" i="5" s="1"/>
  <c r="M8" i="5" a="1"/>
  <c r="M8" i="5" s="1"/>
  <c r="L8" i="5" a="1"/>
  <c r="L8" i="5" s="1"/>
  <c r="K8" i="5" a="1"/>
  <c r="K8" i="5" s="1"/>
  <c r="J8" i="5" a="1"/>
  <c r="J8" i="5" s="1"/>
  <c r="I8" i="5" a="1"/>
  <c r="I8" i="5" s="1"/>
  <c r="I86" i="5" s="1"/>
  <c r="H8" i="5" a="1"/>
  <c r="H8" i="5" s="1"/>
  <c r="G8" i="5" a="1"/>
  <c r="G8" i="5" s="1"/>
  <c r="F8" i="5" a="1"/>
  <c r="F8" i="5" s="1"/>
  <c r="Q7" i="5" a="1"/>
  <c r="Q7" i="5" s="1"/>
  <c r="Q77" i="5" s="1"/>
  <c r="P7" i="5" a="1"/>
  <c r="P7" i="5" s="1"/>
  <c r="O7" i="5" a="1"/>
  <c r="O7" i="5" s="1"/>
  <c r="N7" i="5" a="1"/>
  <c r="N7" i="5" s="1"/>
  <c r="M7" i="5" a="1"/>
  <c r="M7" i="5" s="1"/>
  <c r="L7" i="5" a="1"/>
  <c r="L7" i="5" s="1"/>
  <c r="K7" i="5" a="1"/>
  <c r="K7" i="5" s="1"/>
  <c r="J7" i="5" a="1"/>
  <c r="J7" i="5" s="1"/>
  <c r="I7" i="5" a="1"/>
  <c r="I7" i="5" s="1"/>
  <c r="I77" i="5" s="1"/>
  <c r="H7" i="5" a="1"/>
  <c r="H7" i="5" s="1"/>
  <c r="G7" i="5" a="1"/>
  <c r="G7" i="5" s="1"/>
  <c r="F7" i="5" a="1"/>
  <c r="F7" i="5" s="1"/>
  <c r="E12" i="4"/>
  <c r="B8" i="4"/>
  <c r="B9" i="4" s="1"/>
  <c r="B10" i="4" s="1"/>
  <c r="B7" i="4"/>
  <c r="Y90" i="3"/>
  <c r="X90" i="3"/>
  <c r="W90" i="3"/>
  <c r="V90" i="3"/>
  <c r="U90" i="3"/>
  <c r="T90" i="3"/>
  <c r="S90" i="3"/>
  <c r="H90" i="3"/>
  <c r="G90" i="3"/>
  <c r="R137" i="2"/>
  <c r="R136" i="2"/>
  <c r="R135" i="2"/>
  <c r="R134" i="2"/>
  <c r="P133" i="2"/>
  <c r="O133" i="2"/>
  <c r="N133" i="2"/>
  <c r="M133" i="2"/>
  <c r="L133" i="2"/>
  <c r="K133" i="2"/>
  <c r="J133" i="2"/>
  <c r="I133" i="2"/>
  <c r="H133" i="2"/>
  <c r="G133" i="2"/>
  <c r="F133" i="2"/>
  <c r="E133" i="2"/>
  <c r="R131" i="2"/>
  <c r="R130" i="2"/>
  <c r="P129" i="2"/>
  <c r="O129" i="2"/>
  <c r="N129" i="2"/>
  <c r="M129" i="2"/>
  <c r="L129" i="2"/>
  <c r="K129" i="2"/>
  <c r="J129" i="2"/>
  <c r="I129" i="2"/>
  <c r="H129" i="2"/>
  <c r="G129" i="2"/>
  <c r="F129" i="2"/>
  <c r="E129" i="2"/>
  <c r="R126" i="2"/>
  <c r="R125" i="2" s="1"/>
  <c r="P125" i="2"/>
  <c r="O125" i="2"/>
  <c r="N125" i="2"/>
  <c r="M125" i="2"/>
  <c r="L125" i="2"/>
  <c r="K125" i="2"/>
  <c r="J125" i="2"/>
  <c r="I125" i="2"/>
  <c r="H125" i="2"/>
  <c r="G125" i="2"/>
  <c r="F125" i="2"/>
  <c r="E125" i="2"/>
  <c r="G116" i="2"/>
  <c r="E115" i="2"/>
  <c r="D57" i="1" s="1"/>
  <c r="R112" i="2"/>
  <c r="R70" i="2"/>
  <c r="R69" i="2"/>
  <c r="R68" i="2"/>
  <c r="R66" i="2"/>
  <c r="R65" i="2"/>
  <c r="R64" i="2"/>
  <c r="R63" i="2"/>
  <c r="R51" i="2"/>
  <c r="R48" i="2"/>
  <c r="T30" i="2"/>
  <c r="V30" i="2" s="1"/>
  <c r="T11" i="2"/>
  <c r="K46" i="1" l="1"/>
  <c r="K55" i="1"/>
  <c r="H54" i="1"/>
  <c r="H55" i="1" s="1"/>
  <c r="Q9" i="15"/>
  <c r="Y24" i="14"/>
  <c r="Y23" i="14"/>
  <c r="Y25" i="14"/>
  <c r="Y18" i="14"/>
  <c r="Y38" i="14"/>
  <c r="Y37" i="14"/>
  <c r="Y26" i="14"/>
  <c r="Y36" i="14"/>
  <c r="Y27" i="14"/>
  <c r="J29" i="14"/>
  <c r="AF17" i="14"/>
  <c r="Y19" i="14"/>
  <c r="N29" i="14"/>
  <c r="AJ17" i="14"/>
  <c r="K60" i="1"/>
  <c r="K64" i="1"/>
  <c r="N26" i="15" s="1"/>
  <c r="F14" i="15"/>
  <c r="F16" i="15"/>
  <c r="F15" i="15"/>
  <c r="F9" i="15"/>
  <c r="F17" i="15"/>
  <c r="F10" i="15"/>
  <c r="R67" i="2"/>
  <c r="AO58" i="1"/>
  <c r="AR58" i="1" s="1"/>
  <c r="AN58" i="1"/>
  <c r="AQ58" i="1" s="1"/>
  <c r="H147" i="10"/>
  <c r="J15" i="9"/>
  <c r="I55" i="9"/>
  <c r="J55" i="9" s="1"/>
  <c r="I50" i="9"/>
  <c r="J14" i="1"/>
  <c r="G19" i="2"/>
  <c r="G27" i="2"/>
  <c r="J7" i="9"/>
  <c r="J17" i="9"/>
  <c r="K17" i="9"/>
  <c r="J10" i="9"/>
  <c r="K10" i="9"/>
  <c r="P7" i="1" s="1"/>
  <c r="AK7" i="1" s="1"/>
  <c r="J14" i="9"/>
  <c r="I47" i="9"/>
  <c r="K6" i="9"/>
  <c r="I18" i="9"/>
  <c r="I20" i="9" s="1"/>
  <c r="K8" i="9"/>
  <c r="J7" i="1" s="1"/>
  <c r="E20" i="9"/>
  <c r="I48" i="9"/>
  <c r="J6" i="9"/>
  <c r="J8" i="9"/>
  <c r="J16" i="9"/>
  <c r="F18" i="9"/>
  <c r="H56" i="9"/>
  <c r="I49" i="9"/>
  <c r="K11" i="9"/>
  <c r="S7" i="1" s="1"/>
  <c r="J13" i="9"/>
  <c r="K13" i="9"/>
  <c r="Y7" i="1" s="1"/>
  <c r="J50" i="9"/>
  <c r="G20" i="9"/>
  <c r="I51" i="9"/>
  <c r="J51" i="9" s="1"/>
  <c r="I37" i="9"/>
  <c r="I39" i="9" s="1"/>
  <c r="I52" i="9"/>
  <c r="J52" i="9" s="1"/>
  <c r="AN44" i="1"/>
  <c r="AQ44" i="1" s="1"/>
  <c r="J15" i="1"/>
  <c r="R133" i="2"/>
  <c r="J90" i="3"/>
  <c r="I44" i="9"/>
  <c r="J9" i="9"/>
  <c r="J11" i="9"/>
  <c r="H116" i="2"/>
  <c r="G115" i="2"/>
  <c r="H86" i="5"/>
  <c r="H58" i="5"/>
  <c r="H63" i="5" s="1"/>
  <c r="R129" i="2"/>
  <c r="F115" i="2"/>
  <c r="E57" i="1" s="1"/>
  <c r="AO57" i="1" s="1"/>
  <c r="AR57" i="1" s="1"/>
  <c r="P86" i="5"/>
  <c r="P58" i="5"/>
  <c r="P63" i="5" s="1"/>
  <c r="L90" i="3"/>
  <c r="F77" i="5"/>
  <c r="F60" i="5"/>
  <c r="F56" i="5"/>
  <c r="K60" i="5"/>
  <c r="K77" i="5"/>
  <c r="K56" i="5"/>
  <c r="F81" i="5"/>
  <c r="F62" i="5"/>
  <c r="G77" i="5"/>
  <c r="G56" i="5"/>
  <c r="G60" i="5"/>
  <c r="P77" i="5"/>
  <c r="P56" i="5"/>
  <c r="P60" i="5"/>
  <c r="L77" i="5"/>
  <c r="L60" i="5"/>
  <c r="L56" i="5"/>
  <c r="H81" i="5"/>
  <c r="H62" i="5"/>
  <c r="H77" i="5"/>
  <c r="H56" i="5"/>
  <c r="H60" i="5"/>
  <c r="N86" i="5"/>
  <c r="N58" i="5"/>
  <c r="N63" i="5" s="1"/>
  <c r="J86" i="5"/>
  <c r="J58" i="5"/>
  <c r="J63" i="5" s="1"/>
  <c r="O86" i="5"/>
  <c r="O58" i="5"/>
  <c r="O63" i="5" s="1"/>
  <c r="F86" i="5"/>
  <c r="F58" i="5"/>
  <c r="F63" i="5" s="1"/>
  <c r="K86" i="5"/>
  <c r="K58" i="5"/>
  <c r="K63" i="5" s="1"/>
  <c r="N87" i="5"/>
  <c r="N61" i="5"/>
  <c r="J62" i="5"/>
  <c r="J81" i="5"/>
  <c r="N77" i="5"/>
  <c r="N60" i="5"/>
  <c r="N56" i="5"/>
  <c r="G86" i="5"/>
  <c r="G58" i="5"/>
  <c r="G63" i="5" s="1"/>
  <c r="J87" i="5"/>
  <c r="J61" i="5"/>
  <c r="P81" i="5"/>
  <c r="P62" i="5"/>
  <c r="J77" i="5"/>
  <c r="J60" i="5"/>
  <c r="J56" i="5"/>
  <c r="O77" i="5"/>
  <c r="O56" i="5"/>
  <c r="O60" i="5"/>
  <c r="L86" i="5"/>
  <c r="L58" i="5"/>
  <c r="L63" i="5" s="1"/>
  <c r="F87" i="5"/>
  <c r="F61" i="5"/>
  <c r="Q81" i="5"/>
  <c r="Q62" i="5"/>
  <c r="M77" i="5"/>
  <c r="M56" i="5"/>
  <c r="M60" i="5"/>
  <c r="M86" i="5"/>
  <c r="M58" i="5"/>
  <c r="M63" i="5" s="1"/>
  <c r="I87" i="5"/>
  <c r="I61" i="5"/>
  <c r="M87" i="5"/>
  <c r="M61" i="5"/>
  <c r="Q87" i="5"/>
  <c r="Q61" i="5"/>
  <c r="G62" i="5"/>
  <c r="I60" i="5"/>
  <c r="N62" i="5"/>
  <c r="J96" i="5"/>
  <c r="K62" i="5"/>
  <c r="K81" i="5"/>
  <c r="Q56" i="5"/>
  <c r="Q58" i="5"/>
  <c r="Q63" i="5" s="1"/>
  <c r="O62" i="5"/>
  <c r="K96" i="5"/>
  <c r="G87" i="5"/>
  <c r="G61" i="5"/>
  <c r="K87" i="5"/>
  <c r="K61" i="5"/>
  <c r="O87" i="5"/>
  <c r="O61" i="5"/>
  <c r="L62" i="5"/>
  <c r="L81" i="5"/>
  <c r="L96" i="5"/>
  <c r="Q60" i="5"/>
  <c r="M96" i="5"/>
  <c r="L87" i="5"/>
  <c r="L61" i="5"/>
  <c r="P87" i="5"/>
  <c r="P61" i="5"/>
  <c r="M62" i="5"/>
  <c r="M81" i="5"/>
  <c r="F96" i="5"/>
  <c r="N96" i="5"/>
  <c r="I81" i="5"/>
  <c r="I62" i="5"/>
  <c r="I56" i="5"/>
  <c r="I58" i="5"/>
  <c r="I63" i="5" s="1"/>
  <c r="H61" i="5"/>
  <c r="G96" i="5"/>
  <c r="O96" i="5"/>
  <c r="I96" i="5"/>
  <c r="Q96" i="5"/>
  <c r="H96" i="5"/>
  <c r="P96" i="5"/>
  <c r="H59" i="1" l="1"/>
  <c r="H60" i="1" s="1"/>
  <c r="K65" i="1"/>
  <c r="N34" i="14"/>
  <c r="AJ29" i="14"/>
  <c r="N30" i="14"/>
  <c r="J34" i="14"/>
  <c r="AF29" i="14"/>
  <c r="J30" i="14"/>
  <c r="M8" i="1"/>
  <c r="G14" i="1"/>
  <c r="G8" i="1"/>
  <c r="Y14" i="1"/>
  <c r="Y8" i="1"/>
  <c r="P15" i="1"/>
  <c r="P8" i="1"/>
  <c r="J12" i="1"/>
  <c r="G11" i="2"/>
  <c r="G107" i="2" s="1"/>
  <c r="D8" i="1"/>
  <c r="V14" i="1"/>
  <c r="V8" i="1"/>
  <c r="S15" i="1"/>
  <c r="S8" i="1"/>
  <c r="AK15" i="1"/>
  <c r="AK8" i="1"/>
  <c r="AE15" i="1"/>
  <c r="AE8" i="1"/>
  <c r="AB15" i="1"/>
  <c r="AB8" i="1"/>
  <c r="AH15" i="1"/>
  <c r="AH8" i="1"/>
  <c r="J8" i="1"/>
  <c r="K147" i="10"/>
  <c r="J147" i="10"/>
  <c r="L147" i="10"/>
  <c r="J18" i="9"/>
  <c r="J16" i="1"/>
  <c r="AE14" i="1"/>
  <c r="N19" i="2"/>
  <c r="N27" i="2"/>
  <c r="G15" i="1"/>
  <c r="F27" i="2"/>
  <c r="F19" i="2"/>
  <c r="J49" i="9"/>
  <c r="M15" i="1"/>
  <c r="H19" i="2"/>
  <c r="H27" i="2"/>
  <c r="P14" i="1"/>
  <c r="I27" i="2"/>
  <c r="I19" i="2"/>
  <c r="J47" i="9"/>
  <c r="S14" i="1"/>
  <c r="J27" i="2"/>
  <c r="J19" i="2"/>
  <c r="J48" i="9"/>
  <c r="Y15" i="1"/>
  <c r="L27" i="2"/>
  <c r="L19" i="2"/>
  <c r="J13" i="1"/>
  <c r="K18" i="9"/>
  <c r="D7" i="1"/>
  <c r="C7" i="1" s="1"/>
  <c r="AB14" i="1"/>
  <c r="M27" i="2"/>
  <c r="M19" i="2"/>
  <c r="V15" i="1"/>
  <c r="K19" i="2"/>
  <c r="K27" i="2"/>
  <c r="R10" i="2"/>
  <c r="E27" i="2"/>
  <c r="AK14" i="1"/>
  <c r="P19" i="2"/>
  <c r="P27" i="2"/>
  <c r="AH14" i="1"/>
  <c r="O19" i="2"/>
  <c r="O27" i="2"/>
  <c r="G110" i="2"/>
  <c r="G109" i="2" s="1"/>
  <c r="J51" i="1" s="1"/>
  <c r="AA49" i="3"/>
  <c r="AC49" i="3" s="1"/>
  <c r="AA13" i="3"/>
  <c r="AC13" i="3" s="1"/>
  <c r="AA34" i="3"/>
  <c r="AC34" i="3" s="1"/>
  <c r="AA53" i="3"/>
  <c r="AC53" i="3" s="1"/>
  <c r="AA70" i="3"/>
  <c r="AC70" i="3" s="1"/>
  <c r="AA25" i="3"/>
  <c r="AC25" i="3" s="1"/>
  <c r="AA12" i="3"/>
  <c r="AC12" i="3" s="1"/>
  <c r="AA88" i="3"/>
  <c r="AC88" i="3" s="1"/>
  <c r="AA28" i="3"/>
  <c r="AC28" i="3" s="1"/>
  <c r="D95" i="3" s="1"/>
  <c r="AA62" i="3"/>
  <c r="AC62" i="3" s="1"/>
  <c r="AA52" i="3"/>
  <c r="AC52" i="3" s="1"/>
  <c r="AA59" i="3"/>
  <c r="AC59" i="3" s="1"/>
  <c r="AA9" i="3"/>
  <c r="AC9" i="3" s="1"/>
  <c r="AA61" i="3"/>
  <c r="AC61" i="3" s="1"/>
  <c r="AA50" i="3"/>
  <c r="AC50" i="3" s="1"/>
  <c r="AA45" i="3"/>
  <c r="AC45" i="3" s="1"/>
  <c r="AA32" i="3"/>
  <c r="AC32" i="3" s="1"/>
  <c r="AA16" i="3"/>
  <c r="AC16" i="3" s="1"/>
  <c r="AA14" i="3"/>
  <c r="AC14" i="3" s="1"/>
  <c r="AA27" i="3"/>
  <c r="AC27" i="3" s="1"/>
  <c r="AA35" i="3"/>
  <c r="AC35" i="3" s="1"/>
  <c r="AA29" i="3"/>
  <c r="AC29" i="3" s="1"/>
  <c r="AA39" i="3"/>
  <c r="AC39" i="3" s="1"/>
  <c r="AA5" i="3"/>
  <c r="AA31" i="3"/>
  <c r="AC31" i="3" s="1"/>
  <c r="AA74" i="3"/>
  <c r="AC74" i="3" s="1"/>
  <c r="AA36" i="3"/>
  <c r="AC36" i="3" s="1"/>
  <c r="AA7" i="3"/>
  <c r="AC7" i="3" s="1"/>
  <c r="AA22" i="3"/>
  <c r="AC22" i="3" s="1"/>
  <c r="AA73" i="3"/>
  <c r="AC73" i="3" s="1"/>
  <c r="AA21" i="3"/>
  <c r="AC21" i="3" s="1"/>
  <c r="AA24" i="3"/>
  <c r="AC24" i="3" s="1"/>
  <c r="AA33" i="3"/>
  <c r="AC33" i="3" s="1"/>
  <c r="AA48" i="3"/>
  <c r="AC48" i="3" s="1"/>
  <c r="AA72" i="3"/>
  <c r="AC72" i="3" s="1"/>
  <c r="AA63" i="3"/>
  <c r="AC63" i="3" s="1"/>
  <c r="AA41" i="3"/>
  <c r="AC41" i="3" s="1"/>
  <c r="AA17" i="3"/>
  <c r="AC17" i="3" s="1"/>
  <c r="AA51" i="3"/>
  <c r="AC51" i="3" s="1"/>
  <c r="AA8" i="3"/>
  <c r="AC8" i="3" s="1"/>
  <c r="AA67" i="3"/>
  <c r="AC67" i="3" s="1"/>
  <c r="AA42" i="3"/>
  <c r="AC42" i="3" s="1"/>
  <c r="AA40" i="3"/>
  <c r="AC40" i="3" s="1"/>
  <c r="AA65" i="3"/>
  <c r="AC65" i="3" s="1"/>
  <c r="AA75" i="3"/>
  <c r="AC75" i="3" s="1"/>
  <c r="AA71" i="3"/>
  <c r="AC71" i="3" s="1"/>
  <c r="AA44" i="3"/>
  <c r="AC44" i="3" s="1"/>
  <c r="AA30" i="3"/>
  <c r="AC30" i="3" s="1"/>
  <c r="AA38" i="3"/>
  <c r="AC38" i="3" s="1"/>
  <c r="AA15" i="3"/>
  <c r="AC15" i="3" s="1"/>
  <c r="AA37" i="3"/>
  <c r="AC37" i="3" s="1"/>
  <c r="R61" i="2"/>
  <c r="R52" i="2"/>
  <c r="R54" i="2"/>
  <c r="R49" i="2"/>
  <c r="N90" i="3"/>
  <c r="M14" i="1"/>
  <c r="I56" i="9"/>
  <c r="J44" i="9"/>
  <c r="N97" i="5"/>
  <c r="O97" i="5"/>
  <c r="H97" i="5"/>
  <c r="P97" i="5"/>
  <c r="I97" i="5"/>
  <c r="J97" i="5"/>
  <c r="J64" i="5"/>
  <c r="G97" i="5"/>
  <c r="L97" i="5"/>
  <c r="N64" i="5"/>
  <c r="H64" i="5"/>
  <c r="I64" i="5"/>
  <c r="Q64" i="5"/>
  <c r="M64" i="5"/>
  <c r="Q97" i="5"/>
  <c r="O64" i="5"/>
  <c r="L64" i="5"/>
  <c r="F64" i="5"/>
  <c r="M97" i="5"/>
  <c r="G64" i="5"/>
  <c r="F97" i="5"/>
  <c r="K97" i="5"/>
  <c r="AA43" i="3"/>
  <c r="K64" i="5"/>
  <c r="P64" i="5"/>
  <c r="O58" i="2"/>
  <c r="G58" i="2"/>
  <c r="N58" i="2"/>
  <c r="F58" i="2"/>
  <c r="M58" i="2"/>
  <c r="L58" i="2"/>
  <c r="K58" i="2"/>
  <c r="J58" i="2"/>
  <c r="I58" i="2"/>
  <c r="P58" i="2"/>
  <c r="H58" i="2"/>
  <c r="J57" i="1"/>
  <c r="H115" i="2"/>
  <c r="I116" i="2"/>
  <c r="G57" i="1"/>
  <c r="H64" i="1" l="1"/>
  <c r="K26" i="15" s="1"/>
  <c r="L27" i="14"/>
  <c r="U27" i="14" s="1"/>
  <c r="AF30" i="14"/>
  <c r="K19" i="15"/>
  <c r="AJ30" i="14"/>
  <c r="N19" i="15"/>
  <c r="AF34" i="14"/>
  <c r="J35" i="14"/>
  <c r="AF35" i="14" s="1"/>
  <c r="J40" i="14"/>
  <c r="AJ34" i="14"/>
  <c r="N40" i="14"/>
  <c r="N35" i="14"/>
  <c r="AJ35" i="14" s="1"/>
  <c r="G43" i="2"/>
  <c r="G88" i="2"/>
  <c r="G86" i="2"/>
  <c r="G98" i="2"/>
  <c r="G90" i="2"/>
  <c r="G87" i="2"/>
  <c r="G84" i="2"/>
  <c r="G85" i="2"/>
  <c r="G89" i="2"/>
  <c r="G96" i="2"/>
  <c r="G99" i="2"/>
  <c r="C8" i="1"/>
  <c r="AN15" i="1"/>
  <c r="AQ15" i="1" s="1"/>
  <c r="C15" i="1"/>
  <c r="AK12" i="1"/>
  <c r="P11" i="2"/>
  <c r="P107" i="2" s="1"/>
  <c r="J10" i="1"/>
  <c r="AH12" i="1"/>
  <c r="O11" i="2"/>
  <c r="O107" i="2" s="1"/>
  <c r="Y12" i="1"/>
  <c r="L11" i="2"/>
  <c r="L107" i="2" s="1"/>
  <c r="P12" i="1"/>
  <c r="I11" i="2"/>
  <c r="I107" i="2" s="1"/>
  <c r="G12" i="1"/>
  <c r="AB12" i="1"/>
  <c r="M11" i="2"/>
  <c r="M107" i="2" s="1"/>
  <c r="V12" i="1"/>
  <c r="K11" i="2"/>
  <c r="K107" i="2" s="1"/>
  <c r="S12" i="1"/>
  <c r="J11" i="2"/>
  <c r="J107" i="2" s="1"/>
  <c r="M12" i="1"/>
  <c r="H11" i="2"/>
  <c r="H107" i="2" s="1"/>
  <c r="AE12" i="1"/>
  <c r="N11" i="2"/>
  <c r="N107" i="2" s="1"/>
  <c r="O110" i="2"/>
  <c r="M147" i="10"/>
  <c r="N147" i="10"/>
  <c r="J110" i="2"/>
  <c r="L110" i="2"/>
  <c r="F28" i="2"/>
  <c r="G13" i="1"/>
  <c r="F110" i="2"/>
  <c r="N110" i="2"/>
  <c r="N28" i="2"/>
  <c r="AE13" i="1"/>
  <c r="G16" i="1"/>
  <c r="N111" i="2"/>
  <c r="AE16" i="1"/>
  <c r="I110" i="2"/>
  <c r="R16" i="2"/>
  <c r="H110" i="2"/>
  <c r="V13" i="1"/>
  <c r="R17" i="2"/>
  <c r="P110" i="2"/>
  <c r="AH13" i="1"/>
  <c r="E28" i="2"/>
  <c r="D13" i="1"/>
  <c r="R15" i="2"/>
  <c r="K111" i="2"/>
  <c r="V16" i="1"/>
  <c r="L28" i="2"/>
  <c r="Y13" i="1"/>
  <c r="J28" i="2"/>
  <c r="S13" i="1"/>
  <c r="M13" i="1"/>
  <c r="I28" i="2"/>
  <c r="P13" i="1"/>
  <c r="D16" i="1"/>
  <c r="R18" i="2"/>
  <c r="K110" i="2"/>
  <c r="R7" i="2"/>
  <c r="H111" i="2"/>
  <c r="M16" i="1"/>
  <c r="R19" i="2"/>
  <c r="P28" i="2"/>
  <c r="AK13" i="1"/>
  <c r="M111" i="2"/>
  <c r="AB16" i="1"/>
  <c r="J111" i="2"/>
  <c r="S16" i="1"/>
  <c r="I111" i="2"/>
  <c r="P16" i="1"/>
  <c r="R27" i="2"/>
  <c r="M110" i="2"/>
  <c r="O111" i="2"/>
  <c r="AH16" i="1"/>
  <c r="P111" i="2"/>
  <c r="AK16" i="1"/>
  <c r="R14" i="2"/>
  <c r="D12" i="1"/>
  <c r="M28" i="2"/>
  <c r="AB13" i="1"/>
  <c r="L111" i="2"/>
  <c r="Y16" i="1"/>
  <c r="F62" i="2"/>
  <c r="AA10" i="3"/>
  <c r="AC43" i="3"/>
  <c r="AA66" i="3"/>
  <c r="AC66" i="3" s="1"/>
  <c r="AA11" i="3"/>
  <c r="AC11" i="3" s="1"/>
  <c r="AA55" i="3"/>
  <c r="AC55" i="3" s="1"/>
  <c r="AA54" i="3"/>
  <c r="AC54" i="3" s="1"/>
  <c r="AA56" i="3"/>
  <c r="AC56" i="3" s="1"/>
  <c r="AA19" i="3"/>
  <c r="AC19" i="3" s="1"/>
  <c r="AA86" i="3"/>
  <c r="AC86" i="3" s="1"/>
  <c r="AA47" i="3"/>
  <c r="AC47" i="3" s="1"/>
  <c r="AA20" i="3"/>
  <c r="AC20" i="3" s="1"/>
  <c r="AA64" i="3"/>
  <c r="AC64" i="3" s="1"/>
  <c r="N62" i="2"/>
  <c r="AA58" i="3"/>
  <c r="AC58" i="3" s="1"/>
  <c r="AA6" i="3"/>
  <c r="AC6" i="3" s="1"/>
  <c r="G120" i="2"/>
  <c r="G145" i="2"/>
  <c r="G146" i="2" s="1"/>
  <c r="F4" i="6"/>
  <c r="J20" i="1"/>
  <c r="G62" i="2"/>
  <c r="J62" i="2"/>
  <c r="O62" i="2"/>
  <c r="K62" i="2"/>
  <c r="H62" i="2"/>
  <c r="L62" i="2"/>
  <c r="P62" i="2"/>
  <c r="R50" i="2"/>
  <c r="E62" i="2"/>
  <c r="I62" i="2"/>
  <c r="M62" i="2"/>
  <c r="P90" i="3"/>
  <c r="I58" i="9"/>
  <c r="J56" i="9"/>
  <c r="J58" i="9" s="1"/>
  <c r="AA76" i="3"/>
  <c r="AA26" i="3"/>
  <c r="AA68" i="3"/>
  <c r="AC68" i="3" s="1"/>
  <c r="AA57" i="3"/>
  <c r="AC57" i="3" s="1"/>
  <c r="J116" i="2"/>
  <c r="I115" i="2"/>
  <c r="M57" i="1"/>
  <c r="R58" i="2"/>
  <c r="H65" i="1" l="1"/>
  <c r="N41" i="14"/>
  <c r="N20" i="15" s="1"/>
  <c r="AJ40" i="14"/>
  <c r="J41" i="14"/>
  <c r="K20" i="15" s="1"/>
  <c r="AF40" i="14"/>
  <c r="J88" i="1"/>
  <c r="L11" i="14"/>
  <c r="I43" i="2"/>
  <c r="I98" i="2"/>
  <c r="I88" i="2"/>
  <c r="I86" i="2"/>
  <c r="I96" i="2"/>
  <c r="I89" i="2"/>
  <c r="I84" i="2"/>
  <c r="I99" i="2"/>
  <c r="I87" i="2"/>
  <c r="I85" i="2"/>
  <c r="I90" i="2"/>
  <c r="J43" i="2"/>
  <c r="J84" i="2"/>
  <c r="J96" i="2"/>
  <c r="J85" i="2"/>
  <c r="J98" i="2"/>
  <c r="J88" i="2"/>
  <c r="J86" i="2"/>
  <c r="J99" i="2"/>
  <c r="J89" i="2"/>
  <c r="J87" i="2"/>
  <c r="J90" i="2"/>
  <c r="L43" i="2"/>
  <c r="L96" i="2"/>
  <c r="L87" i="2"/>
  <c r="L90" i="2"/>
  <c r="L99" i="2"/>
  <c r="L85" i="2"/>
  <c r="L84" i="2"/>
  <c r="L88" i="2"/>
  <c r="L98" i="2"/>
  <c r="L86" i="2"/>
  <c r="L89" i="2"/>
  <c r="K43" i="2"/>
  <c r="K84" i="2"/>
  <c r="K90" i="2"/>
  <c r="K88" i="2"/>
  <c r="K86" i="2"/>
  <c r="K99" i="2"/>
  <c r="K85" i="2"/>
  <c r="K87" i="2"/>
  <c r="K96" i="2"/>
  <c r="K89" i="2"/>
  <c r="K98" i="2"/>
  <c r="P43" i="2"/>
  <c r="P99" i="2"/>
  <c r="P85" i="2"/>
  <c r="P86" i="2"/>
  <c r="P89" i="2"/>
  <c r="P84" i="2"/>
  <c r="P96" i="2"/>
  <c r="P88" i="2"/>
  <c r="P87" i="2"/>
  <c r="P90" i="2"/>
  <c r="P98" i="2"/>
  <c r="O43" i="2"/>
  <c r="O89" i="2"/>
  <c r="O86" i="2"/>
  <c r="O98" i="2"/>
  <c r="O85" i="2"/>
  <c r="O87" i="2"/>
  <c r="O84" i="2"/>
  <c r="O90" i="2"/>
  <c r="O99" i="2"/>
  <c r="O96" i="2"/>
  <c r="O88" i="2"/>
  <c r="H43" i="2"/>
  <c r="H86" i="2"/>
  <c r="H89" i="2"/>
  <c r="H84" i="2"/>
  <c r="H87" i="2"/>
  <c r="H98" i="2"/>
  <c r="H96" i="2"/>
  <c r="H90" i="2"/>
  <c r="H99" i="2"/>
  <c r="H85" i="2"/>
  <c r="H88" i="2"/>
  <c r="N43" i="2"/>
  <c r="N99" i="2"/>
  <c r="N89" i="2"/>
  <c r="N85" i="2"/>
  <c r="N87" i="2"/>
  <c r="N86" i="2"/>
  <c r="N98" i="2"/>
  <c r="N90" i="2"/>
  <c r="N84" i="2"/>
  <c r="N88" i="2"/>
  <c r="N96" i="2"/>
  <c r="M43" i="2"/>
  <c r="M96" i="2"/>
  <c r="M89" i="2"/>
  <c r="M99" i="2"/>
  <c r="M90" i="2"/>
  <c r="M98" i="2"/>
  <c r="M88" i="2"/>
  <c r="M85" i="2"/>
  <c r="M84" i="2"/>
  <c r="M86" i="2"/>
  <c r="M87" i="2"/>
  <c r="P145" i="2"/>
  <c r="P146" i="2" s="1"/>
  <c r="P147" i="2" s="1"/>
  <c r="S20" i="1"/>
  <c r="AH20" i="1"/>
  <c r="Y10" i="1"/>
  <c r="AE10" i="1"/>
  <c r="C13" i="1"/>
  <c r="AN13" i="1"/>
  <c r="AQ13" i="1" s="1"/>
  <c r="C14" i="1"/>
  <c r="AN14" i="1"/>
  <c r="AQ14" i="1" s="1"/>
  <c r="AN16" i="1"/>
  <c r="AQ16" i="1" s="1"/>
  <c r="C16" i="1"/>
  <c r="C12" i="1"/>
  <c r="AN12" i="1"/>
  <c r="AQ12" i="1" s="1"/>
  <c r="O109" i="2"/>
  <c r="AH51" i="1" s="1"/>
  <c r="P10" i="1"/>
  <c r="M10" i="1"/>
  <c r="S10" i="1"/>
  <c r="AH10" i="1"/>
  <c r="AH88" i="1" s="1"/>
  <c r="V10" i="1"/>
  <c r="V88" i="1" s="1"/>
  <c r="AB10" i="1"/>
  <c r="AK10" i="1"/>
  <c r="AK88" i="1" s="1"/>
  <c r="AE21" i="1"/>
  <c r="M19" i="1"/>
  <c r="J120" i="2"/>
  <c r="L145" i="2"/>
  <c r="L146" i="2" s="1"/>
  <c r="L147" i="2" s="1"/>
  <c r="V20" i="1"/>
  <c r="E109" i="2"/>
  <c r="Y21" i="1"/>
  <c r="H120" i="2"/>
  <c r="I4" i="6"/>
  <c r="I5" i="6" s="1"/>
  <c r="H145" i="2"/>
  <c r="H146" i="2" s="1"/>
  <c r="H147" i="2" s="1"/>
  <c r="M21" i="1"/>
  <c r="K120" i="2"/>
  <c r="J145" i="2"/>
  <c r="J146" i="2" s="1"/>
  <c r="J147" i="2" s="1"/>
  <c r="G4" i="6"/>
  <c r="S21" i="1"/>
  <c r="O120" i="2"/>
  <c r="AE20" i="1"/>
  <c r="K4" i="6"/>
  <c r="L120" i="2"/>
  <c r="N120" i="2"/>
  <c r="M20" i="1"/>
  <c r="S19" i="1"/>
  <c r="AE19" i="1"/>
  <c r="AH19" i="1"/>
  <c r="N145" i="2"/>
  <c r="N146" i="2" s="1"/>
  <c r="N147" i="2" s="1"/>
  <c r="AE63" i="1" s="1"/>
  <c r="Y20" i="1"/>
  <c r="O145" i="2"/>
  <c r="O146" i="2" s="1"/>
  <c r="O147" i="2" s="1"/>
  <c r="AH63" i="1" s="1"/>
  <c r="J4" i="6"/>
  <c r="Y19" i="1"/>
  <c r="N4" i="6"/>
  <c r="M4" i="6"/>
  <c r="F109" i="2"/>
  <c r="G51" i="1" s="1"/>
  <c r="P20" i="1"/>
  <c r="I145" i="2"/>
  <c r="I146" i="2" s="1"/>
  <c r="I147" i="2" s="1"/>
  <c r="AK19" i="1"/>
  <c r="AK21" i="1"/>
  <c r="D8" i="14"/>
  <c r="P8" i="14" s="1"/>
  <c r="AN7" i="1"/>
  <c r="AQ7" i="1" s="1"/>
  <c r="O147" i="10"/>
  <c r="N109" i="2"/>
  <c r="AE51" i="1" s="1"/>
  <c r="R110" i="2"/>
  <c r="AB20" i="1"/>
  <c r="L4" i="6"/>
  <c r="I109" i="2"/>
  <c r="P51" i="1" s="1"/>
  <c r="M120" i="2"/>
  <c r="H4" i="6"/>
  <c r="AB21" i="1"/>
  <c r="AB19" i="1"/>
  <c r="L109" i="2"/>
  <c r="Y51" i="1" s="1"/>
  <c r="H109" i="2"/>
  <c r="M51" i="1" s="1"/>
  <c r="M145" i="2"/>
  <c r="M146" i="2" s="1"/>
  <c r="M147" i="2" s="1"/>
  <c r="P19" i="1"/>
  <c r="M109" i="2"/>
  <c r="AB51" i="1" s="1"/>
  <c r="J109" i="2"/>
  <c r="S51" i="1" s="1"/>
  <c r="I120" i="2"/>
  <c r="K109" i="2"/>
  <c r="V51" i="1" s="1"/>
  <c r="O4" i="6"/>
  <c r="P120" i="2"/>
  <c r="AK20" i="1"/>
  <c r="K145" i="2"/>
  <c r="K146" i="2" s="1"/>
  <c r="K147" i="2" s="1"/>
  <c r="P109" i="2"/>
  <c r="AK51" i="1" s="1"/>
  <c r="P21" i="1"/>
  <c r="R28" i="2"/>
  <c r="R111" i="2"/>
  <c r="G147" i="2"/>
  <c r="G106" i="2"/>
  <c r="J50" i="1" s="1"/>
  <c r="J41" i="1"/>
  <c r="R82" i="2"/>
  <c r="G57" i="2"/>
  <c r="F5" i="6"/>
  <c r="AC10" i="3"/>
  <c r="D97" i="3" s="1"/>
  <c r="AC76" i="3"/>
  <c r="AC26" i="3"/>
  <c r="AA18" i="3"/>
  <c r="G39" i="2"/>
  <c r="G119" i="2"/>
  <c r="J61" i="1" s="1"/>
  <c r="L36" i="14" s="1"/>
  <c r="J19" i="1"/>
  <c r="J18" i="1" s="1"/>
  <c r="AA77" i="3"/>
  <c r="AA87" i="3"/>
  <c r="AA69" i="3"/>
  <c r="AC69" i="3" s="1"/>
  <c r="AA23" i="3"/>
  <c r="AA78" i="3"/>
  <c r="AA60" i="3"/>
  <c r="AA46" i="3"/>
  <c r="R62" i="2"/>
  <c r="AC5" i="3"/>
  <c r="Q90" i="3"/>
  <c r="R90" i="3"/>
  <c r="P57" i="1"/>
  <c r="J115" i="2"/>
  <c r="K116" i="2"/>
  <c r="L20" i="14" l="1"/>
  <c r="U20" i="14" s="1"/>
  <c r="L26" i="14"/>
  <c r="U26" i="14" s="1"/>
  <c r="H27" i="14"/>
  <c r="S27" i="14" s="1"/>
  <c r="L9" i="14"/>
  <c r="U9" i="14" s="1"/>
  <c r="U11" i="14"/>
  <c r="U36" i="14"/>
  <c r="J23" i="1"/>
  <c r="AX52" i="1" s="1"/>
  <c r="L13" i="14"/>
  <c r="U13" i="14" s="1"/>
  <c r="D51" i="1"/>
  <c r="N119" i="2"/>
  <c r="AE61" i="1" s="1"/>
  <c r="N39" i="2"/>
  <c r="N40" i="2" s="1"/>
  <c r="K106" i="2"/>
  <c r="V50" i="1" s="1"/>
  <c r="G5" i="6"/>
  <c r="J57" i="2"/>
  <c r="L5" i="6"/>
  <c r="K5" i="6"/>
  <c r="O39" i="2"/>
  <c r="O40" i="2" s="1"/>
  <c r="H5" i="6"/>
  <c r="N5" i="6"/>
  <c r="O5" i="6"/>
  <c r="O57" i="2"/>
  <c r="J119" i="2"/>
  <c r="S61" i="1" s="1"/>
  <c r="AE18" i="1"/>
  <c r="AE23" i="1" s="1"/>
  <c r="BE44" i="1" s="1"/>
  <c r="V19" i="1"/>
  <c r="V18" i="1" s="1"/>
  <c r="V23" i="1" s="1"/>
  <c r="BB20" i="1" s="1"/>
  <c r="J5" i="6"/>
  <c r="D41" i="1"/>
  <c r="K119" i="2"/>
  <c r="V61" i="1" s="1"/>
  <c r="H119" i="2"/>
  <c r="M61" i="1" s="1"/>
  <c r="K39" i="2"/>
  <c r="J106" i="2"/>
  <c r="S50" i="1" s="1"/>
  <c r="P119" i="2"/>
  <c r="AK61" i="1" s="1"/>
  <c r="S18" i="1"/>
  <c r="S23" i="1" s="1"/>
  <c r="BA51" i="1" s="1"/>
  <c r="M119" i="2"/>
  <c r="AB61" i="1" s="1"/>
  <c r="H39" i="2"/>
  <c r="AH18" i="1"/>
  <c r="AH23" i="1" s="1"/>
  <c r="BF58" i="1" s="1"/>
  <c r="M39" i="2"/>
  <c r="M40" i="2" s="1"/>
  <c r="H57" i="2"/>
  <c r="O106" i="2"/>
  <c r="AH50" i="1" s="1"/>
  <c r="O119" i="2"/>
  <c r="AH61" i="1" s="1"/>
  <c r="R109" i="2"/>
  <c r="M18" i="1"/>
  <c r="M23" i="1" s="1"/>
  <c r="AY19" i="1" s="1"/>
  <c r="J39" i="2"/>
  <c r="S41" i="1"/>
  <c r="AE41" i="1"/>
  <c r="N106" i="2"/>
  <c r="AE50" i="1" s="1"/>
  <c r="L119" i="2"/>
  <c r="Y61" i="1" s="1"/>
  <c r="Y18" i="1"/>
  <c r="Y23" i="1" s="1"/>
  <c r="BC58" i="1" s="1"/>
  <c r="L57" i="2"/>
  <c r="M41" i="1"/>
  <c r="M57" i="2"/>
  <c r="AB41" i="1"/>
  <c r="Y41" i="1"/>
  <c r="L39" i="2"/>
  <c r="L40" i="2" s="1"/>
  <c r="K57" i="2"/>
  <c r="AH41" i="1"/>
  <c r="H106" i="2"/>
  <c r="M50" i="1" s="1"/>
  <c r="N57" i="2"/>
  <c r="L106" i="2"/>
  <c r="Y50" i="1" s="1"/>
  <c r="V41" i="1"/>
  <c r="M5" i="6"/>
  <c r="M88" i="1"/>
  <c r="P18" i="1"/>
  <c r="P23" i="1" s="1"/>
  <c r="Y88" i="1"/>
  <c r="AB18" i="1"/>
  <c r="AB23" i="1" s="1"/>
  <c r="BD52" i="1" s="1"/>
  <c r="P147" i="10"/>
  <c r="M106" i="2"/>
  <c r="AB50" i="1" s="1"/>
  <c r="I57" i="2"/>
  <c r="I119" i="2"/>
  <c r="P61" i="1" s="1"/>
  <c r="I39" i="2"/>
  <c r="I106" i="2"/>
  <c r="P50" i="1" s="1"/>
  <c r="AK41" i="1"/>
  <c r="P57" i="2"/>
  <c r="P106" i="2"/>
  <c r="AK50" i="1" s="1"/>
  <c r="P39" i="2"/>
  <c r="P40" i="2" s="1"/>
  <c r="AK18" i="1"/>
  <c r="AK23" i="1" s="1"/>
  <c r="BG44" i="1" s="1"/>
  <c r="S63" i="1"/>
  <c r="J21" i="2"/>
  <c r="AE88" i="1"/>
  <c r="AB88" i="1"/>
  <c r="P41" i="1"/>
  <c r="P88" i="1"/>
  <c r="S88" i="1"/>
  <c r="P63" i="1"/>
  <c r="I21" i="2"/>
  <c r="AB63" i="1"/>
  <c r="M21" i="2"/>
  <c r="AK63" i="1"/>
  <c r="P21" i="2"/>
  <c r="Y63" i="1"/>
  <c r="L21" i="2"/>
  <c r="M63" i="1"/>
  <c r="H21" i="2"/>
  <c r="J63" i="1"/>
  <c r="G21" i="2"/>
  <c r="V63" i="1"/>
  <c r="K21" i="2"/>
  <c r="O21" i="2"/>
  <c r="N21" i="2"/>
  <c r="G94" i="2"/>
  <c r="J49" i="1" s="1"/>
  <c r="I9" i="6"/>
  <c r="I18" i="6" s="1"/>
  <c r="F7" i="6"/>
  <c r="R56" i="2"/>
  <c r="I10" i="6"/>
  <c r="I7" i="6"/>
  <c r="F9" i="6"/>
  <c r="F18" i="6" s="1"/>
  <c r="F10" i="6"/>
  <c r="F19" i="6" s="1"/>
  <c r="AC77" i="3"/>
  <c r="AC18" i="3"/>
  <c r="AC46" i="3"/>
  <c r="D94" i="3" s="1"/>
  <c r="AC60" i="3"/>
  <c r="AC78" i="3"/>
  <c r="D96" i="3" s="1"/>
  <c r="AC23" i="3"/>
  <c r="D98" i="3" s="1"/>
  <c r="AC87" i="3"/>
  <c r="D92" i="3" s="1"/>
  <c r="AA90" i="3"/>
  <c r="L116" i="2"/>
  <c r="K115" i="2"/>
  <c r="S57" i="1"/>
  <c r="AX58" i="1" l="1"/>
  <c r="AX44" i="1"/>
  <c r="AX50" i="1"/>
  <c r="J89" i="1"/>
  <c r="BN49" i="1"/>
  <c r="M15" i="15" s="1"/>
  <c r="V15" i="15" s="1"/>
  <c r="AX21" i="1"/>
  <c r="AX41" i="1"/>
  <c r="AX20" i="1"/>
  <c r="AX62" i="1"/>
  <c r="AX61" i="1"/>
  <c r="AX51" i="1"/>
  <c r="BN33" i="1"/>
  <c r="BN29" i="1"/>
  <c r="BN37" i="1"/>
  <c r="BN28" i="1"/>
  <c r="BN32" i="1"/>
  <c r="BN38" i="1"/>
  <c r="BN34" i="1"/>
  <c r="BN31" i="1"/>
  <c r="BN39" i="1"/>
  <c r="BN30" i="1"/>
  <c r="BN42" i="1"/>
  <c r="M12" i="15" s="1"/>
  <c r="V12" i="15" s="1"/>
  <c r="BN44" i="1"/>
  <c r="M14" i="15" s="1"/>
  <c r="V14" i="15" s="1"/>
  <c r="BN51" i="1"/>
  <c r="M17" i="15" s="1"/>
  <c r="V17" i="15" s="1"/>
  <c r="BN50" i="1"/>
  <c r="M16" i="15" s="1"/>
  <c r="V16" i="15" s="1"/>
  <c r="BN41" i="1"/>
  <c r="M11" i="15" s="1"/>
  <c r="V11" i="15" s="1"/>
  <c r="AX57" i="1"/>
  <c r="AX19" i="1"/>
  <c r="D27" i="14"/>
  <c r="P27" i="14" s="1"/>
  <c r="AX49" i="1"/>
  <c r="L25" i="14"/>
  <c r="L15" i="14"/>
  <c r="G7" i="6"/>
  <c r="AN51" i="1"/>
  <c r="AQ51" i="1" s="1"/>
  <c r="C51" i="1"/>
  <c r="D20" i="14"/>
  <c r="C41" i="1"/>
  <c r="L9" i="6"/>
  <c r="L18" i="6" s="1"/>
  <c r="L7" i="6"/>
  <c r="K7" i="6"/>
  <c r="G10" i="6"/>
  <c r="G19" i="6" s="1"/>
  <c r="G9" i="6"/>
  <c r="G18" i="6" s="1"/>
  <c r="H9" i="6"/>
  <c r="H18" i="6" s="1"/>
  <c r="L10" i="6"/>
  <c r="L19" i="6" s="1"/>
  <c r="J7" i="6"/>
  <c r="J10" i="6"/>
  <c r="J19" i="6" s="1"/>
  <c r="J9" i="6"/>
  <c r="J18" i="6" s="1"/>
  <c r="O7" i="6"/>
  <c r="N10" i="6"/>
  <c r="N19" i="6" s="1"/>
  <c r="N9" i="6"/>
  <c r="N18" i="6" s="1"/>
  <c r="H7" i="6"/>
  <c r="N7" i="6"/>
  <c r="K10" i="6"/>
  <c r="K19" i="6" s="1"/>
  <c r="H10" i="6"/>
  <c r="H19" i="6" s="1"/>
  <c r="K9" i="6"/>
  <c r="K18" i="6" s="1"/>
  <c r="O10" i="6"/>
  <c r="O19" i="6" s="1"/>
  <c r="O9" i="6"/>
  <c r="O18" i="6" s="1"/>
  <c r="H94" i="2"/>
  <c r="M49" i="1" s="1"/>
  <c r="AY49" i="1" s="1"/>
  <c r="M9" i="6"/>
  <c r="M18" i="6" s="1"/>
  <c r="AN41" i="1"/>
  <c r="AQ41" i="1" s="1"/>
  <c r="M10" i="6"/>
  <c r="M19" i="6" s="1"/>
  <c r="M7" i="6"/>
  <c r="BB61" i="1"/>
  <c r="AY21" i="1"/>
  <c r="BB50" i="1"/>
  <c r="AY62" i="1"/>
  <c r="AY44" i="1"/>
  <c r="AY63" i="1"/>
  <c r="AY58" i="1"/>
  <c r="AY41" i="1"/>
  <c r="AY57" i="1"/>
  <c r="AY51" i="1"/>
  <c r="AY50" i="1"/>
  <c r="BB21" i="1"/>
  <c r="AY61" i="1"/>
  <c r="M89" i="1"/>
  <c r="AY52" i="1"/>
  <c r="AY20" i="1"/>
  <c r="BE62" i="1"/>
  <c r="AZ44" i="1"/>
  <c r="AZ57" i="1"/>
  <c r="AZ58" i="1"/>
  <c r="AZ61" i="1"/>
  <c r="BB62" i="1"/>
  <c r="BB41" i="1"/>
  <c r="Y89" i="1"/>
  <c r="BC50" i="1"/>
  <c r="AZ62" i="1"/>
  <c r="BC62" i="1"/>
  <c r="AZ41" i="1"/>
  <c r="BE50" i="1"/>
  <c r="BE21" i="1"/>
  <c r="BE52" i="1"/>
  <c r="BG21" i="1"/>
  <c r="AE89" i="1"/>
  <c r="BC21" i="1"/>
  <c r="BC61" i="1"/>
  <c r="BC19" i="1"/>
  <c r="BG62" i="1"/>
  <c r="BE58" i="1"/>
  <c r="BC20" i="1"/>
  <c r="BG41" i="1"/>
  <c r="BE41" i="1"/>
  <c r="BC41" i="1"/>
  <c r="BE19" i="1"/>
  <c r="BE51" i="1"/>
  <c r="BE61" i="1"/>
  <c r="BC51" i="1"/>
  <c r="BC52" i="1"/>
  <c r="BC44" i="1"/>
  <c r="BE20" i="1"/>
  <c r="BE63" i="1"/>
  <c r="BA57" i="1"/>
  <c r="BB63" i="1"/>
  <c r="BB19" i="1"/>
  <c r="BB44" i="1"/>
  <c r="BB58" i="1"/>
  <c r="BB51" i="1"/>
  <c r="V89" i="1"/>
  <c r="BB52" i="1"/>
  <c r="BC63" i="1"/>
  <c r="BF21" i="1"/>
  <c r="BG58" i="1"/>
  <c r="BG50" i="1"/>
  <c r="BG61" i="1"/>
  <c r="BF50" i="1"/>
  <c r="BF19" i="1"/>
  <c r="BG51" i="1"/>
  <c r="BG63" i="1"/>
  <c r="BF62" i="1"/>
  <c r="BF61" i="1"/>
  <c r="AB89" i="1"/>
  <c r="BD21" i="1"/>
  <c r="BF41" i="1"/>
  <c r="BA58" i="1"/>
  <c r="BA21" i="1"/>
  <c r="BD44" i="1"/>
  <c r="BA52" i="1"/>
  <c r="BD50" i="1"/>
  <c r="BD62" i="1"/>
  <c r="BF63" i="1"/>
  <c r="BD51" i="1"/>
  <c r="BD19" i="1"/>
  <c r="BD41" i="1"/>
  <c r="BD20" i="1"/>
  <c r="BF51" i="1"/>
  <c r="BD58" i="1"/>
  <c r="BF44" i="1"/>
  <c r="BD61" i="1"/>
  <c r="BF20" i="1"/>
  <c r="BA62" i="1"/>
  <c r="AH89" i="1"/>
  <c r="AK89" i="1"/>
  <c r="BD63" i="1"/>
  <c r="BF52" i="1"/>
  <c r="BA19" i="1"/>
  <c r="AZ21" i="1"/>
  <c r="AZ52" i="1"/>
  <c r="AZ51" i="1"/>
  <c r="BA50" i="1"/>
  <c r="BA41" i="1"/>
  <c r="BA44" i="1"/>
  <c r="BA61" i="1"/>
  <c r="BA63" i="1"/>
  <c r="S89" i="1"/>
  <c r="BA20" i="1"/>
  <c r="P89" i="1"/>
  <c r="Q147" i="10"/>
  <c r="BG19" i="1"/>
  <c r="R72" i="2"/>
  <c r="R71" i="2" s="1"/>
  <c r="AZ50" i="1"/>
  <c r="AZ20" i="1"/>
  <c r="AZ19" i="1"/>
  <c r="BG52" i="1"/>
  <c r="BG20" i="1"/>
  <c r="AZ63" i="1"/>
  <c r="I94" i="2"/>
  <c r="P49" i="1" s="1"/>
  <c r="AZ49" i="1" s="1"/>
  <c r="AX63" i="1"/>
  <c r="J48" i="1"/>
  <c r="D99" i="3"/>
  <c r="D93" i="3"/>
  <c r="F11" i="6"/>
  <c r="F20" i="6" s="1"/>
  <c r="I11" i="6"/>
  <c r="I20" i="6" s="1"/>
  <c r="I19" i="6"/>
  <c r="I12" i="6"/>
  <c r="I21" i="6" s="1"/>
  <c r="F12" i="6"/>
  <c r="F21" i="6" s="1"/>
  <c r="AC90" i="3"/>
  <c r="V57" i="1"/>
  <c r="BB57" i="1" s="1"/>
  <c r="L115" i="2"/>
  <c r="M116" i="2"/>
  <c r="J94" i="2"/>
  <c r="S49" i="1" s="1"/>
  <c r="AX59" i="1" l="1"/>
  <c r="AX18" i="1"/>
  <c r="AX48" i="1"/>
  <c r="AH37" i="14"/>
  <c r="AH32" i="14"/>
  <c r="AH31" i="14"/>
  <c r="AH28" i="14"/>
  <c r="U15" i="14"/>
  <c r="AH38" i="14"/>
  <c r="AH33" i="14"/>
  <c r="AH23" i="14"/>
  <c r="AH21" i="14"/>
  <c r="AH27" i="14"/>
  <c r="AH36" i="14"/>
  <c r="AH26" i="14"/>
  <c r="AH20" i="14"/>
  <c r="L24" i="14"/>
  <c r="U25" i="14"/>
  <c r="AH25" i="14"/>
  <c r="L12" i="6"/>
  <c r="L21" i="6" s="1"/>
  <c r="G12" i="6"/>
  <c r="G21" i="6" s="1"/>
  <c r="G11" i="6"/>
  <c r="G20" i="6" s="1"/>
  <c r="K12" i="6"/>
  <c r="K21" i="6" s="1"/>
  <c r="N12" i="6"/>
  <c r="N21" i="6" s="1"/>
  <c r="N11" i="6"/>
  <c r="N20" i="6" s="1"/>
  <c r="J11" i="6"/>
  <c r="J20" i="6" s="1"/>
  <c r="H12" i="6"/>
  <c r="H21" i="6" s="1"/>
  <c r="L11" i="6"/>
  <c r="L20" i="6" s="1"/>
  <c r="L23" i="6" s="1"/>
  <c r="J12" i="6"/>
  <c r="J21" i="6" s="1"/>
  <c r="H11" i="6"/>
  <c r="H20" i="6" s="1"/>
  <c r="K11" i="6"/>
  <c r="K20" i="6" s="1"/>
  <c r="O11" i="6"/>
  <c r="O20" i="6" s="1"/>
  <c r="O12" i="6"/>
  <c r="O21" i="6" s="1"/>
  <c r="M48" i="1"/>
  <c r="M11" i="6"/>
  <c r="M20" i="6" s="1"/>
  <c r="M12" i="6"/>
  <c r="M21" i="6" s="1"/>
  <c r="AY59" i="1"/>
  <c r="AY18" i="1"/>
  <c r="BB18" i="1"/>
  <c r="AY48" i="1"/>
  <c r="AZ59" i="1"/>
  <c r="BE18" i="1"/>
  <c r="BA59" i="1"/>
  <c r="BC18" i="1"/>
  <c r="BB59" i="1"/>
  <c r="BF18" i="1"/>
  <c r="BG18" i="1"/>
  <c r="BA18" i="1"/>
  <c r="BD18" i="1"/>
  <c r="AZ18" i="1"/>
  <c r="R147" i="10"/>
  <c r="AZ48" i="1"/>
  <c r="P48" i="1"/>
  <c r="D100" i="3"/>
  <c r="F14" i="6"/>
  <c r="F15" i="6" s="1"/>
  <c r="F23" i="6"/>
  <c r="I23" i="6"/>
  <c r="I14" i="6"/>
  <c r="I15" i="6" s="1"/>
  <c r="S48" i="1"/>
  <c r="BA49" i="1"/>
  <c r="BA48" i="1" s="1"/>
  <c r="N116" i="2"/>
  <c r="M115" i="2"/>
  <c r="Y57" i="1"/>
  <c r="R45" i="2"/>
  <c r="R44" i="2"/>
  <c r="K94" i="2"/>
  <c r="V49" i="1" s="1"/>
  <c r="AH24" i="14" l="1"/>
  <c r="U24" i="14"/>
  <c r="G23" i="6"/>
  <c r="G14" i="6"/>
  <c r="G15" i="6" s="1"/>
  <c r="H14" i="6"/>
  <c r="H15" i="6" s="1"/>
  <c r="K23" i="6"/>
  <c r="K14" i="6"/>
  <c r="K15" i="6" s="1"/>
  <c r="N23" i="6"/>
  <c r="N14" i="6"/>
  <c r="N15" i="6" s="1"/>
  <c r="H23" i="6"/>
  <c r="L14" i="6"/>
  <c r="L15" i="6" s="1"/>
  <c r="J23" i="6"/>
  <c r="J14" i="6"/>
  <c r="J15" i="6" s="1"/>
  <c r="O14" i="6"/>
  <c r="O15" i="6" s="1"/>
  <c r="O23" i="6"/>
  <c r="M14" i="6"/>
  <c r="M15" i="6" s="1"/>
  <c r="M23" i="6"/>
  <c r="G25" i="6"/>
  <c r="F25" i="6"/>
  <c r="I25" i="6"/>
  <c r="BB49" i="1"/>
  <c r="BB48" i="1" s="1"/>
  <c r="V48" i="1"/>
  <c r="AB57" i="1"/>
  <c r="BD57" i="1" s="1"/>
  <c r="BD59" i="1" s="1"/>
  <c r="L94" i="2"/>
  <c r="Y49" i="1" s="1"/>
  <c r="O116" i="2"/>
  <c r="N115" i="2"/>
  <c r="BC57" i="1"/>
  <c r="BC59" i="1" s="1"/>
  <c r="K25" i="6" l="1"/>
  <c r="H25" i="6"/>
  <c r="L25" i="6"/>
  <c r="N25" i="6"/>
  <c r="J25" i="6"/>
  <c r="O25" i="6"/>
  <c r="M25" i="6"/>
  <c r="M94" i="2"/>
  <c r="AB49" i="1" s="1"/>
  <c r="BC49" i="1"/>
  <c r="BC48" i="1" s="1"/>
  <c r="Y48" i="1"/>
  <c r="AE57" i="1"/>
  <c r="BE57" i="1" s="1"/>
  <c r="BE59" i="1" s="1"/>
  <c r="P116" i="2"/>
  <c r="P115" i="2" s="1"/>
  <c r="O115" i="2"/>
  <c r="AK57" i="1" l="1"/>
  <c r="N94" i="2"/>
  <c r="AE49" i="1" s="1"/>
  <c r="R116" i="2"/>
  <c r="R115" i="2" s="1"/>
  <c r="AH57" i="1"/>
  <c r="BF57" i="1" s="1"/>
  <c r="BF59" i="1" s="1"/>
  <c r="BD49" i="1"/>
  <c r="BD48" i="1" s="1"/>
  <c r="AB48" i="1"/>
  <c r="C57" i="1" l="1"/>
  <c r="AN57" i="1"/>
  <c r="AQ57" i="1" s="1"/>
  <c r="R101" i="2"/>
  <c r="R97" i="2"/>
  <c r="R102" i="2"/>
  <c r="R100" i="2"/>
  <c r="O94" i="2"/>
  <c r="AH49" i="1" s="1"/>
  <c r="BE49" i="1"/>
  <c r="BE48" i="1" s="1"/>
  <c r="AE48" i="1"/>
  <c r="BG57" i="1"/>
  <c r="BG59" i="1" s="1"/>
  <c r="R80" i="2" l="1"/>
  <c r="P94" i="2"/>
  <c r="AK49" i="1" s="1"/>
  <c r="R95" i="2"/>
  <c r="BF49" i="1"/>
  <c r="BF48" i="1" s="1"/>
  <c r="AH48" i="1"/>
  <c r="BG49" i="1" l="1"/>
  <c r="BG48" i="1" s="1"/>
  <c r="AK48" i="1"/>
  <c r="R38" i="2" l="1"/>
  <c r="G30" i="2" l="1"/>
  <c r="O30" i="2"/>
  <c r="AH27" i="1"/>
  <c r="L30" i="2"/>
  <c r="Y27" i="1"/>
  <c r="J30" i="2"/>
  <c r="S27" i="1"/>
  <c r="I30" i="2"/>
  <c r="P27" i="1"/>
  <c r="M30" i="2"/>
  <c r="AB27" i="1"/>
  <c r="N30" i="2"/>
  <c r="AE27" i="1"/>
  <c r="K30" i="2"/>
  <c r="V27" i="1"/>
  <c r="H30" i="2"/>
  <c r="M27" i="1"/>
  <c r="BF34" i="1"/>
  <c r="BF33" i="1"/>
  <c r="BC34" i="1"/>
  <c r="BC33" i="1"/>
  <c r="BE33" i="1"/>
  <c r="BE34" i="1"/>
  <c r="AX33" i="1"/>
  <c r="AX34" i="1"/>
  <c r="BD33" i="1"/>
  <c r="BD34" i="1"/>
  <c r="AY33" i="1"/>
  <c r="AY34" i="1"/>
  <c r="BB34" i="1"/>
  <c r="BA34" i="1"/>
  <c r="BA33" i="1"/>
  <c r="AZ33" i="1"/>
  <c r="BB33" i="1"/>
  <c r="BG34" i="1"/>
  <c r="AZ34" i="1"/>
  <c r="L18" i="14" l="1"/>
  <c r="BN27" i="1"/>
  <c r="U18" i="14"/>
  <c r="AH18" i="14"/>
  <c r="P30" i="2"/>
  <c r="AK27" i="1"/>
  <c r="BG33" i="1"/>
  <c r="V9" i="15" l="1"/>
  <c r="BG27" i="1"/>
  <c r="BF27" i="1"/>
  <c r="BD27" i="1" l="1"/>
  <c r="BB27" i="1"/>
  <c r="BA27" i="1"/>
  <c r="AY27" i="1"/>
  <c r="AX27" i="1"/>
  <c r="BC27" i="1"/>
  <c r="AZ27" i="1"/>
  <c r="BE27" i="1"/>
  <c r="E41" i="1" l="1"/>
  <c r="BI41" i="1" s="1"/>
  <c r="E11" i="15" s="1"/>
  <c r="Q11" i="15" s="1"/>
  <c r="F20" i="14" l="1"/>
  <c r="P20" i="14" s="1"/>
  <c r="AO41" i="1"/>
  <c r="AR41" i="1" s="1"/>
  <c r="D147" i="10"/>
  <c r="E43" i="1"/>
  <c r="AO43" i="1" l="1"/>
  <c r="AR43" i="1" s="1"/>
  <c r="BI43" i="1"/>
  <c r="E13" i="15" s="1"/>
  <c r="Q13" i="15" s="1"/>
  <c r="E25" i="1"/>
  <c r="E45" i="1" s="1"/>
  <c r="Y20" i="14"/>
  <c r="F22" i="14"/>
  <c r="F17" i="14" l="1"/>
  <c r="AO25" i="1"/>
  <c r="AR25" i="1" s="1"/>
  <c r="Y22" i="14"/>
  <c r="F13" i="15" l="1"/>
  <c r="F29" i="14"/>
  <c r="Y17" i="14"/>
  <c r="E54" i="1"/>
  <c r="AO45" i="1"/>
  <c r="E46" i="1"/>
  <c r="AO46" i="1" l="1"/>
  <c r="AR46" i="1" s="1"/>
  <c r="AR45" i="1"/>
  <c r="E55" i="1"/>
  <c r="AO54" i="1"/>
  <c r="E59" i="1"/>
  <c r="E64" i="1" s="1"/>
  <c r="E26" i="15" s="1"/>
  <c r="Q26" i="15" s="1"/>
  <c r="Y29" i="14"/>
  <c r="F30" i="14"/>
  <c r="F34" i="14"/>
  <c r="E19" i="15" l="1"/>
  <c r="Y30" i="14"/>
  <c r="AO55" i="1"/>
  <c r="AR55" i="1" s="1"/>
  <c r="AR54" i="1"/>
  <c r="E60" i="1"/>
  <c r="AO59" i="1"/>
  <c r="Y34" i="14"/>
  <c r="F40" i="14"/>
  <c r="F35" i="14"/>
  <c r="Q19" i="15" l="1"/>
  <c r="F19" i="15"/>
  <c r="Y35" i="14"/>
  <c r="AO60" i="1"/>
  <c r="AR60" i="1" s="1"/>
  <c r="AR59" i="1"/>
  <c r="E65" i="1"/>
  <c r="AO64" i="1"/>
  <c r="Y40" i="14"/>
  <c r="F41" i="14"/>
  <c r="E20" i="15" s="1"/>
  <c r="Q20" i="15" l="1"/>
  <c r="F20" i="15"/>
  <c r="AO65" i="1"/>
  <c r="AR64" i="1"/>
  <c r="F147" i="10"/>
  <c r="T147" i="10" l="1"/>
  <c r="I42" i="2" l="1"/>
  <c r="P36" i="1" s="1"/>
  <c r="O42" i="2"/>
  <c r="P42" i="2"/>
  <c r="G42" i="2"/>
  <c r="K42" i="2"/>
  <c r="L42" i="2"/>
  <c r="M42" i="2"/>
  <c r="J42" i="2"/>
  <c r="S36" i="1" s="1"/>
  <c r="N42" i="2"/>
  <c r="R53" i="2" l="1"/>
  <c r="V36" i="1"/>
  <c r="AZ36" i="1"/>
  <c r="AK36" i="1"/>
  <c r="AB36" i="1"/>
  <c r="Y36" i="1"/>
  <c r="AE36" i="1"/>
  <c r="BA36" i="1"/>
  <c r="AH36" i="1"/>
  <c r="H42" i="2"/>
  <c r="J36" i="1"/>
  <c r="L19" i="14" l="1"/>
  <c r="BN36" i="1"/>
  <c r="M10" i="15" s="1"/>
  <c r="V10" i="15" s="1"/>
  <c r="U19" i="14"/>
  <c r="AH19" i="14"/>
  <c r="AX36" i="1"/>
  <c r="BG36" i="1"/>
  <c r="BE36" i="1"/>
  <c r="BC36" i="1"/>
  <c r="BF36" i="1"/>
  <c r="BB36" i="1"/>
  <c r="M36" i="1"/>
  <c r="BD36" i="1"/>
  <c r="AY36" i="1" l="1"/>
  <c r="D20" i="1" l="1"/>
  <c r="E21" i="2"/>
  <c r="R83" i="2"/>
  <c r="D19" i="1"/>
  <c r="D21" i="1"/>
  <c r="E106" i="2" l="1"/>
  <c r="D50" i="1" s="1"/>
  <c r="E79" i="2"/>
  <c r="D43" i="1" s="1"/>
  <c r="E94" i="2"/>
  <c r="D49" i="1" s="1"/>
  <c r="D18" i="1"/>
  <c r="D38" i="1" l="1"/>
  <c r="D26" i="14"/>
  <c r="P26" i="14" s="1"/>
  <c r="D48" i="1"/>
  <c r="D25" i="14"/>
  <c r="P25" i="14" s="1"/>
  <c r="D39" i="1"/>
  <c r="D13" i="14"/>
  <c r="P13" i="14" s="1"/>
  <c r="D22" i="14"/>
  <c r="P22" i="14" s="1"/>
  <c r="C39" i="1" l="1"/>
  <c r="C38" i="1"/>
  <c r="D24" i="14"/>
  <c r="P24" i="14" s="1"/>
  <c r="R47" i="2"/>
  <c r="C34" i="1" l="1"/>
  <c r="AA39" i="14"/>
  <c r="AN34" i="1"/>
  <c r="AQ34" i="1" s="1"/>
  <c r="F11" i="15"/>
  <c r="R46" i="2" l="1"/>
  <c r="R36" i="2" l="1"/>
  <c r="D11" i="1" l="1"/>
  <c r="E11" i="2"/>
  <c r="E120" i="2" s="1"/>
  <c r="E119" i="2" s="1"/>
  <c r="D61" i="1" s="1"/>
  <c r="D36" i="14" s="1"/>
  <c r="P36" i="14" s="1"/>
  <c r="E145" i="2" l="1"/>
  <c r="E146" i="2" s="1"/>
  <c r="E147" i="2" s="1"/>
  <c r="E55" i="2"/>
  <c r="D37" i="1" s="1"/>
  <c r="E39" i="2"/>
  <c r="D10" i="1"/>
  <c r="D23" i="1" s="1"/>
  <c r="D4" i="6"/>
  <c r="E42" i="2" l="1"/>
  <c r="D11" i="14"/>
  <c r="P11" i="14" s="1"/>
  <c r="D88" i="1"/>
  <c r="D89" i="1"/>
  <c r="BH39" i="1"/>
  <c r="AV61" i="1"/>
  <c r="AV58" i="1"/>
  <c r="AV19" i="1"/>
  <c r="BH42" i="1"/>
  <c r="D12" i="15" s="1"/>
  <c r="BH38" i="1"/>
  <c r="BH34" i="1"/>
  <c r="AV41" i="1"/>
  <c r="BH41" i="1"/>
  <c r="D11" i="15" s="1"/>
  <c r="AV62" i="1"/>
  <c r="AV49" i="1"/>
  <c r="BH43" i="1"/>
  <c r="D13" i="15" s="1"/>
  <c r="BH50" i="1"/>
  <c r="D16" i="15" s="1"/>
  <c r="AV52" i="1"/>
  <c r="AV43" i="1"/>
  <c r="AV20" i="1"/>
  <c r="AV44" i="1"/>
  <c r="BH49" i="1"/>
  <c r="D15" i="15" s="1"/>
  <c r="BH51" i="1"/>
  <c r="D17" i="15" s="1"/>
  <c r="AV50" i="1"/>
  <c r="BH44" i="1"/>
  <c r="D14" i="15" s="1"/>
  <c r="AV57" i="1"/>
  <c r="BH37" i="1"/>
  <c r="AV63" i="1"/>
  <c r="AV51" i="1"/>
  <c r="AV21" i="1"/>
  <c r="AV34" i="1"/>
  <c r="D5" i="6"/>
  <c r="D7" i="6" s="1"/>
  <c r="T13" i="15" l="1"/>
  <c r="T15" i="15"/>
  <c r="T17" i="15"/>
  <c r="T11" i="15"/>
  <c r="T14" i="15"/>
  <c r="T16" i="15"/>
  <c r="T12" i="15"/>
  <c r="D36" i="1"/>
  <c r="AV59" i="1"/>
  <c r="D15" i="14"/>
  <c r="D9" i="14"/>
  <c r="P9" i="14" s="1"/>
  <c r="AV48" i="1"/>
  <c r="AV18" i="1"/>
  <c r="D10" i="6"/>
  <c r="D9" i="6"/>
  <c r="P15" i="14" l="1"/>
  <c r="D19" i="14"/>
  <c r="P19" i="14" s="1"/>
  <c r="AV36" i="1"/>
  <c r="BH36" i="1"/>
  <c r="D10" i="15" s="1"/>
  <c r="W36" i="14"/>
  <c r="AA36" i="14" s="1"/>
  <c r="AC36" i="14" s="1"/>
  <c r="W22" i="14"/>
  <c r="AA22" i="14" s="1"/>
  <c r="AC22" i="14" s="1"/>
  <c r="W24" i="14"/>
  <c r="AA24" i="14" s="1"/>
  <c r="AC24" i="14" s="1"/>
  <c r="W38" i="14"/>
  <c r="AA38" i="14" s="1"/>
  <c r="AC38" i="14" s="1"/>
  <c r="W21" i="14"/>
  <c r="AA21" i="14" s="1"/>
  <c r="AC21" i="14" s="1"/>
  <c r="W27" i="14"/>
  <c r="AA27" i="14" s="1"/>
  <c r="AC27" i="14" s="1"/>
  <c r="W26" i="14"/>
  <c r="AA26" i="14" s="1"/>
  <c r="AC26" i="14" s="1"/>
  <c r="W20" i="14"/>
  <c r="AA20" i="14" s="1"/>
  <c r="AC20" i="14" s="1"/>
  <c r="W25" i="14"/>
  <c r="AA25" i="14" s="1"/>
  <c r="AC25" i="14" s="1"/>
  <c r="W37" i="14"/>
  <c r="AA37" i="14" s="1"/>
  <c r="AC37" i="14" s="1"/>
  <c r="W28" i="14"/>
  <c r="AA28" i="14" s="1"/>
  <c r="AC28" i="14" s="1"/>
  <c r="W23" i="14"/>
  <c r="AA23" i="14" s="1"/>
  <c r="AC23" i="14" s="1"/>
  <c r="W33" i="14"/>
  <c r="AA33" i="14" s="1"/>
  <c r="AC33" i="14" s="1"/>
  <c r="W31" i="14"/>
  <c r="AA31" i="14" s="1"/>
  <c r="AC31" i="14" s="1"/>
  <c r="D18" i="6"/>
  <c r="D19" i="6"/>
  <c r="D12" i="6"/>
  <c r="D11" i="6"/>
  <c r="W19" i="14" l="1"/>
  <c r="AA19" i="14" s="1"/>
  <c r="AC19" i="14" s="1"/>
  <c r="T10" i="15"/>
  <c r="D14" i="6"/>
  <c r="D15" i="6" s="1"/>
  <c r="D21" i="6"/>
  <c r="D20" i="6"/>
  <c r="D23" i="6" l="1"/>
  <c r="D25" i="6" s="1"/>
  <c r="G11" i="1" l="1"/>
  <c r="G10" i="1" s="1"/>
  <c r="H11" i="14" s="1"/>
  <c r="R13" i="2"/>
  <c r="F11" i="2"/>
  <c r="F107" i="2" s="1"/>
  <c r="H9" i="14" l="1"/>
  <c r="S9" i="14" s="1"/>
  <c r="S11" i="14"/>
  <c r="C11" i="1"/>
  <c r="E4" i="6"/>
  <c r="F99" i="2"/>
  <c r="R99" i="2" s="1"/>
  <c r="F89" i="2"/>
  <c r="R89" i="2" s="1"/>
  <c r="F85" i="2"/>
  <c r="R85" i="2" s="1"/>
  <c r="F87" i="2"/>
  <c r="R87" i="2" s="1"/>
  <c r="F98" i="2"/>
  <c r="R98" i="2" s="1"/>
  <c r="F90" i="2"/>
  <c r="R90" i="2" s="1"/>
  <c r="F88" i="2"/>
  <c r="R88" i="2" s="1"/>
  <c r="F96" i="2"/>
  <c r="F86" i="2"/>
  <c r="R86" i="2" s="1"/>
  <c r="F84" i="2"/>
  <c r="R84" i="2" s="1"/>
  <c r="P4" i="6"/>
  <c r="E5" i="6"/>
  <c r="P5" i="6" s="1"/>
  <c r="AN10" i="1"/>
  <c r="AN8" i="1" s="1"/>
  <c r="G88" i="1"/>
  <c r="R11" i="2"/>
  <c r="F43" i="2"/>
  <c r="R43" i="2" s="1"/>
  <c r="F55" i="2"/>
  <c r="F57" i="2"/>
  <c r="G37" i="1" s="1"/>
  <c r="F145" i="2"/>
  <c r="F146" i="2" s="1"/>
  <c r="F147" i="2" s="1"/>
  <c r="F120" i="2"/>
  <c r="R120" i="2" s="1"/>
  <c r="R59" i="2"/>
  <c r="R60" i="2"/>
  <c r="G63" i="1"/>
  <c r="R26" i="2"/>
  <c r="R121" i="2"/>
  <c r="R25" i="2"/>
  <c r="E9" i="6"/>
  <c r="E10" i="6"/>
  <c r="C10" i="1"/>
  <c r="C88" i="1" s="1"/>
  <c r="R122" i="2"/>
  <c r="C37" i="1" l="1"/>
  <c r="E7" i="6"/>
  <c r="P7" i="6" s="1"/>
  <c r="E12" i="6"/>
  <c r="T92" i="2"/>
  <c r="T80" i="2"/>
  <c r="E11" i="6"/>
  <c r="E20" i="6" s="1"/>
  <c r="P20" i="6" s="1"/>
  <c r="AQ10" i="1"/>
  <c r="AQ8" i="1" s="1"/>
  <c r="R8" i="2"/>
  <c r="T95" i="2"/>
  <c r="T82" i="2"/>
  <c r="E21" i="6"/>
  <c r="P21" i="6" s="1"/>
  <c r="P12" i="6"/>
  <c r="P11" i="6"/>
  <c r="F119" i="2"/>
  <c r="R24" i="2"/>
  <c r="E18" i="6"/>
  <c r="P9" i="6"/>
  <c r="F21" i="2"/>
  <c r="R22" i="2"/>
  <c r="F39" i="2"/>
  <c r="G19" i="1"/>
  <c r="E19" i="6"/>
  <c r="P19" i="6" s="1"/>
  <c r="P10" i="6"/>
  <c r="G20" i="1"/>
  <c r="R23" i="2"/>
  <c r="AN63" i="1"/>
  <c r="AQ63" i="1" s="1"/>
  <c r="C63" i="1"/>
  <c r="E14" i="6" l="1"/>
  <c r="AR10" i="1"/>
  <c r="R119" i="2"/>
  <c r="G61" i="1"/>
  <c r="H36" i="14" s="1"/>
  <c r="R21" i="2"/>
  <c r="P14" i="6"/>
  <c r="E15" i="6"/>
  <c r="F42" i="2"/>
  <c r="R57" i="2"/>
  <c r="AN19" i="1"/>
  <c r="AQ19" i="1" s="1"/>
  <c r="C19" i="1"/>
  <c r="G18" i="1"/>
  <c r="H13" i="14" s="1"/>
  <c r="P18" i="6"/>
  <c r="P23" i="6" s="1"/>
  <c r="E23" i="6"/>
  <c r="E25" i="6" s="1"/>
  <c r="C20" i="1"/>
  <c r="AN20" i="1"/>
  <c r="AQ20" i="1" s="1"/>
  <c r="R107" i="2"/>
  <c r="R106" i="2" s="1"/>
  <c r="F106" i="2"/>
  <c r="G50" i="1" s="1"/>
  <c r="R39" i="2"/>
  <c r="AN21" i="1"/>
  <c r="AQ21" i="1" s="1"/>
  <c r="C21" i="1"/>
  <c r="H26" i="14" l="1"/>
  <c r="S13" i="14"/>
  <c r="H15" i="14"/>
  <c r="S26" i="14"/>
  <c r="AD26" i="14"/>
  <c r="S36" i="14"/>
  <c r="AD36" i="14"/>
  <c r="F30" i="2"/>
  <c r="C61" i="1"/>
  <c r="AN61" i="1"/>
  <c r="AQ61" i="1" s="1"/>
  <c r="R42" i="2"/>
  <c r="G36" i="1"/>
  <c r="AN50" i="1"/>
  <c r="AQ50" i="1" s="1"/>
  <c r="C50" i="1"/>
  <c r="C18" i="1"/>
  <c r="AN18" i="1"/>
  <c r="AQ18" i="1" s="1"/>
  <c r="G23" i="1"/>
  <c r="BK50" i="1" s="1"/>
  <c r="J16" i="15" s="1"/>
  <c r="P25" i="6"/>
  <c r="P15" i="6"/>
  <c r="U16" i="15" l="1"/>
  <c r="P16" i="15"/>
  <c r="X16" i="15" s="1"/>
  <c r="H19" i="14"/>
  <c r="S19" i="14" s="1"/>
  <c r="BK36" i="1"/>
  <c r="J10" i="15" s="1"/>
  <c r="AW61" i="1"/>
  <c r="BK39" i="1"/>
  <c r="BK34" i="1"/>
  <c r="BK38" i="1"/>
  <c r="BK33" i="1"/>
  <c r="BK42" i="1"/>
  <c r="J12" i="15" s="1"/>
  <c r="BK44" i="1"/>
  <c r="J14" i="15" s="1"/>
  <c r="BK41" i="1"/>
  <c r="J11" i="15" s="1"/>
  <c r="BK51" i="1"/>
  <c r="J17" i="15" s="1"/>
  <c r="BK37" i="1"/>
  <c r="H18" i="14"/>
  <c r="S18" i="14" s="1"/>
  <c r="BK27" i="1"/>
  <c r="AD37" i="14"/>
  <c r="AD33" i="14"/>
  <c r="AD28" i="14"/>
  <c r="S15" i="14"/>
  <c r="AD38" i="14"/>
  <c r="AD31" i="14"/>
  <c r="AD23" i="14"/>
  <c r="AD21" i="14"/>
  <c r="AD20" i="14"/>
  <c r="AD27" i="14"/>
  <c r="AW50" i="1"/>
  <c r="C23" i="1"/>
  <c r="AT50" i="1" s="1"/>
  <c r="AW58" i="1"/>
  <c r="AW62" i="1"/>
  <c r="AW41" i="1"/>
  <c r="AW52" i="1"/>
  <c r="AW51" i="1"/>
  <c r="AN23" i="1"/>
  <c r="AQ23" i="1" s="1"/>
  <c r="G89" i="1"/>
  <c r="AW33" i="1"/>
  <c r="AW34" i="1"/>
  <c r="AW57" i="1"/>
  <c r="AW44" i="1"/>
  <c r="AW63" i="1"/>
  <c r="AW21" i="1"/>
  <c r="AW19" i="1"/>
  <c r="AW20" i="1"/>
  <c r="C36" i="1"/>
  <c r="AN36" i="1"/>
  <c r="AQ36" i="1" s="1"/>
  <c r="AW36" i="1"/>
  <c r="AD18" i="14" l="1"/>
  <c r="AW59" i="1"/>
  <c r="AD19" i="14"/>
  <c r="U9" i="15"/>
  <c r="U17" i="15"/>
  <c r="P17" i="15"/>
  <c r="X17" i="15" s="1"/>
  <c r="U11" i="15"/>
  <c r="P11" i="15"/>
  <c r="X11" i="15" s="1"/>
  <c r="U10" i="15"/>
  <c r="P10" i="15"/>
  <c r="X10" i="15" s="1"/>
  <c r="U14" i="15"/>
  <c r="P14" i="15"/>
  <c r="X14" i="15" s="1"/>
  <c r="U12" i="15"/>
  <c r="P12" i="15"/>
  <c r="X12" i="15" s="1"/>
  <c r="AT34" i="1"/>
  <c r="AT58" i="1"/>
  <c r="AT23" i="1"/>
  <c r="C89" i="1"/>
  <c r="AT51" i="1"/>
  <c r="AT42" i="1"/>
  <c r="AT57" i="1"/>
  <c r="AT41" i="1"/>
  <c r="AT44" i="1"/>
  <c r="AT62" i="1"/>
  <c r="AT52" i="1"/>
  <c r="AT63" i="1"/>
  <c r="AT19" i="1"/>
  <c r="AT20" i="1"/>
  <c r="AT21" i="1"/>
  <c r="AW27" i="1"/>
  <c r="AW18" i="1"/>
  <c r="AT36" i="1"/>
  <c r="AT61" i="1"/>
  <c r="AT18" i="1" l="1"/>
  <c r="AT59" i="1"/>
  <c r="E140" i="2" l="1"/>
  <c r="R40" i="2" l="1"/>
  <c r="R32" i="2"/>
  <c r="D29" i="1"/>
  <c r="D18" i="14" l="1"/>
  <c r="P18" i="14" s="1"/>
  <c r="D30" i="1"/>
  <c r="R33" i="2"/>
  <c r="D28" i="1"/>
  <c r="R31" i="2"/>
  <c r="D33" i="1"/>
  <c r="R35" i="2"/>
  <c r="C27" i="1" l="1"/>
  <c r="AN27" i="1"/>
  <c r="AQ27" i="1" s="1"/>
  <c r="D25" i="1"/>
  <c r="BH27" i="1"/>
  <c r="C33" i="1"/>
  <c r="AT33" i="1" s="1"/>
  <c r="AT27" i="1" s="1"/>
  <c r="AV33" i="1"/>
  <c r="AN33" i="1"/>
  <c r="AQ33" i="1" s="1"/>
  <c r="BH33" i="1"/>
  <c r="R30" i="2"/>
  <c r="P9" i="15" l="1"/>
  <c r="X9" i="15" s="1"/>
  <c r="T9" i="15"/>
  <c r="AV27" i="1"/>
  <c r="AV25" i="1"/>
  <c r="D45" i="1"/>
  <c r="D90" i="1"/>
  <c r="D93" i="1" s="1"/>
  <c r="D94" i="1" s="1"/>
  <c r="D17" i="14"/>
  <c r="P17" i="14" s="1"/>
  <c r="W18" i="14"/>
  <c r="AA18" i="14" s="1"/>
  <c r="AC18" i="14" s="1"/>
  <c r="W17" i="14" l="1"/>
  <c r="D29" i="14"/>
  <c r="P29" i="14" s="1"/>
  <c r="AV45" i="1"/>
  <c r="D54" i="1"/>
  <c r="D46" i="1"/>
  <c r="D91" i="1" l="1"/>
  <c r="D92" i="1" s="1"/>
  <c r="D59" i="1"/>
  <c r="AV54" i="1"/>
  <c r="D55" i="1"/>
  <c r="D34" i="14"/>
  <c r="P34" i="14" s="1"/>
  <c r="D30" i="14"/>
  <c r="P30" i="14" s="1"/>
  <c r="W29" i="14"/>
  <c r="AA29" i="14" s="1"/>
  <c r="AC29" i="14" s="1"/>
  <c r="D40" i="14" l="1"/>
  <c r="P40" i="14" s="1"/>
  <c r="W34" i="14"/>
  <c r="AA34" i="14" s="1"/>
  <c r="AC34" i="14" s="1"/>
  <c r="D35" i="14"/>
  <c r="D60" i="1"/>
  <c r="D64" i="1"/>
  <c r="D26" i="15" s="1"/>
  <c r="W30" i="14"/>
  <c r="AA30" i="14" s="1"/>
  <c r="AC30" i="14" s="1"/>
  <c r="D19" i="15"/>
  <c r="T19" i="15" l="1"/>
  <c r="W35" i="14"/>
  <c r="AA35" i="14" s="1"/>
  <c r="AC35" i="14" s="1"/>
  <c r="P35" i="14"/>
  <c r="E141" i="2"/>
  <c r="D148" i="10"/>
  <c r="D65" i="1"/>
  <c r="AV64" i="1"/>
  <c r="D41" i="14"/>
  <c r="D20" i="15" s="1"/>
  <c r="W40" i="14"/>
  <c r="AA40" i="14" s="1"/>
  <c r="AC40" i="14" s="1"/>
  <c r="T20" i="15" l="1"/>
  <c r="E142" i="2"/>
  <c r="D149" i="10"/>
  <c r="F79" i="2"/>
  <c r="H79" i="2"/>
  <c r="H140" i="2" s="1"/>
  <c r="L79" i="2"/>
  <c r="L140" i="2" s="1"/>
  <c r="M79" i="2"/>
  <c r="M140" i="2" s="1"/>
  <c r="G79" i="2"/>
  <c r="J43" i="1" s="1"/>
  <c r="BN43" i="1" s="1"/>
  <c r="M13" i="15" s="1"/>
  <c r="V13" i="15" s="1"/>
  <c r="K79" i="2"/>
  <c r="K140" i="2" s="1"/>
  <c r="N79" i="2"/>
  <c r="AE43" i="1" s="1"/>
  <c r="P79" i="2"/>
  <c r="P140" i="2" s="1"/>
  <c r="O79" i="2"/>
  <c r="O140" i="2" s="1"/>
  <c r="I79" i="2"/>
  <c r="I140" i="2" s="1"/>
  <c r="P43" i="1"/>
  <c r="AZ43" i="1" s="1"/>
  <c r="AZ25" i="1" s="1"/>
  <c r="R91" i="2"/>
  <c r="R79" i="2" s="1"/>
  <c r="T91" i="2"/>
  <c r="J79" i="2"/>
  <c r="J140" i="2" s="1"/>
  <c r="J25" i="1" l="1"/>
  <c r="L22" i="14"/>
  <c r="Y43" i="1"/>
  <c r="BC43" i="1" s="1"/>
  <c r="BC25" i="1" s="1"/>
  <c r="M43" i="1"/>
  <c r="P25" i="1"/>
  <c r="S43" i="1"/>
  <c r="BA43" i="1" s="1"/>
  <c r="BA25" i="1" s="1"/>
  <c r="AH43" i="1"/>
  <c r="AH25" i="1" s="1"/>
  <c r="AH45" i="1" s="1"/>
  <c r="AB43" i="1"/>
  <c r="G43" i="1"/>
  <c r="BK43" i="1" s="1"/>
  <c r="J13" i="15" s="1"/>
  <c r="V43" i="1"/>
  <c r="BB43" i="1" s="1"/>
  <c r="BB25" i="1" s="1"/>
  <c r="AX43" i="1"/>
  <c r="AX25" i="1" s="1"/>
  <c r="AE25" i="1"/>
  <c r="BE43" i="1"/>
  <c r="BE25" i="1" s="1"/>
  <c r="N140" i="2"/>
  <c r="AK43" i="1"/>
  <c r="G140" i="2"/>
  <c r="U13" i="15" l="1"/>
  <c r="P13" i="15"/>
  <c r="X13" i="15" s="1"/>
  <c r="Y25" i="1"/>
  <c r="BF43" i="1"/>
  <c r="BF25" i="1" s="1"/>
  <c r="U22" i="14"/>
  <c r="AH22" i="14"/>
  <c r="L17" i="14"/>
  <c r="G25" i="1"/>
  <c r="G45" i="1" s="1"/>
  <c r="G46" i="1" s="1"/>
  <c r="H22" i="14"/>
  <c r="AN43" i="1"/>
  <c r="AQ43" i="1" s="1"/>
  <c r="S25" i="1"/>
  <c r="S90" i="1" s="1"/>
  <c r="S93" i="1" s="1"/>
  <c r="S94" i="1" s="1"/>
  <c r="AW43" i="1"/>
  <c r="AW25" i="1" s="1"/>
  <c r="C43" i="1"/>
  <c r="AT43" i="1" s="1"/>
  <c r="BD43" i="1"/>
  <c r="BD25" i="1" s="1"/>
  <c r="AB25" i="1"/>
  <c r="AH90" i="1"/>
  <c r="AH93" i="1" s="1"/>
  <c r="AH94" i="1" s="1"/>
  <c r="V25" i="1"/>
  <c r="V90" i="1" s="1"/>
  <c r="V93" i="1" s="1"/>
  <c r="V94" i="1" s="1"/>
  <c r="P90" i="1"/>
  <c r="P93" i="1" s="1"/>
  <c r="P94" i="1" s="1"/>
  <c r="P45" i="1"/>
  <c r="AY43" i="1"/>
  <c r="AY25" i="1" s="1"/>
  <c r="M25" i="1"/>
  <c r="BF45" i="1"/>
  <c r="AH54" i="1"/>
  <c r="AH46" i="1"/>
  <c r="J45" i="1"/>
  <c r="J90" i="1"/>
  <c r="J93" i="1" s="1"/>
  <c r="J94" i="1" s="1"/>
  <c r="AE90" i="1"/>
  <c r="AE93" i="1" s="1"/>
  <c r="AE94" i="1" s="1"/>
  <c r="AE45" i="1"/>
  <c r="BG43" i="1"/>
  <c r="BG25" i="1" s="1"/>
  <c r="AK25" i="1"/>
  <c r="Y45" i="1"/>
  <c r="Y90" i="1"/>
  <c r="Y93" i="1" s="1"/>
  <c r="Y94" i="1" s="1"/>
  <c r="S22" i="14" l="1"/>
  <c r="AD22" i="14"/>
  <c r="H17" i="14"/>
  <c r="AH17" i="14"/>
  <c r="U17" i="14"/>
  <c r="L29" i="14"/>
  <c r="S45" i="1"/>
  <c r="BA45" i="1" s="1"/>
  <c r="V45" i="1"/>
  <c r="V54" i="1" s="1"/>
  <c r="AW45" i="1"/>
  <c r="AT25" i="1"/>
  <c r="AN25" i="1"/>
  <c r="AQ25" i="1" s="1"/>
  <c r="P54" i="1"/>
  <c r="AZ45" i="1"/>
  <c r="P46" i="1"/>
  <c r="M90" i="1"/>
  <c r="M93" i="1" s="1"/>
  <c r="M94" i="1" s="1"/>
  <c r="M45" i="1"/>
  <c r="AB90" i="1"/>
  <c r="AB93" i="1" s="1"/>
  <c r="AB94" i="1" s="1"/>
  <c r="AB45" i="1"/>
  <c r="Y54" i="1"/>
  <c r="Y46" i="1"/>
  <c r="BC45" i="1"/>
  <c r="AX45" i="1"/>
  <c r="J54" i="1"/>
  <c r="J46" i="1"/>
  <c r="AH91" i="1"/>
  <c r="AH92" i="1" s="1"/>
  <c r="BF54" i="1"/>
  <c r="AH59" i="1"/>
  <c r="AH55" i="1"/>
  <c r="AK45" i="1"/>
  <c r="AK90" i="1"/>
  <c r="AK93" i="1" s="1"/>
  <c r="AK94" i="1" s="1"/>
  <c r="AE54" i="1"/>
  <c r="BE45" i="1"/>
  <c r="AE46" i="1"/>
  <c r="C25" i="1"/>
  <c r="S54" i="1" l="1"/>
  <c r="V46" i="1"/>
  <c r="L30" i="14"/>
  <c r="M19" i="15" s="1"/>
  <c r="V19" i="15" s="1"/>
  <c r="L34" i="14"/>
  <c r="AH29" i="14"/>
  <c r="U29" i="14"/>
  <c r="BB45" i="1"/>
  <c r="S17" i="14"/>
  <c r="AD17" i="14"/>
  <c r="S46" i="1"/>
  <c r="AB54" i="1"/>
  <c r="BD45" i="1"/>
  <c r="AB46" i="1"/>
  <c r="AY45" i="1"/>
  <c r="M54" i="1"/>
  <c r="M46" i="1"/>
  <c r="AZ54" i="1"/>
  <c r="P55" i="1"/>
  <c r="P91" i="1"/>
  <c r="P92" i="1" s="1"/>
  <c r="P59" i="1"/>
  <c r="AH64" i="1"/>
  <c r="AH60" i="1"/>
  <c r="V59" i="1"/>
  <c r="V55" i="1"/>
  <c r="V91" i="1"/>
  <c r="V92" i="1" s="1"/>
  <c r="BB54" i="1"/>
  <c r="AK46" i="1"/>
  <c r="AK54" i="1"/>
  <c r="BG45" i="1"/>
  <c r="AX54" i="1"/>
  <c r="J59" i="1"/>
  <c r="J91" i="1"/>
  <c r="J92" i="1" s="1"/>
  <c r="J55" i="1"/>
  <c r="BC54" i="1"/>
  <c r="Y91" i="1"/>
  <c r="Y92" i="1" s="1"/>
  <c r="Y55" i="1"/>
  <c r="Y59" i="1"/>
  <c r="BE54" i="1"/>
  <c r="AE91" i="1"/>
  <c r="AE92" i="1" s="1"/>
  <c r="AE59" i="1"/>
  <c r="AE55" i="1"/>
  <c r="BA54" i="1"/>
  <c r="S55" i="1"/>
  <c r="S59" i="1"/>
  <c r="S91" i="1"/>
  <c r="S92" i="1" s="1"/>
  <c r="AN45" i="1"/>
  <c r="C45" i="1"/>
  <c r="AT45" i="1" s="1"/>
  <c r="L40" i="14" l="1"/>
  <c r="L35" i="14"/>
  <c r="U34" i="14"/>
  <c r="AH34" i="14"/>
  <c r="AH30" i="14"/>
  <c r="U30" i="14"/>
  <c r="AY54" i="1"/>
  <c r="M55" i="1"/>
  <c r="M91" i="1"/>
  <c r="M92" i="1" s="1"/>
  <c r="M59" i="1"/>
  <c r="C46" i="1"/>
  <c r="P64" i="1"/>
  <c r="P60" i="1"/>
  <c r="AB55" i="1"/>
  <c r="AB59" i="1"/>
  <c r="AB91" i="1"/>
  <c r="AB92" i="1" s="1"/>
  <c r="BD54" i="1"/>
  <c r="Y60" i="1"/>
  <c r="Y64" i="1"/>
  <c r="S64" i="1"/>
  <c r="S60" i="1"/>
  <c r="BG54" i="1"/>
  <c r="AK91" i="1"/>
  <c r="AK92" i="1" s="1"/>
  <c r="AK55" i="1"/>
  <c r="AK59" i="1"/>
  <c r="V64" i="1"/>
  <c r="V60" i="1"/>
  <c r="AE60" i="1"/>
  <c r="AE64" i="1"/>
  <c r="AN46" i="1"/>
  <c r="AQ45" i="1"/>
  <c r="AQ46" i="1" s="1"/>
  <c r="AH65" i="1"/>
  <c r="Q148" i="10"/>
  <c r="Q149" i="10" s="1"/>
  <c r="BF64" i="1"/>
  <c r="O141" i="2"/>
  <c r="O142" i="2" s="1"/>
  <c r="J64" i="1"/>
  <c r="M26" i="15" s="1"/>
  <c r="J60" i="1"/>
  <c r="U35" i="14" l="1"/>
  <c r="AH35" i="14"/>
  <c r="L41" i="14"/>
  <c r="M20" i="15" s="1"/>
  <c r="V20" i="15" s="1"/>
  <c r="AH40" i="14"/>
  <c r="P65" i="1"/>
  <c r="K148" i="10"/>
  <c r="K149" i="10" s="1"/>
  <c r="AZ64" i="1"/>
  <c r="I141" i="2"/>
  <c r="I142" i="2" s="1"/>
  <c r="M64" i="1"/>
  <c r="M60" i="1"/>
  <c r="AB64" i="1"/>
  <c r="AB60" i="1"/>
  <c r="N141" i="2"/>
  <c r="N142" i="2" s="1"/>
  <c r="P148" i="10"/>
  <c r="P149" i="10" s="1"/>
  <c r="AE65" i="1"/>
  <c r="BE64" i="1"/>
  <c r="L148" i="10"/>
  <c r="L149" i="10" s="1"/>
  <c r="S65" i="1"/>
  <c r="BA64" i="1"/>
  <c r="J141" i="2"/>
  <c r="J142" i="2" s="1"/>
  <c r="BC64" i="1"/>
  <c r="N148" i="10"/>
  <c r="N149" i="10" s="1"/>
  <c r="Y65" i="1"/>
  <c r="L141" i="2"/>
  <c r="L142" i="2" s="1"/>
  <c r="V65" i="1"/>
  <c r="M148" i="10"/>
  <c r="M149" i="10" s="1"/>
  <c r="BB64" i="1"/>
  <c r="K141" i="2"/>
  <c r="K142" i="2" s="1"/>
  <c r="H148" i="10"/>
  <c r="H149" i="10" s="1"/>
  <c r="AX64" i="1"/>
  <c r="J65" i="1"/>
  <c r="J97" i="1"/>
  <c r="G141" i="2"/>
  <c r="G142" i="2" s="1"/>
  <c r="AK60" i="1"/>
  <c r="AK64" i="1"/>
  <c r="O148" i="10" l="1"/>
  <c r="O149" i="10" s="1"/>
  <c r="M141" i="2"/>
  <c r="M142" i="2" s="1"/>
  <c r="BD64" i="1"/>
  <c r="AB65" i="1"/>
  <c r="J148" i="10"/>
  <c r="J149" i="10" s="1"/>
  <c r="H141" i="2"/>
  <c r="H142" i="2" s="1"/>
  <c r="M65" i="1"/>
  <c r="AY64" i="1"/>
  <c r="R148" i="10"/>
  <c r="R149" i="10" s="1"/>
  <c r="AK65" i="1"/>
  <c r="P141" i="2"/>
  <c r="BG64" i="1"/>
  <c r="P142" i="2" l="1"/>
  <c r="R96" i="2"/>
  <c r="R94" i="2" s="1"/>
  <c r="F94" i="2"/>
  <c r="F140" i="2" s="1"/>
  <c r="R140" i="2" s="1"/>
  <c r="G49" i="1" l="1"/>
  <c r="BK49" i="1" s="1"/>
  <c r="J15" i="15" s="1"/>
  <c r="C49" i="1"/>
  <c r="AT49" i="1" s="1"/>
  <c r="AW49" i="1"/>
  <c r="AW48" i="1" s="1"/>
  <c r="G48" i="1"/>
  <c r="U15" i="15" l="1"/>
  <c r="P15" i="15"/>
  <c r="X15" i="15" s="1"/>
  <c r="AN49" i="1"/>
  <c r="AQ49" i="1" s="1"/>
  <c r="H25" i="14"/>
  <c r="C48" i="1"/>
  <c r="C90" i="1" s="1"/>
  <c r="C93" i="1" s="1"/>
  <c r="C94" i="1" s="1"/>
  <c r="AN48" i="1"/>
  <c r="AQ48" i="1" s="1"/>
  <c r="G54" i="1"/>
  <c r="G90" i="1"/>
  <c r="G93" i="1" s="1"/>
  <c r="G94" i="1" s="1"/>
  <c r="AT48" i="1"/>
  <c r="H24" i="14" l="1"/>
  <c r="S25" i="14"/>
  <c r="AD25" i="14"/>
  <c r="G55" i="1"/>
  <c r="C55" i="1" s="1"/>
  <c r="C54" i="1"/>
  <c r="AW54" i="1"/>
  <c r="G91" i="1"/>
  <c r="G92" i="1" s="1"/>
  <c r="G59" i="1"/>
  <c r="AN54" i="1"/>
  <c r="AD24" i="14" l="1"/>
  <c r="S24" i="14"/>
  <c r="H29" i="14"/>
  <c r="G60" i="1"/>
  <c r="C60" i="1" s="1"/>
  <c r="G64" i="1"/>
  <c r="J26" i="15" s="1"/>
  <c r="P26" i="15" s="1"/>
  <c r="AN59" i="1"/>
  <c r="C59" i="1"/>
  <c r="C91" i="1"/>
  <c r="C92" i="1" s="1"/>
  <c r="AT54" i="1"/>
  <c r="AN55" i="1"/>
  <c r="AQ54" i="1"/>
  <c r="AQ55" i="1" s="1"/>
  <c r="H34" i="14" l="1"/>
  <c r="AD29" i="14"/>
  <c r="H30" i="14"/>
  <c r="J19" i="15" s="1"/>
  <c r="S29" i="14"/>
  <c r="G65" i="1"/>
  <c r="C65" i="1" s="1"/>
  <c r="C64" i="1"/>
  <c r="AT64" i="1" s="1"/>
  <c r="AN64" i="1"/>
  <c r="AW64" i="1"/>
  <c r="F148" i="10"/>
  <c r="F141" i="2"/>
  <c r="AQ59" i="1"/>
  <c r="AQ60" i="1" s="1"/>
  <c r="AN60" i="1"/>
  <c r="U19" i="15" l="1"/>
  <c r="P19" i="15"/>
  <c r="X19" i="15" s="1"/>
  <c r="AD30" i="14"/>
  <c r="S30" i="14"/>
  <c r="H35" i="14"/>
  <c r="H40" i="14"/>
  <c r="AD34" i="14"/>
  <c r="S34" i="14"/>
  <c r="R141" i="2"/>
  <c r="F142" i="2"/>
  <c r="R142" i="2" s="1"/>
  <c r="T148" i="10"/>
  <c r="F149" i="10"/>
  <c r="T149" i="10" s="1"/>
  <c r="AN65" i="1"/>
  <c r="AQ64" i="1"/>
  <c r="AQ65" i="1" s="1"/>
  <c r="H41" i="14" l="1"/>
  <c r="J20" i="15" s="1"/>
  <c r="AD40" i="14"/>
  <c r="U40" i="14"/>
  <c r="S40" i="14"/>
  <c r="S35" i="14"/>
  <c r="AD35" i="14"/>
  <c r="U20" i="15" l="1"/>
  <c r="P20" i="15"/>
  <c r="X20"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tc={291B9D18-6317-46A2-A41B-013B94AEED5E}</author>
  </authors>
  <commentList>
    <comment ref="D48" authorId="0" shapeId="0" xr:uid="{FC1EACD2-A069-4F2D-A4AD-7501A0F7DA55}">
      <text>
        <r>
          <rPr>
            <b/>
            <sz val="11"/>
            <color indexed="81"/>
            <rFont val="Segoe UI"/>
            <family val="2"/>
          </rPr>
          <t>Lenovo:</t>
        </r>
        <r>
          <rPr>
            <sz val="11"/>
            <color indexed="81"/>
            <rFont val="Segoe UI"/>
            <family val="2"/>
          </rPr>
          <t xml:space="preserve">
EXAME ADMISSIONAL</t>
        </r>
      </text>
    </comment>
    <comment ref="H51" authorId="0" shapeId="0" xr:uid="{D809AF58-7EF2-46EB-AEDC-74BB37A53D6A}">
      <text>
        <r>
          <rPr>
            <b/>
            <sz val="11"/>
            <color indexed="81"/>
            <rFont val="Segoe UI"/>
            <family val="2"/>
          </rPr>
          <t>Lenovo:</t>
        </r>
        <r>
          <rPr>
            <sz val="11"/>
            <color indexed="81"/>
            <rFont val="Segoe UI"/>
            <family val="2"/>
          </rPr>
          <t xml:space="preserve">
Aumento na passagem, de R$ 18,76 a 22,64
</t>
        </r>
      </text>
    </comment>
    <comment ref="H55" authorId="0" shapeId="0" xr:uid="{E5FFC32B-D158-4CC3-BD93-0AFE2132704F}">
      <text>
        <r>
          <rPr>
            <b/>
            <sz val="11"/>
            <color indexed="81"/>
            <rFont val="Segoe UI"/>
            <family val="2"/>
          </rPr>
          <t>Lenovo:</t>
        </r>
        <r>
          <rPr>
            <sz val="11"/>
            <color indexed="81"/>
            <rFont val="Segoe UI"/>
            <family val="2"/>
          </rPr>
          <t xml:space="preserve">
Compra de Uniforme Di Marino. Ternos para Kaique e Roberto
</t>
        </r>
      </text>
    </comment>
    <comment ref="H56" authorId="0" shapeId="0" xr:uid="{8C3A9A14-40A3-467C-881B-A83A88D0D478}">
      <text>
        <r>
          <rPr>
            <b/>
            <sz val="11"/>
            <color indexed="81"/>
            <rFont val="Segoe UI"/>
            <family val="2"/>
          </rPr>
          <t>Lenovo:</t>
        </r>
        <r>
          <rPr>
            <sz val="11"/>
            <color indexed="81"/>
            <rFont val="Segoe UI"/>
            <family val="2"/>
          </rPr>
          <t xml:space="preserve">
Extra Cumim/ Pia/ Limpeza</t>
        </r>
      </text>
    </comment>
    <comment ref="H73" authorId="0" shapeId="0" xr:uid="{54C47DFF-D625-43BA-9510-3CE564F45040}">
      <text>
        <r>
          <rPr>
            <b/>
            <sz val="11"/>
            <color indexed="81"/>
            <rFont val="Segoe UI"/>
            <family val="2"/>
          </rPr>
          <t>Lenovo:</t>
        </r>
        <r>
          <rPr>
            <sz val="11"/>
            <color indexed="81"/>
            <rFont val="Segoe UI"/>
            <family val="2"/>
          </rPr>
          <t xml:space="preserve">
Não gero a conta, estamos em contato
está em análise
</t>
        </r>
      </text>
    </comment>
    <comment ref="B75" authorId="1" shapeId="0" xr:uid="{291B9D18-6317-46A2-A41B-013B94AEED5E}">
      <text>
        <t>[Comentário encadeado]
Sua versão do Excel permite que você leia este comentário encadeado, no entanto, as edições serão removidas se o arquivo for aberto em uma versão mais recente do Excel. Saiba mais: https://go.microsoft.com/fwlink/?linkid=870924
Comentário:
    Não temos nenhum equipamento com gás</t>
      </text>
    </comment>
    <comment ref="H79" authorId="0" shapeId="0" xr:uid="{65B20973-F68C-4ECB-B607-6EE3B131DAFC}">
      <text>
        <r>
          <rPr>
            <b/>
            <sz val="11"/>
            <color indexed="81"/>
            <rFont val="Segoe UI"/>
            <family val="2"/>
          </rPr>
          <t>Lenovo:</t>
        </r>
        <r>
          <rPr>
            <sz val="11"/>
            <color indexed="81"/>
            <rFont val="Segoe UI"/>
            <family val="2"/>
          </rPr>
          <t xml:space="preserve">
</t>
        </r>
      </text>
    </comment>
    <comment ref="H94" authorId="0" shapeId="0" xr:uid="{A291FC08-6ACB-452B-B72A-B6D5D6CEA37F}">
      <text>
        <r>
          <rPr>
            <b/>
            <sz val="11"/>
            <color indexed="81"/>
            <rFont val="Segoe UI"/>
            <family val="2"/>
          </rPr>
          <t>Lenovo:</t>
        </r>
        <r>
          <rPr>
            <sz val="11"/>
            <color indexed="81"/>
            <rFont val="Segoe UI"/>
            <family val="2"/>
          </rPr>
          <t xml:space="preserve">
Preciso dos contratos de seguro predial
</t>
        </r>
      </text>
    </comment>
    <comment ref="D101" authorId="0" shapeId="0" xr:uid="{006C3BED-9218-4D15-A99F-FAA10879E1B9}">
      <text>
        <r>
          <rPr>
            <b/>
            <sz val="11"/>
            <color indexed="81"/>
            <rFont val="Segoe UI"/>
            <family val="2"/>
          </rPr>
          <t>Lenovo:</t>
        </r>
        <r>
          <rPr>
            <sz val="11"/>
            <color indexed="81"/>
            <rFont val="Segoe UI"/>
            <family val="2"/>
          </rPr>
          <t xml:space="preserve">
Serviço Diogo, somete esse mês 01
</t>
        </r>
      </text>
    </comment>
    <comment ref="F102" authorId="0" shapeId="0" xr:uid="{F2FE7A2B-8127-4611-9A2F-714957D32B1E}">
      <text>
        <r>
          <rPr>
            <b/>
            <sz val="11"/>
            <color indexed="81"/>
            <rFont val="Segoe UI"/>
            <family val="2"/>
          </rPr>
          <t>Lenovo:</t>
        </r>
        <r>
          <rPr>
            <sz val="11"/>
            <color indexed="81"/>
            <rFont val="Segoe UI"/>
            <family val="2"/>
          </rPr>
          <t xml:space="preserve">
Bobinas</t>
        </r>
      </text>
    </comment>
    <comment ref="D110" authorId="0" shapeId="0" xr:uid="{EB36C94C-35F3-4B09-8139-8867915059F4}">
      <text>
        <r>
          <rPr>
            <b/>
            <sz val="11"/>
            <color indexed="81"/>
            <rFont val="Segoe UI"/>
            <family val="2"/>
          </rPr>
          <t>Lenovo:</t>
        </r>
        <r>
          <rPr>
            <sz val="11"/>
            <color indexed="81"/>
            <rFont val="Segoe UI"/>
            <family val="2"/>
          </rPr>
          <t xml:space="preserve">
Reembolso Alexandre
2025</t>
        </r>
      </text>
    </comment>
    <comment ref="D113" authorId="0" shapeId="0" xr:uid="{2F96D474-6650-4F05-B4F1-F550E879EB87}">
      <text>
        <r>
          <rPr>
            <b/>
            <sz val="11"/>
            <color indexed="81"/>
            <rFont val="Segoe UI"/>
            <family val="2"/>
          </rPr>
          <t>Lenovo:</t>
        </r>
        <r>
          <rPr>
            <sz val="11"/>
            <color indexed="81"/>
            <rFont val="Segoe UI"/>
            <family val="2"/>
          </rPr>
          <t xml:space="preserve">
MEDIA SOCIAL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tc={0474AEF5-16D2-4017-8935-44AEF448BB56}</author>
  </authors>
  <commentList>
    <comment ref="A48" authorId="0" shapeId="0" xr:uid="{0474AEF5-16D2-4017-8935-44AEF448BB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Despesas de Vendas, Gerais e Administrativas </t>
      </text>
    </comment>
  </commentList>
</comments>
</file>

<file path=xl/sharedStrings.xml><?xml version="1.0" encoding="utf-8"?>
<sst xmlns="http://schemas.openxmlformats.org/spreadsheetml/2006/main" count="19089" uniqueCount="2443">
  <si>
    <t>JAN</t>
  </si>
  <si>
    <t>FEV</t>
  </si>
  <si>
    <t>MAR</t>
  </si>
  <si>
    <t>ABR</t>
  </si>
  <si>
    <t>MAI</t>
  </si>
  <si>
    <t>JUN</t>
  </si>
  <si>
    <t>JUL</t>
  </si>
  <si>
    <t>AGO</t>
  </si>
  <si>
    <t>SET</t>
  </si>
  <si>
    <t>OUT</t>
  </si>
  <si>
    <t>NOV</t>
  </si>
  <si>
    <t>DEZ</t>
  </si>
  <si>
    <t>CLIENTES</t>
  </si>
  <si>
    <t>Ticket Médio - R$M</t>
  </si>
  <si>
    <t>Faturamento Bruto</t>
  </si>
  <si>
    <t>Cartão de Crédito</t>
  </si>
  <si>
    <t>Evento Faturado</t>
  </si>
  <si>
    <t>Delivery</t>
  </si>
  <si>
    <t>Impostos sobre Vendas</t>
  </si>
  <si>
    <t>ICMS</t>
  </si>
  <si>
    <t>Receita Líquida</t>
  </si>
  <si>
    <t>CUSTOS/DESPESAS</t>
  </si>
  <si>
    <t>CMV</t>
  </si>
  <si>
    <t>Vinhos/Espumantes</t>
  </si>
  <si>
    <t>Bebidas Alcoólicas</t>
  </si>
  <si>
    <t>Hortifruti</t>
  </si>
  <si>
    <t>Bebidas não Alcoolicas</t>
  </si>
  <si>
    <t>Pescados</t>
  </si>
  <si>
    <t>Estoque Final</t>
  </si>
  <si>
    <t>Estoque Inicial</t>
  </si>
  <si>
    <t>(-) Reclassificação CMV</t>
  </si>
  <si>
    <t>Pessoal</t>
  </si>
  <si>
    <t>Ocupação</t>
  </si>
  <si>
    <t>Operação</t>
  </si>
  <si>
    <t>Lucro Bruto</t>
  </si>
  <si>
    <t>SG&amp;A</t>
  </si>
  <si>
    <t>Administrativa</t>
  </si>
  <si>
    <t>Marketing</t>
  </si>
  <si>
    <t>Taxa Cartão Crédito</t>
  </si>
  <si>
    <t>Royalties</t>
  </si>
  <si>
    <t>Depreciação</t>
  </si>
  <si>
    <t>Amortização</t>
  </si>
  <si>
    <t>Despesas Financeiras</t>
  </si>
  <si>
    <t>Rec/Desp não Operacionais</t>
  </si>
  <si>
    <t>Impostos (IRPJ/CSLL)</t>
  </si>
  <si>
    <t>Resultado Operacional</t>
  </si>
  <si>
    <t>MARGEM LÍQUIDA</t>
  </si>
  <si>
    <t>CHECK</t>
  </si>
  <si>
    <t>DESPESAS OPERACIONAIS</t>
  </si>
  <si>
    <t>EBITDA</t>
  </si>
  <si>
    <t>Margem EBITDA</t>
  </si>
  <si>
    <t>Lucro Líquido</t>
  </si>
  <si>
    <t>Margem LL</t>
  </si>
  <si>
    <t>DESCRIÇÃO</t>
  </si>
  <si>
    <t>CONTA</t>
  </si>
  <si>
    <t>MAIO</t>
  </si>
  <si>
    <t>TOTAL</t>
  </si>
  <si>
    <t>x.x.x.xx.xxxxx</t>
  </si>
  <si>
    <t>TICKET MEDIO</t>
  </si>
  <si>
    <t>Rec.Venda no Merc.Int.de Prod.Fabr.Próp.</t>
  </si>
  <si>
    <t>3.1.1.01.00004</t>
  </si>
  <si>
    <t>FATURAMENTO</t>
  </si>
  <si>
    <t xml:space="preserve">IMPOSTOS </t>
  </si>
  <si>
    <t>%</t>
  </si>
  <si>
    <t>(-) ICMS</t>
  </si>
  <si>
    <t>3.1.1.02.00002</t>
  </si>
  <si>
    <t>3.1.1.02.00003</t>
  </si>
  <si>
    <t>(-) PIS/Pasep</t>
  </si>
  <si>
    <t>3.1.1.02.00004</t>
  </si>
  <si>
    <t>(-) ICMS Diferencial Aliquota Simples</t>
  </si>
  <si>
    <t>5.4.1.03.00035</t>
  </si>
  <si>
    <t>IRPJ</t>
  </si>
  <si>
    <t>6.1.1.01.00001</t>
  </si>
  <si>
    <t>CSSL</t>
  </si>
  <si>
    <t>6.1.1.01.00002</t>
  </si>
  <si>
    <t>4.1.2.04.00002</t>
  </si>
  <si>
    <t>CSLL</t>
  </si>
  <si>
    <t>4.1.2.04.00001</t>
  </si>
  <si>
    <t>CUSTOS DOS PRODUTOS VENDIDOS</t>
  </si>
  <si>
    <t>5.4.1.01.00002</t>
  </si>
  <si>
    <t>5.4.1.01.00003</t>
  </si>
  <si>
    <t>5.4.1.01.00006</t>
  </si>
  <si>
    <t>5.4.1.01.00007</t>
  </si>
  <si>
    <t>5.4.1.01.00008</t>
  </si>
  <si>
    <t>5.4.1.01.00009</t>
  </si>
  <si>
    <t>5.4.1.01.00010</t>
  </si>
  <si>
    <t>5.4.1.01.00011</t>
  </si>
  <si>
    <t>5.4.1.01.00012</t>
  </si>
  <si>
    <t>5.4.1.01.00013</t>
  </si>
  <si>
    <t>5.4.1.01.00015</t>
  </si>
  <si>
    <t>5.4.1.01.00001</t>
  </si>
  <si>
    <t>5.4.1.01.00017</t>
  </si>
  <si>
    <t>ÍNDICE</t>
  </si>
  <si>
    <t>RECEITA LÍQUIDA</t>
  </si>
  <si>
    <t>PESSOAL</t>
  </si>
  <si>
    <t>Salários e Ordenados</t>
  </si>
  <si>
    <t>5.4.1.02.00001</t>
  </si>
  <si>
    <t>13º Salário</t>
  </si>
  <si>
    <t>5.4.1.02.00004</t>
  </si>
  <si>
    <t>Férias</t>
  </si>
  <si>
    <t>5.4.1.02.00005</t>
  </si>
  <si>
    <t>INSS</t>
  </si>
  <si>
    <t>5.4.1.02.00006</t>
  </si>
  <si>
    <t>FGTS</t>
  </si>
  <si>
    <t>5.4.1.02.00007</t>
  </si>
  <si>
    <t>Indenizações e Aviso Prévio</t>
  </si>
  <si>
    <t>5.4.1.02.00008</t>
  </si>
  <si>
    <t>Assistência Médica e Social</t>
  </si>
  <si>
    <t>5.4.1.02.00009</t>
  </si>
  <si>
    <t>Horas Extras</t>
  </si>
  <si>
    <t>5.4.1.02.00010</t>
  </si>
  <si>
    <t>Banco de Horas</t>
  </si>
  <si>
    <t>5.4.1.02.00011</t>
  </si>
  <si>
    <t>Vale Transporte</t>
  </si>
  <si>
    <t>5.4.1.02.00012</t>
  </si>
  <si>
    <t>5.4.1.02.00013</t>
  </si>
  <si>
    <t>5.4.1.02.00014</t>
  </si>
  <si>
    <t>Contribuição Sindical</t>
  </si>
  <si>
    <t>5.4.1.02.00016</t>
  </si>
  <si>
    <t>5.4.1.02.00017</t>
  </si>
  <si>
    <t>Seguro De Vida</t>
  </si>
  <si>
    <t>5.4.1.02.00018</t>
  </si>
  <si>
    <t>Uniforme</t>
  </si>
  <si>
    <t>5.4.1.02.00020</t>
  </si>
  <si>
    <t>5.4.1.02.00021</t>
  </si>
  <si>
    <t>Treinamento</t>
  </si>
  <si>
    <t>5.4.1.02.00022</t>
  </si>
  <si>
    <t>Auxilios</t>
  </si>
  <si>
    <t>5.4.1.02.00026</t>
  </si>
  <si>
    <t>Adicional Noturno</t>
  </si>
  <si>
    <t>5.4.1.02.00027</t>
  </si>
  <si>
    <t>5.4.1.02.00028</t>
  </si>
  <si>
    <t>Gorjetas Pagas</t>
  </si>
  <si>
    <t>5.4.1.02.00031</t>
  </si>
  <si>
    <t>Gratificações</t>
  </si>
  <si>
    <t>3.1.1.03.00008</t>
  </si>
  <si>
    <t>Gorjetas Recebidas</t>
  </si>
  <si>
    <t>3.1.1.03.00009</t>
  </si>
  <si>
    <t>Sindicato</t>
  </si>
  <si>
    <t>4.1.1.01.00026</t>
  </si>
  <si>
    <t>DSR</t>
  </si>
  <si>
    <t>GRATIFICAÇÃO -  INSS</t>
  </si>
  <si>
    <t>GRATIFICAÇÃO 13. SALÁRIO</t>
  </si>
  <si>
    <t>GRATIFICAÇÃO FGTS</t>
  </si>
  <si>
    <t>GRATIFICAÇÃO FÉRIAS</t>
  </si>
  <si>
    <t>OCUPAÇÃO</t>
  </si>
  <si>
    <t>Aluguéis</t>
  </si>
  <si>
    <t>4.1.1.02.00002</t>
  </si>
  <si>
    <t>4.1.1.02.00003</t>
  </si>
  <si>
    <t>IPTU</t>
  </si>
  <si>
    <t>4.1.1.02.00004</t>
  </si>
  <si>
    <t>4.1.1.02.00006</t>
  </si>
  <si>
    <t>3.1.2.01.00005</t>
  </si>
  <si>
    <t>OPERAÇÃO</t>
  </si>
  <si>
    <t>Água e Esgoto</t>
  </si>
  <si>
    <t>5.4.1.03.00001</t>
  </si>
  <si>
    <t>Aluguel de Maquinas</t>
  </si>
  <si>
    <t>5.4.1.03.00002</t>
  </si>
  <si>
    <t>Assessoria Nutricional</t>
  </si>
  <si>
    <t>5.4.1.03.00003</t>
  </si>
  <si>
    <t>5.4.1.03.00004</t>
  </si>
  <si>
    <t>Carvão</t>
  </si>
  <si>
    <t>5.4.1.03.00005</t>
  </si>
  <si>
    <t>Serviços de Gastronomia</t>
  </si>
  <si>
    <t>5.4.1.03.00007</t>
  </si>
  <si>
    <t>Decoração e Paisagismo</t>
  </si>
  <si>
    <t>5.4.1.03.00008</t>
  </si>
  <si>
    <t>Dedetização</t>
  </si>
  <si>
    <t>5.4.1.03.00009</t>
  </si>
  <si>
    <t>Despesas com Segurança</t>
  </si>
  <si>
    <t>5.4.1.03.00016</t>
  </si>
  <si>
    <t>Direitos Autorais - ECAD</t>
  </si>
  <si>
    <t>5.4.1.03.00018</t>
  </si>
  <si>
    <t>Embalagens</t>
  </si>
  <si>
    <t>5.4.1.03.00019</t>
  </si>
  <si>
    <t>Energia Elétrica</t>
  </si>
  <si>
    <t>5.4.1.03.00020</t>
  </si>
  <si>
    <t>Estacionamento</t>
  </si>
  <si>
    <t>5.4.1.03.00021</t>
  </si>
  <si>
    <t>Fretes e Carretos</t>
  </si>
  <si>
    <t>5.4.1.03.00022</t>
  </si>
  <si>
    <t>Gás Encanado</t>
  </si>
  <si>
    <t>5.4.1.03.00023</t>
  </si>
  <si>
    <t>Gelo</t>
  </si>
  <si>
    <t>5.4.1.03.00024</t>
  </si>
  <si>
    <t>Lavanderia</t>
  </si>
  <si>
    <t>5.4.1.03.00026</t>
  </si>
  <si>
    <t>Manutenção e Conservação</t>
  </si>
  <si>
    <t>5.4.1.03.00027</t>
  </si>
  <si>
    <t>Material de limpeza</t>
  </si>
  <si>
    <t>5.4.1.03.00028</t>
  </si>
  <si>
    <t>Músicos</t>
  </si>
  <si>
    <t>5.4.1.03.00029</t>
  </si>
  <si>
    <t>Outras Despesas</t>
  </si>
  <si>
    <t>5.4.1.03.00030</t>
  </si>
  <si>
    <t>5.4.1.03.00033</t>
  </si>
  <si>
    <t>5.4.1.03.00034</t>
  </si>
  <si>
    <t>Armazém</t>
  </si>
  <si>
    <t>5.4.1.03.00037</t>
  </si>
  <si>
    <t>Despesas de Seguros</t>
  </si>
  <si>
    <t>4.1.1.03.00011</t>
  </si>
  <si>
    <t>ADMINISTRATIVA</t>
  </si>
  <si>
    <t>4.1.1.03.00009</t>
  </si>
  <si>
    <t>4.1.1.03.00013</t>
  </si>
  <si>
    <t>Telefone e Internet</t>
  </si>
  <si>
    <t>4.1.1.03.00018</t>
  </si>
  <si>
    <t>Material de Escritório</t>
  </si>
  <si>
    <t>4.1.1.03.00024</t>
  </si>
  <si>
    <t>Material de Copa e Limpeza</t>
  </si>
  <si>
    <t>4.1.1.03.00025</t>
  </si>
  <si>
    <t>Informática</t>
  </si>
  <si>
    <t>4.1.1.03.00030</t>
  </si>
  <si>
    <t>5.4.1.03.00025</t>
  </si>
  <si>
    <t>Contabilidade</t>
  </si>
  <si>
    <t>4.1.1.03.00031</t>
  </si>
  <si>
    <t>Consultoria</t>
  </si>
  <si>
    <t>4.1.1.03.00033</t>
  </si>
  <si>
    <t>Honorarios Advocaticios</t>
  </si>
  <si>
    <t>4.1.1.03.00034</t>
  </si>
  <si>
    <t>Cartório/Protestos</t>
  </si>
  <si>
    <t>4.1.1.03.00041</t>
  </si>
  <si>
    <t>4.1.1.04.00003</t>
  </si>
  <si>
    <t>MARKETING</t>
  </si>
  <si>
    <t>Propaganda, Publicidade e Patrocínio</t>
  </si>
  <si>
    <t>4.1.1.04.00001</t>
  </si>
  <si>
    <t>TAXAS CARTÃO DE CRÉDITO</t>
  </si>
  <si>
    <t>Taxas Financeiras Diversas</t>
  </si>
  <si>
    <t>4.1.1.05.00004</t>
  </si>
  <si>
    <t>Agencias de Delivery</t>
  </si>
  <si>
    <t>4.1.1.05.00006</t>
  </si>
  <si>
    <t>Outras</t>
  </si>
  <si>
    <t>DEPRECIAÇÃO</t>
  </si>
  <si>
    <t>Encargos de Depreciação e Amortização</t>
  </si>
  <si>
    <t>4.1.1.03.00099</t>
  </si>
  <si>
    <t>DESPESAS FINANCEIRAS</t>
  </si>
  <si>
    <t>Encargos Bancarios</t>
  </si>
  <si>
    <t>4.1.1.05.00001</t>
  </si>
  <si>
    <t>Juros</t>
  </si>
  <si>
    <t>4.1.1.05.00002</t>
  </si>
  <si>
    <t>Multas</t>
  </si>
  <si>
    <t>4.1.1.03.00006</t>
  </si>
  <si>
    <t>ROYALTIES</t>
  </si>
  <si>
    <t>4.1.1.03.00002</t>
  </si>
  <si>
    <t>DESPESAS PRÉ-OPERACIONAIS</t>
  </si>
  <si>
    <t>Despesas Pré Operacionais</t>
  </si>
  <si>
    <t>5.4.1.03.00006</t>
  </si>
  <si>
    <t>Corporativos</t>
  </si>
  <si>
    <t>Remun.a Dirigentes e a Conselho de Adm.</t>
  </si>
  <si>
    <t>4.1.1.01.00001</t>
  </si>
  <si>
    <t>Prêmios e Gratificações</t>
  </si>
  <si>
    <t>5.4.1.02.00003</t>
  </si>
  <si>
    <t>Doações</t>
  </si>
  <si>
    <t>4.1.2.01.00008</t>
  </si>
  <si>
    <t>CÁLCULO DO IR ADICIONAL</t>
  </si>
  <si>
    <t>Lucro presumido</t>
  </si>
  <si>
    <t>Base cálculo líquida</t>
  </si>
  <si>
    <t>Imposto adicional</t>
  </si>
  <si>
    <t>DIAS MÊS</t>
  </si>
  <si>
    <t>10H - 100%</t>
  </si>
  <si>
    <t>#</t>
  </si>
  <si>
    <t>NOME</t>
  </si>
  <si>
    <t>FUNÇÃO</t>
  </si>
  <si>
    <t>DIVISÃO</t>
  </si>
  <si>
    <t>ADMISSÃO</t>
  </si>
  <si>
    <t>AJ. DE CUSTO</t>
  </si>
  <si>
    <t>SALÁRIO</t>
  </si>
  <si>
    <t>AD. NOTURNO</t>
  </si>
  <si>
    <t>HORA EXTRA</t>
  </si>
  <si>
    <t>FÉRIAS</t>
  </si>
  <si>
    <t>13º</t>
  </si>
  <si>
    <t>SAÚDE</t>
  </si>
  <si>
    <t>SEG. DE VIDA</t>
  </si>
  <si>
    <t>UNIFORME</t>
  </si>
  <si>
    <t>V.A</t>
  </si>
  <si>
    <t>CLT</t>
  </si>
  <si>
    <t>HOSTESS</t>
  </si>
  <si>
    <t>INVESTIMENTO</t>
  </si>
  <si>
    <t>SERVIÇOS CONTRATADOS VO</t>
  </si>
  <si>
    <t>BD25</t>
  </si>
  <si>
    <t xml:space="preserve">RAZÃO SOCIAL </t>
  </si>
  <si>
    <t xml:space="preserve">DESCRIÇÃO </t>
  </si>
  <si>
    <t>VALOR TUAL</t>
  </si>
  <si>
    <t>COD. CONTÁBIL</t>
  </si>
  <si>
    <t>TIPO</t>
  </si>
  <si>
    <t>INICIO DO CONTRATO</t>
  </si>
  <si>
    <t>VIGÊNCIA DO CONTRATO</t>
  </si>
  <si>
    <t>RENOVAÇÃO</t>
  </si>
  <si>
    <t>REAJUSTE</t>
  </si>
  <si>
    <t xml:space="preserve">RESTOCLEAN BRASIL </t>
  </si>
  <si>
    <t>ALUGUEL DE MAQUINAS</t>
  </si>
  <si>
    <t>AUTOMÁTICA</t>
  </si>
  <si>
    <t>IPCA</t>
  </si>
  <si>
    <t>CHECKLIST FACIL S/A</t>
  </si>
  <si>
    <t>SISTEMA NUTRICIONISTA</t>
  </si>
  <si>
    <t>INDETERMINADO</t>
  </si>
  <si>
    <t>NERI DOMINGOS LOPES</t>
  </si>
  <si>
    <t>SUPORTE TECNICO INFORMATICA (TEKNISA E TI)</t>
  </si>
  <si>
    <t>INTERSISTEMAS INFORMATICA LTDA (NETLOGIC)</t>
  </si>
  <si>
    <t>SUPORTE TECNICO INFORMATICA (TI)</t>
  </si>
  <si>
    <t>TEKNISA SERVICE LTDA</t>
  </si>
  <si>
    <t xml:space="preserve">SISTEMA </t>
  </si>
  <si>
    <t>ALCIR CID BONI JUNIOR 31284975835</t>
  </si>
  <si>
    <t>HOSPEDAGEM SITE (POBREJUAN.COM.BR)</t>
  </si>
  <si>
    <t>ITCAPITAL SERVICOS DE TECNOLOGIA LTDA.</t>
  </si>
  <si>
    <t>SUPORTE TÉCNICO (REDE DELIVERY NA INTERNET)</t>
  </si>
  <si>
    <t>SANTODIGITAL DISTRIBUICAO E CONSULTORIA</t>
  </si>
  <si>
    <t>E-MAIL</t>
  </si>
  <si>
    <t>MONTANA INSTALACOES DE AR CONDICIONADO LTDA ME</t>
  </si>
  <si>
    <t xml:space="preserve">MANUTENÇÃO E LIMPEZAS </t>
  </si>
  <si>
    <t>N/D</t>
  </si>
  <si>
    <t>DIEGO FARIAS DA COSTA</t>
  </si>
  <si>
    <t>MANUTENÇAO PREVENTIVA E CORRETIVA</t>
  </si>
  <si>
    <t>MULTISERVICE HIGIENIZACAO PRODUTOS E SERVICOS EIRELI</t>
  </si>
  <si>
    <t xml:space="preserve">PREVENTIVA MENSAL </t>
  </si>
  <si>
    <t>ANDRE LUIS MAGRO</t>
  </si>
  <si>
    <t xml:space="preserve">MUSICO </t>
  </si>
  <si>
    <t>VELOCITY DELIVERY EIRELI</t>
  </si>
  <si>
    <t xml:space="preserve">FRETE E CARRETO </t>
  </si>
  <si>
    <t>LALAMOVE TECNOLOGIA LTDA</t>
  </si>
  <si>
    <t>TRANSPORTADORA (FRETES E CARRETO)</t>
  </si>
  <si>
    <t>MULLER E BITTENCOURT CONSULTORIA LTDA</t>
  </si>
  <si>
    <t>NUTRICIONISTA (CONSULTORIA EM SEGURANÇA DE ALIMENTOS)</t>
  </si>
  <si>
    <t>4R AMBIENTAL LOCAÇÃO DE EQUIPAMENTOS LTDA</t>
  </si>
  <si>
    <t xml:space="preserve">COLETA DE LIXO </t>
  </si>
  <si>
    <t>CRYSTALMIXGAS COM DE MATERIAIS E EQUIP DE GAS LTDA</t>
  </si>
  <si>
    <t>LOCACAO DE CILINDRO (GÁS - CHOPP)</t>
  </si>
  <si>
    <t>TORCHTECH LOCAÇÃO DE EQUIPAMENTOS DE INFO LTDA COM DE EQUIP DE INFORMATICA LTDA</t>
  </si>
  <si>
    <t xml:space="preserve">LOCAÇÃO DE IMPRESSORAS </t>
  </si>
  <si>
    <t>ASTORIA DISTRIBUIDORA DE MAQUINAS S.A</t>
  </si>
  <si>
    <t xml:space="preserve">LOCAÇÃO - MAQUINA DE CAFÉ </t>
  </si>
  <si>
    <t>DR MACHINES PRIME MANUTENÇÃO E AUTOMOÇÃO LTDA</t>
  </si>
  <si>
    <t>LOCAÇÃO EQUIPAMENTOS (LAVA LOUÇAS)</t>
  </si>
  <si>
    <t xml:space="preserve">CLARO </t>
  </si>
  <si>
    <t>TELEFONIA / INTERNET</t>
  </si>
  <si>
    <t xml:space="preserve">PORTO SEGURO </t>
  </si>
  <si>
    <t>SEGURO EMPRESARIAL</t>
  </si>
  <si>
    <t>LM VENTURES GESTAO EMPRESARIAL LTDA</t>
  </si>
  <si>
    <t>LOCAÇÃO EQUIPAMENTOS (PAGERS ELETRÔNICOS - SENHAS)</t>
  </si>
  <si>
    <t>ALGAR SOLUÇOES S.A</t>
  </si>
  <si>
    <t xml:space="preserve">ALUGUEL ANTENAS </t>
  </si>
  <si>
    <t>BAK CONTABILIDADE LTDA</t>
  </si>
  <si>
    <t>CONTABILIDADE</t>
  </si>
  <si>
    <t>SOLIDES TECNOLOGIA S/A</t>
  </si>
  <si>
    <t>SOFTWARE MAPEAMENTO DE PERFIL DE CANDIDATOS (RH)</t>
  </si>
  <si>
    <t>MR AUDITORIA E CONTABILIDADE</t>
  </si>
  <si>
    <t>CONSULTORIA (AUDITORIA E CONTABILIDADE)</t>
  </si>
  <si>
    <t xml:space="preserve">ABRASEL </t>
  </si>
  <si>
    <t>ASSOCIAÇÃO BRAS. DE BARES E REST.</t>
  </si>
  <si>
    <t>BOBSON SÃO PAULO HIGIENE LTDA</t>
  </si>
  <si>
    <t>LOCAÇÃO EQUIPAMENTOS (DESODORIZADOR DE AMBIENTES)</t>
  </si>
  <si>
    <t>DIAS E PAMPLONA ADVOGADOS</t>
  </si>
  <si>
    <t>HONORARIOS ADVOCATICIOS</t>
  </si>
  <si>
    <t>GET IN TECNOLOGIA</t>
  </si>
  <si>
    <t>PLATAFORMA DE RESERVA E MENU DIGITAL</t>
  </si>
  <si>
    <t>SERBOM ARMAZENS GERAIS LTDA</t>
  </si>
  <si>
    <t>SERVIÇO DE ARMAZENAGEM</t>
  </si>
  <si>
    <t>VERISURE BRASIL MONITORAMENTO</t>
  </si>
  <si>
    <t>SERVIÇOS DE MONITORAMENTO (ALARMES)</t>
  </si>
  <si>
    <t>MUNDIVOX NETWORKS LTDA</t>
  </si>
  <si>
    <t>MARCO A. H. MICHALUATE</t>
  </si>
  <si>
    <t>PROPAGANDA E PUBLICIDADE</t>
  </si>
  <si>
    <t xml:space="preserve">TURMA DO TOMATE </t>
  </si>
  <si>
    <t xml:space="preserve">EVENTOS </t>
  </si>
  <si>
    <t xml:space="preserve">SM SEGURANÇA </t>
  </si>
  <si>
    <t>SEGURANÇA</t>
  </si>
  <si>
    <t xml:space="preserve">ABRILSAN </t>
  </si>
  <si>
    <t>ALLUGG LOCACOES LTDA</t>
  </si>
  <si>
    <t>SOFTWARE PACOTE OFFCER</t>
  </si>
  <si>
    <t>JEFFERSON CESARIO</t>
  </si>
  <si>
    <t xml:space="preserve">FELIPE A DE S FARIAS LAVANDERIA </t>
  </si>
  <si>
    <t>LAVANDERIA</t>
  </si>
  <si>
    <t>SOFTPLAN S.A</t>
  </si>
  <si>
    <t xml:space="preserve">SOFTWARE </t>
  </si>
  <si>
    <t>NINFA</t>
  </si>
  <si>
    <t>MA</t>
  </si>
  <si>
    <t>CURUPIRA S/A</t>
  </si>
  <si>
    <t>KADURA POWER BANK COM.ELETR.LTDA</t>
  </si>
  <si>
    <t>MG GERADORES</t>
  </si>
  <si>
    <t>GERADOR 165KVAS</t>
  </si>
  <si>
    <t>MAM</t>
  </si>
  <si>
    <t>DEDETIZAÇÃO</t>
  </si>
  <si>
    <t>Prestação De Serviço Pessoa Jurídica</t>
  </si>
  <si>
    <t>Paisagismo</t>
  </si>
  <si>
    <t>Eventos / Recreação</t>
  </si>
  <si>
    <t>Propaganda, Publicidade E Patrocínio</t>
  </si>
  <si>
    <t>Xerox E Cópias</t>
  </si>
  <si>
    <t>Check</t>
  </si>
  <si>
    <t>GORJETA RECEBIDA</t>
  </si>
  <si>
    <t>GORJETA PAGA</t>
  </si>
  <si>
    <t>RETENÇÃO</t>
  </si>
  <si>
    <t>XX</t>
  </si>
  <si>
    <t>GRUPO</t>
  </si>
  <si>
    <t>Descrição</t>
  </si>
  <si>
    <t>Janeiro</t>
  </si>
  <si>
    <t>Fevereiro</t>
  </si>
  <si>
    <t>Março</t>
  </si>
  <si>
    <t>Abril</t>
  </si>
  <si>
    <t>Maio</t>
  </si>
  <si>
    <t>Junho</t>
  </si>
  <si>
    <t>Julho</t>
  </si>
  <si>
    <t>Agosto</t>
  </si>
  <si>
    <t>Setembro</t>
  </si>
  <si>
    <t>Outubro</t>
  </si>
  <si>
    <t>Novembro</t>
  </si>
  <si>
    <t>Dezembro</t>
  </si>
  <si>
    <t>PESCADOS</t>
  </si>
  <si>
    <t>BD26 - BASE DE DADOS</t>
  </si>
  <si>
    <t>INVESTIMENTO (2026)</t>
  </si>
  <si>
    <t>PLANEJAMENTO FATURAMENTO 2026</t>
  </si>
  <si>
    <t>RESTAURANTE MEET (S/ EVENTOS)</t>
  </si>
  <si>
    <t>Restaurante</t>
  </si>
  <si>
    <t>Mês</t>
  </si>
  <si>
    <t>2022 (R$)</t>
  </si>
  <si>
    <t>2023 (R$)</t>
  </si>
  <si>
    <t>Variação
2023 x 2022</t>
  </si>
  <si>
    <t>2024 (R$)</t>
  </si>
  <si>
    <t>Variação
2024 x 2023</t>
  </si>
  <si>
    <t>2025 (R$)</t>
  </si>
  <si>
    <t>Variação
2025 x 2024</t>
  </si>
  <si>
    <t>2026 (R$)</t>
  </si>
  <si>
    <t>Variação
2026 x 2025</t>
  </si>
  <si>
    <t>—</t>
  </si>
  <si>
    <t>Total Anual</t>
  </si>
  <si>
    <t>CRESCIMENTO</t>
  </si>
  <si>
    <r>
      <rPr>
        <b/>
        <sz val="11"/>
        <color rgb="FF0000CC"/>
        <rFont val="Arial"/>
        <family val="2"/>
        <scheme val="minor"/>
      </rPr>
      <t>MEMÓRIA DE CÁLCULO</t>
    </r>
    <r>
      <rPr>
        <sz val="11"/>
        <color rgb="FF0000CC"/>
        <rFont val="Arial"/>
        <family val="2"/>
        <scheme val="minor"/>
      </rPr>
      <t xml:space="preserve">
Faturamento Restaurante = Extraido das vendas do Lorean, baseado no caixa
Faturamento Eventos = Extraido da planilha do Financeiro</t>
    </r>
  </si>
  <si>
    <t>EVENTOS</t>
  </si>
  <si>
    <t>RESTAURANTE + EVENTOS</t>
  </si>
  <si>
    <t>Carnes e Aves</t>
  </si>
  <si>
    <t>Paes, Massas e Salgados</t>
  </si>
  <si>
    <t>Secos - Mercearia</t>
  </si>
  <si>
    <t>Enlatados e Conservas</t>
  </si>
  <si>
    <t>EBIT</t>
  </si>
  <si>
    <t>TOTAL PASS</t>
  </si>
  <si>
    <t>BD(2026)</t>
  </si>
  <si>
    <t>MARGEM EBITDA</t>
  </si>
  <si>
    <t>MARGEM EBIT</t>
  </si>
  <si>
    <t>Ações (Eventos com Funcionários)</t>
  </si>
  <si>
    <t>Casa de Apoio</t>
  </si>
  <si>
    <t>Quant Pes</t>
  </si>
  <si>
    <t>TK</t>
  </si>
  <si>
    <t xml:space="preserve">Flavio Gonçalves </t>
  </si>
  <si>
    <t xml:space="preserve">Joao Marcos Vieira de Sousa </t>
  </si>
  <si>
    <t>Maria Cleide de Lima</t>
  </si>
  <si>
    <t>Rosangela Aparecida da Cruz Anselmo</t>
  </si>
  <si>
    <t>vaga</t>
  </si>
  <si>
    <t xml:space="preserve">José Angel Vegas Gutierrez </t>
  </si>
  <si>
    <t>Llineida Ramona Mota Figueira</t>
  </si>
  <si>
    <t>Nilson Pereira Freire</t>
  </si>
  <si>
    <t xml:space="preserve">Francisco Allan Souza Oliveira </t>
  </si>
  <si>
    <t>Reinam Santos de Jesus</t>
  </si>
  <si>
    <t>Sivanildo Ribeiro Maceno</t>
  </si>
  <si>
    <t xml:space="preserve">Henrique Damasceno dos Santos </t>
  </si>
  <si>
    <t>Jhenefer Estefane Santana da Silva</t>
  </si>
  <si>
    <t xml:space="preserve">Kaylan Lima Ushoa </t>
  </si>
  <si>
    <t>Wallace de Jesus Silva</t>
  </si>
  <si>
    <t>Jonatas Figueredo dos Santos</t>
  </si>
  <si>
    <t>Gelson Fernandes Lopes da Silva</t>
  </si>
  <si>
    <t>Lucieldo Cardoso de Cerqueira</t>
  </si>
  <si>
    <t xml:space="preserve">Raoni Moura dos Santos </t>
  </si>
  <si>
    <t>Jose Douglas Bezerra</t>
  </si>
  <si>
    <t>Joyce Caroline Carneiro Gomes</t>
  </si>
  <si>
    <t>Natalia de Oliveira Silva</t>
  </si>
  <si>
    <t>Thais dos Santos de Oliveira</t>
  </si>
  <si>
    <t xml:space="preserve">Raul Vitor Virgens Santos </t>
  </si>
  <si>
    <t>Willian Santos Melo Silva</t>
  </si>
  <si>
    <t>Adriano de Melo Ravasi</t>
  </si>
  <si>
    <t>Antonio Carlos Pereira da Silva</t>
  </si>
  <si>
    <t>Esterfania Maria da Silva</t>
  </si>
  <si>
    <t>Hildevaldo Alves Pereira</t>
  </si>
  <si>
    <t>Janaina Rodrigues de Araujo</t>
  </si>
  <si>
    <t>José Diego Nobrega de Farias</t>
  </si>
  <si>
    <t xml:space="preserve">Karina Francisca de Souza </t>
  </si>
  <si>
    <t>Cleiton Bezerra Guerra</t>
  </si>
  <si>
    <t>Gabriel Augusto Jacomini de Almeida</t>
  </si>
  <si>
    <t>Anderson Roy Calle Williams Mamani</t>
  </si>
  <si>
    <t>Daniel Messias de Araujo</t>
  </si>
  <si>
    <t>Francisco Holanda Ribeiro</t>
  </si>
  <si>
    <t>Henrique Pimenta Fontes</t>
  </si>
  <si>
    <t>Josiel de Carvalho Ramos</t>
  </si>
  <si>
    <t>Moises da Costa Pacheco</t>
  </si>
  <si>
    <t>Tamiris Felipe dos Santos</t>
  </si>
  <si>
    <t xml:space="preserve">Yasmin Soares Lima </t>
  </si>
  <si>
    <t xml:space="preserve">Fabio Junior Silvestre Nascimento </t>
  </si>
  <si>
    <t>Rafael Donizete Venceslau Martins</t>
  </si>
  <si>
    <t>Bruno Igor Ribeiro de Souza</t>
  </si>
  <si>
    <t>Eder de Jesus Silva</t>
  </si>
  <si>
    <t>Henrique da Silva Santos</t>
  </si>
  <si>
    <t>Jocimar Eloi de Oliveir</t>
  </si>
  <si>
    <t xml:space="preserve">José Danilo da Silva Rodrigues </t>
  </si>
  <si>
    <t xml:space="preserve">Leandro Araujo Lima </t>
  </si>
  <si>
    <t xml:space="preserve">Leandro dos Santos de Carvalho </t>
  </si>
  <si>
    <t>Mellanny Dourado Azevedo</t>
  </si>
  <si>
    <t>Regilene Ribeiro de Santana</t>
  </si>
  <si>
    <t>Reginaldo Saturnino Silva</t>
  </si>
  <si>
    <t>Thiago de Queiroz Souza</t>
  </si>
  <si>
    <t>Thomas Cardoso dos Reis</t>
  </si>
  <si>
    <t>Fernando Molas da Costa</t>
  </si>
  <si>
    <t>Flavio de Sousa Pereira</t>
  </si>
  <si>
    <t>Josenilton Batista dos Santos</t>
  </si>
  <si>
    <t xml:space="preserve">Lucas Caiafa Vieira </t>
  </si>
  <si>
    <t>Luis Miguel Silvestre Rocha</t>
  </si>
  <si>
    <t>Tiago Bispo de Siqueira</t>
  </si>
  <si>
    <t>Antonio Wallisson Barbosa Silva</t>
  </si>
  <si>
    <t>Francisco Lamarque da Silva Ferreira</t>
  </si>
  <si>
    <t xml:space="preserve">Fernanda Barbosa Soares </t>
  </si>
  <si>
    <t>Victoria Amaral Ribeiro</t>
  </si>
  <si>
    <t>Antonio Rodrigues da Silva</t>
  </si>
  <si>
    <t xml:space="preserve">Genario Barbosa de Noronha </t>
  </si>
  <si>
    <t xml:space="preserve">Marcio Fernandes de Moura </t>
  </si>
  <si>
    <t>Ajudante de Cozinha</t>
  </si>
  <si>
    <t>Auxiliar de Limpeza</t>
  </si>
  <si>
    <t xml:space="preserve">Barback </t>
  </si>
  <si>
    <t>Chefe de Fila</t>
  </si>
  <si>
    <t xml:space="preserve">Cozinheiro Lider </t>
  </si>
  <si>
    <t>Cumim</t>
  </si>
  <si>
    <t>Estoquista</t>
  </si>
  <si>
    <t>Lider de Almoxarifado</t>
  </si>
  <si>
    <t>Lider de bar</t>
  </si>
  <si>
    <t>Maitre</t>
  </si>
  <si>
    <t>Operadora de Caixa</t>
  </si>
  <si>
    <t>Bartender I</t>
  </si>
  <si>
    <t>Bartender II</t>
  </si>
  <si>
    <t>Bartender III</t>
  </si>
  <si>
    <t>Confeiteiro I</t>
  </si>
  <si>
    <t>Confeiteiro II</t>
  </si>
  <si>
    <t>Confeiteiro III</t>
  </si>
  <si>
    <t>Cozinheiro I</t>
  </si>
  <si>
    <t>Cozinheiro II</t>
  </si>
  <si>
    <t>Cozinheiro III</t>
  </si>
  <si>
    <t>Garçom I</t>
  </si>
  <si>
    <t>Garçom II</t>
  </si>
  <si>
    <t>Parrileiro II</t>
  </si>
  <si>
    <t>Parrilleiro I</t>
  </si>
  <si>
    <t>FÉRIAS +1/3 (11,11%)</t>
  </si>
  <si>
    <t>VALE TRANSPORTE</t>
  </si>
  <si>
    <t>VL. REFEIÇAO</t>
  </si>
  <si>
    <t>Colaborador Extra</t>
  </si>
  <si>
    <t>Pro-Labore</t>
  </si>
  <si>
    <t>Prestação de Serviço Pessoa Jurídica OP</t>
  </si>
  <si>
    <t>Prestação de Serviço Pessoa Jurídica ADM</t>
  </si>
  <si>
    <t>Voucher</t>
  </si>
  <si>
    <t>F</t>
  </si>
  <si>
    <t>V</t>
  </si>
  <si>
    <t>Utensílios</t>
  </si>
  <si>
    <t>Transporte/Fretes</t>
  </si>
  <si>
    <t>Serviços de Informatica/TI</t>
  </si>
  <si>
    <t>Comissões Eventos</t>
  </si>
  <si>
    <t>COZINHA</t>
  </si>
  <si>
    <t>LIMPEZA</t>
  </si>
  <si>
    <t>BAR</t>
  </si>
  <si>
    <t>SALAO</t>
  </si>
  <si>
    <t>PRODUÇÃO</t>
  </si>
  <si>
    <t>ADM</t>
  </si>
  <si>
    <t>LIDERANÇA</t>
  </si>
  <si>
    <t>CAIXA</t>
  </si>
  <si>
    <t xml:space="preserve">Lucas Sousa </t>
  </si>
  <si>
    <t>Amanda Zanchett</t>
  </si>
  <si>
    <t>ESTAGIO</t>
  </si>
  <si>
    <t>Auxiliar de limpeza</t>
  </si>
  <si>
    <t xml:space="preserve">Auxiliar de limpeza </t>
  </si>
  <si>
    <t>Estagiária de RH</t>
  </si>
  <si>
    <t>Comprador Jr</t>
  </si>
  <si>
    <t>Estagiária de MKT</t>
  </si>
  <si>
    <t>13/01/2026</t>
  </si>
  <si>
    <t>Pontuação</t>
  </si>
  <si>
    <t>FGTS 8%</t>
  </si>
  <si>
    <t>13º (8,33%)</t>
  </si>
  <si>
    <t>2026 ACUM.</t>
  </si>
  <si>
    <t>2026 PART%</t>
  </si>
  <si>
    <t>S/ Imposto Competência</t>
  </si>
  <si>
    <t>C/ Imposto Financeiro</t>
  </si>
  <si>
    <t>2025
%</t>
  </si>
  <si>
    <t>2025
R$</t>
  </si>
  <si>
    <t>4,3%</t>
  </si>
  <si>
    <t>96k</t>
  </si>
  <si>
    <t>5,4%</t>
  </si>
  <si>
    <t>122k</t>
  </si>
  <si>
    <t>-3,4%</t>
  </si>
  <si>
    <t>-76k</t>
  </si>
  <si>
    <t>-1,7%</t>
  </si>
  <si>
    <t>-38k</t>
  </si>
  <si>
    <t>8,2%</t>
  </si>
  <si>
    <t>2026
%</t>
  </si>
  <si>
    <t>2026
R$</t>
  </si>
  <si>
    <t>PERFORMANCE DRE 2025 X 2026</t>
  </si>
  <si>
    <t>Conceito</t>
  </si>
  <si>
    <r>
      <rPr>
        <sz val="10"/>
        <color rgb="FF000000"/>
        <rFont val="Arial"/>
        <family val="2"/>
        <scheme val="minor"/>
      </rPr>
      <t xml:space="preserve">S/ Imposto Financeiro </t>
    </r>
    <r>
      <rPr>
        <b/>
        <sz val="10"/>
        <color rgb="FF000000"/>
        <rFont val="Arial"/>
        <family val="2"/>
        <scheme val="minor"/>
      </rPr>
      <t>(Atual)</t>
    </r>
  </si>
  <si>
    <t>12,1%</t>
  </si>
  <si>
    <t>3,3M</t>
  </si>
  <si>
    <t>2,0M</t>
  </si>
  <si>
    <r>
      <rPr>
        <sz val="10"/>
        <color rgb="FF000000"/>
        <rFont val="Arial"/>
        <family val="2"/>
        <scheme val="minor"/>
      </rPr>
      <t xml:space="preserve">S/ Imposto Competência </t>
    </r>
    <r>
      <rPr>
        <b/>
        <sz val="10"/>
        <color rgb="FF000000"/>
        <rFont val="Arial"/>
        <family val="2"/>
        <scheme val="minor"/>
      </rPr>
      <t>(Gerencial)</t>
    </r>
  </si>
  <si>
    <r>
      <rPr>
        <sz val="10"/>
        <color rgb="FF000000"/>
        <rFont val="Arial"/>
        <family val="2"/>
        <scheme val="minor"/>
      </rPr>
      <t xml:space="preserve">C/ Imposto Competência </t>
    </r>
    <r>
      <rPr>
        <b/>
        <sz val="10"/>
        <color rgb="FF000000"/>
        <rFont val="Arial"/>
        <family val="2"/>
        <scheme val="minor"/>
      </rPr>
      <t>(Fiscal)</t>
    </r>
  </si>
  <si>
    <t>Obs 1: Financeiro = Recebimento caixa</t>
  </si>
  <si>
    <t>Obs 2: Competência = Faturamento</t>
  </si>
  <si>
    <t>DFC</t>
  </si>
  <si>
    <t>DRE</t>
  </si>
  <si>
    <t>AGENCIA PUBLICIDADE</t>
  </si>
  <si>
    <t>ALIMENTACAO FUNCIONARIOS</t>
  </si>
  <si>
    <t>AVALIACAO DE MERCADO</t>
  </si>
  <si>
    <t>BEBIDAS ALCOOLICAS</t>
  </si>
  <si>
    <t>BEBIDAS NAO ALCOOLICAS</t>
  </si>
  <si>
    <t>CARNES E AVES</t>
  </si>
  <si>
    <t>CARVAO</t>
  </si>
  <si>
    <t>CERVEJA</t>
  </si>
  <si>
    <t>Compra</t>
  </si>
  <si>
    <t>DEDETIZACAO</t>
  </si>
  <si>
    <t>DESPESAS JUDICIAIS</t>
  </si>
  <si>
    <t>EMBALAGENS</t>
  </si>
  <si>
    <t>ENLATADOS E CONSERVAS</t>
  </si>
  <si>
    <t>FRIOS E CONGELADOS</t>
  </si>
  <si>
    <t>GAS</t>
  </si>
  <si>
    <t>GELO</t>
  </si>
  <si>
    <t>HORTIFRUTI</t>
  </si>
  <si>
    <t>INFLUENCER</t>
  </si>
  <si>
    <t>ISS</t>
  </si>
  <si>
    <t>LATICINIOS / OVOS</t>
  </si>
  <si>
    <t>LIMPEZA E CONSERVACAO</t>
  </si>
  <si>
    <t>MANUTENCAO DE EQUIPAMENTOS</t>
  </si>
  <si>
    <t>MANUTENCAO PREDIAL</t>
  </si>
  <si>
    <t>MATERIAIS DE CONSTRUCAO E REPAROS</t>
  </si>
  <si>
    <t>MATERIAL DE ESCRITORIO</t>
  </si>
  <si>
    <t>MATERIAL DE HIGIENE</t>
  </si>
  <si>
    <t>MATERIAL DE LIMPEZA</t>
  </si>
  <si>
    <t>MIDIA</t>
  </si>
  <si>
    <t>NUTRICIONISTA</t>
  </si>
  <si>
    <t>PAES, MASSAS E SALGADOS</t>
  </si>
  <si>
    <t>PIS/COFINS/CSLL</t>
  </si>
  <si>
    <t>REFORMAS E MANUTENCAO</t>
  </si>
  <si>
    <t>SECOS - MERCEARIA</t>
  </si>
  <si>
    <t>SERVICO TI</t>
  </si>
  <si>
    <t>SISTEMA E SOFTWARE</t>
  </si>
  <si>
    <t>SONORIZACAO / AMBIENTACAO</t>
  </si>
  <si>
    <t>UNIFORMES</t>
  </si>
  <si>
    <t>VINHOS</t>
  </si>
  <si>
    <t>FERIAS</t>
  </si>
  <si>
    <t>RESCISOES TRABALHISTAS</t>
  </si>
  <si>
    <t>IRRF</t>
  </si>
  <si>
    <t>VALE COMBUSTIVEL</t>
  </si>
  <si>
    <t>CURSOS E TREINAMENTOS / DESENVOLVIMENTO DE PESSOAS</t>
  </si>
  <si>
    <t>GRRF - GUIA RECOLHIMENTO RESCISORIO FGTS</t>
  </si>
  <si>
    <t>ADIANTAMENTO</t>
  </si>
  <si>
    <t>EMPRESTIMOS</t>
  </si>
  <si>
    <t>SALARIOS</t>
  </si>
  <si>
    <t>PLANO DE SAUDE</t>
  </si>
  <si>
    <t>EXAMES MEDICOS</t>
  </si>
  <si>
    <t>Emprestimos Funcionários</t>
  </si>
  <si>
    <t>Rescisões Trabalhistas</t>
  </si>
  <si>
    <t>IR/INSS</t>
  </si>
  <si>
    <t>Beneficios</t>
  </si>
  <si>
    <t>LOCACAO DE EQUIPAMENTOS</t>
  </si>
  <si>
    <t>MULTA E JUROS</t>
  </si>
  <si>
    <t>PROMOTER / RP</t>
  </si>
  <si>
    <t>TELEFONE E INTERNET</t>
  </si>
  <si>
    <t>CONSULTORIA OPERACIONAL</t>
  </si>
  <si>
    <t>LOCACAO DE ENXOVAL</t>
  </si>
  <si>
    <t>LOCACAO DE IMOVEL</t>
  </si>
  <si>
    <t>EXTRAS MEET</t>
  </si>
  <si>
    <t>TAXA ANTECIPACAO RECEBIVEIS</t>
  </si>
  <si>
    <t>TARIFAS BANCARIAS</t>
  </si>
  <si>
    <t>SERVICOS ADMINISTRATIVOS</t>
  </si>
  <si>
    <t>MAO DE OBRA - PJ</t>
  </si>
  <si>
    <t>TAXA ADMINISTRATIVA</t>
  </si>
  <si>
    <t>MAQUINAS E EQUIPAMENTOS</t>
  </si>
  <si>
    <t>OUTRAS DESPESAS</t>
  </si>
  <si>
    <t>Descontos financeiros concedidos</t>
  </si>
  <si>
    <t>COMISSAO S/ VENDAS</t>
  </si>
  <si>
    <t>ENERGIA ELETRICA</t>
  </si>
  <si>
    <t>DOCUMENTACAO</t>
  </si>
  <si>
    <t>AUDIO E VISUAL</t>
  </si>
  <si>
    <t xml:space="preserve">REEMBOLSO </t>
  </si>
  <si>
    <t>TRANSPORTE / FRETE</t>
  </si>
  <si>
    <t>FREE LANCER LIMPEZA</t>
  </si>
  <si>
    <t>BONIFICAÇÃO</t>
  </si>
  <si>
    <t>ATIVO IMOBILIZADO OPEX</t>
  </si>
  <si>
    <t>(-) ISS</t>
  </si>
  <si>
    <t>ATIVO FIXO</t>
  </si>
  <si>
    <t>Data de competência</t>
  </si>
  <si>
    <t>Origem do lançamento</t>
  </si>
  <si>
    <t>Quantidade de recorrência</t>
  </si>
  <si>
    <t>Nome do fornecedor/cliente</t>
  </si>
  <si>
    <t>01/01/2026</t>
  </si>
  <si>
    <t/>
  </si>
  <si>
    <t>DAVI HENRIQUE ITNER DE MEDEIROS (ALEXANDRE)</t>
  </si>
  <si>
    <t>TIIS COMERCIO VAREJISTA DE PECAS  EQUIPAMENTOS E SERVICOS DE</t>
  </si>
  <si>
    <t>05/01/2026</t>
  </si>
  <si>
    <t>S E M BRANCO CASA DE CARNES LTDA - ME</t>
  </si>
  <si>
    <t>ICE4PROS FABRICA DE GELO LTDA.</t>
  </si>
  <si>
    <t>ADDERE COMERCIO DE PRODUTOS DESCARTAVEIS LTDA</t>
  </si>
  <si>
    <t>NESTLE BRASIL LTDA</t>
  </si>
  <si>
    <t>07/01/2026</t>
  </si>
  <si>
    <t>CHEFON ECOMMERCE DE UTENSILIOS PARA GASTRONOMIA LTDA</t>
  </si>
  <si>
    <t>08/01/2026</t>
  </si>
  <si>
    <t>TAGME SISTEMAS P/ RESTAURANTES</t>
  </si>
  <si>
    <t>MANUTENÇÃO</t>
  </si>
  <si>
    <t>FG7 COMERCIO E DISTRIBUICAO DE BEBIDAS</t>
  </si>
  <si>
    <t>15/01/2026</t>
  </si>
  <si>
    <t>16/01/2026</t>
  </si>
  <si>
    <t>ENEL DISTRIBUICAO SAO PAULO</t>
  </si>
  <si>
    <t>21/01/2026</t>
  </si>
  <si>
    <t xml:space="preserve">INFLUENCE </t>
  </si>
  <si>
    <t>23/01/2026</t>
  </si>
  <si>
    <t>JK COM. DE GEN. ALIMENTICIOS LTDA</t>
  </si>
  <si>
    <t>30/01/2026</t>
  </si>
  <si>
    <t>Categoria 1</t>
  </si>
  <si>
    <t>Valor na Categoria 1</t>
  </si>
  <si>
    <t>MÊS PAGTO</t>
  </si>
  <si>
    <t>ANO PAGAMENTO</t>
  </si>
  <si>
    <t>CLASSIFICACAO DRE</t>
  </si>
  <si>
    <t>TIPO DESPESA</t>
  </si>
  <si>
    <t>Tipo</t>
  </si>
  <si>
    <t>Ativo Fixo</t>
  </si>
  <si>
    <t>HONORARIOS</t>
  </si>
  <si>
    <t>Honorários dos administradores</t>
  </si>
  <si>
    <t>COLABORADOR EXTRA</t>
  </si>
  <si>
    <t>JAN 2026</t>
  </si>
  <si>
    <t>FEV 2026</t>
  </si>
  <si>
    <t>MAR 2026</t>
  </si>
  <si>
    <t>ABR 2026</t>
  </si>
  <si>
    <t>MAIO 2026</t>
  </si>
  <si>
    <t>JUN 2026</t>
  </si>
  <si>
    <t>JUL 2026</t>
  </si>
  <si>
    <t>AGO 2026</t>
  </si>
  <si>
    <t>SET 2026</t>
  </si>
  <si>
    <t>OUT 2026</t>
  </si>
  <si>
    <t>NOV 2026</t>
  </si>
  <si>
    <t>DEZ 2026</t>
  </si>
  <si>
    <t>Receitas Movimento</t>
  </si>
  <si>
    <t>Conta</t>
  </si>
  <si>
    <t>BANDEIRA</t>
  </si>
  <si>
    <t>DATA</t>
  </si>
  <si>
    <t>VALOR</t>
  </si>
  <si>
    <t>CLASSIFICAÇÃO</t>
  </si>
  <si>
    <t>Dinheiro/Pix</t>
  </si>
  <si>
    <t>Honorários dos Administradores</t>
  </si>
  <si>
    <t>INDICES</t>
  </si>
  <si>
    <t>Ticket Médio FB</t>
  </si>
  <si>
    <t xml:space="preserve">Depreciação &amp; Amortização </t>
  </si>
  <si>
    <t>Despesas Pré-Operacionais</t>
  </si>
  <si>
    <t>Impostos (ICMS/PIS/COFINS)</t>
  </si>
  <si>
    <t>LAJIDA</t>
  </si>
  <si>
    <t>LAIR</t>
  </si>
  <si>
    <t>Clientes</t>
  </si>
  <si>
    <t>IRPJ/CSLL</t>
  </si>
  <si>
    <t>INDICADORES DE PERFORMANCE</t>
  </si>
  <si>
    <t>INDICADORES</t>
  </si>
  <si>
    <t>RESULTADO LÍQUIDO</t>
  </si>
  <si>
    <t xml:space="preserve"> 2026 X META</t>
  </si>
  <si>
    <t>JAN/FEV</t>
  </si>
  <si>
    <t>AGUA E ESGOTO</t>
  </si>
  <si>
    <t>DESPESA COM SEGURANÇA</t>
  </si>
  <si>
    <t>PROJETADO</t>
  </si>
  <si>
    <t>REALIZADO</t>
  </si>
  <si>
    <t>CSRF</t>
  </si>
  <si>
    <t>PRESTADORES DE SERVIÇO PJ ADM</t>
  </si>
  <si>
    <t>Seguro de Vida</t>
  </si>
  <si>
    <t>SEGURO DE VIDA</t>
  </si>
  <si>
    <t xml:space="preserve">RESCISÃO TRABALHISTA </t>
  </si>
  <si>
    <t>JOSE ANDRE CAVALCANTE</t>
  </si>
  <si>
    <t>Mistral Importadora (Guarulhos)</t>
  </si>
  <si>
    <t>IOF</t>
  </si>
  <si>
    <t>OUTROS UTENSILIOS</t>
  </si>
  <si>
    <t>ASSESSORIA DE IMPRENSA</t>
  </si>
  <si>
    <t>MOVEIS</t>
  </si>
  <si>
    <t>MATERIAL DE USO E CONSUMO</t>
  </si>
  <si>
    <t>DECORACAO</t>
  </si>
  <si>
    <t>IMOBILIZADO</t>
  </si>
  <si>
    <t>CARLOS CAVALCANTE</t>
  </si>
  <si>
    <t>Consultoria OP</t>
  </si>
  <si>
    <t>Consultoria ADM</t>
  </si>
  <si>
    <t>UTILIDADES/ CONSUMO</t>
  </si>
  <si>
    <t>Utilidades/ Consumo</t>
  </si>
  <si>
    <t>GORJETA ADIANTAMENTO</t>
  </si>
  <si>
    <t>GORJETAS PAGAS</t>
  </si>
  <si>
    <t>Salários e Encargos</t>
  </si>
  <si>
    <t>RESULTADO OPERACIONAL</t>
  </si>
  <si>
    <t>Serviços de Informatica</t>
  </si>
  <si>
    <t>SISTEMA E SOFTWARE OP</t>
  </si>
  <si>
    <t>SISTEMA E SOFTWARE ADM</t>
  </si>
  <si>
    <t>Sistema e Software OP</t>
  </si>
  <si>
    <t>Sistema e Software ADM</t>
  </si>
  <si>
    <t>Retenção de Gorjetas</t>
  </si>
  <si>
    <t>FATURAMENTO Liquido de Gorjeta</t>
  </si>
  <si>
    <t>Limpeza e Conservação</t>
  </si>
  <si>
    <t>Var</t>
  </si>
  <si>
    <t>Impacto</t>
  </si>
  <si>
    <t>MANUTENÇÃO E CONSERVAS</t>
  </si>
  <si>
    <t>BD JAN'26</t>
  </si>
  <si>
    <t xml:space="preserve">REAL JAN'26 </t>
  </si>
  <si>
    <t>VAR REAL X BD</t>
  </si>
  <si>
    <t>PARTICIPAÇÃO</t>
  </si>
  <si>
    <t>PART% REAL</t>
  </si>
  <si>
    <t>PART% BD</t>
  </si>
  <si>
    <t>COMPARATIVO REAL VS ORÇAMENTO 2026</t>
  </si>
  <si>
    <t>2026 MÉDIA ANUAL</t>
  </si>
  <si>
    <t>REAL</t>
  </si>
  <si>
    <t>BD</t>
  </si>
  <si>
    <t>TX CARTÕES</t>
  </si>
  <si>
    <t>Taxa Cartões</t>
  </si>
  <si>
    <t>BD JAN.26</t>
  </si>
  <si>
    <t>REAL JAN.26</t>
  </si>
  <si>
    <t>JUNHO</t>
  </si>
  <si>
    <t>JULHO</t>
  </si>
  <si>
    <t>MEDIA (%)</t>
  </si>
  <si>
    <t>Perc %</t>
  </si>
  <si>
    <t>PROJ. 1M</t>
  </si>
  <si>
    <t>RECEITA BRUTA</t>
  </si>
  <si>
    <t>VENDAS CARTOES CREDITO /DEBITO</t>
  </si>
  <si>
    <t>VENDAS PIX</t>
  </si>
  <si>
    <t>VENDAS VOUCHER</t>
  </si>
  <si>
    <t>VENDAS DINHEIRO</t>
  </si>
  <si>
    <t>VENDAS (CORTESIA)</t>
  </si>
  <si>
    <t>(-) Impostos sobre a Receita (ICMS, PIS, COFINS)</t>
  </si>
  <si>
    <t>(-) Taxas de cartões / vouchers</t>
  </si>
  <si>
    <t>(-) Cortesia</t>
  </si>
  <si>
    <t>(-) Custo dos produtos vendidos (CMV)</t>
  </si>
  <si>
    <t>ESTOQUE INICIO</t>
  </si>
  <si>
    <t>COMPRAS MÊS</t>
  </si>
  <si>
    <t>ESTOQUE FINAL</t>
  </si>
  <si>
    <t>BONIFICACAO</t>
  </si>
  <si>
    <t xml:space="preserve"> CMV (%)</t>
  </si>
  <si>
    <t>(=) LUCRO BRUTO</t>
  </si>
  <si>
    <t>(-) Despesas gerais e administrativas</t>
  </si>
  <si>
    <t>Imp%</t>
  </si>
  <si>
    <t>Part%</t>
  </si>
  <si>
    <t>BENEFICIOS FUNCIONARIOS</t>
  </si>
  <si>
    <t>EMPRESTIMO P/ FUNCIONARIO</t>
  </si>
  <si>
    <t>OUTROS BENEFICIOS</t>
  </si>
  <si>
    <t>VALE REFEICAO</t>
  </si>
  <si>
    <t>DESPESA C/ PESSOAL</t>
  </si>
  <si>
    <t>13º SALARIO</t>
  </si>
  <si>
    <t>PENSAO ALIMENTICIA</t>
  </si>
  <si>
    <t>FARMACIA E/OU MEDICAMENTOS</t>
  </si>
  <si>
    <t>PAGAMENTO DE GORJETA</t>
  </si>
  <si>
    <t>OUTRAS DESPESAS C/ PESSOAL</t>
  </si>
  <si>
    <t>CONFRATERNIZACAO</t>
  </si>
  <si>
    <t>CONTRIBUICAO SINDICATO</t>
  </si>
  <si>
    <t>EQUIPAMENTOS DE PROTEÇÃO - EPI</t>
  </si>
  <si>
    <t>EXAMES MÉDICOS</t>
  </si>
  <si>
    <t>TESTE E SELECAO</t>
  </si>
  <si>
    <t>DESPESAS TRABALHISTAS</t>
  </si>
  <si>
    <t>PROCESSOS TRABALHISTAS</t>
  </si>
  <si>
    <t>ENCARGOS SOCIAIS</t>
  </si>
  <si>
    <t>IR / INSS</t>
  </si>
  <si>
    <t>FREE-LANCER</t>
  </si>
  <si>
    <t>FREE-LANCER BAR</t>
  </si>
  <si>
    <t>FREE-LANCER CAIXA</t>
  </si>
  <si>
    <t>FREE-LANCER COZINHA</t>
  </si>
  <si>
    <t>FREE-LANCER PARRILHA</t>
  </si>
  <si>
    <t>FREE-LANCER SALAO</t>
  </si>
  <si>
    <t>REMUNERACOES VARIAVEIS</t>
  </si>
  <si>
    <t>COMISSOES EVENTOS</t>
  </si>
  <si>
    <t>PREMIOS E BONUS</t>
  </si>
  <si>
    <t>VARIAVEL ADMINISTRADORES</t>
  </si>
  <si>
    <t>CONTAS DE CONSUMO</t>
  </si>
  <si>
    <t>AGUA E/ OU ESGOTO</t>
  </si>
  <si>
    <t>CUSTO OCUPACAO</t>
  </si>
  <si>
    <t>ALARME E MONITORAMENTO</t>
  </si>
  <si>
    <t>LOCACAO DE ESPACO, SALAS E GALPOES</t>
  </si>
  <si>
    <t>SEGURO FIANCA</t>
  </si>
  <si>
    <t>SEGURO PREDIAL</t>
  </si>
  <si>
    <t>DESPESA MARKETING</t>
  </si>
  <si>
    <t>BANDA E AFINS</t>
  </si>
  <si>
    <t>FERRAMENTAS DIGITAIS / COMUNICACAO DIGITAL</t>
  </si>
  <si>
    <t>GRAFICA</t>
  </si>
  <si>
    <t>IDENTIFICACAO VISUAL / COMUNICACAO VISUAL</t>
  </si>
  <si>
    <t>RELACIONAMENTO CLIENTE / BRINDE</t>
  </si>
  <si>
    <t xml:space="preserve">SERVICOS TERCEIROS ADMINISTRATIVOS </t>
  </si>
  <si>
    <t>HOSPEDAGEM E DOMINIO</t>
  </si>
  <si>
    <t>CONTRIBUICOES E ASSOCIACOES</t>
  </si>
  <si>
    <t>EQUIPAMENTOS DE INFORMATICA</t>
  </si>
  <si>
    <t>ACESSORIOS ELETRICOS / REDE</t>
  </si>
  <si>
    <t>COMPUTADORES E NOTEBOOKS</t>
  </si>
  <si>
    <t>IMPRESSORAS E SCANNERS</t>
  </si>
  <si>
    <t>MONITORES E TECLADOS</t>
  </si>
  <si>
    <t xml:space="preserve">NOBREAKS E ESTABILIZADORES </t>
  </si>
  <si>
    <t>OUTROS EQUIPAMENTOS DE REDE / SEGURANCA</t>
  </si>
  <si>
    <t xml:space="preserve">ROTEADORES E MODEMS </t>
  </si>
  <si>
    <t>TABLETS E CELULARES CORPORATIVOS</t>
  </si>
  <si>
    <t>TAXAS DIVERSAS</t>
  </si>
  <si>
    <t>TAXA FISCALIZACAO ESTABELECIMENTO</t>
  </si>
  <si>
    <t>IMPOSTOS RETIDOS NA FONTE</t>
  </si>
  <si>
    <t>DIVIDENDOS</t>
  </si>
  <si>
    <t>DIVIDENDO FERNANDO</t>
  </si>
  <si>
    <t>DIVIDENDO HENRIQUE</t>
  </si>
  <si>
    <t>DIVIDENDO KAWA</t>
  </si>
  <si>
    <t>DIVIDENDO PEDRO</t>
  </si>
  <si>
    <t>DIVIDENDO RODRIGO</t>
  </si>
  <si>
    <t>DESPESAS CARTORIO</t>
  </si>
  <si>
    <t>MANUTENCAO VEICULOS LOCADOS</t>
  </si>
  <si>
    <t>MULTAS E PENALIDADES</t>
  </si>
  <si>
    <t>(-) Honorários dos administradores</t>
  </si>
  <si>
    <t>(+/-) Outras receitas (despesas)operacionais</t>
  </si>
  <si>
    <t>ESTACIONAMENTO</t>
  </si>
  <si>
    <t>LOCACAO DE UTENSILIOS</t>
  </si>
  <si>
    <t>LOCACAO DE VEICULOS</t>
  </si>
  <si>
    <t>RETIRADA DE LIXO</t>
  </si>
  <si>
    <t>SEGURANCA</t>
  </si>
  <si>
    <t>SERVICOS TERCEIROS</t>
  </si>
  <si>
    <t>COPOS E TACAS</t>
  </si>
  <si>
    <t>PANELAS E EQUIPAMENTOS P/ COZINHA</t>
  </si>
  <si>
    <t>PRATOS E TRAVESSAS</t>
  </si>
  <si>
    <t>TALHERES</t>
  </si>
  <si>
    <t>FERRAMENTAS E ACESSORIOS</t>
  </si>
  <si>
    <t>MATERIAIS ELETRICOS</t>
  </si>
  <si>
    <t xml:space="preserve">MATERIAIS HIDRAULICOS </t>
  </si>
  <si>
    <t>COMBUSTIVEL</t>
  </si>
  <si>
    <t>(+/-) Resultado da equivalência patrimonial</t>
  </si>
  <si>
    <t xml:space="preserve">(=) LUCRO OPERACIONAL ANTES DO RESULTADO FINANCEIRO </t>
  </si>
  <si>
    <t>(+) Receitas financeiras</t>
  </si>
  <si>
    <t>(-) Despesas financeiras</t>
  </si>
  <si>
    <t>ENCARGOS S/ EMPRESTIMO E FINANCIAMENTO</t>
  </si>
  <si>
    <t>IR S/ APLICACOES FINANCEIRAS</t>
  </si>
  <si>
    <t xml:space="preserve">MULTA E JUROS </t>
  </si>
  <si>
    <t>TAC (TARIFA ABERTURA DE CREDITO)</t>
  </si>
  <si>
    <t>PAGTO JUROS ANTECIPACAO</t>
  </si>
  <si>
    <t>PAGTO JUROS BANCARIOS</t>
  </si>
  <si>
    <t>(=) LUCRO / PREJUÍZO LÍQUIDO</t>
  </si>
  <si>
    <t>INVESTIMENTO FINANCEIRO</t>
  </si>
  <si>
    <t>RECEITAS DE PATROCINIO</t>
  </si>
  <si>
    <t>Cartão de Débito/Crédito</t>
  </si>
  <si>
    <t>Compra Mês</t>
  </si>
  <si>
    <t>Bonificações</t>
  </si>
  <si>
    <t>Segurança Armada</t>
  </si>
  <si>
    <t>Serviços de Terceiros</t>
  </si>
  <si>
    <t>Monitoramento</t>
  </si>
  <si>
    <t>Despesa Software</t>
  </si>
  <si>
    <t>Origem</t>
  </si>
  <si>
    <t>Situação</t>
  </si>
  <si>
    <t>Empresa</t>
  </si>
  <si>
    <t>Fantasia</t>
  </si>
  <si>
    <t>Série</t>
  </si>
  <si>
    <t>N. Nota</t>
  </si>
  <si>
    <t>Modelo Fiscal</t>
  </si>
  <si>
    <t>Natureza Fiscal</t>
  </si>
  <si>
    <t>D. Lançamento</t>
  </si>
  <si>
    <t>D. Emissão</t>
  </si>
  <si>
    <t>Tipo Emissão</t>
  </si>
  <si>
    <t>Nome Cidade Emissao</t>
  </si>
  <si>
    <t>UF Emissão</t>
  </si>
  <si>
    <t>CPF/CNPJ Emitente</t>
  </si>
  <si>
    <t>Razão Emitente</t>
  </si>
  <si>
    <t>Nome Cidade Entrega</t>
  </si>
  <si>
    <t>UF Entrega</t>
  </si>
  <si>
    <t>CPF/CNPJ Destinatário</t>
  </si>
  <si>
    <t>C. Destinatário</t>
  </si>
  <si>
    <t>Razão Destinatário</t>
  </si>
  <si>
    <t>UF Destinatário</t>
  </si>
  <si>
    <t>Usuário</t>
  </si>
  <si>
    <t>Ncm Danfe</t>
  </si>
  <si>
    <t>NCM</t>
  </si>
  <si>
    <t>Tipo Item</t>
  </si>
  <si>
    <t>Item</t>
  </si>
  <si>
    <t>Descrição Item</t>
  </si>
  <si>
    <t>Item Fornecedor</t>
  </si>
  <si>
    <t>Descrição Item Fornecedor</t>
  </si>
  <si>
    <t>Família</t>
  </si>
  <si>
    <t>Grande Grupo</t>
  </si>
  <si>
    <t>Grupo</t>
  </si>
  <si>
    <t>Subgrupo</t>
  </si>
  <si>
    <t>Ordem</t>
  </si>
  <si>
    <t>Embalagem</t>
  </si>
  <si>
    <t>UM</t>
  </si>
  <si>
    <t>UM Padrão De Estoque</t>
  </si>
  <si>
    <t>Q. Embalagens</t>
  </si>
  <si>
    <t>Q. Estoque</t>
  </si>
  <si>
    <t>V. Embalagem</t>
  </si>
  <si>
    <t>V. Unitário Convertido</t>
  </si>
  <si>
    <t>V. Desconto</t>
  </si>
  <si>
    <t>V. Desconto Rateado</t>
  </si>
  <si>
    <t>V. Frete Rateado</t>
  </si>
  <si>
    <t>V. Seguro Rateado</t>
  </si>
  <si>
    <t>V. Outros Rateado</t>
  </si>
  <si>
    <t>V. Total</t>
  </si>
  <si>
    <t>V. Contábil</t>
  </si>
  <si>
    <t>V. Custo Médio</t>
  </si>
  <si>
    <t>CFOP DANFE</t>
  </si>
  <si>
    <t>CFOP</t>
  </si>
  <si>
    <t>Variação</t>
  </si>
  <si>
    <t>Descrição CFOP</t>
  </si>
  <si>
    <t>Origem Item</t>
  </si>
  <si>
    <t>Descrição Origem Item</t>
  </si>
  <si>
    <t>CST ICMS</t>
  </si>
  <si>
    <t>Tipo Base ICMS</t>
  </si>
  <si>
    <t>Descrição Tipo Base ICMS</t>
  </si>
  <si>
    <t>V. Base ICMS</t>
  </si>
  <si>
    <t>% ICMS</t>
  </si>
  <si>
    <t>V. ICMS</t>
  </si>
  <si>
    <t>V. Base ICMS FCP</t>
  </si>
  <si>
    <t>% ICMS FCP</t>
  </si>
  <si>
    <t>V. ICMS FCP</t>
  </si>
  <si>
    <t>% ICMS Não Computado</t>
  </si>
  <si>
    <t>% ICMS Diferimento</t>
  </si>
  <si>
    <t>V. ICMS Diferimento Operação</t>
  </si>
  <si>
    <t>V. ICMS Diferimento</t>
  </si>
  <si>
    <t>V. ICMS Diferido</t>
  </si>
  <si>
    <t>% ICMS Desoneração</t>
  </si>
  <si>
    <t>V. ICMS Desoneração</t>
  </si>
  <si>
    <t>Tipo Base ICMS ST</t>
  </si>
  <si>
    <t>Descrição Tipo Base ICMS ST</t>
  </si>
  <si>
    <t>V. Base ICMS ST</t>
  </si>
  <si>
    <t>% ICMS ST MVA</t>
  </si>
  <si>
    <t>% Redução ICMS ST</t>
  </si>
  <si>
    <t>V. ICMS ST Pauta</t>
  </si>
  <si>
    <t>% ICMS ST</t>
  </si>
  <si>
    <t>V. ICMS ST</t>
  </si>
  <si>
    <t>V. Icms Base Fcp St</t>
  </si>
  <si>
    <t>% Icms Fcp St</t>
  </si>
  <si>
    <t>V. Icms Fcp St</t>
  </si>
  <si>
    <t>V. Base ICMS ST Não Computado</t>
  </si>
  <si>
    <t>V. ICMS ST Não Computado</t>
  </si>
  <si>
    <t>% ICMS DIFAL Partilha</t>
  </si>
  <si>
    <t>% ICMS Simples Crédito</t>
  </si>
  <si>
    <t>V. ICMS Simples Crédito</t>
  </si>
  <si>
    <t>V. Base ICMS DIFAL</t>
  </si>
  <si>
    <t>V. ICMS DIFAL Partilha Origem</t>
  </si>
  <si>
    <t>V. ICMS DIFAL Partilha Destino</t>
  </si>
  <si>
    <t>% ICMS DIFAL</t>
  </si>
  <si>
    <t>V. ICMS DIFAL</t>
  </si>
  <si>
    <t>V. Base Fcp Icms Difal</t>
  </si>
  <si>
    <t>% Icms Fcp Difal</t>
  </si>
  <si>
    <t>V. Icms Fcp Difal</t>
  </si>
  <si>
    <t>CST IPI</t>
  </si>
  <si>
    <t>CENQ IPI</t>
  </si>
  <si>
    <t>Descrição CENQ IPI</t>
  </si>
  <si>
    <t>V. Base IPI</t>
  </si>
  <si>
    <t>% IPI</t>
  </si>
  <si>
    <t>V. IPI</t>
  </si>
  <si>
    <t>CST PIS</t>
  </si>
  <si>
    <t>V. Base ISS</t>
  </si>
  <si>
    <t>% ISS</t>
  </si>
  <si>
    <t>V. ISS</t>
  </si>
  <si>
    <t>V. Base IR</t>
  </si>
  <si>
    <t>% IR</t>
  </si>
  <si>
    <t>V. IR</t>
  </si>
  <si>
    <t>V. Base INSS</t>
  </si>
  <si>
    <t>% INSS</t>
  </si>
  <si>
    <t>V. INSS</t>
  </si>
  <si>
    <t>V. Base PIS</t>
  </si>
  <si>
    <t>% PIS</t>
  </si>
  <si>
    <t>V. PIS</t>
  </si>
  <si>
    <t>V. Base COFINS</t>
  </si>
  <si>
    <t>% COFINS</t>
  </si>
  <si>
    <t>V. COFINS</t>
  </si>
  <si>
    <t>V. Base CSLL</t>
  </si>
  <si>
    <t>% CSLL</t>
  </si>
  <si>
    <t>V. CSLL</t>
  </si>
  <si>
    <t>V. ISS Retido</t>
  </si>
  <si>
    <t>V. IR Retido</t>
  </si>
  <si>
    <t>V. INSS Retido</t>
  </si>
  <si>
    <t>V. PIS Retido</t>
  </si>
  <si>
    <t>V. COFINS Retido</t>
  </si>
  <si>
    <t>V. CSLL Retido</t>
  </si>
  <si>
    <t>% PIS ST</t>
  </si>
  <si>
    <t>V. PIS ST</t>
  </si>
  <si>
    <t>CST COFINS</t>
  </si>
  <si>
    <t>V. Base COFINS ST</t>
  </si>
  <si>
    <t>% COFINS ST</t>
  </si>
  <si>
    <t>V. COFINS ST</t>
  </si>
  <si>
    <t>V. Base II</t>
  </si>
  <si>
    <t>% II</t>
  </si>
  <si>
    <t>V. II</t>
  </si>
  <si>
    <t>V. Aduaneira</t>
  </si>
  <si>
    <t>% IOF</t>
  </si>
  <si>
    <t>V. IOF</t>
  </si>
  <si>
    <t>% CIDE</t>
  </si>
  <si>
    <t>V. IBPT</t>
  </si>
  <si>
    <t>V. Isentas ICMS</t>
  </si>
  <si>
    <t>V. Outras ICMS</t>
  </si>
  <si>
    <t>V. Isentas IPI</t>
  </si>
  <si>
    <t>V. Outras IPI</t>
  </si>
  <si>
    <t>CEST</t>
  </si>
  <si>
    <t>Calcula CMV</t>
  </si>
  <si>
    <t>C. Gerencial</t>
  </si>
  <si>
    <t>Descrição C. Gerencial</t>
  </si>
  <si>
    <t>C. Centro Custo</t>
  </si>
  <si>
    <t>Descrição C. Centro Custo</t>
  </si>
  <si>
    <t>% Crédito Presumido</t>
  </si>
  <si>
    <t>Vl. Crédito Presumido</t>
  </si>
  <si>
    <t>Quantidade Tributada</t>
  </si>
  <si>
    <t>AdRem ICMS</t>
  </si>
  <si>
    <t>Valor ICMS Monofásico</t>
  </si>
  <si>
    <t>% Redução AdRem ICMS</t>
  </si>
  <si>
    <t>% Diferimento ICMS Monofásico</t>
  </si>
  <si>
    <t>Valor ICMS Monofásico Operação</t>
  </si>
  <si>
    <t>Valor ICMS Monofásico Diferido</t>
  </si>
  <si>
    <t>Quantidade Tributada Retida</t>
  </si>
  <si>
    <t>AdRem ICMS Retido</t>
  </si>
  <si>
    <t>Valor ICMS Monofásico Retido</t>
  </si>
  <si>
    <t>Quantidade Tributada Retida Anteriormente</t>
  </si>
  <si>
    <t>AdRemICMS Retido Anteriormente</t>
  </si>
  <si>
    <t>Valor do ICMS Monofásico Retido Anteriormente</t>
  </si>
  <si>
    <t>% GLP Petróleo</t>
  </si>
  <si>
    <t>% GLGNn</t>
  </si>
  <si>
    <t>% GLGNi</t>
  </si>
  <si>
    <t>Valor de Partida</t>
  </si>
  <si>
    <t>Quantidade de PIS por Unidade</t>
  </si>
  <si>
    <t>Valor Unitário do PIS por Quantidade</t>
  </si>
  <si>
    <t>% do PIS Majorado</t>
  </si>
  <si>
    <t>Valor do PIS Majorado</t>
  </si>
  <si>
    <t>Quantidade do PIS ST por Unidade</t>
  </si>
  <si>
    <t>Valor Unitário do PIS ST por Quantidade</t>
  </si>
  <si>
    <t>Quantidade de COFINS por Unidade</t>
  </si>
  <si>
    <t>Valor Unitário do COFINS por Quantidade</t>
  </si>
  <si>
    <t>% do COFINS Majorado</t>
  </si>
  <si>
    <t>Valor do COFINS Majorado</t>
  </si>
  <si>
    <t>Quantidade do COFINS ST por Unidade</t>
  </si>
  <si>
    <t>Valor Unitário do COFINS ST por Quantidade</t>
  </si>
  <si>
    <t>Id_Item</t>
  </si>
  <si>
    <t>ENTRADA</t>
  </si>
  <si>
    <t>ATIVO</t>
  </si>
  <si>
    <t>MADONNA CUCINA</t>
  </si>
  <si>
    <t>NFE</t>
  </si>
  <si>
    <t>NORMAL</t>
  </si>
  <si>
    <t>OSASCO</t>
  </si>
  <si>
    <t>SP</t>
  </si>
  <si>
    <t>DISTRIBUIDORA DPRO LTDA</t>
  </si>
  <si>
    <t>SAO PAULO</t>
  </si>
  <si>
    <t>REGILENE</t>
  </si>
  <si>
    <t>COPO DESCARTAVEL 330ML - UN</t>
  </si>
  <si>
    <t>COPO 330ML TR PP ALTACOPPO 50U</t>
  </si>
  <si>
    <t>COMPRAS</t>
  </si>
  <si>
    <t>USO E CONSUMO</t>
  </si>
  <si>
    <t>M. APOIO E CONSUMO</t>
  </si>
  <si>
    <t>M. DESCARTAVEIS</t>
  </si>
  <si>
    <t>PCT C/ 50UN</t>
  </si>
  <si>
    <t>PACOTE</t>
  </si>
  <si>
    <t>UNID</t>
  </si>
  <si>
    <t>COMPRA DE MATERIAL DE USO OU CONSUMO</t>
  </si>
  <si>
    <t>Nacional</t>
  </si>
  <si>
    <t>VALOR DA OPERACAO</t>
  </si>
  <si>
    <t>14.006.00</t>
  </si>
  <si>
    <t>NÃO</t>
  </si>
  <si>
    <t>MATERIAIS DE LIMPEZA</t>
  </si>
  <si>
    <t>DESINCRUSTANTE - LT</t>
  </si>
  <si>
    <t>DESINCRUSTANTE AMARELO GRILL 5L</t>
  </si>
  <si>
    <t>M. HIGIENE E LIMPEZA OPERACAO</t>
  </si>
  <si>
    <t>UN C/ 5LT</t>
  </si>
  <si>
    <t>L</t>
  </si>
  <si>
    <t>COMPRA P/USO OU CONSUMO - OPER. SUJ. SUBST. TRIBUT</t>
  </si>
  <si>
    <t>02.024.00</t>
  </si>
  <si>
    <t>DETERGENTE NEUTRO - LT</t>
  </si>
  <si>
    <t>DETERGENTE NEUTRO LIMPOL 5L</t>
  </si>
  <si>
    <t>28.063.00</t>
  </si>
  <si>
    <t>PA DE LIXO PLASTICA - UN</t>
  </si>
  <si>
    <t>PA LIXO PLAST JEITOSA SUPERPRO BETTANIN</t>
  </si>
  <si>
    <t>UNIDADE</t>
  </si>
  <si>
    <t>PANO MULTIUSO PERFLEX  - UN</t>
  </si>
  <si>
    <t>PANO MULTI 28X40CM AZUL ANTI 600U MBFLE</t>
  </si>
  <si>
    <t>Estrangeira - Importacao Direta</t>
  </si>
  <si>
    <t>28.061.00</t>
  </si>
  <si>
    <t>PAPEL CELOFANE 6X20CMX200M - UN</t>
  </si>
  <si>
    <t>PTB CEL FS 6X20CMX200M 24G ESPECIAL TOPP</t>
  </si>
  <si>
    <t>M. EMBALAGENS</t>
  </si>
  <si>
    <t>DESCARTAVEIS</t>
  </si>
  <si>
    <t>ODORIZADOR DE AMBIENTE - UN</t>
  </si>
  <si>
    <t>PURIFICADOR 360ML AGUAS FLORAIS GLADE</t>
  </si>
  <si>
    <t>Nacional, feita em conformidade com os processos produtivos de que tratam o Decreto 288/67, e as Leis 8.248/91, 8.387/91, 10.176/01 e 11.484/07</t>
  </si>
  <si>
    <t>PRODUTOS DE HIGIENE CLIENTES</t>
  </si>
  <si>
    <t>SACO DE LIXO PRETO 200L - UN</t>
  </si>
  <si>
    <t>SACO PRETO LIXO 200 - SR16</t>
  </si>
  <si>
    <t>PCT C/ 100UN</t>
  </si>
  <si>
    <t>11.012.00</t>
  </si>
  <si>
    <t>SACO DE LIXO PRETO 300L - UN</t>
  </si>
  <si>
    <t>SACO PRETO LIXO 300 - N9</t>
  </si>
  <si>
    <t>SACO VACUO 150X220X160 - UN</t>
  </si>
  <si>
    <t>SACO VACUO 15X20 0,14 1000U</t>
  </si>
  <si>
    <t>PCT C/ 1000UN</t>
  </si>
  <si>
    <t>VASSOURA - UN</t>
  </si>
  <si>
    <t>VASSOURA MACIA NYLON MULTI VER SUPERPRO</t>
  </si>
  <si>
    <t>28.057.00</t>
  </si>
  <si>
    <t>TIAGO SIQUEIRA</t>
  </si>
  <si>
    <t>MATERIA PRIMA</t>
  </si>
  <si>
    <t>QUEIJO MASCARPONE - KG</t>
  </si>
  <si>
    <t>QUEIJO MASCARPONE STERILGARDA (250G)</t>
  </si>
  <si>
    <t>ALIMENTOS</t>
  </si>
  <si>
    <t>A. FRIOS E LATICINIOS</t>
  </si>
  <si>
    <t>MPA. QUEIJOS  E LATICINIOS</t>
  </si>
  <si>
    <t>UN C/ 250GR</t>
  </si>
  <si>
    <t>KG</t>
  </si>
  <si>
    <t>COMPRA PARA COMERCIALIZACAO</t>
  </si>
  <si>
    <t>MARGEM VALOR AGREGADO (%)</t>
  </si>
  <si>
    <t>17.024.00</t>
  </si>
  <si>
    <t>SIM</t>
  </si>
  <si>
    <t>QUEIJOS  E LATICINIOS</t>
  </si>
  <si>
    <t>FOLHA DE ARROZ - KG</t>
  </si>
  <si>
    <t>FOLHA DE ARROZ</t>
  </si>
  <si>
    <t>A. HORTIFRUTI</t>
  </si>
  <si>
    <t>MPA. HORTI DIVERSOS</t>
  </si>
  <si>
    <t>UN C/ 0,340KG</t>
  </si>
  <si>
    <t>17.090.00</t>
  </si>
  <si>
    <t>FRUTAS</t>
  </si>
  <si>
    <t>LINGUICA CODEGUIM DEFUMADA - KG</t>
  </si>
  <si>
    <t>CODEGUIM</t>
  </si>
  <si>
    <t>A. PROTEINAS</t>
  </si>
  <si>
    <t>MPA. SUINOS</t>
  </si>
  <si>
    <t>PCT C/ 450GR</t>
  </si>
  <si>
    <t>17.087.01</t>
  </si>
  <si>
    <t>BOVINOS</t>
  </si>
  <si>
    <t>SALSA TRUFADA NEGRA - KG</t>
  </si>
  <si>
    <t>SALSA DE TRUFA EMPORIO TARTUFI (130G) TRUFADA</t>
  </si>
  <si>
    <t>A. SECOS E CONSERVAS</t>
  </si>
  <si>
    <t>MPA. SECOS E CONSERVAS</t>
  </si>
  <si>
    <t>PCT C/ 130G</t>
  </si>
  <si>
    <t>17.035.00</t>
  </si>
  <si>
    <t>SECOS E CONSERVAS</t>
  </si>
  <si>
    <t>QUEIJO PARMESAO GRANA PADANO - KG</t>
  </si>
  <si>
    <t>QUEIJO GRAN FORMAGGIO</t>
  </si>
  <si>
    <t>QUILOGRAMA</t>
  </si>
  <si>
    <t>COMPRA P/COMERC. - OPER. SUJ. SUBSTIT. TRIBUTARIA</t>
  </si>
  <si>
    <t>TARTARUGA PANIFICIO MANUAL LTDA</t>
  </si>
  <si>
    <t>TARTAPAO NATURAL CLASSICO INTEIRO 600G - KG</t>
  </si>
  <si>
    <t>NAT CL INT REST PAPEL 1</t>
  </si>
  <si>
    <t>TARTAPAO NATURAL CLASSICO INTEIRO RESTAURANTE PAPEL 1 - 600G</t>
  </si>
  <si>
    <t>A. PAES, MASSAS E SALGADOS</t>
  </si>
  <si>
    <t>MPA. PAES</t>
  </si>
  <si>
    <t>PCT C/ 600GR</t>
  </si>
  <si>
    <t>TRIBUTACAO NORMAL IPI; OUTROS;</t>
  </si>
  <si>
    <t>17.048.00</t>
  </si>
  <si>
    <t>GELO CUBO 50X50MM - UN</t>
  </si>
  <si>
    <t>RETANGULO 50X65MM</t>
  </si>
  <si>
    <t>BEBIDAS</t>
  </si>
  <si>
    <t>B. NAO ALCOOLICOS</t>
  </si>
  <si>
    <t>MPB. AGUAS, REFRI E SUCOS</t>
  </si>
  <si>
    <t>28.062.00</t>
  </si>
  <si>
    <t>OUTRAS DEBIDAS NAO ALCOOLICAS</t>
  </si>
  <si>
    <t>GELO RETANGULO 30X30X130MM - UN</t>
  </si>
  <si>
    <t>RETANGULO 30X30X130MM</t>
  </si>
  <si>
    <t>PAPEL TOALHA INTER DUPLA - CX</t>
  </si>
  <si>
    <t>PAPEL TOALHA INT FD PLUS 12 PACOTES X 200 FOLHAS - 2.400 FOLHAS</t>
  </si>
  <si>
    <t>CX C/ 12UN</t>
  </si>
  <si>
    <t>CX</t>
  </si>
  <si>
    <t>20.045.00</t>
  </si>
  <si>
    <t>COMERCIO DE CARNES PADOVANI LTDA</t>
  </si>
  <si>
    <t>PATO INTEIRO C/ MUIDOS - KG</t>
  </si>
  <si>
    <t>PATO</t>
  </si>
  <si>
    <t>MPA. AVES</t>
  </si>
  <si>
    <t>17.079.00</t>
  </si>
  <si>
    <t>ALIMENTACAO DE FUNCIONARIOS</t>
  </si>
  <si>
    <t>CUBO 50X50MM</t>
  </si>
  <si>
    <t>UNIPESC DISTRIBUIDORA DE ALIMENTOS LTDA-EPP</t>
  </si>
  <si>
    <t>BACALHAU LOMBO - KG</t>
  </si>
  <si>
    <t>BACALHAU LOMBO MORHUA DES. CONG.</t>
  </si>
  <si>
    <t>MPA. PESCADOS</t>
  </si>
  <si>
    <t>17.080.00</t>
  </si>
  <si>
    <t>PESCADOS E FRUTOS DO MAR</t>
  </si>
  <si>
    <t>AGUA SANITARIA - LT</t>
  </si>
  <si>
    <t>AGUA SANITARIA GALAO AGIFACIL 5L</t>
  </si>
  <si>
    <t>11.001.00</t>
  </si>
  <si>
    <t>DESINFETANTE - LT</t>
  </si>
  <si>
    <t>DESINFETANTE BUTT LAVANDA AUDAX 5L</t>
  </si>
  <si>
    <t>SABAO EM PO - KG</t>
  </si>
  <si>
    <t>SABAO EM PO MAX LIMPEZA MINUANO 800GR</t>
  </si>
  <si>
    <t>GUARULHOS</t>
  </si>
  <si>
    <t>V. BR MOULIN DE GASSAC CHARDONNAY 750ML - GF</t>
  </si>
  <si>
    <t>MOULIN DE GASSAC CHARDONNAY PAYS DOC IGP 2023 (BCO) (MAS DE DAUMAS GASSAC)</t>
  </si>
  <si>
    <t>V. CARTA DE VINHOS</t>
  </si>
  <si>
    <t>MPB. VINHOS BRANCOS</t>
  </si>
  <si>
    <t>GARRAFA</t>
  </si>
  <si>
    <t>GF</t>
  </si>
  <si>
    <t>V. BR ROBERTSON WINERY 750ML - GF</t>
  </si>
  <si>
    <t>ROBERTSON WINERY CHENIN BLANC 2024 (ROBERTSON) - BCO</t>
  </si>
  <si>
    <t>V. TT VALLONTANO RESERVA CABERNET 750ML - GF</t>
  </si>
  <si>
    <t>VALLONTANO RESERVA CABERNET SAUVIGNON 2018 (TTO) (VALLONTANO)</t>
  </si>
  <si>
    <t>B. ALCOOLICOS</t>
  </si>
  <si>
    <t>MPB. VINHOS TINTOS</t>
  </si>
  <si>
    <t>V. RS BAYANEGRA TEMPRANILLO 750ML - GF</t>
  </si>
  <si>
    <t>BAYANEGRA TEMPRANILLO ROSADO 2023 (ROS) (BAYANEGRA)</t>
  </si>
  <si>
    <t>B. VINHOS</t>
  </si>
  <si>
    <t>MPB. VINHOS ROSES</t>
  </si>
  <si>
    <t>V. TT LOCA CIUCA ROSSO PECORINO 750ML - GF</t>
  </si>
  <si>
    <t>L OCA CIUCA ROSSO TOSCANA IGT 2020 (TTO) (L'OCA CIUCA)</t>
  </si>
  <si>
    <t>V. BR ABBONA MARZIANO ROERO 750ML - GF</t>
  </si>
  <si>
    <t>ABBONA MARZIANO DOGLIANI DOCG SAN LUIGI 2022 (TTO) (MARZIANO ABBONA)</t>
  </si>
  <si>
    <t>V. TT PRIMITIVO DI MANDURIA MASSERIA TRAJONE 750 ML - GF</t>
  </si>
  <si>
    <t>MASSERIA TRAJONE NERO D'AVOLA SICILIA DOP 2022</t>
  </si>
  <si>
    <t>V. TT EPICURO ROMA 750ML - GF</t>
  </si>
  <si>
    <t>EPICURO ROMA ROSSO DOC 2019 (TTO) (EPICURO)</t>
  </si>
  <si>
    <t>VB. VINHOS TINTOS</t>
  </si>
  <si>
    <t>V. TT MOULIN GASSAC SYRAH 750ML -  GF</t>
  </si>
  <si>
    <t>MOULIN DE GASSAC SYRAH PAYS DOC IGP 2021 (TTO) (MAS DE DAUMAS GASSAC)</t>
  </si>
  <si>
    <t>PRODUTO ACABADO</t>
  </si>
  <si>
    <t>V. TINTO DEHESA LA GRANJA</t>
  </si>
  <si>
    <t>DEHESA LA GRANJA 2020 (TTO) (DEHESE LA GRANJA)</t>
  </si>
  <si>
    <t>V. TT COPA REAL ORO 750ML - GF</t>
  </si>
  <si>
    <t>COPA REAL ORO TEMPRANILLO 2018 (TTO) (COSECHEROS Y CRIADORES (MARTINEZ BUJANDA)</t>
  </si>
  <si>
    <t>V. TT PETIT CARO 750ML GF</t>
  </si>
  <si>
    <t>PETIT CARO 2022 (TTO) (BODEGAS CARO (CATENA E CH. LAFITE-ROTHSCHILD))</t>
  </si>
  <si>
    <t>POLENTA ITALIANA TRADICIONAL - KG</t>
  </si>
  <si>
    <t>POLENTA BRAMATA MORETTI (1KG)</t>
  </si>
  <si>
    <t>17.044.00</t>
  </si>
  <si>
    <t>QUEIJO MASCARPONE STERILGARDA (500G)</t>
  </si>
  <si>
    <t>UN C/ 500GR</t>
  </si>
  <si>
    <t>POLENTA BRAMATA LAMPO MORETTI (500G)</t>
  </si>
  <si>
    <t>ALCOOL GEL ANTISEPTICO - LT</t>
  </si>
  <si>
    <t>ALCOOL 70 FLOPS 1L</t>
  </si>
  <si>
    <t>GF C/ 1LT</t>
  </si>
  <si>
    <t>AVENTAL - UN</t>
  </si>
  <si>
    <t>AVENTAL PVC BCO 40 SUP REF 0,70X1,15 MAI</t>
  </si>
  <si>
    <t>28.051.00</t>
  </si>
  <si>
    <t>UNIFORMES E EPI</t>
  </si>
  <si>
    <t>FILME PVC AMARELO - RL</t>
  </si>
  <si>
    <t>FILME PVC AMARELO 28CMX300MX0,09 TRIPACK</t>
  </si>
  <si>
    <t>FILME PVC AMARELO 40CMX600MX0,09 TRIPACK</t>
  </si>
  <si>
    <t>LUVA LATEX PRETO C/ 100UN - CX</t>
  </si>
  <si>
    <t>LUVA G NITRILICA PRETA DESCARPACK 100U</t>
  </si>
  <si>
    <t>VEJA MULTIUSO - LT</t>
  </si>
  <si>
    <t>MULTIUSO SQUEEZE AZUL VEJA 500ML</t>
  </si>
  <si>
    <t>UN C/ 500ML</t>
  </si>
  <si>
    <t>11.007.00</t>
  </si>
  <si>
    <t>PTI CEL FD 2000FL 22,5X20,5 28G LAM IPEL</t>
  </si>
  <si>
    <t>SACO VACUO 300X400X160 - UN</t>
  </si>
  <si>
    <t>SACO VACUO 30X40 0,14 500U</t>
  </si>
  <si>
    <t>PCT C/ 500UN</t>
  </si>
  <si>
    <t>ARACARIGUAMA</t>
  </si>
  <si>
    <t>CAFE NESPRESSO DESCAFEINADO - UN</t>
  </si>
  <si>
    <t>8898.84</t>
  </si>
  <si>
    <t>DECAFFEINATO</t>
  </si>
  <si>
    <t>17.096.05</t>
  </si>
  <si>
    <t>AGUA, CAFE E LANCHES</t>
  </si>
  <si>
    <t>CAFE NESPRESSO LEGGERO - UN</t>
  </si>
  <si>
    <t>8903.84</t>
  </si>
  <si>
    <t>LEGGERO</t>
  </si>
  <si>
    <t>AGUA, SUCO, CAFE E REFRIGERANTE</t>
  </si>
  <si>
    <t>CAFE NESPRESSO RISTRETO - UN</t>
  </si>
  <si>
    <t>8900.84</t>
  </si>
  <si>
    <t>RISTRETTO</t>
  </si>
  <si>
    <t>ESP. VALLONTANO ROSE 750ML - GF</t>
  </si>
  <si>
    <t>VALLONTANO ESPUMANTE ROSE BRUT</t>
  </si>
  <si>
    <t>B. CHAMPANHES E ESPUMANTES</t>
  </si>
  <si>
    <t>MPB. CHAMPANHES E ESPUMANTES</t>
  </si>
  <si>
    <t>OUTRAS BEBIDAS ALCOOLICAS</t>
  </si>
  <si>
    <t>ESP. VALLONTANO BRUT 750ML - GF</t>
  </si>
  <si>
    <t>VALLONTANO ESPUMANTE BRUT</t>
  </si>
  <si>
    <t>V. BRANCO FORTALEONI GIMIGNANO</t>
  </si>
  <si>
    <t>VERNACCIA DI SAN GIMIGNANO DOCG 2023 (BCO) (FONTALEONI)</t>
  </si>
  <si>
    <t>VENDAS</t>
  </si>
  <si>
    <t>VB. VINHOS BRANCOS</t>
  </si>
  <si>
    <t>V. BR FALERIO SALADINI</t>
  </si>
  <si>
    <t>FALERIO 2020 (BCO) (SALADINI PILASTRI)</t>
  </si>
  <si>
    <t>V. BR REGALEALI BIANCO 750 ML GF</t>
  </si>
  <si>
    <t>REGALEALI BIANCO DOC SICILIA 2023 (BCO) (TASCA D ALMERITA)</t>
  </si>
  <si>
    <t>V. BR LE CABANON DES ALEXANDRINS VIOGNIER 750ML - GF</t>
  </si>
  <si>
    <t>LE CABANON DES ALEXANDRINS VIOGNIER BLANC 2024 (BCO) (DOMAINE ET MAISON LES ALEXANDRINS)</t>
  </si>
  <si>
    <t>V. TT SPERI VALPOLICELLA RIPASSO 750ML - GF</t>
  </si>
  <si>
    <t>SPERI VALPOLICELLA RIPASSO DOC CLASSICO SUPERIORE 2020 (TTO) (SPERI)</t>
  </si>
  <si>
    <t>V. TT CHIANTI GENTILESCO SANGIOVESE 750ML - GF</t>
  </si>
  <si>
    <t>CHIANTI CLASSICO 2022 (TTO) (BADIA A COLTIBUONO)</t>
  </si>
  <si>
    <t>V. TT CORRIENTE TEMO RODRIGUEZ 750ML - GF</t>
  </si>
  <si>
    <t>CORRIENTE 2021 (TTO) (BODEGA LANZAGA (TELMO RODRIGUEZ))</t>
  </si>
  <si>
    <t>V. TT  GOTIM BRU 750 ML</t>
  </si>
  <si>
    <t>GOTIM BRU 2019 (TTO) (CASTELL DEL REMEI)</t>
  </si>
  <si>
    <t>V. TT QUINTA DA PONTE PEDRINHA 750ML - GF</t>
  </si>
  <si>
    <t>QUINTA DA PONTE PEDRINHA 2018 (TTO) (PONTE PEDRINHA)</t>
  </si>
  <si>
    <t>V. TT LAPOSTOLLE CUVEE ALEXANDRE 750ML - GF</t>
  </si>
  <si>
    <t>CUVEE ALEXANDRE MERLOT 2021 (TTO) (LAPOSTOLLE)</t>
  </si>
  <si>
    <t>V. TT MEANDRO DO VALE MEAO BLEND 750ML - GF</t>
  </si>
  <si>
    <t>MEANDRO FINEST RESERVE PORT (QUINTA DO VALE MEAO)</t>
  </si>
  <si>
    <t>V. BR GRAPPA UNICA 500ML - GF</t>
  </si>
  <si>
    <t>500 ML GRAPPA UNICA (BERTA (GRAPPA))</t>
  </si>
  <si>
    <t>V. TT SASSOALORO IGT TOSCANO 375ML - GF</t>
  </si>
  <si>
    <t>375ML JACOPO BIONDI SANTI SASSOALLORO TOSCANA IGT 2022</t>
  </si>
  <si>
    <t>V. TT CHARTRON LA FLEUR 375ML - GF</t>
  </si>
  <si>
    <t>MEIA CHARTRON LA FLEUR ROUGE 2018 (SCHRODER E SCH LER) (375 ML)</t>
  </si>
  <si>
    <t>V. TT VINA BUJANDA 375ML - GF</t>
  </si>
  <si>
    <t>375ML VINA BUJANDA TINTO 2023 (TTO) (VINA BUJANDA)</t>
  </si>
  <si>
    <t>V. TT ALTANO 375ML - GF</t>
  </si>
  <si>
    <t>375 ML ALTANO 2021 (TTO) (ALTANO/ SYMINGTON)</t>
  </si>
  <si>
    <t>V. TT CATENA MALBEC 375ML - GF</t>
  </si>
  <si>
    <t>375ML CATENA MALBEC 2023 (TTO) (CATENA ZAPATA)</t>
  </si>
  <si>
    <t>O REI DAS OVAS COMERCIO DE PESCADOS LTDA</t>
  </si>
  <si>
    <t>FOIE GRAS - KG</t>
  </si>
  <si>
    <t>FOIE GRAS</t>
  </si>
  <si>
    <t>ESP. FARFALLA BRUT  750ML - LT</t>
  </si>
  <si>
    <t>ESPUMANTE FARFALLA BRUT 750 ML</t>
  </si>
  <si>
    <t>GF C/ 750ML</t>
  </si>
  <si>
    <t>Estrangeira - Adquirida Mercado Interno</t>
  </si>
  <si>
    <t>ESP. FREIXENET DESALCOOLIZADO 750ML - LT</t>
  </si>
  <si>
    <t>ESPUMANTE FREIXENET DESALCOOLIZADO BRANCO 750 ML</t>
  </si>
  <si>
    <t>VERMUTH CINZANO ROSSO 750ML - LT</t>
  </si>
  <si>
    <t>VERMOUTH CINZANO ROSSO 1000 ML</t>
  </si>
  <si>
    <t>MPB. APERITIVOS E SAKE</t>
  </si>
  <si>
    <t>02.001.00</t>
  </si>
  <si>
    <t>DESTILADOS</t>
  </si>
  <si>
    <t>VODKA ABSOLUT VANILLA 750ML - LT</t>
  </si>
  <si>
    <t>VODKA ABSOLUT VANILLA 750 ML</t>
  </si>
  <si>
    <t>MPB. VODKAS</t>
  </si>
  <si>
    <t>02.016.00</t>
  </si>
  <si>
    <t>VODKA SKYY 750/980ML - LT</t>
  </si>
  <si>
    <t>VODKA SKYY 750 ML</t>
  </si>
  <si>
    <t>XAROPE MELANCIA - LT</t>
  </si>
  <si>
    <t>XAROPE 1883 MELANCIA VIDRO 1000 ML</t>
  </si>
  <si>
    <t>LITRO</t>
  </si>
  <si>
    <t>03.012.00</t>
  </si>
  <si>
    <t>QUEIJO PECORINO - KG</t>
  </si>
  <si>
    <t>QUEIJO PECORINO</t>
  </si>
  <si>
    <t>V. TT MARSALA SUPERIORE PORTO 750ML - GF</t>
  </si>
  <si>
    <t>VINHO MARSALA SUPERIORE PELLEGRINO DOCE (750ML)</t>
  </si>
  <si>
    <t>SALSA DE TRUFA EMPORIO TARTUFI (80G)</t>
  </si>
  <si>
    <t>UN C/ 80GR</t>
  </si>
  <si>
    <t>QUEIJO GRUYERE - KG</t>
  </si>
  <si>
    <t>QUEIJO GRUYERE</t>
  </si>
  <si>
    <t>CHOCOLATE GOTAS AO LEITE CALLEBAUT - KG</t>
  </si>
  <si>
    <t>CHOC CALLEB AO LEITE 823/33.6 2.01K</t>
  </si>
  <si>
    <t>UN C/ 2,01KG</t>
  </si>
  <si>
    <t>17.004.00</t>
  </si>
  <si>
    <t>CHOCOLATE GOTAS BRANCO 32% CALLEBAUT - KG</t>
  </si>
  <si>
    <t>CHOC CALLEB BRANCO 32% 2.01KG VELV</t>
  </si>
  <si>
    <t>CHOCOLATE GOTAS AMARGO CALLEBAUT - KG</t>
  </si>
  <si>
    <t>CHOC CALLEB AMAR 54.5% 811 2.01KG</t>
  </si>
  <si>
    <t>17.002.00</t>
  </si>
  <si>
    <t>FILET MIGNON BOVINO SEM CORDAO LIMPO - KG</t>
  </si>
  <si>
    <t>FILET MIGNON S/ CORDAO</t>
  </si>
  <si>
    <t>MPA. BOVINOS</t>
  </si>
  <si>
    <t>17.084.00</t>
  </si>
  <si>
    <t>CAUDA BOVINA - KG</t>
  </si>
  <si>
    <t>CAUDA BOVINA</t>
  </si>
  <si>
    <t>17.083.00</t>
  </si>
  <si>
    <t>SUAN SUINO - KG</t>
  </si>
  <si>
    <t>SUAN SUINO</t>
  </si>
  <si>
    <t>MOCOTO - KG</t>
  </si>
  <si>
    <t>MOCOTO</t>
  </si>
  <si>
    <t>OSSO BOVINO P/ MOLHO - KG</t>
  </si>
  <si>
    <t>OSSOS P/ MOLHO</t>
  </si>
  <si>
    <t>LINGUICA TOSCANA - KG</t>
  </si>
  <si>
    <t>LINGUICA TOSCANA AURORA</t>
  </si>
  <si>
    <t>ACEM BOVINO EM CUBOS - KG</t>
  </si>
  <si>
    <t>ACEM CUBOS</t>
  </si>
  <si>
    <t>FILE DE COXA DESSOSADA - KG</t>
  </si>
  <si>
    <t>FILET DE COXA</t>
  </si>
  <si>
    <t>FILE DE FRANGO - KG</t>
  </si>
  <si>
    <t>FILET DE FRANGO</t>
  </si>
  <si>
    <t>DESPESAS REF. JAN/2026</t>
  </si>
  <si>
    <t>Compra de serviço Série:SN / NFS-e: 153894</t>
  </si>
  <si>
    <t xml:space="preserve">CARDAPIO DIGITAL </t>
  </si>
  <si>
    <t>O valor deverá ser parcelado em 10 (dez) vezes, com início dos descontos a partir de janeiro. Informo também que os descontos serão abatidos na nota do Madonna. SERVICO DE MARKETING E ESTRATEGIA REF AO MES DE  JAN/2026</t>
  </si>
  <si>
    <t>REF. JANEIRO/2026</t>
  </si>
  <si>
    <t>GERENTE OPERACIONAL COMP JAN/2026 PIX 119 6897-9720</t>
  </si>
  <si>
    <t xml:space="preserve">REEMBOLSO  - MADONA </t>
  </si>
  <si>
    <t>GERSON PEREIRA DE PAULO</t>
  </si>
  <si>
    <t>AMAURI JOAQUIM DA SILVA</t>
  </si>
  <si>
    <t>ALEX RIBEIRO PEREIRA</t>
  </si>
  <si>
    <t>PMD CONSULTORIA E MARKETING</t>
  </si>
  <si>
    <t>SOMMELIER COMP JAN/2026</t>
  </si>
  <si>
    <t>JULIANA FARIAS DE MELO</t>
  </si>
  <si>
    <t>CONFEITARIA COMP JAN/2026</t>
  </si>
  <si>
    <t>ERALDO RODRIGUES DOS SANTOS (GUSTAVO)</t>
  </si>
  <si>
    <t>CHEF DE COZINHA ADMINISTRATIVO REF AO MES DE JAN/2026 PIX 11985807330</t>
  </si>
  <si>
    <t>SALÁRIOS E ORDENADOS</t>
  </si>
  <si>
    <t>Uniforme/EPI</t>
  </si>
  <si>
    <t>PAGAMENTO EXTRA JANEIRO</t>
  </si>
  <si>
    <t>ALUGUÉIS</t>
  </si>
  <si>
    <t>Sabesp</t>
  </si>
  <si>
    <t>MESO SEGURANÇA E MEDICINA DO TRABALHO</t>
  </si>
  <si>
    <t>VERISURE</t>
  </si>
  <si>
    <t>MIDIA SOCIAL</t>
  </si>
  <si>
    <t xml:space="preserve">FACEBOOK SERVICOS ONLINE </t>
  </si>
  <si>
    <t>MEDIA SOCIAL</t>
  </si>
  <si>
    <t>ADVOGADOS</t>
  </si>
  <si>
    <t>GEBARA</t>
  </si>
  <si>
    <t>SKYMAIL SERVIÇO DE COMPUTAÇÃO</t>
  </si>
  <si>
    <t>VICTORIA LONGO KONRATH</t>
  </si>
  <si>
    <t>INCRIVEL MARKETING LTDA</t>
  </si>
  <si>
    <t>ANDRE DECHICHI GROSSI</t>
  </si>
  <si>
    <t>JULIANA NEGRETI</t>
  </si>
  <si>
    <t>Internet</t>
  </si>
  <si>
    <t>CLARO</t>
  </si>
  <si>
    <t>DESIGN TEXTIL</t>
  </si>
  <si>
    <t>REALIZADO/26 - BASE DE DADOS</t>
  </si>
  <si>
    <t>Cartão de Débito/ Crédito</t>
  </si>
  <si>
    <t>Vale Transporte Funcionário</t>
  </si>
  <si>
    <t>Transferência de Estoque</t>
  </si>
  <si>
    <t>Henrique Guimarães</t>
  </si>
  <si>
    <t>TAR PIX PGTO TRANSF</t>
  </si>
  <si>
    <t>TAR PIXQR LIQ MAQUININHA</t>
  </si>
  <si>
    <t>Tarifas Bancárias</t>
  </si>
  <si>
    <t>TARIFAS CARTÃO</t>
  </si>
  <si>
    <t>ITAU</t>
  </si>
  <si>
    <t>Assessoria Contábil</t>
  </si>
  <si>
    <t>Assessoria Brasília</t>
  </si>
  <si>
    <t>O descolamento percetual do real x budguet é devido o valor do faturamento te defit de 47%, concequentimete o impacto percetualmete aumentou porém em valor nomenal está em linha com o budguet</t>
  </si>
  <si>
    <t>MATERIAIS DE ESCRITORIO</t>
  </si>
  <si>
    <t>J.K. COMERCIO DE GENEROS ALIMENTICIOS LTDA</t>
  </si>
  <si>
    <t>PATRICIA APARECIDA AUGUSTO COMERCIO DE PRODUTOS ALIMENTICIOS LTDA</t>
  </si>
  <si>
    <t>MISTRAL IMPORTADORA LTDA</t>
  </si>
  <si>
    <t>S&amp;M BRANCO CASA DE CARNES LTDA</t>
  </si>
  <si>
    <t>12.810.385 JOILSON MORAES SOUSA</t>
  </si>
  <si>
    <t>NESTLE BRASIL LTDA.</t>
  </si>
  <si>
    <t>FG7 COMERCIO E DISTRIBUICAO DE BEBIDAS LTDA</t>
  </si>
  <si>
    <t>MAV HORTIFRUTI LTDA</t>
  </si>
  <si>
    <t>LATICINIOS AURICCHIO LTDA</t>
  </si>
  <si>
    <t>POPO PESCADOS E DISTRIBUIDORA LTDA</t>
  </si>
  <si>
    <t>SALVICOM COMERCIO E SERVICOS DE PRODUTOS DE INSTRUMENTACAO LTDA</t>
  </si>
  <si>
    <t>ACQUALOCALE COMERCIAL LTDA</t>
  </si>
  <si>
    <t>KHADUN BARBOSA LIMA</t>
  </si>
  <si>
    <t>BRAKEY COMERCIO DE PRODUTOS DE HIGIENE LTDA</t>
  </si>
  <si>
    <t>ERVAS FINAS HORTICULTURA LTDA</t>
  </si>
  <si>
    <t>CALIMP IMPORTACAO E EXPORTACAO LTDA</t>
  </si>
  <si>
    <t>U2L COMERCIO ELETRONICO LTDA</t>
  </si>
  <si>
    <t>REAL COMERCIAL LTDA</t>
  </si>
  <si>
    <t>DTK COMERCIO DE ALIMENTOS LTDA</t>
  </si>
  <si>
    <t>ALIANCA COMERCIO DE BOBINAS, FITAS E ETIQUETAS LTDA</t>
  </si>
  <si>
    <t>ALUGUEL DE EQUIPAMENTO</t>
  </si>
  <si>
    <t xml:space="preserve">SALARIO </t>
  </si>
  <si>
    <t xml:space="preserve">ASSESSORIA DE IMPRENSA </t>
  </si>
  <si>
    <t>Compra 599 (NFe 1283-1)</t>
  </si>
  <si>
    <t xml:space="preserve">INTERNET E TV STREAMING </t>
  </si>
  <si>
    <t xml:space="preserve">INFLUENCER </t>
  </si>
  <si>
    <t xml:space="preserve">ADIANTAMENTO </t>
  </si>
  <si>
    <t>REFERENTE AO MES MARÇ/2026</t>
  </si>
  <si>
    <t>CONFEITARIA COMP FEV/2026</t>
  </si>
  <si>
    <t>GERENTE OPERACIONAL COMP FEV/2026 PIX 119 6897-9720</t>
  </si>
  <si>
    <t>REFERENTE AO MES FEV/2026</t>
  </si>
  <si>
    <t>CHEF DE COZINHA ADMINISTRATIVO REF AO MES DE FEV/2026 PIX 11985807330</t>
  </si>
  <si>
    <t>SOMMELIER COMP FEV/2026</t>
  </si>
  <si>
    <t>PRESTACAO DE SERVICOS NA COZINHA REF AO MES DE FEV/2026</t>
  </si>
  <si>
    <t>AGENCIA L. KAMMERSLTDA</t>
  </si>
  <si>
    <t>MARCOS RIBAS MATOS</t>
  </si>
  <si>
    <t>HORST KISSMANN LTDA</t>
  </si>
  <si>
    <t>TATIANETATIANE SILVA DOS SANTOS GOMES</t>
  </si>
  <si>
    <t>MINISTERIO DA FAZENDA</t>
  </si>
  <si>
    <t>DANILO PIMENTEL FRANCESCHI SIMOES</t>
  </si>
  <si>
    <t>ANDERSON DOS SANTOS SOARES</t>
  </si>
  <si>
    <t>01/02/2026</t>
  </si>
  <si>
    <t>02/02/2026</t>
  </si>
  <si>
    <t>04/02/2026</t>
  </si>
  <si>
    <t>06/02/2026</t>
  </si>
  <si>
    <t>20/02/2026</t>
  </si>
  <si>
    <t>25/02/2026</t>
  </si>
  <si>
    <t>Hostess</t>
  </si>
  <si>
    <t>Serviços TI</t>
  </si>
  <si>
    <t>SERVIÇOS TI</t>
  </si>
  <si>
    <t>LOREAN</t>
  </si>
  <si>
    <t>ACOM SISTEMAS C LTDA</t>
  </si>
  <si>
    <t>D.D.T. SERVICE SOCIEDADE EMPRE</t>
  </si>
  <si>
    <t>05/03/2026</t>
  </si>
  <si>
    <t>06/03/2026</t>
  </si>
  <si>
    <t>11/03/2026</t>
  </si>
  <si>
    <t>12/03/2026</t>
  </si>
  <si>
    <t>24/03/2026</t>
  </si>
  <si>
    <t>25/03/2026</t>
  </si>
  <si>
    <t>30/03/2026</t>
  </si>
  <si>
    <t>31/03/2026</t>
  </si>
  <si>
    <t xml:space="preserve">ACORDO </t>
  </si>
  <si>
    <t xml:space="preserve">REF. INFLUENCER </t>
  </si>
  <si>
    <t>PRESTACAO DE SERVICOS NA COZINHA REF AO MES DE MARÇO/2026</t>
  </si>
  <si>
    <t>CONFEITARIA COMP MARÇ/2026</t>
  </si>
  <si>
    <t>SOMMELIER COMP MARÇ/2026</t>
  </si>
  <si>
    <t>REF MES MARÇO/2026</t>
  </si>
  <si>
    <t>Alex (Pagamento HOS)</t>
  </si>
  <si>
    <t>O CASAL DE SP MARKETING LTDA</t>
  </si>
  <si>
    <t>HEADCHEF ASSESSORIA DE SEGURANCA DOS ALIMENTOS LTDA</t>
  </si>
  <si>
    <t>MUSTACHE SERVICOS DE COMUNICACAO</t>
  </si>
  <si>
    <t>GEBARA E DIAS - SOCIEDADE DE ADVOGADOS</t>
  </si>
  <si>
    <t>N.Nota Fiscal</t>
  </si>
  <si>
    <t>Fantasia Empresa</t>
  </si>
  <si>
    <t>Fornecedor</t>
  </si>
  <si>
    <t>Razão Fornecedor</t>
  </si>
  <si>
    <t>Fantasia Fornecedor</t>
  </si>
  <si>
    <t>CNPJ/CPF</t>
  </si>
  <si>
    <t>Nota</t>
  </si>
  <si>
    <t>Descrição Tipo Fornecedor</t>
  </si>
  <si>
    <t>Descrição Grupo Econômico</t>
  </si>
  <si>
    <t>Cep</t>
  </si>
  <si>
    <t>Bairro</t>
  </si>
  <si>
    <t>Cidade</t>
  </si>
  <si>
    <t>UF</t>
  </si>
  <si>
    <t>País</t>
  </si>
  <si>
    <t>Condição Compra</t>
  </si>
  <si>
    <t>Prazo Médio</t>
  </si>
  <si>
    <t>Banco</t>
  </si>
  <si>
    <t>Agência</t>
  </si>
  <si>
    <t>N. Conta</t>
  </si>
  <si>
    <t>T. Conta</t>
  </si>
  <si>
    <t>Titulo</t>
  </si>
  <si>
    <t>Parcela</t>
  </si>
  <si>
    <t>Documento</t>
  </si>
  <si>
    <t>Portador</t>
  </si>
  <si>
    <t>Descrição Portador</t>
  </si>
  <si>
    <t>C. Custo</t>
  </si>
  <si>
    <t>Descrição C. Custo</t>
  </si>
  <si>
    <t>% Rateio</t>
  </si>
  <si>
    <t>D. Documento</t>
  </si>
  <si>
    <t>D. Competência</t>
  </si>
  <si>
    <t>D. Autorização Pgto</t>
  </si>
  <si>
    <t>Responsável Autorização</t>
  </si>
  <si>
    <t>Dia Semana</t>
  </si>
  <si>
    <t>D. Vencimento</t>
  </si>
  <si>
    <t>Posição</t>
  </si>
  <si>
    <t>D. Liquidação</t>
  </si>
  <si>
    <t>Forma Pagamento</t>
  </si>
  <si>
    <t>V. Multa Atraso</t>
  </si>
  <si>
    <t>V. Juros Dia</t>
  </si>
  <si>
    <t>V. Título</t>
  </si>
  <si>
    <t>V. Original</t>
  </si>
  <si>
    <t>V. Crédito</t>
  </si>
  <si>
    <t>V. Débito</t>
  </si>
  <si>
    <t>V. Saldo</t>
  </si>
  <si>
    <t>V. Pagamento</t>
  </si>
  <si>
    <t>Dias Atraso</t>
  </si>
  <si>
    <t>V. Atraso</t>
  </si>
  <si>
    <t>V. Atualizado</t>
  </si>
  <si>
    <t>Ano</t>
  </si>
  <si>
    <t>Semana</t>
  </si>
  <si>
    <t>Trimestre</t>
  </si>
  <si>
    <t>Quadrimestre</t>
  </si>
  <si>
    <t>Fluxo Caixa</t>
  </si>
  <si>
    <t>Tipo Sep</t>
  </si>
  <si>
    <t>Tag</t>
  </si>
  <si>
    <t>Observação</t>
  </si>
  <si>
    <t>TÍTULO</t>
  </si>
  <si>
    <t>DANFE</t>
  </si>
  <si>
    <t>TARTARUGA PANIFICIO MANUAL</t>
  </si>
  <si>
    <t>33.976.365/0001-05</t>
  </si>
  <si>
    <t>Se a cor não selecionado</t>
  </si>
  <si>
    <t>04756-125</t>
  </si>
  <si>
    <t>Vila Almeida</t>
  </si>
  <si>
    <t>BRASIL</t>
  </si>
  <si>
    <t>DPA</t>
  </si>
  <si>
    <t>SANTANDER</t>
  </si>
  <si>
    <t>2-seg</t>
  </si>
  <si>
    <t>VENCIDO</t>
  </si>
  <si>
    <t>Ref. Nota Fiscal: 1-90410 Forn.:TARTARUGA PANIFICIO MANUAL LTDA</t>
  </si>
  <si>
    <t>14.758.220/0001-93</t>
  </si>
  <si>
    <t>03054-050</t>
  </si>
  <si>
    <t>BRAS</t>
  </si>
  <si>
    <t>1 - ITAU UNIBANCO - AG 3100 - CC 970288</t>
  </si>
  <si>
    <t>LIQUIDADO</t>
  </si>
  <si>
    <t>Ref. Nota Fiscal: 1-51650 Forn.:COMERCIO DE CARNES PADOVANI LTDA</t>
  </si>
  <si>
    <t>CASA DE CARNES BENFICA</t>
  </si>
  <si>
    <t>66.167.701/0001-28</t>
  </si>
  <si>
    <t>INSUMOS</t>
  </si>
  <si>
    <t>05755-090</t>
  </si>
  <si>
    <t>JD UMARIZAL</t>
  </si>
  <si>
    <t>14 DIAS</t>
  </si>
  <si>
    <t>ITAU UNIBANCO</t>
  </si>
  <si>
    <t>Ref. Nota Fiscal: 1-67549 Forn.:BENFICA CARNES</t>
  </si>
  <si>
    <t>ADDERE HIGIENE</t>
  </si>
  <si>
    <t>45.455.187/0001-56</t>
  </si>
  <si>
    <t>CONSUMO</t>
  </si>
  <si>
    <t>01552-000</t>
  </si>
  <si>
    <t>VILA MONUMENTO</t>
  </si>
  <si>
    <t>Ref. Nota Fiscal: 0-4773 Forn.:ADDERE HIGIENE</t>
  </si>
  <si>
    <t>J.K. COMERCIO DE GENEROS ALIMENTICIOS LT</t>
  </si>
  <si>
    <t>04.762.419/0001-31</t>
  </si>
  <si>
    <t>01024-000</t>
  </si>
  <si>
    <t>SE</t>
  </si>
  <si>
    <t>Ref. Nota Fiscal: 1-11581 Forn.:JK BOX</t>
  </si>
  <si>
    <t>CABANHA INTERLAGOS GOURMET LTDA</t>
  </si>
  <si>
    <t>CABANHA INTERLAGOS GOURMET</t>
  </si>
  <si>
    <t>28.674.985/0001-50</t>
  </si>
  <si>
    <t>13273-160</t>
  </si>
  <si>
    <t>VILA CAPUAVA</t>
  </si>
  <si>
    <t>VALINHOS</t>
  </si>
  <si>
    <t>3-ter</t>
  </si>
  <si>
    <t>Ref. Nota Fiscal: 1-17844 Forn.:CABANHA INTERLAGOS GOURMET</t>
  </si>
  <si>
    <t>DTK COMERCIO DE ALIMENTOS</t>
  </si>
  <si>
    <t>51.207.118/0001-26</t>
  </si>
  <si>
    <t>06220-060</t>
  </si>
  <si>
    <t>ROCHDALE</t>
  </si>
  <si>
    <t>Ref. Nota Fiscal: 1-67368 Forn.:DTK COMERCIO DE ALIMENTOS LTDA</t>
  </si>
  <si>
    <t>45.950.502/0001-11</t>
  </si>
  <si>
    <t>05372-130</t>
  </si>
  <si>
    <t>JARDIM ESTER</t>
  </si>
  <si>
    <t>Ref. Nota Fiscal: 1-1307 Forn.:MAV HORTIFRUTI</t>
  </si>
  <si>
    <t>Ref. Nota Fiscal: 1-11698 Forn.:JK BOX</t>
  </si>
  <si>
    <t>DISTUDO</t>
  </si>
  <si>
    <t>18.173.605/0001-40</t>
  </si>
  <si>
    <t>06298-020</t>
  </si>
  <si>
    <t>VILA DOS REMEDIOS</t>
  </si>
  <si>
    <t>Ref. Nota Fiscal: 1-377450 Forn.:DISTUDO</t>
  </si>
  <si>
    <t>30.057.638/0001-20</t>
  </si>
  <si>
    <t>01141-020</t>
  </si>
  <si>
    <t>VARZEA DA BARRA FUNDA</t>
  </si>
  <si>
    <t>Ref. Nota Fiscal: 1-93431 Forn.:ICE4PROS FABRICA DE GELO LTDA.</t>
  </si>
  <si>
    <t>DI MARINO MAGAZINE LTDA</t>
  </si>
  <si>
    <t>52.721.271/0001-30</t>
  </si>
  <si>
    <t>04535-001</t>
  </si>
  <si>
    <t>VL NOVA CONCEICAO</t>
  </si>
  <si>
    <t>Ref. Nota Fiscal: 1-5930 Forn.:DI MARINO MAGAZINE LTDA</t>
  </si>
  <si>
    <t>60.409.075/0540-82</t>
  </si>
  <si>
    <t>18147-000</t>
  </si>
  <si>
    <t>CINTRA GORDINHO</t>
  </si>
  <si>
    <t>A VISTA</t>
  </si>
  <si>
    <t>5-qui</t>
  </si>
  <si>
    <t>Ref. Nota Fiscal: 5-6414557 Forn.:NESTLE BRASIL LTDA</t>
  </si>
  <si>
    <t>18.694.748/0001-05</t>
  </si>
  <si>
    <t>05805-000</t>
  </si>
  <si>
    <t>JARDIM SAO LUIS</t>
  </si>
  <si>
    <t>6-sex</t>
  </si>
  <si>
    <t>Ref. Nota Fiscal: 1-759244 Forn.:FG7 BEBIDAS</t>
  </si>
  <si>
    <t>LATICINIOS AURICCHIO</t>
  </si>
  <si>
    <t>15.541.985/0001-30</t>
  </si>
  <si>
    <t>12140-000</t>
  </si>
  <si>
    <t>ESTRADA NOVA</t>
  </si>
  <si>
    <t>Ref. Nota Fiscal: 1-312300 Forn.:BUFALAT</t>
  </si>
  <si>
    <t>Ref. Nota Fiscal: 1-312264 Forn.:BUFALAT</t>
  </si>
  <si>
    <t>Ref. Nota Fiscal: 1-11900 Forn.:JK BOX</t>
  </si>
  <si>
    <t>PEROLAS COMERCIO DE CAVIAR LTDA</t>
  </si>
  <si>
    <t>PEROLAS CAVIAR</t>
  </si>
  <si>
    <t>29.699.355/0001-00</t>
  </si>
  <si>
    <t>07700-615</t>
  </si>
  <si>
    <t>REGIAO CENTRAL</t>
  </si>
  <si>
    <t>CAIEIRAS</t>
  </si>
  <si>
    <t>Ref. Nota Fiscal: 1-2526 Forn.:PEROLAS CAVIAR</t>
  </si>
  <si>
    <t>Ref. Nota Fiscal: 1-11908 Forn.:JK BOX</t>
  </si>
  <si>
    <t>Ref. Nota Fiscal: 1-312359 Forn.:BUFALAT</t>
  </si>
  <si>
    <t>Ref. Nota Fiscal: 1-67718 Forn.:BENFICA CARNES</t>
  </si>
  <si>
    <t>ELLEGANZA CRISTAIS LTDA</t>
  </si>
  <si>
    <t>ELLEGANZA CRISTAIS</t>
  </si>
  <si>
    <t>29.427.800/0001-75</t>
  </si>
  <si>
    <t>01140-000</t>
  </si>
  <si>
    <t>BARRA FUNDA</t>
  </si>
  <si>
    <t>OUTROS MATERIAIS DE CONSUMO</t>
  </si>
  <si>
    <t>Ref. Nota Fiscal: 3-21510 Forn.:Elleganza Cristais</t>
  </si>
  <si>
    <t>Ref. Nota Fiscal: 1-1313 Forn.:MAV HORTIFRUTI</t>
  </si>
  <si>
    <t>Ref. Nota Fiscal: 1-68724 Forn.:DTK COMERCIO DE ALIMENTOS LTDA</t>
  </si>
  <si>
    <t>Ref. Nota Fiscal: 1-760451 Forn.:FG7 BEBIDAS</t>
  </si>
  <si>
    <t>Ref. Nota Fiscal: 1-91191 Forn.:TARTARUGA PANIFICIO MANUAL LTDA</t>
  </si>
  <si>
    <t>12.513.166/0001-90</t>
  </si>
  <si>
    <t>11431-140</t>
  </si>
  <si>
    <t>VILA SANTA ROSA</t>
  </si>
  <si>
    <t>GUARUJA</t>
  </si>
  <si>
    <t>4-qua</t>
  </si>
  <si>
    <t>Ref. Nota Fiscal: 1-86229 Forn.:KHADUN LIMA</t>
  </si>
  <si>
    <t>Ref. Nota Fiscal: 1-93841 Forn.:ICE4PROS FABRICA DE GELO LTDA.</t>
  </si>
  <si>
    <t>Ref. Nota Fiscal: 1-67823 Forn.:BENFICA CARNES</t>
  </si>
  <si>
    <t>MISTRAL IMPORTADORA</t>
  </si>
  <si>
    <t>46.516.308/0001-95</t>
  </si>
  <si>
    <t>REVENDA</t>
  </si>
  <si>
    <t>07143-000</t>
  </si>
  <si>
    <t>JARDIM SANTA VICENCIA</t>
  </si>
  <si>
    <t>A VENCER</t>
  </si>
  <si>
    <t>Ref. Nota Fiscal: 0-777855 Forn.:Guarulhos</t>
  </si>
  <si>
    <t>Ref. Nota Fiscal: 0-778202 Forn.:Guarulhos</t>
  </si>
  <si>
    <t>Ref. Nota Fiscal: 1-51796 Forn.:COMERCIO DE CARNES PADOVANI LTDA</t>
  </si>
  <si>
    <t>PESCADOS POPO LTDA</t>
  </si>
  <si>
    <t>PESCADOS POPO</t>
  </si>
  <si>
    <t>31.901.640/0001-04</t>
  </si>
  <si>
    <t>08285-160</t>
  </si>
  <si>
    <t>CIDADE LIDER</t>
  </si>
  <si>
    <t>Ref. Nota Fiscal: 1-3678 Forn.:PESCADOS POPO LTDA</t>
  </si>
  <si>
    <t>Ref. Nota Fiscal: 1-17994 Forn.:CABANHA INTERLAGOS GOURMET</t>
  </si>
  <si>
    <t>00.003.324/0001-83</t>
  </si>
  <si>
    <t>13233-060</t>
  </si>
  <si>
    <t>FAZENDA MARAJOARA</t>
  </si>
  <si>
    <t>CAMPO LIMPO PAULISTA</t>
  </si>
  <si>
    <t>Ref. Nota Fiscal: 1-409795 Forn.:ERVAS FINAS HORTICULTURA</t>
  </si>
  <si>
    <t>QUALIVE IMPORTACAO E COMERCIO DE ALIMENTOS LTDA</t>
  </si>
  <si>
    <t>QUALIVE</t>
  </si>
  <si>
    <t>19.782.454/0001-90</t>
  </si>
  <si>
    <t>09667-000</t>
  </si>
  <si>
    <t>TABOAO</t>
  </si>
  <si>
    <t>SAO BERNARDO DO CAMPO</t>
  </si>
  <si>
    <t>Ref. Nota Fiscal: 1-51602 Forn.:QUALIVE DISTRIBUIDORA DE ALIMENTOS E BEBIDAS LTDA</t>
  </si>
  <si>
    <t>Ref. Nota Fiscal: 1-313252 Forn.:BUFALAT</t>
  </si>
  <si>
    <t>Ref. Nota Fiscal: 1-764240 Forn.:FG7 BEBIDAS</t>
  </si>
  <si>
    <t>Ref. Nota Fiscal: 1-12312 Forn.:JK BOX</t>
  </si>
  <si>
    <t>Ref. Nota Fiscal: 1-379700 Forn.:DISTUDO</t>
  </si>
  <si>
    <t>Ref. Nota Fiscal: 1-12276 Forn.:JK BOX</t>
  </si>
  <si>
    <t>Ref. Nota Fiscal: 1-67877 Forn.:BENFICA CARNES</t>
  </si>
  <si>
    <t>Ref. Nota Fiscal: 1-70145 Forn.:DTK COMERCIO DE ALIMENTOS LTDA</t>
  </si>
  <si>
    <t>CHEFON ECOMMERCE DE UTENSILIOS PARA GAST</t>
  </si>
  <si>
    <t>34.804.761/0001-18</t>
  </si>
  <si>
    <t>13280-017</t>
  </si>
  <si>
    <t>CENTRO</t>
  </si>
  <si>
    <t>VINHEDO</t>
  </si>
  <si>
    <t>Ref. Nota Fiscal: 1-13278 Forn.:CHEFON ECOMMERCE DE UTENSILIOS PARA GASTRONOMIA LTDA</t>
  </si>
  <si>
    <t>Ref. Nota Fiscal: 1-1319 Forn.:MAV HORTIFRUTI</t>
  </si>
  <si>
    <t>Ref. Nota Fiscal: 1-765154 Forn.:FG7 BEBIDAS</t>
  </si>
  <si>
    <t>Ref. Nota Fiscal: 1-91802 Forn.:TARTARUGA PANIFICIO MANUAL LTDA</t>
  </si>
  <si>
    <t>Ref. Nota Fiscal: 1-380569 Forn.:DISTUDO</t>
  </si>
  <si>
    <t>CALIMP IMPORTACAO E EXPORTACAO</t>
  </si>
  <si>
    <t>00.923.077/0001-33</t>
  </si>
  <si>
    <t>OUTROS</t>
  </si>
  <si>
    <t>06543-308</t>
  </si>
  <si>
    <t>POLO EMPRESARIAL TAMBORE</t>
  </si>
  <si>
    <t>SANTANA DE PARNAIBA</t>
  </si>
  <si>
    <t>Ref. Nota Fiscal: 1-448104 Forn.:CALIMP</t>
  </si>
  <si>
    <t>Ref. Nota Fiscal: 1-86550 Forn.:KHADUN LIMA</t>
  </si>
  <si>
    <t>Ref. Nota Fiscal: 1-12508 Forn.:JK BOX</t>
  </si>
  <si>
    <t>Ref. Nota Fiscal: 0-4848 Forn.:ADDERE HIGIENE</t>
  </si>
  <si>
    <t>Ref. Nota Fiscal: 1-94232 Forn.:ICE4PROS FABRICA DE GELO LTDA.</t>
  </si>
  <si>
    <t>Ref. Nota Fiscal: 1-67984 Forn.:BENFICA CARNES</t>
  </si>
  <si>
    <t>FRANFILI COMERCIO IMPORTACAO E EXPORTACAO DE ALIMENTOS LTDA</t>
  </si>
  <si>
    <t>FRANFILI</t>
  </si>
  <si>
    <t>39.830.568/0001-75</t>
  </si>
  <si>
    <t>04103-000</t>
  </si>
  <si>
    <t>PARAISO</t>
  </si>
  <si>
    <t>Ref. Nota Fiscal: 1-1353 Forn.:FRANFILI</t>
  </si>
  <si>
    <t>Ref. Nota Fiscal: 1-380618 Forn.:DISTUDO</t>
  </si>
  <si>
    <t>Ref. Nota Fiscal: 1-380619 Forn.:DISTUDO</t>
  </si>
  <si>
    <t>GUIDARA INDUSTRIA E COMERCIO DE ALIMENTOS LTDA</t>
  </si>
  <si>
    <t>GUIDARA COMERCIO DE ALIMENTOS LTDA</t>
  </si>
  <si>
    <t>18.293.459/0001-96</t>
  </si>
  <si>
    <t>13470-310</t>
  </si>
  <si>
    <t>MORADA DO SOL</t>
  </si>
  <si>
    <t>AMERICANA</t>
  </si>
  <si>
    <t>Ref. Nota Fiscal: 1-43914 Forn.:GUIDARA COMERCIO DE ALIMENTOS LTDA</t>
  </si>
  <si>
    <t>Ref. Nota Fiscal: 1-314059 Forn.:BUFALAT</t>
  </si>
  <si>
    <t>1-dom</t>
  </si>
  <si>
    <t>Ref. Nota Fiscal: 1-68047 Forn.:BENFICA CARNES</t>
  </si>
  <si>
    <t>REAL COMERCIAL</t>
  </si>
  <si>
    <t>02.780.640/0001-97</t>
  </si>
  <si>
    <t>03107-001</t>
  </si>
  <si>
    <t>MOOCA</t>
  </si>
  <si>
    <t>Ref. Nota Fiscal: 1-693037 Forn.:REAL COMERCIAL LTDA</t>
  </si>
  <si>
    <t>Ref. Nota Fiscal: 1-51911 Forn.:COMERCIO DE CARNES PADOVANI LTDA</t>
  </si>
  <si>
    <t>Ref. Nota Fiscal: 1-314233 Forn.:BUFALAT</t>
  </si>
  <si>
    <t>Ref. Nota Fiscal: 0-4864 Forn.:ADDERE HIGIENE</t>
  </si>
  <si>
    <t>Ref. Nota Fiscal: 1-12659 Forn.:JK BOX</t>
  </si>
  <si>
    <t>Ref. Nota Fiscal: 1-52040 Forn.:QUALIVE DISTRIBUIDORA DE ALIMENTOS E BEBIDAS LTDA</t>
  </si>
  <si>
    <t>PRIME FOOD CLEAN LTDA</t>
  </si>
  <si>
    <t>PRIME CLEAN</t>
  </si>
  <si>
    <t>17.697.495/0001-52</t>
  </si>
  <si>
    <t>09171-100</t>
  </si>
  <si>
    <t>JARDIM SANTA CRISTINA</t>
  </si>
  <si>
    <t>SANTO ANDRE</t>
  </si>
  <si>
    <t>OUTROS SERVICOS/MATERIAIS DE MANUTENCAO</t>
  </si>
  <si>
    <t>Ref. Nota Fiscal: 1-7023 Forn.:PRIME CLEAN</t>
  </si>
  <si>
    <t>Ref. Nota Fiscal: 1-381277 Forn.:DISTUDO</t>
  </si>
  <si>
    <t>Ref. Nota Fiscal: 1-71143 Forn.:DTK COMERCIO DE ALIMENTOS LTDA</t>
  </si>
  <si>
    <t>Ref. Nota Fiscal: 1-767889 Forn.:FG7 BEBIDAS</t>
  </si>
  <si>
    <t>48.773.957/0001-05</t>
  </si>
  <si>
    <t>Ref. Nota Fiscal: 1-1756 Forn.:POPO PESCADOS E DISTRIBUIDORA LTDA</t>
  </si>
  <si>
    <t>Ref. Nota Fiscal: 1-1326 Forn.:MAV HORTIFRUTI</t>
  </si>
  <si>
    <t>QUEIJARIA ATALAIA LTDA</t>
  </si>
  <si>
    <t>Queijaria Atalaia</t>
  </si>
  <si>
    <t>55.286.949/0001-91</t>
  </si>
  <si>
    <t>13900-970</t>
  </si>
  <si>
    <t>ALFERES RODRIGUES</t>
  </si>
  <si>
    <t>AMPARO</t>
  </si>
  <si>
    <t>Ref. Nota Fiscal: 1-23812 Forn.:01 - QUEIJARIA ATALAIA</t>
  </si>
  <si>
    <t>Ref. Nota Fiscal: 1-13398 Forn.:CHEFON ECOMMERCE DE UTENSILIOS PARA GASTRONOMIA LTDA</t>
  </si>
  <si>
    <t>Ref. Nota Fiscal: 1-52134 Forn.:QUALIVE DISTRIBUIDORA DE ALIMENTOS E BEBIDAS LTDA</t>
  </si>
  <si>
    <t>Ref. Nota Fiscal: 1-86810 Forn.:KHADUN LIMA</t>
  </si>
  <si>
    <t>Ref. Nota Fiscal: 1-68140 Forn.:BENFICA CARNES</t>
  </si>
  <si>
    <t>Ref. Nota Fiscal: 0-782391 Forn.:Guarulhos</t>
  </si>
  <si>
    <t>Ref. Nota Fiscal: 1-382111 Forn.:DISTUDO</t>
  </si>
  <si>
    <t>Ref. Nota Fiscal: 1-92732 Forn.:TARTARUGA PANIFICIO MANUAL LTDA</t>
  </si>
  <si>
    <t>Ref. Nota Fiscal: 1-68196 Forn.:BENFICA CARNES</t>
  </si>
  <si>
    <t>Ref. Nota Fiscal: 1-52399 Forn.:QUALIVE DISTRIBUIDORA DE ALIMENTOS E BEBIDAS LTDA</t>
  </si>
  <si>
    <t>Ref. Nota Fiscal: 1-315088 Forn.:BUFALAT</t>
  </si>
  <si>
    <t>Ref. Nota Fiscal: 1-18157 Forn.:CABANHA INTERLAGOS GOURMET</t>
  </si>
  <si>
    <t>Ref. Nota Fiscal: 1-13042 Forn.:JK BOX</t>
  </si>
  <si>
    <t>ALIANCA COMERCIO DE BOBINAS, FITAS E ETI</t>
  </si>
  <si>
    <t>14.238.461/0001-01</t>
  </si>
  <si>
    <t>02257-010</t>
  </si>
  <si>
    <t>TUCURUVI</t>
  </si>
  <si>
    <t>Ref. Nota Fiscal: 0-34905 Forn.:ALIANCA</t>
  </si>
  <si>
    <t>Ref. Nota Fiscal: 1-94803 Forn.:ICE4PROS FABRICA DE GELO LTDA.</t>
  </si>
  <si>
    <t>BEST FISH COMERCIO E DISTRIBUICAO DE PESCADOS LTDA</t>
  </si>
  <si>
    <t>BEST FISH COMERCIO E DISTRIBUICAO DE PES</t>
  </si>
  <si>
    <t>48.948.133/0001-10</t>
  </si>
  <si>
    <t>05316-900</t>
  </si>
  <si>
    <t>VILA LEOPOLDINA</t>
  </si>
  <si>
    <t>Ref. Nota Fiscal: 1-24806 Forn.:Best Fish</t>
  </si>
  <si>
    <t>Ref. Nota Fiscal: 1-72111 Forn.:DTK COMERCIO DE ALIMENTOS LTDA</t>
  </si>
  <si>
    <t>PAGAMENTO EXTRA MARÇO</t>
  </si>
  <si>
    <t>DESPESAS REF. MAR/2026</t>
  </si>
  <si>
    <t>Mar/206</t>
  </si>
  <si>
    <t>Data Base</t>
  </si>
  <si>
    <t>Tipo do Item</t>
  </si>
  <si>
    <t>Q. Saldo</t>
  </si>
  <si>
    <t>V. Custo Medio</t>
  </si>
  <si>
    <t>V. Saldo Custo Médio</t>
  </si>
  <si>
    <t>ABOBORA CABOTCHA - KG</t>
  </si>
  <si>
    <t>MPA. HORTI VERDURAS</t>
  </si>
  <si>
    <t>ABOBRINHA ITALIANA - KG</t>
  </si>
  <si>
    <t>MPA. HORTI LEGUMES</t>
  </si>
  <si>
    <t>ACUCAR CONFEITEIRO - KG</t>
  </si>
  <si>
    <t>ACUCAR DEMERARA - KG</t>
  </si>
  <si>
    <t>ACUCAR REFINADO - KG</t>
  </si>
  <si>
    <t>ALCAPARRAS MIUDA EM CONSERVA - KG</t>
  </si>
  <si>
    <t>ALECRIM - KG</t>
  </si>
  <si>
    <t>ALHO INTEIRO ROXO - KG</t>
  </si>
  <si>
    <t>ALHO PORO - KG</t>
  </si>
  <si>
    <t>AMENDOAS TORRADAS LAMINADAS - KG</t>
  </si>
  <si>
    <t>ARROZ BRANCO TP1 - KG</t>
  </si>
  <si>
    <t>ARROZ TIPO ARBOREO - KG</t>
  </si>
  <si>
    <t>ATUM RALADO EM CONSERVA - KG</t>
  </si>
  <si>
    <t>AZEITE EXTRA VIRGEM COZINHA - LT</t>
  </si>
  <si>
    <t>AZEITE EXTRA VIRGEM SALAO - LT</t>
  </si>
  <si>
    <t>BABY LEAF BRASIL 180G - KG</t>
  </si>
  <si>
    <t>BACON SUINO MANTA ESPECIAL - KG</t>
  </si>
  <si>
    <t>BANANA NANICA - KG</t>
  </si>
  <si>
    <t>MPA. HORTI FRUTAS</t>
  </si>
  <si>
    <t>BATATA ASTERIX - KG</t>
  </si>
  <si>
    <t>BATATA PALHA TRADICIONAL - KG</t>
  </si>
  <si>
    <t>BELDROEGA 180GR - KG</t>
  </si>
  <si>
    <t>BISTECA SUINO FUNCIONARIO - KG</t>
  </si>
  <si>
    <t>BURRATA GRANDE 170G - KG</t>
  </si>
  <si>
    <t>MPA. FRIOS E EMBUTIDOS</t>
  </si>
  <si>
    <t>CACAU EM PO 100% - KG</t>
  </si>
  <si>
    <t>CAFE EM PO - KG</t>
  </si>
  <si>
    <t>CEBOLA BRANCA - KG</t>
  </si>
  <si>
    <t>CEBOLA ROXA - KG</t>
  </si>
  <si>
    <t>CEBOULETE - KG</t>
  </si>
  <si>
    <t>CENOURA COMUM - KG</t>
  </si>
  <si>
    <t>CHA (SABORES SORTIDOS) - UN</t>
  </si>
  <si>
    <t>CHOCOLATE BARRA MEIO AMARGO 40% - KG</t>
  </si>
  <si>
    <t>CHOCOLATE GOTAS BRANCO - KG</t>
  </si>
  <si>
    <t>COGUMELO FUNGHI SECO - KG</t>
  </si>
  <si>
    <t>COGUMELO PARIS IN NATURA - KG</t>
  </si>
  <si>
    <t>COGUMELO PORTO BELO - KG</t>
  </si>
  <si>
    <t>COMINHO PRONTO - KG</t>
  </si>
  <si>
    <t>CORANTE EM PO LARANJA - KG</t>
  </si>
  <si>
    <t>COSTELA BOVINA JANELA - KG</t>
  </si>
  <si>
    <t>COSTELA SUINA - KG</t>
  </si>
  <si>
    <t>COXAO MOLE EM ISCAS - KG</t>
  </si>
  <si>
    <t>CREMA BALSAMICO TRUFADO 150ML - LT</t>
  </si>
  <si>
    <t>CREME DE AVELA - KG</t>
  </si>
  <si>
    <t>CREME DE LEITE FRESCO 35% - KG</t>
  </si>
  <si>
    <t>DENVER BOVINO 300G - KG</t>
  </si>
  <si>
    <t>DEXTROSE EM PO - KG</t>
  </si>
  <si>
    <t>ERVA DOCE - KG</t>
  </si>
  <si>
    <t>EXTRATO DE TOMATE - LT</t>
  </si>
  <si>
    <t>FARINHA DE MANDIOCA CRUA FINA - KG</t>
  </si>
  <si>
    <t>FARINHA DE TRIGO PREMIUM - KG</t>
  </si>
  <si>
    <t>FARINHA PANKO - KG</t>
  </si>
  <si>
    <t>FARINHA SEMOLA DE TRIGO DURUM - KG</t>
  </si>
  <si>
    <t>FEIJAO CARIOCA - KG</t>
  </si>
  <si>
    <t>FEIJAO PRETO - KG</t>
  </si>
  <si>
    <t>FERMENTO BIOLOGICO FRESCO - KG</t>
  </si>
  <si>
    <t>FIBRAPLUS EM PO - KG</t>
  </si>
  <si>
    <t>FILE DE ROBALO - KG</t>
  </si>
  <si>
    <t>FOLHA DE CAPUZIN MINI 100GR - KG</t>
  </si>
  <si>
    <t>GUANCIALE SUINO - KG</t>
  </si>
  <si>
    <t>HORTELA - KG</t>
  </si>
  <si>
    <t>LARANJA BAHIA - KG</t>
  </si>
  <si>
    <t>LARANJA PERA - KG</t>
  </si>
  <si>
    <t>LARGATO BOVINO - KG</t>
  </si>
  <si>
    <t>LEITE EM PO - KG</t>
  </si>
  <si>
    <t>LEITE INTEGRAL - LT</t>
  </si>
  <si>
    <t>LIMAO SICILIANO - KG</t>
  </si>
  <si>
    <t>LIMAO TAHITI - KG</t>
  </si>
  <si>
    <t>LINGUICA PAIO - KG</t>
  </si>
  <si>
    <t>MANTEIGA BLOCO SEM SAL - KG</t>
  </si>
  <si>
    <t>MANTEIGA DE CACAU - KG</t>
  </si>
  <si>
    <t>MASSA SECA ESPAGUETE N.8 COM OVOS - KG</t>
  </si>
  <si>
    <t>MPA. MASSAS</t>
  </si>
  <si>
    <t>MASSA SECA PENNE GRANO DURO - KG</t>
  </si>
  <si>
    <t>MEL DE ABELHA SILVESTRE - KG</t>
  </si>
  <si>
    <t>MELAO AMARELO - KG</t>
  </si>
  <si>
    <t>MENTA - KG</t>
  </si>
  <si>
    <t>MILHO VERDE EM CONSERVA - KG</t>
  </si>
  <si>
    <t>MOLHO BARBECUE - KG</t>
  </si>
  <si>
    <t>MOLHO DEMI GLACE - KG</t>
  </si>
  <si>
    <t>MOLHO MOSTARDA DIJON - KG</t>
  </si>
  <si>
    <t>MOLHO TOMATE PELADO - KG</t>
  </si>
  <si>
    <t>MOSTARDA AMARELA - KG</t>
  </si>
  <si>
    <t>NEUTRO EM PO - KG</t>
  </si>
  <si>
    <t>NOZES QUARTOS - KG</t>
  </si>
  <si>
    <t>OLEO DE ALGODAO FRITADEIRA - LT</t>
  </si>
  <si>
    <t>OLEO DE CANOLA - LT</t>
  </si>
  <si>
    <t>OLEO DE SOJA - LT</t>
  </si>
  <si>
    <t>OVOS DE GALINHA BRANCO - UN</t>
  </si>
  <si>
    <t>OVOS DE GALINHA CAIPIRA - UN</t>
  </si>
  <si>
    <t>PALETA DE CORDEIRO - KG</t>
  </si>
  <si>
    <t>MPA. CAPRINOS E OVINOS</t>
  </si>
  <si>
    <t>PEIXE VIEIRA PERU 10/20 - KG</t>
  </si>
  <si>
    <t>PIMENTA DEDO DE MOCA - KG</t>
  </si>
  <si>
    <t>PIMENTA MALAGUETA - KG</t>
  </si>
  <si>
    <t>PISTACHE CRU - KG</t>
  </si>
  <si>
    <t>PRESUNTO CRU DE PARMA - KG</t>
  </si>
  <si>
    <t>PROD. AGUA DE TOMATE MDNA - KG</t>
  </si>
  <si>
    <t>SUBPRODUTO</t>
  </si>
  <si>
    <t>PRODUCAO ALIMENTOS</t>
  </si>
  <si>
    <t>PRODUCAO</t>
  </si>
  <si>
    <t>PROD. ATUM MDNA - KG</t>
  </si>
  <si>
    <t>PROD. AZEITE VERDE MDNA - LT</t>
  </si>
  <si>
    <t>PROD. BACON MANTA MEET - KG</t>
  </si>
  <si>
    <t>PROD. BARRIGA DE PORCO MDNA - KG</t>
  </si>
  <si>
    <t>PROD. BATUTA DE TOMATE MDNA - KG</t>
  </si>
  <si>
    <t>PROD. BISQUE MDNA - KG</t>
  </si>
  <si>
    <t>PROD. CALDO DE RABADA MDNA - KG</t>
  </si>
  <si>
    <t>PROD. CAMARAO ROSA MDNA - KG</t>
  </si>
  <si>
    <t>PROD. CARNE DE PATO MDNA - KG</t>
  </si>
  <si>
    <t>PROD. CORDEIRO PRENSADO MDNA - KG</t>
  </si>
  <si>
    <t>PROD. CREME ALHO NEGRO MDNA - KG</t>
  </si>
  <si>
    <t>PROD. CREME DE POLENTA MDNA - KG</t>
  </si>
  <si>
    <t>PROD. CROCCHETTA BASE MDNA - KG</t>
  </si>
  <si>
    <t>PROD. DENVER LAMINADO MDNA - KG</t>
  </si>
  <si>
    <t>PROD. ESPUMA DE QUEIJO MDNA - KG</t>
  </si>
  <si>
    <t>PROD. FILE MIGNON MDNA - KG</t>
  </si>
  <si>
    <t>PROD. FONDUTA QUEIJO FONTINI - KG</t>
  </si>
  <si>
    <t>PROD. GELATO DE MENTA CONFEITARIA - KG</t>
  </si>
  <si>
    <t>PROD. GLACE ANATRA MDNA - KG</t>
  </si>
  <si>
    <t>PROD. GLACE DE CARNE MDNA - KG</t>
  </si>
  <si>
    <t>PROD. LASANHA ANATRA MDNA - KG</t>
  </si>
  <si>
    <t>PROD. LASANHA CLASSICA MDNA - KG</t>
  </si>
  <si>
    <t>PROD. MOLHO DE TOMATE MDNA - KG</t>
  </si>
  <si>
    <t>PROD. MOUSE FOIE GRAS MDNA - KG</t>
  </si>
  <si>
    <t>PROD. PASTA BERINGELA MDNA - KG</t>
  </si>
  <si>
    <t>PROD. PEITO DE PATO MDNA - KG</t>
  </si>
  <si>
    <t>PROD. PICLES DE ABOBORA MDNA - KG</t>
  </si>
  <si>
    <t>PROD. PICLES DE ERVA DOCE MDNA - KG</t>
  </si>
  <si>
    <t>PROD. PICLES DE MELAO MDNA - KG</t>
  </si>
  <si>
    <t>PROD. POLVO COZIDO MDNA - KG</t>
  </si>
  <si>
    <t>PROD. PURE DE ABOBORA MDNA - KG</t>
  </si>
  <si>
    <t>PROD. RECHEIO DE COSTELA MDNA - KG</t>
  </si>
  <si>
    <t>PROD. RECHEIO GEMA MDNA - KG</t>
  </si>
  <si>
    <t>PROD. RECHEIO ZUCCA MDNA - KG</t>
  </si>
  <si>
    <t>PROD. SALSA TRUFADA - KG</t>
  </si>
  <si>
    <t>PROD. SUPPLI RECHEADO MDNA - KG</t>
  </si>
  <si>
    <t>PROD. XAROPE DE ACUCAR SIMPLES - LT</t>
  </si>
  <si>
    <t>QUEIJO FONTINA - KG</t>
  </si>
  <si>
    <t>QUEIJO GORGONZOLA - KG</t>
  </si>
  <si>
    <t>QUEIJO MUSSARELA - KG</t>
  </si>
  <si>
    <t>QUEIJO MUSSARELLA SFOGLIA - KG</t>
  </si>
  <si>
    <t>QUEIJO TULHA - KG</t>
  </si>
  <si>
    <t>SAL GROSSO - KG</t>
  </si>
  <si>
    <t>SAL MALDON MARINHO EM FLOCOS - KG</t>
  </si>
  <si>
    <t>SAL REFINADO IODADO - KG</t>
  </si>
  <si>
    <t>SALSAO - KG</t>
  </si>
  <si>
    <t>TEMPERO ACAFRAO EM PO ESPANHOL - KG</t>
  </si>
  <si>
    <t>TEMPERO COLORAL - KG</t>
  </si>
  <si>
    <t>TEMPERO PIMENTA BRANCA EM GRAO - KG</t>
  </si>
  <si>
    <t>TEMPERO PIMENTA CALABRESA - KG</t>
  </si>
  <si>
    <t>TEMPERO PIMENTA PRETA EM GRAOS - KG</t>
  </si>
  <si>
    <t>TEMPERO PIMENTA ROSA EM GRAOS - KG</t>
  </si>
  <si>
    <t>TOMATE MOLHO - KG</t>
  </si>
  <si>
    <t>TOMATE SALADA - KG</t>
  </si>
  <si>
    <t>TRUFA NEGRA FRESCA - KG</t>
  </si>
  <si>
    <t>VINAGRE DE ARROZ - LT</t>
  </si>
  <si>
    <t>VINAGRE DE VINHO BRANCO - LT</t>
  </si>
  <si>
    <t>VINHO BRANCO COZINHA - LT</t>
  </si>
  <si>
    <t>VINHO TINTO COZINHA - LT</t>
  </si>
  <si>
    <t>AGUA PANNA 500ML - UN</t>
  </si>
  <si>
    <t>AGUA SAN PELLEGRINO 500ML - UN</t>
  </si>
  <si>
    <t>APERITIVO ANGOSTURA - LT</t>
  </si>
  <si>
    <t>APERITIVO APEROL 750ML - LT</t>
  </si>
  <si>
    <t>APERITIVO CAMPARI 998ML - LT</t>
  </si>
  <si>
    <t>APERITIVO CYNAR 900ML - LT</t>
  </si>
  <si>
    <t>APERITIVO FERNET BRANCA FRATELLI 750ML - LT</t>
  </si>
  <si>
    <t>APERITIVO LILLET BLANC 700ML - LT</t>
  </si>
  <si>
    <t>APERITIVO NOILLY PRAT DRY 750ML - LT</t>
  </si>
  <si>
    <t>APERITIVO PEYCHAUD 148ML - LT</t>
  </si>
  <si>
    <t>APERITIVO PISCO CAPEL RESERVADO 700ML - LT</t>
  </si>
  <si>
    <t>APERITIVO RAMAZZOTTI AMARO 700ML - LT</t>
  </si>
  <si>
    <t>CACHACA ARBOREA AMBURANA 700ML - LT</t>
  </si>
  <si>
    <t>MPB. CACHACAS</t>
  </si>
  <si>
    <t>CACHACA ARBOREA BRANCA 700ML - LT</t>
  </si>
  <si>
    <t>CACHACA PRINCESA ISABEL BALSAMICA 700ML - LT</t>
  </si>
  <si>
    <t>CACHACA PRINCESA ISABEL PRATA 750ML - LT</t>
  </si>
  <si>
    <t>CERVEJA HEINEKEN LONG 330ML - UN</t>
  </si>
  <si>
    <t>B. CHOPP E CERVEJAS</t>
  </si>
  <si>
    <t>MPB. CERVEJAS</t>
  </si>
  <si>
    <t>CHAMP. DOM PERIGNON BLANC VINTAGE - GF</t>
  </si>
  <si>
    <t>CHAMP. LOUIS ROEDERER CRISTAL BRUT 750 ML - GF</t>
  </si>
  <si>
    <t>CHAMP. VEUVE CLICQUOT BRUT 750ML - GF</t>
  </si>
  <si>
    <t>COCA COLA KS 250ML - UN</t>
  </si>
  <si>
    <t>COCA COLA ZERO KS 250ML - UN</t>
  </si>
  <si>
    <t>ESP. LH ZANINI NATURE 750ML - GF</t>
  </si>
  <si>
    <t>ESP. SALTON BRUT 750ML - GF</t>
  </si>
  <si>
    <t>GF CONHAQUE MARTELL VSOP 700ML - LT</t>
  </si>
  <si>
    <t>GF CONHAQUE REMY MARTIN VSOP 700ML - LT</t>
  </si>
  <si>
    <t>GIN BOMBAY SAPPHIRE 750ML - LT</t>
  </si>
  <si>
    <t>MPB. GIN</t>
  </si>
  <si>
    <t>GIN HENDRICKS 750ML - LT</t>
  </si>
  <si>
    <t>GIN THE BOTANIST SCOTH 700ML - LT</t>
  </si>
  <si>
    <t>GLUCOSE EM PO - KG</t>
  </si>
  <si>
    <t>LICOR 43 700ML - LT</t>
  </si>
  <si>
    <t>MPB. LICORES</t>
  </si>
  <si>
    <t>LICOR AMARO MONTENEGRO 750ML - LT</t>
  </si>
  <si>
    <t>LICOR BAILEYS 750ML - LT</t>
  </si>
  <si>
    <t>LICOR CASSIS GABRIEL BOURDIER 700ML - LT</t>
  </si>
  <si>
    <t>LICOR COINTREAU 700ML - LT</t>
  </si>
  <si>
    <t>LICOR DISARONO 700ML - LT</t>
  </si>
  <si>
    <t>LICOR ERVAS ABADIA SAN BASILE 750ML - LT</t>
  </si>
  <si>
    <t>LICOR FRANGELICO 700ML - LT</t>
  </si>
  <si>
    <t>LICOR LIMONCELLO MOLINARI D CAPRI 700ML - LT</t>
  </si>
  <si>
    <t>LICOR MARASCHINO LUXARGO 750ML - LT</t>
  </si>
  <si>
    <t>LICOR SAINT GERMAIN 750ML - LT</t>
  </si>
  <si>
    <t>LICOR TIA MARIA CAFE 700ML - LT</t>
  </si>
  <si>
    <t>PURE SABOR PESSEGO - LT</t>
  </si>
  <si>
    <t>PURE SABOR YUZU - LT</t>
  </si>
  <si>
    <t>RUM BACARDI PRATA 980ML - LT</t>
  </si>
  <si>
    <t>MPB. RUM</t>
  </si>
  <si>
    <t>RUM HAVANA 3A 750ML - LT</t>
  </si>
  <si>
    <t>RUM HAVANA CLUB 7A 750ML - LT</t>
  </si>
  <si>
    <t>RUM ZACAPA 23A 750ML - LT</t>
  </si>
  <si>
    <t>SAKE AZUMA 740ML - LT</t>
  </si>
  <si>
    <t>SUCO PRONTO CRANBERRY - LT</t>
  </si>
  <si>
    <t>SUCO PRONTO DE TOMATE - LT</t>
  </si>
  <si>
    <t>SUCO PRONTO DE UVA INTEGRAL 300ML - UN</t>
  </si>
  <si>
    <t>TEQUILA DON JULIO 1942 750ML - LT</t>
  </si>
  <si>
    <t>MPB. TEQUILAS</t>
  </si>
  <si>
    <t>TEQUILA DON JULIO ANEJO 750ML - LT</t>
  </si>
  <si>
    <t>TEQUILA DON JULIO BLANCA 750ML - LT</t>
  </si>
  <si>
    <t>TEQUILA DON JULIO REPOSADO 750ML - LT</t>
  </si>
  <si>
    <t>TONICA SCHWEPPES 350ML LATA - UN</t>
  </si>
  <si>
    <t>TONICA SCHWEPPES ZERO 350ML LATA - UN</t>
  </si>
  <si>
    <t>V. BR ALLO ALVARINHO LOUREIRO 750ML - GF</t>
  </si>
  <si>
    <t>V. BR BARISTA CHANDONNAY 750ML - GF</t>
  </si>
  <si>
    <t>V. BR BASA RUEDA 750ML - GF</t>
  </si>
  <si>
    <t>V. BR BOYA SAV BLANC 750ML - GF</t>
  </si>
  <si>
    <t>V. BR CAMPAGNOLA DELLE VENEZIE PINOT GRIGIO 375ML - GF</t>
  </si>
  <si>
    <t>V. BR CARMEN INSIGNE SAUVIGNON BLANC 375ML - GF</t>
  </si>
  <si>
    <t>V. BR CHATEAU PILLET 750ML - GF</t>
  </si>
  <si>
    <t>V. BR DELLE VENEZIE PINOT GRIGIO 750ML - GF</t>
  </si>
  <si>
    <t>V. BR DOMDECHANT WERNER HOCHHEIM RIESLING TROCKEN VDP. ORTSWEIN 750ML - GF</t>
  </si>
  <si>
    <t>V. BR DOPFF AU MOULIN 750ML - GF</t>
  </si>
  <si>
    <t>V. BR EL ENEMIGO SEMILLON 750ML - GF</t>
  </si>
  <si>
    <t>V. BR FONTALEONI VERNACCIA DI SAN GIMIGNANO 750ML - GF</t>
  </si>
  <si>
    <t>V. BR JEREZ AMONTILLADO 750ML - GF</t>
  </si>
  <si>
    <t>V. BR JEREZ MANZANILLA 750ML - LT</t>
  </si>
  <si>
    <t>V. BR JOSEPH DROUHIN CHADONNAY 750ML - GF</t>
  </si>
  <si>
    <t>V. BR LA VIEILLE BLANC 375ML - GF</t>
  </si>
  <si>
    <t>V. BR LOCA CIUCA PECORINO 750ML - GF</t>
  </si>
  <si>
    <t>V. BR LUCA CHANDONNAY 750ML - GF</t>
  </si>
  <si>
    <t>V. BR LUCA CHARDONNAY 750ML - GF</t>
  </si>
  <si>
    <t>V. BR LUIS PATO MARIA GOMES 375ML - GF</t>
  </si>
  <si>
    <t>V. BR LUIS PATO MARIA GOMES 750ML - GF</t>
  </si>
  <si>
    <t>V. BR MACON-VILLAGES 750ML - GF</t>
  </si>
  <si>
    <t>V. BR MONTE DOIRO 750ML - GF</t>
  </si>
  <si>
    <t>V. BR MUSCADET SUR LIE 750 ML - GF</t>
  </si>
  <si>
    <t>V. BR PISANO CISPLANTINO 750ML - GF</t>
  </si>
  <si>
    <t>V. BR THE Y SERIES SAUVIGNON BLANC 750ML - GF</t>
  </si>
  <si>
    <t>V. BR TISTIN ROERO 750ML - GF</t>
  </si>
  <si>
    <t>V. BR VALLONTANO CHARDONNAY 750ML - GF</t>
  </si>
  <si>
    <t>V. BR VINA BUJANDA 750ML - GF</t>
  </si>
  <si>
    <t>V. RS  STUDIO BY MIRAVAL IGP 750ML - GF</t>
  </si>
  <si>
    <t>V. RS A DAUSSIERES 750ML - GF</t>
  </si>
  <si>
    <t>V. RS CHATEAU ROUTAS 375ML - GF</t>
  </si>
  <si>
    <t>V. RS COELHEIROS 750ML - GF</t>
  </si>
  <si>
    <t>V. RS D AUSSIERES 750ML - GF</t>
  </si>
  <si>
    <t>V. RS LAGOALVA 750ML - GF</t>
  </si>
  <si>
    <t>VB. VINHOS ROSES</t>
  </si>
  <si>
    <t>V. RS REGALEALI  LE ROSE NEROLLO 750ML - GF</t>
  </si>
  <si>
    <t>V. TT  ZAGALOS RESERVAS 750ML - GF</t>
  </si>
  <si>
    <t>V. TT AL MUVEDRE 750 ML</t>
  </si>
  <si>
    <t>V. TT AMAYNA PINOT NOIR 750ML - GF</t>
  </si>
  <si>
    <t>V. TT BADIA COLTIBUONO CHIANTI CLASSICO 750ML - GF</t>
  </si>
  <si>
    <t>V. TT CATENA APPELLATION LULUNTA 750ML - GF</t>
  </si>
  <si>
    <t>V. TT CEPA GAVILAN CRIAZA 750ML - GF</t>
  </si>
  <si>
    <t>V. TT CHATEAU DE HAUTE-SERRE LUCTER 750ML - GF</t>
  </si>
  <si>
    <t>V. TT CHATEAU SIGOGNAC 750ML GF</t>
  </si>
  <si>
    <t>V. TT COELHEIROS TAPADA 750ML - GF</t>
  </si>
  <si>
    <t>V. TT CRIACAO LH ZANINI 750ML - GF</t>
  </si>
  <si>
    <t>V. TT DEHESA LA GRANJA 750ML - GF</t>
  </si>
  <si>
    <t>V. TT DO PORTO TAWNY GRAHAN 10A 750ML - LT</t>
  </si>
  <si>
    <t>V. TT EL ENEMIGO SYRAH 750ML - GF</t>
  </si>
  <si>
    <t>V. TT FAMILLE PERRIN COTES-DU-RHONE 1,5L</t>
  </si>
  <si>
    <t>V. TT GROTTA CARIGNANO ROSSA DEL 750ML - GF</t>
  </si>
  <si>
    <t>V. TT KADETTE CAPE BLEND 750ML - GF</t>
  </si>
  <si>
    <t>V. TT LAPOSTOLLE APALTA 750ML - GF</t>
  </si>
  <si>
    <t>V. TT LOS VASCOS CROMAS GRAN 750ML - GF</t>
  </si>
  <si>
    <t>V. TT LUCA SYRAH 2021 750ML - GF</t>
  </si>
  <si>
    <t>V. TT MASTRO IGT 750ML - GF</t>
  </si>
  <si>
    <t>V. TT ON THE ROAD MERLOT 750ML - GF</t>
  </si>
  <si>
    <t>V. TT PADRILLOS PINOT 750ML - GF</t>
  </si>
  <si>
    <t>V. TT PISANO RPF PETIT VERDOT 750ML - GF</t>
  </si>
  <si>
    <t>V. TT PORTO MEANDRO FINEST RESERVE 750ML - GF</t>
  </si>
  <si>
    <t>V. TT PRAZO DE RORIZ 750 ML</t>
  </si>
  <si>
    <t>V. TT QUINTA DO MONTE DOIRO 750 ML</t>
  </si>
  <si>
    <t>V. TT QUINTA LAGOALVA SYRAH 750 ML</t>
  </si>
  <si>
    <t>V. TT RIO DE LOS PAJAROS RES 750ML - GF</t>
  </si>
  <si>
    <t>V. TT ROSSO DI MONTEFALCO RES 750ML - GF</t>
  </si>
  <si>
    <t>V. TT SALADINI ROSSO PICENO 750ML - GF</t>
  </si>
  <si>
    <t>V. TT SEGNO CIRO CLASSICO 750ML - GF</t>
  </si>
  <si>
    <t>V. TT TIKAL AMORIO 750ML -GF</t>
  </si>
  <si>
    <t>V. TT YALUMBA BAROSSA 750ML - GF</t>
  </si>
  <si>
    <t>V. TT YALUMBA Y SERIES SAUVINGNO 750ML - GF</t>
  </si>
  <si>
    <t>VERMUTH CARPANO ANTICA FORMULA 1L - LT</t>
  </si>
  <si>
    <t>VERMUTH CARPANO ROSSO 950ML - LT</t>
  </si>
  <si>
    <t>VERMUTH CINZANO 1757 750ML - LT</t>
  </si>
  <si>
    <t>VODKA ABSOLUT 1LT - LT</t>
  </si>
  <si>
    <t>VODKA BELVEDERE PURE 700ML - LT</t>
  </si>
  <si>
    <t>VODKA GREY GOOSE 750ML - LT</t>
  </si>
  <si>
    <t>VODKA HAKU 700ML - LT</t>
  </si>
  <si>
    <t>WHISKY BUCHANANS 1LT - LT</t>
  </si>
  <si>
    <t>MPB. WHISKYS</t>
  </si>
  <si>
    <t>WHISKY CHIVAS 12A 1LT - LT</t>
  </si>
  <si>
    <t>WHISKY CHIVAS 18A 750ML - LT</t>
  </si>
  <si>
    <t>WHISKY DEWARS 12A 750ML - LT</t>
  </si>
  <si>
    <t>WHISKY JIM BEAM RYE 700ML - LT</t>
  </si>
  <si>
    <t>WHISKY JIM BEAM WHITE 1L - LT</t>
  </si>
  <si>
    <t>WHISKY MACALLAN 12A 700ML - LT</t>
  </si>
  <si>
    <t>WHISKY MACALLAN 15A 700ML - LT</t>
  </si>
  <si>
    <t>WHISKY WOODFORD RESERVA 750ML - LT</t>
  </si>
  <si>
    <t>XAROPE GLUCOSE - KG</t>
  </si>
  <si>
    <t>XAROPE MACADAMIA - LT</t>
  </si>
  <si>
    <t>ABRIL 2026</t>
  </si>
  <si>
    <t>APURAÇÃO PIZ E COFINS MÊS 02</t>
  </si>
  <si>
    <t>(-) PIS/Cofins</t>
  </si>
  <si>
    <t>PIS/Cofins</t>
  </si>
  <si>
    <t>(-) IRPJ/CSLL</t>
  </si>
  <si>
    <t>APURAÇÃO TRIMESTRAL</t>
  </si>
  <si>
    <t>Transferência de Estoque Entrada</t>
  </si>
  <si>
    <t>Transferência de Estoque Saída</t>
  </si>
  <si>
    <t>PIS/COFINS</t>
  </si>
  <si>
    <t xml:space="preserve">(-) </t>
  </si>
  <si>
    <t>(-)PIS/Pasep/ Cofins</t>
  </si>
  <si>
    <t>MONITORAMENTO</t>
  </si>
  <si>
    <t>BD FEV'26</t>
  </si>
  <si>
    <t xml:space="preserve">REAL FEV'26 </t>
  </si>
  <si>
    <t>BD MAR26</t>
  </si>
  <si>
    <t>V' RE X BD MAR/26</t>
  </si>
  <si>
    <t>JAN'26</t>
  </si>
  <si>
    <t>FEV'26</t>
  </si>
  <si>
    <t>Mar'26</t>
  </si>
  <si>
    <t>V' RE X BD FEV26</t>
  </si>
  <si>
    <t>BD FEV.26</t>
  </si>
  <si>
    <t>REAL FEV.26</t>
  </si>
  <si>
    <t>BD MAR.26</t>
  </si>
  <si>
    <t>REAL MAR.26</t>
  </si>
  <si>
    <t>MEDIA REAL</t>
  </si>
  <si>
    <t>RL x BD_Jan'26</t>
  </si>
  <si>
    <t>RL x BD_Fev'26</t>
  </si>
  <si>
    <t>RL x BD_Mar'26</t>
  </si>
  <si>
    <t>REAL Jan</t>
  </si>
  <si>
    <t>REAL Fev</t>
  </si>
  <si>
    <t>REAL Mar</t>
  </si>
  <si>
    <t>APURAÇÃO PIS E COFINS MÊS 03</t>
  </si>
  <si>
    <t>ACELGA CHINESA (BOK CHOY) - KG</t>
  </si>
  <si>
    <t>ACIDO CITRICO - KG</t>
  </si>
  <si>
    <t>AGAR AGAR EM PO - KG</t>
  </si>
  <si>
    <t>AMIDO DE MILHO - KG</t>
  </si>
  <si>
    <t>ATUM LOMBO M FRESCO - KG</t>
  </si>
  <si>
    <t>AVELA EM GRAOS - KG</t>
  </si>
  <si>
    <t>BATATA INGLESA LAVADA - KG</t>
  </si>
  <si>
    <t>BERINJELA COMUM - KG</t>
  </si>
  <si>
    <t>CAFE EM PO SOLUVEL - KG</t>
  </si>
  <si>
    <t>CAMARAO ROSA 11/15 INTEIRO - KG</t>
  </si>
  <si>
    <t>CHOCOLATE EM PO 33% CACAU - KG</t>
  </si>
  <si>
    <t>CHOCOLATE EM PO 54% CACAU - KG</t>
  </si>
  <si>
    <t>CORANTE EM PO BRANCO - KG</t>
  </si>
  <si>
    <t>CORANTE EM PO PRETO - KG</t>
  </si>
  <si>
    <t>CORANTE EM PO VERDE - KG</t>
  </si>
  <si>
    <t>CREME ESTABILIZANTE QUENTE - KG</t>
  </si>
  <si>
    <t>DESMOLDANTE SPRAY 400G - UN</t>
  </si>
  <si>
    <t>ENDRODILL - KG</t>
  </si>
  <si>
    <t>ESP. ALBUQUERQUE NATURE DAVO 750ML - GF</t>
  </si>
  <si>
    <t>ESP. ASOLO PROSECCO BRUT - GF</t>
  </si>
  <si>
    <t>ESP. KRUG CUVEE BRUT 750ML - GF</t>
  </si>
  <si>
    <t>ESP. RUINART BRUT ROSE 750ML - GF</t>
  </si>
  <si>
    <t>ESP. VALLONTANO BRUT 375ML - GF</t>
  </si>
  <si>
    <t>ESPESSANTE PECTINA - KG</t>
  </si>
  <si>
    <t>FARINHA DE AMENDOA - KG</t>
  </si>
  <si>
    <t>FARINHA DE TRIGO TIPO 00 - KG</t>
  </si>
  <si>
    <t>FAVA DE BAUNILHA - KG</t>
  </si>
  <si>
    <t>FECULA DE BATATA - KG</t>
  </si>
  <si>
    <t>FERMENTO QUIMICO SECO - KG</t>
  </si>
  <si>
    <t>FRAMBOESA CONGELADO - KG</t>
  </si>
  <si>
    <t>MPA. HORTI CONGELADOS</t>
  </si>
  <si>
    <t>GELATINA EM PO SEM SABOR - KG</t>
  </si>
  <si>
    <t>GELO RETANGULO 50X65MM - UN</t>
  </si>
  <si>
    <t>LEITE CONDENSADO TRADICIONAL - KG</t>
  </si>
  <si>
    <t>LOURO FOLHA - KG</t>
  </si>
  <si>
    <t>MANGA PALMER - KG</t>
  </si>
  <si>
    <t>OVAS BOTTARGA INTEIRA +/- 100G - KG</t>
  </si>
  <si>
    <t>PAO DE FERMENTACAO NATURAL - KG</t>
  </si>
  <si>
    <t>PASTA DE BAUNILHA - KG</t>
  </si>
  <si>
    <t>PASTA DE BAUNILHA NATURAL - LT</t>
  </si>
  <si>
    <t>PIMENTAO AMARELO - KG</t>
  </si>
  <si>
    <t>PIMENTAO VERMELHO - KG</t>
  </si>
  <si>
    <t>PO PARA DECORACAO - KG</t>
  </si>
  <si>
    <t>POLVO INTEIRO M - KG</t>
  </si>
  <si>
    <t>PRESUNTO CRU JAMOM INTEIRO - KG</t>
  </si>
  <si>
    <t>QUEIJO BRIE - KG</t>
  </si>
  <si>
    <t>QUEIJO PARMESAO TRADICIONAL - KG</t>
  </si>
  <si>
    <t>SALVIA - KG</t>
  </si>
  <si>
    <t>SORBITOL EM PO - KG</t>
  </si>
  <si>
    <t>SUCO PRONTO DE CAJU - LT</t>
  </si>
  <si>
    <t>TOMATE PELADO EM CONSERVA - KG</t>
  </si>
  <si>
    <t>TOMILHO - KG</t>
  </si>
  <si>
    <t>TRANSGLUTAMINASE MOLECULAR - KG</t>
  </si>
  <si>
    <t>V. BR CAPOFARO MALVASIA DI SALINA 500ML - GF</t>
  </si>
  <si>
    <t>V. BR DOMDECHAT WERNER 750ML - GF</t>
  </si>
  <si>
    <t>V. BR GRECO DI TUFO DOCG 750ML - GF</t>
  </si>
  <si>
    <t>V. BR LA PETITE PERRIERE SAUV. BLANC 750ML - GF</t>
  </si>
  <si>
    <t>V. BR NOTIOS WHITE 750ML - GF</t>
  </si>
  <si>
    <t>V. TT CARMEN INSIGNE CABERNET SAUVIGNON 375 ML - GF</t>
  </si>
  <si>
    <t>V. TT CHATEAU DE MUSSET CUVEE COMPOSTELLE 750ML - GF</t>
  </si>
  <si>
    <t>V. TT COELHEIROS ANTAO VAZ 750ML - GF</t>
  </si>
  <si>
    <t>V. TT DO PORTO MESSIAS RUBY 750ML - LT</t>
  </si>
  <si>
    <t xml:space="preserve">V. TT DOGLIANI SAN LUIGI 750ML - GF </t>
  </si>
  <si>
    <t>V. TT EL ENEMIGO SYARAH 750ML - GF</t>
  </si>
  <si>
    <t>V. TT GRAHAM S 10A TOURINGA 750ML - LT</t>
  </si>
  <si>
    <t>V. TT LA POSTA PAULUCCI MALBEC 750ML - GF</t>
  </si>
  <si>
    <t>V. TT LA VIEILLE FERME BLANC 750ML - GF</t>
  </si>
  <si>
    <t>V. TT SASSICAIA SAN GUIDO 750ML - GF</t>
  </si>
  <si>
    <t>V. TT VIEUX CHANTEAU SAINT ANDRE</t>
  </si>
  <si>
    <t>INATIVO</t>
  </si>
  <si>
    <t>VINAGRE ACETO BALSAMICO - LT</t>
  </si>
  <si>
    <t>WHISKY JW DOUBLE BLACK 1LT - LT</t>
  </si>
  <si>
    <t>PROD. AVELA CARAMELIZADA CONFEITARIA - KG</t>
  </si>
  <si>
    <t>PROD. BRIOCHE CONFEITARIA - KG</t>
  </si>
  <si>
    <t>PROD. BURRATA MDNA - KG</t>
  </si>
  <si>
    <t>PROD. CALDA BASE CONFEITARIA - KG</t>
  </si>
  <si>
    <t>PROD. CALDA DE CHOCOLATE CONFEITARIA - KG</t>
  </si>
  <si>
    <t>PROD. CALDA DE RUM CONFEITARIA - KG</t>
  </si>
  <si>
    <t>PROD. CAPONATA MDNA - KG</t>
  </si>
  <si>
    <t>PROD. CARAMELO SALGADO CONFEITARIA - KG</t>
  </si>
  <si>
    <t>PROD. CHOCOLATE CRISTAL CONFEITARIA - KG</t>
  </si>
  <si>
    <t>PROD. CHORIZO SOUS VIDE MDNA - KG</t>
  </si>
  <si>
    <t>PROD. CREME CARBONARA - KG</t>
  </si>
  <si>
    <t>PROD. CREME DE MASCARPONE CONFEITARIA - KG</t>
  </si>
  <si>
    <t>PROD. CRUMBLE CONFEITARIA - KG</t>
  </si>
  <si>
    <t>PROD. CURD DE LIMAO CONFEITARIA - KG</t>
  </si>
  <si>
    <t>PROD. CUSTARD CONFEITARIA - KG</t>
  </si>
  <si>
    <t>PROD. FINANCEIER CONFEITARIA - KG</t>
  </si>
  <si>
    <t>PROD. GEL DE LARANJA CONFEITARIA - KG</t>
  </si>
  <si>
    <t>PROD. GEL DE LIMAO CONFEITARIA - KG</t>
  </si>
  <si>
    <t>PROD. GELEIA DE FIGO CONFEITARIA - KG</t>
  </si>
  <si>
    <t>PROD. GM BAUNILHA CONFEITARIA - KG</t>
  </si>
  <si>
    <t>PROD. GUANCIALE MDNA - KG</t>
  </si>
  <si>
    <t>PROD. LARANJA CRISTAL CONFEITARIA - KG</t>
  </si>
  <si>
    <t>PROD. MAIONESE ATUM MDNA - KG</t>
  </si>
  <si>
    <t>PROD. MANTEIGA BRANCA CONFEITARIA - KG</t>
  </si>
  <si>
    <t>PROD. MANTEIGA NOISETE - KG</t>
  </si>
  <si>
    <t>PROD. MANTEIGA PRETA CONFEITARIA - KG</t>
  </si>
  <si>
    <t>PROD. MANTEIGA VERDE CONFEITARIA - KG</t>
  </si>
  <si>
    <t>PROD. MASSA FRESCA MDNA - KG</t>
  </si>
  <si>
    <t>PROD. MASSA RECHEADA CAPELETTI MDNA - KG</t>
  </si>
  <si>
    <t>PROD. NAMELAKA DE AVELA CONFEITARIA - KG</t>
  </si>
  <si>
    <t>PROD. PELE DE PORCO MDNA - KG</t>
  </si>
  <si>
    <t>PROD. PURE DE LIMAO MDNA - LT</t>
  </si>
  <si>
    <t>PROD. SAL DE ALCAPARRAS MDNA - KG</t>
  </si>
  <si>
    <t>PROD. SOUR MOSTARDA MDNA - KG</t>
  </si>
  <si>
    <t>PROD. SUSPIRO CONFEITARIA - KG</t>
  </si>
  <si>
    <t>PROD. TORTA DE QUIEIJO CONFEITARIA - KG</t>
  </si>
  <si>
    <t>PROD. TUILE DE CHOCOLATE CONFEITARIA - KG</t>
  </si>
  <si>
    <t>PROD. VINAGRETE DE TINTA DE LULA MDNA - KG</t>
  </si>
  <si>
    <t>ALHO DESCASCADO NEGRO - KG</t>
  </si>
  <si>
    <t>BACON SUINO FATIADO - KG</t>
  </si>
  <si>
    <t>COENTRO - KG</t>
  </si>
  <si>
    <t>COGUMELOS SHITAKE IN NATURA - KG</t>
  </si>
  <si>
    <t>COUVE MANTEIGA - KG</t>
  </si>
  <si>
    <t>IOGURTE NATURAL - KG</t>
  </si>
  <si>
    <t>PROD. BOMBOM DE CARAMELO CONFEITARIA - KG</t>
  </si>
  <si>
    <t>PROD. BOMBOM LEMONCELLO CONFEITARIA - KG</t>
  </si>
  <si>
    <t>PROD. SORBET DE MANGA CONFEITARIA - KG</t>
  </si>
  <si>
    <t>QUEIJO STRACCIATELLA DE BUFALA E VACA - KG</t>
  </si>
  <si>
    <t>VINAGRE DE MACA - LT</t>
  </si>
  <si>
    <t xml:space="preserve">ACUCAR INVERTIDO - KG </t>
  </si>
  <si>
    <t>SALARIO</t>
  </si>
  <si>
    <t>MEDIA BD</t>
  </si>
  <si>
    <t>1° Trimestre</t>
  </si>
  <si>
    <t>Comentários</t>
  </si>
  <si>
    <t>Utilizamos as planilhas de excel para efetuar os lançamento no sistema, em Abril será 100% plan Everest</t>
  </si>
  <si>
    <t>Rótulos de Linha</t>
  </si>
  <si>
    <t>(vazio)</t>
  </si>
  <si>
    <t>Total Geral</t>
  </si>
  <si>
    <t>Soma de V. Saldo Custo Médio</t>
  </si>
  <si>
    <t>MÊS COMP</t>
  </si>
  <si>
    <t>Rótulos de Coluna</t>
  </si>
  <si>
    <t>fevereiro 2026</t>
  </si>
  <si>
    <t>janeiro 2026</t>
  </si>
  <si>
    <t>março 2026</t>
  </si>
  <si>
    <t>Influencer</t>
  </si>
  <si>
    <t>AV</t>
  </si>
  <si>
    <t>TRANSFERENCIAS - ENTRADAS</t>
  </si>
  <si>
    <t>Soma de V. Estoque</t>
  </si>
  <si>
    <t>DEPOSITO MADONNA</t>
  </si>
  <si>
    <t xml:space="preserve">TRANSFERENCIAS - SAIDAS </t>
  </si>
  <si>
    <t xml:space="preserve">TRANSFERENCIA - ENTRADA </t>
  </si>
  <si>
    <t xml:space="preserve">TRANSFERENCIA - SAIDA </t>
  </si>
  <si>
    <t>Estoque de março, 87k (61%)= vinhos e champ. o saldo restante de 55k, média de 21 dias de estoque! Atuar em redução</t>
  </si>
  <si>
    <t>Valor de compra em média estavel entre Fev e Mar/26, e baixo volume de compras em Jan/26 por estoque alto</t>
  </si>
  <si>
    <t>Houve falha na apuração de Jan/26</t>
  </si>
  <si>
    <t>Em meados de Jan/26 iniciou-se os controles via sistema Everest e em Março houve uma redução de aproveitamento de aparas</t>
  </si>
  <si>
    <t>O motivo pelo qual houve um descolamento se dá pela refeição, ajustes de fichas tecnicas e preço de venda.</t>
  </si>
  <si>
    <t>Em Jan/26 rescisão da equipe de bar (2), em Fev/26 garçom (1)</t>
  </si>
  <si>
    <t>Em Mar/26 houve compra de Uniforme Di Marino. Ternos para Kaique e Roberto</t>
  </si>
  <si>
    <t>Retenção ref. Aos PJs que não repassamos o valor, dando um impacto positivo na linha de pessoal como um todo</t>
  </si>
  <si>
    <t>No mês de Mar/2026 não houve geração da conta pois devido ao aumento no consumo foi para análise;</t>
  </si>
  <si>
    <t>O pagamento é realizado trimestralmente;</t>
  </si>
  <si>
    <t>Precisamos dos contratos de Seguro Predial, (Regilene)</t>
  </si>
  <si>
    <t>Compra de bobinas no mês de Fev/2026;</t>
  </si>
  <si>
    <t>Em Fev/2026 tivemos uma redção na contratação de influencers e em Mar/26 tivemos um investimeto no Casal SP 10k e Mustache</t>
  </si>
  <si>
    <t>Em Janeiro, tivemos custo com medias sociais e assessoria de imprenssa</t>
  </si>
  <si>
    <t>Material Limpeza</t>
  </si>
  <si>
    <t>MANUTENÇÃO TELHADO</t>
  </si>
  <si>
    <t>MANUTENÇÃO DA MASSEIRA DA COZINHA MADONNA</t>
  </si>
  <si>
    <t>MANUTENÇÃO Controlador Tic e Power R$ 1.875,00/ lavagem química R$150,00/Mão de Obra R$ 300,00</t>
  </si>
  <si>
    <t>MANUTENÇÃO Peças R$ 1.875,00/ Mão de Obra  R$ 800,00</t>
  </si>
  <si>
    <t>MANUTENÇÃO GELADEIRA DE VINHOS</t>
  </si>
  <si>
    <t>ANDERSON PEDRO RIBEIRO</t>
  </si>
  <si>
    <t>Em Janeiro tivemos a manutenão do telhado/  Em Fev/2026 houve a manutenção da masseira da cozinha e geladeira/ Mar/2026  manutenção da geladeira de vinhos brancos</t>
  </si>
  <si>
    <t>DESPESA DE VALET</t>
  </si>
  <si>
    <t>VALET</t>
  </si>
  <si>
    <t>DESPESA COM VALET</t>
  </si>
  <si>
    <t>VALET CLEITON</t>
  </si>
  <si>
    <t>Negociação mensal para serviço de Valet Mdna</t>
  </si>
  <si>
    <t>Pagto de Jan/26 indevido e será descontado na última parcela do ano</t>
  </si>
  <si>
    <t>Material de Higiene/ Descartaveis</t>
  </si>
  <si>
    <t>PASTILHA DETERGENTE</t>
  </si>
  <si>
    <t>Valet</t>
  </si>
  <si>
    <t>Retenção de Gorjetas PJ</t>
  </si>
  <si>
    <t>Em Mar/26 houve um aumeto na passagem dos colaboradores</t>
  </si>
  <si>
    <t>Material de Embalagens</t>
  </si>
  <si>
    <t>ok</t>
  </si>
  <si>
    <t>VALOR TOTAL DA DÍVIDA PARCELADA</t>
  </si>
  <si>
    <t>(-) Parcela(s) paga(s)</t>
  </si>
  <si>
    <t>(-) Parcela(s) emitida(s) em aberto</t>
  </si>
  <si>
    <t>(+) Correção - Taxa Selic</t>
  </si>
  <si>
    <t>SALDO ATUALIZADO PARA EMISSÃO DE NOVAS PARCELAS</t>
  </si>
  <si>
    <t>PAT-Parcelamento Administrativo de Débitos Tributários</t>
  </si>
  <si>
    <t>Programa de Parcelamento Incentivado - PPI 2024</t>
  </si>
  <si>
    <t>Valor Total da Dívida Parcelada</t>
  </si>
  <si>
    <t xml:space="preserve">(-) Parcela(s) paga(s) </t>
  </si>
  <si>
    <t>(+) Correção</t>
  </si>
  <si>
    <t>SALDO TOTAL DOS DOIS PARCAMENTOS</t>
  </si>
  <si>
    <t>SABONETE LIQUIDO - LT</t>
  </si>
  <si>
    <t>ESPONJA DUPLA FACE - UN</t>
  </si>
  <si>
    <t>SACO ALVEJADO XADREZ 40X65CM - UN</t>
  </si>
  <si>
    <t>RODO - UN</t>
  </si>
  <si>
    <t>FLANELA AMARELA M 28X48CM - UN</t>
  </si>
  <si>
    <t>SACO DE LIXO PRETO 20L - UN</t>
  </si>
  <si>
    <t>LIMPA VIDRO SQUEEZE - LT</t>
  </si>
  <si>
    <t>LUSTRA MOVEIS - UN</t>
  </si>
  <si>
    <t>SACO DE LIXO PRETO 100L - UN</t>
  </si>
  <si>
    <t>PULVERIZADOR / BORRIFADOR - UN</t>
  </si>
  <si>
    <t>SAPOLIO CREMOSO - LT</t>
  </si>
  <si>
    <t>SACO DE LIXO PRETO 40L - UN</t>
  </si>
  <si>
    <t>FIBRA FIBRACO VERDE - UN</t>
  </si>
  <si>
    <t>PAPEL HIGIENICO INTER FOLHA DUPLA - CX</t>
  </si>
  <si>
    <t>GUARDANAPOS 23X24 - CX</t>
  </si>
  <si>
    <t>ESPONJA ACO - UN</t>
  </si>
  <si>
    <t>PAPEL HIGIENICO ROLO FOLHA SIMPLES - CX</t>
  </si>
  <si>
    <t>DISPENSER DE SABAO/DETERGENTE - UN</t>
  </si>
  <si>
    <t>BOBINA PICOTADA 30X38CM - UN</t>
  </si>
  <si>
    <t>BOBINA PICOTADA 20X28CM - UN</t>
  </si>
  <si>
    <t>SACO VACUO 200X300X160 - UN</t>
  </si>
  <si>
    <t>GENERICO ESCRITORIO E INFORMATICA - UN</t>
  </si>
  <si>
    <t>SABONETE LIQUIDO REFIL - LT</t>
  </si>
  <si>
    <t>UTENSILIOS E EQUIPAMENTOS</t>
  </si>
  <si>
    <t>TRAMONTINA SUDESTE S.A.</t>
  </si>
  <si>
    <t>PURIFICADOR - UN</t>
  </si>
  <si>
    <t>COPO DESCARTAVEL 200ML - UN</t>
  </si>
  <si>
    <t>Impacto no mês março de 2026 ELLEGANZA 4.8k e Tramontina 5.5k</t>
  </si>
  <si>
    <t xml:space="preserve">Foi efetuado uma compra significativa de material de higiene no mês de Mar/2026 </t>
  </si>
  <si>
    <t xml:space="preserve"> Resultado Líquido BD x REAL</t>
  </si>
  <si>
    <t>BUDGET</t>
  </si>
  <si>
    <t>Total. BD Tri</t>
  </si>
  <si>
    <t>Total Real Tri</t>
  </si>
  <si>
    <t>Soma de Valor na Categoria 1</t>
  </si>
  <si>
    <t>Fev/26 tivemos entrada do Anderson que teve um recebimento de 5,2k proporcional ao mês e um aumento em Mar/2026 corespondete ao mês para 7,2 outro impacto, se deu por conta da variavel no valor de prestação de serviço do colaborador Amauri que recebe uma variação da Gorjeta do mês</t>
  </si>
  <si>
    <t>COMPARATIVOS</t>
  </si>
  <si>
    <t>JAN-MAR</t>
  </si>
  <si>
    <t>GAP 1°TRI</t>
  </si>
  <si>
    <t>1º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</si>
</sst>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R$&quot;\ #,##0.00;[Red]\-&quot;R$&quot;\ #,##0.00"/>
    <numFmt numFmtId="44" formatCode="_-&quot;R$&quot;\ * #,##0.00_-;\-&quot;R$&quot;\ * #,##0.00_-;_-&quot;R$&quot;\ * &quot;-&quot;??_-;_-@_-"/>
    <numFmt numFmtId="43" formatCode="_-* #,##0.00_-;\-* #,##0.00_-;_-* &quot;-&quot;??_-;_-@_-"/>
    <numFmt numFmtId="164" formatCode="_(* #,##0_);_(* \(#,##0\);_(* &quot;-&quot;??_);_(@_)"/>
    <numFmt numFmtId="165" formatCode="_(* #,##0.00_);_(* \(#,##0.00\);_(* &quot;-&quot;??_);_(@_)"/>
    <numFmt numFmtId="166" formatCode="0.0%"/>
    <numFmt numFmtId="167" formatCode="_(* #,##0.0000_);_(* \(#,##0.0000\);_(* &quot;-&quot;??_);_(@_)"/>
    <numFmt numFmtId="168" formatCode="#,##0_ ;\-#,##0\ "/>
    <numFmt numFmtId="169" formatCode="_([$R$ -416]* #,##0.00_);_([$R$ -416]* \(#,##0.00\);_([$R$ -416]* &quot;-&quot;??_);_(@_)"/>
    <numFmt numFmtId="170" formatCode="_-* #,##0_-;\-* #,##0_-;_-* &quot;-&quot;??_-;_-@"/>
    <numFmt numFmtId="171" formatCode="[$-416]mmm\-yy"/>
    <numFmt numFmtId="172" formatCode="_-* #,##0.00_-;\-* #,##0.00_-;_-* &quot;-&quot;??_-;_-@"/>
    <numFmt numFmtId="173" formatCode="_-* #,##0_-;\-* #,##0_-;_-* &quot;-&quot;??_-;_-@_-"/>
    <numFmt numFmtId="174" formatCode="0.0"/>
    <numFmt numFmtId="175" formatCode="_-* #,##0.0_-;\-* #,##0.0_-;_-* &quot;-&quot;?_-;_-@_-"/>
    <numFmt numFmtId="176" formatCode="_(* #,##0.0_);_(* \(#,##0.0\);_(* &quot;-&quot;??_);_(@_)"/>
    <numFmt numFmtId="177" formatCode="_(* #,##0.0_);_(* \(#,##0.0\);_(* &quot;-&quot;?_);_(@_)"/>
    <numFmt numFmtId="178" formatCode="#,###,##0.00"/>
    <numFmt numFmtId="179" formatCode="_-&quot;R$&quot;\ * #,##0_-;\-&quot;R$&quot;\ * #,##0_-;_-&quot;R$&quot;\ * &quot;-&quot;??_-;_-@_-"/>
    <numFmt numFmtId="180" formatCode="&quot;R$&quot;\ #,##0.00"/>
    <numFmt numFmtId="181" formatCode="_-* #,##0.000_-;\-* #,##0.000_-;_-* &quot;-&quot;??_-;_-@_-"/>
  </numFmts>
  <fonts count="112">
    <font>
      <sz val="10"/>
      <color rgb="FF000000"/>
      <name val="Arial"/>
      <scheme val="minor"/>
    </font>
    <font>
      <sz val="11"/>
      <color theme="1"/>
      <name val="Arial"/>
      <family val="2"/>
      <scheme val="minor"/>
    </font>
    <font>
      <b/>
      <sz val="16"/>
      <color theme="1"/>
      <name val="Arial"/>
      <family val="2"/>
    </font>
    <font>
      <sz val="10"/>
      <color theme="1"/>
      <name val="Arial"/>
      <family val="2"/>
    </font>
    <font>
      <b/>
      <sz val="12"/>
      <color theme="1"/>
      <name val="Arial"/>
      <family val="2"/>
    </font>
    <font>
      <b/>
      <sz val="12"/>
      <color rgb="FF000000"/>
      <name val="Arial"/>
      <family val="2"/>
    </font>
    <font>
      <sz val="12"/>
      <color rgb="FF000000"/>
      <name val="Arial"/>
      <family val="2"/>
    </font>
    <font>
      <b/>
      <sz val="12"/>
      <color rgb="FF0000FF"/>
      <name val="Arial"/>
      <family val="2"/>
    </font>
    <font>
      <b/>
      <sz val="10"/>
      <color rgb="FF333399"/>
      <name val="Arial"/>
      <family val="2"/>
    </font>
    <font>
      <i/>
      <sz val="12"/>
      <color rgb="FF000000"/>
      <name val="Arial"/>
      <family val="2"/>
    </font>
    <font>
      <b/>
      <i/>
      <sz val="12"/>
      <color rgb="FF000000"/>
      <name val="Arial"/>
      <family val="2"/>
    </font>
    <font>
      <i/>
      <sz val="12"/>
      <color rgb="FF0000FF"/>
      <name val="Arial"/>
      <family val="2"/>
    </font>
    <font>
      <sz val="12"/>
      <color theme="1"/>
      <name val="Arial"/>
      <family val="2"/>
    </font>
    <font>
      <i/>
      <sz val="10"/>
      <color theme="1"/>
      <name val="Arial"/>
      <family val="2"/>
    </font>
    <font>
      <sz val="12"/>
      <color rgb="FF0000FF"/>
      <name val="Arial"/>
      <family val="2"/>
    </font>
    <font>
      <i/>
      <sz val="12"/>
      <color theme="1"/>
      <name val="Arial"/>
      <family val="2"/>
    </font>
    <font>
      <b/>
      <i/>
      <sz val="12"/>
      <color rgb="FF0432FF"/>
      <name val="Arial"/>
      <family val="2"/>
    </font>
    <font>
      <b/>
      <i/>
      <sz val="12"/>
      <color rgb="FF33CCCC"/>
      <name val="Arial"/>
      <family val="2"/>
    </font>
    <font>
      <b/>
      <sz val="10"/>
      <color theme="1"/>
      <name val="Arial"/>
      <family val="2"/>
    </font>
    <font>
      <b/>
      <sz val="12"/>
      <color rgb="FF0432FF"/>
      <name val="Arial"/>
      <family val="2"/>
    </font>
    <font>
      <b/>
      <sz val="10"/>
      <color rgb="FF0432FF"/>
      <name val="Arial"/>
      <family val="2"/>
    </font>
    <font>
      <b/>
      <sz val="10"/>
      <color rgb="FFFF0000"/>
      <name val="Arial"/>
      <family val="2"/>
    </font>
    <font>
      <sz val="8"/>
      <color theme="1"/>
      <name val="Arial"/>
      <family val="2"/>
    </font>
    <font>
      <sz val="10"/>
      <color rgb="FF969696"/>
      <name val="Arial"/>
      <family val="2"/>
    </font>
    <font>
      <sz val="10"/>
      <color rgb="FF0000FF"/>
      <name val="Arial"/>
      <family val="2"/>
    </font>
    <font>
      <b/>
      <sz val="10"/>
      <color rgb="FF0000FF"/>
      <name val="Arial"/>
      <family val="2"/>
    </font>
    <font>
      <sz val="10"/>
      <color rgb="FFFF0000"/>
      <name val="Arial"/>
      <family val="2"/>
    </font>
    <font>
      <sz val="10"/>
      <color rgb="FF000000"/>
      <name val="Arial"/>
      <family val="2"/>
    </font>
    <font>
      <sz val="10"/>
      <color theme="0"/>
      <name val="Arial"/>
      <family val="2"/>
    </font>
    <font>
      <sz val="10"/>
      <name val="Arial"/>
      <family val="2"/>
    </font>
    <font>
      <b/>
      <sz val="10"/>
      <color theme="0"/>
      <name val="Arial"/>
      <family val="2"/>
    </font>
    <font>
      <i/>
      <sz val="10"/>
      <color rgb="FFFF0000"/>
      <name val="Arial"/>
      <family val="2"/>
    </font>
    <font>
      <b/>
      <sz val="10"/>
      <color rgb="FF000000"/>
      <name val="Arial"/>
      <family val="2"/>
    </font>
    <font>
      <b/>
      <i/>
      <sz val="10"/>
      <color theme="4"/>
      <name val="Arial"/>
      <family val="2"/>
    </font>
    <font>
      <sz val="10"/>
      <color rgb="FF000000"/>
      <name val="Arial"/>
      <family val="2"/>
      <scheme val="minor"/>
    </font>
    <font>
      <b/>
      <sz val="11"/>
      <color theme="1"/>
      <name val="Arial"/>
      <family val="2"/>
      <scheme val="minor"/>
    </font>
    <font>
      <sz val="10"/>
      <color theme="1"/>
      <name val="Arial"/>
      <family val="2"/>
    </font>
    <font>
      <b/>
      <sz val="18"/>
      <color theme="1"/>
      <name val="Arial"/>
      <family val="2"/>
      <scheme val="minor"/>
    </font>
    <font>
      <b/>
      <sz val="12"/>
      <color theme="1"/>
      <name val="Arial"/>
      <family val="2"/>
      <scheme val="minor"/>
    </font>
    <font>
      <i/>
      <sz val="10"/>
      <color rgb="FF0000CC"/>
      <name val="Arial"/>
      <family val="2"/>
      <scheme val="minor"/>
    </font>
    <font>
      <b/>
      <sz val="9"/>
      <color theme="1"/>
      <name val="Arial"/>
      <family val="2"/>
      <scheme val="minor"/>
    </font>
    <font>
      <i/>
      <sz val="9"/>
      <color rgb="FF0000CC"/>
      <name val="Arial"/>
      <family val="2"/>
      <scheme val="minor"/>
    </font>
    <font>
      <sz val="10"/>
      <color theme="1"/>
      <name val="Arial"/>
      <family val="2"/>
      <scheme val="minor"/>
    </font>
    <font>
      <sz val="11"/>
      <color rgb="FF0000CC"/>
      <name val="Arial"/>
      <family val="2"/>
      <scheme val="minor"/>
    </font>
    <font>
      <b/>
      <sz val="11"/>
      <color rgb="FF0000CC"/>
      <name val="Arial"/>
      <family val="2"/>
      <scheme val="minor"/>
    </font>
    <font>
      <b/>
      <sz val="10"/>
      <color theme="1"/>
      <name val="Arial"/>
      <family val="2"/>
    </font>
    <font>
      <b/>
      <sz val="12"/>
      <color rgb="FF000000"/>
      <name val="Arial"/>
      <family val="2"/>
    </font>
    <font>
      <b/>
      <sz val="10"/>
      <color theme="0"/>
      <name val="Arial"/>
      <family val="2"/>
    </font>
    <font>
      <b/>
      <sz val="12"/>
      <color theme="0"/>
      <name val="Arial"/>
      <family val="2"/>
    </font>
    <font>
      <sz val="10"/>
      <color theme="0"/>
      <name val="Arial"/>
      <family val="2"/>
    </font>
    <font>
      <sz val="10"/>
      <color theme="0"/>
      <name val="Arial"/>
      <family val="2"/>
      <scheme val="minor"/>
    </font>
    <font>
      <sz val="11"/>
      <color rgb="FF000000"/>
      <name val="Calibri"/>
      <family val="2"/>
    </font>
    <font>
      <sz val="11"/>
      <name val="Calibri"/>
      <family val="2"/>
    </font>
    <font>
      <b/>
      <sz val="10"/>
      <color rgb="FF000000"/>
      <name val="Arial"/>
      <family val="2"/>
      <scheme val="minor"/>
    </font>
    <font>
      <sz val="11"/>
      <color theme="1"/>
      <name val="Calibri"/>
      <family val="2"/>
    </font>
    <font>
      <sz val="10"/>
      <color rgb="FF180CF5"/>
      <name val="Arial"/>
      <family val="2"/>
      <scheme val="minor"/>
    </font>
    <font>
      <b/>
      <sz val="10"/>
      <color rgb="FF180CF5"/>
      <name val="Arial"/>
      <family val="2"/>
      <scheme val="minor"/>
    </font>
    <font>
      <b/>
      <sz val="10"/>
      <color rgb="FFFF0000"/>
      <name val="Arial"/>
      <family val="2"/>
      <scheme val="minor"/>
    </font>
    <font>
      <sz val="10.5"/>
      <color rgb="FF575757"/>
      <name val="Ping Pong"/>
    </font>
    <font>
      <sz val="10"/>
      <name val="Montserrat"/>
    </font>
    <font>
      <b/>
      <sz val="10"/>
      <color theme="1"/>
      <name val="Segoe UI"/>
      <family val="2"/>
    </font>
    <font>
      <sz val="8"/>
      <color rgb="FF434551"/>
      <name val="Verdana"/>
      <family val="2"/>
    </font>
    <font>
      <sz val="8"/>
      <color rgb="FFC83737"/>
      <name val="Verdana"/>
      <family val="2"/>
    </font>
    <font>
      <b/>
      <i/>
      <sz val="10"/>
      <color theme="1"/>
      <name val="Arial"/>
      <family val="2"/>
    </font>
    <font>
      <sz val="8"/>
      <color rgb="FF434551"/>
      <name val="Verdana"/>
      <family val="2"/>
    </font>
    <font>
      <sz val="10"/>
      <color rgb="FF953734"/>
      <name val="Arial"/>
      <family val="2"/>
    </font>
    <font>
      <b/>
      <i/>
      <sz val="10"/>
      <color rgb="FF0432FF"/>
      <name val="Arial"/>
      <family val="2"/>
    </font>
    <font>
      <b/>
      <sz val="10"/>
      <color rgb="FF953734"/>
      <name val="Arial"/>
      <family val="2"/>
    </font>
    <font>
      <i/>
      <sz val="10"/>
      <color rgb="FF000000"/>
      <name val="Arial"/>
      <family val="2"/>
    </font>
    <font>
      <b/>
      <i/>
      <sz val="10"/>
      <color rgb="FF953734"/>
      <name val="Arial"/>
      <family val="2"/>
    </font>
    <font>
      <b/>
      <sz val="16"/>
      <color rgb="FFE36C09"/>
      <name val="Arial"/>
      <family val="2"/>
    </font>
    <font>
      <b/>
      <sz val="10"/>
      <color rgb="FF0F243E"/>
      <name val="Calibri"/>
      <family val="2"/>
    </font>
    <font>
      <b/>
      <sz val="10"/>
      <color rgb="FF548DD4"/>
      <name val="Calibri"/>
      <family val="2"/>
    </font>
    <font>
      <b/>
      <sz val="10"/>
      <color theme="1"/>
      <name val="Calibri"/>
      <family val="2"/>
    </font>
    <font>
      <sz val="10"/>
      <color theme="1"/>
      <name val="Calibri"/>
      <family val="2"/>
    </font>
    <font>
      <sz val="10"/>
      <color rgb="FF0F243E"/>
      <name val="Arial"/>
      <family val="2"/>
    </font>
    <font>
      <b/>
      <sz val="10"/>
      <color rgb="FF0F243E"/>
      <name val="Arial"/>
      <family val="2"/>
    </font>
    <font>
      <b/>
      <sz val="10"/>
      <color theme="0"/>
      <name val="Calibri"/>
      <family val="2"/>
    </font>
    <font>
      <b/>
      <sz val="10"/>
      <name val="Calibri"/>
      <family val="2"/>
    </font>
    <font>
      <b/>
      <sz val="8"/>
      <color rgb="FF002060"/>
      <name val="Arial"/>
      <family val="2"/>
    </font>
    <font>
      <b/>
      <i/>
      <sz val="10"/>
      <color rgb="FF000000"/>
      <name val="Arial"/>
      <family val="2"/>
    </font>
    <font>
      <i/>
      <sz val="10"/>
      <color rgb="FF953734"/>
      <name val="Arial"/>
      <family val="2"/>
    </font>
    <font>
      <b/>
      <i/>
      <sz val="12"/>
      <color rgb="FF0000FF"/>
      <name val="Arial"/>
      <family val="2"/>
    </font>
    <font>
      <i/>
      <sz val="12"/>
      <color theme="0"/>
      <name val="Arial"/>
      <family val="2"/>
    </font>
    <font>
      <sz val="10"/>
      <color rgb="FF000000"/>
      <name val="Arial"/>
      <family val="2"/>
      <scheme val="minor"/>
    </font>
    <font>
      <sz val="10"/>
      <color theme="1"/>
      <name val="Segoe UI"/>
      <family val="2"/>
    </font>
    <font>
      <b/>
      <sz val="10"/>
      <color theme="0"/>
      <name val="Segoe UI"/>
      <family val="2"/>
    </font>
    <font>
      <sz val="10"/>
      <color theme="0"/>
      <name val="Segoe UI"/>
      <family val="2"/>
    </font>
    <font>
      <sz val="9"/>
      <color theme="1"/>
      <name val="Segoe UI"/>
      <family val="2"/>
    </font>
    <font>
      <b/>
      <sz val="9"/>
      <color theme="1"/>
      <name val="Segoe UI"/>
      <family val="2"/>
    </font>
    <font>
      <b/>
      <i/>
      <sz val="10"/>
      <color theme="1"/>
      <name val="Segoe UI"/>
      <family val="2"/>
    </font>
    <font>
      <b/>
      <i/>
      <sz val="8"/>
      <color theme="1"/>
      <name val="Segoe UI"/>
      <family val="2"/>
    </font>
    <font>
      <i/>
      <sz val="10"/>
      <color theme="1"/>
      <name val="Segoe UI"/>
      <family val="2"/>
    </font>
    <font>
      <sz val="10"/>
      <name val="Segoe UI"/>
      <family val="2"/>
    </font>
    <font>
      <sz val="8"/>
      <name val="Arial"/>
      <family val="2"/>
      <scheme val="minor"/>
    </font>
    <font>
      <b/>
      <sz val="10"/>
      <name val="Arial"/>
      <family val="2"/>
      <scheme val="minor"/>
    </font>
    <font>
      <sz val="12"/>
      <color rgb="FF09090B"/>
      <name val="Segoe UI"/>
      <family val="2"/>
    </font>
    <font>
      <sz val="11"/>
      <color indexed="81"/>
      <name val="Segoe UI"/>
      <family val="2"/>
    </font>
    <font>
      <b/>
      <sz val="11"/>
      <color indexed="81"/>
      <name val="Segoe UI"/>
      <family val="2"/>
    </font>
    <font>
      <b/>
      <sz val="9"/>
      <color theme="0"/>
      <name val="Arial"/>
      <family val="2"/>
    </font>
    <font>
      <sz val="8"/>
      <color rgb="FF000000"/>
      <name val="Arial"/>
      <family val="2"/>
      <scheme val="minor"/>
    </font>
    <font>
      <b/>
      <sz val="10"/>
      <color theme="0"/>
      <name val="Arial"/>
      <family val="2"/>
      <scheme val="minor"/>
    </font>
    <font>
      <sz val="9"/>
      <color rgb="FF000000"/>
      <name val="Arial"/>
      <family val="2"/>
      <scheme val="minor"/>
    </font>
    <font>
      <b/>
      <sz val="8"/>
      <color theme="0"/>
      <name val="Arial"/>
      <family val="2"/>
    </font>
    <font>
      <b/>
      <sz val="8"/>
      <color rgb="FFFF0000"/>
      <name val="Arial"/>
      <family val="2"/>
    </font>
    <font>
      <b/>
      <sz val="8"/>
      <color theme="1"/>
      <name val="Arial"/>
      <family val="2"/>
    </font>
    <font>
      <b/>
      <strike/>
      <sz val="10"/>
      <color theme="0"/>
      <name val="Arial"/>
      <family val="2"/>
    </font>
    <font>
      <sz val="9"/>
      <color rgb="FF000000"/>
      <name val="Arial"/>
      <family val="2"/>
    </font>
    <font>
      <sz val="9"/>
      <color theme="1"/>
      <name val="Arial"/>
      <family val="2"/>
    </font>
    <font>
      <sz val="10"/>
      <color rgb="FFFF0000"/>
      <name val="Montserrat"/>
    </font>
    <font>
      <sz val="10"/>
      <color rgb="FFFF0000"/>
      <name val="Arial"/>
      <family val="2"/>
      <scheme val="minor"/>
    </font>
    <font>
      <u/>
      <sz val="10"/>
      <color theme="10"/>
      <name val="Arial"/>
      <family val="2"/>
      <scheme val="minor"/>
    </font>
  </fonts>
  <fills count="61">
    <fill>
      <patternFill patternType="none"/>
    </fill>
    <fill>
      <patternFill patternType="gray125"/>
    </fill>
    <fill>
      <patternFill patternType="solid">
        <fgColor rgb="FFDBE5F1"/>
        <bgColor rgb="FFDBE5F1"/>
      </patternFill>
    </fill>
    <fill>
      <patternFill patternType="solid">
        <fgColor rgb="FFDDDDDD"/>
        <bgColor rgb="FFDDDDDD"/>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
      <patternFill patternType="solid">
        <fgColor theme="0"/>
        <bgColor theme="0"/>
      </patternFill>
    </fill>
    <fill>
      <patternFill patternType="solid">
        <fgColor rgb="FFB8CCE4"/>
        <bgColor rgb="FFB8CCE4"/>
      </patternFill>
    </fill>
    <fill>
      <patternFill patternType="solid">
        <fgColor rgb="FFFDE9D9"/>
        <bgColor rgb="FFFDE9D9"/>
      </patternFill>
    </fill>
    <fill>
      <patternFill patternType="solid">
        <fgColor rgb="FF92D050"/>
        <bgColor rgb="FF92D050"/>
      </patternFill>
    </fill>
    <fill>
      <patternFill patternType="solid">
        <fgColor rgb="FFFF0000"/>
        <bgColor rgb="FFFF0000"/>
      </patternFill>
    </fill>
    <fill>
      <patternFill patternType="solid">
        <fgColor theme="4"/>
        <bgColor theme="4"/>
      </patternFill>
    </fill>
    <fill>
      <patternFill patternType="solid">
        <fgColor rgb="FFBFBFBF"/>
        <bgColor rgb="FFBFBFBF"/>
      </patternFill>
    </fill>
    <fill>
      <patternFill patternType="solid">
        <fgColor rgb="FF00B050"/>
        <bgColor rgb="FF00B050"/>
      </patternFill>
    </fill>
    <fill>
      <patternFill patternType="solid">
        <fgColor rgb="FFC2D69B"/>
        <bgColor rgb="FFC2D69B"/>
      </patternFill>
    </fill>
    <fill>
      <patternFill patternType="solid">
        <fgColor rgb="FFD8D8D8"/>
        <bgColor rgb="FFD8D8D8"/>
      </patternFill>
    </fill>
    <fill>
      <patternFill patternType="solid">
        <fgColor rgb="FF366092"/>
        <bgColor rgb="FF366092"/>
      </patternFill>
    </fill>
    <fill>
      <patternFill patternType="solid">
        <fgColor rgb="FFDAEEF3"/>
        <bgColor rgb="FFDAEEF3"/>
      </patternFill>
    </fill>
    <fill>
      <patternFill patternType="solid">
        <fgColor rgb="FF95B3D7"/>
        <bgColor rgb="FF95B3D7"/>
      </patternFill>
    </fill>
    <fill>
      <patternFill patternType="solid">
        <fgColor theme="1"/>
        <bgColor theme="1"/>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4" tint="-0.249977111117893"/>
        <bgColor rgb="FFDBE5F1"/>
      </patternFill>
    </fill>
    <fill>
      <patternFill patternType="solid">
        <fgColor theme="4" tint="-0.499984740745262"/>
        <bgColor rgb="FFDBE5F1"/>
      </patternFill>
    </fill>
    <fill>
      <patternFill patternType="solid">
        <fgColor theme="4" tint="-0.499984740745262"/>
        <bgColor rgb="FFC6D9F0"/>
      </patternFill>
    </fill>
    <fill>
      <patternFill patternType="solid">
        <fgColor theme="4" tint="-0.499984740745262"/>
        <bgColor rgb="FFB8CCE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249977111117893"/>
        <bgColor rgb="FFB8CCE4"/>
      </patternFill>
    </fill>
    <fill>
      <patternFill patternType="solid">
        <fgColor rgb="FFFFFFFF"/>
        <bgColor rgb="FF000000"/>
      </patternFill>
    </fill>
    <fill>
      <patternFill patternType="solid">
        <fgColor rgb="FFFFFFFF"/>
        <bgColor rgb="FFFFFF00"/>
      </patternFill>
    </fill>
    <fill>
      <patternFill patternType="solid">
        <fgColor theme="0"/>
        <bgColor rgb="FF000000"/>
      </patternFill>
    </fill>
    <fill>
      <patternFill patternType="solid">
        <fgColor theme="0" tint="-4.9989318521683403E-2"/>
        <bgColor theme="0"/>
      </patternFill>
    </fill>
    <fill>
      <patternFill patternType="solid">
        <fgColor theme="0" tint="-4.9989318521683403E-2"/>
        <bgColor rgb="FFF2F2F2"/>
      </patternFill>
    </fill>
    <fill>
      <patternFill patternType="solid">
        <fgColor theme="0"/>
        <bgColor theme="1"/>
      </patternFill>
    </fill>
    <fill>
      <patternFill patternType="solid">
        <fgColor theme="4" tint="0.59999389629810485"/>
        <bgColor indexed="64"/>
      </patternFill>
    </fill>
    <fill>
      <patternFill patternType="solid">
        <fgColor indexed="22"/>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499984740745262"/>
        <bgColor rgb="FFDDDDDD"/>
      </patternFill>
    </fill>
    <fill>
      <patternFill patternType="solid">
        <fgColor theme="4"/>
        <bgColor indexed="64"/>
      </patternFill>
    </fill>
    <fill>
      <patternFill patternType="solid">
        <fgColor theme="4"/>
        <bgColor rgb="FFDDDDDD"/>
      </patternFill>
    </fill>
    <fill>
      <patternFill patternType="solid">
        <fgColor rgb="FFC6D9F0"/>
        <bgColor rgb="FFC6D9F0"/>
      </patternFill>
    </fill>
    <fill>
      <patternFill patternType="solid">
        <fgColor theme="4"/>
        <bgColor rgb="FFC6D9F0"/>
      </patternFill>
    </fill>
    <fill>
      <patternFill patternType="solid">
        <fgColor theme="4"/>
        <bgColor rgb="FFB8CCE4"/>
      </patternFill>
    </fill>
    <fill>
      <patternFill patternType="solid">
        <fgColor theme="0"/>
        <bgColor rgb="FFDBE5F1"/>
      </patternFill>
    </fill>
    <fill>
      <patternFill patternType="solid">
        <fgColor theme="0"/>
        <bgColor rgb="FFDDDDDD"/>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39997558519241921"/>
        <bgColor rgb="FFDBE5F1"/>
      </patternFill>
    </fill>
    <fill>
      <patternFill patternType="solid">
        <fgColor theme="3" tint="-0.499984740745262"/>
        <bgColor indexed="64"/>
      </patternFill>
    </fill>
    <fill>
      <patternFill patternType="solid">
        <fgColor theme="4" tint="0.79998168889431442"/>
        <bgColor indexed="64"/>
      </patternFill>
    </fill>
    <fill>
      <patternFill patternType="solid">
        <fgColor rgb="FFFFFF00"/>
        <bgColor rgb="FFF2F2F2"/>
      </patternFill>
    </fill>
    <fill>
      <patternFill patternType="solid">
        <fgColor theme="4" tint="0.39997558519241921"/>
        <bgColor rgb="FFC6D9F0"/>
      </patternFill>
    </fill>
    <fill>
      <patternFill patternType="solid">
        <fgColor rgb="FF00B050"/>
        <bgColor indexed="64"/>
      </patternFill>
    </fill>
    <fill>
      <patternFill patternType="solid">
        <fgColor rgb="FFFF0000"/>
        <bgColor indexed="64"/>
      </patternFill>
    </fill>
    <fill>
      <patternFill patternType="solid">
        <fgColor theme="4" tint="0.79998168889431442"/>
        <bgColor theme="4" tint="0.79998168889431442"/>
      </patternFill>
    </fill>
  </fills>
  <borders count="143">
    <border>
      <left/>
      <right/>
      <top/>
      <bottom/>
      <diagonal/>
    </border>
    <border>
      <left/>
      <right/>
      <top/>
      <bottom/>
      <diagonal/>
    </border>
    <border>
      <left/>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hair">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diagonal/>
    </border>
    <border>
      <left/>
      <right style="thin">
        <color rgb="FF000000"/>
      </right>
      <top style="hair">
        <color rgb="FF000000"/>
      </top>
      <bottom/>
      <diagonal/>
    </border>
    <border>
      <left style="medium">
        <color rgb="FF000000"/>
      </left>
      <right style="medium">
        <color rgb="FF000000"/>
      </right>
      <top/>
      <bottom style="hair">
        <color rgb="FF000000"/>
      </bottom>
      <diagonal/>
    </border>
    <border>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auto="1"/>
      </bottom>
      <diagonal/>
    </border>
    <border>
      <left/>
      <right style="thin">
        <color indexed="64"/>
      </right>
      <top/>
      <bottom style="thin">
        <color auto="1"/>
      </bottom>
      <diagonal/>
    </border>
    <border>
      <left style="thin">
        <color indexed="64"/>
      </left>
      <right style="thin">
        <color indexed="64"/>
      </right>
      <top style="thin">
        <color indexed="64"/>
      </top>
      <bottom style="thin">
        <color theme="0" tint="-0.24994659260841701"/>
      </bottom>
      <diagonal/>
    </border>
    <border>
      <left style="thin">
        <color auto="1"/>
      </left>
      <right style="thin">
        <color theme="1"/>
      </right>
      <top style="thin">
        <color auto="1"/>
      </top>
      <bottom style="thin">
        <color theme="0" tint="-0.24994659260841701"/>
      </bottom>
      <diagonal/>
    </border>
    <border>
      <left style="thin">
        <color theme="1"/>
      </left>
      <right style="thin">
        <color auto="1"/>
      </right>
      <top style="thin">
        <color auto="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auto="1"/>
      </left>
      <right style="thin">
        <color theme="1"/>
      </right>
      <top style="thin">
        <color theme="0" tint="-0.24994659260841701"/>
      </top>
      <bottom style="thin">
        <color theme="0" tint="-0.24994659260841701"/>
      </bottom>
      <diagonal/>
    </border>
    <border>
      <left style="thin">
        <color theme="1"/>
      </left>
      <right style="thin">
        <color auto="1"/>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auto="1"/>
      </left>
      <right style="thin">
        <color theme="1"/>
      </right>
      <top style="thin">
        <color theme="0" tint="-0.24994659260841701"/>
      </top>
      <bottom style="thin">
        <color auto="1"/>
      </bottom>
      <diagonal/>
    </border>
    <border>
      <left style="thin">
        <color theme="1"/>
      </left>
      <right style="thin">
        <color auto="1"/>
      </right>
      <top style="thin">
        <color theme="0" tint="-0.24994659260841701"/>
      </top>
      <bottom style="thin">
        <color auto="1"/>
      </bottom>
      <diagonal/>
    </border>
    <border>
      <left style="thin">
        <color indexed="64"/>
      </left>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medium">
        <color rgb="FF000000"/>
      </left>
      <right style="thin">
        <color indexed="64"/>
      </right>
      <top style="medium">
        <color rgb="FF000000"/>
      </top>
      <bottom style="thin">
        <color theme="0" tint="-0.24994659260841701"/>
      </bottom>
      <diagonal/>
    </border>
    <border>
      <left style="thin">
        <color auto="1"/>
      </left>
      <right style="thin">
        <color theme="1"/>
      </right>
      <top style="medium">
        <color rgb="FF000000"/>
      </top>
      <bottom style="thin">
        <color theme="0" tint="-0.24994659260841701"/>
      </bottom>
      <diagonal/>
    </border>
    <border>
      <left style="thin">
        <color auto="1"/>
      </left>
      <right style="medium">
        <color rgb="FF000000"/>
      </right>
      <top style="medium">
        <color rgb="FF000000"/>
      </top>
      <bottom style="thin">
        <color theme="0" tint="-0.24994659260841701"/>
      </bottom>
      <diagonal/>
    </border>
    <border>
      <left style="medium">
        <color rgb="FF000000"/>
      </left>
      <right style="thin">
        <color indexed="64"/>
      </right>
      <top style="thin">
        <color theme="0" tint="-0.24994659260841701"/>
      </top>
      <bottom style="thin">
        <color theme="0" tint="-0.24994659260841701"/>
      </bottom>
      <diagonal/>
    </border>
    <border>
      <left style="thin">
        <color auto="1"/>
      </left>
      <right style="medium">
        <color rgb="FF000000"/>
      </right>
      <top style="thin">
        <color theme="0" tint="-0.24994659260841701"/>
      </top>
      <bottom style="thin">
        <color theme="0" tint="-0.24994659260841701"/>
      </bottom>
      <diagonal/>
    </border>
    <border>
      <left style="medium">
        <color rgb="FF000000"/>
      </left>
      <right style="thin">
        <color indexed="64"/>
      </right>
      <top style="thin">
        <color theme="0" tint="-0.24994659260841701"/>
      </top>
      <bottom style="medium">
        <color rgb="FF000000"/>
      </bottom>
      <diagonal/>
    </border>
    <border>
      <left style="thin">
        <color auto="1"/>
      </left>
      <right style="thin">
        <color theme="1"/>
      </right>
      <top style="thin">
        <color theme="0" tint="-0.24994659260841701"/>
      </top>
      <bottom style="medium">
        <color rgb="FF000000"/>
      </bottom>
      <diagonal/>
    </border>
    <border>
      <left style="thin">
        <color auto="1"/>
      </left>
      <right style="medium">
        <color rgb="FF000000"/>
      </right>
      <top style="thin">
        <color theme="0" tint="-0.24994659260841701"/>
      </top>
      <bottom style="medium">
        <color rgb="FF000000"/>
      </bottom>
      <diagonal/>
    </border>
    <border>
      <left/>
      <right/>
      <top style="medium">
        <color rgb="FF000000"/>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top/>
      <bottom style="hair">
        <color rgb="FF000000"/>
      </bottom>
      <diagonal/>
    </border>
    <border>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style="thin">
        <color auto="1"/>
      </bottom>
      <diagonal/>
    </border>
    <border>
      <left/>
      <right style="medium">
        <color indexed="64"/>
      </right>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thin">
        <color auto="1"/>
      </left>
      <right/>
      <top style="thin">
        <color auto="1"/>
      </top>
      <bottom style="medium">
        <color indexed="64"/>
      </bottom>
      <diagonal/>
    </border>
    <border>
      <left/>
      <right/>
      <top style="medium">
        <color auto="1"/>
      </top>
      <bottom style="medium">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right/>
      <top style="thin">
        <color theme="4" tint="0.39997558519241921"/>
      </top>
      <bottom style="thin">
        <color theme="4" tint="0.39997558519241921"/>
      </bottom>
      <diagonal/>
    </border>
  </borders>
  <cellStyleXfs count="7">
    <xf numFmtId="0" fontId="0" fillId="0" borderId="0"/>
    <xf numFmtId="43" fontId="34" fillId="0" borderId="0" applyFont="0" applyFill="0" applyBorder="0" applyAlignment="0" applyProtection="0"/>
    <xf numFmtId="9" fontId="34" fillId="0" borderId="0" applyFont="0" applyFill="0" applyBorder="0" applyAlignment="0" applyProtection="0"/>
    <xf numFmtId="44" fontId="84" fillId="0" borderId="0" applyFont="0" applyFill="0" applyBorder="0" applyAlignment="0" applyProtection="0"/>
    <xf numFmtId="0" fontId="1" fillId="0" borderId="1"/>
    <xf numFmtId="44" fontId="1" fillId="0" borderId="1" applyFont="0" applyFill="0" applyBorder="0" applyAlignment="0" applyProtection="0"/>
    <xf numFmtId="0" fontId="111" fillId="0" borderId="0" applyNumberFormat="0" applyFill="0" applyBorder="0" applyAlignment="0" applyProtection="0"/>
  </cellStyleXfs>
  <cellXfs count="1056">
    <xf numFmtId="0" fontId="0" fillId="0" borderId="0" xfId="0"/>
    <xf numFmtId="0" fontId="3" fillId="0" borderId="0" xfId="0" applyFont="1"/>
    <xf numFmtId="0" fontId="3" fillId="0" borderId="0" xfId="0" applyFont="1" applyAlignment="1">
      <alignment vertical="center"/>
    </xf>
    <xf numFmtId="164" fontId="3" fillId="0" borderId="0" xfId="0" applyNumberFormat="1" applyFont="1"/>
    <xf numFmtId="0" fontId="4" fillId="0" borderId="0" xfId="0" applyFont="1" applyAlignment="1">
      <alignment horizontal="center"/>
    </xf>
    <xf numFmtId="0" fontId="5" fillId="0" borderId="0" xfId="0" applyFont="1" applyAlignment="1">
      <alignment vertical="center"/>
    </xf>
    <xf numFmtId="0" fontId="6" fillId="0" borderId="0" xfId="0" applyFont="1"/>
    <xf numFmtId="0" fontId="5" fillId="0" borderId="0" xfId="0" applyFont="1"/>
    <xf numFmtId="0" fontId="6" fillId="0" borderId="0" xfId="0" applyFont="1" applyAlignment="1">
      <alignment vertical="center"/>
    </xf>
    <xf numFmtId="0" fontId="6" fillId="0" borderId="0" xfId="0" applyFont="1" applyAlignment="1">
      <alignment horizontal="center"/>
    </xf>
    <xf numFmtId="164" fontId="3" fillId="0" borderId="0" xfId="0" applyNumberFormat="1" applyFont="1" applyAlignment="1">
      <alignment horizontal="center"/>
    </xf>
    <xf numFmtId="164" fontId="7" fillId="0" borderId="0" xfId="0" applyNumberFormat="1" applyFont="1"/>
    <xf numFmtId="164" fontId="4" fillId="0" borderId="0" xfId="0" applyNumberFormat="1" applyFont="1"/>
    <xf numFmtId="0" fontId="8" fillId="0" borderId="0" xfId="0" applyFont="1" applyAlignment="1">
      <alignment vertical="center"/>
    </xf>
    <xf numFmtId="0" fontId="8" fillId="0" borderId="0" xfId="0" applyFont="1"/>
    <xf numFmtId="164" fontId="8" fillId="0" borderId="0" xfId="0" applyNumberFormat="1" applyFont="1" applyAlignment="1">
      <alignment horizontal="center" vertical="center"/>
    </xf>
    <xf numFmtId="0" fontId="5" fillId="3" borderId="1" xfId="0" applyFont="1" applyFill="1" applyBorder="1" applyAlignment="1">
      <alignment vertical="center"/>
    </xf>
    <xf numFmtId="164" fontId="7" fillId="3" borderId="1" xfId="0" applyNumberFormat="1" applyFont="1" applyFill="1" applyBorder="1"/>
    <xf numFmtId="164" fontId="4" fillId="3" borderId="1" xfId="0" applyNumberFormat="1" applyFont="1" applyFill="1" applyBorder="1"/>
    <xf numFmtId="0" fontId="9" fillId="0" borderId="0" xfId="0" applyFont="1" applyAlignment="1">
      <alignment horizontal="right" vertical="center"/>
    </xf>
    <xf numFmtId="0" fontId="10" fillId="0" borderId="0" xfId="0" applyFont="1"/>
    <xf numFmtId="164" fontId="11" fillId="0" borderId="0" xfId="0" applyNumberFormat="1" applyFont="1"/>
    <xf numFmtId="164" fontId="12" fillId="0" borderId="0" xfId="0" applyNumberFormat="1" applyFont="1"/>
    <xf numFmtId="0" fontId="9" fillId="0" borderId="0" xfId="0" applyFont="1"/>
    <xf numFmtId="0" fontId="9" fillId="0" borderId="0" xfId="0" applyFont="1" applyAlignment="1">
      <alignment horizontal="center"/>
    </xf>
    <xf numFmtId="164" fontId="13" fillId="0" borderId="0" xfId="0" applyNumberFormat="1" applyFont="1" applyAlignment="1">
      <alignment horizontal="center"/>
    </xf>
    <xf numFmtId="0" fontId="5" fillId="3" borderId="1" xfId="0" applyFont="1" applyFill="1" applyBorder="1" applyAlignment="1">
      <alignment horizontal="left" vertical="center"/>
    </xf>
    <xf numFmtId="0" fontId="5" fillId="0" borderId="0" xfId="0" applyFont="1" applyAlignment="1">
      <alignment horizontal="right"/>
    </xf>
    <xf numFmtId="166" fontId="4" fillId="3" borderId="1" xfId="0" applyNumberFormat="1" applyFont="1" applyFill="1" applyBorder="1"/>
    <xf numFmtId="0" fontId="9" fillId="0" borderId="0" xfId="0" applyFont="1" applyAlignment="1">
      <alignment horizontal="right"/>
    </xf>
    <xf numFmtId="166" fontId="12" fillId="0" borderId="0" xfId="0" applyNumberFormat="1" applyFont="1"/>
    <xf numFmtId="0" fontId="6" fillId="0" borderId="0" xfId="0" applyFont="1" applyAlignment="1">
      <alignment horizontal="right" vertical="center"/>
    </xf>
    <xf numFmtId="0" fontId="6" fillId="0" borderId="0" xfId="0" applyFont="1" applyAlignment="1">
      <alignment horizontal="right"/>
    </xf>
    <xf numFmtId="164" fontId="14" fillId="0" borderId="0" xfId="0" applyNumberFormat="1" applyFont="1"/>
    <xf numFmtId="166" fontId="4" fillId="0" borderId="0" xfId="0" applyNumberFormat="1" applyFont="1"/>
    <xf numFmtId="0" fontId="5" fillId="0" borderId="2" xfId="0" applyFont="1" applyBorder="1" applyAlignment="1">
      <alignment vertical="center"/>
    </xf>
    <xf numFmtId="0" fontId="5" fillId="0" borderId="2" xfId="0" applyFont="1" applyBorder="1"/>
    <xf numFmtId="164" fontId="7" fillId="0" borderId="2" xfId="0" applyNumberFormat="1" applyFont="1" applyBorder="1"/>
    <xf numFmtId="164" fontId="4" fillId="0" borderId="2" xfId="0" applyNumberFormat="1" applyFont="1" applyBorder="1"/>
    <xf numFmtId="166" fontId="4" fillId="0" borderId="2" xfId="0" applyNumberFormat="1" applyFont="1" applyBorder="1"/>
    <xf numFmtId="0" fontId="5" fillId="0" borderId="0" xfId="0" applyFont="1" applyAlignment="1">
      <alignment horizontal="right" vertical="center"/>
    </xf>
    <xf numFmtId="164" fontId="15" fillId="0" borderId="0" xfId="0" applyNumberFormat="1" applyFont="1"/>
    <xf numFmtId="166" fontId="15" fillId="0" borderId="0" xfId="0" applyNumberFormat="1" applyFont="1"/>
    <xf numFmtId="164" fontId="12" fillId="4" borderId="1" xfId="0" applyNumberFormat="1" applyFont="1" applyFill="1" applyBorder="1"/>
    <xf numFmtId="164" fontId="6" fillId="0" borderId="0" xfId="0" applyNumberFormat="1" applyFont="1"/>
    <xf numFmtId="164" fontId="5" fillId="3" borderId="1" xfId="0" applyNumberFormat="1" applyFont="1" applyFill="1" applyBorder="1"/>
    <xf numFmtId="166" fontId="5" fillId="3" borderId="1" xfId="0" applyNumberFormat="1" applyFont="1" applyFill="1" applyBorder="1"/>
    <xf numFmtId="0" fontId="16" fillId="0" borderId="0" xfId="0" applyFont="1" applyAlignment="1">
      <alignment horizontal="right" vertical="center"/>
    </xf>
    <xf numFmtId="0" fontId="16" fillId="0" borderId="0" xfId="0" applyFont="1" applyAlignment="1">
      <alignment horizontal="right"/>
    </xf>
    <xf numFmtId="166" fontId="16" fillId="0" borderId="0" xfId="0" applyNumberFormat="1" applyFont="1"/>
    <xf numFmtId="166" fontId="17" fillId="0" borderId="0" xfId="0" applyNumberFormat="1" applyFont="1"/>
    <xf numFmtId="164" fontId="14" fillId="0" borderId="2" xfId="0" applyNumberFormat="1" applyFont="1" applyBorder="1"/>
    <xf numFmtId="166" fontId="4" fillId="3" borderId="3" xfId="0" applyNumberFormat="1" applyFont="1" applyFill="1" applyBorder="1"/>
    <xf numFmtId="0" fontId="16" fillId="0" borderId="2" xfId="0" applyFont="1" applyBorder="1" applyAlignment="1">
      <alignment horizontal="right" vertical="center"/>
    </xf>
    <xf numFmtId="0" fontId="16" fillId="0" borderId="2" xfId="0" applyFont="1" applyBorder="1" applyAlignment="1">
      <alignment horizontal="right"/>
    </xf>
    <xf numFmtId="166" fontId="16" fillId="0" borderId="2" xfId="0" applyNumberFormat="1" applyFont="1" applyBorder="1"/>
    <xf numFmtId="166" fontId="17" fillId="0" borderId="2" xfId="0" applyNumberFormat="1" applyFont="1" applyBorder="1"/>
    <xf numFmtId="166" fontId="6" fillId="0" borderId="0" xfId="0" applyNumberFormat="1" applyFont="1"/>
    <xf numFmtId="0" fontId="6" fillId="5" borderId="1" xfId="0" applyFont="1" applyFill="1" applyBorder="1" applyAlignment="1">
      <alignment vertical="center"/>
    </xf>
    <xf numFmtId="0" fontId="6" fillId="5" borderId="1" xfId="0" applyFont="1" applyFill="1" applyBorder="1"/>
    <xf numFmtId="164" fontId="7" fillId="5" borderId="1" xfId="0" applyNumberFormat="1" applyFont="1" applyFill="1" applyBorder="1"/>
    <xf numFmtId="164" fontId="6" fillId="5" borderId="1" xfId="0" applyNumberFormat="1" applyFont="1" applyFill="1" applyBorder="1"/>
    <xf numFmtId="166" fontId="6" fillId="5" borderId="1" xfId="0" applyNumberFormat="1" applyFont="1" applyFill="1" applyBorder="1"/>
    <xf numFmtId="0" fontId="6" fillId="0" borderId="2" xfId="0" applyFont="1" applyBorder="1" applyAlignment="1">
      <alignment vertical="center"/>
    </xf>
    <xf numFmtId="0" fontId="6" fillId="0" borderId="2" xfId="0" applyFont="1" applyBorder="1"/>
    <xf numFmtId="164" fontId="12" fillId="0" borderId="2" xfId="0" applyNumberFormat="1" applyFont="1" applyBorder="1"/>
    <xf numFmtId="166" fontId="12" fillId="0" borderId="2" xfId="0" applyNumberFormat="1" applyFont="1" applyBorder="1"/>
    <xf numFmtId="165" fontId="3" fillId="0" borderId="0" xfId="0" applyNumberFormat="1" applyFont="1"/>
    <xf numFmtId="167" fontId="3" fillId="0" borderId="0" xfId="0" applyNumberFormat="1" applyFont="1"/>
    <xf numFmtId="164" fontId="18" fillId="0" borderId="0" xfId="0" applyNumberFormat="1" applyFont="1"/>
    <xf numFmtId="0" fontId="19" fillId="0" borderId="0" xfId="0" applyFont="1" applyAlignment="1">
      <alignment vertical="center"/>
    </xf>
    <xf numFmtId="0" fontId="20" fillId="0" borderId="0" xfId="0" applyFont="1"/>
    <xf numFmtId="166" fontId="20" fillId="0" borderId="0" xfId="0" applyNumberFormat="1" applyFont="1"/>
    <xf numFmtId="0" fontId="2" fillId="0" borderId="0" xfId="0" quotePrefix="1" applyFont="1" applyAlignment="1">
      <alignment horizontal="left" vertical="center"/>
    </xf>
    <xf numFmtId="0" fontId="2" fillId="0" borderId="0" xfId="0" applyFont="1" applyAlignment="1">
      <alignment horizontal="center" vertical="center"/>
    </xf>
    <xf numFmtId="0" fontId="2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center" vertical="center"/>
    </xf>
    <xf numFmtId="9" fontId="18" fillId="0" borderId="0" xfId="0" applyNumberFormat="1" applyFont="1" applyAlignment="1">
      <alignment horizontal="center" vertical="center"/>
    </xf>
    <xf numFmtId="2" fontId="18" fillId="0" borderId="0" xfId="0" applyNumberFormat="1" applyFont="1" applyAlignment="1">
      <alignment horizontal="center" vertical="center"/>
    </xf>
    <xf numFmtId="165" fontId="18" fillId="0" borderId="0" xfId="0" applyNumberFormat="1" applyFont="1" applyAlignment="1">
      <alignment horizontal="center" vertical="center"/>
    </xf>
    <xf numFmtId="0" fontId="18" fillId="2" borderId="4" xfId="0" applyFont="1" applyFill="1" applyBorder="1" applyAlignment="1">
      <alignment horizontal="center" vertical="center"/>
    </xf>
    <xf numFmtId="165" fontId="18" fillId="2" borderId="4" xfId="0" applyNumberFormat="1" applyFont="1" applyFill="1" applyBorder="1" applyAlignment="1">
      <alignment horizontal="center" vertical="center"/>
    </xf>
    <xf numFmtId="0" fontId="22" fillId="0" borderId="0" xfId="0" applyFont="1"/>
    <xf numFmtId="0" fontId="22" fillId="0" borderId="0" xfId="0" applyFont="1" applyAlignment="1">
      <alignment horizontal="center" vertical="center"/>
    </xf>
    <xf numFmtId="0" fontId="3" fillId="0" borderId="0" xfId="0" applyFont="1" applyAlignment="1">
      <alignment horizontal="left" vertical="center"/>
    </xf>
    <xf numFmtId="164"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18" fillId="0" borderId="5" xfId="0" applyFont="1" applyBorder="1" applyAlignment="1">
      <alignment horizontal="left" vertical="center"/>
    </xf>
    <xf numFmtId="0" fontId="3" fillId="0" borderId="5" xfId="0" applyFont="1" applyBorder="1" applyAlignment="1">
      <alignment horizontal="center" vertical="center"/>
    </xf>
    <xf numFmtId="3" fontId="18" fillId="0" borderId="6" xfId="0" applyNumberFormat="1" applyFont="1" applyBorder="1" applyAlignment="1">
      <alignment horizontal="center" vertical="center"/>
    </xf>
    <xf numFmtId="3" fontId="18" fillId="0" borderId="5" xfId="0" applyNumberFormat="1" applyFont="1" applyBorder="1" applyAlignment="1">
      <alignment horizontal="center" vertical="center"/>
    </xf>
    <xf numFmtId="0" fontId="23" fillId="0" borderId="0" xfId="0" applyFont="1"/>
    <xf numFmtId="0" fontId="23" fillId="0" borderId="0" xfId="0" applyFont="1" applyAlignment="1">
      <alignment horizontal="center" vertical="center"/>
    </xf>
    <xf numFmtId="0" fontId="18" fillId="0" borderId="7" xfId="0" applyFont="1" applyBorder="1" applyAlignment="1">
      <alignment horizontal="left" vertical="center"/>
    </xf>
    <xf numFmtId="0" fontId="3" fillId="0" borderId="7" xfId="0" applyFont="1" applyBorder="1" applyAlignment="1">
      <alignment horizontal="center" vertical="center"/>
    </xf>
    <xf numFmtId="3" fontId="18" fillId="0" borderId="7" xfId="0" applyNumberFormat="1" applyFont="1" applyBorder="1" applyAlignment="1">
      <alignment horizontal="center" vertical="center"/>
    </xf>
    <xf numFmtId="0" fontId="24" fillId="0" borderId="0" xfId="0" applyFont="1"/>
    <xf numFmtId="0" fontId="24" fillId="0" borderId="0" xfId="0" applyFont="1" applyAlignment="1">
      <alignment horizontal="center" vertical="center"/>
    </xf>
    <xf numFmtId="164" fontId="18" fillId="0" borderId="0" xfId="0" applyNumberFormat="1" applyFont="1" applyAlignment="1">
      <alignment horizontal="center" vertical="center"/>
    </xf>
    <xf numFmtId="164" fontId="25" fillId="0" borderId="0" xfId="0" applyNumberFormat="1" applyFont="1" applyAlignment="1">
      <alignment horizontal="center" vertical="center"/>
    </xf>
    <xf numFmtId="0" fontId="3" fillId="0" borderId="4" xfId="0" applyFont="1" applyBorder="1" applyAlignment="1">
      <alignment horizontal="left" vertical="center"/>
    </xf>
    <xf numFmtId="10" fontId="3" fillId="0" borderId="4" xfId="0" quotePrefix="1" applyNumberFormat="1" applyFont="1" applyBorder="1" applyAlignment="1">
      <alignment horizontal="center" vertical="center"/>
    </xf>
    <xf numFmtId="164" fontId="3" fillId="0" borderId="8" xfId="0" applyNumberFormat="1" applyFont="1" applyBorder="1" applyAlignment="1">
      <alignment horizontal="center" vertical="center"/>
    </xf>
    <xf numFmtId="164" fontId="3" fillId="0" borderId="4" xfId="0" applyNumberFormat="1" applyFont="1" applyBorder="1" applyAlignment="1">
      <alignment horizontal="center" vertical="center"/>
    </xf>
    <xf numFmtId="9" fontId="3" fillId="0" borderId="0" xfId="0" applyNumberFormat="1" applyFont="1" applyAlignment="1">
      <alignment horizontal="center" vertical="center"/>
    </xf>
    <xf numFmtId="0" fontId="3" fillId="0" borderId="10" xfId="0" applyFont="1" applyBorder="1" applyAlignment="1">
      <alignment horizontal="left" vertical="center"/>
    </xf>
    <xf numFmtId="3" fontId="18" fillId="0" borderId="10" xfId="0" applyNumberFormat="1" applyFont="1" applyBorder="1" applyAlignment="1">
      <alignment horizontal="center" vertical="center"/>
    </xf>
    <xf numFmtId="164" fontId="3" fillId="0" borderId="10" xfId="0" applyNumberFormat="1" applyFont="1" applyBorder="1" applyAlignment="1">
      <alignment horizontal="center" vertical="center"/>
    </xf>
    <xf numFmtId="166" fontId="3" fillId="0" borderId="10" xfId="0" applyNumberFormat="1" applyFont="1" applyBorder="1" applyAlignment="1">
      <alignment horizontal="center" vertical="center"/>
    </xf>
    <xf numFmtId="164" fontId="3" fillId="6" borderId="5" xfId="0" applyNumberFormat="1" applyFont="1" applyFill="1" applyBorder="1" applyAlignment="1">
      <alignment horizontal="center" vertical="center"/>
    </xf>
    <xf numFmtId="166" fontId="3" fillId="0" borderId="5" xfId="0" applyNumberFormat="1" applyFont="1" applyBorder="1" applyAlignment="1">
      <alignment horizontal="center" vertical="center"/>
    </xf>
    <xf numFmtId="0" fontId="3" fillId="6" borderId="12" xfId="0" applyFont="1" applyFill="1" applyBorder="1" applyAlignment="1">
      <alignment horizontal="left" vertical="center"/>
    </xf>
    <xf numFmtId="3" fontId="3" fillId="6" borderId="12" xfId="0" quotePrefix="1" applyNumberFormat="1" applyFont="1" applyFill="1" applyBorder="1" applyAlignment="1">
      <alignment horizontal="center" vertical="center"/>
    </xf>
    <xf numFmtId="164" fontId="3" fillId="6" borderId="13" xfId="0" applyNumberFormat="1" applyFont="1" applyFill="1" applyBorder="1" applyAlignment="1">
      <alignment horizontal="center" vertical="center"/>
    </xf>
    <xf numFmtId="166" fontId="3" fillId="0" borderId="14" xfId="0" applyNumberFormat="1" applyFont="1" applyBorder="1" applyAlignment="1">
      <alignment horizontal="center" vertical="center"/>
    </xf>
    <xf numFmtId="166" fontId="3" fillId="0" borderId="15" xfId="0" applyNumberFormat="1" applyFont="1" applyBorder="1" applyAlignment="1">
      <alignment horizontal="center" vertical="center"/>
    </xf>
    <xf numFmtId="0" fontId="3" fillId="0" borderId="7" xfId="0" quotePrefix="1" applyFont="1" applyBorder="1" applyAlignment="1">
      <alignment horizontal="left" vertical="center"/>
    </xf>
    <xf numFmtId="3" fontId="3" fillId="0" borderId="7" xfId="0" quotePrefix="1" applyNumberFormat="1" applyFont="1" applyBorder="1" applyAlignment="1">
      <alignment horizontal="center" vertical="center"/>
    </xf>
    <xf numFmtId="164" fontId="3" fillId="0" borderId="7" xfId="0" applyNumberFormat="1" applyFont="1" applyBorder="1" applyAlignment="1">
      <alignment horizontal="center" vertical="center"/>
    </xf>
    <xf numFmtId="164" fontId="18" fillId="0" borderId="7" xfId="0" applyNumberFormat="1" applyFont="1" applyBorder="1" applyAlignment="1">
      <alignment horizontal="center" vertical="center"/>
    </xf>
    <xf numFmtId="166" fontId="3" fillId="0" borderId="7" xfId="0" applyNumberFormat="1" applyFont="1" applyBorder="1" applyAlignment="1">
      <alignment horizontal="center" vertical="center"/>
    </xf>
    <xf numFmtId="3" fontId="18" fillId="0" borderId="0" xfId="0" applyNumberFormat="1" applyFont="1" applyAlignment="1">
      <alignment horizontal="center" vertical="center"/>
    </xf>
    <xf numFmtId="0" fontId="18" fillId="2" borderId="4" xfId="0" quotePrefix="1" applyFont="1" applyFill="1" applyBorder="1" applyAlignment="1">
      <alignment horizontal="left" vertical="center"/>
    </xf>
    <xf numFmtId="0" fontId="3" fillId="6" borderId="16" xfId="0" quotePrefix="1" applyFont="1" applyFill="1" applyBorder="1" applyAlignment="1">
      <alignment horizontal="right" vertical="center"/>
    </xf>
    <xf numFmtId="10" fontId="3" fillId="6" borderId="16" xfId="0" quotePrefix="1" applyNumberFormat="1" applyFont="1" applyFill="1" applyBorder="1" applyAlignment="1">
      <alignment horizontal="center" vertical="center"/>
    </xf>
    <xf numFmtId="164" fontId="3" fillId="6" borderId="16" xfId="0" applyNumberFormat="1" applyFont="1" applyFill="1" applyBorder="1" applyAlignment="1">
      <alignment horizontal="center" vertical="center"/>
    </xf>
    <xf numFmtId="10" fontId="3" fillId="0" borderId="5" xfId="0" applyNumberFormat="1" applyFont="1" applyBorder="1" applyAlignment="1">
      <alignment horizontal="center" vertical="center"/>
    </xf>
    <xf numFmtId="10" fontId="3" fillId="0" borderId="17" xfId="0" applyNumberFormat="1" applyFont="1" applyBorder="1" applyAlignment="1">
      <alignment horizontal="center" vertical="center"/>
    </xf>
    <xf numFmtId="0" fontId="3" fillId="6" borderId="13" xfId="0" quotePrefix="1" applyFont="1" applyFill="1" applyBorder="1" applyAlignment="1">
      <alignment horizontal="right" vertical="center"/>
    </xf>
    <xf numFmtId="10" fontId="3" fillId="6" borderId="13" xfId="0" quotePrefix="1" applyNumberFormat="1" applyFont="1" applyFill="1" applyBorder="1" applyAlignment="1">
      <alignment horizontal="center" vertical="center"/>
    </xf>
    <xf numFmtId="10" fontId="3" fillId="0" borderId="13" xfId="0" applyNumberFormat="1" applyFont="1" applyBorder="1" applyAlignment="1">
      <alignment horizontal="center" vertical="center"/>
    </xf>
    <xf numFmtId="0" fontId="3" fillId="6" borderId="12" xfId="0" quotePrefix="1" applyFont="1" applyFill="1" applyBorder="1" applyAlignment="1">
      <alignment horizontal="right" vertical="center"/>
    </xf>
    <xf numFmtId="10" fontId="3" fillId="6" borderId="12" xfId="0" quotePrefix="1" applyNumberFormat="1" applyFont="1" applyFill="1" applyBorder="1" applyAlignment="1">
      <alignment horizontal="center" vertical="center"/>
    </xf>
    <xf numFmtId="10" fontId="3" fillId="0" borderId="15" xfId="0" applyNumberFormat="1" applyFont="1" applyBorder="1" applyAlignment="1">
      <alignment horizontal="center" vertical="center"/>
    </xf>
    <xf numFmtId="9" fontId="21" fillId="0" borderId="0" xfId="0" applyNumberFormat="1" applyFont="1"/>
    <xf numFmtId="0" fontId="3" fillId="6" borderId="7" xfId="0" quotePrefix="1" applyFont="1" applyFill="1" applyBorder="1" applyAlignment="1">
      <alignment horizontal="right" vertical="center"/>
    </xf>
    <xf numFmtId="10" fontId="3" fillId="6" borderId="7" xfId="0" quotePrefix="1" applyNumberFormat="1" applyFont="1" applyFill="1" applyBorder="1" applyAlignment="1">
      <alignment horizontal="center" vertical="center"/>
    </xf>
    <xf numFmtId="164" fontId="3" fillId="6" borderId="7" xfId="0" applyNumberFormat="1" applyFont="1" applyFill="1" applyBorder="1" applyAlignment="1">
      <alignment horizontal="center" vertical="center"/>
    </xf>
    <xf numFmtId="10" fontId="3" fillId="0" borderId="7" xfId="0" applyNumberFormat="1" applyFont="1" applyBorder="1" applyAlignment="1">
      <alignment horizontal="center" vertical="center"/>
    </xf>
    <xf numFmtId="10" fontId="18" fillId="2" borderId="4" xfId="0" applyNumberFormat="1" applyFont="1" applyFill="1" applyBorder="1" applyAlignment="1">
      <alignment horizontal="center" vertical="center"/>
    </xf>
    <xf numFmtId="0" fontId="3" fillId="6" borderId="16" xfId="0" quotePrefix="1" applyFont="1" applyFill="1" applyBorder="1" applyAlignment="1">
      <alignment horizontal="left" vertical="center"/>
    </xf>
    <xf numFmtId="0" fontId="3" fillId="6" borderId="16" xfId="0" quotePrefix="1" applyFont="1" applyFill="1" applyBorder="1" applyAlignment="1">
      <alignment horizontal="center" vertical="center"/>
    </xf>
    <xf numFmtId="0" fontId="3" fillId="6" borderId="13" xfId="0" quotePrefix="1" applyFont="1" applyFill="1" applyBorder="1" applyAlignment="1">
      <alignment horizontal="left" vertical="center"/>
    </xf>
    <xf numFmtId="0" fontId="3" fillId="6" borderId="13" xfId="0" quotePrefix="1" applyFont="1" applyFill="1" applyBorder="1" applyAlignment="1">
      <alignment horizontal="center" vertical="center"/>
    </xf>
    <xf numFmtId="0" fontId="3" fillId="6" borderId="7" xfId="0" quotePrefix="1" applyFont="1" applyFill="1" applyBorder="1" applyAlignment="1">
      <alignment horizontal="left" vertical="center"/>
    </xf>
    <xf numFmtId="0" fontId="3" fillId="6" borderId="7" xfId="0" quotePrefix="1" applyFont="1" applyFill="1" applyBorder="1" applyAlignment="1">
      <alignment horizontal="center" vertical="center"/>
    </xf>
    <xf numFmtId="0" fontId="21" fillId="0" borderId="4" xfId="0" quotePrefix="1" applyFont="1" applyBorder="1" applyAlignment="1">
      <alignment horizontal="left" vertical="center"/>
    </xf>
    <xf numFmtId="0" fontId="3" fillId="0" borderId="4" xfId="0" applyFont="1" applyBorder="1" applyAlignment="1">
      <alignment horizontal="center" vertical="center"/>
    </xf>
    <xf numFmtId="166" fontId="21" fillId="0" borderId="4" xfId="0" applyNumberFormat="1" applyFont="1" applyBorder="1" applyAlignment="1">
      <alignment horizontal="center" vertical="center"/>
    </xf>
    <xf numFmtId="164" fontId="21" fillId="0" borderId="4" xfId="0" applyNumberFormat="1" applyFont="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left" vertical="center"/>
    </xf>
    <xf numFmtId="0" fontId="3" fillId="6" borderId="13" xfId="0" applyFont="1" applyFill="1" applyBorder="1" applyAlignment="1">
      <alignment horizontal="center" vertical="center"/>
    </xf>
    <xf numFmtId="166" fontId="3" fillId="0" borderId="0" xfId="0" applyNumberFormat="1" applyFont="1" applyAlignment="1">
      <alignment horizontal="center" vertical="center"/>
    </xf>
    <xf numFmtId="0" fontId="3" fillId="0" borderId="13" xfId="0" applyFont="1" applyBorder="1" applyAlignment="1">
      <alignment horizontal="left" vertical="center"/>
    </xf>
    <xf numFmtId="0" fontId="3" fillId="0" borderId="13" xfId="0" applyFont="1" applyBorder="1" applyAlignment="1">
      <alignment horizontal="center" vertical="center"/>
    </xf>
    <xf numFmtId="164" fontId="3" fillId="0" borderId="13" xfId="0" applyNumberFormat="1" applyFont="1" applyBorder="1" applyAlignment="1">
      <alignment horizontal="center" vertical="center"/>
    </xf>
    <xf numFmtId="166" fontId="3" fillId="0" borderId="4" xfId="0" applyNumberFormat="1" applyFont="1" applyBorder="1" applyAlignment="1">
      <alignment horizontal="center" vertical="center"/>
    </xf>
    <xf numFmtId="0" fontId="3" fillId="7" borderId="1" xfId="0" applyFont="1" applyFill="1" applyBorder="1"/>
    <xf numFmtId="0" fontId="27" fillId="0" borderId="0" xfId="0" applyFont="1"/>
    <xf numFmtId="0" fontId="3" fillId="4" borderId="13" xfId="0" applyFont="1" applyFill="1" applyBorder="1" applyAlignment="1">
      <alignment horizontal="left" vertical="center"/>
    </xf>
    <xf numFmtId="0" fontId="3" fillId="4" borderId="5" xfId="0" quotePrefix="1" applyFont="1" applyFill="1" applyBorder="1" applyAlignment="1">
      <alignment horizontal="center" vertical="center"/>
    </xf>
    <xf numFmtId="164" fontId="3" fillId="4" borderId="13" xfId="0" applyNumberFormat="1" applyFont="1" applyFill="1" applyBorder="1" applyAlignment="1">
      <alignment horizontal="center" vertical="center"/>
    </xf>
    <xf numFmtId="0" fontId="3" fillId="4" borderId="1" xfId="0" applyFont="1" applyFill="1" applyBorder="1"/>
    <xf numFmtId="0" fontId="3" fillId="4" borderId="1" xfId="0" applyFont="1" applyFill="1" applyBorder="1" applyAlignment="1">
      <alignment horizontal="center" vertical="center"/>
    </xf>
    <xf numFmtId="0" fontId="3" fillId="0" borderId="13" xfId="0" quotePrefix="1" applyFont="1" applyBorder="1" applyAlignment="1">
      <alignment horizontal="left" vertical="center"/>
    </xf>
    <xf numFmtId="0" fontId="3" fillId="0" borderId="17" xfId="0" quotePrefix="1" applyFont="1" applyBorder="1" applyAlignment="1">
      <alignment horizontal="center" vertical="center"/>
    </xf>
    <xf numFmtId="0" fontId="3" fillId="0" borderId="13" xfId="0" quotePrefix="1" applyFont="1" applyBorder="1" applyAlignment="1">
      <alignment horizontal="center" vertical="center"/>
    </xf>
    <xf numFmtId="0" fontId="3" fillId="0" borderId="15" xfId="0" quotePrefix="1" applyFont="1" applyBorder="1" applyAlignment="1">
      <alignment horizontal="left" vertical="center"/>
    </xf>
    <xf numFmtId="0" fontId="3" fillId="0" borderId="15" xfId="0" quotePrefix="1" applyFont="1" applyBorder="1" applyAlignment="1">
      <alignment horizontal="center" vertical="center"/>
    </xf>
    <xf numFmtId="0" fontId="3" fillId="7" borderId="5" xfId="0" quotePrefix="1" applyFont="1" applyFill="1" applyBorder="1" applyAlignment="1">
      <alignment horizontal="center" vertical="center"/>
    </xf>
    <xf numFmtId="164" fontId="3" fillId="7" borderId="13" xfId="0" applyNumberFormat="1" applyFont="1" applyFill="1" applyBorder="1" applyAlignment="1">
      <alignment horizontal="center" vertical="center"/>
    </xf>
    <xf numFmtId="164" fontId="3" fillId="7" borderId="5" xfId="0" applyNumberFormat="1" applyFont="1" applyFill="1" applyBorder="1" applyAlignment="1">
      <alignment horizontal="center" vertical="center"/>
    </xf>
    <xf numFmtId="0" fontId="27" fillId="7" borderId="1" xfId="0" applyFont="1" applyFill="1" applyBorder="1"/>
    <xf numFmtId="0" fontId="3" fillId="7" borderId="13" xfId="0" quotePrefix="1" applyFont="1" applyFill="1" applyBorder="1" applyAlignment="1">
      <alignment horizontal="left" vertical="center"/>
    </xf>
    <xf numFmtId="0" fontId="3" fillId="7" borderId="13" xfId="0" quotePrefix="1" applyFont="1" applyFill="1" applyBorder="1" applyAlignment="1">
      <alignment horizontal="center" vertical="center"/>
    </xf>
    <xf numFmtId="0" fontId="3" fillId="7" borderId="13" xfId="0" applyFont="1" applyFill="1" applyBorder="1" applyAlignment="1">
      <alignment horizontal="center" vertical="center"/>
    </xf>
    <xf numFmtId="0" fontId="3" fillId="7" borderId="18" xfId="0" applyFont="1" applyFill="1" applyBorder="1" applyAlignment="1">
      <alignment horizontal="center" vertical="center"/>
    </xf>
    <xf numFmtId="0" fontId="3" fillId="0" borderId="7" xfId="0" applyFont="1" applyBorder="1" applyAlignment="1">
      <alignment horizontal="left" vertical="center"/>
    </xf>
    <xf numFmtId="0" fontId="3" fillId="6" borderId="5" xfId="0" quotePrefix="1" applyFont="1" applyFill="1" applyBorder="1" applyAlignment="1">
      <alignment horizontal="left" vertical="center"/>
    </xf>
    <xf numFmtId="0" fontId="3" fillId="6" borderId="5" xfId="0" quotePrefix="1" applyFont="1" applyFill="1" applyBorder="1" applyAlignment="1">
      <alignment horizontal="center" vertical="center"/>
    </xf>
    <xf numFmtId="164" fontId="3" fillId="0" borderId="5" xfId="0" applyNumberFormat="1" applyFont="1" applyBorder="1" applyAlignment="1">
      <alignment horizontal="center" vertical="center"/>
    </xf>
    <xf numFmtId="9" fontId="3" fillId="0" borderId="13" xfId="0" applyNumberFormat="1" applyFont="1" applyBorder="1" applyAlignment="1">
      <alignment horizontal="center" vertical="center"/>
    </xf>
    <xf numFmtId="165" fontId="3" fillId="0" borderId="7" xfId="0" applyNumberFormat="1" applyFont="1" applyBorder="1" applyAlignment="1">
      <alignment horizontal="center" vertical="center"/>
    </xf>
    <xf numFmtId="9" fontId="3" fillId="0" borderId="7" xfId="0" applyNumberFormat="1" applyFont="1" applyBorder="1" applyAlignment="1">
      <alignment horizontal="center" vertical="center"/>
    </xf>
    <xf numFmtId="0" fontId="26" fillId="0" borderId="0" xfId="0" applyFont="1"/>
    <xf numFmtId="0" fontId="26" fillId="0" borderId="0" xfId="0" applyFont="1" applyAlignment="1">
      <alignment horizontal="center" vertical="center"/>
    </xf>
    <xf numFmtId="0" fontId="3" fillId="0" borderId="5" xfId="0" quotePrefix="1" applyFont="1" applyBorder="1" applyAlignment="1">
      <alignment horizontal="left" vertical="center"/>
    </xf>
    <xf numFmtId="0" fontId="3" fillId="0" borderId="5" xfId="0" quotePrefix="1" applyFont="1" applyBorder="1" applyAlignment="1">
      <alignment horizontal="center" vertical="center"/>
    </xf>
    <xf numFmtId="0" fontId="18" fillId="0" borderId="7" xfId="0" applyFont="1" applyBorder="1" applyAlignment="1">
      <alignment horizontal="center" vertical="center"/>
    </xf>
    <xf numFmtId="166" fontId="3" fillId="0" borderId="13" xfId="0" applyNumberFormat="1" applyFont="1" applyBorder="1" applyAlignment="1">
      <alignment horizontal="center" vertical="center"/>
    </xf>
    <xf numFmtId="165" fontId="3" fillId="0" borderId="5" xfId="0" applyNumberFormat="1" applyFont="1" applyBorder="1" applyAlignment="1">
      <alignment horizontal="center" vertical="center"/>
    </xf>
    <xf numFmtId="9" fontId="3" fillId="0" borderId="4" xfId="0" applyNumberFormat="1" applyFont="1" applyBorder="1" applyAlignment="1">
      <alignment horizontal="center" vertical="center"/>
    </xf>
    <xf numFmtId="165" fontId="3" fillId="0" borderId="13" xfId="0" applyNumberFormat="1" applyFont="1" applyBorder="1" applyAlignment="1">
      <alignment horizontal="center" vertical="center"/>
    </xf>
    <xf numFmtId="0" fontId="3" fillId="7" borderId="13" xfId="0" applyFont="1" applyFill="1" applyBorder="1" applyAlignment="1">
      <alignment horizontal="left" vertical="center"/>
    </xf>
    <xf numFmtId="165" fontId="3" fillId="7" borderId="13" xfId="0" applyNumberFormat="1"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30" fillId="12" borderId="1" xfId="0" applyFont="1" applyFill="1" applyBorder="1" applyAlignment="1">
      <alignment horizontal="center" vertical="center"/>
    </xf>
    <xf numFmtId="164" fontId="30" fillId="12" borderId="1" xfId="0" applyNumberFormat="1" applyFont="1" applyFill="1" applyBorder="1" applyAlignment="1">
      <alignment horizontal="center" vertical="center"/>
    </xf>
    <xf numFmtId="0" fontId="18" fillId="13" borderId="1" xfId="0" applyFont="1" applyFill="1" applyBorder="1" applyAlignment="1">
      <alignment horizontal="center" vertical="center"/>
    </xf>
    <xf numFmtId="3" fontId="3" fillId="0" borderId="24" xfId="0" applyNumberFormat="1" applyFont="1" applyBorder="1" applyAlignment="1">
      <alignment horizontal="center" vertical="center"/>
    </xf>
    <xf numFmtId="3" fontId="3" fillId="0" borderId="26" xfId="0" applyNumberFormat="1" applyFont="1" applyBorder="1" applyAlignment="1">
      <alignment horizontal="center" vertical="center"/>
    </xf>
    <xf numFmtId="0" fontId="3" fillId="0" borderId="20" xfId="0" applyFont="1" applyBorder="1" applyAlignment="1">
      <alignment horizontal="center" vertical="center"/>
    </xf>
    <xf numFmtId="0" fontId="3" fillId="0" borderId="27" xfId="0" applyFont="1" applyBorder="1" applyAlignment="1">
      <alignment horizontal="center" vertical="center"/>
    </xf>
    <xf numFmtId="3" fontId="3" fillId="0" borderId="0" xfId="0" applyNumberFormat="1" applyFont="1" applyAlignment="1">
      <alignment horizontal="center" vertical="center"/>
    </xf>
    <xf numFmtId="3" fontId="3" fillId="0" borderId="28" xfId="0" applyNumberFormat="1" applyFont="1" applyBorder="1" applyAlignment="1">
      <alignment horizontal="center" vertical="center"/>
    </xf>
    <xf numFmtId="3" fontId="3" fillId="0" borderId="27" xfId="0" applyNumberFormat="1" applyFont="1" applyBorder="1" applyAlignment="1">
      <alignment horizontal="center" vertical="center"/>
    </xf>
    <xf numFmtId="3" fontId="3" fillId="0" borderId="14" xfId="0" applyNumberFormat="1"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18" fillId="16" borderId="30" xfId="0" applyFont="1" applyFill="1" applyBorder="1"/>
    <xf numFmtId="0" fontId="3" fillId="16" borderId="31" xfId="0" applyFont="1" applyFill="1" applyBorder="1" applyAlignment="1">
      <alignment horizontal="left" vertical="center"/>
    </xf>
    <xf numFmtId="3" fontId="18" fillId="16" borderId="31" xfId="0" applyNumberFormat="1" applyFont="1" applyFill="1" applyBorder="1" applyAlignment="1">
      <alignment horizontal="center" vertical="center"/>
    </xf>
    <xf numFmtId="164" fontId="18" fillId="16" borderId="31" xfId="0" applyNumberFormat="1" applyFont="1" applyFill="1" applyBorder="1" applyAlignment="1">
      <alignment horizontal="center" vertical="center"/>
    </xf>
    <xf numFmtId="0" fontId="3" fillId="0" borderId="14" xfId="0" applyFont="1" applyBorder="1"/>
    <xf numFmtId="3" fontId="18" fillId="16" borderId="4" xfId="0" applyNumberFormat="1" applyFont="1" applyFill="1" applyBorder="1" applyAlignment="1">
      <alignment horizontal="center" vertical="center"/>
    </xf>
    <xf numFmtId="0" fontId="18" fillId="0" borderId="0" xfId="0" applyFont="1"/>
    <xf numFmtId="0" fontId="31" fillId="0" borderId="0" xfId="0" applyFont="1" applyAlignment="1">
      <alignment horizontal="right" vertical="center"/>
    </xf>
    <xf numFmtId="3" fontId="26" fillId="0" borderId="0" xfId="0" applyNumberFormat="1" applyFont="1" applyAlignment="1">
      <alignment horizontal="center" vertical="center"/>
    </xf>
    <xf numFmtId="0" fontId="30" fillId="12" borderId="32" xfId="0" applyFont="1" applyFill="1" applyBorder="1" applyAlignment="1">
      <alignment horizontal="center" vertical="center"/>
    </xf>
    <xf numFmtId="0" fontId="30" fillId="0" borderId="32" xfId="0" applyFont="1" applyBorder="1" applyAlignment="1">
      <alignment horizontal="center" vertical="center"/>
    </xf>
    <xf numFmtId="168" fontId="3" fillId="0" borderId="0" xfId="0" applyNumberFormat="1" applyFont="1" applyAlignment="1">
      <alignment horizontal="right" vertical="center"/>
    </xf>
    <xf numFmtId="168" fontId="3" fillId="0" borderId="0" xfId="0" applyNumberFormat="1" applyFont="1" applyAlignment="1">
      <alignment horizontal="center" vertical="center"/>
    </xf>
    <xf numFmtId="0" fontId="30" fillId="7" borderId="32" xfId="0" applyFont="1" applyFill="1" applyBorder="1" applyAlignment="1">
      <alignment horizontal="center" vertical="center"/>
    </xf>
    <xf numFmtId="168" fontId="30" fillId="12" borderId="32" xfId="0" applyNumberFormat="1" applyFont="1" applyFill="1" applyBorder="1" applyAlignment="1">
      <alignment horizontal="center" vertical="center"/>
    </xf>
    <xf numFmtId="0" fontId="18" fillId="0" borderId="0" xfId="0" applyFont="1" applyAlignment="1">
      <alignment horizontal="left"/>
    </xf>
    <xf numFmtId="169" fontId="3" fillId="0" borderId="0" xfId="0" applyNumberFormat="1" applyFont="1"/>
    <xf numFmtId="0" fontId="18" fillId="0" borderId="33" xfId="0" applyFont="1" applyBorder="1" applyAlignment="1">
      <alignment horizontal="center" vertical="center"/>
    </xf>
    <xf numFmtId="0" fontId="3" fillId="0" borderId="34" xfId="0" applyFont="1" applyBorder="1"/>
    <xf numFmtId="0" fontId="18" fillId="0" borderId="0" xfId="0" applyFont="1" applyAlignment="1">
      <alignment horizontal="center"/>
    </xf>
    <xf numFmtId="169" fontId="18" fillId="0" borderId="0" xfId="0" applyNumberFormat="1" applyFont="1" applyAlignment="1">
      <alignment horizontal="center"/>
    </xf>
    <xf numFmtId="0" fontId="18" fillId="7" borderId="13" xfId="0" applyFont="1" applyFill="1" applyBorder="1" applyAlignment="1">
      <alignment horizontal="left"/>
    </xf>
    <xf numFmtId="0" fontId="3" fillId="0" borderId="17" xfId="0" applyFont="1" applyBorder="1"/>
    <xf numFmtId="170" fontId="3" fillId="7" borderId="13" xfId="0" applyNumberFormat="1" applyFont="1" applyFill="1" applyBorder="1"/>
    <xf numFmtId="0" fontId="3" fillId="7" borderId="13" xfId="0" applyFont="1" applyFill="1" applyBorder="1" applyAlignment="1">
      <alignment horizontal="center"/>
    </xf>
    <xf numFmtId="0" fontId="3" fillId="7" borderId="16" xfId="0" applyFont="1" applyFill="1" applyBorder="1" applyAlignment="1">
      <alignment horizontal="left" vertical="center"/>
    </xf>
    <xf numFmtId="171" fontId="3" fillId="7" borderId="13" xfId="0" applyNumberFormat="1" applyFont="1" applyFill="1" applyBorder="1" applyAlignment="1">
      <alignment horizontal="center"/>
    </xf>
    <xf numFmtId="170" fontId="3" fillId="7" borderId="5" xfId="0" applyNumberFormat="1" applyFont="1" applyFill="1" applyBorder="1" applyAlignment="1">
      <alignment horizontal="center"/>
    </xf>
    <xf numFmtId="170" fontId="3" fillId="0" borderId="0" xfId="0" applyNumberFormat="1" applyFont="1"/>
    <xf numFmtId="0" fontId="3" fillId="0" borderId="35" xfId="0" applyFont="1" applyBorder="1"/>
    <xf numFmtId="0" fontId="32" fillId="0" borderId="0" xfId="0" applyFont="1"/>
    <xf numFmtId="0" fontId="18" fillId="7" borderId="7" xfId="0" applyFont="1" applyFill="1" applyBorder="1" applyAlignment="1">
      <alignment horizontal="left"/>
    </xf>
    <xf numFmtId="0" fontId="3" fillId="0" borderId="7" xfId="0" applyFont="1" applyBorder="1"/>
    <xf numFmtId="169" fontId="3" fillId="7" borderId="7" xfId="0" applyNumberFormat="1" applyFont="1" applyFill="1" applyBorder="1"/>
    <xf numFmtId="0" fontId="3" fillId="7" borderId="9" xfId="0" applyFont="1" applyFill="1" applyBorder="1" applyAlignment="1">
      <alignment horizontal="left" vertical="center"/>
    </xf>
    <xf numFmtId="172" fontId="3" fillId="0" borderId="7" xfId="0" applyNumberFormat="1" applyFont="1" applyBorder="1"/>
    <xf numFmtId="172" fontId="3" fillId="7" borderId="7" xfId="0" applyNumberFormat="1" applyFont="1" applyFill="1" applyBorder="1" applyAlignment="1">
      <alignment horizontal="right"/>
    </xf>
    <xf numFmtId="171" fontId="3" fillId="7" borderId="7" xfId="0" applyNumberFormat="1" applyFont="1" applyFill="1" applyBorder="1" applyAlignment="1">
      <alignment horizontal="center"/>
    </xf>
    <xf numFmtId="170" fontId="3" fillId="7" borderId="4" xfId="0" applyNumberFormat="1" applyFont="1" applyFill="1" applyBorder="1" applyAlignment="1">
      <alignment horizontal="center"/>
    </xf>
    <xf numFmtId="0" fontId="3" fillId="7" borderId="7" xfId="0" applyFont="1" applyFill="1" applyBorder="1" applyAlignment="1">
      <alignment horizontal="center"/>
    </xf>
    <xf numFmtId="172" fontId="18" fillId="18" borderId="36" xfId="0" applyNumberFormat="1" applyFont="1" applyFill="1" applyBorder="1" applyAlignment="1">
      <alignment horizontal="left"/>
    </xf>
    <xf numFmtId="172" fontId="18" fillId="18" borderId="37" xfId="0" applyNumberFormat="1" applyFont="1" applyFill="1" applyBorder="1" applyAlignment="1">
      <alignment horizontal="left"/>
    </xf>
    <xf numFmtId="172" fontId="18" fillId="18" borderId="38" xfId="0" applyNumberFormat="1" applyFont="1" applyFill="1" applyBorder="1" applyAlignment="1">
      <alignment horizontal="left"/>
    </xf>
    <xf numFmtId="170" fontId="18" fillId="18" borderId="36" xfId="0" applyNumberFormat="1" applyFont="1" applyFill="1" applyBorder="1" applyAlignment="1">
      <alignment horizontal="left"/>
    </xf>
    <xf numFmtId="170" fontId="18" fillId="18" borderId="37" xfId="0" applyNumberFormat="1" applyFont="1" applyFill="1" applyBorder="1" applyAlignment="1">
      <alignment horizontal="left"/>
    </xf>
    <xf numFmtId="170" fontId="18" fillId="18" borderId="38" xfId="0" applyNumberFormat="1" applyFont="1" applyFill="1" applyBorder="1" applyAlignment="1">
      <alignment horizontal="left"/>
    </xf>
    <xf numFmtId="169" fontId="27" fillId="0" borderId="0" xfId="0" applyNumberFormat="1" applyFont="1"/>
    <xf numFmtId="0" fontId="27" fillId="0" borderId="0" xfId="0" applyFont="1" applyAlignment="1">
      <alignment horizontal="left" vertical="center"/>
    </xf>
    <xf numFmtId="172" fontId="27" fillId="0" borderId="0" xfId="0" applyNumberFormat="1" applyFont="1"/>
    <xf numFmtId="0" fontId="3" fillId="9" borderId="39" xfId="0" applyFont="1" applyFill="1" applyBorder="1" applyAlignment="1">
      <alignment horizontal="left" vertical="center"/>
    </xf>
    <xf numFmtId="172" fontId="3" fillId="0" borderId="40" xfId="0" applyNumberFormat="1" applyFont="1" applyBorder="1" applyAlignment="1">
      <alignment horizontal="left"/>
    </xf>
    <xf numFmtId="172" fontId="3" fillId="0" borderId="41" xfId="0" applyNumberFormat="1" applyFont="1" applyBorder="1" applyAlignment="1">
      <alignment horizontal="left"/>
    </xf>
    <xf numFmtId="0" fontId="3" fillId="9" borderId="42" xfId="0" applyFont="1" applyFill="1" applyBorder="1" applyAlignment="1">
      <alignment horizontal="left" vertical="center"/>
    </xf>
    <xf numFmtId="172" fontId="3" fillId="0" borderId="5" xfId="0" applyNumberFormat="1" applyFont="1" applyBorder="1" applyAlignment="1">
      <alignment horizontal="left"/>
    </xf>
    <xf numFmtId="172" fontId="3" fillId="0" borderId="43" xfId="0" applyNumberFormat="1" applyFont="1" applyBorder="1" applyAlignment="1">
      <alignment horizontal="left"/>
    </xf>
    <xf numFmtId="0" fontId="3" fillId="9" borderId="44" xfId="0" applyFont="1" applyFill="1" applyBorder="1" applyAlignment="1">
      <alignment horizontal="left" vertical="center"/>
    </xf>
    <xf numFmtId="172" fontId="18" fillId="18" borderId="45" xfId="0" applyNumberFormat="1" applyFont="1" applyFill="1" applyBorder="1" applyAlignment="1">
      <alignment horizontal="left"/>
    </xf>
    <xf numFmtId="172" fontId="18" fillId="18" borderId="46" xfId="0" applyNumberFormat="1" applyFont="1" applyFill="1" applyBorder="1" applyAlignment="1">
      <alignment horizontal="left"/>
    </xf>
    <xf numFmtId="172" fontId="18" fillId="18" borderId="47" xfId="0" applyNumberFormat="1" applyFont="1" applyFill="1" applyBorder="1" applyAlignment="1">
      <alignment horizontal="left"/>
    </xf>
    <xf numFmtId="172" fontId="3" fillId="0" borderId="0" xfId="0" applyNumberFormat="1" applyFont="1"/>
    <xf numFmtId="0" fontId="3" fillId="15" borderId="39" xfId="0" applyFont="1" applyFill="1" applyBorder="1" applyAlignment="1">
      <alignment horizontal="center"/>
    </xf>
    <xf numFmtId="0" fontId="3" fillId="0" borderId="48" xfId="0" applyFont="1" applyBorder="1" applyAlignment="1">
      <alignment horizontal="left" vertical="center"/>
    </xf>
    <xf numFmtId="170" fontId="3" fillId="0" borderId="40" xfId="0" applyNumberFormat="1" applyFont="1" applyBorder="1"/>
    <xf numFmtId="170" fontId="3" fillId="0" borderId="41" xfId="0" applyNumberFormat="1" applyFont="1" applyBorder="1"/>
    <xf numFmtId="0" fontId="3" fillId="15" borderId="42" xfId="0" applyFont="1" applyFill="1" applyBorder="1" applyAlignment="1">
      <alignment horizontal="center"/>
    </xf>
    <xf numFmtId="0" fontId="3" fillId="0" borderId="49" xfId="0" applyFont="1" applyBorder="1" applyAlignment="1">
      <alignment horizontal="left" vertical="center"/>
    </xf>
    <xf numFmtId="170" fontId="3" fillId="0" borderId="13" xfId="0" applyNumberFormat="1" applyFont="1" applyBorder="1"/>
    <xf numFmtId="170" fontId="3" fillId="0" borderId="50" xfId="0" applyNumberFormat="1" applyFont="1" applyBorder="1"/>
    <xf numFmtId="0" fontId="3" fillId="15" borderId="42" xfId="0" quotePrefix="1" applyFont="1" applyFill="1" applyBorder="1" applyAlignment="1">
      <alignment horizontal="center"/>
    </xf>
    <xf numFmtId="0" fontId="3" fillId="15" borderId="51" xfId="0" applyFont="1" applyFill="1" applyBorder="1" applyAlignment="1">
      <alignment horizontal="center"/>
    </xf>
    <xf numFmtId="0" fontId="3" fillId="0" borderId="52" xfId="0" applyFont="1" applyBorder="1" applyAlignment="1">
      <alignment horizontal="left" vertical="center"/>
    </xf>
    <xf numFmtId="0" fontId="3" fillId="15" borderId="53" xfId="0" applyFont="1" applyFill="1" applyBorder="1" applyAlignment="1">
      <alignment horizontal="center"/>
    </xf>
    <xf numFmtId="0" fontId="3" fillId="15" borderId="44" xfId="0" applyFont="1" applyFill="1" applyBorder="1" applyAlignment="1">
      <alignment horizontal="center"/>
    </xf>
    <xf numFmtId="0" fontId="3" fillId="0" borderId="54" xfId="0" applyFont="1" applyBorder="1" applyAlignment="1">
      <alignment horizontal="left" vertical="center"/>
    </xf>
    <xf numFmtId="170" fontId="3" fillId="0" borderId="55" xfId="0" applyNumberFormat="1" applyFont="1" applyBorder="1"/>
    <xf numFmtId="170" fontId="3" fillId="0" borderId="56" xfId="0" applyNumberFormat="1" applyFont="1" applyBorder="1"/>
    <xf numFmtId="170" fontId="18" fillId="18" borderId="45" xfId="0" applyNumberFormat="1" applyFont="1" applyFill="1" applyBorder="1" applyAlignment="1">
      <alignment horizontal="left"/>
    </xf>
    <xf numFmtId="0" fontId="13" fillId="0" borderId="0" xfId="0" applyFont="1"/>
    <xf numFmtId="10" fontId="3" fillId="0" borderId="23" xfId="0" applyNumberFormat="1" applyFont="1" applyBorder="1" applyAlignment="1">
      <alignment horizontal="center" vertical="center"/>
    </xf>
    <xf numFmtId="0" fontId="3" fillId="0" borderId="24" xfId="0" applyFont="1" applyBorder="1" applyAlignment="1">
      <alignment horizontal="center"/>
    </xf>
    <xf numFmtId="9" fontId="3" fillId="0" borderId="27" xfId="0" applyNumberFormat="1" applyFont="1" applyBorder="1" applyAlignment="1">
      <alignment horizontal="center" vertical="center"/>
    </xf>
    <xf numFmtId="0" fontId="3" fillId="0" borderId="0" xfId="0" applyFont="1" applyAlignment="1">
      <alignment horizontal="center"/>
    </xf>
    <xf numFmtId="9" fontId="18" fillId="6" borderId="57" xfId="0" applyNumberFormat="1" applyFont="1" applyFill="1" applyBorder="1" applyAlignment="1">
      <alignment horizontal="center" vertical="center"/>
    </xf>
    <xf numFmtId="0" fontId="18" fillId="6" borderId="1" xfId="0" applyFont="1" applyFill="1" applyBorder="1" applyAlignment="1">
      <alignment horizontal="center"/>
    </xf>
    <xf numFmtId="3" fontId="18" fillId="6" borderId="1" xfId="0" applyNumberFormat="1" applyFont="1" applyFill="1" applyBorder="1" applyAlignment="1">
      <alignment horizontal="center" vertical="center"/>
    </xf>
    <xf numFmtId="3" fontId="18" fillId="6" borderId="58" xfId="0" applyNumberFormat="1" applyFont="1" applyFill="1" applyBorder="1" applyAlignment="1">
      <alignment horizontal="center" vertical="center"/>
    </xf>
    <xf numFmtId="10" fontId="3" fillId="0" borderId="27" xfId="0" applyNumberFormat="1" applyFont="1" applyBorder="1" applyAlignment="1">
      <alignment horizontal="center" vertical="center"/>
    </xf>
    <xf numFmtId="0" fontId="18" fillId="6" borderId="57" xfId="0" applyFont="1" applyFill="1" applyBorder="1" applyAlignment="1">
      <alignment horizontal="center" vertical="center"/>
    </xf>
    <xf numFmtId="9" fontId="33" fillId="0" borderId="22" xfId="0" applyNumberFormat="1" applyFont="1" applyBorder="1" applyAlignment="1">
      <alignment horizontal="center" vertical="center"/>
    </xf>
    <xf numFmtId="9" fontId="33" fillId="0" borderId="29" xfId="0" applyNumberFormat="1" applyFont="1" applyBorder="1" applyAlignment="1">
      <alignment horizontal="center" vertical="center"/>
    </xf>
    <xf numFmtId="0" fontId="18" fillId="8" borderId="25" xfId="0" applyFont="1" applyFill="1" applyBorder="1" applyAlignment="1">
      <alignment horizontal="center" vertical="center"/>
    </xf>
    <xf numFmtId="164" fontId="18" fillId="8" borderId="25" xfId="0" applyNumberFormat="1" applyFont="1" applyFill="1" applyBorder="1" applyAlignment="1">
      <alignment horizontal="left" vertical="center"/>
    </xf>
    <xf numFmtId="164" fontId="18" fillId="8" borderId="59" xfId="0" applyNumberFormat="1" applyFont="1" applyFill="1" applyBorder="1" applyAlignment="1">
      <alignment horizontal="left" vertical="center"/>
    </xf>
    <xf numFmtId="0" fontId="18" fillId="8" borderId="1" xfId="0" applyFont="1" applyFill="1" applyBorder="1" applyAlignment="1">
      <alignment horizontal="center" vertical="center"/>
    </xf>
    <xf numFmtId="164" fontId="18" fillId="8" borderId="1" xfId="0" applyNumberFormat="1" applyFont="1" applyFill="1" applyBorder="1" applyAlignment="1">
      <alignment horizontal="left" vertical="center"/>
    </xf>
    <xf numFmtId="164" fontId="18" fillId="8" borderId="58" xfId="0" applyNumberFormat="1" applyFont="1" applyFill="1" applyBorder="1" applyAlignment="1">
      <alignment horizontal="left" vertical="center"/>
    </xf>
    <xf numFmtId="0" fontId="18" fillId="8" borderId="60" xfId="0" applyFont="1" applyFill="1" applyBorder="1" applyAlignment="1">
      <alignment horizontal="center"/>
    </xf>
    <xf numFmtId="164" fontId="18" fillId="8" borderId="60" xfId="0" applyNumberFormat="1" applyFont="1" applyFill="1" applyBorder="1" applyAlignment="1">
      <alignment horizontal="left" vertical="center"/>
    </xf>
    <xf numFmtId="164" fontId="18" fillId="8" borderId="61" xfId="0" applyNumberFormat="1" applyFont="1" applyFill="1" applyBorder="1" applyAlignment="1">
      <alignment horizontal="left" vertical="center"/>
    </xf>
    <xf numFmtId="164" fontId="18" fillId="0" borderId="0" xfId="0" applyNumberFormat="1" applyFont="1" applyAlignment="1">
      <alignment horizontal="left" vertical="center"/>
    </xf>
    <xf numFmtId="0" fontId="18" fillId="19" borderId="31" xfId="0" applyFont="1" applyFill="1" applyBorder="1" applyAlignment="1">
      <alignment horizontal="center"/>
    </xf>
    <xf numFmtId="164" fontId="18" fillId="19" borderId="31" xfId="0" applyNumberFormat="1" applyFont="1" applyFill="1" applyBorder="1" applyAlignment="1">
      <alignment horizontal="left" vertical="center"/>
    </xf>
    <xf numFmtId="164" fontId="18" fillId="19" borderId="62" xfId="0" applyNumberFormat="1" applyFont="1" applyFill="1" applyBorder="1" applyAlignment="1">
      <alignment horizontal="left" vertical="center"/>
    </xf>
    <xf numFmtId="0" fontId="30" fillId="20" borderId="1" xfId="0" applyFont="1" applyFill="1" applyBorder="1" applyAlignment="1">
      <alignment horizontal="center"/>
    </xf>
    <xf numFmtId="0" fontId="0" fillId="23" borderId="68" xfId="0" applyFill="1" applyBorder="1"/>
    <xf numFmtId="9" fontId="39" fillId="23" borderId="69" xfId="2" applyFont="1" applyFill="1" applyBorder="1" applyAlignment="1">
      <alignment horizontal="right" vertical="center" wrapText="1"/>
    </xf>
    <xf numFmtId="0" fontId="35" fillId="0" borderId="72" xfId="0" applyFont="1" applyBorder="1" applyAlignment="1">
      <alignment horizontal="center" vertical="center" wrapText="1"/>
    </xf>
    <xf numFmtId="0" fontId="35" fillId="0" borderId="73" xfId="0" applyFont="1" applyBorder="1" applyAlignment="1">
      <alignment horizontal="center" vertical="center" wrapText="1"/>
    </xf>
    <xf numFmtId="0" fontId="40" fillId="0" borderId="74" xfId="0" applyFont="1" applyBorder="1" applyAlignment="1">
      <alignment horizontal="center" vertical="center" wrapText="1"/>
    </xf>
    <xf numFmtId="0" fontId="0" fillId="0" borderId="75" xfId="0" applyBorder="1" applyAlignment="1">
      <alignment vertical="center" wrapText="1"/>
    </xf>
    <xf numFmtId="173" fontId="0" fillId="0" borderId="75" xfId="1" applyNumberFormat="1" applyFont="1" applyBorder="1" applyAlignment="1">
      <alignment horizontal="center" vertical="center" wrapText="1"/>
    </xf>
    <xf numFmtId="173" fontId="0" fillId="0" borderId="76" xfId="1" applyNumberFormat="1" applyFont="1" applyBorder="1" applyAlignment="1">
      <alignment vertical="center" wrapText="1"/>
    </xf>
    <xf numFmtId="9" fontId="41" fillId="0" borderId="77" xfId="2" applyFont="1" applyBorder="1" applyAlignment="1">
      <alignment horizontal="right" vertical="center" wrapText="1"/>
    </xf>
    <xf numFmtId="173" fontId="0" fillId="0" borderId="75" xfId="1" applyNumberFormat="1" applyFont="1" applyBorder="1" applyAlignment="1">
      <alignment vertical="center" wrapText="1"/>
    </xf>
    <xf numFmtId="0" fontId="35" fillId="0" borderId="78" xfId="0" applyFont="1" applyBorder="1" applyAlignment="1">
      <alignment vertical="center" wrapText="1"/>
    </xf>
    <xf numFmtId="173" fontId="35" fillId="0" borderId="78" xfId="1" applyNumberFormat="1" applyFont="1" applyBorder="1" applyAlignment="1">
      <alignment vertical="center" wrapText="1"/>
    </xf>
    <xf numFmtId="173" fontId="35" fillId="0" borderId="79" xfId="1" applyNumberFormat="1" applyFont="1" applyBorder="1" applyAlignment="1">
      <alignment vertical="center" wrapText="1"/>
    </xf>
    <xf numFmtId="9" fontId="41" fillId="0" borderId="80" xfId="2" applyFont="1" applyBorder="1" applyAlignment="1">
      <alignment horizontal="right" vertical="center" wrapText="1"/>
    </xf>
    <xf numFmtId="0" fontId="42" fillId="0" borderId="0" xfId="0" applyFont="1" applyAlignment="1">
      <alignment horizontal="right"/>
    </xf>
    <xf numFmtId="9" fontId="41" fillId="23" borderId="77" xfId="2" applyFont="1" applyFill="1" applyBorder="1" applyAlignment="1">
      <alignment horizontal="right" vertical="center" wrapText="1"/>
    </xf>
    <xf numFmtId="9" fontId="41" fillId="24" borderId="77" xfId="2" applyFont="1" applyFill="1" applyBorder="1" applyAlignment="1">
      <alignment horizontal="right" vertical="center" wrapText="1"/>
    </xf>
    <xf numFmtId="9" fontId="41" fillId="24" borderId="80" xfId="2" applyFont="1" applyFill="1" applyBorder="1" applyAlignment="1">
      <alignment horizontal="right" vertical="center" wrapText="1"/>
    </xf>
    <xf numFmtId="10" fontId="0" fillId="0" borderId="0" xfId="0" applyNumberFormat="1"/>
    <xf numFmtId="9" fontId="0" fillId="0" borderId="0" xfId="0" applyNumberFormat="1"/>
    <xf numFmtId="0" fontId="46" fillId="0" borderId="0" xfId="0" applyFont="1" applyAlignment="1">
      <alignment vertical="center"/>
    </xf>
    <xf numFmtId="0" fontId="45" fillId="14" borderId="1" xfId="0" applyFont="1" applyFill="1" applyBorder="1" applyAlignment="1">
      <alignment horizontal="center" vertical="center"/>
    </xf>
    <xf numFmtId="0" fontId="45" fillId="13" borderId="1" xfId="0" applyFont="1" applyFill="1" applyBorder="1" applyAlignment="1">
      <alignment horizontal="center" vertical="center"/>
    </xf>
    <xf numFmtId="0" fontId="2" fillId="0" borderId="0" xfId="0" quotePrefix="1" applyFont="1" applyAlignment="1">
      <alignment horizontal="center" vertical="center"/>
    </xf>
    <xf numFmtId="0" fontId="47" fillId="26" borderId="4" xfId="0" applyFont="1" applyFill="1" applyBorder="1" applyAlignment="1">
      <alignment horizontal="left" vertical="center"/>
    </xf>
    <xf numFmtId="0" fontId="47" fillId="26" borderId="4" xfId="0" applyFont="1" applyFill="1" applyBorder="1" applyAlignment="1">
      <alignment horizontal="center" vertical="center"/>
    </xf>
    <xf numFmtId="164" fontId="47" fillId="26" borderId="4" xfId="0" applyNumberFormat="1" applyFont="1" applyFill="1" applyBorder="1" applyAlignment="1">
      <alignment horizontal="center" vertical="center"/>
    </xf>
    <xf numFmtId="165" fontId="47" fillId="26" borderId="4" xfId="0" applyNumberFormat="1" applyFont="1" applyFill="1" applyBorder="1" applyAlignment="1">
      <alignment horizontal="center" vertical="center"/>
    </xf>
    <xf numFmtId="0" fontId="47" fillId="26" borderId="9" xfId="0" applyFont="1" applyFill="1" applyBorder="1" applyAlignment="1">
      <alignment horizontal="center" vertical="center"/>
    </xf>
    <xf numFmtId="10" fontId="47" fillId="27" borderId="4" xfId="0" applyNumberFormat="1" applyFont="1" applyFill="1" applyBorder="1" applyAlignment="1">
      <alignment horizontal="center" vertical="center"/>
    </xf>
    <xf numFmtId="0" fontId="47" fillId="26" borderId="4" xfId="0" quotePrefix="1" applyFont="1" applyFill="1" applyBorder="1" applyAlignment="1">
      <alignment horizontal="left" vertical="center"/>
    </xf>
    <xf numFmtId="10" fontId="47" fillId="26" borderId="4" xfId="0" applyNumberFormat="1" applyFont="1" applyFill="1" applyBorder="1" applyAlignment="1">
      <alignment horizontal="center" vertical="center"/>
    </xf>
    <xf numFmtId="9" fontId="47" fillId="26" borderId="4" xfId="2" applyFont="1" applyFill="1" applyBorder="1" applyAlignment="1">
      <alignment horizontal="center" vertical="center"/>
    </xf>
    <xf numFmtId="9" fontId="49" fillId="26" borderId="5" xfId="0" applyNumberFormat="1" applyFont="1" applyFill="1" applyBorder="1" applyAlignment="1">
      <alignment horizontal="center" vertical="center"/>
    </xf>
    <xf numFmtId="9" fontId="49" fillId="26" borderId="7" xfId="0" applyNumberFormat="1" applyFont="1" applyFill="1" applyBorder="1" applyAlignment="1">
      <alignment horizontal="center" vertical="center"/>
    </xf>
    <xf numFmtId="0" fontId="47" fillId="28" borderId="4" xfId="0" quotePrefix="1" applyFont="1" applyFill="1" applyBorder="1" applyAlignment="1">
      <alignment horizontal="left" vertical="center"/>
    </xf>
    <xf numFmtId="0" fontId="47" fillId="28" borderId="4" xfId="0" applyFont="1" applyFill="1" applyBorder="1" applyAlignment="1">
      <alignment horizontal="center" vertical="center"/>
    </xf>
    <xf numFmtId="164" fontId="47" fillId="28" borderId="4" xfId="0" applyNumberFormat="1" applyFont="1" applyFill="1" applyBorder="1" applyAlignment="1">
      <alignment horizontal="center" vertical="center"/>
    </xf>
    <xf numFmtId="10" fontId="47" fillId="28" borderId="4" xfId="0" applyNumberFormat="1" applyFont="1" applyFill="1" applyBorder="1" applyAlignment="1">
      <alignment horizontal="center" vertical="center"/>
    </xf>
    <xf numFmtId="0" fontId="49" fillId="26" borderId="4" xfId="0" applyFont="1" applyFill="1" applyBorder="1" applyAlignment="1">
      <alignment horizontal="center" vertical="center"/>
    </xf>
    <xf numFmtId="0" fontId="49" fillId="26" borderId="11" xfId="0" applyFont="1" applyFill="1" applyBorder="1" applyAlignment="1">
      <alignment horizontal="center" vertical="center"/>
    </xf>
    <xf numFmtId="9" fontId="18" fillId="0" borderId="5" xfId="0" applyNumberFormat="1" applyFont="1" applyBorder="1" applyAlignment="1">
      <alignment horizontal="center" vertical="center"/>
    </xf>
    <xf numFmtId="0" fontId="3" fillId="0" borderId="12" xfId="0" quotePrefix="1" applyFont="1" applyBorder="1" applyAlignment="1">
      <alignment horizontal="left" vertical="center"/>
    </xf>
    <xf numFmtId="165" fontId="18" fillId="0" borderId="12" xfId="0" applyNumberFormat="1" applyFont="1" applyBorder="1" applyAlignment="1">
      <alignment horizontal="center" vertical="center"/>
    </xf>
    <xf numFmtId="9" fontId="18" fillId="0" borderId="7" xfId="0" applyNumberFormat="1" applyFont="1" applyBorder="1" applyAlignment="1">
      <alignment horizontal="center" vertical="center"/>
    </xf>
    <xf numFmtId="0" fontId="47" fillId="25" borderId="4" xfId="0" quotePrefix="1" applyFont="1" applyFill="1" applyBorder="1" applyAlignment="1">
      <alignment horizontal="left" vertical="center"/>
    </xf>
    <xf numFmtId="0" fontId="18" fillId="30" borderId="21" xfId="0" applyFont="1" applyFill="1" applyBorder="1" applyAlignment="1">
      <alignment horizontal="center" vertical="center"/>
    </xf>
    <xf numFmtId="165" fontId="3" fillId="30" borderId="0" xfId="0" applyNumberFormat="1" applyFont="1" applyFill="1" applyAlignment="1">
      <alignment horizontal="center" vertical="center"/>
    </xf>
    <xf numFmtId="0" fontId="49" fillId="31" borderId="4" xfId="0" applyFont="1" applyFill="1" applyBorder="1"/>
    <xf numFmtId="0" fontId="50" fillId="30" borderId="0" xfId="0" applyFont="1" applyFill="1"/>
    <xf numFmtId="0" fontId="36" fillId="6" borderId="13" xfId="0" applyFont="1" applyFill="1" applyBorder="1" applyAlignment="1">
      <alignment horizontal="left" vertical="center"/>
    </xf>
    <xf numFmtId="0" fontId="36" fillId="0" borderId="13" xfId="0" quotePrefix="1" applyFont="1" applyBorder="1" applyAlignment="1">
      <alignment horizontal="left" vertical="center"/>
    </xf>
    <xf numFmtId="0" fontId="3" fillId="0" borderId="18" xfId="0" applyFont="1" applyBorder="1" applyAlignment="1">
      <alignment horizontal="center" vertical="center"/>
    </xf>
    <xf numFmtId="0" fontId="51" fillId="32" borderId="1" xfId="0" applyFont="1" applyFill="1" applyBorder="1"/>
    <xf numFmtId="0" fontId="51" fillId="32" borderId="1" xfId="0" applyFont="1" applyFill="1" applyBorder="1" applyAlignment="1">
      <alignment horizontal="left"/>
    </xf>
    <xf numFmtId="0" fontId="51" fillId="0" borderId="1" xfId="0" applyFont="1" applyBorder="1" applyAlignment="1">
      <alignment horizontal="left"/>
    </xf>
    <xf numFmtId="0" fontId="51" fillId="0" borderId="1" xfId="0" applyFont="1" applyBorder="1"/>
    <xf numFmtId="0" fontId="52" fillId="32" borderId="1" xfId="0" applyFont="1" applyFill="1" applyBorder="1" applyAlignment="1">
      <alignment horizontal="left" vertical="center"/>
    </xf>
    <xf numFmtId="0" fontId="51" fillId="33" borderId="1" xfId="0" applyFont="1" applyFill="1" applyBorder="1" applyAlignment="1">
      <alignment horizontal="left"/>
    </xf>
    <xf numFmtId="0" fontId="51" fillId="33" borderId="1" xfId="0" applyFont="1" applyFill="1" applyBorder="1"/>
    <xf numFmtId="0" fontId="51" fillId="32" borderId="1" xfId="0" applyFont="1" applyFill="1" applyBorder="1" applyAlignment="1">
      <alignment horizontal="left" vertical="center"/>
    </xf>
    <xf numFmtId="3" fontId="18" fillId="34" borderId="88" xfId="0" applyNumberFormat="1" applyFont="1" applyFill="1" applyBorder="1" applyAlignment="1">
      <alignment horizontal="center" vertical="center"/>
    </xf>
    <xf numFmtId="3" fontId="18" fillId="34" borderId="86" xfId="0" applyNumberFormat="1" applyFont="1" applyFill="1" applyBorder="1" applyAlignment="1">
      <alignment horizontal="center" vertical="center"/>
    </xf>
    <xf numFmtId="0" fontId="51" fillId="34" borderId="1" xfId="0" applyFont="1" applyFill="1" applyBorder="1" applyAlignment="1">
      <alignment horizontal="center"/>
    </xf>
    <xf numFmtId="0" fontId="51" fillId="24" borderId="1" xfId="0" applyFont="1" applyFill="1" applyBorder="1" applyAlignment="1">
      <alignment horizontal="center"/>
    </xf>
    <xf numFmtId="0" fontId="51" fillId="34" borderId="1" xfId="0" applyFont="1" applyFill="1" applyBorder="1" applyAlignment="1">
      <alignment horizontal="center" vertical="center"/>
    </xf>
    <xf numFmtId="0" fontId="51" fillId="24" borderId="1" xfId="0" applyFont="1" applyFill="1" applyBorder="1" applyAlignment="1">
      <alignment horizontal="center" vertical="center"/>
    </xf>
    <xf numFmtId="0" fontId="52" fillId="34" borderId="1" xfId="0" applyFont="1" applyFill="1" applyBorder="1" applyAlignment="1">
      <alignment horizontal="center" vertical="center"/>
    </xf>
    <xf numFmtId="43" fontId="51" fillId="0" borderId="1" xfId="1" applyFont="1" applyBorder="1"/>
    <xf numFmtId="166" fontId="3" fillId="0" borderId="27" xfId="0" applyNumberFormat="1" applyFont="1" applyBorder="1" applyAlignment="1">
      <alignment horizontal="center" vertical="center"/>
    </xf>
    <xf numFmtId="43" fontId="0" fillId="0" borderId="0" xfId="1" applyFont="1"/>
    <xf numFmtId="0" fontId="36" fillId="6" borderId="12" xfId="0" applyFont="1" applyFill="1" applyBorder="1" applyAlignment="1">
      <alignment horizontal="left" vertical="center"/>
    </xf>
    <xf numFmtId="0" fontId="36" fillId="6" borderId="13" xfId="0" quotePrefix="1" applyFont="1" applyFill="1" applyBorder="1" applyAlignment="1">
      <alignment horizontal="left" vertical="center"/>
    </xf>
    <xf numFmtId="0" fontId="36" fillId="0" borderId="7" xfId="0" quotePrefix="1" applyFont="1" applyBorder="1" applyAlignment="1">
      <alignment horizontal="left" vertical="center"/>
    </xf>
    <xf numFmtId="0" fontId="3" fillId="35" borderId="5" xfId="0" quotePrefix="1" applyFont="1" applyFill="1" applyBorder="1" applyAlignment="1">
      <alignment horizontal="left" vertical="center"/>
    </xf>
    <xf numFmtId="0" fontId="3" fillId="36" borderId="16" xfId="0" quotePrefix="1" applyFont="1" applyFill="1" applyBorder="1" applyAlignment="1">
      <alignment horizontal="left" vertical="center"/>
    </xf>
    <xf numFmtId="0" fontId="3" fillId="36" borderId="13" xfId="0" quotePrefix="1" applyFont="1" applyFill="1" applyBorder="1" applyAlignment="1">
      <alignment horizontal="left" vertical="center"/>
    </xf>
    <xf numFmtId="0" fontId="3" fillId="35" borderId="13" xfId="0" quotePrefix="1" applyFont="1" applyFill="1" applyBorder="1" applyAlignment="1">
      <alignment horizontal="left" vertical="center"/>
    </xf>
    <xf numFmtId="10" fontId="3" fillId="0" borderId="92" xfId="0" applyNumberFormat="1" applyFont="1" applyBorder="1" applyAlignment="1">
      <alignment horizontal="center" vertical="center"/>
    </xf>
    <xf numFmtId="0" fontId="3" fillId="0" borderId="17" xfId="0" applyFont="1" applyBorder="1" applyAlignment="1">
      <alignment horizontal="left" vertical="center"/>
    </xf>
    <xf numFmtId="165" fontId="3" fillId="0" borderId="17" xfId="0" applyNumberFormat="1" applyFont="1" applyBorder="1" applyAlignment="1">
      <alignment horizontal="center" vertical="center"/>
    </xf>
    <xf numFmtId="0" fontId="3" fillId="0" borderId="93" xfId="0" applyFont="1" applyBorder="1" applyAlignment="1">
      <alignment horizontal="left" vertical="center"/>
    </xf>
    <xf numFmtId="0" fontId="3" fillId="0" borderId="93" xfId="0" quotePrefix="1" applyFont="1" applyBorder="1" applyAlignment="1">
      <alignment horizontal="center" vertical="center"/>
    </xf>
    <xf numFmtId="0" fontId="30" fillId="26" borderId="11" xfId="0" quotePrefix="1" applyFont="1" applyFill="1" applyBorder="1" applyAlignment="1">
      <alignment horizontal="left" vertical="center"/>
    </xf>
    <xf numFmtId="164" fontId="3" fillId="0" borderId="93" xfId="0" applyNumberFormat="1" applyFont="1" applyBorder="1" applyAlignment="1">
      <alignment horizontal="center" vertical="center"/>
    </xf>
    <xf numFmtId="164" fontId="47" fillId="26" borderId="11" xfId="0" applyNumberFormat="1" applyFont="1" applyFill="1" applyBorder="1" applyAlignment="1">
      <alignment horizontal="center" vertical="center"/>
    </xf>
    <xf numFmtId="0" fontId="36" fillId="36" borderId="92" xfId="0" quotePrefix="1" applyFont="1" applyFill="1" applyBorder="1" applyAlignment="1">
      <alignment horizontal="left" vertical="center"/>
    </xf>
    <xf numFmtId="0" fontId="3" fillId="6" borderId="92" xfId="0" quotePrefix="1" applyFont="1" applyFill="1" applyBorder="1" applyAlignment="1">
      <alignment horizontal="center" vertical="center"/>
    </xf>
    <xf numFmtId="164" fontId="3" fillId="6" borderId="92" xfId="0" applyNumberFormat="1" applyFont="1" applyFill="1" applyBorder="1" applyAlignment="1">
      <alignment horizontal="center" vertical="center"/>
    </xf>
    <xf numFmtId="0" fontId="3" fillId="0" borderId="6" xfId="0" applyFont="1" applyBorder="1" applyAlignment="1">
      <alignment horizontal="center" vertical="center"/>
    </xf>
    <xf numFmtId="10" fontId="3" fillId="0" borderId="62" xfId="0" quotePrefix="1" applyNumberFormat="1" applyFont="1" applyBorder="1" applyAlignment="1">
      <alignment horizontal="center" vertical="center"/>
    </xf>
    <xf numFmtId="3" fontId="3" fillId="6" borderId="15" xfId="0" quotePrefix="1" applyNumberFormat="1" applyFont="1" applyFill="1" applyBorder="1" applyAlignment="1">
      <alignment horizontal="center" vertical="center"/>
    </xf>
    <xf numFmtId="10" fontId="3" fillId="6" borderId="17" xfId="0" quotePrefix="1" applyNumberFormat="1" applyFont="1" applyFill="1" applyBorder="1" applyAlignment="1">
      <alignment horizontal="center" vertical="center"/>
    </xf>
    <xf numFmtId="10" fontId="3" fillId="6" borderId="15" xfId="0" quotePrefix="1" applyNumberFormat="1" applyFont="1" applyFill="1" applyBorder="1" applyAlignment="1">
      <alignment horizontal="center" vertical="center"/>
    </xf>
    <xf numFmtId="0" fontId="3" fillId="6" borderId="17" xfId="0" quotePrefix="1" applyFont="1" applyFill="1" applyBorder="1" applyAlignment="1">
      <alignment horizontal="center" vertical="center"/>
    </xf>
    <xf numFmtId="0" fontId="3" fillId="4" borderId="17" xfId="0" quotePrefix="1" applyFont="1" applyFill="1" applyBorder="1" applyAlignment="1">
      <alignment horizontal="center" vertical="center"/>
    </xf>
    <xf numFmtId="0" fontId="49" fillId="26" borderId="20" xfId="0" applyFont="1" applyFill="1" applyBorder="1" applyAlignment="1">
      <alignment horizontal="center" vertical="center"/>
    </xf>
    <xf numFmtId="0" fontId="18" fillId="30" borderId="1" xfId="0" applyFont="1" applyFill="1" applyBorder="1" applyAlignment="1">
      <alignment horizontal="center" vertical="center"/>
    </xf>
    <xf numFmtId="165" fontId="18" fillId="0" borderId="15" xfId="0" applyNumberFormat="1" applyFont="1" applyBorder="1" applyAlignment="1">
      <alignment horizontal="center" vertical="center"/>
    </xf>
    <xf numFmtId="164" fontId="12" fillId="0" borderId="0" xfId="0" applyNumberFormat="1" applyFont="1" applyAlignment="1">
      <alignment horizontal="right"/>
    </xf>
    <xf numFmtId="0" fontId="3" fillId="6" borderId="17" xfId="0" applyFont="1" applyFill="1" applyBorder="1" applyAlignment="1">
      <alignment horizontal="left" vertical="center"/>
    </xf>
    <xf numFmtId="0" fontId="3" fillId="6" borderId="17" xfId="0" applyFont="1" applyFill="1" applyBorder="1" applyAlignment="1">
      <alignment horizontal="center" vertical="center"/>
    </xf>
    <xf numFmtId="0" fontId="3" fillId="6" borderId="92" xfId="0" applyFont="1" applyFill="1" applyBorder="1" applyAlignment="1">
      <alignment horizontal="left" vertical="center"/>
    </xf>
    <xf numFmtId="0" fontId="3" fillId="6" borderId="92" xfId="0" applyFont="1" applyFill="1" applyBorder="1" applyAlignment="1">
      <alignment horizontal="center" vertical="center"/>
    </xf>
    <xf numFmtId="164" fontId="3" fillId="6" borderId="17" xfId="0" applyNumberFormat="1" applyFont="1" applyFill="1" applyBorder="1" applyAlignment="1">
      <alignment horizontal="center" vertical="center"/>
    </xf>
    <xf numFmtId="0" fontId="3" fillId="0" borderId="18" xfId="0" quotePrefix="1" applyFont="1" applyBorder="1" applyAlignment="1">
      <alignment horizontal="center" vertical="center"/>
    </xf>
    <xf numFmtId="0" fontId="3" fillId="0" borderId="57" xfId="0" applyFont="1" applyBorder="1" applyAlignment="1">
      <alignment horizontal="center" vertical="center"/>
    </xf>
    <xf numFmtId="3" fontId="3" fillId="0" borderId="57" xfId="0" applyNumberFormat="1" applyFont="1" applyBorder="1" applyAlignment="1">
      <alignment horizontal="center" vertical="center"/>
    </xf>
    <xf numFmtId="0" fontId="54" fillId="0" borderId="89" xfId="0" applyFont="1" applyBorder="1" applyAlignment="1">
      <alignment horizontal="center"/>
    </xf>
    <xf numFmtId="0" fontId="54" fillId="0" borderId="89" xfId="0" applyFont="1" applyBorder="1" applyAlignment="1">
      <alignment horizontal="center" vertical="center"/>
    </xf>
    <xf numFmtId="0" fontId="54" fillId="37" borderId="89" xfId="0" applyFont="1" applyFill="1" applyBorder="1" applyAlignment="1">
      <alignment horizontal="center" vertical="center"/>
    </xf>
    <xf numFmtId="3" fontId="18" fillId="34" borderId="91" xfId="0" applyNumberFormat="1" applyFont="1" applyFill="1" applyBorder="1" applyAlignment="1">
      <alignment horizontal="center" vertical="center"/>
    </xf>
    <xf numFmtId="0" fontId="54" fillId="0" borderId="90" xfId="0" applyFont="1" applyBorder="1" applyAlignment="1">
      <alignment horizontal="center"/>
    </xf>
    <xf numFmtId="0" fontId="54" fillId="0" borderId="87" xfId="0" applyFont="1" applyBorder="1" applyAlignment="1">
      <alignment horizontal="center"/>
    </xf>
    <xf numFmtId="14" fontId="3" fillId="0" borderId="0" xfId="0" applyNumberFormat="1" applyFont="1"/>
    <xf numFmtId="173" fontId="51" fillId="0" borderId="1" xfId="1" applyNumberFormat="1" applyFont="1" applyBorder="1"/>
    <xf numFmtId="44" fontId="0" fillId="0" borderId="1" xfId="0" applyNumberFormat="1" applyBorder="1"/>
    <xf numFmtId="44" fontId="0" fillId="24" borderId="1" xfId="0" applyNumberFormat="1" applyFill="1" applyBorder="1"/>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18" fillId="16" borderId="31" xfId="0" applyFont="1" applyFill="1" applyBorder="1"/>
    <xf numFmtId="164" fontId="18" fillId="16" borderId="30" xfId="0" applyNumberFormat="1" applyFont="1" applyFill="1" applyBorder="1" applyAlignment="1">
      <alignment horizontal="center" vertical="center"/>
    </xf>
    <xf numFmtId="164" fontId="18" fillId="16" borderId="62" xfId="0" applyNumberFormat="1" applyFont="1" applyFill="1" applyBorder="1" applyAlignment="1">
      <alignment horizontal="center" vertical="center"/>
    </xf>
    <xf numFmtId="174" fontId="0" fillId="0" borderId="0" xfId="0" applyNumberFormat="1"/>
    <xf numFmtId="0" fontId="26" fillId="6" borderId="13" xfId="0" applyFont="1" applyFill="1" applyBorder="1" applyAlignment="1">
      <alignment horizontal="center" vertical="center"/>
    </xf>
    <xf numFmtId="164" fontId="29" fillId="6" borderId="13" xfId="0" applyNumberFormat="1" applyFont="1" applyFill="1" applyBorder="1" applyAlignment="1">
      <alignment horizontal="center" vertical="center"/>
    </xf>
    <xf numFmtId="0" fontId="48" fillId="26" borderId="1" xfId="0" applyFont="1" applyFill="1" applyBorder="1" applyAlignment="1">
      <alignment horizontal="center" wrapText="1"/>
    </xf>
    <xf numFmtId="0" fontId="48" fillId="26" borderId="0" xfId="0" applyFont="1" applyFill="1" applyAlignment="1">
      <alignment horizontal="center" wrapText="1"/>
    </xf>
    <xf numFmtId="0" fontId="5" fillId="0" borderId="0" xfId="0" applyFont="1" applyAlignment="1">
      <alignment horizontal="center" vertical="center" wrapText="1"/>
    </xf>
    <xf numFmtId="0" fontId="6"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wrapText="1"/>
    </xf>
    <xf numFmtId="166" fontId="48" fillId="26" borderId="0" xfId="0" applyNumberFormat="1" applyFont="1" applyFill="1" applyAlignment="1">
      <alignment horizontal="center" wrapText="1"/>
    </xf>
    <xf numFmtId="173" fontId="0" fillId="0" borderId="76" xfId="1" applyNumberFormat="1" applyFont="1" applyBorder="1" applyAlignment="1">
      <alignment horizontal="center" vertical="center" wrapText="1"/>
    </xf>
    <xf numFmtId="173" fontId="55" fillId="0" borderId="76" xfId="1" applyNumberFormat="1" applyFont="1" applyBorder="1" applyAlignment="1">
      <alignment horizontal="center" vertical="center" wrapText="1"/>
    </xf>
    <xf numFmtId="0" fontId="0" fillId="0" borderId="1" xfId="0" applyBorder="1"/>
    <xf numFmtId="0" fontId="35" fillId="0" borderId="95" xfId="0" applyFont="1" applyBorder="1" applyAlignment="1">
      <alignment horizontal="center" vertical="center" wrapText="1"/>
    </xf>
    <xf numFmtId="0" fontId="35" fillId="0" borderId="96" xfId="0" applyFont="1" applyBorder="1" applyAlignment="1">
      <alignment horizontal="center" vertical="center" wrapText="1"/>
    </xf>
    <xf numFmtId="0" fontId="35" fillId="0" borderId="97" xfId="0" applyFont="1" applyBorder="1" applyAlignment="1">
      <alignment horizontal="center" vertical="center" wrapText="1"/>
    </xf>
    <xf numFmtId="0" fontId="0" fillId="0" borderId="98" xfId="0" applyBorder="1" applyAlignment="1">
      <alignment vertical="center" wrapText="1"/>
    </xf>
    <xf numFmtId="173" fontId="0" fillId="0" borderId="99" xfId="1" applyNumberFormat="1" applyFont="1" applyBorder="1" applyAlignment="1">
      <alignment horizontal="center" vertical="center" wrapText="1"/>
    </xf>
    <xf numFmtId="173" fontId="55" fillId="0" borderId="99" xfId="1" applyNumberFormat="1" applyFont="1" applyBorder="1" applyAlignment="1">
      <alignment horizontal="center" vertical="center" wrapText="1"/>
    </xf>
    <xf numFmtId="0" fontId="0" fillId="0" borderId="100" xfId="0" applyBorder="1" applyAlignment="1">
      <alignment vertical="center" wrapText="1"/>
    </xf>
    <xf numFmtId="173" fontId="50" fillId="0" borderId="0" xfId="0" applyNumberFormat="1" applyFont="1"/>
    <xf numFmtId="175" fontId="50" fillId="0" borderId="0" xfId="0" applyNumberFormat="1" applyFont="1"/>
    <xf numFmtId="0" fontId="50" fillId="0" borderId="0" xfId="0" applyFont="1"/>
    <xf numFmtId="173" fontId="56" fillId="0" borderId="76" xfId="1" applyNumberFormat="1" applyFont="1" applyBorder="1" applyAlignment="1">
      <alignment horizontal="center" vertical="center" wrapText="1"/>
    </xf>
    <xf numFmtId="173" fontId="56" fillId="0" borderId="99" xfId="1" applyNumberFormat="1" applyFont="1" applyBorder="1" applyAlignment="1">
      <alignment horizontal="center" vertical="center" wrapText="1"/>
    </xf>
    <xf numFmtId="173" fontId="57" fillId="0" borderId="76" xfId="1" applyNumberFormat="1" applyFont="1" applyBorder="1" applyAlignment="1">
      <alignment horizontal="center" vertical="center" wrapText="1"/>
    </xf>
    <xf numFmtId="173" fontId="57" fillId="0" borderId="101" xfId="1" applyNumberFormat="1" applyFont="1" applyBorder="1" applyAlignment="1">
      <alignment horizontal="center" vertical="center" wrapText="1"/>
    </xf>
    <xf numFmtId="166" fontId="56" fillId="0" borderId="101" xfId="2" applyNumberFormat="1" applyFont="1" applyBorder="1" applyAlignment="1">
      <alignment horizontal="center" vertical="center" wrapText="1"/>
    </xf>
    <xf numFmtId="173" fontId="56" fillId="0" borderId="102" xfId="1" applyNumberFormat="1" applyFont="1" applyBorder="1" applyAlignment="1">
      <alignment horizontal="center" vertical="center" wrapText="1"/>
    </xf>
    <xf numFmtId="43" fontId="34" fillId="0" borderId="0" xfId="1" applyFont="1"/>
    <xf numFmtId="0" fontId="53" fillId="0" borderId="63" xfId="0" applyFont="1" applyBorder="1" applyAlignment="1">
      <alignment horizontal="right"/>
    </xf>
    <xf numFmtId="0" fontId="53" fillId="0" borderId="65" xfId="0" applyFont="1" applyBorder="1" applyAlignment="1">
      <alignment horizontal="right"/>
    </xf>
    <xf numFmtId="0" fontId="3" fillId="0" borderId="16" xfId="0" quotePrefix="1" applyFont="1" applyBorder="1" applyAlignment="1">
      <alignment horizontal="left" vertical="center"/>
    </xf>
    <xf numFmtId="0" fontId="30" fillId="26" borderId="4" xfId="0" quotePrefix="1" applyFont="1" applyFill="1" applyBorder="1" applyAlignment="1">
      <alignment horizontal="left" vertical="center"/>
    </xf>
    <xf numFmtId="0" fontId="30" fillId="28" borderId="4" xfId="0" quotePrefix="1" applyFont="1" applyFill="1" applyBorder="1" applyAlignment="1">
      <alignment horizontal="left" vertical="center"/>
    </xf>
    <xf numFmtId="0" fontId="58" fillId="0" borderId="104" xfId="0" applyFont="1" applyBorder="1" applyAlignment="1">
      <alignment horizontal="left" vertical="center" wrapText="1"/>
    </xf>
    <xf numFmtId="0" fontId="3" fillId="0" borderId="104" xfId="0" applyFont="1" applyBorder="1"/>
    <xf numFmtId="0" fontId="0" fillId="0" borderId="104" xfId="0" applyBorder="1"/>
    <xf numFmtId="0" fontId="3" fillId="4" borderId="104" xfId="0" quotePrefix="1" applyFont="1" applyFill="1" applyBorder="1" applyAlignment="1">
      <alignment horizontal="left" vertical="center"/>
    </xf>
    <xf numFmtId="0" fontId="58" fillId="4" borderId="104" xfId="0" applyFont="1" applyFill="1" applyBorder="1" applyAlignment="1">
      <alignment horizontal="left" vertical="center" wrapText="1"/>
    </xf>
    <xf numFmtId="0" fontId="59" fillId="39" borderId="0" xfId="0" applyFont="1" applyFill="1"/>
    <xf numFmtId="43" fontId="59" fillId="0" borderId="0" xfId="1" applyFont="1"/>
    <xf numFmtId="164" fontId="30" fillId="26" borderId="4" xfId="0" quotePrefix="1" applyNumberFormat="1" applyFont="1" applyFill="1" applyBorder="1" applyAlignment="1">
      <alignment horizontal="center" vertical="center"/>
    </xf>
    <xf numFmtId="0" fontId="3" fillId="36" borderId="12" xfId="0" applyFont="1" applyFill="1" applyBorder="1" applyAlignment="1">
      <alignment horizontal="left" vertical="center"/>
    </xf>
    <xf numFmtId="0" fontId="3" fillId="36" borderId="12" xfId="0" applyFont="1" applyFill="1" applyBorder="1" applyAlignment="1">
      <alignment horizontal="center" vertical="center"/>
    </xf>
    <xf numFmtId="164" fontId="3" fillId="36" borderId="13" xfId="0" applyNumberFormat="1" applyFont="1" applyFill="1" applyBorder="1" applyAlignment="1">
      <alignment horizontal="center" vertical="center"/>
    </xf>
    <xf numFmtId="0" fontId="3" fillId="36" borderId="13" xfId="0" applyFont="1" applyFill="1" applyBorder="1" applyAlignment="1">
      <alignment horizontal="left" vertical="center"/>
    </xf>
    <xf numFmtId="0" fontId="3" fillId="36" borderId="13" xfId="0" applyFont="1" applyFill="1" applyBorder="1" applyAlignment="1">
      <alignment horizontal="center" vertical="center"/>
    </xf>
    <xf numFmtId="0" fontId="3" fillId="36" borderId="92" xfId="0" applyFont="1" applyFill="1" applyBorder="1" applyAlignment="1">
      <alignment horizontal="center" vertical="center"/>
    </xf>
    <xf numFmtId="0" fontId="3" fillId="40" borderId="13" xfId="0" applyFont="1" applyFill="1" applyBorder="1" applyAlignment="1">
      <alignment horizontal="left" vertical="center"/>
    </xf>
    <xf numFmtId="0" fontId="3" fillId="40" borderId="5" xfId="0" quotePrefix="1" applyFont="1" applyFill="1" applyBorder="1" applyAlignment="1">
      <alignment horizontal="center" vertical="center"/>
    </xf>
    <xf numFmtId="0" fontId="36" fillId="41" borderId="13" xfId="0" quotePrefix="1" applyFont="1" applyFill="1" applyBorder="1" applyAlignment="1">
      <alignment horizontal="left" vertical="center"/>
    </xf>
    <xf numFmtId="0" fontId="3" fillId="41" borderId="17" xfId="0" quotePrefix="1" applyFont="1" applyFill="1" applyBorder="1" applyAlignment="1">
      <alignment horizontal="center" vertical="center"/>
    </xf>
    <xf numFmtId="0" fontId="61" fillId="0" borderId="0" xfId="0" applyFont="1" applyAlignment="1">
      <alignment horizontal="left" vertical="top"/>
    </xf>
    <xf numFmtId="0" fontId="61" fillId="0" borderId="0" xfId="0" applyFont="1" applyAlignment="1">
      <alignment horizontal="center" vertical="top"/>
    </xf>
    <xf numFmtId="8" fontId="61" fillId="0" borderId="0" xfId="0" applyNumberFormat="1" applyFont="1" applyAlignment="1">
      <alignment horizontal="right" vertical="top"/>
    </xf>
    <xf numFmtId="0" fontId="62" fillId="0" borderId="0" xfId="0" applyFont="1" applyAlignment="1">
      <alignment horizontal="left" vertical="top"/>
    </xf>
    <xf numFmtId="0" fontId="62" fillId="0" borderId="0" xfId="0" applyFont="1" applyAlignment="1">
      <alignment horizontal="center" vertical="top"/>
    </xf>
    <xf numFmtId="8" fontId="62" fillId="0" borderId="0" xfId="0" applyNumberFormat="1" applyFont="1" applyAlignment="1">
      <alignment horizontal="right" vertical="top"/>
    </xf>
    <xf numFmtId="0" fontId="30" fillId="26" borderId="9" xfId="0" quotePrefix="1" applyFont="1" applyFill="1" applyBorder="1" applyAlignment="1">
      <alignment horizontal="left" vertical="center"/>
    </xf>
    <xf numFmtId="0" fontId="53" fillId="0" borderId="0" xfId="0" applyFont="1" applyAlignment="1">
      <alignment horizontal="center" vertical="top"/>
    </xf>
    <xf numFmtId="0" fontId="53" fillId="42" borderId="0" xfId="0" applyFont="1" applyFill="1" applyAlignment="1">
      <alignment horizontal="center"/>
    </xf>
    <xf numFmtId="164" fontId="4" fillId="0" borderId="3" xfId="0" applyNumberFormat="1" applyFont="1" applyBorder="1"/>
    <xf numFmtId="164" fontId="12" fillId="0" borderId="3" xfId="0" applyNumberFormat="1" applyFont="1" applyBorder="1"/>
    <xf numFmtId="8" fontId="64" fillId="0" borderId="0" xfId="0" applyNumberFormat="1" applyFont="1" applyAlignment="1">
      <alignment horizontal="right" vertical="top"/>
    </xf>
    <xf numFmtId="43" fontId="0" fillId="0" borderId="0" xfId="0" applyNumberFormat="1"/>
    <xf numFmtId="0" fontId="64" fillId="0" borderId="0" xfId="0" applyFont="1" applyAlignment="1">
      <alignment horizontal="left" vertical="top"/>
    </xf>
    <xf numFmtId="43" fontId="61" fillId="0" borderId="0" xfId="1" applyFont="1" applyAlignment="1">
      <alignment horizontal="right" vertical="top"/>
    </xf>
    <xf numFmtId="17" fontId="61" fillId="0" borderId="0" xfId="0" applyNumberFormat="1" applyFont="1" applyAlignment="1">
      <alignment horizontal="center" vertical="top"/>
    </xf>
    <xf numFmtId="14" fontId="0" fillId="0" borderId="0" xfId="0" applyNumberFormat="1" applyAlignment="1">
      <alignment horizontal="left"/>
    </xf>
    <xf numFmtId="0" fontId="20" fillId="0" borderId="0" xfId="0" applyFont="1" applyAlignment="1">
      <alignment horizontal="right"/>
    </xf>
    <xf numFmtId="0" fontId="65" fillId="0" borderId="0" xfId="0" applyFont="1"/>
    <xf numFmtId="166" fontId="66" fillId="0" borderId="0" xfId="0" applyNumberFormat="1" applyFont="1"/>
    <xf numFmtId="176" fontId="3" fillId="0" borderId="0" xfId="0" applyNumberFormat="1" applyFont="1"/>
    <xf numFmtId="177" fontId="26" fillId="0" borderId="0" xfId="0" applyNumberFormat="1" applyFont="1"/>
    <xf numFmtId="177" fontId="3" fillId="0" borderId="0" xfId="0" applyNumberFormat="1" applyFont="1"/>
    <xf numFmtId="0" fontId="34" fillId="0" borderId="0" xfId="0" applyFont="1"/>
    <xf numFmtId="0" fontId="27" fillId="0" borderId="0" xfId="0" applyFont="1" applyAlignment="1">
      <alignment horizontal="center"/>
    </xf>
    <xf numFmtId="176" fontId="18" fillId="0" borderId="0" xfId="0" applyNumberFormat="1" applyFont="1"/>
    <xf numFmtId="176" fontId="18" fillId="7" borderId="1" xfId="0" applyNumberFormat="1" applyFont="1" applyFill="1" applyBorder="1" applyAlignment="1">
      <alignment horizontal="left" indent="1"/>
    </xf>
    <xf numFmtId="176" fontId="18" fillId="7" borderId="1" xfId="0" applyNumberFormat="1" applyFont="1" applyFill="1" applyBorder="1"/>
    <xf numFmtId="164" fontId="20" fillId="0" borderId="0" xfId="0" applyNumberFormat="1" applyFont="1" applyAlignment="1">
      <alignment horizontal="center" vertical="center"/>
    </xf>
    <xf numFmtId="165" fontId="67" fillId="0" borderId="0" xfId="0" applyNumberFormat="1" applyFont="1"/>
    <xf numFmtId="0" fontId="32" fillId="0" borderId="0" xfId="0" applyFont="1" applyAlignment="1">
      <alignment horizontal="right"/>
    </xf>
    <xf numFmtId="0" fontId="32" fillId="0" borderId="0" xfId="0" applyFont="1" applyAlignment="1">
      <alignment horizontal="left"/>
    </xf>
    <xf numFmtId="166" fontId="18" fillId="0" borderId="0" xfId="0" applyNumberFormat="1" applyFont="1"/>
    <xf numFmtId="0" fontId="13" fillId="0" borderId="0" xfId="0" applyFont="1" applyAlignment="1">
      <alignment horizontal="right"/>
    </xf>
    <xf numFmtId="176" fontId="13" fillId="0" borderId="0" xfId="0" applyNumberFormat="1" applyFont="1"/>
    <xf numFmtId="0" fontId="68" fillId="0" borderId="0" xfId="0" applyFont="1" applyAlignment="1">
      <alignment horizontal="right"/>
    </xf>
    <xf numFmtId="166" fontId="27" fillId="0" borderId="0" xfId="0" applyNumberFormat="1" applyFont="1" applyAlignment="1">
      <alignment horizontal="center"/>
    </xf>
    <xf numFmtId="0" fontId="27" fillId="0" borderId="0" xfId="0" applyFont="1" applyAlignment="1">
      <alignment horizontal="right"/>
    </xf>
    <xf numFmtId="166" fontId="69" fillId="0" borderId="0" xfId="0" applyNumberFormat="1" applyFont="1"/>
    <xf numFmtId="175" fontId="27" fillId="0" borderId="0" xfId="0" applyNumberFormat="1" applyFont="1"/>
    <xf numFmtId="9" fontId="3" fillId="0" borderId="0" xfId="0" applyNumberFormat="1" applyFont="1" applyAlignment="1">
      <alignment horizontal="center"/>
    </xf>
    <xf numFmtId="9" fontId="27" fillId="0" borderId="0" xfId="0" applyNumberFormat="1" applyFont="1" applyAlignment="1">
      <alignment horizontal="center"/>
    </xf>
    <xf numFmtId="9" fontId="34" fillId="0" borderId="0" xfId="0" applyNumberFormat="1" applyFont="1" applyAlignment="1">
      <alignment horizontal="left" indent="2"/>
    </xf>
    <xf numFmtId="9" fontId="0" fillId="0" borderId="0" xfId="2" applyFont="1"/>
    <xf numFmtId="166" fontId="18" fillId="0" borderId="0" xfId="0" applyNumberFormat="1" applyFont="1" applyAlignment="1">
      <alignment horizontal="center"/>
    </xf>
    <xf numFmtId="0" fontId="30" fillId="43" borderId="1" xfId="0" applyFont="1" applyFill="1" applyBorder="1" applyAlignment="1">
      <alignment horizontal="center"/>
    </xf>
    <xf numFmtId="9" fontId="28" fillId="44" borderId="0" xfId="0" applyNumberFormat="1" applyFont="1" applyFill="1" applyAlignment="1">
      <alignment horizontal="center"/>
    </xf>
    <xf numFmtId="176" fontId="30" fillId="45" borderId="1" xfId="0" applyNumberFormat="1" applyFont="1" applyFill="1" applyBorder="1"/>
    <xf numFmtId="164" fontId="30" fillId="45" borderId="1" xfId="0" applyNumberFormat="1" applyFont="1" applyFill="1" applyBorder="1"/>
    <xf numFmtId="0" fontId="30" fillId="45" borderId="1" xfId="0" applyFont="1" applyFill="1" applyBorder="1"/>
    <xf numFmtId="0" fontId="30" fillId="45" borderId="1" xfId="0" applyFont="1" applyFill="1" applyBorder="1" applyAlignment="1">
      <alignment horizontal="left"/>
    </xf>
    <xf numFmtId="9" fontId="28" fillId="45" borderId="0" xfId="0" applyNumberFormat="1" applyFont="1" applyFill="1" applyAlignment="1">
      <alignment horizontal="center"/>
    </xf>
    <xf numFmtId="166" fontId="30" fillId="45" borderId="0" xfId="0" applyNumberFormat="1" applyFont="1" applyFill="1" applyAlignment="1">
      <alignment horizontal="center"/>
    </xf>
    <xf numFmtId="176" fontId="30" fillId="45" borderId="0" xfId="0" applyNumberFormat="1" applyFont="1" applyFill="1"/>
    <xf numFmtId="0" fontId="30" fillId="45" borderId="0" xfId="0" applyFont="1" applyFill="1"/>
    <xf numFmtId="0" fontId="30" fillId="45" borderId="0" xfId="0" applyFont="1" applyFill="1" applyAlignment="1">
      <alignment horizontal="left"/>
    </xf>
    <xf numFmtId="0" fontId="12" fillId="0" borderId="0" xfId="0" applyFont="1"/>
    <xf numFmtId="0" fontId="72" fillId="0" borderId="5" xfId="0" applyFont="1" applyBorder="1" applyAlignment="1">
      <alignment horizontal="left"/>
    </xf>
    <xf numFmtId="0" fontId="72" fillId="0" borderId="0" xfId="0" applyFont="1"/>
    <xf numFmtId="166" fontId="73" fillId="0" borderId="18" xfId="0" applyNumberFormat="1" applyFont="1" applyBorder="1" applyAlignment="1">
      <alignment horizontal="center"/>
    </xf>
    <xf numFmtId="0" fontId="72" fillId="0" borderId="13" xfId="0" applyFont="1" applyBorder="1" applyAlignment="1">
      <alignment horizontal="left"/>
    </xf>
    <xf numFmtId="0" fontId="72" fillId="0" borderId="15" xfId="0" applyFont="1" applyBorder="1" applyAlignment="1">
      <alignment horizontal="left"/>
    </xf>
    <xf numFmtId="0" fontId="72" fillId="0" borderId="7" xfId="0" applyFont="1" applyBorder="1" applyAlignment="1">
      <alignment horizontal="left"/>
    </xf>
    <xf numFmtId="0" fontId="32" fillId="0" borderId="60" xfId="0" applyFont="1" applyBorder="1" applyAlignment="1">
      <alignment horizontal="center"/>
    </xf>
    <xf numFmtId="166" fontId="18" fillId="0" borderId="60" xfId="0" applyNumberFormat="1" applyFont="1" applyBorder="1" applyAlignment="1">
      <alignment horizontal="center"/>
    </xf>
    <xf numFmtId="0" fontId="75" fillId="0" borderId="0" xfId="0" applyFont="1"/>
    <xf numFmtId="166" fontId="76" fillId="0" borderId="18" xfId="0" applyNumberFormat="1" applyFont="1" applyBorder="1" applyAlignment="1">
      <alignment horizontal="center"/>
    </xf>
    <xf numFmtId="0" fontId="77" fillId="47" borderId="4" xfId="0" applyFont="1" applyFill="1" applyBorder="1" applyAlignment="1">
      <alignment horizontal="center"/>
    </xf>
    <xf numFmtId="0" fontId="77" fillId="48" borderId="4" xfId="0" applyFont="1" applyFill="1" applyBorder="1" applyAlignment="1">
      <alignment horizontal="center"/>
    </xf>
    <xf numFmtId="0" fontId="77" fillId="47" borderId="9" xfId="0" applyFont="1" applyFill="1" applyBorder="1" applyAlignment="1">
      <alignment horizontal="center"/>
    </xf>
    <xf numFmtId="166" fontId="77" fillId="47" borderId="4" xfId="0" applyNumberFormat="1" applyFont="1" applyFill="1" applyBorder="1" applyAlignment="1">
      <alignment horizontal="center"/>
    </xf>
    <xf numFmtId="166" fontId="16" fillId="0" borderId="3" xfId="0" applyNumberFormat="1" applyFont="1" applyBorder="1"/>
    <xf numFmtId="164" fontId="12" fillId="0" borderId="1" xfId="0" applyNumberFormat="1" applyFont="1" applyBorder="1"/>
    <xf numFmtId="164" fontId="6" fillId="0" borderId="1" xfId="0" applyNumberFormat="1" applyFont="1" applyBorder="1"/>
    <xf numFmtId="164" fontId="79" fillId="38" borderId="0" xfId="0" applyNumberFormat="1" applyFont="1" applyFill="1" applyAlignment="1">
      <alignment horizontal="center" vertical="center"/>
    </xf>
    <xf numFmtId="164" fontId="4" fillId="0" borderId="105" xfId="0" applyNumberFormat="1" applyFont="1" applyBorder="1"/>
    <xf numFmtId="0" fontId="3" fillId="24" borderId="0" xfId="0" applyFont="1" applyFill="1"/>
    <xf numFmtId="0" fontId="0" fillId="24" borderId="0" xfId="0" applyFill="1"/>
    <xf numFmtId="164" fontId="79" fillId="24" borderId="0" xfId="0" applyNumberFormat="1" applyFont="1" applyFill="1" applyAlignment="1">
      <alignment horizontal="center" vertical="center"/>
    </xf>
    <xf numFmtId="164" fontId="8" fillId="24" borderId="0" xfId="0" applyNumberFormat="1" applyFont="1" applyFill="1" applyAlignment="1">
      <alignment horizontal="center" vertical="center"/>
    </xf>
    <xf numFmtId="164" fontId="4" fillId="50" borderId="1" xfId="0" applyNumberFormat="1" applyFont="1" applyFill="1" applyBorder="1"/>
    <xf numFmtId="164" fontId="5" fillId="50" borderId="1" xfId="0" applyNumberFormat="1" applyFont="1" applyFill="1" applyBorder="1"/>
    <xf numFmtId="166" fontId="16" fillId="24" borderId="0" xfId="0" applyNumberFormat="1" applyFont="1" applyFill="1"/>
    <xf numFmtId="166" fontId="16" fillId="24" borderId="3" xfId="0" applyNumberFormat="1" applyFont="1" applyFill="1" applyBorder="1"/>
    <xf numFmtId="0" fontId="4" fillId="0" borderId="0" xfId="0" applyFont="1"/>
    <xf numFmtId="164" fontId="7" fillId="24" borderId="0" xfId="0" applyNumberFormat="1" applyFont="1" applyFill="1"/>
    <xf numFmtId="0" fontId="6" fillId="24" borderId="0" xfId="0" applyFont="1" applyFill="1" applyAlignment="1">
      <alignment horizontal="center"/>
    </xf>
    <xf numFmtId="164" fontId="14" fillId="24" borderId="0" xfId="0" applyNumberFormat="1" applyFont="1" applyFill="1"/>
    <xf numFmtId="164" fontId="11" fillId="24" borderId="0" xfId="0" applyNumberFormat="1" applyFont="1" applyFill="1"/>
    <xf numFmtId="164" fontId="7" fillId="24" borderId="105" xfId="0" applyNumberFormat="1" applyFont="1" applyFill="1" applyBorder="1"/>
    <xf numFmtId="164" fontId="14" fillId="24" borderId="3" xfId="0" applyNumberFormat="1" applyFont="1" applyFill="1" applyBorder="1"/>
    <xf numFmtId="164" fontId="14" fillId="24" borderId="105" xfId="0" applyNumberFormat="1" applyFont="1" applyFill="1" applyBorder="1"/>
    <xf numFmtId="164" fontId="14" fillId="24" borderId="103" xfId="0" applyNumberFormat="1" applyFont="1" applyFill="1" applyBorder="1"/>
    <xf numFmtId="166" fontId="6" fillId="24" borderId="0" xfId="0" applyNumberFormat="1" applyFont="1" applyFill="1" applyAlignment="1">
      <alignment horizontal="center"/>
    </xf>
    <xf numFmtId="166" fontId="7" fillId="24" borderId="0" xfId="0" applyNumberFormat="1" applyFont="1" applyFill="1"/>
    <xf numFmtId="166" fontId="8" fillId="24" borderId="0" xfId="0" applyNumberFormat="1" applyFont="1" applyFill="1" applyAlignment="1">
      <alignment horizontal="center" vertical="center"/>
    </xf>
    <xf numFmtId="166" fontId="11" fillId="24" borderId="0" xfId="0" applyNumberFormat="1" applyFont="1" applyFill="1"/>
    <xf numFmtId="166" fontId="0" fillId="24" borderId="0" xfId="0" applyNumberFormat="1" applyFill="1"/>
    <xf numFmtId="166" fontId="14" fillId="24" borderId="0" xfId="0" applyNumberFormat="1" applyFont="1" applyFill="1"/>
    <xf numFmtId="166" fontId="7" fillId="24" borderId="3" xfId="0" applyNumberFormat="1" applyFont="1" applyFill="1" applyBorder="1"/>
    <xf numFmtId="166" fontId="14" fillId="24" borderId="3" xfId="0" applyNumberFormat="1" applyFont="1" applyFill="1" applyBorder="1"/>
    <xf numFmtId="0" fontId="0" fillId="51" borderId="0" xfId="0" applyFill="1"/>
    <xf numFmtId="0" fontId="0" fillId="23" borderId="0" xfId="0" applyFill="1"/>
    <xf numFmtId="43" fontId="59" fillId="23" borderId="0" xfId="1" applyFont="1" applyFill="1"/>
    <xf numFmtId="43" fontId="59" fillId="0" borderId="0" xfId="1" applyFont="1" applyFill="1"/>
    <xf numFmtId="178" fontId="59" fillId="0" borderId="0" xfId="0" applyNumberFormat="1" applyFont="1"/>
    <xf numFmtId="178" fontId="59" fillId="23" borderId="0" xfId="0" applyNumberFormat="1" applyFont="1" applyFill="1"/>
    <xf numFmtId="0" fontId="34" fillId="23" borderId="0" xfId="0" applyFont="1" applyFill="1"/>
    <xf numFmtId="0" fontId="3" fillId="0" borderId="92" xfId="0" applyFont="1" applyBorder="1" applyAlignment="1">
      <alignment horizontal="left" vertical="center"/>
    </xf>
    <xf numFmtId="0" fontId="18" fillId="0" borderId="92" xfId="0" applyFont="1" applyBorder="1" applyAlignment="1">
      <alignment horizontal="center" vertical="center"/>
    </xf>
    <xf numFmtId="165" fontId="3" fillId="0" borderId="92" xfId="0" applyNumberFormat="1" applyFont="1" applyBorder="1" applyAlignment="1">
      <alignment horizontal="center" vertical="center"/>
    </xf>
    <xf numFmtId="0" fontId="3" fillId="6" borderId="92" xfId="0" quotePrefix="1" applyFont="1" applyFill="1" applyBorder="1" applyAlignment="1">
      <alignment horizontal="left" vertical="center"/>
    </xf>
    <xf numFmtId="0" fontId="10" fillId="0" borderId="0" xfId="0" applyFont="1" applyAlignment="1">
      <alignment horizontal="right" vertical="center"/>
    </xf>
    <xf numFmtId="0" fontId="34" fillId="0" borderId="104" xfId="0" applyFont="1" applyBorder="1"/>
    <xf numFmtId="164" fontId="0" fillId="0" borderId="0" xfId="0" applyNumberFormat="1"/>
    <xf numFmtId="166" fontId="30" fillId="44" borderId="0" xfId="0" applyNumberFormat="1" applyFont="1" applyFill="1" applyAlignment="1">
      <alignment horizontal="center"/>
    </xf>
    <xf numFmtId="0" fontId="34" fillId="0" borderId="0" xfId="0" applyFont="1" applyAlignment="1">
      <alignment horizontal="center"/>
    </xf>
    <xf numFmtId="14" fontId="30" fillId="49" borderId="1" xfId="0" applyNumberFormat="1" applyFont="1" applyFill="1" applyBorder="1" applyAlignment="1">
      <alignment vertical="center"/>
    </xf>
    <xf numFmtId="0" fontId="27" fillId="24" borderId="0" xfId="0" applyFont="1" applyFill="1"/>
    <xf numFmtId="164" fontId="30" fillId="45" borderId="1" xfId="0" applyNumberFormat="1" applyFont="1" applyFill="1" applyBorder="1" applyAlignment="1">
      <alignment horizontal="center" vertical="center"/>
    </xf>
    <xf numFmtId="176" fontId="18" fillId="0" borderId="0" xfId="0" applyNumberFormat="1" applyFont="1" applyAlignment="1">
      <alignment horizontal="center" vertical="center"/>
    </xf>
    <xf numFmtId="176" fontId="30" fillId="45" borderId="1" xfId="0" applyNumberFormat="1" applyFont="1" applyFill="1" applyBorder="1" applyAlignment="1">
      <alignment horizontal="center" vertical="center"/>
    </xf>
    <xf numFmtId="176" fontId="30" fillId="45" borderId="0" xfId="0" applyNumberFormat="1" applyFont="1" applyFill="1" applyAlignment="1">
      <alignment horizontal="center" vertical="center"/>
    </xf>
    <xf numFmtId="176" fontId="13" fillId="0" borderId="0" xfId="0" applyNumberFormat="1" applyFont="1" applyAlignment="1">
      <alignment horizontal="center" vertical="center"/>
    </xf>
    <xf numFmtId="176" fontId="3" fillId="0" borderId="0" xfId="0" applyNumberFormat="1" applyFont="1" applyAlignment="1">
      <alignment horizontal="center" vertical="center"/>
    </xf>
    <xf numFmtId="0" fontId="34" fillId="0" borderId="0" xfId="0" applyFont="1" applyAlignment="1">
      <alignment horizontal="center" vertical="center"/>
    </xf>
    <xf numFmtId="176" fontId="13" fillId="0" borderId="0" xfId="0" applyNumberFormat="1" applyFont="1" applyAlignment="1">
      <alignment horizontal="center"/>
    </xf>
    <xf numFmtId="166" fontId="66" fillId="0" borderId="0" xfId="0" applyNumberFormat="1" applyFont="1" applyAlignment="1">
      <alignment horizontal="right" vertical="center"/>
    </xf>
    <xf numFmtId="166" fontId="13" fillId="0" borderId="0" xfId="0" applyNumberFormat="1" applyFont="1" applyAlignment="1">
      <alignment horizontal="center"/>
    </xf>
    <xf numFmtId="166" fontId="69" fillId="0" borderId="0" xfId="0" applyNumberFormat="1" applyFont="1" applyAlignment="1">
      <alignment horizontal="center"/>
    </xf>
    <xf numFmtId="166" fontId="30" fillId="44" borderId="1" xfId="0" applyNumberFormat="1" applyFont="1" applyFill="1" applyBorder="1" applyAlignment="1">
      <alignment horizontal="center"/>
    </xf>
    <xf numFmtId="0" fontId="32" fillId="24" borderId="0" xfId="0" applyFont="1" applyFill="1"/>
    <xf numFmtId="0" fontId="13" fillId="24" borderId="0" xfId="0" applyFont="1" applyFill="1" applyAlignment="1">
      <alignment horizontal="right"/>
    </xf>
    <xf numFmtId="0" fontId="68" fillId="24" borderId="0" xfId="0" applyFont="1" applyFill="1" applyAlignment="1">
      <alignment horizontal="right"/>
    </xf>
    <xf numFmtId="0" fontId="27" fillId="24" borderId="0" xfId="0" applyFont="1" applyFill="1" applyAlignment="1">
      <alignment horizontal="right"/>
    </xf>
    <xf numFmtId="0" fontId="65" fillId="24" borderId="0" xfId="0" applyFont="1" applyFill="1"/>
    <xf numFmtId="0" fontId="34" fillId="24" borderId="0" xfId="0" applyFont="1" applyFill="1"/>
    <xf numFmtId="9" fontId="13" fillId="0" borderId="0" xfId="0" applyNumberFormat="1" applyFont="1" applyAlignment="1">
      <alignment horizontal="center"/>
    </xf>
    <xf numFmtId="0" fontId="80" fillId="24" borderId="0" xfId="0" applyFont="1" applyFill="1"/>
    <xf numFmtId="0" fontId="81" fillId="24" borderId="0" xfId="0" applyFont="1" applyFill="1"/>
    <xf numFmtId="9" fontId="68" fillId="0" borderId="0" xfId="0" applyNumberFormat="1" applyFont="1" applyAlignment="1">
      <alignment horizontal="left" indent="2"/>
    </xf>
    <xf numFmtId="164" fontId="63" fillId="0" borderId="0" xfId="0" applyNumberFormat="1" applyFont="1" applyAlignment="1">
      <alignment horizontal="center"/>
    </xf>
    <xf numFmtId="9" fontId="13" fillId="0" borderId="0" xfId="0" applyNumberFormat="1" applyFont="1" applyAlignment="1">
      <alignment horizontal="left" indent="2"/>
    </xf>
    <xf numFmtId="0" fontId="68" fillId="24" borderId="0" xfId="0" applyFont="1" applyFill="1"/>
    <xf numFmtId="166" fontId="68" fillId="0" borderId="0" xfId="0" applyNumberFormat="1" applyFont="1" applyAlignment="1">
      <alignment horizontal="center"/>
    </xf>
    <xf numFmtId="43" fontId="3" fillId="6" borderId="92" xfId="1" applyFont="1" applyFill="1" applyBorder="1" applyAlignment="1">
      <alignment horizontal="left" vertical="center"/>
    </xf>
    <xf numFmtId="164" fontId="3" fillId="6" borderId="13" xfId="0" quotePrefix="1" applyNumberFormat="1" applyFont="1" applyFill="1" applyBorder="1" applyAlignment="1">
      <alignment horizontal="center" vertical="center"/>
    </xf>
    <xf numFmtId="0" fontId="3" fillId="6" borderId="18" xfId="0" applyFont="1" applyFill="1" applyBorder="1" applyAlignment="1">
      <alignment horizontal="left" vertical="center"/>
    </xf>
    <xf numFmtId="3" fontId="3" fillId="6" borderId="18" xfId="0" quotePrefix="1" applyNumberFormat="1" applyFont="1" applyFill="1" applyBorder="1" applyAlignment="1">
      <alignment horizontal="center" vertical="center"/>
    </xf>
    <xf numFmtId="0" fontId="3" fillId="41" borderId="106" xfId="0" applyFont="1" applyFill="1" applyBorder="1" applyAlignment="1">
      <alignment horizontal="left" vertical="center"/>
    </xf>
    <xf numFmtId="3" fontId="18" fillId="41" borderId="107" xfId="0" applyNumberFormat="1" applyFont="1" applyFill="1" applyBorder="1" applyAlignment="1">
      <alignment horizontal="center" vertical="center"/>
    </xf>
    <xf numFmtId="164" fontId="3" fillId="41" borderId="6" xfId="0" applyNumberFormat="1" applyFont="1" applyFill="1" applyBorder="1" applyAlignment="1">
      <alignment horizontal="center" vertical="center"/>
    </xf>
    <xf numFmtId="164" fontId="3" fillId="41" borderId="5" xfId="0" applyNumberFormat="1" applyFont="1" applyFill="1" applyBorder="1" applyAlignment="1">
      <alignment horizontal="center" vertical="center"/>
    </xf>
    <xf numFmtId="0" fontId="2" fillId="0" borderId="1" xfId="0" applyFont="1" applyBorder="1" applyAlignment="1">
      <alignment horizontal="center" vertical="center"/>
    </xf>
    <xf numFmtId="0" fontId="3" fillId="36" borderId="5" xfId="0" applyFont="1" applyFill="1" applyBorder="1" applyAlignment="1">
      <alignment horizontal="left" vertical="center"/>
    </xf>
    <xf numFmtId="3" fontId="3" fillId="36" borderId="5" xfId="0" quotePrefix="1" applyNumberFormat="1" applyFont="1" applyFill="1" applyBorder="1" applyAlignment="1">
      <alignment horizontal="center" vertical="center"/>
    </xf>
    <xf numFmtId="164" fontId="3" fillId="36" borderId="5" xfId="0" applyNumberFormat="1" applyFont="1" applyFill="1" applyBorder="1" applyAlignment="1">
      <alignment horizontal="center" vertical="center"/>
    </xf>
    <xf numFmtId="0" fontId="2" fillId="41" borderId="108" xfId="0" applyFont="1" applyFill="1" applyBorder="1" applyAlignment="1">
      <alignment horizontal="center" vertical="center"/>
    </xf>
    <xf numFmtId="164" fontId="28" fillId="0" borderId="10" xfId="0" applyNumberFormat="1" applyFont="1" applyBorder="1" applyAlignment="1">
      <alignment horizontal="center" vertical="center"/>
    </xf>
    <xf numFmtId="0" fontId="10" fillId="52" borderId="0" xfId="0" applyFont="1" applyFill="1" applyAlignment="1">
      <alignment horizontal="right" vertical="center"/>
    </xf>
    <xf numFmtId="164" fontId="82" fillId="52" borderId="0" xfId="0" applyNumberFormat="1" applyFont="1" applyFill="1"/>
    <xf numFmtId="164" fontId="4" fillId="52" borderId="0" xfId="0" applyNumberFormat="1" applyFont="1" applyFill="1" applyAlignment="1">
      <alignment horizontal="right"/>
    </xf>
    <xf numFmtId="166" fontId="34" fillId="0" borderId="0" xfId="2" applyNumberFormat="1" applyFont="1"/>
    <xf numFmtId="166" fontId="5" fillId="22" borderId="0" xfId="0" applyNumberFormat="1" applyFont="1" applyFill="1"/>
    <xf numFmtId="166" fontId="7" fillId="22" borderId="0" xfId="0" applyNumberFormat="1" applyFont="1" applyFill="1"/>
    <xf numFmtId="0" fontId="48" fillId="0" borderId="0" xfId="0" applyFont="1" applyAlignment="1">
      <alignment horizontal="center" wrapText="1"/>
    </xf>
    <xf numFmtId="173" fontId="83" fillId="24" borderId="0" xfId="1" applyNumberFormat="1" applyFont="1" applyFill="1"/>
    <xf numFmtId="164" fontId="48" fillId="3" borderId="1" xfId="0" applyNumberFormat="1" applyFont="1" applyFill="1" applyBorder="1"/>
    <xf numFmtId="164" fontId="7" fillId="24" borderId="1" xfId="0" applyNumberFormat="1" applyFont="1" applyFill="1" applyBorder="1"/>
    <xf numFmtId="164" fontId="14" fillId="24" borderId="1" xfId="0" applyNumberFormat="1" applyFont="1" applyFill="1" applyBorder="1"/>
    <xf numFmtId="0" fontId="48" fillId="49" borderId="0" xfId="0" applyFont="1" applyFill="1" applyAlignment="1">
      <alignment horizontal="center" wrapText="1"/>
    </xf>
    <xf numFmtId="0" fontId="48" fillId="49" borderId="0" xfId="0" applyFont="1" applyFill="1" applyAlignment="1">
      <alignment horizontal="center" vertical="center" wrapText="1"/>
    </xf>
    <xf numFmtId="164" fontId="4" fillId="24" borderId="0" xfId="0" applyNumberFormat="1" applyFont="1" applyFill="1" applyAlignment="1">
      <alignment horizontal="right"/>
    </xf>
    <xf numFmtId="11" fontId="48" fillId="29" borderId="1" xfId="0" applyNumberFormat="1" applyFont="1" applyFill="1" applyBorder="1" applyAlignment="1">
      <alignment horizontal="centerContinuous" vertical="center" wrapText="1"/>
    </xf>
    <xf numFmtId="164" fontId="4" fillId="22" borderId="1" xfId="0" applyNumberFormat="1" applyFont="1" applyFill="1" applyBorder="1"/>
    <xf numFmtId="164" fontId="5" fillId="22" borderId="1" xfId="0" applyNumberFormat="1" applyFont="1" applyFill="1" applyBorder="1"/>
    <xf numFmtId="166" fontId="30" fillId="0" borderId="1" xfId="0" applyNumberFormat="1" applyFont="1" applyBorder="1" applyAlignment="1">
      <alignment horizontal="center"/>
    </xf>
    <xf numFmtId="0" fontId="27" fillId="0" borderId="1" xfId="0" applyFont="1" applyBorder="1"/>
    <xf numFmtId="9" fontId="34" fillId="0" borderId="0" xfId="2" applyFont="1" applyAlignment="1">
      <alignment horizontal="center"/>
    </xf>
    <xf numFmtId="166" fontId="69" fillId="0" borderId="1" xfId="0" applyNumberFormat="1" applyFont="1" applyBorder="1"/>
    <xf numFmtId="0" fontId="65" fillId="0" borderId="1" xfId="0" applyFont="1" applyBorder="1"/>
    <xf numFmtId="166" fontId="27" fillId="0" borderId="1" xfId="0" applyNumberFormat="1" applyFont="1" applyBorder="1" applyAlignment="1">
      <alignment horizontal="center"/>
    </xf>
    <xf numFmtId="166" fontId="18" fillId="0" borderId="1" xfId="0" applyNumberFormat="1" applyFont="1" applyBorder="1"/>
    <xf numFmtId="0" fontId="28" fillId="24" borderId="1" xfId="0" applyFont="1" applyFill="1" applyBorder="1"/>
    <xf numFmtId="166" fontId="34" fillId="0" borderId="0" xfId="2" applyNumberFormat="1" applyFont="1" applyAlignment="1">
      <alignment horizontal="center"/>
    </xf>
    <xf numFmtId="9" fontId="30" fillId="45" borderId="0" xfId="0" applyNumberFormat="1" applyFont="1" applyFill="1" applyAlignment="1">
      <alignment horizontal="center"/>
    </xf>
    <xf numFmtId="164" fontId="12" fillId="24" borderId="0" xfId="0" applyNumberFormat="1" applyFont="1" applyFill="1"/>
    <xf numFmtId="0" fontId="77" fillId="47" borderId="20" xfId="0" applyFont="1" applyFill="1" applyBorder="1" applyAlignment="1">
      <alignment vertical="center" wrapText="1"/>
    </xf>
    <xf numFmtId="166" fontId="0" fillId="0" borderId="0" xfId="2" applyNumberFormat="1" applyFont="1"/>
    <xf numFmtId="0" fontId="77" fillId="48" borderId="20" xfId="0" applyFont="1" applyFill="1" applyBorder="1" applyAlignment="1">
      <alignment horizontal="center" vertical="center" wrapText="1"/>
    </xf>
    <xf numFmtId="0" fontId="28" fillId="44" borderId="62" xfId="0" applyFont="1" applyFill="1" applyBorder="1" applyAlignment="1">
      <alignment horizontal="center"/>
    </xf>
    <xf numFmtId="0" fontId="85" fillId="0" borderId="0" xfId="0" applyFont="1"/>
    <xf numFmtId="179" fontId="85" fillId="0" borderId="0" xfId="0" applyNumberFormat="1" applyFont="1"/>
    <xf numFmtId="179" fontId="85" fillId="0" borderId="0" xfId="0" applyNumberFormat="1" applyFont="1" applyAlignment="1">
      <alignment horizontal="right"/>
    </xf>
    <xf numFmtId="173" fontId="85" fillId="0" borderId="0" xfId="1" applyNumberFormat="1" applyFont="1" applyAlignment="1">
      <alignment horizontal="right"/>
    </xf>
    <xf numFmtId="173" fontId="85" fillId="0" borderId="0" xfId="1" applyNumberFormat="1" applyFont="1"/>
    <xf numFmtId="0" fontId="85" fillId="0" borderId="87" xfId="0" applyFont="1" applyBorder="1"/>
    <xf numFmtId="0" fontId="85" fillId="0" borderId="109" xfId="0" applyFont="1" applyBorder="1"/>
    <xf numFmtId="179" fontId="60" fillId="0" borderId="110" xfId="0" applyNumberFormat="1" applyFont="1" applyBorder="1" applyAlignment="1">
      <alignment horizontal="center"/>
    </xf>
    <xf numFmtId="14" fontId="60" fillId="0" borderId="110" xfId="0" applyNumberFormat="1" applyFont="1" applyBorder="1" applyAlignment="1">
      <alignment horizontal="center"/>
    </xf>
    <xf numFmtId="14" fontId="60" fillId="0" borderId="111" xfId="0" applyNumberFormat="1" applyFont="1" applyBorder="1" applyAlignment="1">
      <alignment horizontal="center"/>
    </xf>
    <xf numFmtId="173" fontId="60" fillId="0" borderId="110" xfId="1" applyNumberFormat="1" applyFont="1" applyBorder="1" applyAlignment="1">
      <alignment horizontal="center"/>
    </xf>
    <xf numFmtId="0" fontId="86" fillId="54" borderId="112" xfId="0" applyFont="1" applyFill="1" applyBorder="1"/>
    <xf numFmtId="0" fontId="87" fillId="54" borderId="113" xfId="0" applyFont="1" applyFill="1" applyBorder="1"/>
    <xf numFmtId="179" fontId="86" fillId="54" borderId="114" xfId="3" applyNumberFormat="1" applyFont="1" applyFill="1" applyBorder="1" applyAlignment="1">
      <alignment horizontal="right"/>
    </xf>
    <xf numFmtId="180" fontId="86" fillId="54" borderId="70" xfId="3" applyNumberFormat="1" applyFont="1" applyFill="1" applyBorder="1" applyAlignment="1">
      <alignment horizontal="right"/>
    </xf>
    <xf numFmtId="180" fontId="86" fillId="54" borderId="115" xfId="3" applyNumberFormat="1" applyFont="1" applyFill="1" applyBorder="1" applyAlignment="1">
      <alignment horizontal="right"/>
    </xf>
    <xf numFmtId="173" fontId="86" fillId="54" borderId="114" xfId="1" applyNumberFormat="1" applyFont="1" applyFill="1" applyBorder="1" applyAlignment="1">
      <alignment horizontal="right"/>
    </xf>
    <xf numFmtId="179" fontId="85" fillId="55" borderId="104" xfId="3" applyNumberFormat="1" applyFont="1" applyFill="1" applyBorder="1" applyAlignment="1">
      <alignment horizontal="right"/>
    </xf>
    <xf numFmtId="166" fontId="85" fillId="55" borderId="117" xfId="2" applyNumberFormat="1" applyFont="1" applyFill="1" applyBorder="1" applyAlignment="1">
      <alignment horizontal="center"/>
    </xf>
    <xf numFmtId="173" fontId="85" fillId="55" borderId="104" xfId="1" applyNumberFormat="1" applyFont="1" applyFill="1" applyBorder="1" applyAlignment="1">
      <alignment horizontal="right"/>
    </xf>
    <xf numFmtId="166" fontId="88" fillId="55" borderId="117" xfId="2" applyNumberFormat="1" applyFont="1" applyFill="1" applyBorder="1" applyAlignment="1">
      <alignment horizontal="right"/>
    </xf>
    <xf numFmtId="9" fontId="85" fillId="0" borderId="0" xfId="2" applyFont="1"/>
    <xf numFmtId="179" fontId="85" fillId="55" borderId="104" xfId="3" applyNumberFormat="1" applyFont="1" applyFill="1" applyBorder="1" applyAlignment="1">
      <alignment horizontal="right" vertical="center"/>
    </xf>
    <xf numFmtId="0" fontId="85" fillId="55" borderId="89" xfId="0" applyFont="1" applyFill="1" applyBorder="1" applyAlignment="1">
      <alignment horizontal="left"/>
    </xf>
    <xf numFmtId="0" fontId="85" fillId="55" borderId="94" xfId="0" applyFont="1" applyFill="1" applyBorder="1" applyAlignment="1">
      <alignment horizontal="left"/>
    </xf>
    <xf numFmtId="0" fontId="60" fillId="55" borderId="89" xfId="0" applyFont="1" applyFill="1" applyBorder="1" applyAlignment="1">
      <alignment vertical="center"/>
    </xf>
    <xf numFmtId="0" fontId="85" fillId="55" borderId="68" xfId="0" applyFont="1" applyFill="1" applyBorder="1" applyAlignment="1">
      <alignment vertical="center" wrapText="1"/>
    </xf>
    <xf numFmtId="0" fontId="85" fillId="0" borderId="0" xfId="0" applyFont="1" applyAlignment="1">
      <alignment vertical="center"/>
    </xf>
    <xf numFmtId="166" fontId="85" fillId="0" borderId="0" xfId="2" applyNumberFormat="1" applyFont="1"/>
    <xf numFmtId="166" fontId="85" fillId="0" borderId="0" xfId="0" applyNumberFormat="1" applyFont="1" applyAlignment="1">
      <alignment vertical="center"/>
    </xf>
    <xf numFmtId="0" fontId="85" fillId="55" borderId="118" xfId="0" applyFont="1" applyFill="1" applyBorder="1" applyAlignment="1">
      <alignment vertical="center" wrapText="1"/>
    </xf>
    <xf numFmtId="179" fontId="85" fillId="55" borderId="118" xfId="3" applyNumberFormat="1" applyFont="1" applyFill="1" applyBorder="1" applyAlignment="1">
      <alignment horizontal="right" vertical="center"/>
    </xf>
    <xf numFmtId="0" fontId="60" fillId="0" borderId="119" xfId="0" applyFont="1" applyBorder="1" applyAlignment="1">
      <alignment vertical="center"/>
    </xf>
    <xf numFmtId="0" fontId="85" fillId="0" borderId="120" xfId="0" applyFont="1" applyBorder="1" applyAlignment="1">
      <alignment vertical="center" wrapText="1"/>
    </xf>
    <xf numFmtId="179" fontId="60" fillId="0" borderId="121" xfId="0" applyNumberFormat="1" applyFont="1" applyBorder="1" applyAlignment="1">
      <alignment horizontal="right" vertical="center" wrapText="1"/>
    </xf>
    <xf numFmtId="180" fontId="60" fillId="0" borderId="121" xfId="0" applyNumberFormat="1" applyFont="1" applyBorder="1" applyAlignment="1">
      <alignment horizontal="right" vertical="center" wrapText="1"/>
    </xf>
    <xf numFmtId="166" fontId="89" fillId="0" borderId="122" xfId="2" applyNumberFormat="1" applyFont="1" applyBorder="1" applyAlignment="1">
      <alignment horizontal="right"/>
    </xf>
    <xf numFmtId="173" fontId="60" fillId="0" borderId="121" xfId="1" applyNumberFormat="1" applyFont="1" applyBorder="1" applyAlignment="1">
      <alignment horizontal="right" vertical="center" wrapText="1"/>
    </xf>
    <xf numFmtId="0" fontId="60" fillId="0" borderId="0" xfId="0" applyFont="1" applyAlignment="1">
      <alignment vertical="center"/>
    </xf>
    <xf numFmtId="0" fontId="85" fillId="0" borderId="0" xfId="0" applyFont="1" applyAlignment="1">
      <alignment vertical="center" wrapText="1"/>
    </xf>
    <xf numFmtId="179" fontId="60" fillId="0" borderId="1" xfId="3" applyNumberFormat="1" applyFont="1" applyBorder="1" applyAlignment="1">
      <alignment horizontal="right" vertical="center"/>
    </xf>
    <xf numFmtId="44" fontId="60" fillId="0" borderId="1" xfId="3" applyFont="1" applyBorder="1" applyAlignment="1">
      <alignment horizontal="right" vertical="center"/>
    </xf>
    <xf numFmtId="0" fontId="88" fillId="0" borderId="0" xfId="0" applyFont="1" applyAlignment="1">
      <alignment horizontal="right" vertical="center"/>
    </xf>
    <xf numFmtId="173" fontId="60" fillId="0" borderId="1" xfId="1" applyNumberFormat="1" applyFont="1" applyBorder="1" applyAlignment="1">
      <alignment horizontal="right" vertical="center"/>
    </xf>
    <xf numFmtId="0" fontId="86" fillId="54" borderId="112" xfId="0" applyFont="1" applyFill="1" applyBorder="1" applyAlignment="1">
      <alignment vertical="center"/>
    </xf>
    <xf numFmtId="0" fontId="86" fillId="54" borderId="123" xfId="0" applyFont="1" applyFill="1" applyBorder="1" applyAlignment="1">
      <alignment vertical="center" wrapText="1"/>
    </xf>
    <xf numFmtId="179" fontId="86" fillId="54" borderId="123" xfId="3" applyNumberFormat="1" applyFont="1" applyFill="1" applyBorder="1" applyAlignment="1">
      <alignment horizontal="right" vertical="center"/>
    </xf>
    <xf numFmtId="180" fontId="86" fillId="54" borderId="123" xfId="3" applyNumberFormat="1" applyFont="1" applyFill="1" applyBorder="1" applyAlignment="1">
      <alignment horizontal="right" vertical="center"/>
    </xf>
    <xf numFmtId="166" fontId="89" fillId="0" borderId="124" xfId="2" applyNumberFormat="1" applyFont="1" applyBorder="1" applyAlignment="1">
      <alignment horizontal="right"/>
    </xf>
    <xf numFmtId="173" fontId="86" fillId="54" borderId="123" xfId="1" applyNumberFormat="1" applyFont="1" applyFill="1" applyBorder="1" applyAlignment="1">
      <alignment horizontal="right" vertical="center"/>
    </xf>
    <xf numFmtId="0" fontId="60" fillId="0" borderId="125" xfId="0" applyFont="1" applyBorder="1" applyAlignment="1">
      <alignment vertical="center"/>
    </xf>
    <xf numFmtId="0" fontId="85" fillId="0" borderId="104" xfId="0" applyFont="1" applyBorder="1" applyAlignment="1">
      <alignment horizontal="left" vertical="center" wrapText="1" indent="1"/>
    </xf>
    <xf numFmtId="179" fontId="85" fillId="0" borderId="104" xfId="2" applyNumberFormat="1" applyFont="1" applyBorder="1" applyAlignment="1">
      <alignment horizontal="right" vertical="center"/>
    </xf>
    <xf numFmtId="43" fontId="85" fillId="0" borderId="104" xfId="1" applyFont="1" applyBorder="1" applyAlignment="1">
      <alignment horizontal="right" vertical="center"/>
    </xf>
    <xf numFmtId="43" fontId="85" fillId="0" borderId="0" xfId="0" applyNumberFormat="1" applyFont="1" applyAlignment="1">
      <alignment vertical="center"/>
    </xf>
    <xf numFmtId="173" fontId="85" fillId="0" borderId="104" xfId="1" applyNumberFormat="1" applyFont="1" applyBorder="1" applyAlignment="1">
      <alignment horizontal="right" vertical="center"/>
    </xf>
    <xf numFmtId="166" fontId="88" fillId="0" borderId="126" xfId="2" applyNumberFormat="1" applyFont="1" applyBorder="1" applyAlignment="1">
      <alignment horizontal="right"/>
    </xf>
    <xf numFmtId="166" fontId="60" fillId="0" borderId="127" xfId="2" applyNumberFormat="1" applyFont="1" applyBorder="1" applyAlignment="1">
      <alignment vertical="center"/>
    </xf>
    <xf numFmtId="166" fontId="60" fillId="0" borderId="128" xfId="2" applyNumberFormat="1" applyFont="1" applyBorder="1" applyAlignment="1">
      <alignment horizontal="left" vertical="center" wrapText="1" indent="1"/>
    </xf>
    <xf numFmtId="166" fontId="60" fillId="0" borderId="128" xfId="2" applyNumberFormat="1" applyFont="1" applyBorder="1" applyAlignment="1">
      <alignment horizontal="right" vertical="center"/>
    </xf>
    <xf numFmtId="166" fontId="89" fillId="0" borderId="129" xfId="2" applyNumberFormat="1" applyFont="1" applyBorder="1" applyAlignment="1">
      <alignment horizontal="right"/>
    </xf>
    <xf numFmtId="166" fontId="85" fillId="0" borderId="0" xfId="2" applyNumberFormat="1" applyFont="1" applyAlignment="1">
      <alignment vertical="center"/>
    </xf>
    <xf numFmtId="179" fontId="85" fillId="0" borderId="1" xfId="2" applyNumberFormat="1" applyFont="1" applyBorder="1" applyAlignment="1">
      <alignment horizontal="right" vertical="center"/>
    </xf>
    <xf numFmtId="9" fontId="85" fillId="0" borderId="1" xfId="2" applyFont="1" applyBorder="1" applyAlignment="1">
      <alignment horizontal="right" vertical="center"/>
    </xf>
    <xf numFmtId="173" fontId="85" fillId="0" borderId="1" xfId="1" applyNumberFormat="1" applyFont="1" applyBorder="1" applyAlignment="1">
      <alignment horizontal="right" vertical="center"/>
    </xf>
    <xf numFmtId="0" fontId="60" fillId="0" borderId="130" xfId="0" applyFont="1" applyBorder="1" applyAlignment="1">
      <alignment vertical="center"/>
    </xf>
    <xf numFmtId="0" fontId="85" fillId="0" borderId="119" xfId="0" applyFont="1" applyBorder="1" applyAlignment="1">
      <alignment vertical="center" wrapText="1"/>
    </xf>
    <xf numFmtId="179" fontId="60" fillId="0" borderId="131" xfId="3" applyNumberFormat="1" applyFont="1" applyBorder="1" applyAlignment="1">
      <alignment vertical="center"/>
    </xf>
    <xf numFmtId="44" fontId="60" fillId="0" borderId="122" xfId="3" applyFont="1" applyBorder="1" applyAlignment="1">
      <alignment vertical="center"/>
    </xf>
    <xf numFmtId="179" fontId="60" fillId="0" borderId="121" xfId="3" applyNumberFormat="1" applyFont="1" applyBorder="1" applyAlignment="1">
      <alignment horizontal="right" vertical="center"/>
    </xf>
    <xf numFmtId="166" fontId="89" fillId="0" borderId="132" xfId="2" applyNumberFormat="1" applyFont="1" applyBorder="1" applyAlignment="1">
      <alignment horizontal="right"/>
    </xf>
    <xf numFmtId="173" fontId="60" fillId="0" borderId="121" xfId="1" applyNumberFormat="1" applyFont="1" applyBorder="1" applyAlignment="1">
      <alignment horizontal="right" vertical="center"/>
    </xf>
    <xf numFmtId="0" fontId="86" fillId="54" borderId="125" xfId="0" applyFont="1" applyFill="1" applyBorder="1" applyAlignment="1">
      <alignment vertical="center"/>
    </xf>
    <xf numFmtId="0" fontId="86" fillId="54" borderId="114" xfId="0" applyFont="1" applyFill="1" applyBorder="1" applyAlignment="1">
      <alignment vertical="center" wrapText="1"/>
    </xf>
    <xf numFmtId="179" fontId="86" fillId="54" borderId="133" xfId="3" applyNumberFormat="1" applyFont="1" applyFill="1" applyBorder="1" applyAlignment="1">
      <alignment vertical="center"/>
    </xf>
    <xf numFmtId="44" fontId="86" fillId="54" borderId="133" xfId="3" applyFont="1" applyFill="1" applyBorder="1" applyAlignment="1">
      <alignment horizontal="center" vertical="center"/>
    </xf>
    <xf numFmtId="179" fontId="86" fillId="54" borderId="114" xfId="3" applyNumberFormat="1" applyFont="1" applyFill="1" applyBorder="1" applyAlignment="1">
      <alignment horizontal="right" vertical="center"/>
    </xf>
    <xf numFmtId="173" fontId="86" fillId="54" borderId="114" xfId="1" applyNumberFormat="1" applyFont="1" applyFill="1" applyBorder="1" applyAlignment="1">
      <alignment horizontal="right" vertical="center"/>
    </xf>
    <xf numFmtId="0" fontId="60" fillId="0" borderId="83" xfId="0" applyFont="1" applyBorder="1" applyAlignment="1">
      <alignment horizontal="left" vertical="center" wrapText="1" indent="1"/>
    </xf>
    <xf numFmtId="179" fontId="90" fillId="0" borderId="83" xfId="0" applyNumberFormat="1" applyFont="1" applyBorder="1" applyAlignment="1">
      <alignment horizontal="right" vertical="center" wrapText="1"/>
    </xf>
    <xf numFmtId="166" fontId="91" fillId="0" borderId="104" xfId="0" applyNumberFormat="1" applyFont="1" applyBorder="1" applyAlignment="1">
      <alignment horizontal="right" vertical="center" wrapText="1"/>
    </xf>
    <xf numFmtId="0" fontId="85" fillId="0" borderId="83" xfId="0" applyFont="1" applyBorder="1" applyAlignment="1">
      <alignment horizontal="left" vertical="center" wrapText="1" indent="1"/>
    </xf>
    <xf numFmtId="179" fontId="92" fillId="0" borderId="104" xfId="3" applyNumberFormat="1" applyFont="1" applyBorder="1" applyAlignment="1">
      <alignment vertical="center"/>
    </xf>
    <xf numFmtId="179" fontId="92" fillId="0" borderId="83" xfId="3" applyNumberFormat="1" applyFont="1" applyBorder="1" applyAlignment="1">
      <alignment horizontal="right" vertical="center"/>
    </xf>
    <xf numFmtId="0" fontId="85" fillId="0" borderId="83" xfId="0" applyFont="1" applyBorder="1" applyAlignment="1">
      <alignment horizontal="left" vertical="center" indent="1"/>
    </xf>
    <xf numFmtId="180" fontId="92" fillId="0" borderId="104" xfId="3" applyNumberFormat="1" applyFont="1" applyBorder="1" applyAlignment="1">
      <alignment vertical="center"/>
    </xf>
    <xf numFmtId="179" fontId="92" fillId="0" borderId="104" xfId="3" applyNumberFormat="1" applyFont="1" applyBorder="1" applyAlignment="1">
      <alignment horizontal="right" vertical="center"/>
    </xf>
    <xf numFmtId="173" fontId="92" fillId="0" borderId="104" xfId="1" applyNumberFormat="1" applyFont="1" applyBorder="1" applyAlignment="1">
      <alignment horizontal="right" vertical="center"/>
    </xf>
    <xf numFmtId="0" fontId="85" fillId="0" borderId="83" xfId="0" applyFont="1" applyBorder="1" applyAlignment="1">
      <alignment vertical="center" wrapText="1"/>
    </xf>
    <xf numFmtId="179" fontId="85" fillId="0" borderId="104" xfId="3" applyNumberFormat="1" applyFont="1" applyBorder="1" applyAlignment="1">
      <alignment vertical="center"/>
    </xf>
    <xf numFmtId="44" fontId="85" fillId="0" borderId="104" xfId="3" applyFont="1" applyBorder="1" applyAlignment="1">
      <alignment vertical="center"/>
    </xf>
    <xf numFmtId="179" fontId="85" fillId="0" borderId="104" xfId="3" applyNumberFormat="1" applyFont="1" applyBorder="1" applyAlignment="1">
      <alignment horizontal="right" vertical="center"/>
    </xf>
    <xf numFmtId="166" fontId="88" fillId="0" borderId="117" xfId="2" applyNumberFormat="1" applyFont="1" applyBorder="1" applyAlignment="1">
      <alignment horizontal="center"/>
    </xf>
    <xf numFmtId="179" fontId="85" fillId="0" borderId="84" xfId="3" applyNumberFormat="1" applyFont="1" applyBorder="1" applyAlignment="1">
      <alignment horizontal="right" vertical="center"/>
    </xf>
    <xf numFmtId="0" fontId="86" fillId="54" borderId="83" xfId="0" applyFont="1" applyFill="1" applyBorder="1" applyAlignment="1">
      <alignment vertical="center" wrapText="1"/>
    </xf>
    <xf numFmtId="179" fontId="86" fillId="54" borderId="83" xfId="3" applyNumberFormat="1" applyFont="1" applyFill="1" applyBorder="1" applyAlignment="1">
      <alignment vertical="center"/>
    </xf>
    <xf numFmtId="179" fontId="86" fillId="54" borderId="83" xfId="3" applyNumberFormat="1" applyFont="1" applyFill="1" applyBorder="1" applyAlignment="1">
      <alignment horizontal="right" vertical="center"/>
    </xf>
    <xf numFmtId="173" fontId="86" fillId="54" borderId="83" xfId="1" applyNumberFormat="1" applyFont="1" applyFill="1" applyBorder="1" applyAlignment="1">
      <alignment horizontal="right" vertical="center"/>
    </xf>
    <xf numFmtId="179" fontId="90" fillId="0" borderId="84" xfId="0" applyNumberFormat="1" applyFont="1" applyBorder="1" applyAlignment="1">
      <alignment horizontal="right" vertical="center" wrapText="1"/>
    </xf>
    <xf numFmtId="179" fontId="92" fillId="0" borderId="84" xfId="3" applyNumberFormat="1" applyFont="1" applyBorder="1" applyAlignment="1">
      <alignment vertical="center"/>
    </xf>
    <xf numFmtId="179" fontId="60" fillId="0" borderId="104" xfId="3" applyNumberFormat="1" applyFont="1" applyBorder="1" applyAlignment="1">
      <alignment vertical="center"/>
    </xf>
    <xf numFmtId="179" fontId="60" fillId="0" borderId="104" xfId="3" applyNumberFormat="1" applyFont="1" applyBorder="1" applyAlignment="1">
      <alignment horizontal="right" vertical="center"/>
    </xf>
    <xf numFmtId="179" fontId="85" fillId="0" borderId="104" xfId="0" applyNumberFormat="1" applyFont="1" applyBorder="1" applyAlignment="1">
      <alignment horizontal="right" vertical="center" wrapText="1"/>
    </xf>
    <xf numFmtId="0" fontId="93" fillId="0" borderId="83" xfId="0" applyFont="1" applyBorder="1" applyAlignment="1">
      <alignment vertical="center" wrapText="1"/>
    </xf>
    <xf numFmtId="0" fontId="85" fillId="0" borderId="104" xfId="0" applyFont="1" applyBorder="1" applyAlignment="1">
      <alignment vertical="center" wrapText="1"/>
    </xf>
    <xf numFmtId="0" fontId="85" fillId="0" borderId="89" xfId="0" applyFont="1" applyBorder="1"/>
    <xf numFmtId="179" fontId="85" fillId="0" borderId="1" xfId="3" applyNumberFormat="1" applyFont="1" applyBorder="1"/>
    <xf numFmtId="179" fontId="85" fillId="0" borderId="1" xfId="3" applyNumberFormat="1" applyFont="1" applyBorder="1" applyAlignment="1">
      <alignment horizontal="right"/>
    </xf>
    <xf numFmtId="173" fontId="85" fillId="0" borderId="1" xfId="1" applyNumberFormat="1" applyFont="1" applyBorder="1" applyAlignment="1">
      <alignment horizontal="right"/>
    </xf>
    <xf numFmtId="166" fontId="88" fillId="0" borderId="117" xfId="2" applyNumberFormat="1" applyFont="1" applyBorder="1" applyAlignment="1">
      <alignment horizontal="right"/>
    </xf>
    <xf numFmtId="0" fontId="60" fillId="0" borderId="119" xfId="0" applyFont="1" applyBorder="1" applyAlignment="1">
      <alignment horizontal="left" indent="1"/>
    </xf>
    <xf numFmtId="179" fontId="85" fillId="0" borderId="119" xfId="3" applyNumberFormat="1" applyFont="1" applyBorder="1"/>
    <xf numFmtId="179" fontId="85" fillId="0" borderId="110" xfId="3" applyNumberFormat="1" applyFont="1" applyBorder="1" applyAlignment="1">
      <alignment horizontal="right"/>
    </xf>
    <xf numFmtId="173" fontId="85" fillId="0" borderId="110" xfId="1" applyNumberFormat="1" applyFont="1" applyBorder="1" applyAlignment="1">
      <alignment horizontal="right"/>
    </xf>
    <xf numFmtId="9" fontId="85" fillId="0" borderId="134" xfId="2" applyFont="1" applyBorder="1" applyAlignment="1">
      <alignment horizontal="center"/>
    </xf>
    <xf numFmtId="0" fontId="85" fillId="0" borderId="90" xfId="0" applyFont="1" applyBorder="1"/>
    <xf numFmtId="180" fontId="85" fillId="0" borderId="110" xfId="3" applyNumberFormat="1" applyFont="1" applyBorder="1"/>
    <xf numFmtId="179" fontId="85" fillId="0" borderId="119" xfId="3" applyNumberFormat="1" applyFont="1" applyBorder="1" applyAlignment="1">
      <alignment horizontal="right"/>
    </xf>
    <xf numFmtId="173" fontId="85" fillId="0" borderId="119" xfId="1" applyNumberFormat="1" applyFont="1" applyBorder="1" applyAlignment="1">
      <alignment horizontal="right"/>
    </xf>
    <xf numFmtId="14" fontId="0" fillId="0" borderId="0" xfId="0" applyNumberFormat="1"/>
    <xf numFmtId="8" fontId="0" fillId="0" borderId="0" xfId="0" applyNumberFormat="1"/>
    <xf numFmtId="4" fontId="0" fillId="0" borderId="0" xfId="0" applyNumberFormat="1"/>
    <xf numFmtId="14" fontId="0" fillId="23" borderId="0" xfId="0" applyNumberFormat="1" applyFill="1"/>
    <xf numFmtId="43" fontId="0" fillId="23" borderId="0" xfId="1" applyFont="1" applyFill="1"/>
    <xf numFmtId="0" fontId="95" fillId="24" borderId="0" xfId="0" applyFont="1" applyFill="1"/>
    <xf numFmtId="0" fontId="53" fillId="0" borderId="0" xfId="0" applyFont="1"/>
    <xf numFmtId="0" fontId="60" fillId="38" borderId="0" xfId="0" applyFont="1" applyFill="1" applyAlignment="1">
      <alignment horizontal="center"/>
    </xf>
    <xf numFmtId="164" fontId="3" fillId="36" borderId="92" xfId="0" applyNumberFormat="1" applyFont="1" applyFill="1" applyBorder="1" applyAlignment="1">
      <alignment horizontal="center" vertical="center"/>
    </xf>
    <xf numFmtId="14" fontId="0" fillId="0" borderId="0" xfId="0" applyNumberFormat="1" applyAlignment="1">
      <alignment horizontal="right"/>
    </xf>
    <xf numFmtId="0" fontId="0" fillId="0" borderId="0" xfId="0" applyAlignment="1">
      <alignment horizontal="right"/>
    </xf>
    <xf numFmtId="0" fontId="21" fillId="0" borderId="5" xfId="0" quotePrefix="1" applyFont="1" applyBorder="1" applyAlignment="1">
      <alignment horizontal="left" vertical="center"/>
    </xf>
    <xf numFmtId="9" fontId="21" fillId="0" borderId="5" xfId="2" applyFont="1" applyBorder="1" applyAlignment="1">
      <alignment horizontal="center" vertical="center"/>
    </xf>
    <xf numFmtId="0" fontId="21" fillId="0" borderId="13" xfId="0" quotePrefix="1" applyFont="1" applyBorder="1" applyAlignment="1">
      <alignment horizontal="left" vertical="center"/>
    </xf>
    <xf numFmtId="164" fontId="21" fillId="0" borderId="13" xfId="0" applyNumberFormat="1" applyFont="1" applyBorder="1" applyAlignment="1">
      <alignment horizontal="center" vertical="center"/>
    </xf>
    <xf numFmtId="0" fontId="21" fillId="0" borderId="7" xfId="0" quotePrefix="1" applyFont="1" applyBorder="1" applyAlignment="1">
      <alignment horizontal="left" vertical="center"/>
    </xf>
    <xf numFmtId="164" fontId="21" fillId="0" borderId="7" xfId="0" applyNumberFormat="1" applyFont="1" applyBorder="1" applyAlignment="1">
      <alignment horizontal="center" vertical="center"/>
    </xf>
    <xf numFmtId="0" fontId="96" fillId="0" borderId="0" xfId="0" applyFont="1" applyAlignment="1">
      <alignment vertical="top" wrapText="1"/>
    </xf>
    <xf numFmtId="0" fontId="53" fillId="0" borderId="0" xfId="0" applyFont="1" applyAlignment="1">
      <alignment vertical="center"/>
    </xf>
    <xf numFmtId="0" fontId="29" fillId="0" borderId="1" xfId="0" applyFont="1" applyBorder="1"/>
    <xf numFmtId="16" fontId="0" fillId="0" borderId="0" xfId="0" applyNumberFormat="1"/>
    <xf numFmtId="14" fontId="0" fillId="23" borderId="0" xfId="0" applyNumberFormat="1" applyFill="1" applyAlignment="1">
      <alignment horizontal="right"/>
    </xf>
    <xf numFmtId="0" fontId="3" fillId="56" borderId="13" xfId="0" applyFont="1" applyFill="1" applyBorder="1" applyAlignment="1">
      <alignment horizontal="center" vertical="center"/>
    </xf>
    <xf numFmtId="164" fontId="3" fillId="6" borderId="18" xfId="0" applyNumberFormat="1" applyFont="1" applyFill="1" applyBorder="1" applyAlignment="1">
      <alignment horizontal="center" vertical="center"/>
    </xf>
    <xf numFmtId="10" fontId="3" fillId="0" borderId="18" xfId="0" applyNumberFormat="1" applyFont="1" applyBorder="1" applyAlignment="1">
      <alignment horizontal="center" vertical="center"/>
    </xf>
    <xf numFmtId="173" fontId="86" fillId="54" borderId="70" xfId="1" applyNumberFormat="1" applyFont="1" applyFill="1" applyBorder="1" applyAlignment="1">
      <alignment horizontal="right"/>
    </xf>
    <xf numFmtId="173" fontId="85" fillId="55" borderId="84" xfId="1" applyNumberFormat="1" applyFont="1" applyFill="1" applyBorder="1" applyAlignment="1">
      <alignment horizontal="right"/>
    </xf>
    <xf numFmtId="173" fontId="60" fillId="0" borderId="131" xfId="1" applyNumberFormat="1" applyFont="1" applyBorder="1" applyAlignment="1">
      <alignment horizontal="right" vertical="center" wrapText="1"/>
    </xf>
    <xf numFmtId="173" fontId="86" fillId="54" borderId="113" xfId="1" applyNumberFormat="1" applyFont="1" applyFill="1" applyBorder="1" applyAlignment="1">
      <alignment horizontal="right" vertical="center"/>
    </xf>
    <xf numFmtId="173" fontId="85" fillId="0" borderId="83" xfId="1" applyNumberFormat="1" applyFont="1" applyBorder="1" applyAlignment="1">
      <alignment horizontal="right" vertical="center"/>
    </xf>
    <xf numFmtId="166" fontId="60" fillId="0" borderId="135" xfId="2" applyNumberFormat="1" applyFont="1" applyBorder="1" applyAlignment="1">
      <alignment horizontal="right" vertical="center"/>
    </xf>
    <xf numFmtId="173" fontId="60" fillId="0" borderId="109" xfId="1" applyNumberFormat="1" applyFont="1" applyBorder="1" applyAlignment="1">
      <alignment horizontal="right" vertical="center"/>
    </xf>
    <xf numFmtId="173" fontId="92" fillId="0" borderId="83" xfId="1" applyNumberFormat="1" applyFont="1" applyBorder="1" applyAlignment="1">
      <alignment horizontal="right" vertical="center"/>
    </xf>
    <xf numFmtId="173" fontId="85" fillId="0" borderId="84" xfId="1" applyNumberFormat="1" applyFont="1" applyBorder="1" applyAlignment="1">
      <alignment horizontal="right" vertical="center"/>
    </xf>
    <xf numFmtId="179" fontId="60" fillId="0" borderId="83" xfId="3" applyNumberFormat="1" applyFont="1" applyBorder="1" applyAlignment="1">
      <alignment horizontal="right" vertical="center"/>
    </xf>
    <xf numFmtId="173" fontId="85" fillId="0" borderId="134" xfId="1" applyNumberFormat="1" applyFont="1" applyBorder="1" applyAlignment="1">
      <alignment horizontal="right"/>
    </xf>
    <xf numFmtId="173" fontId="85" fillId="0" borderId="136" xfId="1" applyNumberFormat="1" applyFont="1" applyBorder="1" applyAlignment="1">
      <alignment horizontal="right"/>
    </xf>
    <xf numFmtId="9" fontId="3" fillId="0" borderId="0" xfId="2" applyFont="1" applyAlignment="1">
      <alignment horizontal="center" vertical="center"/>
    </xf>
    <xf numFmtId="0" fontId="0" fillId="0" borderId="0" xfId="0" applyAlignment="1">
      <alignment horizontal="center"/>
    </xf>
    <xf numFmtId="0" fontId="3" fillId="6" borderId="58" xfId="0" quotePrefix="1" applyFont="1" applyFill="1" applyBorder="1" applyAlignment="1">
      <alignment horizontal="center" vertical="center"/>
    </xf>
    <xf numFmtId="0" fontId="30" fillId="50" borderId="1" xfId="0" applyFont="1" applyFill="1" applyBorder="1" applyAlignment="1">
      <alignment horizontal="center"/>
    </xf>
    <xf numFmtId="0" fontId="27" fillId="24" borderId="0" xfId="0" applyFont="1" applyFill="1" applyAlignment="1">
      <alignment horizontal="center"/>
    </xf>
    <xf numFmtId="164" fontId="20" fillId="24" borderId="0" xfId="0" applyNumberFormat="1" applyFont="1" applyFill="1" applyAlignment="1">
      <alignment horizontal="center" vertical="center"/>
    </xf>
    <xf numFmtId="0" fontId="3" fillId="24" borderId="0" xfId="0" applyFont="1" applyFill="1" applyAlignment="1">
      <alignment horizontal="center"/>
    </xf>
    <xf numFmtId="164" fontId="30" fillId="50" borderId="1" xfId="0" applyNumberFormat="1" applyFont="1" applyFill="1" applyBorder="1"/>
    <xf numFmtId="176" fontId="18" fillId="24" borderId="0" xfId="0" applyNumberFormat="1" applyFont="1" applyFill="1"/>
    <xf numFmtId="176" fontId="30" fillId="50" borderId="1" xfId="0" applyNumberFormat="1" applyFont="1" applyFill="1" applyBorder="1"/>
    <xf numFmtId="176" fontId="30" fillId="50" borderId="0" xfId="0" applyNumberFormat="1" applyFont="1" applyFill="1"/>
    <xf numFmtId="176" fontId="13" fillId="24" borderId="0" xfId="0" applyNumberFormat="1" applyFont="1" applyFill="1"/>
    <xf numFmtId="176" fontId="3" fillId="24" borderId="0" xfId="0" applyNumberFormat="1" applyFont="1" applyFill="1"/>
    <xf numFmtId="166" fontId="66" fillId="24" borderId="0" xfId="0" applyNumberFormat="1" applyFont="1" applyFill="1"/>
    <xf numFmtId="0" fontId="99" fillId="43" borderId="1" xfId="0" applyFont="1" applyFill="1" applyBorder="1" applyAlignment="1">
      <alignment horizontal="center" vertical="center"/>
    </xf>
    <xf numFmtId="9" fontId="18" fillId="0" borderId="0" xfId="0" applyNumberFormat="1" applyFont="1" applyAlignment="1">
      <alignment horizontal="center"/>
    </xf>
    <xf numFmtId="9" fontId="20" fillId="0" borderId="0" xfId="2" applyFont="1" applyAlignment="1">
      <alignment horizontal="center" vertical="center"/>
    </xf>
    <xf numFmtId="9" fontId="66" fillId="0" borderId="0" xfId="0" applyNumberFormat="1" applyFont="1" applyAlignment="1">
      <alignment horizontal="center"/>
    </xf>
    <xf numFmtId="166" fontId="66" fillId="0" borderId="0" xfId="0" applyNumberFormat="1" applyFont="1" applyAlignment="1">
      <alignment horizontal="center" vertical="center"/>
    </xf>
    <xf numFmtId="0" fontId="18" fillId="24" borderId="0" xfId="0" applyFont="1" applyFill="1"/>
    <xf numFmtId="9" fontId="99" fillId="45" borderId="0" xfId="0" applyNumberFormat="1" applyFont="1" applyFill="1" applyAlignment="1">
      <alignment horizontal="center"/>
    </xf>
    <xf numFmtId="0" fontId="34" fillId="0" borderId="1" xfId="0" applyFont="1" applyBorder="1"/>
    <xf numFmtId="0" fontId="34" fillId="24" borderId="1" xfId="0" applyFont="1" applyFill="1" applyBorder="1"/>
    <xf numFmtId="164" fontId="18" fillId="0" borderId="1" xfId="0" applyNumberFormat="1" applyFont="1" applyBorder="1"/>
    <xf numFmtId="9" fontId="99" fillId="45" borderId="1" xfId="0" applyNumberFormat="1" applyFont="1" applyFill="1" applyBorder="1" applyAlignment="1">
      <alignment horizontal="center"/>
    </xf>
    <xf numFmtId="166" fontId="30" fillId="45" borderId="1" xfId="0" applyNumberFormat="1" applyFont="1" applyFill="1" applyBorder="1" applyAlignment="1">
      <alignment horizontal="center"/>
    </xf>
    <xf numFmtId="166" fontId="13" fillId="0" borderId="1" xfId="0" applyNumberFormat="1" applyFont="1" applyBorder="1" applyAlignment="1">
      <alignment horizontal="center"/>
    </xf>
    <xf numFmtId="164" fontId="3" fillId="0" borderId="1" xfId="0" applyNumberFormat="1" applyFont="1" applyBorder="1" applyAlignment="1">
      <alignment horizontal="center"/>
    </xf>
    <xf numFmtId="166" fontId="69" fillId="0" borderId="1" xfId="0" applyNumberFormat="1" applyFont="1" applyBorder="1" applyAlignment="1">
      <alignment horizontal="center"/>
    </xf>
    <xf numFmtId="164" fontId="63" fillId="0" borderId="1" xfId="0" applyNumberFormat="1" applyFont="1" applyBorder="1" applyAlignment="1">
      <alignment horizontal="center"/>
    </xf>
    <xf numFmtId="0" fontId="34" fillId="0" borderId="1" xfId="0" applyFont="1" applyBorder="1" applyAlignment="1">
      <alignment horizontal="center"/>
    </xf>
    <xf numFmtId="166" fontId="18" fillId="0" borderId="1" xfId="0" applyNumberFormat="1" applyFont="1" applyBorder="1" applyAlignment="1">
      <alignment horizontal="center"/>
    </xf>
    <xf numFmtId="0" fontId="99" fillId="49" borderId="1" xfId="0" applyFont="1" applyFill="1" applyBorder="1" applyAlignment="1">
      <alignment vertical="center"/>
    </xf>
    <xf numFmtId="0" fontId="32" fillId="24" borderId="0" xfId="0" applyFont="1" applyFill="1" applyAlignment="1">
      <alignment horizontal="right"/>
    </xf>
    <xf numFmtId="9" fontId="99" fillId="50" borderId="0" xfId="0" applyNumberFormat="1" applyFont="1" applyFill="1" applyAlignment="1">
      <alignment horizontal="center"/>
    </xf>
    <xf numFmtId="0" fontId="77" fillId="47" borderId="104" xfId="0" applyFont="1" applyFill="1" applyBorder="1" applyAlignment="1">
      <alignment horizontal="center"/>
    </xf>
    <xf numFmtId="0" fontId="77" fillId="47" borderId="137" xfId="0" applyFont="1" applyFill="1" applyBorder="1" applyAlignment="1">
      <alignment horizontal="center"/>
    </xf>
    <xf numFmtId="0" fontId="70" fillId="46" borderId="1" xfId="0" applyFont="1" applyFill="1" applyBorder="1"/>
    <xf numFmtId="22" fontId="0" fillId="0" borderId="0" xfId="0" applyNumberFormat="1"/>
    <xf numFmtId="0" fontId="77" fillId="57" borderId="30" xfId="0" applyFont="1" applyFill="1" applyBorder="1" applyAlignment="1">
      <alignment horizontal="center"/>
    </xf>
    <xf numFmtId="0" fontId="77" fillId="57" borderId="4" xfId="0" applyFont="1" applyFill="1" applyBorder="1" applyAlignment="1">
      <alignment horizontal="center"/>
    </xf>
    <xf numFmtId="166" fontId="77" fillId="57" borderId="4" xfId="0" applyNumberFormat="1" applyFont="1" applyFill="1" applyBorder="1" applyAlignment="1">
      <alignment horizontal="center"/>
    </xf>
    <xf numFmtId="0" fontId="77" fillId="57" borderId="20" xfId="0" applyFont="1" applyFill="1" applyBorder="1" applyAlignment="1">
      <alignment horizontal="center" vertical="center" wrapText="1"/>
    </xf>
    <xf numFmtId="166" fontId="71" fillId="0" borderId="5" xfId="0" applyNumberFormat="1" applyFont="1" applyBorder="1" applyAlignment="1">
      <alignment horizontal="right" indent="1"/>
    </xf>
    <xf numFmtId="166" fontId="73" fillId="0" borderId="18" xfId="0" applyNumberFormat="1" applyFont="1" applyBorder="1" applyAlignment="1">
      <alignment horizontal="right" indent="1"/>
    </xf>
    <xf numFmtId="166" fontId="74" fillId="0" borderId="0" xfId="0" applyNumberFormat="1" applyFont="1" applyAlignment="1">
      <alignment horizontal="right" indent="1"/>
    </xf>
    <xf numFmtId="166" fontId="78" fillId="0" borderId="13" xfId="0" applyNumberFormat="1" applyFont="1" applyBorder="1" applyAlignment="1">
      <alignment horizontal="right" indent="1"/>
    </xf>
    <xf numFmtId="166" fontId="71" fillId="0" borderId="13" xfId="0" applyNumberFormat="1" applyFont="1" applyBorder="1" applyAlignment="1">
      <alignment horizontal="right" indent="1"/>
    </xf>
    <xf numFmtId="166" fontId="71" fillId="0" borderId="7" xfId="0" applyNumberFormat="1" applyFont="1" applyBorder="1" applyAlignment="1">
      <alignment horizontal="right" indent="1"/>
    </xf>
    <xf numFmtId="166" fontId="73" fillId="0" borderId="18" xfId="0" applyNumberFormat="1" applyFont="1" applyBorder="1" applyAlignment="1">
      <alignment horizontal="right" indent="2"/>
    </xf>
    <xf numFmtId="166" fontId="78" fillId="0" borderId="13" xfId="0" applyNumberFormat="1" applyFont="1" applyBorder="1" applyAlignment="1">
      <alignment horizontal="right" indent="2"/>
    </xf>
    <xf numFmtId="166" fontId="78" fillId="0" borderId="7" xfId="0" applyNumberFormat="1" applyFont="1" applyBorder="1" applyAlignment="1">
      <alignment horizontal="right" indent="2"/>
    </xf>
    <xf numFmtId="166" fontId="78" fillId="0" borderId="92" xfId="0" applyNumberFormat="1" applyFont="1" applyBorder="1" applyAlignment="1">
      <alignment horizontal="right" indent="1"/>
    </xf>
    <xf numFmtId="166" fontId="77" fillId="44" borderId="7" xfId="0" applyNumberFormat="1" applyFont="1" applyFill="1" applyBorder="1" applyAlignment="1">
      <alignment horizontal="right" indent="2"/>
    </xf>
    <xf numFmtId="166" fontId="30" fillId="0" borderId="18" xfId="0" applyNumberFormat="1" applyFont="1" applyBorder="1" applyAlignment="1">
      <alignment horizontal="center"/>
    </xf>
    <xf numFmtId="0" fontId="100" fillId="0" borderId="0" xfId="0" applyFont="1"/>
    <xf numFmtId="9" fontId="21" fillId="0" borderId="5" xfId="2" applyFont="1" applyBorder="1" applyAlignment="1">
      <alignment horizontal="right" vertical="center" indent="1"/>
    </xf>
    <xf numFmtId="0" fontId="0" fillId="0" borderId="0" xfId="0" pivotButton="1"/>
    <xf numFmtId="0" fontId="0" fillId="0" borderId="0" xfId="0" applyAlignment="1">
      <alignment horizontal="left"/>
    </xf>
    <xf numFmtId="173" fontId="0" fillId="0" borderId="0" xfId="0" pivotButton="1" applyNumberFormat="1"/>
    <xf numFmtId="173" fontId="0" fillId="0" borderId="0" xfId="0" applyNumberFormat="1"/>
    <xf numFmtId="164" fontId="3" fillId="0" borderId="62" xfId="0" applyNumberFormat="1" applyFont="1" applyBorder="1" applyAlignment="1">
      <alignment horizontal="center" vertical="center"/>
    </xf>
    <xf numFmtId="164" fontId="47" fillId="26" borderId="20" xfId="0" applyNumberFormat="1" applyFont="1" applyFill="1" applyBorder="1" applyAlignment="1">
      <alignment horizontal="center" vertical="center"/>
    </xf>
    <xf numFmtId="0" fontId="101" fillId="44" borderId="140" xfId="0" applyFont="1" applyFill="1" applyBorder="1" applyAlignment="1">
      <alignment horizontal="center"/>
    </xf>
    <xf numFmtId="0" fontId="77" fillId="48" borderId="141" xfId="0" applyFont="1" applyFill="1" applyBorder="1" applyAlignment="1">
      <alignment horizontal="center"/>
    </xf>
    <xf numFmtId="0" fontId="102" fillId="0" borderId="0" xfId="0" applyFont="1"/>
    <xf numFmtId="164" fontId="22" fillId="6" borderId="17" xfId="0" applyNumberFormat="1" applyFont="1" applyFill="1" applyBorder="1" applyAlignment="1">
      <alignment horizontal="center" vertical="center"/>
    </xf>
    <xf numFmtId="43" fontId="22" fillId="6" borderId="92" xfId="1" applyFont="1" applyFill="1" applyBorder="1" applyAlignment="1">
      <alignment horizontal="left" vertical="center"/>
    </xf>
    <xf numFmtId="164" fontId="103" fillId="26" borderId="4" xfId="0" applyNumberFormat="1" applyFont="1" applyFill="1" applyBorder="1" applyAlignment="1">
      <alignment horizontal="center" vertical="center"/>
    </xf>
    <xf numFmtId="164" fontId="22" fillId="36" borderId="13" xfId="0" applyNumberFormat="1" applyFont="1" applyFill="1" applyBorder="1" applyAlignment="1">
      <alignment horizontal="center" vertical="center"/>
    </xf>
    <xf numFmtId="164" fontId="22" fillId="36" borderId="15" xfId="0" applyNumberFormat="1" applyFont="1" applyFill="1" applyBorder="1" applyAlignment="1">
      <alignment horizontal="center" vertical="center"/>
    </xf>
    <xf numFmtId="164" fontId="22" fillId="36" borderId="92" xfId="0" applyNumberFormat="1" applyFont="1" applyFill="1" applyBorder="1" applyAlignment="1">
      <alignment horizontal="center" vertical="center"/>
    </xf>
    <xf numFmtId="9" fontId="104" fillId="0" borderId="5" xfId="2" applyFont="1" applyBorder="1" applyAlignment="1">
      <alignment horizontal="right" vertical="center" indent="1"/>
    </xf>
    <xf numFmtId="164" fontId="104" fillId="0" borderId="13" xfId="0" applyNumberFormat="1" applyFont="1" applyBorder="1" applyAlignment="1">
      <alignment horizontal="center" vertical="center"/>
    </xf>
    <xf numFmtId="164" fontId="104" fillId="0" borderId="7" xfId="0" applyNumberFormat="1" applyFont="1" applyBorder="1" applyAlignment="1">
      <alignment horizontal="center" vertical="center"/>
    </xf>
    <xf numFmtId="166" fontId="103" fillId="26" borderId="4" xfId="2" applyNumberFormat="1" applyFont="1" applyFill="1" applyBorder="1" applyAlignment="1">
      <alignment horizontal="center" vertical="center"/>
    </xf>
    <xf numFmtId="166" fontId="22" fillId="36" borderId="13" xfId="2" applyNumberFormat="1" applyFont="1" applyFill="1" applyBorder="1" applyAlignment="1">
      <alignment horizontal="center" vertical="center"/>
    </xf>
    <xf numFmtId="166" fontId="103" fillId="28" borderId="4" xfId="2" applyNumberFormat="1" applyFont="1" applyFill="1" applyBorder="1" applyAlignment="1">
      <alignment horizontal="center" vertical="center"/>
    </xf>
    <xf numFmtId="9" fontId="103" fillId="26" borderId="4" xfId="2" applyFont="1" applyFill="1" applyBorder="1" applyAlignment="1">
      <alignment horizontal="center" vertical="center"/>
    </xf>
    <xf numFmtId="165" fontId="22" fillId="0" borderId="7" xfId="0" applyNumberFormat="1" applyFont="1" applyBorder="1" applyAlignment="1">
      <alignment horizontal="center" vertical="center"/>
    </xf>
    <xf numFmtId="164" fontId="22" fillId="0" borderId="0" xfId="0" applyNumberFormat="1" applyFont="1" applyAlignment="1">
      <alignment horizontal="center" vertical="center"/>
    </xf>
    <xf numFmtId="165" fontId="22" fillId="0" borderId="92" xfId="0" applyNumberFormat="1" applyFont="1" applyBorder="1" applyAlignment="1">
      <alignment horizontal="center" vertical="center"/>
    </xf>
    <xf numFmtId="0" fontId="105" fillId="0" borderId="0" xfId="0" quotePrefix="1" applyFont="1" applyAlignment="1">
      <alignment horizontal="center" vertical="center"/>
    </xf>
    <xf numFmtId="2" fontId="105" fillId="0" borderId="0" xfId="0" applyNumberFormat="1" applyFont="1" applyAlignment="1">
      <alignment horizontal="center" vertical="center"/>
    </xf>
    <xf numFmtId="3" fontId="105" fillId="0" borderId="6" xfId="0" applyNumberFormat="1" applyFont="1" applyBorder="1" applyAlignment="1">
      <alignment horizontal="center" vertical="center"/>
    </xf>
    <xf numFmtId="3" fontId="105" fillId="0" borderId="7" xfId="0" applyNumberFormat="1" applyFont="1" applyBorder="1" applyAlignment="1">
      <alignment horizontal="center" vertical="center"/>
    </xf>
    <xf numFmtId="164" fontId="105" fillId="0" borderId="0" xfId="0" applyNumberFormat="1" applyFont="1" applyAlignment="1">
      <alignment horizontal="center" vertical="center"/>
    </xf>
    <xf numFmtId="164" fontId="22" fillId="0" borderId="62" xfId="0" applyNumberFormat="1" applyFont="1" applyBorder="1" applyAlignment="1">
      <alignment horizontal="center" vertical="center"/>
    </xf>
    <xf numFmtId="164" fontId="22" fillId="6" borderId="13" xfId="0" applyNumberFormat="1" applyFont="1" applyFill="1" applyBorder="1" applyAlignment="1">
      <alignment horizontal="center" vertical="center"/>
    </xf>
    <xf numFmtId="0" fontId="22" fillId="6" borderId="92" xfId="0" applyFont="1" applyFill="1" applyBorder="1" applyAlignment="1">
      <alignment horizontal="left" vertical="center"/>
    </xf>
    <xf numFmtId="164" fontId="22" fillId="6" borderId="7" xfId="0" applyNumberFormat="1" applyFont="1" applyFill="1" applyBorder="1" applyAlignment="1">
      <alignment horizontal="center" vertical="center"/>
    </xf>
    <xf numFmtId="164" fontId="22" fillId="6" borderId="92" xfId="0" applyNumberFormat="1" applyFont="1" applyFill="1" applyBorder="1" applyAlignment="1">
      <alignment horizontal="center" vertical="center"/>
    </xf>
    <xf numFmtId="165" fontId="105" fillId="2" borderId="4" xfId="0" applyNumberFormat="1" applyFont="1" applyFill="1" applyBorder="1" applyAlignment="1">
      <alignment horizontal="center" vertical="center"/>
    </xf>
    <xf numFmtId="165" fontId="22" fillId="0" borderId="5" xfId="0" applyNumberFormat="1" applyFont="1" applyBorder="1" applyAlignment="1">
      <alignment horizontal="center" vertical="center"/>
    </xf>
    <xf numFmtId="166" fontId="22" fillId="0" borderId="0" xfId="0" applyNumberFormat="1" applyFont="1" applyAlignment="1">
      <alignment horizontal="center" vertical="center"/>
    </xf>
    <xf numFmtId="165" fontId="103" fillId="26" borderId="4" xfId="0" applyNumberFormat="1" applyFont="1" applyFill="1" applyBorder="1" applyAlignment="1">
      <alignment horizontal="center" vertical="center"/>
    </xf>
    <xf numFmtId="165" fontId="22" fillId="0" borderId="0" xfId="0" applyNumberFormat="1" applyFont="1" applyAlignment="1">
      <alignment horizontal="center" vertical="center"/>
    </xf>
    <xf numFmtId="164" fontId="103" fillId="26" borderId="20" xfId="0" applyNumberFormat="1" applyFont="1" applyFill="1" applyBorder="1" applyAlignment="1">
      <alignment horizontal="center" vertical="center"/>
    </xf>
    <xf numFmtId="164" fontId="22" fillId="0" borderId="93" xfId="0" applyNumberFormat="1" applyFont="1" applyBorder="1" applyAlignment="1">
      <alignment horizontal="center" vertical="center"/>
    </xf>
    <xf numFmtId="165" fontId="22" fillId="0" borderId="17" xfId="0" applyNumberFormat="1" applyFont="1" applyBorder="1" applyAlignment="1">
      <alignment horizontal="center" vertical="center"/>
    </xf>
    <xf numFmtId="165" fontId="22" fillId="0" borderId="13" xfId="0" applyNumberFormat="1" applyFont="1" applyBorder="1" applyAlignment="1">
      <alignment horizontal="center" vertical="center"/>
    </xf>
    <xf numFmtId="165" fontId="22" fillId="30" borderId="0" xfId="0" applyNumberFormat="1" applyFont="1" applyFill="1" applyAlignment="1">
      <alignment horizontal="center" vertical="center"/>
    </xf>
    <xf numFmtId="164" fontId="22" fillId="0" borderId="5" xfId="0" applyNumberFormat="1" applyFont="1" applyBorder="1" applyAlignment="1">
      <alignment horizontal="center" vertical="center"/>
    </xf>
    <xf numFmtId="164" fontId="22" fillId="0" borderId="13" xfId="0" applyNumberFormat="1" applyFont="1" applyBorder="1" applyAlignment="1">
      <alignment horizontal="center" vertical="center"/>
    </xf>
    <xf numFmtId="164" fontId="22" fillId="0" borderId="7" xfId="0" applyNumberFormat="1" applyFont="1" applyBorder="1" applyAlignment="1">
      <alignment horizontal="center" vertical="center"/>
    </xf>
    <xf numFmtId="9" fontId="47" fillId="26" borderId="4" xfId="2" applyFont="1" applyFill="1" applyBorder="1" applyAlignment="1">
      <alignment horizontal="right" vertical="center"/>
    </xf>
    <xf numFmtId="166" fontId="22" fillId="6" borderId="17" xfId="2" applyNumberFormat="1" applyFont="1" applyFill="1" applyBorder="1" applyAlignment="1">
      <alignment horizontal="right" vertical="center"/>
    </xf>
    <xf numFmtId="166" fontId="22" fillId="6" borderId="17" xfId="2" applyNumberFormat="1" applyFont="1" applyFill="1" applyBorder="1" applyAlignment="1">
      <alignment vertical="center"/>
    </xf>
    <xf numFmtId="164" fontId="106" fillId="26" borderId="4" xfId="0" quotePrefix="1" applyNumberFormat="1" applyFont="1" applyFill="1" applyBorder="1" applyAlignment="1">
      <alignment horizontal="center" vertical="center"/>
    </xf>
    <xf numFmtId="9" fontId="47" fillId="26" borderId="4" xfId="2" applyFont="1" applyFill="1" applyBorder="1" applyAlignment="1">
      <alignment vertical="center"/>
    </xf>
    <xf numFmtId="0" fontId="101" fillId="59" borderId="0" xfId="0" applyFont="1" applyFill="1"/>
    <xf numFmtId="43" fontId="101" fillId="59" borderId="0" xfId="1" applyFont="1" applyFill="1"/>
    <xf numFmtId="0" fontId="101" fillId="58" borderId="0" xfId="0" applyFont="1" applyFill="1"/>
    <xf numFmtId="164" fontId="3" fillId="36" borderId="49" xfId="0" applyNumberFormat="1" applyFont="1" applyFill="1" applyBorder="1" applyAlignment="1">
      <alignment horizontal="center" vertical="center"/>
    </xf>
    <xf numFmtId="166" fontId="22" fillId="36" borderId="138" xfId="2" applyNumberFormat="1" applyFont="1" applyFill="1" applyBorder="1" applyAlignment="1">
      <alignment horizontal="center" vertical="center"/>
    </xf>
    <xf numFmtId="166" fontId="22" fillId="36" borderId="139" xfId="2" applyNumberFormat="1" applyFont="1" applyFill="1" applyBorder="1" applyAlignment="1">
      <alignment horizontal="center" vertical="center"/>
    </xf>
    <xf numFmtId="0" fontId="77" fillId="48" borderId="57" xfId="0" applyFont="1" applyFill="1" applyBorder="1" applyAlignment="1">
      <alignment horizontal="center"/>
    </xf>
    <xf numFmtId="164" fontId="102" fillId="0" borderId="0" xfId="0" applyNumberFormat="1" applyFont="1"/>
    <xf numFmtId="9" fontId="102" fillId="0" borderId="0" xfId="2" applyFont="1"/>
    <xf numFmtId="43" fontId="102" fillId="0" borderId="0" xfId="1" applyFont="1"/>
    <xf numFmtId="0" fontId="107" fillId="0" borderId="0" xfId="0" applyFont="1"/>
    <xf numFmtId="0" fontId="108" fillId="4" borderId="1" xfId="0" applyFont="1" applyFill="1" applyBorder="1"/>
    <xf numFmtId="0" fontId="107" fillId="7" borderId="1" xfId="0" applyFont="1" applyFill="1" applyBorder="1"/>
    <xf numFmtId="164" fontId="107" fillId="7" borderId="1" xfId="0" applyNumberFormat="1" applyFont="1" applyFill="1" applyBorder="1"/>
    <xf numFmtId="0" fontId="108" fillId="7" borderId="1" xfId="0" applyFont="1" applyFill="1" applyBorder="1"/>
    <xf numFmtId="0" fontId="34" fillId="0" borderId="0" xfId="0" quotePrefix="1" applyFont="1"/>
    <xf numFmtId="0" fontId="107" fillId="24" borderId="0" xfId="0" applyFont="1" applyFill="1"/>
    <xf numFmtId="0" fontId="3" fillId="41" borderId="18" xfId="0" quotePrefix="1" applyFont="1" applyFill="1" applyBorder="1" applyAlignment="1">
      <alignment horizontal="center" vertical="center"/>
    </xf>
    <xf numFmtId="164" fontId="3" fillId="36" borderId="18" xfId="0" applyNumberFormat="1" applyFont="1" applyFill="1" applyBorder="1" applyAlignment="1">
      <alignment horizontal="center" vertical="center"/>
    </xf>
    <xf numFmtId="164" fontId="3" fillId="0" borderId="18" xfId="0" applyNumberFormat="1" applyFont="1" applyBorder="1" applyAlignment="1">
      <alignment horizontal="center" vertical="center"/>
    </xf>
    <xf numFmtId="0" fontId="3" fillId="41" borderId="18" xfId="0" quotePrefix="1" applyFont="1" applyFill="1" applyBorder="1" applyAlignment="1">
      <alignment horizontal="left" vertical="center"/>
    </xf>
    <xf numFmtId="0" fontId="3" fillId="41" borderId="13" xfId="0" quotePrefix="1" applyFont="1" applyFill="1" applyBorder="1" applyAlignment="1">
      <alignment horizontal="left" vertical="center"/>
    </xf>
    <xf numFmtId="44" fontId="1" fillId="0" borderId="104" xfId="5" applyFont="1" applyBorder="1"/>
    <xf numFmtId="0" fontId="1" fillId="0" borderId="104" xfId="4" applyBorder="1" applyAlignment="1">
      <alignment horizontal="left"/>
    </xf>
    <xf numFmtId="0" fontId="35" fillId="22" borderId="104" xfId="4" applyFont="1" applyFill="1" applyBorder="1" applyAlignment="1">
      <alignment horizontal="left"/>
    </xf>
    <xf numFmtId="44" fontId="35" fillId="22" borderId="104" xfId="5" applyFont="1" applyFill="1" applyBorder="1"/>
    <xf numFmtId="0" fontId="35" fillId="22" borderId="104" xfId="4" applyFont="1" applyFill="1" applyBorder="1"/>
    <xf numFmtId="164" fontId="3" fillId="6" borderId="1" xfId="0" applyNumberFormat="1" applyFont="1" applyFill="1" applyBorder="1" applyAlignment="1">
      <alignment horizontal="center" vertical="center"/>
    </xf>
    <xf numFmtId="10" fontId="3" fillId="0" borderId="1" xfId="0" applyNumberFormat="1" applyFont="1" applyBorder="1" applyAlignment="1">
      <alignment horizontal="center" vertical="center"/>
    </xf>
    <xf numFmtId="43" fontId="109" fillId="0" borderId="0" xfId="1" applyFont="1"/>
    <xf numFmtId="43" fontId="109" fillId="0" borderId="0" xfId="1" applyFont="1" applyFill="1"/>
    <xf numFmtId="0" fontId="110" fillId="0" borderId="0" xfId="0" applyFont="1"/>
    <xf numFmtId="43" fontId="110" fillId="0" borderId="0" xfId="0" applyNumberFormat="1" applyFont="1"/>
    <xf numFmtId="8" fontId="0" fillId="0" borderId="70" xfId="0" applyNumberFormat="1" applyBorder="1"/>
    <xf numFmtId="8" fontId="53" fillId="0" borderId="0" xfId="0" applyNumberFormat="1" applyFont="1"/>
    <xf numFmtId="0" fontId="57" fillId="0" borderId="0" xfId="0" applyFont="1"/>
    <xf numFmtId="8" fontId="57" fillId="0" borderId="0" xfId="0" applyNumberFormat="1" applyFont="1"/>
    <xf numFmtId="0" fontId="0" fillId="0" borderId="70" xfId="0" applyBorder="1"/>
    <xf numFmtId="0" fontId="34" fillId="0" borderId="70" xfId="0" applyFont="1" applyBorder="1"/>
    <xf numFmtId="8" fontId="34" fillId="0" borderId="70" xfId="0" applyNumberFormat="1" applyFont="1" applyBorder="1"/>
    <xf numFmtId="43" fontId="0" fillId="0" borderId="0" xfId="1" applyFont="1" applyFill="1"/>
    <xf numFmtId="43" fontId="110" fillId="0" borderId="0" xfId="1" applyFont="1"/>
    <xf numFmtId="0" fontId="0" fillId="60" borderId="142" xfId="0" applyFill="1" applyBorder="1"/>
    <xf numFmtId="0" fontId="0" fillId="0" borderId="142" xfId="0" applyBorder="1"/>
    <xf numFmtId="181" fontId="0" fillId="0" borderId="0" xfId="1" applyNumberFormat="1" applyFont="1"/>
    <xf numFmtId="44" fontId="0" fillId="0" borderId="0" xfId="0" applyNumberFormat="1"/>
    <xf numFmtId="44" fontId="0" fillId="0" borderId="0" xfId="1" applyNumberFormat="1" applyFont="1"/>
    <xf numFmtId="0" fontId="75" fillId="24" borderId="0" xfId="0" applyFont="1" applyFill="1"/>
    <xf numFmtId="43" fontId="101" fillId="24" borderId="0" xfId="1" applyFont="1" applyFill="1"/>
    <xf numFmtId="43" fontId="53" fillId="24" borderId="0" xfId="1" applyFont="1" applyFill="1"/>
    <xf numFmtId="0" fontId="53" fillId="24" borderId="0" xfId="0" applyFont="1" applyFill="1" applyAlignment="1">
      <alignment vertical="center"/>
    </xf>
    <xf numFmtId="0" fontId="101" fillId="24" borderId="0" xfId="0" applyFont="1" applyFill="1" applyAlignment="1">
      <alignment vertical="center"/>
    </xf>
    <xf numFmtId="173" fontId="77" fillId="57" borderId="4" xfId="1" applyNumberFormat="1" applyFont="1" applyFill="1" applyBorder="1" applyAlignment="1">
      <alignment horizontal="center"/>
    </xf>
    <xf numFmtId="173" fontId="77" fillId="47" borderId="4" xfId="1" applyNumberFormat="1" applyFont="1" applyFill="1" applyBorder="1" applyAlignment="1">
      <alignment horizontal="center"/>
    </xf>
    <xf numFmtId="173" fontId="76" fillId="0" borderId="18" xfId="1" applyNumberFormat="1" applyFont="1" applyBorder="1" applyAlignment="1">
      <alignment horizontal="center"/>
    </xf>
    <xf numFmtId="173" fontId="75" fillId="0" borderId="0" xfId="1" applyNumberFormat="1" applyFont="1"/>
    <xf numFmtId="173" fontId="53" fillId="0" borderId="0" xfId="1" applyNumberFormat="1" applyFont="1" applyFill="1" applyAlignment="1">
      <alignment horizontal="left" indent="1"/>
    </xf>
    <xf numFmtId="173" fontId="53" fillId="24" borderId="0" xfId="1" applyNumberFormat="1" applyFont="1" applyFill="1" applyAlignment="1">
      <alignment horizontal="left" indent="1"/>
    </xf>
    <xf numFmtId="43" fontId="57" fillId="0" borderId="0" xfId="0" applyNumberFormat="1" applyFont="1"/>
    <xf numFmtId="0" fontId="111" fillId="36" borderId="15" xfId="6" quotePrefix="1" applyFill="1" applyBorder="1" applyAlignment="1">
      <alignment horizontal="left" vertical="center"/>
    </xf>
    <xf numFmtId="0" fontId="30" fillId="26" borderId="1" xfId="0" applyFont="1" applyFill="1" applyBorder="1" applyAlignment="1">
      <alignment horizontal="center"/>
    </xf>
    <xf numFmtId="0" fontId="77" fillId="48" borderId="30" xfId="0" applyFont="1" applyFill="1" applyBorder="1" applyAlignment="1">
      <alignment horizontal="center"/>
    </xf>
    <xf numFmtId="0" fontId="77" fillId="48" borderId="31" xfId="0" applyFont="1" applyFill="1" applyBorder="1" applyAlignment="1">
      <alignment horizontal="center"/>
    </xf>
    <xf numFmtId="0" fontId="2" fillId="0" borderId="0" xfId="0" quotePrefix="1" applyFont="1" applyAlignment="1">
      <alignment horizontal="center" vertical="center"/>
    </xf>
    <xf numFmtId="10" fontId="47" fillId="26" borderId="19" xfId="0" applyNumberFormat="1" applyFont="1" applyFill="1" applyBorder="1" applyAlignment="1">
      <alignment horizontal="center" vertical="center"/>
    </xf>
    <xf numFmtId="0" fontId="49" fillId="29" borderId="8" xfId="0" applyFont="1" applyFill="1" applyBorder="1"/>
    <xf numFmtId="14" fontId="30" fillId="26" borderId="1" xfId="0" applyNumberFormat="1" applyFont="1" applyFill="1" applyBorder="1" applyAlignment="1">
      <alignment horizontal="center" vertical="center"/>
    </xf>
    <xf numFmtId="0" fontId="99" fillId="53" borderId="1" xfId="0" applyFont="1" applyFill="1" applyBorder="1" applyAlignment="1">
      <alignment horizontal="center" vertical="center"/>
    </xf>
    <xf numFmtId="0" fontId="30" fillId="53" borderId="1" xfId="0" applyFont="1" applyFill="1" applyBorder="1" applyAlignment="1">
      <alignment horizontal="center" vertical="center"/>
    </xf>
    <xf numFmtId="11" fontId="48" fillId="26" borderId="1" xfId="0" applyNumberFormat="1" applyFont="1" applyFill="1" applyBorder="1" applyAlignment="1">
      <alignment horizontal="center" vertical="center" wrapText="1"/>
    </xf>
    <xf numFmtId="0" fontId="48" fillId="26" borderId="1" xfId="0" applyFont="1" applyFill="1" applyBorder="1" applyAlignment="1">
      <alignment horizontal="center" vertical="center" wrapText="1"/>
    </xf>
    <xf numFmtId="0" fontId="48" fillId="26" borderId="0" xfId="0" applyFont="1" applyFill="1" applyAlignment="1">
      <alignment horizontal="center" vertical="center" wrapText="1"/>
    </xf>
    <xf numFmtId="164" fontId="48" fillId="26" borderId="1" xfId="0" applyNumberFormat="1" applyFont="1" applyFill="1" applyBorder="1" applyAlignment="1">
      <alignment horizontal="center" vertical="center" wrapText="1"/>
    </xf>
    <xf numFmtId="0" fontId="53" fillId="0" borderId="0" xfId="0" applyFont="1" applyAlignment="1">
      <alignment horizontal="center"/>
    </xf>
    <xf numFmtId="0" fontId="18" fillId="0" borderId="33" xfId="0" applyFont="1" applyBorder="1" applyAlignment="1">
      <alignment horizontal="center" vertical="center"/>
    </xf>
    <xf numFmtId="0" fontId="29" fillId="0" borderId="34" xfId="0" applyFont="1" applyBorder="1"/>
    <xf numFmtId="169" fontId="30" fillId="17" borderId="33" xfId="0" applyNumberFormat="1" applyFont="1" applyFill="1" applyBorder="1" applyAlignment="1">
      <alignment horizontal="center" vertical="center"/>
    </xf>
    <xf numFmtId="0" fontId="18" fillId="0" borderId="33" xfId="0" applyFont="1" applyBorder="1" applyAlignment="1">
      <alignment horizontal="left" vertical="center"/>
    </xf>
    <xf numFmtId="0" fontId="18" fillId="9" borderId="33" xfId="0" applyFont="1" applyFill="1" applyBorder="1" applyAlignment="1">
      <alignment horizontal="center" vertical="center"/>
    </xf>
    <xf numFmtId="0" fontId="85" fillId="55" borderId="116" xfId="0" applyFont="1" applyFill="1" applyBorder="1" applyAlignment="1">
      <alignment horizontal="left" indent="1"/>
    </xf>
    <xf numFmtId="0" fontId="85" fillId="55" borderId="85" xfId="0" applyFont="1" applyFill="1" applyBorder="1" applyAlignment="1">
      <alignment horizontal="left" indent="1"/>
    </xf>
    <xf numFmtId="173" fontId="35" fillId="0" borderId="81" xfId="1" applyNumberFormat="1" applyFont="1" applyBorder="1" applyAlignment="1">
      <alignment horizontal="center" vertical="center" wrapText="1"/>
    </xf>
    <xf numFmtId="173" fontId="35" fillId="0" borderId="82" xfId="1" applyNumberFormat="1" applyFont="1" applyBorder="1" applyAlignment="1">
      <alignment horizontal="center" vertical="center" wrapText="1"/>
    </xf>
    <xf numFmtId="0" fontId="37" fillId="21" borderId="0" xfId="0" applyFont="1" applyFill="1" applyAlignment="1">
      <alignment horizontal="center" vertical="center"/>
    </xf>
    <xf numFmtId="0" fontId="38" fillId="22" borderId="0" xfId="0" applyFont="1" applyFill="1" applyAlignment="1">
      <alignment horizontal="center" vertical="center"/>
    </xf>
    <xf numFmtId="0" fontId="38" fillId="22" borderId="67" xfId="0" applyFont="1" applyFill="1" applyBorder="1" applyAlignment="1">
      <alignment horizontal="center" vertical="center"/>
    </xf>
    <xf numFmtId="0" fontId="38" fillId="22" borderId="70" xfId="0" applyFont="1" applyFill="1" applyBorder="1" applyAlignment="1">
      <alignment horizontal="center" vertical="center"/>
    </xf>
    <xf numFmtId="0" fontId="38" fillId="22" borderId="71" xfId="0" applyFont="1" applyFill="1" applyBorder="1" applyAlignment="1">
      <alignment horizontal="center" vertical="center"/>
    </xf>
    <xf numFmtId="0" fontId="43" fillId="22" borderId="0" xfId="0" applyFont="1" applyFill="1" applyAlignment="1">
      <alignment horizontal="center" vertical="center" wrapText="1"/>
    </xf>
    <xf numFmtId="0" fontId="43" fillId="22" borderId="0" xfId="0" applyFont="1" applyFill="1" applyAlignment="1">
      <alignment horizontal="center" vertical="center"/>
    </xf>
    <xf numFmtId="0" fontId="38" fillId="22" borderId="70" xfId="0" applyFont="1" applyFill="1" applyBorder="1" applyAlignment="1">
      <alignment horizontal="center"/>
    </xf>
    <xf numFmtId="0" fontId="38" fillId="22" borderId="71" xfId="0" applyFont="1" applyFill="1" applyBorder="1" applyAlignment="1">
      <alignment horizontal="center"/>
    </xf>
    <xf numFmtId="0" fontId="38" fillId="22" borderId="68" xfId="0" applyFont="1" applyFill="1" applyBorder="1" applyAlignment="1">
      <alignment horizontal="center"/>
    </xf>
    <xf numFmtId="0" fontId="38" fillId="22" borderId="94" xfId="0" applyFont="1" applyFill="1" applyBorder="1" applyAlignment="1">
      <alignment horizontal="center"/>
    </xf>
    <xf numFmtId="0" fontId="38" fillId="22" borderId="69" xfId="0" applyFont="1" applyFill="1" applyBorder="1" applyAlignment="1">
      <alignment horizontal="center"/>
    </xf>
    <xf numFmtId="0" fontId="53" fillId="0" borderId="103" xfId="0" applyFont="1" applyBorder="1" applyAlignment="1">
      <alignment horizontal="left"/>
    </xf>
    <xf numFmtId="0" fontId="53" fillId="0" borderId="64" xfId="0" applyFont="1" applyBorder="1" applyAlignment="1">
      <alignment horizontal="left"/>
    </xf>
    <xf numFmtId="0" fontId="53" fillId="0" borderId="3" xfId="0" applyFont="1" applyBorder="1" applyAlignment="1">
      <alignment horizontal="left"/>
    </xf>
    <xf numFmtId="0" fontId="53" fillId="0" borderId="66" xfId="0" applyFont="1" applyBorder="1" applyAlignment="1">
      <alignment horizontal="left"/>
    </xf>
    <xf numFmtId="0" fontId="38" fillId="22" borderId="83" xfId="0" applyFont="1" applyFill="1" applyBorder="1" applyAlignment="1">
      <alignment horizontal="center"/>
    </xf>
    <xf numFmtId="0" fontId="38" fillId="22" borderId="84" xfId="0" applyFont="1" applyFill="1" applyBorder="1" applyAlignment="1">
      <alignment horizontal="center"/>
    </xf>
    <xf numFmtId="0" fontId="38" fillId="22" borderId="85" xfId="0" applyFont="1" applyFill="1" applyBorder="1" applyAlignment="1">
      <alignment horizontal="center"/>
    </xf>
    <xf numFmtId="0" fontId="77" fillId="47" borderId="9" xfId="0" applyFont="1" applyFill="1" applyBorder="1" applyAlignment="1">
      <alignment horizontal="left" indent="2"/>
    </xf>
    <xf numFmtId="0" fontId="0" fillId="0" borderId="0" xfId="0" applyAlignment="1">
      <alignment horizontal="left" indent="2"/>
    </xf>
    <xf numFmtId="43" fontId="53" fillId="0" borderId="0" xfId="1" applyFont="1" applyFill="1" applyAlignment="1">
      <alignment horizontal="left" indent="2"/>
    </xf>
  </cellXfs>
  <cellStyles count="7">
    <cellStyle name="Hiperlink" xfId="6" builtinId="8"/>
    <cellStyle name="Moeda" xfId="3" builtinId="4"/>
    <cellStyle name="Moeda 2" xfId="5" xr:uid="{47673C83-DD70-430B-8A88-7C5D0889A5A0}"/>
    <cellStyle name="Normal" xfId="0" builtinId="0"/>
    <cellStyle name="Normal 2" xfId="4" xr:uid="{4C66D286-B69B-4481-8359-2B405494029E}"/>
    <cellStyle name="Porcentagem" xfId="2" builtinId="5"/>
    <cellStyle name="Vírgula" xfId="1" builtinId="3"/>
  </cellStyles>
  <dxfs count="31">
    <dxf>
      <font>
        <b/>
        <i/>
      </font>
      <fill>
        <patternFill>
          <bgColor theme="4" tint="0.39994506668294322"/>
        </patternFill>
      </fill>
    </dxf>
    <dxf>
      <font>
        <b/>
        <i val="0"/>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val="0"/>
      </font>
      <fill>
        <patternFill>
          <bgColor rgb="FF92D050"/>
        </patternFill>
      </fill>
    </dxf>
    <dxf>
      <font>
        <b/>
        <i/>
      </font>
      <fill>
        <patternFill>
          <bgColor theme="4" tint="0.39994506668294322"/>
        </patternFill>
      </fill>
    </dxf>
    <dxf>
      <font>
        <b/>
        <i/>
      </font>
      <fill>
        <patternFill>
          <bgColor rgb="FF92D050"/>
        </patternFill>
      </fill>
    </dxf>
    <dxf>
      <font>
        <b/>
        <i/>
      </font>
      <fill>
        <patternFill>
          <bgColor theme="4" tint="0.39994506668294322"/>
        </patternFill>
      </fill>
    </dxf>
    <dxf>
      <font>
        <b/>
        <i val="0"/>
      </font>
      <fill>
        <patternFill>
          <bgColor rgb="FF92D050"/>
        </patternFill>
      </fill>
    </dxf>
    <dxf>
      <font>
        <b/>
        <i/>
      </font>
      <fill>
        <patternFill>
          <bgColor theme="4" tint="0.39994506668294322"/>
        </patternFill>
      </fill>
    </dxf>
    <dxf>
      <font>
        <b/>
        <i val="0"/>
      </font>
      <fill>
        <patternFill>
          <bgColor rgb="FF92D050"/>
        </patternFill>
      </fill>
    </dxf>
    <dxf>
      <numFmt numFmtId="173" formatCode="_-* #,##0_-;\-* #,##0_-;_-* &quot;-&quot;??_-;_-@_-"/>
    </dxf>
    <dxf>
      <numFmt numFmtId="173" formatCode="_-* #,##0_-;\-* #,##0_-;_-* &quot;-&quot;??_-;_-@_-"/>
    </dxf>
    <dxf>
      <numFmt numFmtId="173" formatCode="_-* #,##0_-;\-* #,##0_-;_-* &quot;-&quot;??_-;_-@_-"/>
    </dxf>
    <dxf>
      <numFmt numFmtId="173" formatCode="_-* #,##0_-;\-* #,##0_-;_-* &quot;-&quot;??_-;_-@_-"/>
    </dxf>
    <dxf>
      <numFmt numFmtId="173" formatCode="_-* #,##0_-;\-* #,##0_-;_-* &quot;-&quot;??_-;_-@_-"/>
    </dxf>
    <dxf>
      <font>
        <b/>
      </font>
    </dxf>
    <dxf>
      <font>
        <b/>
      </font>
    </dxf>
    <dxf>
      <font>
        <color rgb="FFFF0000"/>
      </font>
    </dxf>
    <dxf>
      <font>
        <color rgb="FFFF0000"/>
      </font>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pivotCacheDefinition" Target="pivotCache/pivotCacheDefinition2.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hyperlink" Target="#'04 -Base Or&#231;ado 2026'!A1"/><Relationship Id="rId2" Type="http://schemas.openxmlformats.org/officeDocument/2006/relationships/hyperlink" Target="#INVENT&#193;RIO!A1"/><Relationship Id="rId1" Type="http://schemas.openxmlformats.org/officeDocument/2006/relationships/hyperlink" Target="#'B. Despesa'!A1"/></Relationships>
</file>

<file path=xl/drawings/_rels/drawing2.xml.rels><?xml version="1.0" encoding="UTF-8" standalone="yes"?>
<Relationships xmlns="http://schemas.openxmlformats.org/package/2006/relationships"><Relationship Id="rId1" Type="http://schemas.openxmlformats.org/officeDocument/2006/relationships/hyperlink" Target="#' 01-INDIC'!A1"/></Relationships>
</file>

<file path=xl/drawings/_rels/drawing3.xml.rels><?xml version="1.0" encoding="UTF-8" standalone="yes"?>
<Relationships xmlns="http://schemas.openxmlformats.org/package/2006/relationships"><Relationship Id="rId1" Type="http://schemas.openxmlformats.org/officeDocument/2006/relationships/hyperlink" Target="#' 01-INDIC'!A1"/></Relationships>
</file>

<file path=xl/drawings/_rels/drawing4.xml.rels><?xml version="1.0" encoding="UTF-8" standalone="yes"?>
<Relationships xmlns="http://schemas.openxmlformats.org/package/2006/relationships"><Relationship Id="rId1" Type="http://schemas.openxmlformats.org/officeDocument/2006/relationships/hyperlink" Target="#' 01-INDIC'!A1"/></Relationships>
</file>

<file path=xl/drawings/drawing1.xml><?xml version="1.0" encoding="utf-8"?>
<xdr:wsDr xmlns:xdr="http://schemas.openxmlformats.org/drawingml/2006/spreadsheetDrawing" xmlns:a="http://schemas.openxmlformats.org/drawingml/2006/main">
  <xdr:twoCellAnchor>
    <xdr:from>
      <xdr:col>1</xdr:col>
      <xdr:colOff>38101</xdr:colOff>
      <xdr:row>27</xdr:row>
      <xdr:rowOff>19051</xdr:rowOff>
    </xdr:from>
    <xdr:to>
      <xdr:col>1</xdr:col>
      <xdr:colOff>1352551</xdr:colOff>
      <xdr:row>27</xdr:row>
      <xdr:rowOff>228601</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48607AE6-B6E9-A185-6F15-D5EE8CFBDE0E}"/>
            </a:ext>
          </a:extLst>
        </xdr:cNvPr>
        <xdr:cNvSpPr/>
      </xdr:nvSpPr>
      <xdr:spPr>
        <a:xfrm>
          <a:off x="314326" y="3867151"/>
          <a:ext cx="1314450" cy="2095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50" baseline="0">
              <a:ln w="0"/>
              <a:solidFill>
                <a:schemeClr val="bg2"/>
              </a:solidFill>
              <a:effectLst>
                <a:innerShdw blurRad="63500" dist="50800" dir="13500000">
                  <a:srgbClr val="000000">
                    <a:alpha val="50000"/>
                  </a:srgbClr>
                </a:innerShdw>
              </a:effectLst>
            </a:rPr>
            <a:t> Despesa</a:t>
          </a:r>
          <a:endParaRPr lang="pt-BR"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xdr:col>
      <xdr:colOff>19051</xdr:colOff>
      <xdr:row>28</xdr:row>
      <xdr:rowOff>57150</xdr:rowOff>
    </xdr:from>
    <xdr:to>
      <xdr:col>1</xdr:col>
      <xdr:colOff>1343025</xdr:colOff>
      <xdr:row>29</xdr:row>
      <xdr:rowOff>66675</xdr:rowOff>
    </xdr:to>
    <xdr:sp macro="" textlink="">
      <xdr:nvSpPr>
        <xdr:cNvPr id="3" name="Retângulo: Cantos Arredondados 2">
          <a:hlinkClick xmlns:r="http://schemas.openxmlformats.org/officeDocument/2006/relationships" r:id="rId2"/>
          <a:extLst>
            <a:ext uri="{FF2B5EF4-FFF2-40B4-BE49-F238E27FC236}">
              <a16:creationId xmlns:a16="http://schemas.microsoft.com/office/drawing/2014/main" id="{C0ED9789-7A78-445F-AD89-DD50381DFCCC}"/>
            </a:ext>
          </a:extLst>
        </xdr:cNvPr>
        <xdr:cNvSpPr/>
      </xdr:nvSpPr>
      <xdr:spPr>
        <a:xfrm>
          <a:off x="295276" y="4162425"/>
          <a:ext cx="1323974" cy="20002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50">
              <a:ln w="0"/>
              <a:solidFill>
                <a:schemeClr val="bg2"/>
              </a:solidFill>
              <a:effectLst>
                <a:innerShdw blurRad="63500" dist="50800" dir="13500000">
                  <a:srgbClr val="000000">
                    <a:alpha val="50000"/>
                  </a:srgbClr>
                </a:innerShdw>
              </a:effectLst>
            </a:rPr>
            <a:t> Inventario</a:t>
          </a:r>
        </a:p>
      </xdr:txBody>
    </xdr:sp>
    <xdr:clientData/>
  </xdr:twoCellAnchor>
  <xdr:twoCellAnchor>
    <xdr:from>
      <xdr:col>1</xdr:col>
      <xdr:colOff>9526</xdr:colOff>
      <xdr:row>29</xdr:row>
      <xdr:rowOff>152400</xdr:rowOff>
    </xdr:from>
    <xdr:to>
      <xdr:col>1</xdr:col>
      <xdr:colOff>1343026</xdr:colOff>
      <xdr:row>30</xdr:row>
      <xdr:rowOff>180975</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F87146BF-4BBB-41C9-9D12-866B2E8C3877}"/>
            </a:ext>
          </a:extLst>
        </xdr:cNvPr>
        <xdr:cNvSpPr/>
      </xdr:nvSpPr>
      <xdr:spPr>
        <a:xfrm>
          <a:off x="285751" y="4448175"/>
          <a:ext cx="1333500" cy="21907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cap="none" spc="50">
              <a:ln w="0"/>
              <a:solidFill>
                <a:schemeClr val="bg2"/>
              </a:solidFill>
              <a:effectLst>
                <a:innerShdw blurRad="63500" dist="50800" dir="13500000">
                  <a:srgbClr val="000000">
                    <a:alpha val="50000"/>
                  </a:srgbClr>
                </a:innerShdw>
              </a:effectLst>
            </a:rPr>
            <a:t>B. Orçamento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40105</xdr:colOff>
      <xdr:row>0</xdr:row>
      <xdr:rowOff>40106</xdr:rowOff>
    </xdr:from>
    <xdr:to>
      <xdr:col>1</xdr:col>
      <xdr:colOff>1098439</xdr:colOff>
      <xdr:row>1</xdr:row>
      <xdr:rowOff>44561</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AFFD4B6D-8381-42C0-806C-A509E703A741}"/>
            </a:ext>
          </a:extLst>
        </xdr:cNvPr>
        <xdr:cNvSpPr/>
      </xdr:nvSpPr>
      <xdr:spPr>
        <a:xfrm>
          <a:off x="150394" y="40106"/>
          <a:ext cx="1058334" cy="27516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100" b="1" cap="none" spc="50">
              <a:ln w="0"/>
              <a:solidFill>
                <a:schemeClr val="bg2"/>
              </a:solidFill>
              <a:effectLst>
                <a:innerShdw blurRad="63500" dist="50800" dir="13500000">
                  <a:srgbClr val="000000">
                    <a:alpha val="50000"/>
                  </a:srgbClr>
                </a:innerShdw>
              </a:effectLst>
            </a:rPr>
            <a:t>Indice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105833</xdr:colOff>
      <xdr:row>0</xdr:row>
      <xdr:rowOff>31751</xdr:rowOff>
    </xdr:from>
    <xdr:to>
      <xdr:col>1</xdr:col>
      <xdr:colOff>232834</xdr:colOff>
      <xdr:row>0</xdr:row>
      <xdr:rowOff>306917</xdr:rowOff>
    </xdr:to>
    <xdr:sp macro="" textlink="">
      <xdr:nvSpPr>
        <xdr:cNvPr id="4" name="Retângulo: Cantos Arredondados 3">
          <a:hlinkClick xmlns:r="http://schemas.openxmlformats.org/officeDocument/2006/relationships" r:id="rId1"/>
          <a:extLst>
            <a:ext uri="{FF2B5EF4-FFF2-40B4-BE49-F238E27FC236}">
              <a16:creationId xmlns:a16="http://schemas.microsoft.com/office/drawing/2014/main" id="{39CAE8F2-FDC1-6C23-1191-74C63E4EB06B}"/>
            </a:ext>
          </a:extLst>
        </xdr:cNvPr>
        <xdr:cNvSpPr/>
      </xdr:nvSpPr>
      <xdr:spPr>
        <a:xfrm>
          <a:off x="105833" y="31751"/>
          <a:ext cx="1058334" cy="27516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100" b="1" cap="none" spc="50">
              <a:ln w="0"/>
              <a:solidFill>
                <a:schemeClr val="bg2"/>
              </a:solidFill>
              <a:effectLst>
                <a:innerShdw blurRad="63500" dist="50800" dir="13500000">
                  <a:srgbClr val="000000">
                    <a:alpha val="50000"/>
                  </a:srgbClr>
                </a:innerShdw>
              </a:effectLst>
            </a:rPr>
            <a:t>Indice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53915</xdr:colOff>
      <xdr:row>0</xdr:row>
      <xdr:rowOff>26958</xdr:rowOff>
    </xdr:from>
    <xdr:to>
      <xdr:col>4</xdr:col>
      <xdr:colOff>1112249</xdr:colOff>
      <xdr:row>1</xdr:row>
      <xdr:rowOff>140379</xdr:rowOff>
    </xdr:to>
    <xdr:sp macro="" textlink="">
      <xdr:nvSpPr>
        <xdr:cNvPr id="2" name="Retângulo: Cantos Arredondados 1">
          <a:hlinkClick xmlns:r="http://schemas.openxmlformats.org/officeDocument/2006/relationships" r:id="rId1"/>
          <a:extLst>
            <a:ext uri="{FF2B5EF4-FFF2-40B4-BE49-F238E27FC236}">
              <a16:creationId xmlns:a16="http://schemas.microsoft.com/office/drawing/2014/main" id="{2EAEC901-0C5E-4857-8C1F-DD38EDA4C046}"/>
            </a:ext>
          </a:extLst>
        </xdr:cNvPr>
        <xdr:cNvSpPr/>
      </xdr:nvSpPr>
      <xdr:spPr>
        <a:xfrm>
          <a:off x="5786887" y="26958"/>
          <a:ext cx="1058334" cy="275166"/>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100" b="1" cap="none" spc="50">
              <a:ln w="0"/>
              <a:solidFill>
                <a:schemeClr val="bg2"/>
              </a:solidFill>
              <a:effectLst>
                <a:innerShdw blurRad="63500" dist="50800" dir="13500000">
                  <a:srgbClr val="000000">
                    <a:alpha val="50000"/>
                  </a:srgbClr>
                </a:innerShdw>
              </a:effectLst>
            </a:rPr>
            <a:t>Indice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64</xdr:row>
      <xdr:rowOff>95250</xdr:rowOff>
    </xdr:from>
    <xdr:to>
      <xdr:col>12</xdr:col>
      <xdr:colOff>514350</xdr:colOff>
      <xdr:row>69</xdr:row>
      <xdr:rowOff>104775</xdr:rowOff>
    </xdr:to>
    <xdr:sp macro="" textlink="">
      <xdr:nvSpPr>
        <xdr:cNvPr id="9" name="Seta para a Direita 1">
          <a:extLst>
            <a:ext uri="{FF2B5EF4-FFF2-40B4-BE49-F238E27FC236}">
              <a16:creationId xmlns:a16="http://schemas.microsoft.com/office/drawing/2014/main" id="{C623F0E3-87DC-E433-2467-53AE294E6B91}"/>
            </a:ext>
          </a:extLst>
        </xdr:cNvPr>
        <xdr:cNvSpPr/>
      </xdr:nvSpPr>
      <xdr:spPr>
        <a:xfrm>
          <a:off x="400050" y="11782425"/>
          <a:ext cx="9782175" cy="1019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meeteatsp.sharepoint.com/sites/RedeMeet/Documentos%20Compartilhados/Rede%20Administra&#231;&#227;o/Rede%20MEET/MEET%20-%20Controladoria%20-%20Financeiro/CONTROLADORIA/2026/02%20-%20DEMOSNTRA&#199;AO%20DE%20RESULTADO/03-%20MAR&#199;O/BASE_BD%20X%20REAL%20MAR_03%20V1.xlsx" TargetMode="External"/><Relationship Id="rId2" Type="http://schemas.microsoft.com/office/2019/04/relationships/externalLinkLongPath" Target="/sites/RedeMeet/Documentos%20Compartilhados/Rede%20Administra&#231;&#227;o/Rede%20MEET/MEET%20-%20Controladoria%20-%20Financeiro/CONTROLADORIA/2026/02%20-%20DEMOSNTRA&#199;AO%20DE%20RESULTADO/03-%20MAR&#199;O/BASE_BD%20X%20REAL%20MAR_03%20V1.xlsx?35ABC9A9" TargetMode="External"/><Relationship Id="rId1" Type="http://schemas.openxmlformats.org/officeDocument/2006/relationships/externalLinkPath" Target="file:///\\35ABC9A9\BASE_BD%20X%20REAL%20MAR_03%20V1.xlsx" TargetMode="External"/><Relationship Id="rId4" Type="http://schemas.openxmlformats.org/officeDocument/2006/relationships/externalLinkPath" Target="../../../../../Rede%20MEET/MEET%20-%20Controladoria%20-%20Financeiro/CONTROLADORIA/2026/02%20-%20DEMOSNTRA&#199;AO%20DE%20RESULTADO/03-%20MAR&#199;O/BASE_BD%20X%20REAL%20MAR_03%20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eeteatsp-my.sharepoint.com/personal/johnny_meeteat_com_br/Documents/Documentos/Controladoria/Demostra&#231;&#227;o%20de%20Resultado/Modelo-%20APRESENTA&#199;&#195;O%20(1).xlsx" TargetMode="External"/><Relationship Id="rId1" Type="http://schemas.openxmlformats.org/officeDocument/2006/relationships/externalLinkPath" Target="https://meeteatsp-my.sharepoint.com/personal/johnny_meeteat_com_br/Documents/Documentos/Controladoria/Demostra&#231;&#227;o%20de%20Resultado/Modelo-%20APRESENTA&#199;&#195;O%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enovo\AppData\Local\Microsoft\Windows\INetCache\Content.Outlook\ZDT3PYK9\DRE%20MEET%20MDNA%20-%20PROJE&#199;&#195;O.xlsx" TargetMode="External"/><Relationship Id="rId1" Type="http://schemas.openxmlformats.org/officeDocument/2006/relationships/externalLinkPath" Target="file:///C:\Users\Lenovo\AppData\Local\Microsoft\Windows\INetCache\Content.Outlook\ZDT3PYK9\DRE%20MEET%20MDNA%20-%20PROJE&#199;&#195;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 01-INDIC"/>
      <sheetName val="02-Res M"/>
      <sheetName val="03- BD x RE 2026"/>
      <sheetName val="04 -Base Orçado 2026"/>
      <sheetName val="Base Realizado"/>
      <sheetName val="Planilha2"/>
      <sheetName val="Planilha3"/>
      <sheetName val="B. Despesa"/>
      <sheetName val="B.Receita"/>
      <sheetName val="Base Folha"/>
      <sheetName val="Serv"/>
      <sheetName val="Base Gorjeta"/>
      <sheetName val="METRICS"/>
      <sheetName val="INVESTIMENTO"/>
      <sheetName val="Planilha1"/>
      <sheetName val="Base Faturamento"/>
    </sheetNames>
    <sheetDataSet>
      <sheetData sheetId="0"/>
      <sheetData sheetId="1"/>
      <sheetData sheetId="2">
        <row r="7">
          <cell r="G7">
            <v>7860.1684000000005</v>
          </cell>
          <cell r="H7">
            <v>4661</v>
          </cell>
          <cell r="J7">
            <v>7921.4503599999998</v>
          </cell>
          <cell r="K7">
            <v>6592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JANDEZ24"/>
      <sheetName val="Base24"/>
      <sheetName val="1 DRE"/>
      <sheetName val="2 DRE  "/>
      <sheetName val="3 1 Res M"/>
      <sheetName val="4 1 Res YTD"/>
      <sheetName val="3 Res M"/>
      <sheetName val="4 Res YTD"/>
      <sheetName val="5 INDIC"/>
      <sheetName val="5 1 INDIC"/>
      <sheetName val="6 Base"/>
      <sheetName val="8 2 BD22"/>
      <sheetName val="8 BD21"/>
      <sheetName val="8 1 BD24"/>
      <sheetName val="9 1 DRE R23"/>
    </sheetNames>
    <sheetDataSet>
      <sheetData sheetId="0"/>
      <sheetData sheetId="1"/>
      <sheetData sheetId="2"/>
      <sheetData sheetId="3">
        <row r="27">
          <cell r="A27" t="str">
            <v>CUSTOS/DESPESAS</v>
          </cell>
        </row>
        <row r="52">
          <cell r="A52" t="str">
            <v>DESPESAS ADMINISTRATIVAS</v>
          </cell>
        </row>
        <row r="70">
          <cell r="A70" t="str">
            <v>Margem líquida</v>
          </cell>
        </row>
      </sheetData>
      <sheetData sheetId="4"/>
      <sheetData sheetId="5"/>
      <sheetData sheetId="6"/>
      <sheetData sheetId="7"/>
      <sheetData sheetId="8"/>
      <sheetData sheetId="9"/>
      <sheetData sheetId="10"/>
      <sheetData sheetId="11"/>
      <sheetData sheetId="12"/>
      <sheetData sheetId="13">
        <row r="64">
          <cell r="N64">
            <v>0</v>
          </cell>
        </row>
      </sheetData>
      <sheetData sheetId="14">
        <row r="68">
          <cell r="N68">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E"/>
      <sheetName val="CONTAS PAGAR"/>
      <sheetName val="PLANO GER"/>
      <sheetName val="BONICACAO"/>
      <sheetName val="BONIFIC"/>
    </sheetNames>
    <sheetDataSet>
      <sheetData sheetId="0">
        <row r="13">
          <cell r="C13" t="str">
            <v>(-) Impostos sobre a Receita (ICMS, PIS, COFINS)</v>
          </cell>
        </row>
        <row r="14">
          <cell r="C14" t="str">
            <v>(-) Taxas de cartões / vouchers</v>
          </cell>
        </row>
        <row r="18">
          <cell r="C18" t="str">
            <v>(-) Custo dos produtos vendidos (CMV)</v>
          </cell>
        </row>
        <row r="28">
          <cell r="C28" t="str">
            <v>ALIMENTACAO FUNCIONARIOS</v>
          </cell>
        </row>
        <row r="29">
          <cell r="C29" t="str">
            <v>CURSOS E TREINAMENTOS / DESENVOLVIMENTO DE PESSOAS</v>
          </cell>
        </row>
        <row r="30">
          <cell r="C30" t="str">
            <v>EMPRESTIMO P/ FUNCIONARIO</v>
          </cell>
        </row>
        <row r="31">
          <cell r="C31" t="str">
            <v>OUTROS BENEFICIOS</v>
          </cell>
        </row>
        <row r="32">
          <cell r="C32" t="str">
            <v>PLANO DE SAUDE</v>
          </cell>
        </row>
        <row r="33">
          <cell r="C33" t="str">
            <v>SEGURO DE VIDA</v>
          </cell>
        </row>
        <row r="34">
          <cell r="C34" t="str">
            <v>VALE COMBUSTIVEL</v>
          </cell>
        </row>
        <row r="35">
          <cell r="C35" t="str">
            <v>VALE REFEICAO</v>
          </cell>
        </row>
        <row r="36">
          <cell r="C36" t="str">
            <v>VALE TRANSPORTE</v>
          </cell>
        </row>
        <row r="38">
          <cell r="C38" t="str">
            <v>13º SALARIO</v>
          </cell>
        </row>
        <row r="39">
          <cell r="C39" t="str">
            <v>FERIAS</v>
          </cell>
        </row>
        <row r="40">
          <cell r="C40" t="str">
            <v>MAO DE OBRA - PJ</v>
          </cell>
        </row>
        <row r="41">
          <cell r="C41" t="str">
            <v>PENSAO ALIMENTICIA</v>
          </cell>
        </row>
        <row r="42">
          <cell r="C42" t="str">
            <v>SALARIOS</v>
          </cell>
        </row>
        <row r="43">
          <cell r="C43" t="str">
            <v>FARMACIA E/OU MEDICAMENTOS</v>
          </cell>
        </row>
        <row r="44">
          <cell r="C44" t="str">
            <v>PAGAMENTO DE GORJETA</v>
          </cell>
        </row>
        <row r="46">
          <cell r="C46" t="str">
            <v>CONFRATERNIZACAO</v>
          </cell>
        </row>
        <row r="47">
          <cell r="C47" t="str">
            <v>CONTRIBUICAO SINDICATO</v>
          </cell>
        </row>
        <row r="48">
          <cell r="C48" t="str">
            <v>EQUIPAMENTOS DE PROTEÇÃO - EPI</v>
          </cell>
        </row>
        <row r="49">
          <cell r="C49" t="str">
            <v>EXAMES MÉDICOS</v>
          </cell>
        </row>
        <row r="50">
          <cell r="C50" t="str">
            <v>TESTE E SELECAO</v>
          </cell>
        </row>
        <row r="51">
          <cell r="C51" t="str">
            <v>UNIFORMES</v>
          </cell>
        </row>
        <row r="53">
          <cell r="C53" t="str">
            <v>GRRF - GUIA RECOLHIMENTO RESCISORIO FGTS</v>
          </cell>
        </row>
        <row r="54">
          <cell r="C54" t="str">
            <v>PROCESSOS TRABALHISTAS</v>
          </cell>
        </row>
        <row r="55">
          <cell r="C55" t="str">
            <v>RESCISOES TRABALHISTAS</v>
          </cell>
        </row>
        <row r="57">
          <cell r="C57" t="str">
            <v>FGTS</v>
          </cell>
        </row>
        <row r="58">
          <cell r="C58" t="str">
            <v>IR / INSS</v>
          </cell>
        </row>
        <row r="60">
          <cell r="C60" t="str">
            <v>FREE LANCER LIMPEZA</v>
          </cell>
        </row>
        <row r="61">
          <cell r="C61" t="str">
            <v>FREE-LANCER BAR</v>
          </cell>
        </row>
        <row r="62">
          <cell r="C62" t="str">
            <v>FREE-LANCER CAIXA</v>
          </cell>
        </row>
        <row r="63">
          <cell r="C63" t="str">
            <v>FREE-LANCER COZINHA</v>
          </cell>
        </row>
        <row r="64">
          <cell r="C64" t="str">
            <v>FREE-LANCER PARRILHA</v>
          </cell>
        </row>
        <row r="65">
          <cell r="C65" t="str">
            <v>FREE-LANCER SALAO</v>
          </cell>
        </row>
        <row r="66">
          <cell r="C66" t="str">
            <v>FREE-LANCER SEGURANCA</v>
          </cell>
        </row>
        <row r="68">
          <cell r="C68" t="str">
            <v>COMISSAO S/ VENDAS</v>
          </cell>
        </row>
        <row r="69">
          <cell r="C69" t="str">
            <v>COMISSOES EVENTOS</v>
          </cell>
        </row>
        <row r="70">
          <cell r="C70" t="str">
            <v>PREMIOS E BONUS</v>
          </cell>
        </row>
        <row r="71">
          <cell r="C71" t="str">
            <v>VARIAVEL ADMINISTRADORES</v>
          </cell>
        </row>
        <row r="73">
          <cell r="C73" t="str">
            <v>AGUA E/ OU ESGOTO</v>
          </cell>
        </row>
        <row r="74">
          <cell r="C74" t="str">
            <v>ENERGIA ELETRICA</v>
          </cell>
        </row>
        <row r="75">
          <cell r="C75" t="str">
            <v>GAS</v>
          </cell>
        </row>
        <row r="76">
          <cell r="C76" t="str">
            <v>TELEFONE E INTERNET</v>
          </cell>
        </row>
        <row r="78">
          <cell r="C78" t="str">
            <v>ALARME E MONITORAMENTO</v>
          </cell>
        </row>
        <row r="79">
          <cell r="C79" t="str">
            <v>IPTU</v>
          </cell>
        </row>
        <row r="80">
          <cell r="C80" t="str">
            <v>LOCACAO DE ESPACO, SALAS E GALPOES</v>
          </cell>
        </row>
        <row r="81">
          <cell r="C81" t="str">
            <v>LOCACAO DE IMOVEL</v>
          </cell>
        </row>
        <row r="82">
          <cell r="C82" t="str">
            <v>REFORMAS E MANUTENCAO</v>
          </cell>
        </row>
        <row r="83">
          <cell r="C83" t="str">
            <v>SEGURO FIANCA</v>
          </cell>
        </row>
        <row r="84">
          <cell r="C84" t="str">
            <v>SEGURO PREDIAL</v>
          </cell>
        </row>
        <row r="86">
          <cell r="C86" t="str">
            <v>BANDA E AFINS</v>
          </cell>
        </row>
        <row r="87">
          <cell r="C87" t="str">
            <v>AGENCIA PUBLICIDADE</v>
          </cell>
        </row>
        <row r="88">
          <cell r="C88" t="str">
            <v>ASSESSORIA DE IMPRENSA</v>
          </cell>
        </row>
        <row r="89">
          <cell r="C89" t="str">
            <v>AUDIO E VISUAL</v>
          </cell>
        </row>
        <row r="90">
          <cell r="C90" t="str">
            <v>AVALIACAO DE MERCADO</v>
          </cell>
        </row>
        <row r="91">
          <cell r="C91" t="str">
            <v>FERRAMENTAS DIGITAIS / COMUNICACAO DIGITAL</v>
          </cell>
        </row>
        <row r="92">
          <cell r="C92" t="str">
            <v>GRAFICA</v>
          </cell>
        </row>
        <row r="93">
          <cell r="C93" t="str">
            <v>IDENTIFICACAO VISUAL / COMUNICACAO VISUAL</v>
          </cell>
        </row>
        <row r="94">
          <cell r="C94" t="str">
            <v>INFLUENCER</v>
          </cell>
        </row>
        <row r="95">
          <cell r="C95" t="str">
            <v>MIDIA</v>
          </cell>
        </row>
        <row r="96">
          <cell r="C96" t="str">
            <v>PROMOTER / RP</v>
          </cell>
        </row>
        <row r="97">
          <cell r="C97" t="str">
            <v>RELACIONAMENTO CLIENTE / BRINDE</v>
          </cell>
        </row>
        <row r="99">
          <cell r="C99" t="str">
            <v>CONTABILIDADE</v>
          </cell>
        </row>
        <row r="100">
          <cell r="C100" t="str">
            <v>DESPESAS JUDICIAIS</v>
          </cell>
        </row>
        <row r="101">
          <cell r="C101" t="str">
            <v>HOSPEDAGEM E DOMINIO</v>
          </cell>
        </row>
        <row r="102">
          <cell r="C102" t="str">
            <v>SERVICOS ADMINISTRATIVOS</v>
          </cell>
        </row>
        <row r="103">
          <cell r="C103" t="str">
            <v>SISTEMA E SOFTWARE</v>
          </cell>
        </row>
        <row r="104">
          <cell r="C104" t="str">
            <v>CONTRIBUICOES E ASSOCIACOES</v>
          </cell>
        </row>
        <row r="105">
          <cell r="C105" t="str">
            <v>HOSTESS</v>
          </cell>
        </row>
        <row r="107">
          <cell r="C107" t="str">
            <v>ACESSORIOS ELETRICOS / REDE</v>
          </cell>
        </row>
        <row r="108">
          <cell r="C108" t="str">
            <v>COMPUTADORES E NOTEBOOKS</v>
          </cell>
        </row>
        <row r="109">
          <cell r="C109" t="str">
            <v>IMPRESSORAS E SCANNERS</v>
          </cell>
        </row>
        <row r="110">
          <cell r="C110" t="str">
            <v>MONITORES E TECLADOS</v>
          </cell>
        </row>
        <row r="111">
          <cell r="C111" t="str">
            <v xml:space="preserve">NOBREAKS E ESTABILIZADORES </v>
          </cell>
        </row>
        <row r="112">
          <cell r="C112" t="str">
            <v>OUTROS EQUIPAMENTOS DE REDE / SEGURANCA</v>
          </cell>
        </row>
        <row r="113">
          <cell r="C113" t="str">
            <v xml:space="preserve">ROTEADORES E MODEMS </v>
          </cell>
        </row>
        <row r="114">
          <cell r="C114" t="str">
            <v>TABLETS E CELULARES CORPORATIVOS</v>
          </cell>
        </row>
        <row r="116">
          <cell r="C116" t="str">
            <v>TAXAS DIVERSAS</v>
          </cell>
        </row>
        <row r="117">
          <cell r="C117" t="str">
            <v>TAXA FISCALIZACAO ESTABELECIMENTO</v>
          </cell>
        </row>
        <row r="119">
          <cell r="C119" t="str">
            <v>INSS</v>
          </cell>
        </row>
        <row r="120">
          <cell r="C120" t="str">
            <v>ISS</v>
          </cell>
        </row>
        <row r="121">
          <cell r="C121" t="str">
            <v>IRRF</v>
          </cell>
        </row>
        <row r="122">
          <cell r="C122" t="str">
            <v>PIS/COFINS/CSLL</v>
          </cell>
        </row>
        <row r="124">
          <cell r="C124" t="str">
            <v>DIVIDENDO FERNANDO</v>
          </cell>
        </row>
        <row r="125">
          <cell r="C125" t="str">
            <v>DIVIDENDO HENRIQUE</v>
          </cell>
        </row>
        <row r="126">
          <cell r="C126" t="str">
            <v>DIVIDENDO KAWA</v>
          </cell>
        </row>
        <row r="127">
          <cell r="C127" t="str">
            <v>DIVIDENDO PEDRO</v>
          </cell>
        </row>
        <row r="128">
          <cell r="C128" t="str">
            <v>DIVIDENDO RODRIGO</v>
          </cell>
        </row>
        <row r="130">
          <cell r="C130" t="str">
            <v>DESPESAS CARTORIO</v>
          </cell>
        </row>
        <row r="131">
          <cell r="C131" t="str">
            <v>DOCUMENTACAO</v>
          </cell>
        </row>
        <row r="132">
          <cell r="C132" t="str">
            <v>MANUTENCAO VEICULOS LOCADOS</v>
          </cell>
        </row>
        <row r="133">
          <cell r="C133" t="str">
            <v>MULTAS E PENALIDADES</v>
          </cell>
        </row>
        <row r="134">
          <cell r="C134" t="str">
            <v>OUTRAS DESPESAS</v>
          </cell>
        </row>
        <row r="136">
          <cell r="C136" t="str">
            <v>(-) Honorários dos administradores</v>
          </cell>
        </row>
        <row r="139">
          <cell r="C139" t="str">
            <v>CONSULTORIA OPERACIONAL</v>
          </cell>
        </row>
        <row r="140">
          <cell r="C140" t="str">
            <v>DEDETIZACAO</v>
          </cell>
        </row>
        <row r="141">
          <cell r="C141" t="str">
            <v>ESTACIONAMENTO</v>
          </cell>
        </row>
        <row r="142">
          <cell r="C142" t="str">
            <v>LAVANDERIA</v>
          </cell>
        </row>
        <row r="143">
          <cell r="C143" t="str">
            <v>LIMPEZA E CONSERVACAO</v>
          </cell>
        </row>
        <row r="144">
          <cell r="C144" t="str">
            <v>LOCACAO DE ENXOVAL</v>
          </cell>
        </row>
        <row r="145">
          <cell r="C145" t="str">
            <v>LOCACAO DE EQUIPAMENTOS</v>
          </cell>
        </row>
        <row r="146">
          <cell r="C146" t="str">
            <v>LOCACAO DE UTENSILIOS</v>
          </cell>
        </row>
        <row r="147">
          <cell r="C147" t="str">
            <v>LOCACAO DE VEICULOS</v>
          </cell>
        </row>
        <row r="148">
          <cell r="C148" t="str">
            <v>NUTRICIONISTA</v>
          </cell>
        </row>
        <row r="149">
          <cell r="C149" t="str">
            <v>RETIRADA DE LIXO</v>
          </cell>
        </row>
        <row r="150">
          <cell r="C150" t="str">
            <v>SEGURANCA</v>
          </cell>
        </row>
        <row r="151">
          <cell r="C151" t="str">
            <v>SERVICO TI</v>
          </cell>
        </row>
        <row r="152">
          <cell r="C152" t="str">
            <v>SERVICOS TERCEIROS</v>
          </cell>
        </row>
        <row r="153">
          <cell r="C153" t="str">
            <v>TRANSPORTE / FRETE</v>
          </cell>
        </row>
        <row r="154">
          <cell r="C154" t="str">
            <v>COPOS E TACAS</v>
          </cell>
        </row>
        <row r="155">
          <cell r="C155" t="str">
            <v>OUTROS UTENSILIOS</v>
          </cell>
        </row>
        <row r="156">
          <cell r="C156" t="str">
            <v>PANELAS E EQUIPAMENTOS P/ COZINHA</v>
          </cell>
        </row>
        <row r="157">
          <cell r="C157" t="str">
            <v>PRATOS E TRAVESSAS</v>
          </cell>
        </row>
        <row r="158">
          <cell r="C158" t="str">
            <v>TALHERES</v>
          </cell>
        </row>
        <row r="159">
          <cell r="C159" t="str">
            <v>DECORACAO</v>
          </cell>
        </row>
        <row r="160">
          <cell r="C160" t="str">
            <v>FERRAMENTAS E ACESSORIOS</v>
          </cell>
        </row>
        <row r="161">
          <cell r="C161" t="str">
            <v>MANUTENCAO DE EQUIPAMENTOS</v>
          </cell>
        </row>
        <row r="162">
          <cell r="C162" t="str">
            <v>MATERIAIS DE CONSTRUCAO E REPAROS</v>
          </cell>
        </row>
        <row r="163">
          <cell r="C163" t="str">
            <v>MATERIAIS ELETRICOS</v>
          </cell>
        </row>
        <row r="164">
          <cell r="C164" t="str">
            <v xml:space="preserve">MATERIAIS HIDRAULICOS </v>
          </cell>
        </row>
        <row r="165">
          <cell r="C165" t="str">
            <v>EMBALAGENS</v>
          </cell>
        </row>
        <row r="166">
          <cell r="C166" t="str">
            <v>MATERIAL DE ESCRITORIO</v>
          </cell>
        </row>
        <row r="167">
          <cell r="C167" t="str">
            <v>MATERIAL DE HIGIENE</v>
          </cell>
        </row>
        <row r="168">
          <cell r="C168" t="str">
            <v>MATERIAL DE LIMPEZA</v>
          </cell>
        </row>
        <row r="169">
          <cell r="C169" t="str">
            <v>MATERIAL DE USO E CONSUMO</v>
          </cell>
        </row>
        <row r="170">
          <cell r="C170" t="str">
            <v>COMBUSTIVEL</v>
          </cell>
        </row>
        <row r="171">
          <cell r="C171" t="str">
            <v>SONORIZACAO / AMBIENTACAO</v>
          </cell>
        </row>
        <row r="176">
          <cell r="C176" t="str">
            <v>TAXA ANTECIPACAO RECEBIVEIS</v>
          </cell>
        </row>
        <row r="177">
          <cell r="C177" t="str">
            <v>ENCARGOS S/ EMPRESTIMO E FINANCIAMENTO</v>
          </cell>
        </row>
        <row r="178">
          <cell r="C178" t="str">
            <v>IOF</v>
          </cell>
        </row>
        <row r="179">
          <cell r="C179" t="str">
            <v>IR S/ APLICACOES FINANCEIRAS</v>
          </cell>
        </row>
        <row r="180">
          <cell r="C180" t="str">
            <v xml:space="preserve">MULTA E JUROS </v>
          </cell>
        </row>
        <row r="181">
          <cell r="C181" t="str">
            <v>TAC (TARIFA ABERTURA DE CREDITO)</v>
          </cell>
        </row>
        <row r="182">
          <cell r="C182" t="str">
            <v>TARIFAS BANCARIAS</v>
          </cell>
        </row>
        <row r="183">
          <cell r="C183" t="str">
            <v>EMPRESTIMOS</v>
          </cell>
        </row>
        <row r="184">
          <cell r="C184" t="str">
            <v>PAGTO JUROS ANTECIPACAO</v>
          </cell>
        </row>
        <row r="185">
          <cell r="C185" t="str">
            <v>PAGTO JUROS BANCARIOS</v>
          </cell>
        </row>
      </sheetData>
      <sheetData sheetId="1">
        <row r="2">
          <cell r="B2" t="str">
            <v>TAXAS DIVERSAS</v>
          </cell>
          <cell r="C2" t="str">
            <v>TAXAS DIVERSAS</v>
          </cell>
          <cell r="I2" t="str">
            <v>dezembro</v>
          </cell>
          <cell r="N2">
            <v>12512.19</v>
          </cell>
        </row>
        <row r="3">
          <cell r="B3" t="str">
            <v>TAXAS DIVERSAS</v>
          </cell>
          <cell r="C3" t="str">
            <v>TAXAS DIVERSAS</v>
          </cell>
          <cell r="I3" t="str">
            <v>dezembro</v>
          </cell>
          <cell r="N3">
            <v>3225.85</v>
          </cell>
        </row>
        <row r="4">
          <cell r="B4" t="str">
            <v>TAXAS DIVERSAS</v>
          </cell>
          <cell r="C4" t="str">
            <v>TAXAS DIVERSAS</v>
          </cell>
          <cell r="I4" t="str">
            <v>dezembro</v>
          </cell>
          <cell r="N4">
            <v>1307.02</v>
          </cell>
        </row>
        <row r="5">
          <cell r="B5" t="str">
            <v>TAXAS DIVERSAS</v>
          </cell>
          <cell r="C5" t="str">
            <v>TAXAS DIVERSAS</v>
          </cell>
          <cell r="I5" t="str">
            <v>dezembro</v>
          </cell>
          <cell r="N5">
            <v>2021.95</v>
          </cell>
        </row>
        <row r="6">
          <cell r="B6" t="str">
            <v>TAXAS DIVERSAS</v>
          </cell>
          <cell r="C6" t="str">
            <v>TAXAS DIVERSAS</v>
          </cell>
          <cell r="I6" t="str">
            <v>dezembro</v>
          </cell>
          <cell r="N6">
            <v>1119.7</v>
          </cell>
        </row>
        <row r="7">
          <cell r="B7" t="str">
            <v>TAXA FISCALIZACAO ESTABELECIMENTO</v>
          </cell>
          <cell r="C7" t="str">
            <v>TAXAS DIVERSAS</v>
          </cell>
          <cell r="I7" t="str">
            <v>janeiro</v>
          </cell>
          <cell r="N7">
            <v>278.33</v>
          </cell>
        </row>
        <row r="8">
          <cell r="B8" t="str">
            <v>TAXAS DIVERSAS</v>
          </cell>
          <cell r="C8" t="str">
            <v>TAXAS DIVERSAS</v>
          </cell>
          <cell r="I8" t="str">
            <v>janeiro</v>
          </cell>
          <cell r="N8">
            <v>385.42</v>
          </cell>
        </row>
        <row r="9">
          <cell r="B9" t="str">
            <v>TAXAS DIVERSAS</v>
          </cell>
          <cell r="C9" t="str">
            <v>TAXAS DIVERSAS</v>
          </cell>
          <cell r="I9" t="str">
            <v>fevereiro</v>
          </cell>
          <cell r="N9">
            <v>3220.28</v>
          </cell>
        </row>
        <row r="10">
          <cell r="B10" t="str">
            <v>TAXAS DIVERSAS</v>
          </cell>
          <cell r="C10" t="str">
            <v>TAXAS DIVERSAS</v>
          </cell>
          <cell r="I10" t="str">
            <v>fevereiro</v>
          </cell>
          <cell r="N10">
            <v>1310.95</v>
          </cell>
        </row>
        <row r="11">
          <cell r="B11" t="str">
            <v>TAXAS DIVERSAS</v>
          </cell>
          <cell r="C11" t="str">
            <v>TAXAS DIVERSAS</v>
          </cell>
          <cell r="I11" t="str">
            <v>fevereiro</v>
          </cell>
          <cell r="N11">
            <v>3220.29</v>
          </cell>
        </row>
        <row r="12">
          <cell r="B12" t="str">
            <v>TAXAS DIVERSAS</v>
          </cell>
          <cell r="C12" t="str">
            <v>TAXAS DIVERSAS</v>
          </cell>
          <cell r="I12" t="str">
            <v>fevereiro</v>
          </cell>
          <cell r="N12">
            <v>8630</v>
          </cell>
        </row>
        <row r="13">
          <cell r="B13" t="str">
            <v>TAXAS DIVERSAS</v>
          </cell>
          <cell r="C13" t="str">
            <v>TAXAS DIVERSAS</v>
          </cell>
          <cell r="I13" t="str">
            <v>fevereiro</v>
          </cell>
          <cell r="N13">
            <v>1357.18</v>
          </cell>
        </row>
        <row r="14">
          <cell r="B14" t="str">
            <v>TAXAS DIVERSAS</v>
          </cell>
          <cell r="C14" t="str">
            <v>TAXAS DIVERSAS</v>
          </cell>
          <cell r="I14" t="str">
            <v>fevereiro</v>
          </cell>
          <cell r="N14">
            <v>3004.45</v>
          </cell>
        </row>
        <row r="15">
          <cell r="B15" t="str">
            <v>TAXAS DIVERSAS</v>
          </cell>
          <cell r="C15" t="str">
            <v>TAXAS DIVERSAS</v>
          </cell>
          <cell r="I15" t="str">
            <v>março</v>
          </cell>
          <cell r="N15">
            <v>1494.52</v>
          </cell>
        </row>
        <row r="16">
          <cell r="B16" t="str">
            <v>TAXAS DIVERSAS</v>
          </cell>
          <cell r="C16" t="str">
            <v>TAXAS DIVERSAS</v>
          </cell>
          <cell r="I16" t="str">
            <v>março</v>
          </cell>
          <cell r="N16">
            <v>2939.66</v>
          </cell>
        </row>
        <row r="17">
          <cell r="B17" t="str">
            <v>TAXAS DIVERSAS</v>
          </cell>
          <cell r="C17" t="str">
            <v>TAXAS DIVERSAS</v>
          </cell>
          <cell r="I17" t="str">
            <v>março</v>
          </cell>
          <cell r="N17">
            <v>4058.03</v>
          </cell>
        </row>
        <row r="18">
          <cell r="B18" t="str">
            <v>TAXAS DIVERSAS</v>
          </cell>
          <cell r="C18" t="str">
            <v>TAXAS DIVERSAS</v>
          </cell>
          <cell r="I18" t="str">
            <v>março</v>
          </cell>
          <cell r="N18">
            <v>8086.78</v>
          </cell>
        </row>
        <row r="19">
          <cell r="B19" t="str">
            <v>TAXAS DIVERSAS</v>
          </cell>
          <cell r="C19" t="str">
            <v>TAXAS DIVERSAS</v>
          </cell>
          <cell r="I19" t="str">
            <v>março</v>
          </cell>
          <cell r="N19">
            <v>5271.08</v>
          </cell>
        </row>
        <row r="20">
          <cell r="B20" t="str">
            <v>TAXAS DIVERSAS</v>
          </cell>
          <cell r="C20" t="str">
            <v>TAXAS DIVERSAS</v>
          </cell>
          <cell r="I20" t="str">
            <v>março</v>
          </cell>
          <cell r="N20">
            <v>5271.08</v>
          </cell>
        </row>
        <row r="21">
          <cell r="B21" t="str">
            <v>TAXAS DIVERSAS</v>
          </cell>
          <cell r="C21" t="str">
            <v>TAXAS DIVERSAS</v>
          </cell>
          <cell r="I21" t="str">
            <v>abril</v>
          </cell>
          <cell r="N21">
            <v>8358.27</v>
          </cell>
        </row>
        <row r="22">
          <cell r="B22" t="str">
            <v>TAXAS DIVERSAS</v>
          </cell>
          <cell r="C22" t="str">
            <v>TAXAS DIVERSAS</v>
          </cell>
          <cell r="I22" t="str">
            <v>abril</v>
          </cell>
          <cell r="N22">
            <v>448</v>
          </cell>
        </row>
        <row r="23">
          <cell r="B23" t="str">
            <v>TAXAS DIVERSAS</v>
          </cell>
          <cell r="C23" t="str">
            <v>TAXAS DIVERSAS</v>
          </cell>
          <cell r="I23" t="str">
            <v>abril</v>
          </cell>
          <cell r="N23">
            <v>2445.41</v>
          </cell>
        </row>
        <row r="24">
          <cell r="B24" t="str">
            <v>TAXAS DIVERSAS</v>
          </cell>
          <cell r="C24" t="str">
            <v>TAXAS DIVERSAS</v>
          </cell>
          <cell r="I24" t="str">
            <v>abril</v>
          </cell>
          <cell r="N24">
            <v>4608.9399999999996</v>
          </cell>
        </row>
        <row r="25">
          <cell r="B25" t="str">
            <v>TAXAS DIVERSAS</v>
          </cell>
          <cell r="C25" t="str">
            <v>TAXAS DIVERSAS</v>
          </cell>
          <cell r="I25" t="str">
            <v>abril</v>
          </cell>
          <cell r="N25">
            <v>2059.5700000000002</v>
          </cell>
        </row>
        <row r="26">
          <cell r="B26" t="str">
            <v>TAXAS DIVERSAS</v>
          </cell>
          <cell r="C26" t="str">
            <v>TAXAS DIVERSAS</v>
          </cell>
          <cell r="I26" t="str">
            <v>abril</v>
          </cell>
          <cell r="N26">
            <v>2160.3200000000002</v>
          </cell>
        </row>
        <row r="27">
          <cell r="B27" t="str">
            <v>TAXAS DIVERSAS</v>
          </cell>
          <cell r="C27" t="str">
            <v>TAXAS DIVERSAS</v>
          </cell>
          <cell r="I27" t="str">
            <v>abril</v>
          </cell>
          <cell r="N27">
            <v>1361.54</v>
          </cell>
        </row>
        <row r="28">
          <cell r="B28" t="str">
            <v>TAXAS DIVERSAS</v>
          </cell>
          <cell r="C28" t="str">
            <v>TAXAS DIVERSAS</v>
          </cell>
          <cell r="I28" t="str">
            <v>maio</v>
          </cell>
          <cell r="N28">
            <v>2839.97</v>
          </cell>
        </row>
        <row r="29">
          <cell r="B29" t="str">
            <v>TAXAS DIVERSAS</v>
          </cell>
          <cell r="C29" t="str">
            <v>TAXAS DIVERSAS</v>
          </cell>
          <cell r="I29" t="str">
            <v>maio</v>
          </cell>
          <cell r="N29">
            <v>10401.07</v>
          </cell>
        </row>
        <row r="30">
          <cell r="B30" t="str">
            <v>TAXAS DIVERSAS</v>
          </cell>
          <cell r="C30" t="str">
            <v>TAXAS DIVERSAS</v>
          </cell>
          <cell r="I30" t="str">
            <v>maio</v>
          </cell>
          <cell r="N30">
            <v>1566.46</v>
          </cell>
        </row>
        <row r="31">
          <cell r="B31" t="str">
            <v>TAXAS DIVERSAS</v>
          </cell>
          <cell r="C31" t="str">
            <v>TAXAS DIVERSAS</v>
          </cell>
          <cell r="I31" t="str">
            <v>maio</v>
          </cell>
          <cell r="N31">
            <v>3145.41</v>
          </cell>
        </row>
        <row r="32">
          <cell r="B32" t="str">
            <v>TAXAS DIVERSAS</v>
          </cell>
          <cell r="C32" t="str">
            <v>TAXAS DIVERSAS</v>
          </cell>
          <cell r="I32" t="str">
            <v>maio</v>
          </cell>
          <cell r="N32">
            <v>1251.5899999999999</v>
          </cell>
        </row>
        <row r="33">
          <cell r="B33" t="str">
            <v>TAXAS DIVERSAS</v>
          </cell>
          <cell r="C33" t="str">
            <v>TAXAS DIVERSAS</v>
          </cell>
          <cell r="I33" t="str">
            <v>maio</v>
          </cell>
          <cell r="N33">
            <v>13934.32</v>
          </cell>
        </row>
        <row r="34">
          <cell r="B34" t="str">
            <v>TAXAS DIVERSAS</v>
          </cell>
          <cell r="C34" t="str">
            <v>TAXAS DIVERSAS</v>
          </cell>
          <cell r="I34" t="str">
            <v>maio</v>
          </cell>
          <cell r="N34">
            <v>3530.91</v>
          </cell>
        </row>
        <row r="35">
          <cell r="B35" t="str">
            <v>TAXAS DIVERSAS</v>
          </cell>
          <cell r="C35" t="str">
            <v>TAXAS DIVERSAS</v>
          </cell>
          <cell r="I35" t="str">
            <v>junho</v>
          </cell>
          <cell r="N35">
            <v>1071.1600000000001</v>
          </cell>
        </row>
        <row r="36">
          <cell r="B36" t="str">
            <v>TAXAS DIVERSAS</v>
          </cell>
          <cell r="C36" t="str">
            <v>TAXAS DIVERSAS</v>
          </cell>
          <cell r="I36" t="str">
            <v>junho</v>
          </cell>
          <cell r="N36">
            <v>8132.78</v>
          </cell>
        </row>
        <row r="37">
          <cell r="B37" t="str">
            <v>TAXAS DIVERSAS</v>
          </cell>
          <cell r="C37" t="str">
            <v>TAXAS DIVERSAS</v>
          </cell>
          <cell r="I37" t="str">
            <v>junho</v>
          </cell>
          <cell r="N37">
            <v>2186.98</v>
          </cell>
        </row>
        <row r="38">
          <cell r="B38" t="str">
            <v>TAXAS DIVERSAS</v>
          </cell>
          <cell r="C38" t="str">
            <v>TAXAS DIVERSAS</v>
          </cell>
          <cell r="I38" t="str">
            <v>junho</v>
          </cell>
          <cell r="N38">
            <v>999.22</v>
          </cell>
        </row>
        <row r="39">
          <cell r="B39" t="str">
            <v>TAXA FISCALIZACAO ESTABELECIMENTO</v>
          </cell>
          <cell r="C39" t="str">
            <v>TAXAS DIVERSAS</v>
          </cell>
          <cell r="I39" t="str">
            <v>julho</v>
          </cell>
          <cell r="N39">
            <v>226.68</v>
          </cell>
        </row>
        <row r="40">
          <cell r="B40" t="str">
            <v>TAXA FISCALIZACAO ESTABELECIMENTO</v>
          </cell>
          <cell r="C40" t="str">
            <v>TAXAS DIVERSAS</v>
          </cell>
          <cell r="I40" t="str">
            <v>julho</v>
          </cell>
          <cell r="N40">
            <v>518.17999999999995</v>
          </cell>
        </row>
        <row r="41">
          <cell r="B41" t="str">
            <v>TAXA FISCALIZACAO ESTABELECIMENTO</v>
          </cell>
          <cell r="C41" t="str">
            <v>TAXAS DIVERSAS</v>
          </cell>
          <cell r="I41" t="str">
            <v>julho</v>
          </cell>
          <cell r="N41">
            <v>226.68</v>
          </cell>
        </row>
        <row r="42">
          <cell r="B42" t="str">
            <v>TAXAS DIVERSAS</v>
          </cell>
          <cell r="C42" t="str">
            <v>TAXAS DIVERSAS</v>
          </cell>
          <cell r="I42" t="str">
            <v>julho</v>
          </cell>
          <cell r="N42">
            <v>7968.75</v>
          </cell>
        </row>
        <row r="43">
          <cell r="B43" t="str">
            <v>TAXAS DIVERSAS</v>
          </cell>
          <cell r="C43" t="str">
            <v>TAXAS DIVERSAS</v>
          </cell>
          <cell r="I43" t="str">
            <v>julho</v>
          </cell>
          <cell r="N43">
            <v>5392.07</v>
          </cell>
        </row>
        <row r="44">
          <cell r="B44" t="str">
            <v>TAXAS DIVERSAS</v>
          </cell>
          <cell r="C44" t="str">
            <v>TAXAS DIVERSAS</v>
          </cell>
          <cell r="I44" t="str">
            <v>julho</v>
          </cell>
          <cell r="N44">
            <v>1797.57</v>
          </cell>
        </row>
        <row r="45">
          <cell r="B45" t="str">
            <v>TAXAS DIVERSAS</v>
          </cell>
          <cell r="C45" t="str">
            <v>TAXAS DIVERSAS</v>
          </cell>
          <cell r="I45" t="str">
            <v>julho</v>
          </cell>
          <cell r="N45">
            <v>6047.79</v>
          </cell>
        </row>
        <row r="46">
          <cell r="B46" t="str">
            <v>LOCACAO DE EQUIPAMENTOS</v>
          </cell>
          <cell r="C46" t="str">
            <v>SERVICOS TERCEIROS OPERACIONAIS</v>
          </cell>
          <cell r="I46" t="str">
            <v>setembro</v>
          </cell>
          <cell r="N46">
            <v>710</v>
          </cell>
        </row>
        <row r="47">
          <cell r="B47" t="str">
            <v>LOCACAO DE EQUIPAMENTOS</v>
          </cell>
          <cell r="C47" t="str">
            <v>SERVICOS TERCEIROS OPERACIONAIS</v>
          </cell>
          <cell r="I47" t="str">
            <v>setembro</v>
          </cell>
          <cell r="N47">
            <v>2300</v>
          </cell>
        </row>
        <row r="48">
          <cell r="B48" t="str">
            <v>TRANSPORTE / FRETE</v>
          </cell>
          <cell r="C48" t="str">
            <v>SERVICOS TERCEIROS OPERACIONAIS</v>
          </cell>
          <cell r="I48" t="str">
            <v>setembro</v>
          </cell>
          <cell r="N48">
            <v>12</v>
          </cell>
        </row>
        <row r="49">
          <cell r="B49" t="str">
            <v>LOCACAO DE UTENSILIOS</v>
          </cell>
          <cell r="C49" t="str">
            <v>SERVICOS TERCEIROS OPERACIONAIS</v>
          </cell>
          <cell r="I49" t="str">
            <v>setembro</v>
          </cell>
          <cell r="N49">
            <v>603.21</v>
          </cell>
        </row>
        <row r="50">
          <cell r="B50" t="str">
            <v>LOCACAO DE UTENSILIOS</v>
          </cell>
          <cell r="C50" t="str">
            <v>SERVICOS TERCEIROS OPERACIONAIS</v>
          </cell>
          <cell r="I50" t="str">
            <v>setembro</v>
          </cell>
          <cell r="N50">
            <v>259</v>
          </cell>
        </row>
        <row r="51">
          <cell r="B51" t="str">
            <v>LOCACAO DE EQUIPAMENTOS</v>
          </cell>
          <cell r="C51" t="str">
            <v>SERVICOS TERCEIROS OPERACIONAIS</v>
          </cell>
          <cell r="I51" t="str">
            <v>setembro</v>
          </cell>
          <cell r="N51">
            <v>1667.29</v>
          </cell>
        </row>
        <row r="52">
          <cell r="B52" t="str">
            <v>TRANSPORTE / FRETE</v>
          </cell>
          <cell r="C52" t="str">
            <v>SERVICOS TERCEIROS OPERACIONAIS</v>
          </cell>
          <cell r="I52" t="str">
            <v>setembro</v>
          </cell>
          <cell r="N52">
            <v>15</v>
          </cell>
        </row>
        <row r="53">
          <cell r="B53" t="str">
            <v>LOCACAO DE EQUIPAMENTOS</v>
          </cell>
          <cell r="C53" t="str">
            <v>SERVICOS TERCEIROS OPERACIONAIS</v>
          </cell>
          <cell r="I53" t="str">
            <v>setembro</v>
          </cell>
          <cell r="N53">
            <v>1250</v>
          </cell>
        </row>
        <row r="54">
          <cell r="B54" t="str">
            <v>SEGURANCA</v>
          </cell>
          <cell r="C54" t="str">
            <v>SERVICOS TERCEIROS OPERACIONAIS</v>
          </cell>
          <cell r="I54" t="str">
            <v>setembro</v>
          </cell>
          <cell r="N54">
            <v>8000</v>
          </cell>
        </row>
        <row r="55">
          <cell r="B55" t="str">
            <v>TRANSPORTE / FRETE</v>
          </cell>
          <cell r="C55" t="str">
            <v>SERVICOS TERCEIROS OPERACIONAIS</v>
          </cell>
          <cell r="I55" t="str">
            <v>setembro</v>
          </cell>
          <cell r="N55">
            <v>30</v>
          </cell>
        </row>
        <row r="56">
          <cell r="B56" t="str">
            <v>LAVANDERIA</v>
          </cell>
          <cell r="C56" t="str">
            <v>SERVICOS TERCEIROS OPERACIONAIS</v>
          </cell>
          <cell r="I56" t="str">
            <v>setembro</v>
          </cell>
          <cell r="N56">
            <v>3270.04</v>
          </cell>
        </row>
        <row r="57">
          <cell r="B57" t="str">
            <v>RETIRADA DE LIXO</v>
          </cell>
          <cell r="C57" t="str">
            <v>SERVICOS TERCEIROS OPERACIONAIS</v>
          </cell>
          <cell r="I57" t="str">
            <v>setembro</v>
          </cell>
          <cell r="N57">
            <v>1529.5</v>
          </cell>
        </row>
        <row r="58">
          <cell r="B58" t="str">
            <v>TRANSPORTE / FRETE</v>
          </cell>
          <cell r="C58" t="str">
            <v>SERVICOS TERCEIROS OPERACIONAIS</v>
          </cell>
          <cell r="I58" t="str">
            <v>setembro</v>
          </cell>
          <cell r="N58">
            <v>7</v>
          </cell>
        </row>
        <row r="59">
          <cell r="B59" t="str">
            <v>NUTRICIONISTA</v>
          </cell>
          <cell r="C59" t="str">
            <v>SERVICOS TERCEIROS OPERACIONAIS</v>
          </cell>
          <cell r="I59" t="str">
            <v>setembro</v>
          </cell>
          <cell r="N59">
            <v>3000</v>
          </cell>
        </row>
        <row r="60">
          <cell r="B60" t="str">
            <v>LIMPEZA E CONSERVACAO</v>
          </cell>
          <cell r="C60" t="str">
            <v>SERVICOS TERCEIROS OPERACIONAIS</v>
          </cell>
          <cell r="I60" t="str">
            <v>setembro</v>
          </cell>
          <cell r="N60">
            <v>250</v>
          </cell>
        </row>
        <row r="61">
          <cell r="B61" t="str">
            <v>LOCACAO DE EQUIPAMENTOS</v>
          </cell>
          <cell r="C61" t="str">
            <v>SERVICOS TERCEIROS OPERACIONAIS</v>
          </cell>
          <cell r="I61" t="str">
            <v>setembro</v>
          </cell>
          <cell r="N61">
            <v>219.8</v>
          </cell>
        </row>
        <row r="62">
          <cell r="B62" t="str">
            <v>LOCACAO DE EQUIPAMENTOS</v>
          </cell>
          <cell r="C62" t="str">
            <v>SERVICOS TERCEIROS OPERACIONAIS</v>
          </cell>
          <cell r="I62" t="str">
            <v>setembro</v>
          </cell>
          <cell r="N62">
            <v>1500</v>
          </cell>
        </row>
        <row r="63">
          <cell r="B63" t="str">
            <v>SEGURANCA</v>
          </cell>
          <cell r="C63" t="str">
            <v>SERVICOS TERCEIROS OPERACIONAIS</v>
          </cell>
          <cell r="I63" t="str">
            <v>setembro</v>
          </cell>
          <cell r="N63">
            <v>7960</v>
          </cell>
        </row>
        <row r="64">
          <cell r="B64" t="str">
            <v>TRANSPORTE / FRETE</v>
          </cell>
          <cell r="C64" t="str">
            <v>SERVICOS TERCEIROS OPERACIONAIS</v>
          </cell>
          <cell r="I64" t="str">
            <v>setembro</v>
          </cell>
          <cell r="N64">
            <v>14.02</v>
          </cell>
        </row>
        <row r="65">
          <cell r="B65" t="str">
            <v>LOCACAO DE EQUIPAMENTOS</v>
          </cell>
          <cell r="C65" t="str">
            <v>SERVICOS TERCEIROS OPERACIONAIS</v>
          </cell>
          <cell r="I65" t="str">
            <v>setembro</v>
          </cell>
          <cell r="N65">
            <v>429.9</v>
          </cell>
        </row>
        <row r="66">
          <cell r="B66" t="str">
            <v>LIMPEZA E CONSERVACAO</v>
          </cell>
          <cell r="C66" t="str">
            <v>SERVICOS TERCEIROS OPERACIONAIS</v>
          </cell>
          <cell r="I66" t="str">
            <v>setembro</v>
          </cell>
          <cell r="N66">
            <v>200</v>
          </cell>
        </row>
        <row r="67">
          <cell r="B67" t="str">
            <v>LOCACAO DE VEICULOS</v>
          </cell>
          <cell r="C67" t="str">
            <v>SERVICOS TERCEIROS OPERACIONAIS</v>
          </cell>
          <cell r="I67" t="str">
            <v>setembro</v>
          </cell>
          <cell r="N67">
            <v>2687.02</v>
          </cell>
        </row>
        <row r="68">
          <cell r="B68" t="str">
            <v>RETIRADA DE LIXO</v>
          </cell>
          <cell r="C68" t="str">
            <v>SERVICOS TERCEIROS OPERACIONAIS</v>
          </cell>
          <cell r="I68" t="str">
            <v>setembro</v>
          </cell>
          <cell r="N68">
            <v>100</v>
          </cell>
        </row>
        <row r="69">
          <cell r="B69" t="str">
            <v>SERVICO TI</v>
          </cell>
          <cell r="C69" t="str">
            <v>SERVICOS TERCEIROS OPERACIONAIS</v>
          </cell>
          <cell r="I69" t="str">
            <v>setembro</v>
          </cell>
          <cell r="N69">
            <v>2000</v>
          </cell>
        </row>
        <row r="70">
          <cell r="B70" t="str">
            <v>DEDETIZACAO</v>
          </cell>
          <cell r="C70" t="str">
            <v>SERVICOS TERCEIROS OPERACIONAIS</v>
          </cell>
          <cell r="I70" t="str">
            <v>setembro</v>
          </cell>
          <cell r="N70">
            <v>1800</v>
          </cell>
        </row>
        <row r="71">
          <cell r="B71" t="str">
            <v>LIMPEZA E CONSERVACAO</v>
          </cell>
          <cell r="C71" t="str">
            <v>SERVICOS TERCEIROS OPERACIONAIS</v>
          </cell>
          <cell r="I71" t="str">
            <v>setembro</v>
          </cell>
          <cell r="N71">
            <v>867.46</v>
          </cell>
        </row>
        <row r="72">
          <cell r="B72" t="str">
            <v>LOCACAO DE EQUIPAMENTOS</v>
          </cell>
          <cell r="C72" t="str">
            <v>SERVICOS TERCEIROS OPERACIONAIS</v>
          </cell>
          <cell r="I72" t="str">
            <v>setembro</v>
          </cell>
          <cell r="N72">
            <v>451.81</v>
          </cell>
        </row>
        <row r="73">
          <cell r="B73" t="str">
            <v>LIMPEZA E CONSERVACAO</v>
          </cell>
          <cell r="C73" t="str">
            <v>SERVICOS TERCEIROS OPERACIONAIS</v>
          </cell>
          <cell r="I73" t="str">
            <v>setembro</v>
          </cell>
          <cell r="N73">
            <v>1500</v>
          </cell>
        </row>
        <row r="74">
          <cell r="B74" t="str">
            <v>TRANSPORTE / FRETE</v>
          </cell>
          <cell r="C74" t="str">
            <v>SERVICOS TERCEIROS OPERACIONAIS</v>
          </cell>
          <cell r="I74" t="str">
            <v>setembro</v>
          </cell>
          <cell r="N74">
            <v>20</v>
          </cell>
        </row>
        <row r="75">
          <cell r="B75" t="str">
            <v>CONSULTORIA OPERACIONAL</v>
          </cell>
          <cell r="C75" t="str">
            <v>SERVICOS TERCEIROS OPERACIONAIS</v>
          </cell>
          <cell r="I75" t="str">
            <v>setembro</v>
          </cell>
          <cell r="N75">
            <v>8000</v>
          </cell>
        </row>
        <row r="76">
          <cell r="B76" t="str">
            <v>SEGURANCA</v>
          </cell>
          <cell r="C76" t="str">
            <v>SERVICOS TERCEIROS OPERACIONAIS</v>
          </cell>
          <cell r="I76" t="str">
            <v>setembro</v>
          </cell>
          <cell r="N76">
            <v>7000</v>
          </cell>
        </row>
        <row r="77">
          <cell r="B77" t="str">
            <v>TRANSPORTE / FRETE</v>
          </cell>
          <cell r="C77" t="str">
            <v>SERVICOS TERCEIROS OPERACIONAIS</v>
          </cell>
          <cell r="I77" t="str">
            <v>setembro</v>
          </cell>
          <cell r="N77">
            <v>15</v>
          </cell>
        </row>
        <row r="78">
          <cell r="B78" t="str">
            <v>LIMPEZA E CONSERVACAO</v>
          </cell>
          <cell r="C78" t="str">
            <v>SERVICOS TERCEIROS OPERACIONAIS</v>
          </cell>
          <cell r="I78" t="str">
            <v>setembro</v>
          </cell>
          <cell r="N78">
            <v>1287.0999999999999</v>
          </cell>
        </row>
        <row r="79">
          <cell r="B79" t="str">
            <v>SERVICOS TERCEIROS</v>
          </cell>
          <cell r="C79" t="str">
            <v>SERVICOS TERCEIROS OPERACIONAIS</v>
          </cell>
          <cell r="I79" t="str">
            <v>setembro</v>
          </cell>
          <cell r="N79">
            <v>240</v>
          </cell>
        </row>
        <row r="80">
          <cell r="B80" t="str">
            <v>LIMPEZA E CONSERVACAO</v>
          </cell>
          <cell r="C80" t="str">
            <v>SERVICOS TERCEIROS OPERACIONAIS</v>
          </cell>
          <cell r="I80" t="str">
            <v>setembro</v>
          </cell>
          <cell r="N80">
            <v>160</v>
          </cell>
        </row>
        <row r="81">
          <cell r="B81" t="str">
            <v>LOCACAO DE EQUIPAMENTOS</v>
          </cell>
          <cell r="C81" t="str">
            <v>SERVICOS TERCEIROS OPERACIONAIS</v>
          </cell>
          <cell r="I81" t="str">
            <v>setembro</v>
          </cell>
          <cell r="N81">
            <v>2152.29</v>
          </cell>
        </row>
        <row r="82">
          <cell r="B82" t="str">
            <v>ESTACIONAMENTO</v>
          </cell>
          <cell r="C82" t="str">
            <v>SERVICOS TERCEIROS OPERACIONAIS</v>
          </cell>
          <cell r="I82" t="str">
            <v>setembro</v>
          </cell>
          <cell r="N82">
            <v>50</v>
          </cell>
        </row>
        <row r="83">
          <cell r="B83" t="str">
            <v>TRANSPORTE / FRETE</v>
          </cell>
          <cell r="C83" t="str">
            <v>SERVICOS TERCEIROS OPERACIONAIS</v>
          </cell>
          <cell r="I83" t="str">
            <v>setembro</v>
          </cell>
          <cell r="N83">
            <v>15</v>
          </cell>
        </row>
        <row r="84">
          <cell r="B84" t="str">
            <v>LIMPEZA E CONSERVACAO</v>
          </cell>
          <cell r="C84" t="str">
            <v>SERVICOS TERCEIROS OPERACIONAIS</v>
          </cell>
          <cell r="I84" t="str">
            <v>setembro</v>
          </cell>
          <cell r="N84">
            <v>1000</v>
          </cell>
        </row>
        <row r="85">
          <cell r="B85" t="str">
            <v>LOCACAO DE EQUIPAMENTOS</v>
          </cell>
          <cell r="C85" t="str">
            <v>SERVICOS TERCEIROS OPERACIONAIS</v>
          </cell>
          <cell r="I85" t="str">
            <v>setembro</v>
          </cell>
          <cell r="N85">
            <v>1423</v>
          </cell>
        </row>
        <row r="86">
          <cell r="B86" t="str">
            <v>LOCACAO DE UTENSILIOS</v>
          </cell>
          <cell r="C86" t="str">
            <v>SERVICOS TERCEIROS OPERACIONAIS</v>
          </cell>
          <cell r="I86" t="str">
            <v>setembro</v>
          </cell>
          <cell r="N86">
            <v>537.39</v>
          </cell>
        </row>
        <row r="87">
          <cell r="B87" t="str">
            <v>ESTACIONAMENTO</v>
          </cell>
          <cell r="C87" t="str">
            <v>SERVICOS TERCEIROS OPERACIONAIS</v>
          </cell>
          <cell r="I87" t="str">
            <v>setembro</v>
          </cell>
          <cell r="N87">
            <v>50</v>
          </cell>
        </row>
        <row r="88">
          <cell r="B88" t="str">
            <v>SEGURANCA</v>
          </cell>
          <cell r="C88" t="str">
            <v>SERVICOS TERCEIROS OPERACIONAIS</v>
          </cell>
          <cell r="I88" t="str">
            <v>setembro</v>
          </cell>
          <cell r="N88">
            <v>8030</v>
          </cell>
        </row>
        <row r="89">
          <cell r="B89" t="str">
            <v>LAVANDERIA</v>
          </cell>
          <cell r="C89" t="str">
            <v>SERVICOS TERCEIROS OPERACIONAIS</v>
          </cell>
          <cell r="I89" t="str">
            <v>setembro</v>
          </cell>
          <cell r="N89">
            <v>3628.76</v>
          </cell>
        </row>
        <row r="90">
          <cell r="B90" t="str">
            <v>LIMPEZA E CONSERVACAO</v>
          </cell>
          <cell r="C90" t="str">
            <v>SERVICOS TERCEIROS OPERACIONAIS</v>
          </cell>
          <cell r="I90" t="str">
            <v>setembro</v>
          </cell>
          <cell r="N90">
            <v>1406.63</v>
          </cell>
        </row>
        <row r="91">
          <cell r="B91" t="str">
            <v>TRANSPORTE / FRETE</v>
          </cell>
          <cell r="C91" t="str">
            <v>SERVICOS TERCEIROS OPERACIONAIS</v>
          </cell>
          <cell r="I91" t="str">
            <v>setembro</v>
          </cell>
          <cell r="N91">
            <v>45</v>
          </cell>
        </row>
        <row r="92">
          <cell r="B92" t="str">
            <v>CONSULTORIA OPERACIONAL</v>
          </cell>
          <cell r="C92" t="str">
            <v>SERVICOS TERCEIROS OPERACIONAIS</v>
          </cell>
          <cell r="I92" t="str">
            <v>setembro</v>
          </cell>
          <cell r="N92">
            <v>15000</v>
          </cell>
        </row>
        <row r="93">
          <cell r="B93" t="str">
            <v>TRANSPORTE / FRETE</v>
          </cell>
          <cell r="C93" t="str">
            <v>SERVICOS TERCEIROS OPERACIONAIS</v>
          </cell>
          <cell r="I93" t="str">
            <v>setembro</v>
          </cell>
          <cell r="N93">
            <v>123.29</v>
          </cell>
        </row>
        <row r="94">
          <cell r="B94" t="str">
            <v>DEDETIZACAO</v>
          </cell>
          <cell r="C94" t="str">
            <v>SERVICOS TERCEIROS OPERACIONAIS</v>
          </cell>
          <cell r="I94" t="str">
            <v>setembro</v>
          </cell>
          <cell r="N94">
            <v>190</v>
          </cell>
        </row>
        <row r="95">
          <cell r="B95" t="str">
            <v>TRANSPORTE / FRETE</v>
          </cell>
          <cell r="C95" t="str">
            <v>SERVICOS TERCEIROS OPERACIONAIS</v>
          </cell>
          <cell r="I95" t="str">
            <v>outubro</v>
          </cell>
          <cell r="N95">
            <v>20</v>
          </cell>
        </row>
        <row r="96">
          <cell r="B96" t="str">
            <v>TRANSPORTE / FRETE</v>
          </cell>
          <cell r="C96" t="str">
            <v>SERVICOS TERCEIROS OPERACIONAIS</v>
          </cell>
          <cell r="I96" t="str">
            <v>outubro</v>
          </cell>
          <cell r="N96">
            <v>25</v>
          </cell>
        </row>
        <row r="97">
          <cell r="B97" t="str">
            <v>LIMPEZA E CONSERVACAO</v>
          </cell>
          <cell r="C97" t="str">
            <v>SERVICOS TERCEIROS OPERACIONAIS</v>
          </cell>
          <cell r="I97" t="str">
            <v>outubro</v>
          </cell>
          <cell r="N97">
            <v>280</v>
          </cell>
        </row>
        <row r="98">
          <cell r="B98" t="str">
            <v>TRANSPORTE / FRETE</v>
          </cell>
          <cell r="C98" t="str">
            <v>SERVICOS TERCEIROS OPERACIONAIS</v>
          </cell>
          <cell r="I98" t="str">
            <v>outubro</v>
          </cell>
          <cell r="N98">
            <v>30</v>
          </cell>
        </row>
        <row r="99">
          <cell r="B99" t="str">
            <v>SEGURANCA</v>
          </cell>
          <cell r="C99" t="str">
            <v>SERVICOS TERCEIROS OPERACIONAIS</v>
          </cell>
          <cell r="I99" t="str">
            <v>outubro</v>
          </cell>
          <cell r="N99">
            <v>7000</v>
          </cell>
        </row>
        <row r="100">
          <cell r="B100" t="str">
            <v>TRANSPORTE / FRETE</v>
          </cell>
          <cell r="C100" t="str">
            <v>SERVICOS TERCEIROS OPERACIONAIS</v>
          </cell>
          <cell r="I100" t="str">
            <v>outubro</v>
          </cell>
          <cell r="N100">
            <v>20</v>
          </cell>
        </row>
        <row r="101">
          <cell r="B101" t="str">
            <v>LOCACAO DE VEICULOS</v>
          </cell>
          <cell r="C101" t="str">
            <v>SERVICOS TERCEIROS OPERACIONAIS</v>
          </cell>
          <cell r="I101" t="str">
            <v>outubro</v>
          </cell>
          <cell r="N101">
            <v>2726.2</v>
          </cell>
        </row>
        <row r="102">
          <cell r="B102" t="str">
            <v>TRANSPORTE / FRETE</v>
          </cell>
          <cell r="C102" t="str">
            <v>SERVICOS TERCEIROS OPERACIONAIS</v>
          </cell>
          <cell r="I102" t="str">
            <v>outubro</v>
          </cell>
          <cell r="N102">
            <v>13</v>
          </cell>
        </row>
        <row r="103">
          <cell r="B103" t="str">
            <v>LAVANDERIA</v>
          </cell>
          <cell r="C103" t="str">
            <v>SERVICOS TERCEIROS OPERACIONAIS</v>
          </cell>
          <cell r="I103" t="str">
            <v>outubro</v>
          </cell>
          <cell r="N103">
            <v>3770.52</v>
          </cell>
        </row>
        <row r="104">
          <cell r="B104" t="str">
            <v>CONSULTORIA OPERACIONAL</v>
          </cell>
          <cell r="C104" t="str">
            <v>SERVICOS TERCEIROS OPERACIONAIS</v>
          </cell>
          <cell r="I104" t="str">
            <v>outubro</v>
          </cell>
          <cell r="N104">
            <v>15000</v>
          </cell>
        </row>
        <row r="105">
          <cell r="B105" t="str">
            <v>LOCACAO DE EQUIPAMENTOS</v>
          </cell>
          <cell r="C105" t="str">
            <v>SERVICOS TERCEIROS OPERACIONAIS</v>
          </cell>
          <cell r="I105" t="str">
            <v>outubro</v>
          </cell>
          <cell r="N105">
            <v>410</v>
          </cell>
        </row>
        <row r="106">
          <cell r="B106" t="str">
            <v>LOCACAO DE EQUIPAMENTOS</v>
          </cell>
          <cell r="C106" t="str">
            <v>SERVICOS TERCEIROS OPERACIONAIS</v>
          </cell>
          <cell r="I106" t="str">
            <v>outubro</v>
          </cell>
          <cell r="N106">
            <v>219.8</v>
          </cell>
        </row>
        <row r="107">
          <cell r="B107" t="str">
            <v>SEGURANCA</v>
          </cell>
          <cell r="C107" t="str">
            <v>SERVICOS TERCEIROS OPERACIONAIS</v>
          </cell>
          <cell r="I107" t="str">
            <v>outubro</v>
          </cell>
          <cell r="N107">
            <v>7475</v>
          </cell>
        </row>
        <row r="108">
          <cell r="B108" t="str">
            <v>TRANSPORTE / FRETE</v>
          </cell>
          <cell r="C108" t="str">
            <v>SERVICOS TERCEIROS OPERACIONAIS</v>
          </cell>
          <cell r="I108" t="str">
            <v>outubro</v>
          </cell>
          <cell r="N108">
            <v>20</v>
          </cell>
        </row>
        <row r="109">
          <cell r="B109" t="str">
            <v>SERVICO TI</v>
          </cell>
          <cell r="C109" t="str">
            <v>SERVICOS TERCEIROS OPERACIONAIS</v>
          </cell>
          <cell r="I109" t="str">
            <v>outubro</v>
          </cell>
          <cell r="N109">
            <v>2000</v>
          </cell>
        </row>
        <row r="110">
          <cell r="B110" t="str">
            <v>RETIRADA DE LIXO</v>
          </cell>
          <cell r="C110" t="str">
            <v>SERVICOS TERCEIROS OPERACIONAIS</v>
          </cell>
          <cell r="I110" t="str">
            <v>outubro</v>
          </cell>
          <cell r="N110">
            <v>200</v>
          </cell>
        </row>
        <row r="111">
          <cell r="B111" t="str">
            <v>DEDETIZACAO</v>
          </cell>
          <cell r="C111" t="str">
            <v>SERVICOS TERCEIROS OPERACIONAIS</v>
          </cell>
          <cell r="I111" t="str">
            <v>outubro</v>
          </cell>
          <cell r="N111">
            <v>1800</v>
          </cell>
        </row>
        <row r="112">
          <cell r="B112" t="str">
            <v>LIMPEZA E CONSERVACAO</v>
          </cell>
          <cell r="C112" t="str">
            <v>SERVICOS TERCEIROS OPERACIONAIS</v>
          </cell>
          <cell r="I112" t="str">
            <v>outubro</v>
          </cell>
          <cell r="N112">
            <v>4051.5</v>
          </cell>
        </row>
        <row r="113">
          <cell r="B113" t="str">
            <v>CONSULTORIA OPERACIONAL</v>
          </cell>
          <cell r="C113" t="str">
            <v>SERVICOS TERCEIROS OPERACIONAIS</v>
          </cell>
          <cell r="I113" t="str">
            <v>outubro</v>
          </cell>
          <cell r="N113">
            <v>8000</v>
          </cell>
        </row>
        <row r="114">
          <cell r="B114" t="str">
            <v>TRANSPORTE / FRETE</v>
          </cell>
          <cell r="C114" t="str">
            <v>SERVICOS TERCEIROS OPERACIONAIS</v>
          </cell>
          <cell r="I114" t="str">
            <v>outubro</v>
          </cell>
          <cell r="N114">
            <v>30.31</v>
          </cell>
        </row>
        <row r="115">
          <cell r="B115" t="str">
            <v>TRANSPORTE / FRETE</v>
          </cell>
          <cell r="C115" t="str">
            <v>SERVICOS TERCEIROS OPERACIONAIS</v>
          </cell>
          <cell r="I115" t="str">
            <v>outubro</v>
          </cell>
          <cell r="N115">
            <v>19.75</v>
          </cell>
        </row>
        <row r="116">
          <cell r="B116" t="str">
            <v>TRANSPORTE / FRETE</v>
          </cell>
          <cell r="C116" t="str">
            <v>SERVICOS TERCEIROS OPERACIONAIS</v>
          </cell>
          <cell r="I116" t="str">
            <v>outubro</v>
          </cell>
          <cell r="N116">
            <v>24</v>
          </cell>
        </row>
        <row r="117">
          <cell r="B117" t="str">
            <v>NUTRICIONISTA</v>
          </cell>
          <cell r="C117" t="str">
            <v>SERVICOS TERCEIROS OPERACIONAIS</v>
          </cell>
          <cell r="I117" t="str">
            <v>outubro</v>
          </cell>
          <cell r="N117">
            <v>3000</v>
          </cell>
        </row>
        <row r="118">
          <cell r="B118" t="str">
            <v>LOCACAO DE EQUIPAMENTOS</v>
          </cell>
          <cell r="C118" t="str">
            <v>SERVICOS TERCEIROS OPERACIONAIS</v>
          </cell>
          <cell r="I118" t="str">
            <v>outubro</v>
          </cell>
          <cell r="N118">
            <v>2356.35</v>
          </cell>
        </row>
        <row r="119">
          <cell r="B119" t="str">
            <v>SEGURANCA</v>
          </cell>
          <cell r="C119" t="str">
            <v>SERVICOS TERCEIROS OPERACIONAIS</v>
          </cell>
          <cell r="I119" t="str">
            <v>outubro</v>
          </cell>
          <cell r="N119">
            <v>7000</v>
          </cell>
        </row>
        <row r="120">
          <cell r="B120" t="str">
            <v>TRANSPORTE / FRETE</v>
          </cell>
          <cell r="C120" t="str">
            <v>SERVICOS TERCEIROS OPERACIONAIS</v>
          </cell>
          <cell r="I120" t="str">
            <v>outubro</v>
          </cell>
          <cell r="N120">
            <v>54.5</v>
          </cell>
        </row>
        <row r="121">
          <cell r="B121" t="str">
            <v>TRANSPORTE / FRETE</v>
          </cell>
          <cell r="C121" t="str">
            <v>SERVICOS TERCEIROS OPERACIONAIS</v>
          </cell>
          <cell r="I121" t="str">
            <v>outubro</v>
          </cell>
          <cell r="N121">
            <v>26.8</v>
          </cell>
        </row>
        <row r="122">
          <cell r="B122" t="str">
            <v>LIMPEZA E CONSERVACAO</v>
          </cell>
          <cell r="C122" t="str">
            <v>SERVICOS TERCEIROS OPERACIONAIS</v>
          </cell>
          <cell r="I122" t="str">
            <v>outubro</v>
          </cell>
          <cell r="N122">
            <v>1000</v>
          </cell>
        </row>
        <row r="123">
          <cell r="B123" t="str">
            <v>SERVICO TI</v>
          </cell>
          <cell r="C123" t="str">
            <v>SERVICOS TERCEIROS OPERACIONAIS</v>
          </cell>
          <cell r="I123" t="str">
            <v>outubro</v>
          </cell>
          <cell r="N123">
            <v>800</v>
          </cell>
        </row>
        <row r="124">
          <cell r="B124" t="str">
            <v>LOCACAO DE EQUIPAMENTOS</v>
          </cell>
          <cell r="C124" t="str">
            <v>SERVICOS TERCEIROS OPERACIONAIS</v>
          </cell>
          <cell r="I124" t="str">
            <v>outubro</v>
          </cell>
          <cell r="N124">
            <v>2555.5</v>
          </cell>
        </row>
        <row r="125">
          <cell r="B125" t="str">
            <v>LOCACAO DE EQUIPAMENTOS</v>
          </cell>
          <cell r="C125" t="str">
            <v>SERVICOS TERCEIROS OPERACIONAIS</v>
          </cell>
          <cell r="I125" t="str">
            <v>outubro</v>
          </cell>
          <cell r="N125">
            <v>1423</v>
          </cell>
        </row>
        <row r="126">
          <cell r="B126" t="str">
            <v>LOCACAO DE ENXOVAL</v>
          </cell>
          <cell r="C126" t="str">
            <v>SERVICOS TERCEIROS OPERACIONAIS</v>
          </cell>
          <cell r="I126" t="str">
            <v>outubro</v>
          </cell>
          <cell r="N126">
            <v>4154.9399999999996</v>
          </cell>
        </row>
        <row r="127">
          <cell r="B127" t="str">
            <v>TRANSPORTE / FRETE</v>
          </cell>
          <cell r="C127" t="str">
            <v>SERVICOS TERCEIROS OPERACIONAIS</v>
          </cell>
          <cell r="I127" t="str">
            <v>outubro</v>
          </cell>
          <cell r="N127">
            <v>20</v>
          </cell>
        </row>
        <row r="128">
          <cell r="B128" t="str">
            <v>RETIRADA DE LIXO</v>
          </cell>
          <cell r="C128" t="str">
            <v>SERVICOS TERCEIROS OPERACIONAIS</v>
          </cell>
          <cell r="I128" t="str">
            <v>outubro</v>
          </cell>
          <cell r="N128">
            <v>150</v>
          </cell>
        </row>
        <row r="129">
          <cell r="B129" t="str">
            <v>LOCACAO DE VEICULOS</v>
          </cell>
          <cell r="C129" t="str">
            <v>SERVICOS TERCEIROS OPERACIONAIS</v>
          </cell>
          <cell r="I129" t="str">
            <v>outubro</v>
          </cell>
          <cell r="N129">
            <v>263.89999999999998</v>
          </cell>
        </row>
        <row r="130">
          <cell r="B130" t="str">
            <v>SERVICO TI</v>
          </cell>
          <cell r="C130" t="str">
            <v>SERVICOS TERCEIROS OPERACIONAIS</v>
          </cell>
          <cell r="I130" t="str">
            <v>outubro</v>
          </cell>
          <cell r="N130">
            <v>550</v>
          </cell>
        </row>
        <row r="131">
          <cell r="B131" t="str">
            <v>SEGURANCA</v>
          </cell>
          <cell r="C131" t="str">
            <v>SERVICOS TERCEIROS OPERACIONAIS</v>
          </cell>
          <cell r="I131" t="str">
            <v>outubro</v>
          </cell>
          <cell r="N131">
            <v>7205</v>
          </cell>
        </row>
        <row r="132">
          <cell r="B132" t="str">
            <v>RETIRADA DE LIXO</v>
          </cell>
          <cell r="C132" t="str">
            <v>SERVICOS TERCEIROS OPERACIONAIS</v>
          </cell>
          <cell r="I132" t="str">
            <v>outubro</v>
          </cell>
          <cell r="N132">
            <v>2453.75</v>
          </cell>
        </row>
        <row r="133">
          <cell r="B133" t="str">
            <v>RETIRADA DE LIXO</v>
          </cell>
          <cell r="C133" t="str">
            <v>SERVICOS TERCEIROS OPERACIONAIS</v>
          </cell>
          <cell r="I133" t="str">
            <v>outubro</v>
          </cell>
          <cell r="N133">
            <v>400</v>
          </cell>
        </row>
        <row r="134">
          <cell r="B134" t="str">
            <v>TRANSPORTE / FRETE</v>
          </cell>
          <cell r="C134" t="str">
            <v>SERVICOS TERCEIROS OPERACIONAIS</v>
          </cell>
          <cell r="I134" t="str">
            <v>outubro</v>
          </cell>
          <cell r="N134">
            <v>145.13999999999999</v>
          </cell>
        </row>
        <row r="135">
          <cell r="B135" t="str">
            <v>LOCACAO DE UTENSILIOS</v>
          </cell>
          <cell r="C135" t="str">
            <v>SERVICOS TERCEIROS OPERACIONAIS</v>
          </cell>
          <cell r="I135" t="str">
            <v>outubro</v>
          </cell>
          <cell r="N135">
            <v>537.39</v>
          </cell>
        </row>
        <row r="136">
          <cell r="B136" t="str">
            <v>TRANSPORTE / FRETE</v>
          </cell>
          <cell r="C136" t="str">
            <v>SERVICOS TERCEIROS OPERACIONAIS</v>
          </cell>
          <cell r="I136" t="str">
            <v>outubro</v>
          </cell>
          <cell r="N136">
            <v>173.39</v>
          </cell>
        </row>
        <row r="137">
          <cell r="B137" t="str">
            <v>LOCACAO DE EQUIPAMENTOS</v>
          </cell>
          <cell r="C137" t="str">
            <v>SERVICOS TERCEIROS OPERACIONAIS</v>
          </cell>
          <cell r="I137" t="str">
            <v>outubro</v>
          </cell>
          <cell r="N137">
            <v>1300</v>
          </cell>
        </row>
        <row r="138">
          <cell r="B138" t="str">
            <v>CONSULTORIA OPERACIONAL</v>
          </cell>
          <cell r="C138" t="str">
            <v>SERVICOS TERCEIROS OPERACIONAIS</v>
          </cell>
          <cell r="I138" t="str">
            <v>outubro</v>
          </cell>
          <cell r="N138">
            <v>15000</v>
          </cell>
        </row>
        <row r="139">
          <cell r="B139" t="str">
            <v>LOCACAO DE EQUIPAMENTOS</v>
          </cell>
          <cell r="C139" t="str">
            <v>SERVICOS TERCEIROS OPERACIONAIS</v>
          </cell>
          <cell r="I139" t="str">
            <v>outubro</v>
          </cell>
          <cell r="N139">
            <v>278</v>
          </cell>
        </row>
        <row r="140">
          <cell r="B140" t="str">
            <v>DEDETIZACAO</v>
          </cell>
          <cell r="C140" t="str">
            <v>SERVICOS TERCEIROS OPERACIONAIS</v>
          </cell>
          <cell r="I140" t="str">
            <v>outubro</v>
          </cell>
          <cell r="N140">
            <v>190</v>
          </cell>
        </row>
        <row r="141">
          <cell r="B141" t="str">
            <v>LOCACAO DE ENXOVAL</v>
          </cell>
          <cell r="C141" t="str">
            <v>SERVICOS TERCEIROS OPERACIONAIS</v>
          </cell>
          <cell r="I141" t="str">
            <v>outubro</v>
          </cell>
          <cell r="N141">
            <v>2992.13</v>
          </cell>
        </row>
        <row r="142">
          <cell r="B142" t="str">
            <v>LIMPEZA E CONSERVACAO</v>
          </cell>
          <cell r="C142" t="str">
            <v>SERVICOS TERCEIROS OPERACIONAIS</v>
          </cell>
          <cell r="I142" t="str">
            <v>outubro</v>
          </cell>
          <cell r="N142">
            <v>500</v>
          </cell>
        </row>
        <row r="143">
          <cell r="B143" t="str">
            <v>CONSULTORIA OPERACIONAL</v>
          </cell>
          <cell r="C143" t="str">
            <v>SERVICOS TERCEIROS OPERACIONAIS</v>
          </cell>
          <cell r="I143" t="str">
            <v>outubro</v>
          </cell>
          <cell r="N143">
            <v>15000</v>
          </cell>
        </row>
        <row r="144">
          <cell r="B144" t="str">
            <v>LOCACAO DE UTENSILIOS</v>
          </cell>
          <cell r="C144" t="str">
            <v>SERVICOS TERCEIROS OPERACIONAIS</v>
          </cell>
          <cell r="I144" t="str">
            <v>outubro</v>
          </cell>
          <cell r="N144">
            <v>453.82</v>
          </cell>
        </row>
        <row r="145">
          <cell r="B145" t="str">
            <v>CONSULTORIA OPERACIONAL</v>
          </cell>
          <cell r="C145" t="str">
            <v>SERVICOS TERCEIROS OPERACIONAIS</v>
          </cell>
          <cell r="I145" t="str">
            <v>outubro</v>
          </cell>
          <cell r="N145">
            <v>15000</v>
          </cell>
        </row>
        <row r="146">
          <cell r="B146" t="str">
            <v>TRANSPORTE / FRETE</v>
          </cell>
          <cell r="C146" t="str">
            <v>SERVICOS TERCEIROS OPERACIONAIS</v>
          </cell>
          <cell r="I146" t="str">
            <v>outubro</v>
          </cell>
          <cell r="N146">
            <v>19</v>
          </cell>
        </row>
        <row r="147">
          <cell r="B147" t="str">
            <v>LOCACAO DE EQUIPAMENTOS</v>
          </cell>
          <cell r="C147" t="str">
            <v>SERVICOS TERCEIROS OPERACIONAIS</v>
          </cell>
          <cell r="I147" t="str">
            <v>novembro</v>
          </cell>
          <cell r="N147">
            <v>2300</v>
          </cell>
        </row>
        <row r="148">
          <cell r="B148" t="str">
            <v>LOCACAO DE EQUIPAMENTOS</v>
          </cell>
          <cell r="C148" t="str">
            <v>SERVICOS TERCEIROS OPERACIONAIS</v>
          </cell>
          <cell r="I148" t="str">
            <v>novembro</v>
          </cell>
          <cell r="N148">
            <v>2500</v>
          </cell>
        </row>
        <row r="149">
          <cell r="B149" t="str">
            <v>TRANSPORTE / FRETE</v>
          </cell>
          <cell r="C149" t="str">
            <v>SERVICOS TERCEIROS OPERACIONAIS</v>
          </cell>
          <cell r="I149" t="str">
            <v>novembro</v>
          </cell>
          <cell r="N149">
            <v>50</v>
          </cell>
        </row>
        <row r="150">
          <cell r="B150" t="str">
            <v>LOCACAO DE EQUIPAMENTOS</v>
          </cell>
          <cell r="C150" t="str">
            <v>SERVICOS TERCEIROS OPERACIONAIS</v>
          </cell>
          <cell r="I150" t="str">
            <v>novembro</v>
          </cell>
          <cell r="N150">
            <v>1800</v>
          </cell>
        </row>
        <row r="151">
          <cell r="B151" t="str">
            <v>TRANSPORTE / FRETE</v>
          </cell>
          <cell r="C151" t="str">
            <v>SERVICOS TERCEIROS OPERACIONAIS</v>
          </cell>
          <cell r="I151" t="str">
            <v>novembro</v>
          </cell>
          <cell r="N151">
            <v>350</v>
          </cell>
        </row>
        <row r="152">
          <cell r="B152" t="str">
            <v>TRANSPORTE / FRETE</v>
          </cell>
          <cell r="C152" t="str">
            <v>SERVICOS TERCEIROS OPERACIONAIS</v>
          </cell>
          <cell r="I152" t="str">
            <v>novembro</v>
          </cell>
          <cell r="N152">
            <v>18.18</v>
          </cell>
        </row>
        <row r="153">
          <cell r="B153" t="str">
            <v>TRANSPORTE / FRETE</v>
          </cell>
          <cell r="C153" t="str">
            <v>SERVICOS TERCEIROS OPERACIONAIS</v>
          </cell>
          <cell r="I153" t="str">
            <v>novembro</v>
          </cell>
          <cell r="N153">
            <v>70.88</v>
          </cell>
        </row>
        <row r="154">
          <cell r="B154" t="str">
            <v>TRANSPORTE / FRETE</v>
          </cell>
          <cell r="C154" t="str">
            <v>SERVICOS TERCEIROS OPERACIONAIS</v>
          </cell>
          <cell r="I154" t="str">
            <v>novembro</v>
          </cell>
          <cell r="N154">
            <v>87.03</v>
          </cell>
        </row>
        <row r="155">
          <cell r="B155" t="str">
            <v>ESTACIONAMENTO</v>
          </cell>
          <cell r="C155" t="str">
            <v>SERVICOS TERCEIROS OPERACIONAIS</v>
          </cell>
          <cell r="I155" t="str">
            <v>novembro</v>
          </cell>
          <cell r="N155">
            <v>26</v>
          </cell>
        </row>
        <row r="156">
          <cell r="B156" t="str">
            <v>TRANSPORTE / FRETE</v>
          </cell>
          <cell r="C156" t="str">
            <v>SERVICOS TERCEIROS OPERACIONAIS</v>
          </cell>
          <cell r="I156" t="str">
            <v>novembro</v>
          </cell>
          <cell r="N156">
            <v>13.52</v>
          </cell>
        </row>
        <row r="157">
          <cell r="B157" t="str">
            <v>TRANSPORTE / FRETE</v>
          </cell>
          <cell r="C157" t="str">
            <v>SERVICOS TERCEIROS OPERACIONAIS</v>
          </cell>
          <cell r="I157" t="str">
            <v>novembro</v>
          </cell>
          <cell r="N157">
            <v>6.86</v>
          </cell>
        </row>
        <row r="158">
          <cell r="B158" t="str">
            <v>LOCACAO DE UTENSILIOS</v>
          </cell>
          <cell r="C158" t="str">
            <v>SERVICOS TERCEIROS OPERACIONAIS</v>
          </cell>
          <cell r="I158" t="str">
            <v>novembro</v>
          </cell>
          <cell r="N158">
            <v>1410</v>
          </cell>
        </row>
        <row r="159">
          <cell r="B159" t="str">
            <v>LIMPEZA E CONSERVACAO</v>
          </cell>
          <cell r="C159" t="str">
            <v>SERVICOS TERCEIROS OPERACIONAIS</v>
          </cell>
          <cell r="I159" t="str">
            <v>novembro</v>
          </cell>
          <cell r="N159">
            <v>1000</v>
          </cell>
        </row>
        <row r="160">
          <cell r="B160" t="str">
            <v>SEGURANCA</v>
          </cell>
          <cell r="C160" t="str">
            <v>SERVICOS TERCEIROS OPERACIONAIS</v>
          </cell>
          <cell r="I160" t="str">
            <v>novembro</v>
          </cell>
          <cell r="N160">
            <v>8040</v>
          </cell>
        </row>
        <row r="161">
          <cell r="B161" t="str">
            <v>SERVICO TI</v>
          </cell>
          <cell r="C161" t="str">
            <v>SERVICOS TERCEIROS OPERACIONAIS</v>
          </cell>
          <cell r="I161" t="str">
            <v>novembro</v>
          </cell>
          <cell r="N161">
            <v>2000</v>
          </cell>
        </row>
        <row r="162">
          <cell r="B162" t="str">
            <v>LOCACAO DE EQUIPAMENTOS</v>
          </cell>
          <cell r="C162" t="str">
            <v>SERVICOS TERCEIROS OPERACIONAIS</v>
          </cell>
          <cell r="I162" t="str">
            <v>novembro</v>
          </cell>
          <cell r="N162">
            <v>399.5</v>
          </cell>
        </row>
        <row r="163">
          <cell r="B163" t="str">
            <v>SONORIZACAO / AMBIENTACAO</v>
          </cell>
          <cell r="C163" t="str">
            <v>SERVICOS TERCEIROS OPERACIONAIS</v>
          </cell>
          <cell r="I163" t="str">
            <v>novembro</v>
          </cell>
          <cell r="N163">
            <v>10000</v>
          </cell>
        </row>
        <row r="164">
          <cell r="B164" t="str">
            <v>LOCACAO DE EQUIPAMENTOS</v>
          </cell>
          <cell r="C164" t="str">
            <v>SERVICOS TERCEIROS OPERACIONAIS</v>
          </cell>
          <cell r="I164" t="str">
            <v>novembro</v>
          </cell>
          <cell r="N164">
            <v>219.8</v>
          </cell>
        </row>
        <row r="165">
          <cell r="B165" t="str">
            <v>LOCACAO DE EQUIPAMENTOS</v>
          </cell>
          <cell r="C165" t="str">
            <v>SERVICOS TERCEIROS OPERACIONAIS</v>
          </cell>
          <cell r="I165" t="str">
            <v>novembro</v>
          </cell>
          <cell r="N165">
            <v>446</v>
          </cell>
        </row>
        <row r="166">
          <cell r="B166" t="str">
            <v>NUTRICIONISTA</v>
          </cell>
          <cell r="C166" t="str">
            <v>SERVICOS TERCEIROS OPERACIONAIS</v>
          </cell>
          <cell r="I166" t="str">
            <v>novembro</v>
          </cell>
          <cell r="N166">
            <v>3000</v>
          </cell>
        </row>
        <row r="167">
          <cell r="B167" t="str">
            <v>TRANSPORTE / FRETE</v>
          </cell>
          <cell r="C167" t="str">
            <v>SERVICOS TERCEIROS OPERACIONAIS</v>
          </cell>
          <cell r="I167" t="str">
            <v>novembro</v>
          </cell>
          <cell r="N167">
            <v>1648</v>
          </cell>
        </row>
        <row r="168">
          <cell r="B168" t="str">
            <v>TRANSPORTE / FRETE</v>
          </cell>
          <cell r="C168" t="str">
            <v>SERVICOS TERCEIROS OPERACIONAIS</v>
          </cell>
          <cell r="I168" t="str">
            <v>novembro</v>
          </cell>
          <cell r="N168">
            <v>113.15</v>
          </cell>
        </row>
        <row r="169">
          <cell r="B169" t="str">
            <v>TRANSPORTE / FRETE</v>
          </cell>
          <cell r="C169" t="str">
            <v>SERVICOS TERCEIROS OPERACIONAIS</v>
          </cell>
          <cell r="I169" t="str">
            <v>novembro</v>
          </cell>
          <cell r="N169">
            <v>22.2</v>
          </cell>
        </row>
        <row r="170">
          <cell r="B170" t="str">
            <v>TRANSPORTE / FRETE</v>
          </cell>
          <cell r="C170" t="str">
            <v>SERVICOS TERCEIROS OPERACIONAIS</v>
          </cell>
          <cell r="I170" t="str">
            <v>novembro</v>
          </cell>
          <cell r="N170">
            <v>32.950000000000003</v>
          </cell>
        </row>
        <row r="171">
          <cell r="B171" t="str">
            <v>TRANSPORTE / FRETE</v>
          </cell>
          <cell r="C171" t="str">
            <v>SERVICOS TERCEIROS OPERACIONAIS</v>
          </cell>
          <cell r="I171" t="str">
            <v>novembro</v>
          </cell>
          <cell r="N171">
            <v>34.97</v>
          </cell>
        </row>
        <row r="172">
          <cell r="B172" t="str">
            <v>TRANSPORTE / FRETE</v>
          </cell>
          <cell r="C172" t="str">
            <v>SERVICOS TERCEIROS OPERACIONAIS</v>
          </cell>
          <cell r="I172" t="str">
            <v>novembro</v>
          </cell>
          <cell r="N172">
            <v>40.98</v>
          </cell>
        </row>
        <row r="173">
          <cell r="B173" t="str">
            <v>TRANSPORTE / FRETE</v>
          </cell>
          <cell r="C173" t="str">
            <v>SERVICOS TERCEIROS OPERACIONAIS</v>
          </cell>
          <cell r="I173" t="str">
            <v>novembro</v>
          </cell>
          <cell r="N173">
            <v>33.92</v>
          </cell>
        </row>
        <row r="174">
          <cell r="B174" t="str">
            <v>LOCACAO DE VEICULOS</v>
          </cell>
          <cell r="C174" t="str">
            <v>SERVICOS TERCEIROS OPERACIONAIS</v>
          </cell>
          <cell r="I174" t="str">
            <v>novembro</v>
          </cell>
          <cell r="N174">
            <v>2844.48</v>
          </cell>
        </row>
        <row r="175">
          <cell r="B175" t="str">
            <v>TRANSPORTE / FRETE</v>
          </cell>
          <cell r="C175" t="str">
            <v>SERVICOS TERCEIROS OPERACIONAIS</v>
          </cell>
          <cell r="I175" t="str">
            <v>novembro</v>
          </cell>
          <cell r="N175">
            <v>76</v>
          </cell>
        </row>
        <row r="176">
          <cell r="B176" t="str">
            <v>SEGURANCA</v>
          </cell>
          <cell r="C176" t="str">
            <v>SERVICOS TERCEIROS OPERACIONAIS</v>
          </cell>
          <cell r="I176" t="str">
            <v>novembro</v>
          </cell>
          <cell r="N176">
            <v>7500</v>
          </cell>
        </row>
        <row r="177">
          <cell r="B177" t="str">
            <v>LOCACAO DE UTENSILIOS</v>
          </cell>
          <cell r="C177" t="str">
            <v>SERVICOS TERCEIROS OPERACIONAIS</v>
          </cell>
          <cell r="I177" t="str">
            <v>novembro</v>
          </cell>
          <cell r="N177">
            <v>416</v>
          </cell>
        </row>
        <row r="178">
          <cell r="B178" t="str">
            <v>TRANSPORTE / FRETE</v>
          </cell>
          <cell r="C178" t="str">
            <v>SERVICOS TERCEIROS OPERACIONAIS</v>
          </cell>
          <cell r="I178" t="str">
            <v>novembro</v>
          </cell>
          <cell r="N178">
            <v>28.11</v>
          </cell>
        </row>
        <row r="179">
          <cell r="B179" t="str">
            <v>TRANSPORTE / FRETE</v>
          </cell>
          <cell r="C179" t="str">
            <v>SERVICOS TERCEIROS OPERACIONAIS</v>
          </cell>
          <cell r="I179" t="str">
            <v>novembro</v>
          </cell>
          <cell r="N179">
            <v>27.05</v>
          </cell>
        </row>
        <row r="180">
          <cell r="B180" t="str">
            <v>TRANSPORTE / FRETE</v>
          </cell>
          <cell r="C180" t="str">
            <v>SERVICOS TERCEIROS OPERACIONAIS</v>
          </cell>
          <cell r="I180" t="str">
            <v>novembro</v>
          </cell>
          <cell r="N180">
            <v>89.53</v>
          </cell>
        </row>
        <row r="181">
          <cell r="B181" t="str">
            <v>TRANSPORTE / FRETE</v>
          </cell>
          <cell r="C181" t="str">
            <v>SERVICOS TERCEIROS OPERACIONAIS</v>
          </cell>
          <cell r="I181" t="str">
            <v>novembro</v>
          </cell>
          <cell r="N181">
            <v>34</v>
          </cell>
        </row>
        <row r="182">
          <cell r="B182" t="str">
            <v>DEDETIZACAO</v>
          </cell>
          <cell r="C182" t="str">
            <v>SERVICOS TERCEIROS OPERACIONAIS</v>
          </cell>
          <cell r="I182" t="str">
            <v>novembro</v>
          </cell>
          <cell r="N182">
            <v>1800</v>
          </cell>
        </row>
        <row r="183">
          <cell r="B183" t="str">
            <v>CONSULTORIA OPERACIONAL</v>
          </cell>
          <cell r="C183" t="str">
            <v>SERVICOS TERCEIROS OPERACIONAIS</v>
          </cell>
          <cell r="I183" t="str">
            <v>novembro</v>
          </cell>
          <cell r="N183">
            <v>8000</v>
          </cell>
        </row>
        <row r="184">
          <cell r="B184" t="str">
            <v>RETIRADA DE LIXO</v>
          </cell>
          <cell r="C184" t="str">
            <v>SERVICOS TERCEIROS OPERACIONAIS</v>
          </cell>
          <cell r="I184" t="str">
            <v>novembro</v>
          </cell>
          <cell r="N184">
            <v>2887.98</v>
          </cell>
        </row>
        <row r="185">
          <cell r="B185" t="str">
            <v>LOCACAO DE UTENSILIOS</v>
          </cell>
          <cell r="C185" t="str">
            <v>SERVICOS TERCEIROS OPERACIONAIS</v>
          </cell>
          <cell r="I185" t="str">
            <v>novembro</v>
          </cell>
          <cell r="N185">
            <v>81.900000000000006</v>
          </cell>
        </row>
        <row r="186">
          <cell r="B186" t="str">
            <v>TRANSPORTE / FRETE</v>
          </cell>
          <cell r="C186" t="str">
            <v>SERVICOS TERCEIROS OPERACIONAIS</v>
          </cell>
          <cell r="I186" t="str">
            <v>novembro</v>
          </cell>
          <cell r="N186">
            <v>28.13</v>
          </cell>
        </row>
        <row r="187">
          <cell r="B187" t="str">
            <v>TRANSPORTE / FRETE</v>
          </cell>
          <cell r="C187" t="str">
            <v>SERVICOS TERCEIROS OPERACIONAIS</v>
          </cell>
          <cell r="I187" t="str">
            <v>novembro</v>
          </cell>
          <cell r="N187">
            <v>27.1</v>
          </cell>
        </row>
        <row r="188">
          <cell r="B188" t="str">
            <v>TRANSPORTE / FRETE</v>
          </cell>
          <cell r="C188" t="str">
            <v>SERVICOS TERCEIROS OPERACIONAIS</v>
          </cell>
          <cell r="I188" t="str">
            <v>novembro</v>
          </cell>
          <cell r="N188">
            <v>56.9</v>
          </cell>
        </row>
        <row r="189">
          <cell r="B189" t="str">
            <v>TRANSPORTE / FRETE</v>
          </cell>
          <cell r="C189" t="str">
            <v>SERVICOS TERCEIROS OPERACIONAIS</v>
          </cell>
          <cell r="I189" t="str">
            <v>novembro</v>
          </cell>
          <cell r="N189">
            <v>13.9</v>
          </cell>
        </row>
        <row r="190">
          <cell r="B190" t="str">
            <v>TRANSPORTE / FRETE</v>
          </cell>
          <cell r="C190" t="str">
            <v>SERVICOS TERCEIROS OPERACIONAIS</v>
          </cell>
          <cell r="I190" t="str">
            <v>novembro</v>
          </cell>
          <cell r="N190">
            <v>22.8</v>
          </cell>
        </row>
        <row r="191">
          <cell r="B191" t="str">
            <v>TRANSPORTE / FRETE</v>
          </cell>
          <cell r="C191" t="str">
            <v>SERVICOS TERCEIROS OPERACIONAIS</v>
          </cell>
          <cell r="I191" t="str">
            <v>novembro</v>
          </cell>
          <cell r="N191">
            <v>17.899999999999999</v>
          </cell>
        </row>
        <row r="192">
          <cell r="B192" t="str">
            <v>TRANSPORTE / FRETE</v>
          </cell>
          <cell r="C192" t="str">
            <v>SERVICOS TERCEIROS OPERACIONAIS</v>
          </cell>
          <cell r="I192" t="str">
            <v>novembro</v>
          </cell>
          <cell r="N192">
            <v>27.3</v>
          </cell>
        </row>
        <row r="193">
          <cell r="B193" t="str">
            <v>TRANSPORTE / FRETE</v>
          </cell>
          <cell r="C193" t="str">
            <v>SERVICOS TERCEIROS OPERACIONAIS</v>
          </cell>
          <cell r="I193" t="str">
            <v>novembro</v>
          </cell>
          <cell r="N193">
            <v>25.9</v>
          </cell>
        </row>
        <row r="194">
          <cell r="B194" t="str">
            <v>TRANSPORTE / FRETE</v>
          </cell>
          <cell r="C194" t="str">
            <v>SERVICOS TERCEIROS OPERACIONAIS</v>
          </cell>
          <cell r="I194" t="str">
            <v>novembro</v>
          </cell>
          <cell r="N194">
            <v>17.899999999999999</v>
          </cell>
        </row>
        <row r="195">
          <cell r="B195" t="str">
            <v>TRANSPORTE / FRETE</v>
          </cell>
          <cell r="C195" t="str">
            <v>SERVICOS TERCEIROS OPERACIONAIS</v>
          </cell>
          <cell r="I195" t="str">
            <v>novembro</v>
          </cell>
          <cell r="N195">
            <v>19.399999999999999</v>
          </cell>
        </row>
        <row r="196">
          <cell r="B196" t="str">
            <v>TRANSPORTE / FRETE</v>
          </cell>
          <cell r="C196" t="str">
            <v>SERVICOS TERCEIROS OPERACIONAIS</v>
          </cell>
          <cell r="I196" t="str">
            <v>novembro</v>
          </cell>
          <cell r="N196">
            <v>85.79</v>
          </cell>
        </row>
        <row r="197">
          <cell r="B197" t="str">
            <v>TRANSPORTE / FRETE</v>
          </cell>
          <cell r="C197" t="str">
            <v>SERVICOS TERCEIROS OPERACIONAIS</v>
          </cell>
          <cell r="I197" t="str">
            <v>novembro</v>
          </cell>
          <cell r="N197">
            <v>65</v>
          </cell>
        </row>
        <row r="198">
          <cell r="B198" t="str">
            <v>LOCACAO DE EQUIPAMENTOS</v>
          </cell>
          <cell r="C198" t="str">
            <v>SERVICOS TERCEIROS OPERACIONAIS</v>
          </cell>
          <cell r="I198" t="str">
            <v>novembro</v>
          </cell>
          <cell r="N198">
            <v>1995</v>
          </cell>
        </row>
        <row r="199">
          <cell r="B199" t="str">
            <v>LOCACAO DE EQUIPAMENTOS</v>
          </cell>
          <cell r="C199" t="str">
            <v>SERVICOS TERCEIROS OPERACIONAIS</v>
          </cell>
          <cell r="I199" t="str">
            <v>novembro</v>
          </cell>
          <cell r="N199">
            <v>680</v>
          </cell>
        </row>
        <row r="200">
          <cell r="B200" t="str">
            <v>LOCACAO DE EQUIPAMENTOS</v>
          </cell>
          <cell r="C200" t="str">
            <v>SERVICOS TERCEIROS OPERACIONAIS</v>
          </cell>
          <cell r="I200" t="str">
            <v>novembro</v>
          </cell>
          <cell r="N200">
            <v>1423</v>
          </cell>
        </row>
        <row r="201">
          <cell r="B201" t="str">
            <v>LAVANDERIA</v>
          </cell>
          <cell r="C201" t="str">
            <v>SERVICOS TERCEIROS OPERACIONAIS</v>
          </cell>
          <cell r="I201" t="str">
            <v>novembro</v>
          </cell>
          <cell r="N201">
            <v>5973.78</v>
          </cell>
        </row>
        <row r="202">
          <cell r="B202" t="str">
            <v>SEGURANCA</v>
          </cell>
          <cell r="C202" t="str">
            <v>SERVICOS TERCEIROS OPERACIONAIS</v>
          </cell>
          <cell r="I202" t="str">
            <v>novembro</v>
          </cell>
          <cell r="N202">
            <v>7500</v>
          </cell>
        </row>
        <row r="203">
          <cell r="B203" t="str">
            <v>SONORIZACAO / AMBIENTACAO</v>
          </cell>
          <cell r="C203" t="str">
            <v>SERVICOS TERCEIROS OPERACIONAIS</v>
          </cell>
          <cell r="I203" t="str">
            <v>novembro</v>
          </cell>
          <cell r="N203">
            <v>8000</v>
          </cell>
        </row>
        <row r="204">
          <cell r="B204" t="str">
            <v>TRANSPORTE / FRETE</v>
          </cell>
          <cell r="C204" t="str">
            <v>SERVICOS TERCEIROS OPERACIONAIS</v>
          </cell>
          <cell r="I204" t="str">
            <v>novembro</v>
          </cell>
          <cell r="N204">
            <v>34</v>
          </cell>
        </row>
        <row r="205">
          <cell r="B205" t="str">
            <v>LOCACAO DE UTENSILIOS</v>
          </cell>
          <cell r="C205" t="str">
            <v>SERVICOS TERCEIROS OPERACIONAIS</v>
          </cell>
          <cell r="I205" t="str">
            <v>novembro</v>
          </cell>
          <cell r="N205">
            <v>537.39</v>
          </cell>
        </row>
        <row r="206">
          <cell r="B206" t="str">
            <v>TRANSPORTE / FRETE</v>
          </cell>
          <cell r="C206" t="str">
            <v>SERVICOS TERCEIROS OPERACIONAIS</v>
          </cell>
          <cell r="I206" t="str">
            <v>novembro</v>
          </cell>
          <cell r="N206">
            <v>17</v>
          </cell>
        </row>
        <row r="207">
          <cell r="B207" t="str">
            <v>TRANSPORTE / FRETE</v>
          </cell>
          <cell r="C207" t="str">
            <v>SERVICOS TERCEIROS OPERACIONAIS</v>
          </cell>
          <cell r="I207" t="str">
            <v>novembro</v>
          </cell>
          <cell r="N207">
            <v>35</v>
          </cell>
        </row>
        <row r="208">
          <cell r="B208" t="str">
            <v>TRANSPORTE / FRETE</v>
          </cell>
          <cell r="C208" t="str">
            <v>SERVICOS TERCEIROS OPERACIONAIS</v>
          </cell>
          <cell r="I208" t="str">
            <v>novembro</v>
          </cell>
          <cell r="N208">
            <v>133</v>
          </cell>
        </row>
        <row r="209">
          <cell r="B209" t="str">
            <v>TRANSPORTE / FRETE</v>
          </cell>
          <cell r="C209" t="str">
            <v>SERVICOS TERCEIROS OPERACIONAIS</v>
          </cell>
          <cell r="I209" t="str">
            <v>novembro</v>
          </cell>
          <cell r="N209">
            <v>52</v>
          </cell>
        </row>
        <row r="210">
          <cell r="B210" t="str">
            <v>CONSULTORIA OPERACIONAL</v>
          </cell>
          <cell r="C210" t="str">
            <v>SERVICOS TERCEIROS OPERACIONAIS</v>
          </cell>
          <cell r="I210" t="str">
            <v>novembro</v>
          </cell>
          <cell r="N210">
            <v>2000</v>
          </cell>
        </row>
        <row r="211">
          <cell r="B211" t="str">
            <v>RETIRADA DE LIXO</v>
          </cell>
          <cell r="C211" t="str">
            <v>SERVICOS TERCEIROS OPERACIONAIS</v>
          </cell>
          <cell r="I211" t="str">
            <v>novembro</v>
          </cell>
          <cell r="N211">
            <v>300</v>
          </cell>
        </row>
        <row r="212">
          <cell r="B212" t="str">
            <v>SEGURANCA</v>
          </cell>
          <cell r="C212" t="str">
            <v>SERVICOS TERCEIROS OPERACIONAIS</v>
          </cell>
          <cell r="I212" t="str">
            <v>novembro</v>
          </cell>
          <cell r="N212">
            <v>7665</v>
          </cell>
        </row>
        <row r="213">
          <cell r="B213" t="str">
            <v>LOCACAO DE EQUIPAMENTOS</v>
          </cell>
          <cell r="C213" t="str">
            <v>SERVICOS TERCEIROS OPERACIONAIS</v>
          </cell>
          <cell r="I213" t="str">
            <v>novembro</v>
          </cell>
          <cell r="N213">
            <v>278</v>
          </cell>
        </row>
        <row r="214">
          <cell r="B214" t="str">
            <v>CONSULTORIA OPERACIONAL</v>
          </cell>
          <cell r="C214" t="str">
            <v>SERVICOS TERCEIROS OPERACIONAIS</v>
          </cell>
          <cell r="I214" t="str">
            <v>novembro</v>
          </cell>
          <cell r="N214">
            <v>15000</v>
          </cell>
        </row>
        <row r="215">
          <cell r="B215" t="str">
            <v>CONSULTORIA OPERACIONAL</v>
          </cell>
          <cell r="C215" t="str">
            <v>SERVICOS TERCEIROS OPERACIONAIS</v>
          </cell>
          <cell r="I215" t="str">
            <v>novembro</v>
          </cell>
          <cell r="N215">
            <v>15000</v>
          </cell>
        </row>
        <row r="216">
          <cell r="B216" t="str">
            <v>CONSULTORIA OPERACIONAL</v>
          </cell>
          <cell r="C216" t="str">
            <v>SERVICOS TERCEIROS OPERACIONAIS</v>
          </cell>
          <cell r="I216" t="str">
            <v>novembro</v>
          </cell>
          <cell r="N216">
            <v>3125</v>
          </cell>
        </row>
        <row r="217">
          <cell r="B217" t="str">
            <v>CONSULTORIA OPERACIONAL</v>
          </cell>
          <cell r="C217" t="str">
            <v>SERVICOS TERCEIROS OPERACIONAIS</v>
          </cell>
          <cell r="I217" t="str">
            <v>novembro</v>
          </cell>
          <cell r="N217">
            <v>15000</v>
          </cell>
        </row>
        <row r="218">
          <cell r="B218" t="str">
            <v>LOCACAO DE EQUIPAMENTOS</v>
          </cell>
          <cell r="C218" t="str">
            <v>SERVICOS TERCEIROS OPERACIONAIS</v>
          </cell>
          <cell r="I218" t="str">
            <v>dezembro</v>
          </cell>
          <cell r="N218">
            <v>2300</v>
          </cell>
        </row>
        <row r="219">
          <cell r="B219" t="str">
            <v>LIMPEZA E CONSERVACAO</v>
          </cell>
          <cell r="C219" t="str">
            <v>SERVICOS TERCEIROS OPERACIONAIS</v>
          </cell>
          <cell r="I219" t="str">
            <v>dezembro</v>
          </cell>
          <cell r="N219">
            <v>1000</v>
          </cell>
        </row>
        <row r="220">
          <cell r="B220" t="str">
            <v>LOCACAO DE EQUIPAMENTOS</v>
          </cell>
          <cell r="C220" t="str">
            <v>SERVICOS TERCEIROS OPERACIONAIS</v>
          </cell>
          <cell r="I220" t="str">
            <v>dezembro</v>
          </cell>
          <cell r="N220">
            <v>239.7</v>
          </cell>
        </row>
        <row r="221">
          <cell r="B221" t="str">
            <v>TRANSPORTE / FRETE</v>
          </cell>
          <cell r="C221" t="str">
            <v>SERVICOS TERCEIROS OPERACIONAIS</v>
          </cell>
          <cell r="I221" t="str">
            <v>dezembro</v>
          </cell>
          <cell r="N221">
            <v>25.99</v>
          </cell>
        </row>
        <row r="222">
          <cell r="B222" t="str">
            <v>TRANSPORTE / FRETE</v>
          </cell>
          <cell r="C222" t="str">
            <v>SERVICOS TERCEIROS OPERACIONAIS</v>
          </cell>
          <cell r="I222" t="str">
            <v>dezembro</v>
          </cell>
          <cell r="N222">
            <v>10.93</v>
          </cell>
        </row>
        <row r="223">
          <cell r="B223" t="str">
            <v>TRANSPORTE / FRETE</v>
          </cell>
          <cell r="C223" t="str">
            <v>SERVICOS TERCEIROS OPERACIONAIS</v>
          </cell>
          <cell r="I223" t="str">
            <v>dezembro</v>
          </cell>
          <cell r="N223">
            <v>10.94</v>
          </cell>
        </row>
        <row r="224">
          <cell r="B224" t="str">
            <v>TRANSPORTE / FRETE</v>
          </cell>
          <cell r="C224" t="str">
            <v>SERVICOS TERCEIROS OPERACIONAIS</v>
          </cell>
          <cell r="I224" t="str">
            <v>dezembro</v>
          </cell>
          <cell r="N224">
            <v>9.92</v>
          </cell>
        </row>
        <row r="225">
          <cell r="B225" t="str">
            <v>TRANSPORTE / FRETE</v>
          </cell>
          <cell r="C225" t="str">
            <v>SERVICOS TERCEIROS OPERACIONAIS</v>
          </cell>
          <cell r="I225" t="str">
            <v>dezembro</v>
          </cell>
          <cell r="N225">
            <v>8.6</v>
          </cell>
        </row>
        <row r="226">
          <cell r="B226" t="str">
            <v>TRANSPORTE / FRETE</v>
          </cell>
          <cell r="C226" t="str">
            <v>SERVICOS TERCEIROS OPERACIONAIS</v>
          </cell>
          <cell r="I226" t="str">
            <v>dezembro</v>
          </cell>
          <cell r="N226">
            <v>23.54</v>
          </cell>
        </row>
        <row r="227">
          <cell r="B227" t="str">
            <v>TRANSPORTE / FRETE</v>
          </cell>
          <cell r="C227" t="str">
            <v>SERVICOS TERCEIROS OPERACIONAIS</v>
          </cell>
          <cell r="I227" t="str">
            <v>dezembro</v>
          </cell>
          <cell r="N227">
            <v>55.15</v>
          </cell>
        </row>
        <row r="228">
          <cell r="B228" t="str">
            <v>SEGURANCA</v>
          </cell>
          <cell r="C228" t="str">
            <v>SERVICOS TERCEIROS OPERACIONAIS</v>
          </cell>
          <cell r="I228" t="str">
            <v>dezembro</v>
          </cell>
          <cell r="N228">
            <v>8220</v>
          </cell>
        </row>
        <row r="229">
          <cell r="B229" t="str">
            <v>LOCACAO DE VEICULOS</v>
          </cell>
          <cell r="C229" t="str">
            <v>SERVICOS TERCEIROS OPERACIONAIS</v>
          </cell>
          <cell r="I229" t="str">
            <v>dezembro</v>
          </cell>
          <cell r="N229">
            <v>2784.2</v>
          </cell>
        </row>
        <row r="230">
          <cell r="B230" t="str">
            <v>SERVICO TI</v>
          </cell>
          <cell r="C230" t="str">
            <v>SERVICOS TERCEIROS OPERACIONAIS</v>
          </cell>
          <cell r="I230" t="str">
            <v>dezembro</v>
          </cell>
          <cell r="N230">
            <v>2000</v>
          </cell>
        </row>
        <row r="231">
          <cell r="B231" t="str">
            <v>RETIRADA DE LIXO</v>
          </cell>
          <cell r="C231" t="str">
            <v>SERVICOS TERCEIROS OPERACIONAIS</v>
          </cell>
          <cell r="I231" t="str">
            <v>dezembro</v>
          </cell>
          <cell r="N231">
            <v>300</v>
          </cell>
        </row>
        <row r="232">
          <cell r="B232" t="str">
            <v>LOCACAO DE EQUIPAMENTOS</v>
          </cell>
          <cell r="C232" t="str">
            <v>SERVICOS TERCEIROS OPERACIONAIS</v>
          </cell>
          <cell r="I232" t="str">
            <v>dezembro</v>
          </cell>
          <cell r="N232">
            <v>446</v>
          </cell>
        </row>
        <row r="233">
          <cell r="B233" t="str">
            <v>LAVANDERIA</v>
          </cell>
          <cell r="C233" t="str">
            <v>SERVICOS TERCEIROS OPERACIONAIS</v>
          </cell>
          <cell r="I233" t="str">
            <v>dezembro</v>
          </cell>
          <cell r="N233">
            <v>5829.33</v>
          </cell>
        </row>
        <row r="234">
          <cell r="B234" t="str">
            <v>NUTRICIONISTA</v>
          </cell>
          <cell r="C234" t="str">
            <v>SERVICOS TERCEIROS OPERACIONAIS</v>
          </cell>
          <cell r="I234" t="str">
            <v>dezembro</v>
          </cell>
          <cell r="N234">
            <v>3000</v>
          </cell>
        </row>
        <row r="235">
          <cell r="B235" t="str">
            <v>SEGURANCA</v>
          </cell>
          <cell r="C235" t="str">
            <v>SERVICOS TERCEIROS OPERACIONAIS</v>
          </cell>
          <cell r="I235" t="str">
            <v>dezembro</v>
          </cell>
          <cell r="N235">
            <v>7500</v>
          </cell>
        </row>
        <row r="236">
          <cell r="B236" t="str">
            <v>LOCACAO DE EQUIPAMENTOS</v>
          </cell>
          <cell r="C236" t="str">
            <v>SERVICOS TERCEIROS OPERACIONAIS</v>
          </cell>
          <cell r="I236" t="str">
            <v>dezembro</v>
          </cell>
          <cell r="N236">
            <v>159.80000000000001</v>
          </cell>
        </row>
        <row r="237">
          <cell r="B237" t="str">
            <v>CONSULTORIA OPERACIONAL</v>
          </cell>
          <cell r="C237" t="str">
            <v>SERVICOS TERCEIROS OPERACIONAIS</v>
          </cell>
          <cell r="I237" t="str">
            <v>dezembro</v>
          </cell>
          <cell r="N237">
            <v>1638.58</v>
          </cell>
        </row>
        <row r="238">
          <cell r="B238" t="str">
            <v>LOCACAO DE EQUIPAMENTOS</v>
          </cell>
          <cell r="C238" t="str">
            <v>SERVICOS TERCEIROS OPERACIONAIS</v>
          </cell>
          <cell r="I238" t="str">
            <v>dezembro</v>
          </cell>
          <cell r="N238">
            <v>269.7</v>
          </cell>
        </row>
        <row r="239">
          <cell r="B239" t="str">
            <v>TRANSPORTE / FRETE</v>
          </cell>
          <cell r="C239" t="str">
            <v>SERVICOS TERCEIROS OPERACIONAIS</v>
          </cell>
          <cell r="I239" t="str">
            <v>dezembro</v>
          </cell>
          <cell r="N239">
            <v>110</v>
          </cell>
        </row>
        <row r="240">
          <cell r="B240" t="str">
            <v>DEDETIZACAO</v>
          </cell>
          <cell r="C240" t="str">
            <v>SERVICOS TERCEIROS OPERACIONAIS</v>
          </cell>
          <cell r="I240" t="str">
            <v>dezembro</v>
          </cell>
          <cell r="N240">
            <v>1800</v>
          </cell>
        </row>
        <row r="241">
          <cell r="B241" t="str">
            <v>SONORIZACAO / AMBIENTACAO</v>
          </cell>
          <cell r="C241" t="str">
            <v>SERVICOS TERCEIROS OPERACIONAIS</v>
          </cell>
          <cell r="I241" t="str">
            <v>dezembro</v>
          </cell>
          <cell r="N241">
            <v>929</v>
          </cell>
        </row>
        <row r="242">
          <cell r="B242" t="str">
            <v>LOCACAO DE EQUIPAMENTOS</v>
          </cell>
          <cell r="C242" t="str">
            <v>SERVICOS TERCEIROS OPERACIONAIS</v>
          </cell>
          <cell r="I242" t="str">
            <v>dezembro</v>
          </cell>
          <cell r="N242">
            <v>1000</v>
          </cell>
        </row>
        <row r="243">
          <cell r="B243" t="str">
            <v>CONSULTORIA OPERACIONAL</v>
          </cell>
          <cell r="C243" t="str">
            <v>SERVICOS TERCEIROS OPERACIONAIS</v>
          </cell>
          <cell r="I243" t="str">
            <v>dezembro</v>
          </cell>
          <cell r="N243">
            <v>8000</v>
          </cell>
        </row>
        <row r="244">
          <cell r="B244" t="str">
            <v>TRANSPORTE / FRETE</v>
          </cell>
          <cell r="C244" t="str">
            <v>SERVICOS TERCEIROS OPERACIONAIS</v>
          </cell>
          <cell r="I244" t="str">
            <v>dezembro</v>
          </cell>
          <cell r="N244">
            <v>35.619999999999997</v>
          </cell>
        </row>
        <row r="245">
          <cell r="B245" t="str">
            <v>RETIRADA DE LIXO</v>
          </cell>
          <cell r="C245" t="str">
            <v>SERVICOS TERCEIROS OPERACIONAIS</v>
          </cell>
          <cell r="I245" t="str">
            <v>dezembro</v>
          </cell>
          <cell r="N245">
            <v>250</v>
          </cell>
        </row>
        <row r="246">
          <cell r="B246" t="str">
            <v>RETIRADA DE LIXO</v>
          </cell>
          <cell r="C246" t="str">
            <v>SERVICOS TERCEIROS OPERACIONAIS</v>
          </cell>
          <cell r="I246" t="str">
            <v>dezembro</v>
          </cell>
          <cell r="N246">
            <v>3179.59</v>
          </cell>
        </row>
        <row r="247">
          <cell r="B247" t="str">
            <v>LOCACAO DE UTENSILIOS</v>
          </cell>
          <cell r="C247" t="str">
            <v>SERVICOS TERCEIROS OPERACIONAIS</v>
          </cell>
          <cell r="I247" t="str">
            <v>dezembro</v>
          </cell>
          <cell r="N247">
            <v>995.88</v>
          </cell>
        </row>
        <row r="248">
          <cell r="B248" t="str">
            <v>SEGURANCA</v>
          </cell>
          <cell r="C248" t="str">
            <v>SERVICOS TERCEIROS OPERACIONAIS</v>
          </cell>
          <cell r="I248" t="str">
            <v>dezembro</v>
          </cell>
          <cell r="N248">
            <v>7935</v>
          </cell>
        </row>
        <row r="249">
          <cell r="B249" t="str">
            <v>LOCACAO DE EQUIPAMENTOS</v>
          </cell>
          <cell r="C249" t="str">
            <v>SERVICOS TERCEIROS OPERACIONAIS</v>
          </cell>
          <cell r="I249" t="str">
            <v>dezembro</v>
          </cell>
          <cell r="N249">
            <v>1423</v>
          </cell>
        </row>
        <row r="250">
          <cell r="B250" t="str">
            <v>LOCACAO DE EQUIPAMENTOS</v>
          </cell>
          <cell r="C250" t="str">
            <v>SERVICOS TERCEIROS OPERACIONAIS</v>
          </cell>
          <cell r="I250" t="str">
            <v>dezembro</v>
          </cell>
          <cell r="N250">
            <v>1800</v>
          </cell>
        </row>
        <row r="251">
          <cell r="B251" t="str">
            <v>LOCACAO DE EQUIPAMENTOS</v>
          </cell>
          <cell r="C251" t="str">
            <v>SERVICOS TERCEIROS OPERACIONAIS</v>
          </cell>
          <cell r="I251" t="str">
            <v>dezembro</v>
          </cell>
          <cell r="N251">
            <v>1995</v>
          </cell>
        </row>
        <row r="252">
          <cell r="B252" t="str">
            <v>CONSULTORIA OPERACIONAL</v>
          </cell>
          <cell r="C252" t="str">
            <v>SERVICOS TERCEIROS OPERACIONAIS</v>
          </cell>
          <cell r="I252" t="str">
            <v>dezembro</v>
          </cell>
          <cell r="N252">
            <v>3125</v>
          </cell>
        </row>
        <row r="253">
          <cell r="B253" t="str">
            <v>CONSULTORIA OPERACIONAL</v>
          </cell>
          <cell r="C253" t="str">
            <v>SERVICOS TERCEIROS OPERACIONAIS</v>
          </cell>
          <cell r="I253" t="str">
            <v>dezembro</v>
          </cell>
          <cell r="N253">
            <v>500</v>
          </cell>
        </row>
        <row r="254">
          <cell r="B254" t="str">
            <v>CONSULTORIA OPERACIONAL</v>
          </cell>
          <cell r="C254" t="str">
            <v>SERVICOS TERCEIROS OPERACIONAIS</v>
          </cell>
          <cell r="I254" t="str">
            <v>dezembro</v>
          </cell>
          <cell r="N254">
            <v>15000</v>
          </cell>
        </row>
        <row r="255">
          <cell r="B255" t="str">
            <v>LOCACAO DE ENXOVAL</v>
          </cell>
          <cell r="C255" t="str">
            <v>SERVICOS TERCEIROS OPERACIONAIS</v>
          </cell>
          <cell r="I255" t="str">
            <v>dezembro</v>
          </cell>
          <cell r="N255">
            <v>5438.76</v>
          </cell>
        </row>
        <row r="256">
          <cell r="B256" t="str">
            <v>RETIRADA DE LIXO</v>
          </cell>
          <cell r="C256" t="str">
            <v>SERVICOS TERCEIROS OPERACIONAIS</v>
          </cell>
          <cell r="I256" t="str">
            <v>dezembro</v>
          </cell>
          <cell r="N256">
            <v>150</v>
          </cell>
        </row>
        <row r="257">
          <cell r="B257" t="str">
            <v>SEGURANCA</v>
          </cell>
          <cell r="C257" t="str">
            <v>SERVICOS TERCEIROS OPERACIONAIS</v>
          </cell>
          <cell r="I257" t="str">
            <v>dezembro</v>
          </cell>
          <cell r="N257">
            <v>7500</v>
          </cell>
        </row>
        <row r="258">
          <cell r="B258" t="str">
            <v>TRANSPORTE / FRETE</v>
          </cell>
          <cell r="C258" t="str">
            <v>SERVICOS TERCEIROS OPERACIONAIS</v>
          </cell>
          <cell r="I258" t="str">
            <v>dezembro</v>
          </cell>
          <cell r="N258">
            <v>20.02</v>
          </cell>
        </row>
        <row r="259">
          <cell r="B259" t="str">
            <v>TRANSPORTE / FRETE</v>
          </cell>
          <cell r="C259" t="str">
            <v>SERVICOS TERCEIROS OPERACIONAIS</v>
          </cell>
          <cell r="I259" t="str">
            <v>dezembro</v>
          </cell>
          <cell r="N259">
            <v>55.92</v>
          </cell>
        </row>
        <row r="260">
          <cell r="B260" t="str">
            <v>LOCACAO DE EQUIPAMENTOS</v>
          </cell>
          <cell r="C260" t="str">
            <v>SERVICOS TERCEIROS OPERACIONAIS</v>
          </cell>
          <cell r="I260" t="str">
            <v>dezembro</v>
          </cell>
          <cell r="N260">
            <v>278</v>
          </cell>
        </row>
        <row r="261">
          <cell r="B261" t="str">
            <v>CONSULTORIA OPERACIONAL</v>
          </cell>
          <cell r="C261" t="str">
            <v>SERVICOS TERCEIROS OPERACIONAIS</v>
          </cell>
          <cell r="I261" t="str">
            <v>dezembro</v>
          </cell>
          <cell r="N261">
            <v>15000</v>
          </cell>
        </row>
        <row r="262">
          <cell r="B262" t="str">
            <v>CONSULTORIA OPERACIONAL</v>
          </cell>
          <cell r="C262" t="str">
            <v>SERVICOS TERCEIROS OPERACIONAIS</v>
          </cell>
          <cell r="I262" t="str">
            <v>dezembro</v>
          </cell>
          <cell r="N262">
            <v>6000</v>
          </cell>
        </row>
        <row r="263">
          <cell r="B263" t="str">
            <v>CONSULTORIA OPERACIONAL</v>
          </cell>
          <cell r="C263" t="str">
            <v>SERVICOS TERCEIROS OPERACIONAIS</v>
          </cell>
          <cell r="I263" t="str">
            <v>dezembro</v>
          </cell>
          <cell r="N263">
            <v>15000</v>
          </cell>
        </row>
        <row r="264">
          <cell r="B264" t="str">
            <v>LOCACAO DE EQUIPAMENTOS</v>
          </cell>
          <cell r="C264" t="str">
            <v>SERVICOS TERCEIROS OPERACIONAIS</v>
          </cell>
          <cell r="I264" t="str">
            <v>dezembro</v>
          </cell>
          <cell r="N264">
            <v>5100</v>
          </cell>
        </row>
        <row r="265">
          <cell r="B265" t="str">
            <v>LOCACAO DE EQUIPAMENTOS</v>
          </cell>
          <cell r="C265" t="str">
            <v>SERVICOS TERCEIROS OPERACIONAIS</v>
          </cell>
          <cell r="I265" t="str">
            <v>janeiro</v>
          </cell>
          <cell r="N265">
            <v>2300</v>
          </cell>
        </row>
        <row r="266">
          <cell r="B266" t="str">
            <v>LOCACAO DE EQUIPAMENTOS</v>
          </cell>
          <cell r="C266" t="str">
            <v>SERVICOS TERCEIROS OPERACIONAIS</v>
          </cell>
          <cell r="I266" t="str">
            <v>janeiro</v>
          </cell>
          <cell r="N266">
            <v>399.5</v>
          </cell>
        </row>
        <row r="267">
          <cell r="B267" t="str">
            <v>RETIRADA DE LIXO</v>
          </cell>
          <cell r="C267" t="str">
            <v>SERVICOS TERCEIROS OPERACIONAIS</v>
          </cell>
          <cell r="I267" t="str">
            <v>janeiro</v>
          </cell>
          <cell r="N267">
            <v>2573.64</v>
          </cell>
        </row>
        <row r="268">
          <cell r="B268" t="str">
            <v>SEGURANCA</v>
          </cell>
          <cell r="C268" t="str">
            <v>SERVICOS TERCEIROS OPERACIONAIS</v>
          </cell>
          <cell r="I268" t="str">
            <v>janeiro</v>
          </cell>
          <cell r="N268">
            <v>6500</v>
          </cell>
        </row>
        <row r="269">
          <cell r="B269" t="str">
            <v>RETIRADA DE LIXO</v>
          </cell>
          <cell r="C269" t="str">
            <v>SERVICOS TERCEIROS OPERACIONAIS</v>
          </cell>
          <cell r="I269" t="str">
            <v>janeiro</v>
          </cell>
          <cell r="N269">
            <v>150</v>
          </cell>
        </row>
        <row r="270">
          <cell r="B270" t="str">
            <v>SERVICO TI</v>
          </cell>
          <cell r="C270" t="str">
            <v>SERVICOS TERCEIROS OPERACIONAIS</v>
          </cell>
          <cell r="I270" t="str">
            <v>janeiro</v>
          </cell>
          <cell r="N270">
            <v>800</v>
          </cell>
        </row>
        <row r="271">
          <cell r="B271" t="str">
            <v>SERVICO TI</v>
          </cell>
          <cell r="C271" t="str">
            <v>SERVICOS TERCEIROS OPERACIONAIS</v>
          </cell>
          <cell r="I271" t="str">
            <v>janeiro</v>
          </cell>
          <cell r="N271">
            <v>2097.46</v>
          </cell>
        </row>
        <row r="272">
          <cell r="B272" t="str">
            <v>LOCACAO DE EQUIPAMENTOS</v>
          </cell>
          <cell r="C272" t="str">
            <v>SERVICOS TERCEIROS OPERACIONAIS</v>
          </cell>
          <cell r="I272" t="str">
            <v>janeiro</v>
          </cell>
          <cell r="N272">
            <v>269.7</v>
          </cell>
        </row>
        <row r="273">
          <cell r="B273" t="str">
            <v>LOCACAO DE EQUIPAMENTOS</v>
          </cell>
          <cell r="C273" t="str">
            <v>SERVICOS TERCEIROS OPERACIONAIS</v>
          </cell>
          <cell r="I273" t="str">
            <v>janeiro</v>
          </cell>
          <cell r="N273">
            <v>446</v>
          </cell>
        </row>
        <row r="274">
          <cell r="B274" t="str">
            <v>LAVANDERIA</v>
          </cell>
          <cell r="C274" t="str">
            <v>SERVICOS TERCEIROS OPERACIONAIS</v>
          </cell>
          <cell r="I274" t="str">
            <v>janeiro</v>
          </cell>
          <cell r="N274">
            <v>675</v>
          </cell>
        </row>
        <row r="275">
          <cell r="B275" t="str">
            <v>LIMPEZA E CONSERVACAO</v>
          </cell>
          <cell r="C275" t="str">
            <v>SERVICOS TERCEIROS OPERACIONAIS</v>
          </cell>
          <cell r="I275" t="str">
            <v>janeiro</v>
          </cell>
          <cell r="N275">
            <v>1000</v>
          </cell>
        </row>
        <row r="276">
          <cell r="B276" t="str">
            <v>NUTRICIONISTA</v>
          </cell>
          <cell r="C276" t="str">
            <v>SERVICOS TERCEIROS OPERACIONAIS</v>
          </cell>
          <cell r="I276" t="str">
            <v>janeiro</v>
          </cell>
          <cell r="N276">
            <v>3000</v>
          </cell>
        </row>
        <row r="277">
          <cell r="B277" t="str">
            <v>LAVANDERIA</v>
          </cell>
          <cell r="C277" t="str">
            <v>SERVICOS TERCEIROS OPERACIONAIS</v>
          </cell>
          <cell r="I277" t="str">
            <v>janeiro</v>
          </cell>
          <cell r="N277">
            <v>6622.53</v>
          </cell>
        </row>
        <row r="278">
          <cell r="B278" t="str">
            <v>SEGURANCA</v>
          </cell>
          <cell r="C278" t="str">
            <v>SERVICOS TERCEIROS OPERACIONAIS</v>
          </cell>
          <cell r="I278" t="str">
            <v>janeiro</v>
          </cell>
          <cell r="N278">
            <v>6235</v>
          </cell>
        </row>
        <row r="279">
          <cell r="B279" t="str">
            <v>DEDETIZACAO</v>
          </cell>
          <cell r="C279" t="str">
            <v>SERVICOS TERCEIROS OPERACIONAIS</v>
          </cell>
          <cell r="I279" t="str">
            <v>janeiro</v>
          </cell>
          <cell r="N279">
            <v>1800</v>
          </cell>
        </row>
        <row r="280">
          <cell r="B280" t="str">
            <v>CONSULTORIA OPERACIONAL</v>
          </cell>
          <cell r="C280" t="str">
            <v>SERVICOS TERCEIROS OPERACIONAIS</v>
          </cell>
          <cell r="I280" t="str">
            <v>janeiro</v>
          </cell>
          <cell r="N280">
            <v>4777.62</v>
          </cell>
        </row>
        <row r="281">
          <cell r="B281" t="str">
            <v>CONSULTORIA OPERACIONAL</v>
          </cell>
          <cell r="C281" t="str">
            <v>SERVICOS TERCEIROS OPERACIONAIS</v>
          </cell>
          <cell r="I281" t="str">
            <v>janeiro</v>
          </cell>
          <cell r="N281">
            <v>9000</v>
          </cell>
        </row>
        <row r="282">
          <cell r="B282" t="str">
            <v>TRANSPORTE / FRETE</v>
          </cell>
          <cell r="C282" t="str">
            <v>SERVICOS TERCEIROS OPERACIONAIS</v>
          </cell>
          <cell r="I282" t="str">
            <v>janeiro</v>
          </cell>
          <cell r="N282">
            <v>102.6</v>
          </cell>
        </row>
        <row r="283">
          <cell r="B283" t="str">
            <v>LIMPEZA E CONSERVACAO</v>
          </cell>
          <cell r="C283" t="str">
            <v>SERVICOS TERCEIROS OPERACIONAIS</v>
          </cell>
          <cell r="I283" t="str">
            <v>janeiro</v>
          </cell>
          <cell r="N283">
            <v>1000</v>
          </cell>
        </row>
        <row r="284">
          <cell r="B284" t="str">
            <v>CONSULTORIA OPERACIONAL</v>
          </cell>
          <cell r="C284" t="str">
            <v>SERVICOS TERCEIROS OPERACIONAIS</v>
          </cell>
          <cell r="I284" t="str">
            <v>janeiro</v>
          </cell>
          <cell r="N284">
            <v>1126.51</v>
          </cell>
        </row>
        <row r="285">
          <cell r="B285" t="str">
            <v>LOCACAO DE EQUIPAMENTOS</v>
          </cell>
          <cell r="C285" t="str">
            <v>SERVICOS TERCEIROS OPERACIONAIS</v>
          </cell>
          <cell r="I285" t="str">
            <v>janeiro</v>
          </cell>
          <cell r="N285">
            <v>1423</v>
          </cell>
        </row>
        <row r="286">
          <cell r="B286" t="str">
            <v>LOCACAO DE EQUIPAMENTOS</v>
          </cell>
          <cell r="C286" t="str">
            <v>SERVICOS TERCEIROS OPERACIONAIS</v>
          </cell>
          <cell r="I286" t="str">
            <v>janeiro</v>
          </cell>
          <cell r="N286">
            <v>2955</v>
          </cell>
        </row>
        <row r="287">
          <cell r="B287" t="str">
            <v>SEGURANCA</v>
          </cell>
          <cell r="C287" t="str">
            <v>SERVICOS TERCEIROS OPERACIONAIS</v>
          </cell>
          <cell r="I287" t="str">
            <v>janeiro</v>
          </cell>
          <cell r="N287">
            <v>4000</v>
          </cell>
        </row>
        <row r="288">
          <cell r="B288" t="str">
            <v>SERVICOS TERCEIROS</v>
          </cell>
          <cell r="C288" t="str">
            <v>SERVICOS TERCEIROS OPERACIONAIS</v>
          </cell>
          <cell r="I288" t="str">
            <v>janeiro</v>
          </cell>
          <cell r="N288">
            <v>70</v>
          </cell>
        </row>
        <row r="289">
          <cell r="B289" t="str">
            <v>LOCACAO DE UTENSILIOS</v>
          </cell>
          <cell r="C289" t="str">
            <v>SERVICOS TERCEIROS OPERACIONAIS</v>
          </cell>
          <cell r="I289" t="str">
            <v>janeiro</v>
          </cell>
          <cell r="N289">
            <v>526.34</v>
          </cell>
        </row>
        <row r="290">
          <cell r="B290" t="str">
            <v>TRANSPORTE / FRETE</v>
          </cell>
          <cell r="C290" t="str">
            <v>SERVICOS TERCEIROS OPERACIONAIS</v>
          </cell>
          <cell r="I290" t="str">
            <v>janeiro</v>
          </cell>
          <cell r="N290">
            <v>80.8</v>
          </cell>
        </row>
        <row r="291">
          <cell r="B291" t="str">
            <v>TRANSPORTE / FRETE</v>
          </cell>
          <cell r="C291" t="str">
            <v>SERVICOS TERCEIROS OPERACIONAIS</v>
          </cell>
          <cell r="I291" t="str">
            <v>janeiro</v>
          </cell>
          <cell r="N291">
            <v>83.43</v>
          </cell>
        </row>
        <row r="292">
          <cell r="B292" t="str">
            <v>RETIRADA DE LIXO</v>
          </cell>
          <cell r="C292" t="str">
            <v>SERVICOS TERCEIROS OPERACIONAIS</v>
          </cell>
          <cell r="I292" t="str">
            <v>janeiro</v>
          </cell>
          <cell r="N292">
            <v>3391.4</v>
          </cell>
        </row>
        <row r="293">
          <cell r="B293" t="str">
            <v>SEGURANCA</v>
          </cell>
          <cell r="C293" t="str">
            <v>SERVICOS TERCEIROS OPERACIONAIS</v>
          </cell>
          <cell r="I293" t="str">
            <v>janeiro</v>
          </cell>
          <cell r="N293">
            <v>4580</v>
          </cell>
        </row>
        <row r="294">
          <cell r="B294" t="str">
            <v>CONSULTORIA OPERACIONAL</v>
          </cell>
          <cell r="C294" t="str">
            <v>SERVICOS TERCEIROS OPERACIONAIS</v>
          </cell>
          <cell r="I294" t="str">
            <v>janeiro</v>
          </cell>
          <cell r="N294">
            <v>22500</v>
          </cell>
        </row>
        <row r="295">
          <cell r="B295" t="str">
            <v>LOCACAO DE EQUIPAMENTOS</v>
          </cell>
          <cell r="C295" t="str">
            <v>SERVICOS TERCEIROS OPERACIONAIS</v>
          </cell>
          <cell r="I295" t="str">
            <v>janeiro</v>
          </cell>
          <cell r="N295">
            <v>278</v>
          </cell>
        </row>
        <row r="296">
          <cell r="B296" t="str">
            <v>CONSULTORIA OPERACIONAL</v>
          </cell>
          <cell r="C296" t="str">
            <v>SERVICOS TERCEIROS OPERACIONAIS</v>
          </cell>
          <cell r="I296" t="str">
            <v>janeiro</v>
          </cell>
          <cell r="N296">
            <v>15000</v>
          </cell>
        </row>
        <row r="297">
          <cell r="B297" t="str">
            <v>TRANSPORTE / FRETE</v>
          </cell>
          <cell r="C297" t="str">
            <v>SERVICOS TERCEIROS OPERACIONAIS</v>
          </cell>
          <cell r="I297" t="str">
            <v>janeiro</v>
          </cell>
          <cell r="N297">
            <v>98</v>
          </cell>
        </row>
        <row r="298">
          <cell r="B298" t="str">
            <v>RETIRADA DE LIXO</v>
          </cell>
          <cell r="C298" t="str">
            <v>SERVICOS TERCEIROS OPERACIONAIS</v>
          </cell>
          <cell r="I298" t="str">
            <v>janeiro</v>
          </cell>
          <cell r="N298">
            <v>200</v>
          </cell>
        </row>
        <row r="299">
          <cell r="B299" t="str">
            <v>LAVANDERIA</v>
          </cell>
          <cell r="C299" t="str">
            <v>SERVICOS TERCEIROS OPERACIONAIS</v>
          </cell>
          <cell r="I299" t="str">
            <v>janeiro</v>
          </cell>
          <cell r="N299">
            <v>5846.74</v>
          </cell>
        </row>
        <row r="300">
          <cell r="B300" t="str">
            <v>CONSULTORIA OPERACIONAL</v>
          </cell>
          <cell r="C300" t="str">
            <v>SERVICOS TERCEIROS OPERACIONAIS</v>
          </cell>
          <cell r="I300" t="str">
            <v>janeiro</v>
          </cell>
          <cell r="N300">
            <v>4290.32</v>
          </cell>
        </row>
        <row r="301">
          <cell r="B301" t="str">
            <v>LOCACAO DE EQUIPAMENTOS</v>
          </cell>
          <cell r="C301" t="str">
            <v>SERVICOS TERCEIROS OPERACIONAIS</v>
          </cell>
          <cell r="I301" t="str">
            <v>janeiro</v>
          </cell>
          <cell r="N301">
            <v>5100</v>
          </cell>
        </row>
        <row r="302">
          <cell r="B302" t="str">
            <v>CONSULTORIA OPERACIONAL</v>
          </cell>
          <cell r="C302" t="str">
            <v>SERVICOS TERCEIROS OPERACIONAIS</v>
          </cell>
          <cell r="I302" t="str">
            <v>janeiro</v>
          </cell>
          <cell r="N302">
            <v>15000</v>
          </cell>
        </row>
        <row r="303">
          <cell r="B303" t="str">
            <v>CONSULTORIA OPERACIONAL</v>
          </cell>
          <cell r="C303" t="str">
            <v>SERVICOS TERCEIROS OPERACIONAIS</v>
          </cell>
          <cell r="I303" t="str">
            <v>janeiro</v>
          </cell>
          <cell r="N303">
            <v>11224.59</v>
          </cell>
        </row>
        <row r="304">
          <cell r="B304" t="str">
            <v>LOCACAO DE EQUIPAMENTOS</v>
          </cell>
          <cell r="C304" t="str">
            <v>SERVICOS TERCEIROS OPERACIONAIS</v>
          </cell>
          <cell r="I304" t="str">
            <v>fevereiro</v>
          </cell>
          <cell r="N304">
            <v>350</v>
          </cell>
        </row>
        <row r="305">
          <cell r="B305" t="str">
            <v>LOCACAO DE EQUIPAMENTOS</v>
          </cell>
          <cell r="C305" t="str">
            <v>SERVICOS TERCEIROS OPERACIONAIS</v>
          </cell>
          <cell r="I305" t="str">
            <v>fevereiro</v>
          </cell>
          <cell r="N305">
            <v>2300</v>
          </cell>
        </row>
        <row r="306">
          <cell r="B306" t="str">
            <v>SERVICOS TERCEIROS</v>
          </cell>
          <cell r="C306" t="str">
            <v>SERVICOS TERCEIROS OPERACIONAIS</v>
          </cell>
          <cell r="I306" t="str">
            <v>fevereiro</v>
          </cell>
          <cell r="N306">
            <v>70</v>
          </cell>
        </row>
        <row r="307">
          <cell r="B307" t="str">
            <v>LOCACAO DE EQUIPAMENTOS</v>
          </cell>
          <cell r="C307" t="str">
            <v>SERVICOS TERCEIROS OPERACIONAIS</v>
          </cell>
          <cell r="I307" t="str">
            <v>fevereiro</v>
          </cell>
          <cell r="N307">
            <v>399.5</v>
          </cell>
        </row>
        <row r="308">
          <cell r="B308" t="str">
            <v>SEGURANCA</v>
          </cell>
          <cell r="C308" t="str">
            <v>SERVICOS TERCEIROS OPERACIONAIS</v>
          </cell>
          <cell r="I308" t="str">
            <v>fevereiro</v>
          </cell>
          <cell r="N308">
            <v>7500</v>
          </cell>
        </row>
        <row r="309">
          <cell r="B309" t="str">
            <v>TRANSPORTE / FRETE</v>
          </cell>
          <cell r="C309" t="str">
            <v>SERVICOS TERCEIROS OPERACIONAIS</v>
          </cell>
          <cell r="I309" t="str">
            <v>fevereiro</v>
          </cell>
          <cell r="N309">
            <v>30.45</v>
          </cell>
        </row>
        <row r="310">
          <cell r="B310" t="str">
            <v>LOCACAO DE EQUIPAMENTOS</v>
          </cell>
          <cell r="C310" t="str">
            <v>SERVICOS TERCEIROS OPERACIONAIS</v>
          </cell>
          <cell r="I310" t="str">
            <v>fevereiro</v>
          </cell>
          <cell r="N310">
            <v>269.7</v>
          </cell>
        </row>
        <row r="311">
          <cell r="B311" t="str">
            <v>LOCACAO DE EQUIPAMENTOS</v>
          </cell>
          <cell r="C311" t="str">
            <v>SERVICOS TERCEIROS OPERACIONAIS</v>
          </cell>
          <cell r="I311" t="str">
            <v>fevereiro</v>
          </cell>
          <cell r="N311">
            <v>446</v>
          </cell>
        </row>
        <row r="312">
          <cell r="B312" t="str">
            <v>NUTRICIONISTA</v>
          </cell>
          <cell r="C312" t="str">
            <v>SERVICOS TERCEIROS OPERACIONAIS</v>
          </cell>
          <cell r="I312" t="str">
            <v>fevereiro</v>
          </cell>
          <cell r="N312">
            <v>3000</v>
          </cell>
        </row>
        <row r="313">
          <cell r="B313" t="str">
            <v>SERVICO TI</v>
          </cell>
          <cell r="C313" t="str">
            <v>SERVICOS TERCEIROS OPERACIONAIS</v>
          </cell>
          <cell r="I313" t="str">
            <v>fevereiro</v>
          </cell>
          <cell r="N313">
            <v>450</v>
          </cell>
        </row>
        <row r="314">
          <cell r="B314" t="str">
            <v>LOCACAO DE ENXOVAL</v>
          </cell>
          <cell r="C314" t="str">
            <v>SERVICOS TERCEIROS OPERACIONAIS</v>
          </cell>
          <cell r="I314" t="str">
            <v>fevereiro</v>
          </cell>
          <cell r="N314">
            <v>4243.79</v>
          </cell>
        </row>
        <row r="315">
          <cell r="B315" t="str">
            <v>SEGURANCA</v>
          </cell>
          <cell r="C315" t="str">
            <v>SERVICOS TERCEIROS OPERACIONAIS</v>
          </cell>
          <cell r="I315" t="str">
            <v>fevereiro</v>
          </cell>
          <cell r="N315">
            <v>7710</v>
          </cell>
        </row>
        <row r="316">
          <cell r="B316" t="str">
            <v>SERVICOS TERCEIROS</v>
          </cell>
          <cell r="C316" t="str">
            <v>SERVICOS TERCEIROS OPERACIONAIS</v>
          </cell>
          <cell r="I316" t="str">
            <v>fevereiro</v>
          </cell>
          <cell r="N316">
            <v>24</v>
          </cell>
        </row>
        <row r="317">
          <cell r="B317" t="str">
            <v>ESTACIONAMENTO</v>
          </cell>
          <cell r="C317" t="str">
            <v>SERVICOS TERCEIROS OPERACIONAIS</v>
          </cell>
          <cell r="I317" t="str">
            <v>fevereiro</v>
          </cell>
          <cell r="N317">
            <v>30</v>
          </cell>
        </row>
        <row r="318">
          <cell r="B318" t="str">
            <v>TRANSPORTE / FRETE</v>
          </cell>
          <cell r="C318" t="str">
            <v>SERVICOS TERCEIROS OPERACIONAIS</v>
          </cell>
          <cell r="I318" t="str">
            <v>fevereiro</v>
          </cell>
          <cell r="N318">
            <v>19.82</v>
          </cell>
        </row>
        <row r="319">
          <cell r="B319" t="str">
            <v>TRANSPORTE / FRETE</v>
          </cell>
          <cell r="C319" t="str">
            <v>SERVICOS TERCEIROS OPERACIONAIS</v>
          </cell>
          <cell r="I319" t="str">
            <v>fevereiro</v>
          </cell>
          <cell r="N319">
            <v>20.16</v>
          </cell>
        </row>
        <row r="320">
          <cell r="B320" t="str">
            <v>TRANSPORTE / FRETE</v>
          </cell>
          <cell r="C320" t="str">
            <v>SERVICOS TERCEIROS OPERACIONAIS</v>
          </cell>
          <cell r="I320" t="str">
            <v>fevereiro</v>
          </cell>
          <cell r="N320">
            <v>20.98</v>
          </cell>
        </row>
        <row r="321">
          <cell r="B321" t="str">
            <v>TRANSPORTE / FRETE</v>
          </cell>
          <cell r="C321" t="str">
            <v>SERVICOS TERCEIROS OPERACIONAIS</v>
          </cell>
          <cell r="I321" t="str">
            <v>fevereiro</v>
          </cell>
          <cell r="N321">
            <v>22.61</v>
          </cell>
        </row>
        <row r="322">
          <cell r="B322" t="str">
            <v>TRANSPORTE / FRETE</v>
          </cell>
          <cell r="C322" t="str">
            <v>SERVICOS TERCEIROS OPERACIONAIS</v>
          </cell>
          <cell r="I322" t="str">
            <v>fevereiro</v>
          </cell>
          <cell r="N322">
            <v>23.36</v>
          </cell>
        </row>
        <row r="323">
          <cell r="B323" t="str">
            <v>TRANSPORTE / FRETE</v>
          </cell>
          <cell r="C323" t="str">
            <v>SERVICOS TERCEIROS OPERACIONAIS</v>
          </cell>
          <cell r="I323" t="str">
            <v>fevereiro</v>
          </cell>
          <cell r="N323">
            <v>26.8</v>
          </cell>
        </row>
        <row r="324">
          <cell r="B324" t="str">
            <v>TRANSPORTE / FRETE</v>
          </cell>
          <cell r="C324" t="str">
            <v>SERVICOS TERCEIROS OPERACIONAIS</v>
          </cell>
          <cell r="I324" t="str">
            <v>fevereiro</v>
          </cell>
          <cell r="N324">
            <v>28.19</v>
          </cell>
        </row>
        <row r="325">
          <cell r="B325" t="str">
            <v>TRANSPORTE / FRETE</v>
          </cell>
          <cell r="C325" t="str">
            <v>SERVICOS TERCEIROS OPERACIONAIS</v>
          </cell>
          <cell r="I325" t="str">
            <v>fevereiro</v>
          </cell>
          <cell r="N325">
            <v>40.72</v>
          </cell>
        </row>
        <row r="326">
          <cell r="B326" t="str">
            <v>RETIRADA DE LIXO</v>
          </cell>
          <cell r="C326" t="str">
            <v>SERVICOS TERCEIROS OPERACIONAIS</v>
          </cell>
          <cell r="I326" t="str">
            <v>fevereiro</v>
          </cell>
          <cell r="N326">
            <v>200</v>
          </cell>
        </row>
        <row r="327">
          <cell r="B327" t="str">
            <v>DEDETIZACAO</v>
          </cell>
          <cell r="C327" t="str">
            <v>SERVICOS TERCEIROS OPERACIONAIS</v>
          </cell>
          <cell r="I327" t="str">
            <v>fevereiro</v>
          </cell>
          <cell r="N327">
            <v>916.5</v>
          </cell>
        </row>
        <row r="328">
          <cell r="B328" t="str">
            <v>DEDETIZACAO</v>
          </cell>
          <cell r="C328" t="str">
            <v>SERVICOS TERCEIROS OPERACIONAIS</v>
          </cell>
          <cell r="I328" t="str">
            <v>fevereiro</v>
          </cell>
          <cell r="N328">
            <v>1800</v>
          </cell>
        </row>
        <row r="329">
          <cell r="B329" t="str">
            <v>CONSULTORIA OPERACIONAL</v>
          </cell>
          <cell r="C329" t="str">
            <v>SERVICOS TERCEIROS OPERACIONAIS</v>
          </cell>
          <cell r="I329" t="str">
            <v>fevereiro</v>
          </cell>
          <cell r="N329">
            <v>9000</v>
          </cell>
        </row>
        <row r="330">
          <cell r="B330" t="str">
            <v>TRANSPORTE / FRETE</v>
          </cell>
          <cell r="C330" t="str">
            <v>SERVICOS TERCEIROS OPERACIONAIS</v>
          </cell>
          <cell r="I330" t="str">
            <v>fevereiro</v>
          </cell>
          <cell r="N330">
            <v>56</v>
          </cell>
        </row>
        <row r="331">
          <cell r="B331" t="str">
            <v>LIMPEZA E CONSERVACAO</v>
          </cell>
          <cell r="C331" t="str">
            <v>SERVICOS TERCEIROS OPERACIONAIS</v>
          </cell>
          <cell r="I331" t="str">
            <v>fevereiro</v>
          </cell>
          <cell r="N331">
            <v>270</v>
          </cell>
        </row>
        <row r="332">
          <cell r="B332" t="str">
            <v>SERVICO TI</v>
          </cell>
          <cell r="C332" t="str">
            <v>SERVICOS TERCEIROS OPERACIONAIS</v>
          </cell>
          <cell r="I332" t="str">
            <v>fevereiro</v>
          </cell>
          <cell r="N332">
            <v>2097.46</v>
          </cell>
        </row>
        <row r="333">
          <cell r="B333" t="str">
            <v>RETIRADA DE LIXO</v>
          </cell>
          <cell r="C333" t="str">
            <v>SERVICOS TERCEIROS OPERACIONAIS</v>
          </cell>
          <cell r="I333" t="str">
            <v>fevereiro</v>
          </cell>
          <cell r="N333">
            <v>2605.4699999999998</v>
          </cell>
        </row>
        <row r="334">
          <cell r="B334" t="str">
            <v>LOCACAO DE ENXOVAL</v>
          </cell>
          <cell r="C334" t="str">
            <v>SERVICOS TERCEIROS OPERACIONAIS</v>
          </cell>
          <cell r="I334" t="str">
            <v>fevereiro</v>
          </cell>
          <cell r="N334">
            <v>5710.96</v>
          </cell>
        </row>
        <row r="335">
          <cell r="B335" t="str">
            <v>SEGURANCA</v>
          </cell>
          <cell r="C335" t="str">
            <v>SERVICOS TERCEIROS OPERACIONAIS</v>
          </cell>
          <cell r="I335" t="str">
            <v>fevereiro</v>
          </cell>
          <cell r="N335">
            <v>7665</v>
          </cell>
        </row>
        <row r="336">
          <cell r="B336" t="str">
            <v>LOCACAO DE EQUIPAMENTOS</v>
          </cell>
          <cell r="C336" t="str">
            <v>SERVICOS TERCEIROS OPERACIONAIS</v>
          </cell>
          <cell r="I336" t="str">
            <v>fevereiro</v>
          </cell>
          <cell r="N336">
            <v>1423</v>
          </cell>
        </row>
        <row r="337">
          <cell r="B337" t="str">
            <v>LOCACAO DE EQUIPAMENTOS</v>
          </cell>
          <cell r="C337" t="str">
            <v>SERVICOS TERCEIROS OPERACIONAIS</v>
          </cell>
          <cell r="I337" t="str">
            <v>fevereiro</v>
          </cell>
          <cell r="N337">
            <v>2635</v>
          </cell>
        </row>
        <row r="338">
          <cell r="B338" t="str">
            <v>TRANSPORTE / FRETE</v>
          </cell>
          <cell r="C338" t="str">
            <v>SERVICOS TERCEIROS OPERACIONAIS</v>
          </cell>
          <cell r="I338" t="str">
            <v>fevereiro</v>
          </cell>
          <cell r="N338">
            <v>33.979999999999997</v>
          </cell>
        </row>
        <row r="339">
          <cell r="B339" t="str">
            <v>TRANSPORTE / FRETE</v>
          </cell>
          <cell r="C339" t="str">
            <v>SERVICOS TERCEIROS OPERACIONAIS</v>
          </cell>
          <cell r="I339" t="str">
            <v>fevereiro</v>
          </cell>
          <cell r="N339">
            <v>56.88</v>
          </cell>
        </row>
        <row r="340">
          <cell r="B340" t="str">
            <v>LIMPEZA E CONSERVACAO</v>
          </cell>
          <cell r="C340" t="str">
            <v>SERVICOS TERCEIROS OPERACIONAIS</v>
          </cell>
          <cell r="I340" t="str">
            <v>fevereiro</v>
          </cell>
          <cell r="N340">
            <v>1000</v>
          </cell>
        </row>
        <row r="341">
          <cell r="B341" t="str">
            <v>TRANSPORTE / FRETE</v>
          </cell>
          <cell r="C341" t="str">
            <v>SERVICOS TERCEIROS OPERACIONAIS</v>
          </cell>
          <cell r="I341" t="str">
            <v>fevereiro</v>
          </cell>
          <cell r="N341">
            <v>20</v>
          </cell>
        </row>
        <row r="342">
          <cell r="B342" t="str">
            <v>CONSULTORIA OPERACIONAL</v>
          </cell>
          <cell r="C342" t="str">
            <v>SERVICOS TERCEIROS OPERACIONAIS</v>
          </cell>
          <cell r="I342" t="str">
            <v>fevereiro</v>
          </cell>
          <cell r="N342">
            <v>15000</v>
          </cell>
        </row>
        <row r="343">
          <cell r="B343" t="str">
            <v>RETIRADA DE LIXO</v>
          </cell>
          <cell r="C343" t="str">
            <v>SERVICOS TERCEIROS OPERACIONAIS</v>
          </cell>
          <cell r="I343" t="str">
            <v>fevereiro</v>
          </cell>
          <cell r="N343">
            <v>70</v>
          </cell>
        </row>
        <row r="344">
          <cell r="B344" t="str">
            <v>SERVICO TI</v>
          </cell>
          <cell r="C344" t="str">
            <v>SERVICOS TERCEIROS OPERACIONAIS</v>
          </cell>
          <cell r="I344" t="str">
            <v>fevereiro</v>
          </cell>
          <cell r="N344">
            <v>225</v>
          </cell>
        </row>
        <row r="345">
          <cell r="B345" t="str">
            <v>SEGURANCA</v>
          </cell>
          <cell r="C345" t="str">
            <v>SERVICOS TERCEIROS OPERACIONAIS</v>
          </cell>
          <cell r="I345" t="str">
            <v>fevereiro</v>
          </cell>
          <cell r="N345">
            <v>7500</v>
          </cell>
        </row>
        <row r="346">
          <cell r="B346" t="str">
            <v>LOCACAO DE EQUIPAMENTOS</v>
          </cell>
          <cell r="C346" t="str">
            <v>SERVICOS TERCEIROS OPERACIONAIS</v>
          </cell>
          <cell r="I346" t="str">
            <v>fevereiro</v>
          </cell>
          <cell r="N346">
            <v>278</v>
          </cell>
        </row>
        <row r="347">
          <cell r="B347" t="str">
            <v>TRANSPORTE / FRETE</v>
          </cell>
          <cell r="C347" t="str">
            <v>SERVICOS TERCEIROS OPERACIONAIS</v>
          </cell>
          <cell r="I347" t="str">
            <v>fevereiro</v>
          </cell>
          <cell r="N347">
            <v>9.3000000000000007</v>
          </cell>
        </row>
        <row r="348">
          <cell r="B348" t="str">
            <v>TRANSPORTE / FRETE</v>
          </cell>
          <cell r="C348" t="str">
            <v>SERVICOS TERCEIROS OPERACIONAIS</v>
          </cell>
          <cell r="I348" t="str">
            <v>fevereiro</v>
          </cell>
          <cell r="N348">
            <v>11.62</v>
          </cell>
        </row>
        <row r="349">
          <cell r="B349" t="str">
            <v>CONSULTORIA OPERACIONAL</v>
          </cell>
          <cell r="C349" t="str">
            <v>SERVICOS TERCEIROS OPERACIONAIS</v>
          </cell>
          <cell r="I349" t="str">
            <v>fevereiro</v>
          </cell>
          <cell r="N349">
            <v>3170</v>
          </cell>
        </row>
        <row r="350">
          <cell r="B350" t="str">
            <v>LOCACAO DE EQUIPAMENTOS</v>
          </cell>
          <cell r="C350" t="str">
            <v>SERVICOS TERCEIROS OPERACIONAIS</v>
          </cell>
          <cell r="I350" t="str">
            <v>fevereiro</v>
          </cell>
          <cell r="N350">
            <v>5100</v>
          </cell>
        </row>
        <row r="351">
          <cell r="B351" t="str">
            <v>CONSULTORIA OPERACIONAL</v>
          </cell>
          <cell r="C351" t="str">
            <v>SERVICOS TERCEIROS OPERACIONAIS</v>
          </cell>
          <cell r="I351" t="str">
            <v>fevereiro</v>
          </cell>
          <cell r="N351">
            <v>7463</v>
          </cell>
        </row>
        <row r="352">
          <cell r="B352" t="str">
            <v>SEGURANCA</v>
          </cell>
          <cell r="C352" t="str">
            <v>SERVICOS TERCEIROS OPERACIONAIS</v>
          </cell>
          <cell r="I352" t="str">
            <v>fevereiro</v>
          </cell>
          <cell r="N352">
            <v>13410</v>
          </cell>
        </row>
        <row r="353">
          <cell r="B353" t="str">
            <v>CONSULTORIA OPERACIONAL</v>
          </cell>
          <cell r="C353" t="str">
            <v>SERVICOS TERCEIROS OPERACIONAIS</v>
          </cell>
          <cell r="I353" t="str">
            <v>fevereiro</v>
          </cell>
          <cell r="N353">
            <v>15000</v>
          </cell>
        </row>
        <row r="354">
          <cell r="B354" t="str">
            <v>LOCACAO DE EQUIPAMENTOS</v>
          </cell>
          <cell r="C354" t="str">
            <v>SERVICOS TERCEIROS OPERACIONAIS</v>
          </cell>
          <cell r="I354" t="str">
            <v>março</v>
          </cell>
          <cell r="N354">
            <v>350</v>
          </cell>
        </row>
        <row r="355">
          <cell r="B355" t="str">
            <v>LOCACAO DE EQUIPAMENTOS</v>
          </cell>
          <cell r="C355" t="str">
            <v>SERVICOS TERCEIROS OPERACIONAIS</v>
          </cell>
          <cell r="I355" t="str">
            <v>março</v>
          </cell>
          <cell r="N355">
            <v>399.5</v>
          </cell>
        </row>
        <row r="356">
          <cell r="B356" t="str">
            <v>LOCACAO DE EQUIPAMENTOS</v>
          </cell>
          <cell r="C356" t="str">
            <v>SERVICOS TERCEIROS OPERACIONAIS</v>
          </cell>
          <cell r="I356" t="str">
            <v>março</v>
          </cell>
          <cell r="N356">
            <v>2300</v>
          </cell>
        </row>
        <row r="357">
          <cell r="B357" t="str">
            <v>LOCACAO DE ENXOVAL</v>
          </cell>
          <cell r="C357" t="str">
            <v>SERVICOS TERCEIROS OPERACIONAIS</v>
          </cell>
          <cell r="I357" t="str">
            <v>março</v>
          </cell>
          <cell r="N357">
            <v>5649.26</v>
          </cell>
        </row>
        <row r="358">
          <cell r="B358" t="str">
            <v>TRANSPORTE / FRETE</v>
          </cell>
          <cell r="C358" t="str">
            <v>SERVICOS TERCEIROS OPERACIONAIS</v>
          </cell>
          <cell r="I358" t="str">
            <v>março</v>
          </cell>
          <cell r="N358">
            <v>43.56</v>
          </cell>
        </row>
        <row r="359">
          <cell r="B359" t="str">
            <v>TRANSPORTE / FRETE</v>
          </cell>
          <cell r="C359" t="str">
            <v>SERVICOS TERCEIROS OPERACIONAIS</v>
          </cell>
          <cell r="I359" t="str">
            <v>março</v>
          </cell>
          <cell r="N359">
            <v>40</v>
          </cell>
        </row>
        <row r="360">
          <cell r="B360" t="str">
            <v>LOCACAO DE EQUIPAMENTOS</v>
          </cell>
          <cell r="C360" t="str">
            <v>SERVICOS TERCEIROS OPERACIONAIS</v>
          </cell>
          <cell r="I360" t="str">
            <v>março</v>
          </cell>
          <cell r="N360">
            <v>150</v>
          </cell>
        </row>
        <row r="361">
          <cell r="B361" t="str">
            <v>LOCACAO DE EQUIPAMENTOS</v>
          </cell>
          <cell r="C361" t="str">
            <v>SERVICOS TERCEIROS OPERACIONAIS</v>
          </cell>
          <cell r="I361" t="str">
            <v>março</v>
          </cell>
          <cell r="N361">
            <v>269.7</v>
          </cell>
        </row>
        <row r="362">
          <cell r="B362" t="str">
            <v>LOCACAO DE EQUIPAMENTOS</v>
          </cell>
          <cell r="C362" t="str">
            <v>SERVICOS TERCEIROS OPERACIONAIS</v>
          </cell>
          <cell r="I362" t="str">
            <v>março</v>
          </cell>
          <cell r="N362">
            <v>446</v>
          </cell>
        </row>
        <row r="363">
          <cell r="B363" t="str">
            <v>NUTRICIONISTA</v>
          </cell>
          <cell r="C363" t="str">
            <v>SERVICOS TERCEIROS OPERACIONAIS</v>
          </cell>
          <cell r="I363" t="str">
            <v>março</v>
          </cell>
          <cell r="N363">
            <v>3775</v>
          </cell>
        </row>
        <row r="364">
          <cell r="B364" t="str">
            <v>RETIRADA DE LIXO</v>
          </cell>
          <cell r="C364" t="str">
            <v>SERVICOS TERCEIROS OPERACIONAIS</v>
          </cell>
          <cell r="I364" t="str">
            <v>março</v>
          </cell>
          <cell r="N364">
            <v>130</v>
          </cell>
        </row>
        <row r="365">
          <cell r="B365" t="str">
            <v>SERVICO TI</v>
          </cell>
          <cell r="C365" t="str">
            <v>SERVICOS TERCEIROS OPERACIONAIS</v>
          </cell>
          <cell r="I365" t="str">
            <v>março</v>
          </cell>
          <cell r="N365">
            <v>2097.46</v>
          </cell>
        </row>
        <row r="366">
          <cell r="B366" t="str">
            <v>TRANSPORTE / FRETE</v>
          </cell>
          <cell r="C366" t="str">
            <v>SERVICOS TERCEIROS OPERACIONAIS</v>
          </cell>
          <cell r="I366" t="str">
            <v>março</v>
          </cell>
          <cell r="N366">
            <v>50</v>
          </cell>
        </row>
        <row r="367">
          <cell r="B367" t="str">
            <v>DEDETIZACAO</v>
          </cell>
          <cell r="C367" t="str">
            <v>SERVICOS TERCEIROS OPERACIONAIS</v>
          </cell>
          <cell r="I367" t="str">
            <v>março</v>
          </cell>
          <cell r="N367">
            <v>916.5</v>
          </cell>
        </row>
        <row r="368">
          <cell r="B368" t="str">
            <v>DEDETIZACAO</v>
          </cell>
          <cell r="C368" t="str">
            <v>SERVICOS TERCEIROS OPERACIONAIS</v>
          </cell>
          <cell r="I368" t="str">
            <v>março</v>
          </cell>
          <cell r="N368">
            <v>1800</v>
          </cell>
        </row>
        <row r="369">
          <cell r="B369" t="str">
            <v>DEDETIZACAO</v>
          </cell>
          <cell r="C369" t="str">
            <v>SERVICOS TERCEIROS OPERACIONAIS</v>
          </cell>
          <cell r="I369" t="str">
            <v>março</v>
          </cell>
          <cell r="N369">
            <v>2000</v>
          </cell>
        </row>
        <row r="370">
          <cell r="B370" t="str">
            <v>CONSULTORIA OPERACIONAL</v>
          </cell>
          <cell r="C370" t="str">
            <v>SERVICOS TERCEIROS OPERACIONAIS</v>
          </cell>
          <cell r="I370" t="str">
            <v>março</v>
          </cell>
          <cell r="N370">
            <v>9000</v>
          </cell>
        </row>
        <row r="371">
          <cell r="B371" t="str">
            <v>SEGURANCA</v>
          </cell>
          <cell r="C371" t="str">
            <v>SERVICOS TERCEIROS OPERACIONAIS</v>
          </cell>
          <cell r="I371" t="str">
            <v>março</v>
          </cell>
          <cell r="N371">
            <v>15030</v>
          </cell>
        </row>
        <row r="372">
          <cell r="B372" t="str">
            <v>LOCACAO DE ENXOVAL</v>
          </cell>
          <cell r="C372" t="str">
            <v>SERVICOS TERCEIROS OPERACIONAIS</v>
          </cell>
          <cell r="I372" t="str">
            <v>março</v>
          </cell>
          <cell r="N372">
            <v>4674.75</v>
          </cell>
        </row>
        <row r="373">
          <cell r="B373" t="str">
            <v>ESTACIONAMENTO</v>
          </cell>
          <cell r="C373" t="str">
            <v>SERVICOS TERCEIROS OPERACIONAIS</v>
          </cell>
          <cell r="I373" t="str">
            <v>março</v>
          </cell>
          <cell r="N373">
            <v>30</v>
          </cell>
        </row>
        <row r="374">
          <cell r="B374" t="str">
            <v>LOCACAO DE EQUIPAMENTOS</v>
          </cell>
          <cell r="C374" t="str">
            <v>SERVICOS TERCEIROS OPERACIONAIS</v>
          </cell>
          <cell r="I374" t="str">
            <v>março</v>
          </cell>
          <cell r="N374">
            <v>1423</v>
          </cell>
        </row>
        <row r="375">
          <cell r="B375" t="str">
            <v>LOCACAO DE EQUIPAMENTOS</v>
          </cell>
          <cell r="C375" t="str">
            <v>SERVICOS TERCEIROS OPERACIONAIS</v>
          </cell>
          <cell r="I375" t="str">
            <v>março</v>
          </cell>
          <cell r="N375">
            <v>1995</v>
          </cell>
        </row>
        <row r="376">
          <cell r="B376" t="str">
            <v>DEDETIZACAO</v>
          </cell>
          <cell r="C376" t="str">
            <v>SERVICOS TERCEIROS OPERACIONAIS</v>
          </cell>
          <cell r="I376" t="str">
            <v>março</v>
          </cell>
          <cell r="N376">
            <v>380</v>
          </cell>
        </row>
        <row r="377">
          <cell r="B377" t="str">
            <v>RETIRADA DE LIXO</v>
          </cell>
          <cell r="C377" t="str">
            <v>SERVICOS TERCEIROS OPERACIONAIS</v>
          </cell>
          <cell r="I377" t="str">
            <v>março</v>
          </cell>
          <cell r="N377">
            <v>4169.51</v>
          </cell>
        </row>
        <row r="378">
          <cell r="B378" t="str">
            <v>SERVICO TI</v>
          </cell>
          <cell r="C378" t="str">
            <v>SERVICOS TERCEIROS OPERACIONAIS</v>
          </cell>
          <cell r="I378" t="str">
            <v>março</v>
          </cell>
          <cell r="N378">
            <v>1000</v>
          </cell>
        </row>
        <row r="379">
          <cell r="B379" t="str">
            <v>LOCACAO DE EQUIPAMENTOS</v>
          </cell>
          <cell r="C379" t="str">
            <v>SERVICOS TERCEIROS OPERACIONAIS</v>
          </cell>
          <cell r="I379" t="str">
            <v>março</v>
          </cell>
          <cell r="N379">
            <v>2800</v>
          </cell>
        </row>
        <row r="380">
          <cell r="B380" t="str">
            <v>LOCACAO DE EQUIPAMENTOS</v>
          </cell>
          <cell r="C380" t="str">
            <v>SERVICOS TERCEIROS OPERACIONAIS</v>
          </cell>
          <cell r="I380" t="str">
            <v>março</v>
          </cell>
          <cell r="N380">
            <v>278</v>
          </cell>
        </row>
        <row r="381">
          <cell r="B381" t="str">
            <v>CONSULTORIA OPERACIONAL</v>
          </cell>
          <cell r="C381" t="str">
            <v>SERVICOS TERCEIROS OPERACIONAIS</v>
          </cell>
          <cell r="I381" t="str">
            <v>março</v>
          </cell>
          <cell r="N381">
            <v>2100</v>
          </cell>
        </row>
        <row r="382">
          <cell r="B382" t="str">
            <v>CONSULTORIA OPERACIONAL</v>
          </cell>
          <cell r="C382" t="str">
            <v>SERVICOS TERCEIROS OPERACIONAIS</v>
          </cell>
          <cell r="I382" t="str">
            <v>março</v>
          </cell>
          <cell r="N382">
            <v>7445</v>
          </cell>
        </row>
        <row r="383">
          <cell r="B383" t="str">
            <v>CONSULTORIA OPERACIONAL</v>
          </cell>
          <cell r="C383" t="str">
            <v>SERVICOS TERCEIROS OPERACIONAIS</v>
          </cell>
          <cell r="I383" t="str">
            <v>março</v>
          </cell>
          <cell r="N383">
            <v>15000</v>
          </cell>
        </row>
        <row r="384">
          <cell r="B384" t="str">
            <v>LOCACAO DE EQUIPAMENTOS</v>
          </cell>
          <cell r="C384" t="str">
            <v>SERVICOS TERCEIROS OPERACIONAIS</v>
          </cell>
          <cell r="I384" t="str">
            <v>março</v>
          </cell>
          <cell r="N384">
            <v>5100</v>
          </cell>
        </row>
        <row r="385">
          <cell r="B385" t="str">
            <v>SONORIZACAO / AMBIENTACAO</v>
          </cell>
          <cell r="C385" t="str">
            <v>SERVICOS TERCEIROS OPERACIONAIS</v>
          </cell>
          <cell r="I385" t="str">
            <v>abril</v>
          </cell>
          <cell r="N385">
            <v>1412</v>
          </cell>
        </row>
        <row r="386">
          <cell r="B386" t="str">
            <v>LOCACAO DE EQUIPAMENTOS</v>
          </cell>
          <cell r="C386" t="str">
            <v>SERVICOS TERCEIROS OPERACIONAIS</v>
          </cell>
          <cell r="I386" t="str">
            <v>abril</v>
          </cell>
          <cell r="N386">
            <v>2300</v>
          </cell>
        </row>
        <row r="387">
          <cell r="B387" t="str">
            <v>TRANSPORTE / FRETE</v>
          </cell>
          <cell r="C387" t="str">
            <v>SERVICOS TERCEIROS OPERACIONAIS</v>
          </cell>
          <cell r="I387" t="str">
            <v>abril</v>
          </cell>
          <cell r="N387">
            <v>291.43</v>
          </cell>
        </row>
        <row r="388">
          <cell r="B388" t="str">
            <v>LOCACAO DE EQUIPAMENTOS</v>
          </cell>
          <cell r="C388" t="str">
            <v>SERVICOS TERCEIROS OPERACIONAIS</v>
          </cell>
          <cell r="I388" t="str">
            <v>abril</v>
          </cell>
          <cell r="N388">
            <v>350</v>
          </cell>
        </row>
        <row r="389">
          <cell r="B389" t="str">
            <v>LOCACAO DE EQUIPAMENTOS</v>
          </cell>
          <cell r="C389" t="str">
            <v>SERVICOS TERCEIROS OPERACIONAIS</v>
          </cell>
          <cell r="I389" t="str">
            <v>abril</v>
          </cell>
          <cell r="N389">
            <v>399.5</v>
          </cell>
        </row>
        <row r="390">
          <cell r="B390" t="str">
            <v>LAVANDERIA</v>
          </cell>
          <cell r="C390" t="str">
            <v>SERVICOS TERCEIROS OPERACIONAIS</v>
          </cell>
          <cell r="I390" t="str">
            <v>abril</v>
          </cell>
          <cell r="N390">
            <v>3989.89</v>
          </cell>
        </row>
        <row r="391">
          <cell r="B391" t="str">
            <v>TRANSPORTE / FRETE</v>
          </cell>
          <cell r="C391" t="str">
            <v>SERVICOS TERCEIROS OPERACIONAIS</v>
          </cell>
          <cell r="I391" t="str">
            <v>abril</v>
          </cell>
          <cell r="N391">
            <v>69.78</v>
          </cell>
        </row>
        <row r="392">
          <cell r="B392" t="str">
            <v>LIMPEZA E CONSERVACAO</v>
          </cell>
          <cell r="C392" t="str">
            <v>SERVICOS TERCEIROS OPERACIONAIS</v>
          </cell>
          <cell r="I392" t="str">
            <v>abril</v>
          </cell>
          <cell r="N392">
            <v>1000</v>
          </cell>
        </row>
        <row r="393">
          <cell r="B393" t="str">
            <v>LOCACAO DE EQUIPAMENTOS</v>
          </cell>
          <cell r="C393" t="str">
            <v>SERVICOS TERCEIROS OPERACIONAIS</v>
          </cell>
          <cell r="I393" t="str">
            <v>abril</v>
          </cell>
          <cell r="N393">
            <v>269.7</v>
          </cell>
        </row>
        <row r="394">
          <cell r="B394" t="str">
            <v>LOCACAO DE EQUIPAMENTOS</v>
          </cell>
          <cell r="C394" t="str">
            <v>SERVICOS TERCEIROS OPERACIONAIS</v>
          </cell>
          <cell r="I394" t="str">
            <v>abril</v>
          </cell>
          <cell r="N394">
            <v>446</v>
          </cell>
        </row>
        <row r="395">
          <cell r="B395" t="str">
            <v>SERVICO TI</v>
          </cell>
          <cell r="C395" t="str">
            <v>SERVICOS TERCEIROS OPERACIONAIS</v>
          </cell>
          <cell r="I395" t="str">
            <v>abril</v>
          </cell>
          <cell r="N395">
            <v>2097.46</v>
          </cell>
        </row>
        <row r="396">
          <cell r="B396" t="str">
            <v>NUTRICIONISTA</v>
          </cell>
          <cell r="C396" t="str">
            <v>SERVICOS TERCEIROS OPERACIONAIS</v>
          </cell>
          <cell r="I396" t="str">
            <v>abril</v>
          </cell>
          <cell r="N396">
            <v>4050</v>
          </cell>
        </row>
        <row r="397">
          <cell r="B397" t="str">
            <v>DEDETIZACAO</v>
          </cell>
          <cell r="C397" t="str">
            <v>SERVICOS TERCEIROS OPERACIONAIS</v>
          </cell>
          <cell r="I397" t="str">
            <v>abril</v>
          </cell>
          <cell r="N397">
            <v>916.5</v>
          </cell>
        </row>
        <row r="398">
          <cell r="B398" t="str">
            <v>DEDETIZACAO</v>
          </cell>
          <cell r="C398" t="str">
            <v>SERVICOS TERCEIROS OPERACIONAIS</v>
          </cell>
          <cell r="I398" t="str">
            <v>abril</v>
          </cell>
          <cell r="N398">
            <v>1800</v>
          </cell>
        </row>
        <row r="399">
          <cell r="B399" t="str">
            <v>LOCACAO DE ENXOVAL</v>
          </cell>
          <cell r="C399" t="str">
            <v>SERVICOS TERCEIROS OPERACIONAIS</v>
          </cell>
          <cell r="I399" t="str">
            <v>abril</v>
          </cell>
          <cell r="N399">
            <v>4073.72</v>
          </cell>
        </row>
        <row r="400">
          <cell r="B400" t="str">
            <v>CONSULTORIA OPERACIONAL</v>
          </cell>
          <cell r="C400" t="str">
            <v>SERVICOS TERCEIROS OPERACIONAIS</v>
          </cell>
          <cell r="I400" t="str">
            <v>abril</v>
          </cell>
          <cell r="N400">
            <v>9000</v>
          </cell>
        </row>
        <row r="401">
          <cell r="B401" t="str">
            <v>LOCACAO DE EQUIPAMENTOS</v>
          </cell>
          <cell r="C401" t="str">
            <v>SERVICOS TERCEIROS OPERACIONAIS</v>
          </cell>
          <cell r="I401" t="str">
            <v>abril</v>
          </cell>
          <cell r="N401">
            <v>1486.79</v>
          </cell>
        </row>
        <row r="402">
          <cell r="B402" t="str">
            <v>TRANSPORTE / FRETE</v>
          </cell>
          <cell r="C402" t="str">
            <v>SERVICOS TERCEIROS OPERACIONAIS</v>
          </cell>
          <cell r="I402" t="str">
            <v>abril</v>
          </cell>
          <cell r="N402">
            <v>455.76</v>
          </cell>
        </row>
        <row r="403">
          <cell r="B403" t="str">
            <v>LOCACAO DE EQUIPAMENTOS</v>
          </cell>
          <cell r="C403" t="str">
            <v>SERVICOS TERCEIROS OPERACIONAIS</v>
          </cell>
          <cell r="I403" t="str">
            <v>abril</v>
          </cell>
          <cell r="N403">
            <v>81.819999999999993</v>
          </cell>
        </row>
        <row r="404">
          <cell r="B404" t="str">
            <v>LOCACAO DE EQUIPAMENTOS</v>
          </cell>
          <cell r="C404" t="str">
            <v>SERVICOS TERCEIROS OPERACIONAIS</v>
          </cell>
          <cell r="I404" t="str">
            <v>abril</v>
          </cell>
          <cell r="N404">
            <v>2635</v>
          </cell>
        </row>
        <row r="405">
          <cell r="B405" t="str">
            <v>RETIRADA DE LIXO</v>
          </cell>
          <cell r="C405" t="str">
            <v>SERVICOS TERCEIROS OPERACIONAIS</v>
          </cell>
          <cell r="I405" t="str">
            <v>abril</v>
          </cell>
          <cell r="N405">
            <v>3193.22</v>
          </cell>
        </row>
        <row r="406">
          <cell r="B406" t="str">
            <v>LOCACAO DE EQUIPAMENTOS</v>
          </cell>
          <cell r="C406" t="str">
            <v>SERVICOS TERCEIROS OPERACIONAIS</v>
          </cell>
          <cell r="I406" t="str">
            <v>abril</v>
          </cell>
          <cell r="N406">
            <v>1200</v>
          </cell>
        </row>
        <row r="407">
          <cell r="B407" t="str">
            <v>DEDETIZACAO</v>
          </cell>
          <cell r="C407" t="str">
            <v>SERVICOS TERCEIROS OPERACIONAIS</v>
          </cell>
          <cell r="I407" t="str">
            <v>abril</v>
          </cell>
          <cell r="N407">
            <v>380</v>
          </cell>
        </row>
        <row r="408">
          <cell r="B408" t="str">
            <v>TRANSPORTE / FRETE</v>
          </cell>
          <cell r="C408" t="str">
            <v>SERVICOS TERCEIROS OPERACIONAIS</v>
          </cell>
          <cell r="I408" t="str">
            <v>abril</v>
          </cell>
          <cell r="N408">
            <v>43.79</v>
          </cell>
        </row>
        <row r="409">
          <cell r="B409" t="str">
            <v>TRANSPORTE / FRETE</v>
          </cell>
          <cell r="C409" t="str">
            <v>SERVICOS TERCEIROS OPERACIONAIS</v>
          </cell>
          <cell r="I409" t="str">
            <v>abril</v>
          </cell>
          <cell r="N409">
            <v>47.71</v>
          </cell>
        </row>
        <row r="410">
          <cell r="B410" t="str">
            <v>TRANSPORTE / FRETE</v>
          </cell>
          <cell r="C410" t="str">
            <v>SERVICOS TERCEIROS OPERACIONAIS</v>
          </cell>
          <cell r="I410" t="str">
            <v>abril</v>
          </cell>
          <cell r="N410">
            <v>254.93</v>
          </cell>
        </row>
        <row r="411">
          <cell r="B411" t="str">
            <v>LOCACAO DE EQUIPAMENTOS</v>
          </cell>
          <cell r="C411" t="str">
            <v>SERVICOS TERCEIROS OPERACIONAIS</v>
          </cell>
          <cell r="I411" t="str">
            <v>abril</v>
          </cell>
          <cell r="N411">
            <v>278</v>
          </cell>
        </row>
        <row r="412">
          <cell r="B412" t="str">
            <v>CONSULTORIA OPERACIONAL</v>
          </cell>
          <cell r="C412" t="str">
            <v>SERVICOS TERCEIROS OPERACIONAIS</v>
          </cell>
          <cell r="I412" t="str">
            <v>abril</v>
          </cell>
          <cell r="N412">
            <v>2479.48</v>
          </cell>
        </row>
        <row r="413">
          <cell r="B413" t="str">
            <v>CONSULTORIA OPERACIONAL</v>
          </cell>
          <cell r="C413" t="str">
            <v>SERVICOS TERCEIROS OPERACIONAIS</v>
          </cell>
          <cell r="I413" t="str">
            <v>abril</v>
          </cell>
          <cell r="N413">
            <v>2555.1999999999998</v>
          </cell>
        </row>
        <row r="414">
          <cell r="B414" t="str">
            <v>LOCACAO DE EQUIPAMENTOS</v>
          </cell>
          <cell r="C414" t="str">
            <v>SERVICOS TERCEIROS OPERACIONAIS</v>
          </cell>
          <cell r="I414" t="str">
            <v>abril</v>
          </cell>
          <cell r="N414">
            <v>5100</v>
          </cell>
        </row>
        <row r="415">
          <cell r="B415" t="str">
            <v>CONSULTORIA OPERACIONAL</v>
          </cell>
          <cell r="C415" t="str">
            <v>SERVICOS TERCEIROS OPERACIONAIS</v>
          </cell>
          <cell r="I415" t="str">
            <v>abril</v>
          </cell>
          <cell r="N415">
            <v>7462.8</v>
          </cell>
        </row>
        <row r="416">
          <cell r="B416" t="str">
            <v>CONSULTORIA OPERACIONAL</v>
          </cell>
          <cell r="C416" t="str">
            <v>SERVICOS TERCEIROS OPERACIONAIS</v>
          </cell>
          <cell r="I416" t="str">
            <v>abril</v>
          </cell>
          <cell r="N416">
            <v>15000</v>
          </cell>
        </row>
        <row r="417">
          <cell r="B417" t="str">
            <v>SONORIZACAO / AMBIENTACAO</v>
          </cell>
          <cell r="C417" t="str">
            <v>SERVICOS TERCEIROS OPERACIONAIS</v>
          </cell>
          <cell r="I417" t="str">
            <v>abril</v>
          </cell>
          <cell r="N417">
            <v>600</v>
          </cell>
        </row>
        <row r="418">
          <cell r="B418" t="str">
            <v>SEGURANCA</v>
          </cell>
          <cell r="C418" t="str">
            <v>SERVICOS TERCEIROS OPERACIONAIS</v>
          </cell>
          <cell r="I418" t="str">
            <v>abril</v>
          </cell>
          <cell r="N418">
            <v>14430</v>
          </cell>
        </row>
        <row r="419">
          <cell r="B419" t="str">
            <v>SERVICOS TERCEIROS</v>
          </cell>
          <cell r="C419" t="str">
            <v>SERVICOS TERCEIROS OPERACIONAIS</v>
          </cell>
          <cell r="I419" t="str">
            <v>abril</v>
          </cell>
          <cell r="N419">
            <v>800</v>
          </cell>
        </row>
        <row r="420">
          <cell r="B420" t="str">
            <v>TRANSPORTE / FRETE</v>
          </cell>
          <cell r="C420" t="str">
            <v>SERVICOS TERCEIROS OPERACIONAIS</v>
          </cell>
          <cell r="I420" t="str">
            <v>abril</v>
          </cell>
          <cell r="N420">
            <v>50</v>
          </cell>
        </row>
        <row r="421">
          <cell r="B421" t="str">
            <v>SERVICOS TERCEIROS</v>
          </cell>
          <cell r="C421" t="str">
            <v>SERVICOS TERCEIROS OPERACIONAIS</v>
          </cell>
          <cell r="I421" t="str">
            <v>abril</v>
          </cell>
          <cell r="N421">
            <v>10</v>
          </cell>
        </row>
        <row r="422">
          <cell r="B422" t="str">
            <v>CONSULTORIA OPERACIONAL</v>
          </cell>
          <cell r="C422" t="str">
            <v>SERVICOS TERCEIROS OPERACIONAIS</v>
          </cell>
          <cell r="I422" t="str">
            <v>abril</v>
          </cell>
          <cell r="N422">
            <v>2300</v>
          </cell>
        </row>
        <row r="423">
          <cell r="B423" t="str">
            <v>CONSULTORIA OPERACIONAL</v>
          </cell>
          <cell r="C423" t="str">
            <v>SERVICOS TERCEIROS OPERACIONAIS</v>
          </cell>
          <cell r="I423" t="str">
            <v>abril</v>
          </cell>
          <cell r="N423">
            <v>20000</v>
          </cell>
        </row>
        <row r="424">
          <cell r="B424" t="str">
            <v>TRANSPORTE / FRETE</v>
          </cell>
          <cell r="C424" t="str">
            <v>SERVICOS TERCEIROS OPERACIONAIS</v>
          </cell>
          <cell r="I424" t="str">
            <v>abril</v>
          </cell>
          <cell r="N424">
            <v>100</v>
          </cell>
        </row>
        <row r="425">
          <cell r="B425" t="str">
            <v>SEGURANCA</v>
          </cell>
          <cell r="C425" t="str">
            <v>SERVICOS TERCEIROS OPERACIONAIS</v>
          </cell>
          <cell r="I425" t="str">
            <v>abril</v>
          </cell>
          <cell r="N425">
            <v>15300</v>
          </cell>
        </row>
        <row r="426">
          <cell r="B426" t="str">
            <v>LOCACAO DE EQUIPAMENTOS</v>
          </cell>
          <cell r="C426" t="str">
            <v>SERVICOS TERCEIROS OPERACIONAIS</v>
          </cell>
          <cell r="I426" t="str">
            <v>maio</v>
          </cell>
          <cell r="N426">
            <v>2300</v>
          </cell>
        </row>
        <row r="427">
          <cell r="B427" t="str">
            <v>LOCACAO DE EQUIPAMENTOS</v>
          </cell>
          <cell r="C427" t="str">
            <v>SERVICOS TERCEIROS OPERACIONAIS</v>
          </cell>
          <cell r="I427" t="str">
            <v>maio</v>
          </cell>
          <cell r="N427">
            <v>399.5</v>
          </cell>
        </row>
        <row r="428">
          <cell r="B428" t="str">
            <v>TRANSPORTE / FRETE</v>
          </cell>
          <cell r="C428" t="str">
            <v>SERVICOS TERCEIROS OPERACIONAIS</v>
          </cell>
          <cell r="I428" t="str">
            <v>maio</v>
          </cell>
          <cell r="N428">
            <v>18.059999999999999</v>
          </cell>
        </row>
        <row r="429">
          <cell r="B429" t="str">
            <v>LOCACAO DE EQUIPAMENTOS</v>
          </cell>
          <cell r="C429" t="str">
            <v>SERVICOS TERCEIROS OPERACIONAIS</v>
          </cell>
          <cell r="I429" t="str">
            <v>maio</v>
          </cell>
          <cell r="N429">
            <v>1200</v>
          </cell>
        </row>
        <row r="430">
          <cell r="B430" t="str">
            <v>LAVANDERIA</v>
          </cell>
          <cell r="C430" t="str">
            <v>SERVICOS TERCEIROS OPERACIONAIS</v>
          </cell>
          <cell r="I430" t="str">
            <v>maio</v>
          </cell>
          <cell r="N430">
            <v>4586.34</v>
          </cell>
        </row>
        <row r="431">
          <cell r="B431" t="str">
            <v>CONSULTORIA OPERACIONAL</v>
          </cell>
          <cell r="C431" t="str">
            <v>SERVICOS TERCEIROS OPERACIONAIS</v>
          </cell>
          <cell r="I431" t="str">
            <v>maio</v>
          </cell>
          <cell r="N431">
            <v>1996.2</v>
          </cell>
        </row>
        <row r="432">
          <cell r="B432" t="str">
            <v>SERVICOS TERCEIROS</v>
          </cell>
          <cell r="C432" t="str">
            <v>SERVICOS TERCEIROS OPERACIONAIS</v>
          </cell>
          <cell r="I432" t="str">
            <v>maio</v>
          </cell>
          <cell r="N432">
            <v>280</v>
          </cell>
        </row>
        <row r="433">
          <cell r="B433" t="str">
            <v>SERVICOS TERCEIROS</v>
          </cell>
          <cell r="C433" t="str">
            <v>SERVICOS TERCEIROS OPERACIONAIS</v>
          </cell>
          <cell r="I433" t="str">
            <v>maio</v>
          </cell>
          <cell r="N433">
            <v>190</v>
          </cell>
        </row>
        <row r="434">
          <cell r="B434" t="str">
            <v>LIMPEZA E CONSERVACAO</v>
          </cell>
          <cell r="C434" t="str">
            <v>SERVICOS TERCEIROS OPERACIONAIS</v>
          </cell>
          <cell r="I434" t="str">
            <v>maio</v>
          </cell>
          <cell r="N434">
            <v>1600</v>
          </cell>
        </row>
        <row r="435">
          <cell r="B435" t="str">
            <v>TRANSPORTE / FRETE</v>
          </cell>
          <cell r="C435" t="str">
            <v>SERVICOS TERCEIROS OPERACIONAIS</v>
          </cell>
          <cell r="I435" t="str">
            <v>maio</v>
          </cell>
          <cell r="N435">
            <v>23.32</v>
          </cell>
        </row>
        <row r="436">
          <cell r="B436" t="str">
            <v>TRANSPORTE / FRETE</v>
          </cell>
          <cell r="C436" t="str">
            <v>SERVICOS TERCEIROS OPERACIONAIS</v>
          </cell>
          <cell r="I436" t="str">
            <v>maio</v>
          </cell>
          <cell r="N436">
            <v>19.489999999999998</v>
          </cell>
        </row>
        <row r="437">
          <cell r="B437" t="str">
            <v>TRANSPORTE / FRETE</v>
          </cell>
          <cell r="C437" t="str">
            <v>SERVICOS TERCEIROS OPERACIONAIS</v>
          </cell>
          <cell r="I437" t="str">
            <v>maio</v>
          </cell>
          <cell r="N437">
            <v>84.7</v>
          </cell>
        </row>
        <row r="438">
          <cell r="B438" t="str">
            <v>NUTRICIONISTA</v>
          </cell>
          <cell r="C438" t="str">
            <v>SERVICOS TERCEIROS OPERACIONAIS</v>
          </cell>
          <cell r="I438" t="str">
            <v>maio</v>
          </cell>
          <cell r="N438">
            <v>4050</v>
          </cell>
        </row>
        <row r="439">
          <cell r="B439" t="str">
            <v>LOCACAO DE EQUIPAMENTOS</v>
          </cell>
          <cell r="C439" t="str">
            <v>SERVICOS TERCEIROS OPERACIONAIS</v>
          </cell>
          <cell r="I439" t="str">
            <v>maio</v>
          </cell>
          <cell r="N439">
            <v>446</v>
          </cell>
        </row>
        <row r="440">
          <cell r="B440" t="str">
            <v>LOCACAO DE EQUIPAMENTOS</v>
          </cell>
          <cell r="C440" t="str">
            <v>SERVICOS TERCEIROS OPERACIONAIS</v>
          </cell>
          <cell r="I440" t="str">
            <v>maio</v>
          </cell>
          <cell r="N440">
            <v>269.7</v>
          </cell>
        </row>
        <row r="441">
          <cell r="B441" t="str">
            <v>TRANSPORTE / FRETE</v>
          </cell>
          <cell r="C441" t="str">
            <v>SERVICOS TERCEIROS OPERACIONAIS</v>
          </cell>
          <cell r="I441" t="str">
            <v>maio</v>
          </cell>
          <cell r="N441">
            <v>32</v>
          </cell>
        </row>
        <row r="442">
          <cell r="B442" t="str">
            <v>TRANSPORTE / FRETE</v>
          </cell>
          <cell r="C442" t="str">
            <v>SERVICOS TERCEIROS OPERACIONAIS</v>
          </cell>
          <cell r="I442" t="str">
            <v>maio</v>
          </cell>
          <cell r="N442">
            <v>26.88</v>
          </cell>
        </row>
        <row r="443">
          <cell r="B443" t="str">
            <v>TRANSPORTE / FRETE</v>
          </cell>
          <cell r="C443" t="str">
            <v>SERVICOS TERCEIROS OPERACIONAIS</v>
          </cell>
          <cell r="I443" t="str">
            <v>maio</v>
          </cell>
          <cell r="N443">
            <v>46.98</v>
          </cell>
        </row>
        <row r="444">
          <cell r="B444" t="str">
            <v>SERVICO TI</v>
          </cell>
          <cell r="C444" t="str">
            <v>SERVICOS TERCEIROS OPERACIONAIS</v>
          </cell>
          <cell r="I444" t="str">
            <v>maio</v>
          </cell>
          <cell r="N444">
            <v>2097.46</v>
          </cell>
        </row>
        <row r="445">
          <cell r="B445" t="str">
            <v>SERVICOS TERCEIROS</v>
          </cell>
          <cell r="C445" t="str">
            <v>SERVICOS TERCEIROS OPERACIONAIS</v>
          </cell>
          <cell r="I445" t="str">
            <v>maio</v>
          </cell>
          <cell r="N445">
            <v>366.1</v>
          </cell>
        </row>
        <row r="446">
          <cell r="B446" t="str">
            <v>DEDETIZACAO</v>
          </cell>
          <cell r="C446" t="str">
            <v>SERVICOS TERCEIROS OPERACIONAIS</v>
          </cell>
          <cell r="I446" t="str">
            <v>maio</v>
          </cell>
          <cell r="N446">
            <v>916.5</v>
          </cell>
        </row>
        <row r="447">
          <cell r="B447" t="str">
            <v>DEDETIZACAO</v>
          </cell>
          <cell r="C447" t="str">
            <v>SERVICOS TERCEIROS OPERACIONAIS</v>
          </cell>
          <cell r="I447" t="str">
            <v>maio</v>
          </cell>
          <cell r="N447">
            <v>1800</v>
          </cell>
        </row>
        <row r="448">
          <cell r="B448" t="str">
            <v>CONSULTORIA OPERACIONAL</v>
          </cell>
          <cell r="C448" t="str">
            <v>SERVICOS TERCEIROS OPERACIONAIS</v>
          </cell>
          <cell r="I448" t="str">
            <v>maio</v>
          </cell>
          <cell r="N448">
            <v>9000</v>
          </cell>
        </row>
        <row r="449">
          <cell r="B449" t="str">
            <v>LOCACAO DE EQUIPAMENTOS</v>
          </cell>
          <cell r="C449" t="str">
            <v>SERVICOS TERCEIROS OPERACIONAIS</v>
          </cell>
          <cell r="I449" t="str">
            <v>maio</v>
          </cell>
          <cell r="N449">
            <v>1486.79</v>
          </cell>
        </row>
        <row r="450">
          <cell r="B450" t="str">
            <v>LIMPEZA E CONSERVACAO</v>
          </cell>
          <cell r="C450" t="str">
            <v>SERVICOS TERCEIROS OPERACIONAIS</v>
          </cell>
          <cell r="I450" t="str">
            <v>maio</v>
          </cell>
          <cell r="N450">
            <v>350</v>
          </cell>
        </row>
        <row r="451">
          <cell r="B451" t="str">
            <v>TRANSPORTE / FRETE</v>
          </cell>
          <cell r="C451" t="str">
            <v>SERVICOS TERCEIROS OPERACIONAIS</v>
          </cell>
          <cell r="I451" t="str">
            <v>maio</v>
          </cell>
          <cell r="N451">
            <v>34.29</v>
          </cell>
        </row>
        <row r="452">
          <cell r="B452" t="str">
            <v>TRANSPORTE / FRETE</v>
          </cell>
          <cell r="C452" t="str">
            <v>SERVICOS TERCEIROS OPERACIONAIS</v>
          </cell>
          <cell r="I452" t="str">
            <v>maio</v>
          </cell>
          <cell r="N452">
            <v>14.98</v>
          </cell>
        </row>
        <row r="453">
          <cell r="B453" t="str">
            <v>TRANSPORTE / FRETE</v>
          </cell>
          <cell r="C453" t="str">
            <v>SERVICOS TERCEIROS OPERACIONAIS</v>
          </cell>
          <cell r="I453" t="str">
            <v>maio</v>
          </cell>
          <cell r="N453">
            <v>17.05</v>
          </cell>
        </row>
        <row r="454">
          <cell r="B454" t="str">
            <v>SEGURANCA</v>
          </cell>
          <cell r="C454" t="str">
            <v>SERVICOS TERCEIROS OPERACIONAIS</v>
          </cell>
          <cell r="I454" t="str">
            <v>maio</v>
          </cell>
          <cell r="N454">
            <v>12765</v>
          </cell>
        </row>
        <row r="455">
          <cell r="B455" t="str">
            <v>TRANSPORTE / FRETE</v>
          </cell>
          <cell r="C455" t="str">
            <v>SERVICOS TERCEIROS OPERACIONAIS</v>
          </cell>
          <cell r="I455" t="str">
            <v>maio</v>
          </cell>
          <cell r="N455">
            <v>74</v>
          </cell>
        </row>
        <row r="456">
          <cell r="B456" t="str">
            <v>TRANSPORTE / FRETE</v>
          </cell>
          <cell r="C456" t="str">
            <v>SERVICOS TERCEIROS OPERACIONAIS</v>
          </cell>
          <cell r="I456" t="str">
            <v>maio</v>
          </cell>
          <cell r="N456">
            <v>42</v>
          </cell>
        </row>
        <row r="457">
          <cell r="B457" t="str">
            <v>TRANSPORTE / FRETE</v>
          </cell>
          <cell r="C457" t="str">
            <v>SERVICOS TERCEIROS OPERACIONAIS</v>
          </cell>
          <cell r="I457" t="str">
            <v>maio</v>
          </cell>
          <cell r="N457">
            <v>31</v>
          </cell>
        </row>
        <row r="458">
          <cell r="B458" t="str">
            <v>TRANSPORTE / FRETE</v>
          </cell>
          <cell r="C458" t="str">
            <v>SERVICOS TERCEIROS OPERACIONAIS</v>
          </cell>
          <cell r="I458" t="str">
            <v>maio</v>
          </cell>
          <cell r="N458">
            <v>30</v>
          </cell>
        </row>
        <row r="459">
          <cell r="B459" t="str">
            <v>TRANSPORTE / FRETE</v>
          </cell>
          <cell r="C459" t="str">
            <v>SERVICOS TERCEIROS OPERACIONAIS</v>
          </cell>
          <cell r="I459" t="str">
            <v>maio</v>
          </cell>
          <cell r="N459">
            <v>44</v>
          </cell>
        </row>
        <row r="460">
          <cell r="B460" t="str">
            <v>TRANSPORTE / FRETE</v>
          </cell>
          <cell r="C460" t="str">
            <v>SERVICOS TERCEIROS OPERACIONAIS</v>
          </cell>
          <cell r="I460" t="str">
            <v>maio</v>
          </cell>
          <cell r="N460">
            <v>47</v>
          </cell>
        </row>
        <row r="461">
          <cell r="B461" t="str">
            <v>LIMPEZA E CONSERVACAO</v>
          </cell>
          <cell r="C461" t="str">
            <v>SERVICOS TERCEIROS OPERACIONAIS</v>
          </cell>
          <cell r="I461" t="str">
            <v>maio</v>
          </cell>
          <cell r="N461">
            <v>1100</v>
          </cell>
        </row>
        <row r="462">
          <cell r="B462" t="str">
            <v>LOCACAO DE ENXOVAL</v>
          </cell>
          <cell r="C462" t="str">
            <v>SERVICOS TERCEIROS OPERACIONAIS</v>
          </cell>
          <cell r="I462" t="str">
            <v>maio</v>
          </cell>
          <cell r="N462">
            <v>3321.27</v>
          </cell>
        </row>
        <row r="463">
          <cell r="B463" t="str">
            <v>LOCACAO DE EQUIPAMENTOS</v>
          </cell>
          <cell r="C463" t="str">
            <v>SERVICOS TERCEIROS OPERACIONAIS</v>
          </cell>
          <cell r="I463" t="str">
            <v>maio</v>
          </cell>
          <cell r="N463">
            <v>2795</v>
          </cell>
        </row>
        <row r="464">
          <cell r="B464" t="str">
            <v>SERVICO TI</v>
          </cell>
          <cell r="C464" t="str">
            <v>SERVICOS TERCEIROS OPERACIONAIS</v>
          </cell>
          <cell r="I464" t="str">
            <v>maio</v>
          </cell>
          <cell r="N464">
            <v>700</v>
          </cell>
        </row>
        <row r="465">
          <cell r="B465" t="str">
            <v>LOCACAO DE EQUIPAMENTOS</v>
          </cell>
          <cell r="C465" t="str">
            <v>SERVICOS TERCEIROS OPERACIONAIS</v>
          </cell>
          <cell r="I465" t="str">
            <v>maio</v>
          </cell>
          <cell r="N465">
            <v>79.900000000000006</v>
          </cell>
        </row>
        <row r="466">
          <cell r="B466" t="str">
            <v>LOCACAO DE EQUIPAMENTOS</v>
          </cell>
          <cell r="C466" t="str">
            <v>SERVICOS TERCEIROS OPERACIONAIS</v>
          </cell>
          <cell r="I466" t="str">
            <v>maio</v>
          </cell>
          <cell r="N466">
            <v>6400</v>
          </cell>
        </row>
        <row r="467">
          <cell r="B467" t="str">
            <v>TRANSPORTE / FRETE</v>
          </cell>
          <cell r="C467" t="str">
            <v>SERVICOS TERCEIROS OPERACIONAIS</v>
          </cell>
          <cell r="I467" t="str">
            <v>maio</v>
          </cell>
          <cell r="N467">
            <v>42.01</v>
          </cell>
        </row>
        <row r="468">
          <cell r="B468" t="str">
            <v>DEDETIZACAO</v>
          </cell>
          <cell r="C468" t="str">
            <v>SERVICOS TERCEIROS OPERACIONAIS</v>
          </cell>
          <cell r="I468" t="str">
            <v>maio</v>
          </cell>
          <cell r="N468">
            <v>380</v>
          </cell>
        </row>
        <row r="469">
          <cell r="B469" t="str">
            <v>LOCACAO DE UTENSILIOS</v>
          </cell>
          <cell r="C469" t="str">
            <v>SERVICOS TERCEIROS OPERACIONAIS</v>
          </cell>
          <cell r="I469" t="str">
            <v>maio</v>
          </cell>
          <cell r="N469">
            <v>553.42999999999995</v>
          </cell>
        </row>
        <row r="470">
          <cell r="B470" t="str">
            <v>RETIRADA DE LIXO</v>
          </cell>
          <cell r="C470" t="str">
            <v>SERVICOS TERCEIROS OPERACIONAIS</v>
          </cell>
          <cell r="I470" t="str">
            <v>maio</v>
          </cell>
          <cell r="N470">
            <v>3297</v>
          </cell>
        </row>
        <row r="471">
          <cell r="B471" t="str">
            <v>LOCACAO DE EQUIPAMENTOS</v>
          </cell>
          <cell r="C471" t="str">
            <v>SERVICOS TERCEIROS OPERACIONAIS</v>
          </cell>
          <cell r="I471" t="str">
            <v>maio</v>
          </cell>
          <cell r="N471">
            <v>2600</v>
          </cell>
        </row>
        <row r="472">
          <cell r="B472" t="str">
            <v>SERVICOS TERCEIROS</v>
          </cell>
          <cell r="C472" t="str">
            <v>SERVICOS TERCEIROS OPERACIONAIS</v>
          </cell>
          <cell r="I472" t="str">
            <v>maio</v>
          </cell>
          <cell r="N472">
            <v>800</v>
          </cell>
        </row>
        <row r="473">
          <cell r="B473" t="str">
            <v>LOCACAO DE EQUIPAMENTOS</v>
          </cell>
          <cell r="C473" t="str">
            <v>SERVICOS TERCEIROS OPERACIONAIS</v>
          </cell>
          <cell r="I473" t="str">
            <v>maio</v>
          </cell>
          <cell r="N473">
            <v>220</v>
          </cell>
        </row>
        <row r="474">
          <cell r="B474" t="str">
            <v>LOCACAO DE UTENSILIOS</v>
          </cell>
          <cell r="C474" t="str">
            <v>SERVICOS TERCEIROS OPERACIONAIS</v>
          </cell>
          <cell r="I474" t="str">
            <v>maio</v>
          </cell>
          <cell r="N474">
            <v>228.49</v>
          </cell>
        </row>
        <row r="475">
          <cell r="B475" t="str">
            <v>TRANSPORTE / FRETE</v>
          </cell>
          <cell r="C475" t="str">
            <v>SERVICOS TERCEIROS OPERACIONAIS</v>
          </cell>
          <cell r="I475" t="str">
            <v>maio</v>
          </cell>
          <cell r="N475">
            <v>66</v>
          </cell>
        </row>
        <row r="476">
          <cell r="B476" t="str">
            <v>CONSULTORIA OPERACIONAL</v>
          </cell>
          <cell r="C476" t="str">
            <v>SERVICOS TERCEIROS OPERACIONAIS</v>
          </cell>
          <cell r="I476" t="str">
            <v>maio</v>
          </cell>
          <cell r="N476">
            <v>15000</v>
          </cell>
        </row>
        <row r="477">
          <cell r="B477" t="str">
            <v>CONSULTORIA OPERACIONAL</v>
          </cell>
          <cell r="C477" t="str">
            <v>SERVICOS TERCEIROS OPERACIONAIS</v>
          </cell>
          <cell r="I477" t="str">
            <v>maio</v>
          </cell>
          <cell r="N477">
            <v>15000</v>
          </cell>
        </row>
        <row r="478">
          <cell r="B478" t="str">
            <v>CONSULTORIA OPERACIONAL</v>
          </cell>
          <cell r="C478" t="str">
            <v>SERVICOS TERCEIROS OPERACIONAIS</v>
          </cell>
          <cell r="I478" t="str">
            <v>maio</v>
          </cell>
          <cell r="N478">
            <v>7356</v>
          </cell>
        </row>
        <row r="479">
          <cell r="B479" t="str">
            <v>CONSULTORIA OPERACIONAL</v>
          </cell>
          <cell r="C479" t="str">
            <v>SERVICOS TERCEIROS OPERACIONAIS</v>
          </cell>
          <cell r="I479" t="str">
            <v>maio</v>
          </cell>
          <cell r="N479">
            <v>2971.03</v>
          </cell>
        </row>
        <row r="480">
          <cell r="B480" t="str">
            <v>CONSULTORIA OPERACIONAL</v>
          </cell>
          <cell r="C480" t="str">
            <v>SERVICOS TERCEIROS OPERACIONAIS</v>
          </cell>
          <cell r="I480" t="str">
            <v>maio</v>
          </cell>
          <cell r="N480">
            <v>13866.66</v>
          </cell>
        </row>
        <row r="481">
          <cell r="B481" t="str">
            <v>LOCACAO DE EQUIPAMENTOS</v>
          </cell>
          <cell r="C481" t="str">
            <v>SERVICOS TERCEIROS OPERACIONAIS</v>
          </cell>
          <cell r="I481" t="str">
            <v>maio</v>
          </cell>
          <cell r="N481">
            <v>350</v>
          </cell>
        </row>
        <row r="482">
          <cell r="B482" t="str">
            <v>CONSULTORIA OPERACIONAL</v>
          </cell>
          <cell r="C482" t="str">
            <v>SERVICOS TERCEIROS OPERACIONAIS</v>
          </cell>
          <cell r="I482" t="str">
            <v>maio</v>
          </cell>
          <cell r="N482">
            <v>6927.2</v>
          </cell>
        </row>
        <row r="483">
          <cell r="B483" t="str">
            <v>LOCACAO DE EQUIPAMENTOS</v>
          </cell>
          <cell r="C483" t="str">
            <v>SERVICOS TERCEIROS OPERACIONAIS</v>
          </cell>
          <cell r="I483" t="str">
            <v>maio</v>
          </cell>
          <cell r="N483">
            <v>5100</v>
          </cell>
        </row>
        <row r="484">
          <cell r="B484" t="str">
            <v>SERVICOS TERCEIROS</v>
          </cell>
          <cell r="C484" t="str">
            <v>SERVICOS TERCEIROS OPERACIONAIS</v>
          </cell>
          <cell r="I484" t="str">
            <v>maio</v>
          </cell>
          <cell r="N484">
            <v>800</v>
          </cell>
        </row>
        <row r="485">
          <cell r="B485" t="str">
            <v>SEGURANCA</v>
          </cell>
          <cell r="C485" t="str">
            <v>SERVICOS TERCEIROS OPERACIONAIS</v>
          </cell>
          <cell r="I485" t="str">
            <v>maio</v>
          </cell>
          <cell r="N485">
            <v>14305</v>
          </cell>
        </row>
        <row r="486">
          <cell r="B486" t="str">
            <v>LOCACAO DE EQUIPAMENTOS</v>
          </cell>
          <cell r="C486" t="str">
            <v>SERVICOS TERCEIROS OPERACIONAIS</v>
          </cell>
          <cell r="I486" t="str">
            <v>junho</v>
          </cell>
          <cell r="N486">
            <v>2300</v>
          </cell>
        </row>
        <row r="487">
          <cell r="B487" t="str">
            <v>LOCACAO DE EQUIPAMENTOS</v>
          </cell>
          <cell r="C487" t="str">
            <v>SERVICOS TERCEIROS OPERACIONAIS</v>
          </cell>
          <cell r="I487" t="str">
            <v>junho</v>
          </cell>
          <cell r="N487">
            <v>350</v>
          </cell>
        </row>
        <row r="488">
          <cell r="B488" t="str">
            <v>LOCACAO DE ENXOVAL</v>
          </cell>
          <cell r="C488" t="str">
            <v>SERVICOS TERCEIROS OPERACIONAIS</v>
          </cell>
          <cell r="I488" t="str">
            <v>junho</v>
          </cell>
          <cell r="N488">
            <v>5045.62</v>
          </cell>
        </row>
        <row r="489">
          <cell r="B489" t="str">
            <v>SERVICOS TERCEIROS</v>
          </cell>
          <cell r="C489" t="str">
            <v>SERVICOS TERCEIROS OPERACIONAIS</v>
          </cell>
          <cell r="I489" t="str">
            <v>junho</v>
          </cell>
          <cell r="N489">
            <v>52</v>
          </cell>
        </row>
        <row r="490">
          <cell r="B490" t="str">
            <v>SERVICOS TERCEIROS</v>
          </cell>
          <cell r="C490" t="str">
            <v>SERVICOS TERCEIROS OPERACIONAIS</v>
          </cell>
          <cell r="I490" t="str">
            <v>junho</v>
          </cell>
          <cell r="N490">
            <v>60</v>
          </cell>
        </row>
        <row r="491">
          <cell r="B491" t="str">
            <v>LOCACAO DE EQUIPAMENTOS</v>
          </cell>
          <cell r="C491" t="str">
            <v>SERVICOS TERCEIROS OPERACIONAIS</v>
          </cell>
          <cell r="I491" t="str">
            <v>junho</v>
          </cell>
          <cell r="N491">
            <v>62.06</v>
          </cell>
        </row>
        <row r="492">
          <cell r="B492" t="str">
            <v>TRANSPORTE / FRETE</v>
          </cell>
          <cell r="C492" t="str">
            <v>SERVICOS TERCEIROS OPERACIONAIS</v>
          </cell>
          <cell r="I492" t="str">
            <v>junho</v>
          </cell>
          <cell r="N492">
            <v>26.92</v>
          </cell>
        </row>
        <row r="493">
          <cell r="B493" t="str">
            <v>TRANSPORTE / FRETE</v>
          </cell>
          <cell r="C493" t="str">
            <v>SERVICOS TERCEIROS OPERACIONAIS</v>
          </cell>
          <cell r="I493" t="str">
            <v>junho</v>
          </cell>
          <cell r="N493">
            <v>70</v>
          </cell>
        </row>
        <row r="494">
          <cell r="B494" t="str">
            <v>TRANSPORTE / FRETE</v>
          </cell>
          <cell r="C494" t="str">
            <v>SERVICOS TERCEIROS OPERACIONAIS</v>
          </cell>
          <cell r="I494" t="str">
            <v>junho</v>
          </cell>
          <cell r="N494">
            <v>20</v>
          </cell>
        </row>
        <row r="495">
          <cell r="B495" t="str">
            <v>TRANSPORTE / FRETE</v>
          </cell>
          <cell r="C495" t="str">
            <v>SERVICOS TERCEIROS OPERACIONAIS</v>
          </cell>
          <cell r="I495" t="str">
            <v>junho</v>
          </cell>
          <cell r="N495">
            <v>18</v>
          </cell>
        </row>
        <row r="496">
          <cell r="B496" t="str">
            <v>TRANSPORTE / FRETE</v>
          </cell>
          <cell r="C496" t="str">
            <v>SERVICOS TERCEIROS OPERACIONAIS</v>
          </cell>
          <cell r="I496" t="str">
            <v>junho</v>
          </cell>
          <cell r="N496">
            <v>42.21</v>
          </cell>
        </row>
        <row r="497">
          <cell r="B497" t="str">
            <v>CONSULTORIA OPERACIONAL</v>
          </cell>
          <cell r="C497" t="str">
            <v>SERVICOS TERCEIROS OPERACIONAIS</v>
          </cell>
          <cell r="I497" t="str">
            <v>junho</v>
          </cell>
          <cell r="N497">
            <v>2090.89</v>
          </cell>
        </row>
        <row r="498">
          <cell r="B498" t="str">
            <v>TRANSPORTE / FRETE</v>
          </cell>
          <cell r="C498" t="str">
            <v>SERVICOS TERCEIROS OPERACIONAIS</v>
          </cell>
          <cell r="I498" t="str">
            <v>junho</v>
          </cell>
          <cell r="N498">
            <v>67</v>
          </cell>
        </row>
        <row r="499">
          <cell r="B499" t="str">
            <v>SERVICOS TERCEIROS</v>
          </cell>
          <cell r="C499" t="str">
            <v>SERVICOS TERCEIROS OPERACIONAIS</v>
          </cell>
          <cell r="I499" t="str">
            <v>junho</v>
          </cell>
          <cell r="N499">
            <v>10</v>
          </cell>
        </row>
        <row r="500">
          <cell r="B500" t="str">
            <v>TRANSPORTE / FRETE</v>
          </cell>
          <cell r="C500" t="str">
            <v>SERVICOS TERCEIROS OPERACIONAIS</v>
          </cell>
          <cell r="I500" t="str">
            <v>junho</v>
          </cell>
          <cell r="N500">
            <v>61.83</v>
          </cell>
        </row>
        <row r="501">
          <cell r="B501" t="str">
            <v>SERVICOS TERCEIROS</v>
          </cell>
          <cell r="C501" t="str">
            <v>SERVICOS TERCEIROS OPERACIONAIS</v>
          </cell>
          <cell r="I501" t="str">
            <v>junho</v>
          </cell>
          <cell r="N501">
            <v>200</v>
          </cell>
        </row>
        <row r="502">
          <cell r="B502" t="str">
            <v>LOCACAO DE EQUIPAMENTOS</v>
          </cell>
          <cell r="C502" t="str">
            <v>SERVICOS TERCEIROS OPERACIONAIS</v>
          </cell>
          <cell r="I502" t="str">
            <v>junho</v>
          </cell>
          <cell r="N502">
            <v>269.7</v>
          </cell>
        </row>
        <row r="503">
          <cell r="B503" t="str">
            <v>LOCACAO DE EQUIPAMENTOS</v>
          </cell>
          <cell r="C503" t="str">
            <v>SERVICOS TERCEIROS OPERACIONAIS</v>
          </cell>
          <cell r="I503" t="str">
            <v>junho</v>
          </cell>
          <cell r="N503">
            <v>446</v>
          </cell>
        </row>
        <row r="504">
          <cell r="B504" t="str">
            <v>NUTRICIONISTA</v>
          </cell>
          <cell r="C504" t="str">
            <v>SERVICOS TERCEIROS OPERACIONAIS</v>
          </cell>
          <cell r="I504" t="str">
            <v>junho</v>
          </cell>
          <cell r="N504">
            <v>4050</v>
          </cell>
        </row>
        <row r="505">
          <cell r="B505" t="str">
            <v>TRANSPORTE / FRETE</v>
          </cell>
          <cell r="C505" t="str">
            <v>SERVICOS TERCEIROS OPERACIONAIS</v>
          </cell>
          <cell r="I505" t="str">
            <v>junho</v>
          </cell>
          <cell r="N505">
            <v>57.87</v>
          </cell>
        </row>
        <row r="506">
          <cell r="B506" t="str">
            <v>TRANSPORTE / FRETE</v>
          </cell>
          <cell r="C506" t="str">
            <v>SERVICOS TERCEIROS OPERACIONAIS</v>
          </cell>
          <cell r="I506" t="str">
            <v>junho</v>
          </cell>
          <cell r="N506">
            <v>22</v>
          </cell>
        </row>
        <row r="507">
          <cell r="B507" t="str">
            <v>LOCACAO DE EQUIPAMENTOS</v>
          </cell>
          <cell r="C507" t="str">
            <v>SERVICOS TERCEIROS OPERACIONAIS</v>
          </cell>
          <cell r="I507" t="str">
            <v>junho</v>
          </cell>
          <cell r="N507">
            <v>400</v>
          </cell>
        </row>
        <row r="508">
          <cell r="B508" t="str">
            <v>SERVICO TI</v>
          </cell>
          <cell r="C508" t="str">
            <v>SERVICOS TERCEIROS OPERACIONAIS</v>
          </cell>
          <cell r="I508" t="str">
            <v>junho</v>
          </cell>
          <cell r="N508">
            <v>2097.46</v>
          </cell>
        </row>
        <row r="509">
          <cell r="B509" t="str">
            <v>LOCACAO DE EQUIPAMENTOS</v>
          </cell>
          <cell r="C509" t="str">
            <v>SERVICOS TERCEIROS OPERACIONAIS</v>
          </cell>
          <cell r="I509" t="str">
            <v>junho</v>
          </cell>
          <cell r="N509">
            <v>1440</v>
          </cell>
        </row>
        <row r="510">
          <cell r="B510" t="str">
            <v>TRANSPORTE / FRETE</v>
          </cell>
          <cell r="C510" t="str">
            <v>SERVICOS TERCEIROS OPERACIONAIS</v>
          </cell>
          <cell r="I510" t="str">
            <v>junho</v>
          </cell>
          <cell r="N510">
            <v>1200</v>
          </cell>
        </row>
        <row r="511">
          <cell r="B511" t="str">
            <v>TRANSPORTE / FRETE</v>
          </cell>
          <cell r="C511" t="str">
            <v>SERVICOS TERCEIROS OPERACIONAIS</v>
          </cell>
          <cell r="I511" t="str">
            <v>junho</v>
          </cell>
          <cell r="N511">
            <v>700</v>
          </cell>
        </row>
        <row r="512">
          <cell r="B512" t="str">
            <v>TRANSPORTE / FRETE</v>
          </cell>
          <cell r="C512" t="str">
            <v>SERVICOS TERCEIROS OPERACIONAIS</v>
          </cell>
          <cell r="I512" t="str">
            <v>junho</v>
          </cell>
          <cell r="N512">
            <v>25</v>
          </cell>
        </row>
        <row r="513">
          <cell r="B513" t="str">
            <v>TRANSPORTE / FRETE</v>
          </cell>
          <cell r="C513" t="str">
            <v>SERVICOS TERCEIROS OPERACIONAIS</v>
          </cell>
          <cell r="I513" t="str">
            <v>junho</v>
          </cell>
          <cell r="N513">
            <v>39</v>
          </cell>
        </row>
        <row r="514">
          <cell r="B514" t="str">
            <v>TRANSPORTE / FRETE</v>
          </cell>
          <cell r="C514" t="str">
            <v>SERVICOS TERCEIROS OPERACIONAIS</v>
          </cell>
          <cell r="I514" t="str">
            <v>junho</v>
          </cell>
          <cell r="N514">
            <v>800</v>
          </cell>
        </row>
        <row r="515">
          <cell r="B515" t="str">
            <v>TRANSPORTE / FRETE</v>
          </cell>
          <cell r="C515" t="str">
            <v>SERVICOS TERCEIROS OPERACIONAIS</v>
          </cell>
          <cell r="I515" t="str">
            <v>junho</v>
          </cell>
          <cell r="N515">
            <v>34.799999999999997</v>
          </cell>
        </row>
        <row r="516">
          <cell r="B516" t="str">
            <v>TRANSPORTE / FRETE</v>
          </cell>
          <cell r="C516" t="str">
            <v>SERVICOS TERCEIROS OPERACIONAIS</v>
          </cell>
          <cell r="I516" t="str">
            <v>junho</v>
          </cell>
          <cell r="N516">
            <v>26</v>
          </cell>
        </row>
        <row r="517">
          <cell r="B517" t="str">
            <v>TRANSPORTE / FRETE</v>
          </cell>
          <cell r="C517" t="str">
            <v>SERVICOS TERCEIROS OPERACIONAIS</v>
          </cell>
          <cell r="I517" t="str">
            <v>junho</v>
          </cell>
          <cell r="N517">
            <v>26</v>
          </cell>
        </row>
        <row r="518">
          <cell r="B518" t="str">
            <v>TRANSPORTE / FRETE</v>
          </cell>
          <cell r="C518" t="str">
            <v>SERVICOS TERCEIROS OPERACIONAIS</v>
          </cell>
          <cell r="I518" t="str">
            <v>junho</v>
          </cell>
          <cell r="N518">
            <v>62</v>
          </cell>
        </row>
        <row r="519">
          <cell r="B519" t="str">
            <v>RETIRADA DE LIXO</v>
          </cell>
          <cell r="C519" t="str">
            <v>SERVICOS TERCEIROS OPERACIONAIS</v>
          </cell>
          <cell r="I519" t="str">
            <v>junho</v>
          </cell>
          <cell r="N519">
            <v>150</v>
          </cell>
        </row>
        <row r="520">
          <cell r="B520" t="str">
            <v>SERVICOS TERCEIROS</v>
          </cell>
          <cell r="C520" t="str">
            <v>SERVICOS TERCEIROS OPERACIONAIS</v>
          </cell>
          <cell r="I520" t="str">
            <v>junho</v>
          </cell>
          <cell r="N520">
            <v>800</v>
          </cell>
        </row>
        <row r="521">
          <cell r="B521" t="str">
            <v>LOCACAO DE EQUIPAMENTOS</v>
          </cell>
          <cell r="C521" t="str">
            <v>SERVICOS TERCEIROS OPERACIONAIS</v>
          </cell>
          <cell r="I521" t="str">
            <v>junho</v>
          </cell>
          <cell r="N521">
            <v>1486.79</v>
          </cell>
        </row>
        <row r="522">
          <cell r="B522" t="str">
            <v>DEDETIZACAO</v>
          </cell>
          <cell r="C522" t="str">
            <v>SERVICOS TERCEIROS OPERACIONAIS</v>
          </cell>
          <cell r="I522" t="str">
            <v>junho</v>
          </cell>
          <cell r="N522">
            <v>1800</v>
          </cell>
        </row>
        <row r="523">
          <cell r="B523" t="str">
            <v>DEDETIZACAO</v>
          </cell>
          <cell r="C523" t="str">
            <v>SERVICOS TERCEIROS OPERACIONAIS</v>
          </cell>
          <cell r="I523" t="str">
            <v>junho</v>
          </cell>
          <cell r="N523">
            <v>916.5</v>
          </cell>
        </row>
        <row r="524">
          <cell r="B524" t="str">
            <v>CONSULTORIA OPERACIONAL</v>
          </cell>
          <cell r="C524" t="str">
            <v>SERVICOS TERCEIROS OPERACIONAIS</v>
          </cell>
          <cell r="I524" t="str">
            <v>junho</v>
          </cell>
          <cell r="N524">
            <v>9000</v>
          </cell>
        </row>
        <row r="525">
          <cell r="B525" t="str">
            <v>SONORIZACAO / AMBIENTACAO</v>
          </cell>
          <cell r="C525" t="str">
            <v>SERVICOS TERCEIROS OPERACIONAIS</v>
          </cell>
          <cell r="I525" t="str">
            <v>junho</v>
          </cell>
          <cell r="N525">
            <v>929</v>
          </cell>
        </row>
        <row r="526">
          <cell r="B526" t="str">
            <v>LOCACAO DE UTENSILIOS</v>
          </cell>
          <cell r="C526" t="str">
            <v>SERVICOS TERCEIROS OPERACIONAIS</v>
          </cell>
          <cell r="I526" t="str">
            <v>junho</v>
          </cell>
          <cell r="N526">
            <v>198.98</v>
          </cell>
        </row>
        <row r="527">
          <cell r="B527" t="str">
            <v>TRANSPORTE / FRETE</v>
          </cell>
          <cell r="C527" t="str">
            <v>SERVICOS TERCEIROS OPERACIONAIS</v>
          </cell>
          <cell r="I527" t="str">
            <v>junho</v>
          </cell>
          <cell r="N527">
            <v>53.34</v>
          </cell>
        </row>
        <row r="528">
          <cell r="B528" t="str">
            <v>SEGURANCA</v>
          </cell>
          <cell r="C528" t="str">
            <v>SERVICOS TERCEIROS OPERACIONAIS</v>
          </cell>
          <cell r="I528" t="str">
            <v>junho</v>
          </cell>
          <cell r="N528">
            <v>12720</v>
          </cell>
        </row>
        <row r="529">
          <cell r="B529" t="str">
            <v>TRANSPORTE / FRETE</v>
          </cell>
          <cell r="C529" t="str">
            <v>SERVICOS TERCEIROS OPERACIONAIS</v>
          </cell>
          <cell r="I529" t="str">
            <v>junho</v>
          </cell>
          <cell r="N529">
            <v>46</v>
          </cell>
        </row>
        <row r="530">
          <cell r="B530" t="str">
            <v>LAVANDERIA</v>
          </cell>
          <cell r="C530" t="str">
            <v>SERVICOS TERCEIROS OPERACIONAIS</v>
          </cell>
          <cell r="I530" t="str">
            <v>junho</v>
          </cell>
          <cell r="N530">
            <v>3467.71</v>
          </cell>
        </row>
        <row r="531">
          <cell r="B531" t="str">
            <v>CONSULTORIA OPERACIONAL</v>
          </cell>
          <cell r="C531" t="str">
            <v>SERVICOS TERCEIROS OPERACIONAIS</v>
          </cell>
          <cell r="I531" t="str">
            <v>junho</v>
          </cell>
          <cell r="N531">
            <v>1653.06</v>
          </cell>
        </row>
        <row r="532">
          <cell r="B532" t="str">
            <v>TRANSPORTE / FRETE</v>
          </cell>
          <cell r="C532" t="str">
            <v>SERVICOS TERCEIROS OPERACIONAIS</v>
          </cell>
          <cell r="I532" t="str">
            <v>junho</v>
          </cell>
          <cell r="N532">
            <v>55</v>
          </cell>
        </row>
        <row r="533">
          <cell r="B533" t="str">
            <v>LOCACAO DE EQUIPAMENTOS</v>
          </cell>
          <cell r="C533" t="str">
            <v>SERVICOS TERCEIROS OPERACIONAIS</v>
          </cell>
          <cell r="I533" t="str">
            <v>junho</v>
          </cell>
          <cell r="N533">
            <v>1995</v>
          </cell>
        </row>
        <row r="534">
          <cell r="B534" t="str">
            <v>LOCACAO DE EQUIPAMENTOS</v>
          </cell>
          <cell r="C534" t="str">
            <v>SERVICOS TERCEIROS OPERACIONAIS</v>
          </cell>
          <cell r="I534" t="str">
            <v>junho</v>
          </cell>
          <cell r="N534">
            <v>3400</v>
          </cell>
        </row>
        <row r="535">
          <cell r="B535" t="str">
            <v>LOCACAO DE EQUIPAMENTOS</v>
          </cell>
          <cell r="C535" t="str">
            <v>SERVICOS TERCEIROS OPERACIONAIS</v>
          </cell>
          <cell r="I535" t="str">
            <v>junho</v>
          </cell>
          <cell r="N535">
            <v>81.819999999999993</v>
          </cell>
        </row>
        <row r="536">
          <cell r="B536" t="str">
            <v>SERVICOS TERCEIROS</v>
          </cell>
          <cell r="C536" t="str">
            <v>SERVICOS TERCEIROS OPERACIONAIS</v>
          </cell>
          <cell r="I536" t="str">
            <v>junho</v>
          </cell>
          <cell r="N536">
            <v>136.5</v>
          </cell>
        </row>
        <row r="537">
          <cell r="B537" t="str">
            <v>TRANSPORTE / FRETE</v>
          </cell>
          <cell r="C537" t="str">
            <v>SERVICOS TERCEIROS OPERACIONAIS</v>
          </cell>
          <cell r="I537" t="str">
            <v>junho</v>
          </cell>
          <cell r="N537">
            <v>42.95</v>
          </cell>
        </row>
        <row r="538">
          <cell r="B538" t="str">
            <v>LOCACAO DE UTENSILIOS</v>
          </cell>
          <cell r="C538" t="str">
            <v>SERVICOS TERCEIROS OPERACIONAIS</v>
          </cell>
          <cell r="I538" t="str">
            <v>junho</v>
          </cell>
          <cell r="N538">
            <v>2420</v>
          </cell>
        </row>
        <row r="539">
          <cell r="B539" t="str">
            <v>RETIRADA DE LIXO</v>
          </cell>
          <cell r="C539" t="str">
            <v>SERVICOS TERCEIROS OPERACIONAIS</v>
          </cell>
          <cell r="I539" t="str">
            <v>junho</v>
          </cell>
          <cell r="N539">
            <v>3572.69</v>
          </cell>
        </row>
        <row r="540">
          <cell r="B540" t="str">
            <v>SERVICOS TERCEIROS</v>
          </cell>
          <cell r="C540" t="str">
            <v>SERVICOS TERCEIROS OPERACIONAIS</v>
          </cell>
          <cell r="I540" t="str">
            <v>junho</v>
          </cell>
          <cell r="N540">
            <v>12</v>
          </cell>
        </row>
        <row r="541">
          <cell r="B541" t="str">
            <v>TRANSPORTE / FRETE</v>
          </cell>
          <cell r="C541" t="str">
            <v>SERVICOS TERCEIROS OPERACIONAIS</v>
          </cell>
          <cell r="I541" t="str">
            <v>junho</v>
          </cell>
          <cell r="N541">
            <v>15.86</v>
          </cell>
        </row>
        <row r="542">
          <cell r="B542" t="str">
            <v>CONSULTORIA OPERACIONAL</v>
          </cell>
          <cell r="C542" t="str">
            <v>SERVICOS TERCEIROS OPERACIONAIS</v>
          </cell>
          <cell r="I542" t="str">
            <v>junho</v>
          </cell>
          <cell r="N542">
            <v>15000</v>
          </cell>
        </row>
        <row r="543">
          <cell r="B543" t="str">
            <v>CONSULTORIA OPERACIONAL</v>
          </cell>
          <cell r="C543" t="str">
            <v>SERVICOS TERCEIROS OPERACIONAIS</v>
          </cell>
          <cell r="I543" t="str">
            <v>junho</v>
          </cell>
          <cell r="N543">
            <v>15000</v>
          </cell>
        </row>
        <row r="544">
          <cell r="B544" t="str">
            <v>CONSULTORIA OPERACIONAL</v>
          </cell>
          <cell r="C544" t="str">
            <v>SERVICOS TERCEIROS OPERACIONAIS</v>
          </cell>
          <cell r="I544" t="str">
            <v>junho</v>
          </cell>
          <cell r="N544">
            <v>2971.03</v>
          </cell>
        </row>
        <row r="545">
          <cell r="B545" t="str">
            <v>CONSULTORIA OPERACIONAL</v>
          </cell>
          <cell r="C545" t="str">
            <v>SERVICOS TERCEIROS OPERACIONAIS</v>
          </cell>
          <cell r="I545" t="str">
            <v>junho</v>
          </cell>
          <cell r="N545">
            <v>16000</v>
          </cell>
        </row>
        <row r="546">
          <cell r="B546" t="str">
            <v>CONSULTORIA OPERACIONAL</v>
          </cell>
          <cell r="C546" t="str">
            <v>SERVICOS TERCEIROS OPERACIONAIS</v>
          </cell>
          <cell r="I546" t="str">
            <v>junho</v>
          </cell>
          <cell r="N546">
            <v>6927.2</v>
          </cell>
        </row>
        <row r="547">
          <cell r="B547" t="str">
            <v>LOCACAO DE EQUIPAMENTOS</v>
          </cell>
          <cell r="C547" t="str">
            <v>SERVICOS TERCEIROS OPERACIONAIS</v>
          </cell>
          <cell r="I547" t="str">
            <v>junho</v>
          </cell>
          <cell r="N547">
            <v>5100</v>
          </cell>
        </row>
        <row r="548">
          <cell r="B548" t="str">
            <v>SERVICOS TERCEIROS</v>
          </cell>
          <cell r="C548" t="str">
            <v>SERVICOS TERCEIROS OPERACIONAIS</v>
          </cell>
          <cell r="I548" t="str">
            <v>junho</v>
          </cell>
          <cell r="N548">
            <v>225</v>
          </cell>
        </row>
        <row r="549">
          <cell r="B549" t="str">
            <v>SEGURANCA</v>
          </cell>
          <cell r="C549" t="str">
            <v>SERVICOS TERCEIROS OPERACIONAIS</v>
          </cell>
          <cell r="I549" t="str">
            <v>junho</v>
          </cell>
          <cell r="N549">
            <v>11905</v>
          </cell>
        </row>
        <row r="550">
          <cell r="B550" t="str">
            <v>LOCACAO DE EQUIPAMENTOS</v>
          </cell>
          <cell r="C550" t="str">
            <v>SERVICOS TERCEIROS OPERACIONAIS</v>
          </cell>
          <cell r="I550" t="str">
            <v>julho</v>
          </cell>
          <cell r="N550">
            <v>2300</v>
          </cell>
        </row>
        <row r="551">
          <cell r="B551" t="str">
            <v>TRANSPORTE / FRETE</v>
          </cell>
          <cell r="C551" t="str">
            <v>SERVICOS TERCEIROS OPERACIONAIS</v>
          </cell>
          <cell r="I551" t="str">
            <v>julho</v>
          </cell>
          <cell r="N551">
            <v>64</v>
          </cell>
        </row>
        <row r="552">
          <cell r="B552" t="str">
            <v>TRANSPORTE / FRETE</v>
          </cell>
          <cell r="C552" t="str">
            <v>SERVICOS TERCEIROS OPERACIONAIS</v>
          </cell>
          <cell r="I552" t="str">
            <v>julho</v>
          </cell>
          <cell r="N552">
            <v>72.900000000000006</v>
          </cell>
        </row>
        <row r="553">
          <cell r="B553" t="str">
            <v>TRANSPORTE / FRETE</v>
          </cell>
          <cell r="C553" t="str">
            <v>SERVICOS TERCEIROS OPERACIONAIS</v>
          </cell>
          <cell r="I553" t="str">
            <v>julho</v>
          </cell>
          <cell r="N553">
            <v>26.81</v>
          </cell>
        </row>
        <row r="554">
          <cell r="B554" t="str">
            <v>TRANSPORTE / FRETE</v>
          </cell>
          <cell r="C554" t="str">
            <v>SERVICOS TERCEIROS OPERACIONAIS</v>
          </cell>
          <cell r="I554" t="str">
            <v>julho</v>
          </cell>
          <cell r="N554">
            <v>30</v>
          </cell>
        </row>
        <row r="555">
          <cell r="B555" t="str">
            <v>LOCACAO DE ENXOVAL</v>
          </cell>
          <cell r="C555" t="str">
            <v>SERVICOS TERCEIROS OPERACIONAIS</v>
          </cell>
          <cell r="I555" t="str">
            <v>julho</v>
          </cell>
          <cell r="N555">
            <v>5648.5</v>
          </cell>
        </row>
        <row r="556">
          <cell r="B556" t="str">
            <v>TRANSPORTE / FRETE</v>
          </cell>
          <cell r="C556" t="str">
            <v>SERVICOS TERCEIROS OPERACIONAIS</v>
          </cell>
          <cell r="I556" t="str">
            <v>julho</v>
          </cell>
          <cell r="N556">
            <v>47</v>
          </cell>
        </row>
        <row r="557">
          <cell r="B557" t="str">
            <v>TRANSPORTE / FRETE</v>
          </cell>
          <cell r="C557" t="str">
            <v>SERVICOS TERCEIROS OPERACIONAIS</v>
          </cell>
          <cell r="I557" t="str">
            <v>julho</v>
          </cell>
          <cell r="N557">
            <v>41.36</v>
          </cell>
        </row>
        <row r="558">
          <cell r="B558" t="str">
            <v>TRANSPORTE / FRETE</v>
          </cell>
          <cell r="C558" t="str">
            <v>SERVICOS TERCEIROS OPERACIONAIS</v>
          </cell>
          <cell r="I558" t="str">
            <v>julho</v>
          </cell>
          <cell r="N558">
            <v>200</v>
          </cell>
        </row>
        <row r="559">
          <cell r="B559" t="str">
            <v>LOCACAO DE EQUIPAMENTOS</v>
          </cell>
          <cell r="C559" t="str">
            <v>SERVICOS TERCEIROS OPERACIONAIS</v>
          </cell>
          <cell r="I559" t="str">
            <v>julho</v>
          </cell>
          <cell r="N559">
            <v>350</v>
          </cell>
        </row>
        <row r="560">
          <cell r="B560" t="str">
            <v>TRANSPORTE / FRETE</v>
          </cell>
          <cell r="C560" t="str">
            <v>SERVICOS TERCEIROS OPERACIONAIS</v>
          </cell>
          <cell r="I560" t="str">
            <v>julho</v>
          </cell>
          <cell r="N560">
            <v>17.93</v>
          </cell>
        </row>
        <row r="561">
          <cell r="B561" t="str">
            <v>TRANSPORTE / FRETE</v>
          </cell>
          <cell r="C561" t="str">
            <v>SERVICOS TERCEIROS OPERACIONAIS</v>
          </cell>
          <cell r="I561" t="str">
            <v>julho</v>
          </cell>
          <cell r="N561">
            <v>24.76</v>
          </cell>
        </row>
        <row r="562">
          <cell r="B562" t="str">
            <v>TRANSPORTE / FRETE</v>
          </cell>
          <cell r="C562" t="str">
            <v>SERVICOS TERCEIROS OPERACIONAIS</v>
          </cell>
          <cell r="I562" t="str">
            <v>julho</v>
          </cell>
          <cell r="N562">
            <v>22.38</v>
          </cell>
        </row>
        <row r="563">
          <cell r="B563" t="str">
            <v>LOCACAO DE EQUIPAMENTOS</v>
          </cell>
          <cell r="C563" t="str">
            <v>SERVICOS TERCEIROS OPERACIONAIS</v>
          </cell>
          <cell r="I563" t="str">
            <v>julho</v>
          </cell>
          <cell r="N563">
            <v>360</v>
          </cell>
        </row>
        <row r="564">
          <cell r="B564" t="str">
            <v>LOCACAO DE EQUIPAMENTOS</v>
          </cell>
          <cell r="C564" t="str">
            <v>SERVICOS TERCEIROS OPERACIONAIS</v>
          </cell>
          <cell r="I564" t="str">
            <v>julho</v>
          </cell>
          <cell r="N564">
            <v>399.5</v>
          </cell>
        </row>
        <row r="565">
          <cell r="B565" t="str">
            <v>TRANSPORTE / FRETE</v>
          </cell>
          <cell r="C565" t="str">
            <v>SERVICOS TERCEIROS OPERACIONAIS</v>
          </cell>
          <cell r="I565" t="str">
            <v>julho</v>
          </cell>
          <cell r="N565">
            <v>100</v>
          </cell>
        </row>
        <row r="566">
          <cell r="B566" t="str">
            <v>LOCACAO DE EQUIPAMENTOS</v>
          </cell>
          <cell r="C566" t="str">
            <v>SERVICOS TERCEIROS OPERACIONAIS</v>
          </cell>
          <cell r="I566" t="str">
            <v>julho</v>
          </cell>
          <cell r="N566">
            <v>269.7</v>
          </cell>
        </row>
        <row r="567">
          <cell r="B567" t="str">
            <v>SERVICO TI</v>
          </cell>
          <cell r="C567" t="str">
            <v>SERVICOS TERCEIROS OPERACIONAIS</v>
          </cell>
          <cell r="I567" t="str">
            <v>julho</v>
          </cell>
          <cell r="N567">
            <v>2097.46</v>
          </cell>
        </row>
        <row r="568">
          <cell r="B568" t="str">
            <v>LOCACAO DE EQUIPAMENTOS</v>
          </cell>
          <cell r="C568" t="str">
            <v>SERVICOS TERCEIROS OPERACIONAIS</v>
          </cell>
          <cell r="I568" t="str">
            <v>julho</v>
          </cell>
          <cell r="N568">
            <v>491.4</v>
          </cell>
        </row>
        <row r="569">
          <cell r="B569" t="str">
            <v>NUTRICIONISTA</v>
          </cell>
          <cell r="C569" t="str">
            <v>SERVICOS TERCEIROS OPERACIONAIS</v>
          </cell>
          <cell r="I569" t="str">
            <v>julho</v>
          </cell>
          <cell r="N569">
            <v>4050</v>
          </cell>
        </row>
        <row r="570">
          <cell r="B570" t="str">
            <v>TRANSPORTE / FRETE</v>
          </cell>
          <cell r="C570" t="str">
            <v>SERVICOS TERCEIROS OPERACIONAIS</v>
          </cell>
          <cell r="I570" t="str">
            <v>julho</v>
          </cell>
          <cell r="N570">
            <v>55</v>
          </cell>
        </row>
        <row r="571">
          <cell r="B571" t="str">
            <v>TRANSPORTE / FRETE</v>
          </cell>
          <cell r="C571" t="str">
            <v>SERVICOS TERCEIROS OPERACIONAIS</v>
          </cell>
          <cell r="I571" t="str">
            <v>julho</v>
          </cell>
          <cell r="N571">
            <v>30</v>
          </cell>
        </row>
        <row r="572">
          <cell r="B572" t="str">
            <v>TRANSPORTE / FRETE</v>
          </cell>
          <cell r="C572" t="str">
            <v>SERVICOS TERCEIROS OPERACIONAIS</v>
          </cell>
          <cell r="I572" t="str">
            <v>julho</v>
          </cell>
          <cell r="N572">
            <v>56</v>
          </cell>
        </row>
        <row r="573">
          <cell r="B573" t="str">
            <v>SERVICOS TERCEIROS</v>
          </cell>
          <cell r="C573" t="str">
            <v>SERVICOS TERCEIROS OPERACIONAIS</v>
          </cell>
          <cell r="I573" t="str">
            <v>julho</v>
          </cell>
          <cell r="N573">
            <v>225</v>
          </cell>
        </row>
        <row r="574">
          <cell r="B574" t="str">
            <v>DEDETIZACAO</v>
          </cell>
          <cell r="C574" t="str">
            <v>SERVICOS TERCEIROS OPERACIONAIS</v>
          </cell>
          <cell r="I574" t="str">
            <v>julho</v>
          </cell>
          <cell r="N574">
            <v>1800</v>
          </cell>
        </row>
        <row r="575">
          <cell r="B575" t="str">
            <v>DEDETIZACAO</v>
          </cell>
          <cell r="C575" t="str">
            <v>SERVICOS TERCEIROS OPERACIONAIS</v>
          </cell>
          <cell r="I575" t="str">
            <v>julho</v>
          </cell>
          <cell r="N575">
            <v>916.5</v>
          </cell>
        </row>
        <row r="576">
          <cell r="B576" t="str">
            <v>SONORIZACAO / AMBIENTACAO</v>
          </cell>
          <cell r="C576" t="str">
            <v>SERVICOS TERCEIROS OPERACIONAIS</v>
          </cell>
          <cell r="I576" t="str">
            <v>julho</v>
          </cell>
          <cell r="N576">
            <v>929</v>
          </cell>
        </row>
        <row r="577">
          <cell r="B577" t="str">
            <v>CONSULTORIA OPERACIONAL</v>
          </cell>
          <cell r="C577" t="str">
            <v>SERVICOS TERCEIROS OPERACIONAIS</v>
          </cell>
          <cell r="I577" t="str">
            <v>julho</v>
          </cell>
          <cell r="N577">
            <v>9000</v>
          </cell>
        </row>
        <row r="578">
          <cell r="B578" t="str">
            <v>LIMPEZA E CONSERVACAO</v>
          </cell>
          <cell r="C578" t="str">
            <v>SERVICOS TERCEIROS OPERACIONAIS</v>
          </cell>
          <cell r="I578" t="str">
            <v>julho</v>
          </cell>
          <cell r="N578">
            <v>1000</v>
          </cell>
        </row>
        <row r="579">
          <cell r="B579" t="str">
            <v>LOCACAO DE EQUIPAMENTOS</v>
          </cell>
          <cell r="C579" t="str">
            <v>SERVICOS TERCEIROS OPERACIONAIS</v>
          </cell>
          <cell r="I579" t="str">
            <v>julho</v>
          </cell>
          <cell r="N579">
            <v>1486.79</v>
          </cell>
        </row>
        <row r="580">
          <cell r="B580" t="str">
            <v>SERVICOS TERCEIROS</v>
          </cell>
          <cell r="C580" t="str">
            <v>SERVICOS TERCEIROS OPERACIONAIS</v>
          </cell>
          <cell r="I580" t="str">
            <v>julho</v>
          </cell>
          <cell r="N580">
            <v>1345.5</v>
          </cell>
        </row>
        <row r="581">
          <cell r="B581" t="str">
            <v>SEGURANCA</v>
          </cell>
          <cell r="C581" t="str">
            <v>SERVICOS TERCEIROS OPERACIONAIS</v>
          </cell>
          <cell r="I581" t="str">
            <v>julho</v>
          </cell>
          <cell r="N581">
            <v>12400</v>
          </cell>
        </row>
        <row r="582">
          <cell r="B582" t="str">
            <v>TRANSPORTE / FRETE</v>
          </cell>
          <cell r="C582" t="str">
            <v>SERVICOS TERCEIROS OPERACIONAIS</v>
          </cell>
          <cell r="I582" t="str">
            <v>julho</v>
          </cell>
          <cell r="N582">
            <v>50</v>
          </cell>
        </row>
        <row r="583">
          <cell r="B583" t="str">
            <v>TRANSPORTE / FRETE</v>
          </cell>
          <cell r="C583" t="str">
            <v>SERVICOS TERCEIROS OPERACIONAIS</v>
          </cell>
          <cell r="I583" t="str">
            <v>julho</v>
          </cell>
          <cell r="N583">
            <v>30</v>
          </cell>
        </row>
        <row r="584">
          <cell r="B584" t="str">
            <v>LOCACAO DE EQUIPAMENTOS</v>
          </cell>
          <cell r="C584" t="str">
            <v>SERVICOS TERCEIROS OPERACIONAIS</v>
          </cell>
          <cell r="I584" t="str">
            <v>julho</v>
          </cell>
          <cell r="N584">
            <v>1400</v>
          </cell>
        </row>
        <row r="585">
          <cell r="B585" t="str">
            <v>TRANSPORTE / FRETE</v>
          </cell>
          <cell r="C585" t="str">
            <v>SERVICOS TERCEIROS OPERACIONAIS</v>
          </cell>
          <cell r="I585" t="str">
            <v>julho</v>
          </cell>
          <cell r="N585">
            <v>50</v>
          </cell>
        </row>
        <row r="586">
          <cell r="B586" t="str">
            <v>LOCACAO DE EQUIPAMENTOS</v>
          </cell>
          <cell r="C586" t="str">
            <v>SERVICOS TERCEIROS OPERACIONAIS</v>
          </cell>
          <cell r="I586" t="str">
            <v>julho</v>
          </cell>
          <cell r="N586">
            <v>1995</v>
          </cell>
        </row>
        <row r="587">
          <cell r="B587" t="str">
            <v>LOCACAO DE ENXOVAL</v>
          </cell>
          <cell r="C587" t="str">
            <v>SERVICOS TERCEIROS OPERACIONAIS</v>
          </cell>
          <cell r="I587" t="str">
            <v>julho</v>
          </cell>
          <cell r="N587">
            <v>4165.74</v>
          </cell>
        </row>
        <row r="588">
          <cell r="B588" t="str">
            <v>TRANSPORTE / FRETE</v>
          </cell>
          <cell r="C588" t="str">
            <v>SERVICOS TERCEIROS OPERACIONAIS</v>
          </cell>
          <cell r="I588" t="str">
            <v>julho</v>
          </cell>
          <cell r="N588">
            <v>22.55</v>
          </cell>
        </row>
        <row r="589">
          <cell r="B589" t="str">
            <v>TRANSPORTE / FRETE</v>
          </cell>
          <cell r="C589" t="str">
            <v>SERVICOS TERCEIROS OPERACIONAIS</v>
          </cell>
          <cell r="I589" t="str">
            <v>julho</v>
          </cell>
          <cell r="N589">
            <v>21.62</v>
          </cell>
        </row>
        <row r="590">
          <cell r="B590" t="str">
            <v>TRANSPORTE / FRETE</v>
          </cell>
          <cell r="C590" t="str">
            <v>SERVICOS TERCEIROS OPERACIONAIS</v>
          </cell>
          <cell r="I590" t="str">
            <v>julho</v>
          </cell>
          <cell r="N590">
            <v>50</v>
          </cell>
        </row>
        <row r="591">
          <cell r="B591" t="str">
            <v>RETIRADA DE LIXO</v>
          </cell>
          <cell r="C591" t="str">
            <v>SERVICOS TERCEIROS OPERACIONAIS</v>
          </cell>
          <cell r="I591" t="str">
            <v>julho</v>
          </cell>
          <cell r="N591">
            <v>3237.92</v>
          </cell>
        </row>
        <row r="592">
          <cell r="B592" t="str">
            <v>LOCACAO DE EQUIPAMENTOS</v>
          </cell>
          <cell r="C592" t="str">
            <v>SERVICOS TERCEIROS OPERACIONAIS</v>
          </cell>
          <cell r="I592" t="str">
            <v>julho</v>
          </cell>
          <cell r="N592">
            <v>79.900000000000006</v>
          </cell>
        </row>
        <row r="593">
          <cell r="B593" t="str">
            <v>LOCACAO DE EQUIPAMENTOS</v>
          </cell>
          <cell r="C593" t="str">
            <v>SERVICOS TERCEIROS OPERACIONAIS</v>
          </cell>
          <cell r="I593" t="str">
            <v>julho</v>
          </cell>
          <cell r="N593">
            <v>55.93</v>
          </cell>
        </row>
        <row r="594">
          <cell r="B594" t="str">
            <v>TRANSPORTE / FRETE</v>
          </cell>
          <cell r="C594" t="str">
            <v>SERVICOS TERCEIROS OPERACIONAIS</v>
          </cell>
          <cell r="I594" t="str">
            <v>julho</v>
          </cell>
          <cell r="N594">
            <v>22.5</v>
          </cell>
        </row>
        <row r="595">
          <cell r="B595" t="str">
            <v>TRANSPORTE / FRETE</v>
          </cell>
          <cell r="C595" t="str">
            <v>SERVICOS TERCEIROS OPERACIONAIS</v>
          </cell>
          <cell r="I595" t="str">
            <v>julho</v>
          </cell>
          <cell r="N595">
            <v>25</v>
          </cell>
        </row>
        <row r="596">
          <cell r="B596" t="str">
            <v>CONSULTORIA OPERACIONAL</v>
          </cell>
          <cell r="C596" t="str">
            <v>SERVICOS TERCEIROS OPERACIONAIS</v>
          </cell>
          <cell r="I596" t="str">
            <v>julho</v>
          </cell>
          <cell r="N596">
            <v>4394.8599999999997</v>
          </cell>
        </row>
        <row r="597">
          <cell r="B597" t="str">
            <v>ESTACIONAMENTO</v>
          </cell>
          <cell r="C597" t="str">
            <v>SERVICOS TERCEIROS OPERACIONAIS</v>
          </cell>
          <cell r="I597" t="str">
            <v>julho</v>
          </cell>
          <cell r="N597">
            <v>40</v>
          </cell>
        </row>
        <row r="598">
          <cell r="B598" t="str">
            <v>SERVICOS TERCEIROS</v>
          </cell>
          <cell r="C598" t="str">
            <v>SERVICOS TERCEIROS OPERACIONAIS</v>
          </cell>
          <cell r="I598" t="str">
            <v>julho</v>
          </cell>
          <cell r="N598">
            <v>9.9</v>
          </cell>
        </row>
        <row r="599">
          <cell r="B599" t="str">
            <v>TRANSPORTE / FRETE</v>
          </cell>
          <cell r="C599" t="str">
            <v>SERVICOS TERCEIROS OPERACIONAIS</v>
          </cell>
          <cell r="I599" t="str">
            <v>julho</v>
          </cell>
          <cell r="N599">
            <v>29.99</v>
          </cell>
        </row>
        <row r="600">
          <cell r="B600" t="str">
            <v>LAVANDERIA</v>
          </cell>
          <cell r="C600" t="str">
            <v>SERVICOS TERCEIROS OPERACIONAIS</v>
          </cell>
          <cell r="I600" t="str">
            <v>julho</v>
          </cell>
          <cell r="N600">
            <v>90</v>
          </cell>
        </row>
        <row r="601">
          <cell r="B601" t="str">
            <v>LOCACAO DE EQUIPAMENTOS</v>
          </cell>
          <cell r="C601" t="str">
            <v>SERVICOS TERCEIROS OPERACIONAIS</v>
          </cell>
          <cell r="I601" t="str">
            <v>julho</v>
          </cell>
          <cell r="N601">
            <v>10.3</v>
          </cell>
        </row>
        <row r="602">
          <cell r="B602" t="str">
            <v>TRANSPORTE / FRETE</v>
          </cell>
          <cell r="C602" t="str">
            <v>SERVICOS TERCEIROS OPERACIONAIS</v>
          </cell>
          <cell r="I602" t="str">
            <v>julho</v>
          </cell>
          <cell r="N602">
            <v>28.98</v>
          </cell>
        </row>
        <row r="603">
          <cell r="B603" t="str">
            <v>TRANSPORTE / FRETE</v>
          </cell>
          <cell r="C603" t="str">
            <v>SERVICOS TERCEIROS OPERACIONAIS</v>
          </cell>
          <cell r="I603" t="str">
            <v>julho</v>
          </cell>
          <cell r="N603">
            <v>25.08</v>
          </cell>
        </row>
        <row r="604">
          <cell r="B604" t="str">
            <v>TRANSPORTE / FRETE</v>
          </cell>
          <cell r="C604" t="str">
            <v>SERVICOS TERCEIROS OPERACIONAIS</v>
          </cell>
          <cell r="I604" t="str">
            <v>julho</v>
          </cell>
          <cell r="N604">
            <v>55</v>
          </cell>
        </row>
        <row r="605">
          <cell r="B605" t="str">
            <v>LOCACAO DE EQUIPAMENTOS</v>
          </cell>
          <cell r="C605" t="str">
            <v>SERVICOS TERCEIROS OPERACIONAIS</v>
          </cell>
          <cell r="I605" t="str">
            <v>julho</v>
          </cell>
          <cell r="N605">
            <v>5100</v>
          </cell>
        </row>
        <row r="606">
          <cell r="B606" t="str">
            <v>CONSULTORIA OPERACIONAL</v>
          </cell>
          <cell r="C606" t="str">
            <v>SERVICOS TERCEIROS OPERACIONAIS</v>
          </cell>
          <cell r="I606" t="str">
            <v>julho</v>
          </cell>
          <cell r="N606">
            <v>16000</v>
          </cell>
        </row>
        <row r="607">
          <cell r="B607" t="str">
            <v>CONSULTORIA OPERACIONAL</v>
          </cell>
          <cell r="C607" t="str">
            <v>SERVICOS TERCEIROS OPERACIONAIS</v>
          </cell>
          <cell r="I607" t="str">
            <v>julho</v>
          </cell>
          <cell r="N607">
            <v>8462.7999999999993</v>
          </cell>
        </row>
        <row r="608">
          <cell r="B608" t="str">
            <v>CONSULTORIA OPERACIONAL</v>
          </cell>
          <cell r="C608" t="str">
            <v>SERVICOS TERCEIROS OPERACIONAIS</v>
          </cell>
          <cell r="I608" t="str">
            <v>julho</v>
          </cell>
          <cell r="N608">
            <v>9000</v>
          </cell>
        </row>
        <row r="609">
          <cell r="B609" t="str">
            <v>CONSULTORIA OPERACIONAL</v>
          </cell>
          <cell r="C609" t="str">
            <v>SERVICOS TERCEIROS OPERACIONAIS</v>
          </cell>
          <cell r="I609" t="str">
            <v>julho</v>
          </cell>
          <cell r="N609">
            <v>5000</v>
          </cell>
        </row>
        <row r="610">
          <cell r="B610" t="str">
            <v>SERVICOS TERCEIROS</v>
          </cell>
          <cell r="C610" t="str">
            <v>SERVICOS TERCEIROS OPERACIONAIS</v>
          </cell>
          <cell r="I610" t="str">
            <v>julho</v>
          </cell>
          <cell r="N610">
            <v>20000</v>
          </cell>
        </row>
        <row r="611">
          <cell r="B611" t="str">
            <v>CONSULTORIA OPERACIONAL</v>
          </cell>
          <cell r="C611" t="str">
            <v>SERVICOS TERCEIROS OPERACIONAIS</v>
          </cell>
          <cell r="I611" t="str">
            <v>julho</v>
          </cell>
          <cell r="N611">
            <v>15000</v>
          </cell>
        </row>
        <row r="612">
          <cell r="B612" t="str">
            <v>TRANSPORTE / FRETE</v>
          </cell>
          <cell r="C612" t="str">
            <v>SERVICOS TERCEIROS OPERACIONAIS</v>
          </cell>
          <cell r="I612" t="str">
            <v>julho</v>
          </cell>
          <cell r="N612">
            <v>21</v>
          </cell>
        </row>
        <row r="613">
          <cell r="B613" t="str">
            <v>TRANSPORTE / FRETE</v>
          </cell>
          <cell r="C613" t="str">
            <v>SERVICOS TERCEIROS OPERACIONAIS</v>
          </cell>
          <cell r="I613" t="str">
            <v>julho</v>
          </cell>
          <cell r="N613">
            <v>75</v>
          </cell>
        </row>
        <row r="614">
          <cell r="B614" t="str">
            <v>CONSULTORIA OPERACIONAL</v>
          </cell>
          <cell r="C614" t="str">
            <v>SERVICOS TERCEIROS OPERACIONAIS</v>
          </cell>
          <cell r="I614" t="str">
            <v>julho</v>
          </cell>
          <cell r="N614">
            <v>13335</v>
          </cell>
        </row>
        <row r="615">
          <cell r="B615" t="str">
            <v>SEGURANCA</v>
          </cell>
          <cell r="C615" t="str">
            <v>SERVICOS TERCEIROS OPERACIONAIS</v>
          </cell>
          <cell r="I615" t="str">
            <v>julho</v>
          </cell>
          <cell r="N615">
            <v>13580</v>
          </cell>
        </row>
        <row r="616">
          <cell r="B616" t="str">
            <v>HOSTESS</v>
          </cell>
          <cell r="C616" t="str">
            <v xml:space="preserve">SERVICOS TERCEIROS ADMINISTRATIVOS </v>
          </cell>
          <cell r="I616" t="str">
            <v>setembro</v>
          </cell>
          <cell r="N616">
            <v>2505</v>
          </cell>
        </row>
        <row r="617">
          <cell r="B617" t="str">
            <v>CONTABILIDADE</v>
          </cell>
          <cell r="C617" t="str">
            <v xml:space="preserve">SERVICOS TERCEIROS ADMINISTRATIVOS </v>
          </cell>
          <cell r="I617" t="str">
            <v>setembro</v>
          </cell>
          <cell r="N617">
            <v>1412</v>
          </cell>
        </row>
        <row r="618">
          <cell r="B618" t="str">
            <v>CONTABILIDADE</v>
          </cell>
          <cell r="C618" t="str">
            <v xml:space="preserve">SERVICOS TERCEIROS ADMINISTRATIVOS </v>
          </cell>
          <cell r="I618" t="str">
            <v>setembro</v>
          </cell>
          <cell r="N618">
            <v>5564</v>
          </cell>
        </row>
        <row r="619">
          <cell r="B619" t="str">
            <v>DESPESAS JUDICIAIS</v>
          </cell>
          <cell r="C619" t="str">
            <v xml:space="preserve">SERVICOS TERCEIROS ADMINISTRATIVOS </v>
          </cell>
          <cell r="I619" t="str">
            <v>setembro</v>
          </cell>
          <cell r="N619">
            <v>3195.51</v>
          </cell>
        </row>
        <row r="620">
          <cell r="B620" t="str">
            <v>HOSTESS</v>
          </cell>
          <cell r="C620" t="str">
            <v xml:space="preserve">SERVICOS TERCEIROS ADMINISTRATIVOS </v>
          </cell>
          <cell r="I620" t="str">
            <v>setembro</v>
          </cell>
          <cell r="N620">
            <v>2515</v>
          </cell>
        </row>
        <row r="621">
          <cell r="B621" t="str">
            <v>SISTEMA E SOFTWARE</v>
          </cell>
          <cell r="C621" t="str">
            <v xml:space="preserve">SERVICOS TERCEIROS ADMINISTRATIVOS </v>
          </cell>
          <cell r="I621" t="str">
            <v>setembro</v>
          </cell>
          <cell r="N621">
            <v>1400</v>
          </cell>
        </row>
        <row r="622">
          <cell r="B622" t="str">
            <v>SERVICOS ADMINISTRATIVOS</v>
          </cell>
          <cell r="C622" t="str">
            <v xml:space="preserve">SERVICOS TERCEIROS ADMINISTRATIVOS </v>
          </cell>
          <cell r="I622" t="str">
            <v>setembro</v>
          </cell>
          <cell r="N622">
            <v>3500</v>
          </cell>
        </row>
        <row r="623">
          <cell r="B623" t="str">
            <v>DESPESAS JUDICIAIS</v>
          </cell>
          <cell r="C623" t="str">
            <v xml:space="preserve">SERVICOS TERCEIROS ADMINISTRATIVOS </v>
          </cell>
          <cell r="I623" t="str">
            <v>setembro</v>
          </cell>
          <cell r="N623">
            <v>3195.51</v>
          </cell>
        </row>
        <row r="624">
          <cell r="B624" t="str">
            <v>HOSTESS</v>
          </cell>
          <cell r="C624" t="str">
            <v xml:space="preserve">SERVICOS TERCEIROS ADMINISTRATIVOS </v>
          </cell>
          <cell r="I624" t="str">
            <v>setembro</v>
          </cell>
          <cell r="N624">
            <v>2585</v>
          </cell>
        </row>
        <row r="625">
          <cell r="B625" t="str">
            <v>SISTEMA E SOFTWARE</v>
          </cell>
          <cell r="C625" t="str">
            <v xml:space="preserve">SERVICOS TERCEIROS ADMINISTRATIVOS </v>
          </cell>
          <cell r="I625" t="str">
            <v>setembro</v>
          </cell>
          <cell r="N625">
            <v>604.20000000000005</v>
          </cell>
        </row>
        <row r="626">
          <cell r="B626" t="str">
            <v>HOSPEDAGEM E DOMINIO</v>
          </cell>
          <cell r="C626" t="str">
            <v xml:space="preserve">SERVICOS TERCEIROS ADMINISTRATIVOS </v>
          </cell>
          <cell r="I626" t="str">
            <v>setembro</v>
          </cell>
          <cell r="N626">
            <v>253</v>
          </cell>
        </row>
        <row r="627">
          <cell r="B627" t="str">
            <v>HOSTESS</v>
          </cell>
          <cell r="C627" t="str">
            <v xml:space="preserve">SERVICOS TERCEIROS ADMINISTRATIVOS </v>
          </cell>
          <cell r="I627" t="str">
            <v>setembro</v>
          </cell>
          <cell r="N627">
            <v>2733.5</v>
          </cell>
        </row>
        <row r="628">
          <cell r="B628" t="str">
            <v>SISTEMA E SOFTWARE</v>
          </cell>
          <cell r="C628" t="str">
            <v xml:space="preserve">SERVICOS TERCEIROS ADMINISTRATIVOS </v>
          </cell>
          <cell r="I628" t="str">
            <v>setembro</v>
          </cell>
          <cell r="N628">
            <v>373.43</v>
          </cell>
        </row>
        <row r="629">
          <cell r="B629" t="str">
            <v>CONTABILIDADE</v>
          </cell>
          <cell r="C629" t="str">
            <v xml:space="preserve">SERVICOS TERCEIROS ADMINISTRATIVOS </v>
          </cell>
          <cell r="I629" t="str">
            <v>setembro</v>
          </cell>
          <cell r="N629">
            <v>5564</v>
          </cell>
        </row>
        <row r="630">
          <cell r="B630" t="str">
            <v>SERVICOS ADMINISTRATIVOS</v>
          </cell>
          <cell r="C630" t="str">
            <v xml:space="preserve">SERVICOS TERCEIROS ADMINISTRATIVOS </v>
          </cell>
          <cell r="I630" t="str">
            <v>setembro</v>
          </cell>
          <cell r="N630">
            <v>1113</v>
          </cell>
        </row>
        <row r="631">
          <cell r="B631" t="str">
            <v>CONTABILIDADE</v>
          </cell>
          <cell r="C631" t="str">
            <v xml:space="preserve">SERVICOS TERCEIROS ADMINISTRATIVOS </v>
          </cell>
          <cell r="I631" t="str">
            <v>setembro</v>
          </cell>
          <cell r="N631">
            <v>1412</v>
          </cell>
        </row>
        <row r="632">
          <cell r="B632" t="str">
            <v>SISTEMA E SOFTWARE</v>
          </cell>
          <cell r="C632" t="str">
            <v xml:space="preserve">SERVICOS TERCEIROS ADMINISTRATIVOS </v>
          </cell>
          <cell r="I632" t="str">
            <v>setembro</v>
          </cell>
          <cell r="N632">
            <v>672</v>
          </cell>
        </row>
        <row r="633">
          <cell r="B633" t="str">
            <v>SISTEMA E SOFTWARE</v>
          </cell>
          <cell r="C633" t="str">
            <v xml:space="preserve">SERVICOS TERCEIROS ADMINISTRATIVOS </v>
          </cell>
          <cell r="I633" t="str">
            <v>setembro</v>
          </cell>
          <cell r="N633">
            <v>447.92</v>
          </cell>
        </row>
        <row r="634">
          <cell r="B634" t="str">
            <v>SISTEMA E SOFTWARE</v>
          </cell>
          <cell r="C634" t="str">
            <v xml:space="preserve">SERVICOS TERCEIROS ADMINISTRATIVOS </v>
          </cell>
          <cell r="I634" t="str">
            <v>setembro</v>
          </cell>
          <cell r="N634">
            <v>36</v>
          </cell>
        </row>
        <row r="635">
          <cell r="B635" t="str">
            <v>SISTEMA E SOFTWARE</v>
          </cell>
          <cell r="C635" t="str">
            <v xml:space="preserve">SERVICOS TERCEIROS ADMINISTRATIVOS </v>
          </cell>
          <cell r="I635" t="str">
            <v>setembro</v>
          </cell>
          <cell r="N635">
            <v>36</v>
          </cell>
        </row>
        <row r="636">
          <cell r="B636" t="str">
            <v>HOSTESS</v>
          </cell>
          <cell r="C636" t="str">
            <v xml:space="preserve">SERVICOS TERCEIROS ADMINISTRATIVOS </v>
          </cell>
          <cell r="I636" t="str">
            <v>setembro</v>
          </cell>
          <cell r="N636">
            <v>2733.5</v>
          </cell>
        </row>
        <row r="637">
          <cell r="B637" t="str">
            <v>CONTABILIDADE</v>
          </cell>
          <cell r="C637" t="str">
            <v xml:space="preserve">SERVICOS TERCEIROS ADMINISTRATIVOS </v>
          </cell>
          <cell r="I637" t="str">
            <v>outubro</v>
          </cell>
          <cell r="N637">
            <v>8000</v>
          </cell>
        </row>
        <row r="638">
          <cell r="B638" t="str">
            <v>HOSTESS</v>
          </cell>
          <cell r="C638" t="str">
            <v xml:space="preserve">SERVICOS TERCEIROS ADMINISTRATIVOS </v>
          </cell>
          <cell r="I638" t="str">
            <v>outubro</v>
          </cell>
          <cell r="N638">
            <v>2733.5</v>
          </cell>
        </row>
        <row r="639">
          <cell r="B639" t="str">
            <v>SERVICOS ADMINISTRATIVOS</v>
          </cell>
          <cell r="C639" t="str">
            <v xml:space="preserve">SERVICOS TERCEIROS ADMINISTRATIVOS </v>
          </cell>
          <cell r="I639" t="str">
            <v>outubro</v>
          </cell>
          <cell r="N639">
            <v>3500</v>
          </cell>
        </row>
        <row r="640">
          <cell r="B640" t="str">
            <v>SISTEMA E SOFTWARE</v>
          </cell>
          <cell r="C640" t="str">
            <v xml:space="preserve">SERVICOS TERCEIROS ADMINISTRATIVOS </v>
          </cell>
          <cell r="I640" t="str">
            <v>outubro</v>
          </cell>
          <cell r="N640">
            <v>1433.6</v>
          </cell>
        </row>
        <row r="641">
          <cell r="B641" t="str">
            <v>HOSTESS</v>
          </cell>
          <cell r="C641" t="str">
            <v xml:space="preserve">SERVICOS TERCEIROS ADMINISTRATIVOS </v>
          </cell>
          <cell r="I641" t="str">
            <v>outubro</v>
          </cell>
          <cell r="N641">
            <v>2773.5</v>
          </cell>
        </row>
        <row r="642">
          <cell r="B642" t="str">
            <v>SISTEMA E SOFTWARE</v>
          </cell>
          <cell r="C642" t="str">
            <v xml:space="preserve">SERVICOS TERCEIROS ADMINISTRATIVOS </v>
          </cell>
          <cell r="I642" t="str">
            <v>outubro</v>
          </cell>
          <cell r="N642">
            <v>1000</v>
          </cell>
        </row>
        <row r="643">
          <cell r="B643" t="str">
            <v>DESPESAS JUDICIAIS</v>
          </cell>
          <cell r="C643" t="str">
            <v xml:space="preserve">SERVICOS TERCEIROS ADMINISTRATIVOS </v>
          </cell>
          <cell r="I643" t="str">
            <v>outubro</v>
          </cell>
          <cell r="N643">
            <v>3195.51</v>
          </cell>
        </row>
        <row r="644">
          <cell r="B644" t="str">
            <v>SISTEMA E SOFTWARE</v>
          </cell>
          <cell r="C644" t="str">
            <v xml:space="preserve">SERVICOS TERCEIROS ADMINISTRATIVOS </v>
          </cell>
          <cell r="I644" t="str">
            <v>outubro</v>
          </cell>
          <cell r="N644">
            <v>604.20000000000005</v>
          </cell>
        </row>
        <row r="645">
          <cell r="B645" t="str">
            <v>SISTEMA E SOFTWARE</v>
          </cell>
          <cell r="C645" t="str">
            <v xml:space="preserve">SERVICOS TERCEIROS ADMINISTRATIVOS </v>
          </cell>
          <cell r="I645" t="str">
            <v>outubro</v>
          </cell>
          <cell r="N645">
            <v>1764.87</v>
          </cell>
        </row>
        <row r="646">
          <cell r="B646" t="str">
            <v>HOSTESS</v>
          </cell>
          <cell r="C646" t="str">
            <v xml:space="preserve">SERVICOS TERCEIROS ADMINISTRATIVOS </v>
          </cell>
          <cell r="I646" t="str">
            <v>outubro</v>
          </cell>
          <cell r="N646">
            <v>2755.5</v>
          </cell>
        </row>
        <row r="647">
          <cell r="B647" t="str">
            <v>HOSPEDAGEM E DOMINIO</v>
          </cell>
          <cell r="C647" t="str">
            <v xml:space="preserve">SERVICOS TERCEIROS ADMINISTRATIVOS </v>
          </cell>
          <cell r="I647" t="str">
            <v>outubro</v>
          </cell>
          <cell r="N647">
            <v>253</v>
          </cell>
        </row>
        <row r="648">
          <cell r="B648" t="str">
            <v>SISTEMA E SOFTWARE</v>
          </cell>
          <cell r="C648" t="str">
            <v xml:space="preserve">SERVICOS TERCEIROS ADMINISTRATIVOS </v>
          </cell>
          <cell r="I648" t="str">
            <v>outubro</v>
          </cell>
          <cell r="N648">
            <v>373.43</v>
          </cell>
        </row>
        <row r="649">
          <cell r="B649" t="str">
            <v>SERVICOS ADMINISTRATIVOS</v>
          </cell>
          <cell r="C649" t="str">
            <v xml:space="preserve">SERVICOS TERCEIROS ADMINISTRATIVOS </v>
          </cell>
          <cell r="I649" t="str">
            <v>outubro</v>
          </cell>
          <cell r="N649">
            <v>1113</v>
          </cell>
        </row>
        <row r="650">
          <cell r="B650" t="str">
            <v>SERVICOS ADMINISTRATIVOS</v>
          </cell>
          <cell r="C650" t="str">
            <v xml:space="preserve">SERVICOS TERCEIROS ADMINISTRATIVOS </v>
          </cell>
          <cell r="I650" t="str">
            <v>outubro</v>
          </cell>
          <cell r="N650">
            <v>1800</v>
          </cell>
        </row>
        <row r="651">
          <cell r="B651" t="str">
            <v>SISTEMA E SOFTWARE</v>
          </cell>
          <cell r="C651" t="str">
            <v xml:space="preserve">SERVICOS TERCEIROS ADMINISTRATIVOS </v>
          </cell>
          <cell r="I651" t="str">
            <v>outubro</v>
          </cell>
          <cell r="N651">
            <v>910</v>
          </cell>
        </row>
        <row r="652">
          <cell r="B652" t="str">
            <v>SISTEMA E SOFTWARE</v>
          </cell>
          <cell r="C652" t="str">
            <v xml:space="preserve">SERVICOS TERCEIROS ADMINISTRATIVOS </v>
          </cell>
          <cell r="I652" t="str">
            <v>outubro</v>
          </cell>
          <cell r="N652">
            <v>447.92</v>
          </cell>
        </row>
        <row r="653">
          <cell r="B653" t="str">
            <v>SISTEMA E SOFTWARE</v>
          </cell>
          <cell r="C653" t="str">
            <v xml:space="preserve">SERVICOS TERCEIROS ADMINISTRATIVOS </v>
          </cell>
          <cell r="I653" t="str">
            <v>outubro</v>
          </cell>
          <cell r="N653">
            <v>36</v>
          </cell>
        </row>
        <row r="654">
          <cell r="B654" t="str">
            <v>SISTEMA E SOFTWARE</v>
          </cell>
          <cell r="C654" t="str">
            <v xml:space="preserve">SERVICOS TERCEIROS ADMINISTRATIVOS </v>
          </cell>
          <cell r="I654" t="str">
            <v>outubro</v>
          </cell>
          <cell r="N654">
            <v>36</v>
          </cell>
        </row>
        <row r="655">
          <cell r="B655" t="str">
            <v>SISTEMA E SOFTWARE</v>
          </cell>
          <cell r="C655" t="str">
            <v xml:space="preserve">SERVICOS TERCEIROS ADMINISTRATIVOS </v>
          </cell>
          <cell r="I655" t="str">
            <v>outubro</v>
          </cell>
          <cell r="N655">
            <v>1108</v>
          </cell>
        </row>
        <row r="656">
          <cell r="B656" t="str">
            <v>HOSTESS</v>
          </cell>
          <cell r="C656" t="str">
            <v xml:space="preserve">SERVICOS TERCEIROS ADMINISTRATIVOS </v>
          </cell>
          <cell r="I656" t="str">
            <v>outubro</v>
          </cell>
          <cell r="N656">
            <v>2733.5</v>
          </cell>
        </row>
        <row r="657">
          <cell r="B657" t="str">
            <v>CONTABILIDADE</v>
          </cell>
          <cell r="C657" t="str">
            <v xml:space="preserve">SERVICOS TERCEIROS ADMINISTRATIVOS </v>
          </cell>
          <cell r="I657" t="str">
            <v>outubro</v>
          </cell>
          <cell r="N657">
            <v>8000</v>
          </cell>
        </row>
        <row r="658">
          <cell r="B658" t="str">
            <v>SERVICOS ADMINISTRATIVOS</v>
          </cell>
          <cell r="C658" t="str">
            <v xml:space="preserve">SERVICOS TERCEIROS ADMINISTRATIVOS </v>
          </cell>
          <cell r="I658" t="str">
            <v>outubro</v>
          </cell>
          <cell r="N658">
            <v>4350</v>
          </cell>
        </row>
        <row r="659">
          <cell r="B659" t="str">
            <v>HOSTESS</v>
          </cell>
          <cell r="C659" t="str">
            <v xml:space="preserve">SERVICOS TERCEIROS ADMINISTRATIVOS </v>
          </cell>
          <cell r="I659" t="str">
            <v>novembro</v>
          </cell>
          <cell r="N659">
            <v>2733.5</v>
          </cell>
        </row>
        <row r="660">
          <cell r="B660" t="str">
            <v>CONTABILIDADE</v>
          </cell>
          <cell r="C660" t="str">
            <v xml:space="preserve">SERVICOS TERCEIROS ADMINISTRATIVOS </v>
          </cell>
          <cell r="I660" t="str">
            <v>novembro</v>
          </cell>
          <cell r="N660">
            <v>1920</v>
          </cell>
        </row>
        <row r="661">
          <cell r="B661" t="str">
            <v>SISTEMA E SOFTWARE</v>
          </cell>
          <cell r="C661" t="str">
            <v xml:space="preserve">SERVICOS TERCEIROS ADMINISTRATIVOS </v>
          </cell>
          <cell r="I661" t="str">
            <v>novembro</v>
          </cell>
          <cell r="N661">
            <v>1400</v>
          </cell>
        </row>
        <row r="662">
          <cell r="B662" t="str">
            <v>HOSTESS</v>
          </cell>
          <cell r="C662" t="str">
            <v xml:space="preserve">SERVICOS TERCEIROS ADMINISTRATIVOS </v>
          </cell>
          <cell r="I662" t="str">
            <v>novembro</v>
          </cell>
          <cell r="N662">
            <v>2733.5</v>
          </cell>
        </row>
        <row r="663">
          <cell r="B663" t="str">
            <v>SERVICOS ADMINISTRATIVOS</v>
          </cell>
          <cell r="C663" t="str">
            <v xml:space="preserve">SERVICOS TERCEIROS ADMINISTRATIVOS </v>
          </cell>
          <cell r="I663" t="str">
            <v>novembro</v>
          </cell>
          <cell r="N663">
            <v>3500</v>
          </cell>
        </row>
        <row r="664">
          <cell r="B664" t="str">
            <v>SISTEMA E SOFTWARE</v>
          </cell>
          <cell r="C664" t="str">
            <v xml:space="preserve">SERVICOS TERCEIROS ADMINISTRATIVOS </v>
          </cell>
          <cell r="I664" t="str">
            <v>novembro</v>
          </cell>
          <cell r="N664">
            <v>365</v>
          </cell>
        </row>
        <row r="665">
          <cell r="B665" t="str">
            <v>CONTABILIDADE</v>
          </cell>
          <cell r="C665" t="str">
            <v xml:space="preserve">SERVICOS TERCEIROS ADMINISTRATIVOS </v>
          </cell>
          <cell r="I665" t="str">
            <v>novembro</v>
          </cell>
          <cell r="N665">
            <v>1920</v>
          </cell>
        </row>
        <row r="666">
          <cell r="B666" t="str">
            <v>DESPESAS JUDICIAIS</v>
          </cell>
          <cell r="C666" t="str">
            <v xml:space="preserve">SERVICOS TERCEIROS ADMINISTRATIVOS </v>
          </cell>
          <cell r="I666" t="str">
            <v>novembro</v>
          </cell>
          <cell r="N666">
            <v>3195.51</v>
          </cell>
        </row>
        <row r="667">
          <cell r="B667" t="str">
            <v>SISTEMA E SOFTWARE</v>
          </cell>
          <cell r="C667" t="str">
            <v xml:space="preserve">SERVICOS TERCEIROS ADMINISTRATIVOS </v>
          </cell>
          <cell r="I667" t="str">
            <v>novembro</v>
          </cell>
          <cell r="N667">
            <v>604.20000000000005</v>
          </cell>
        </row>
        <row r="668">
          <cell r="B668" t="str">
            <v>HOSTESS</v>
          </cell>
          <cell r="C668" t="str">
            <v xml:space="preserve">SERVICOS TERCEIROS ADMINISTRATIVOS </v>
          </cell>
          <cell r="I668" t="str">
            <v>novembro</v>
          </cell>
          <cell r="N668">
            <v>2904</v>
          </cell>
        </row>
        <row r="669">
          <cell r="B669" t="str">
            <v>HOSPEDAGEM E DOMINIO</v>
          </cell>
          <cell r="C669" t="str">
            <v xml:space="preserve">SERVICOS TERCEIROS ADMINISTRATIVOS </v>
          </cell>
          <cell r="I669" t="str">
            <v>novembro</v>
          </cell>
          <cell r="N669">
            <v>253</v>
          </cell>
        </row>
        <row r="670">
          <cell r="B670" t="str">
            <v>SISTEMA E SOFTWARE</v>
          </cell>
          <cell r="C670" t="str">
            <v xml:space="preserve">SERVICOS TERCEIROS ADMINISTRATIVOS </v>
          </cell>
          <cell r="I670" t="str">
            <v>novembro</v>
          </cell>
          <cell r="N670">
            <v>349</v>
          </cell>
        </row>
        <row r="671">
          <cell r="B671" t="str">
            <v>SERVICOS ADMINISTRATIVOS</v>
          </cell>
          <cell r="C671" t="str">
            <v xml:space="preserve">SERVICOS TERCEIROS ADMINISTRATIVOS </v>
          </cell>
          <cell r="I671" t="str">
            <v>novembro</v>
          </cell>
          <cell r="N671">
            <v>1113</v>
          </cell>
        </row>
        <row r="672">
          <cell r="B672" t="str">
            <v>SISTEMA E SOFTWARE</v>
          </cell>
          <cell r="C672" t="str">
            <v xml:space="preserve">SERVICOS TERCEIROS ADMINISTRATIVOS </v>
          </cell>
          <cell r="I672" t="str">
            <v>novembro</v>
          </cell>
          <cell r="N672">
            <v>447.92</v>
          </cell>
        </row>
        <row r="673">
          <cell r="B673" t="str">
            <v>SISTEMA E SOFTWARE</v>
          </cell>
          <cell r="C673" t="str">
            <v xml:space="preserve">SERVICOS TERCEIROS ADMINISTRATIVOS </v>
          </cell>
          <cell r="I673" t="str">
            <v>novembro</v>
          </cell>
          <cell r="N673">
            <v>1208.5</v>
          </cell>
        </row>
        <row r="674">
          <cell r="B674" t="str">
            <v>HOSTESS</v>
          </cell>
          <cell r="C674" t="str">
            <v xml:space="preserve">SERVICOS TERCEIROS ADMINISTRATIVOS </v>
          </cell>
          <cell r="I674" t="str">
            <v>novembro</v>
          </cell>
          <cell r="N674">
            <v>3069</v>
          </cell>
        </row>
        <row r="675">
          <cell r="B675" t="str">
            <v>SISTEMA E SOFTWARE</v>
          </cell>
          <cell r="C675" t="str">
            <v xml:space="preserve">SERVICOS TERCEIROS ADMINISTRATIVOS </v>
          </cell>
          <cell r="I675" t="str">
            <v>novembro</v>
          </cell>
          <cell r="N675">
            <v>36</v>
          </cell>
        </row>
        <row r="676">
          <cell r="B676" t="str">
            <v>SISTEMA E SOFTWARE</v>
          </cell>
          <cell r="C676" t="str">
            <v xml:space="preserve">SERVICOS TERCEIROS ADMINISTRATIVOS </v>
          </cell>
          <cell r="I676" t="str">
            <v>novembro</v>
          </cell>
          <cell r="N676">
            <v>36</v>
          </cell>
        </row>
        <row r="677">
          <cell r="B677" t="str">
            <v>SISTEMA E SOFTWARE</v>
          </cell>
          <cell r="C677" t="str">
            <v xml:space="preserve">SERVICOS TERCEIROS ADMINISTRATIVOS </v>
          </cell>
          <cell r="I677" t="str">
            <v>novembro</v>
          </cell>
          <cell r="N677">
            <v>373.43</v>
          </cell>
        </row>
        <row r="678">
          <cell r="B678" t="str">
            <v>SERVICOS ADMINISTRATIVOS</v>
          </cell>
          <cell r="C678" t="str">
            <v xml:space="preserve">SERVICOS TERCEIROS ADMINISTRATIVOS </v>
          </cell>
          <cell r="I678" t="str">
            <v>novembro</v>
          </cell>
          <cell r="N678">
            <v>4350</v>
          </cell>
        </row>
        <row r="679">
          <cell r="B679" t="str">
            <v>SISTEMA E SOFTWARE</v>
          </cell>
          <cell r="C679" t="str">
            <v xml:space="preserve">SERVICOS TERCEIROS ADMINISTRATIVOS </v>
          </cell>
          <cell r="I679" t="str">
            <v>novembro</v>
          </cell>
          <cell r="N679">
            <v>1108</v>
          </cell>
        </row>
        <row r="680">
          <cell r="B680" t="str">
            <v>SISTEMA E SOFTWARE</v>
          </cell>
          <cell r="C680" t="str">
            <v xml:space="preserve">SERVICOS TERCEIROS ADMINISTRATIVOS </v>
          </cell>
          <cell r="I680" t="str">
            <v>novembro</v>
          </cell>
          <cell r="N680">
            <v>365</v>
          </cell>
        </row>
        <row r="681">
          <cell r="B681" t="str">
            <v>CONTABILIDADE</v>
          </cell>
          <cell r="C681" t="str">
            <v xml:space="preserve">SERVICOS TERCEIROS ADMINISTRATIVOS </v>
          </cell>
          <cell r="I681" t="str">
            <v>novembro</v>
          </cell>
          <cell r="N681">
            <v>9333.33</v>
          </cell>
        </row>
        <row r="682">
          <cell r="B682" t="str">
            <v>SERVICOS ADMINISTRATIVOS</v>
          </cell>
          <cell r="C682" t="str">
            <v xml:space="preserve">SERVICOS TERCEIROS ADMINISTRATIVOS </v>
          </cell>
          <cell r="I682" t="str">
            <v>novembro</v>
          </cell>
          <cell r="N682">
            <v>2000</v>
          </cell>
        </row>
        <row r="683">
          <cell r="B683" t="str">
            <v>HOSTESS</v>
          </cell>
          <cell r="C683" t="str">
            <v xml:space="preserve">SERVICOS TERCEIROS ADMINISTRATIVOS </v>
          </cell>
          <cell r="I683" t="str">
            <v>dezembro</v>
          </cell>
          <cell r="N683">
            <v>3399</v>
          </cell>
        </row>
        <row r="684">
          <cell r="B684" t="str">
            <v>HOSTESS</v>
          </cell>
          <cell r="C684" t="str">
            <v xml:space="preserve">SERVICOS TERCEIROS ADMINISTRATIVOS </v>
          </cell>
          <cell r="I684" t="str">
            <v>dezembro</v>
          </cell>
          <cell r="N684">
            <v>3047</v>
          </cell>
        </row>
        <row r="685">
          <cell r="B685" t="str">
            <v>SISTEMA E SOFTWARE</v>
          </cell>
          <cell r="C685" t="str">
            <v xml:space="preserve">SERVICOS TERCEIROS ADMINISTRATIVOS </v>
          </cell>
          <cell r="I685" t="str">
            <v>dezembro</v>
          </cell>
          <cell r="N685">
            <v>1400</v>
          </cell>
        </row>
        <row r="686">
          <cell r="B686" t="str">
            <v>SERVICOS ADMINISTRATIVOS</v>
          </cell>
          <cell r="C686" t="str">
            <v xml:space="preserve">SERVICOS TERCEIROS ADMINISTRATIVOS </v>
          </cell>
          <cell r="I686" t="str">
            <v>dezembro</v>
          </cell>
          <cell r="N686">
            <v>3500</v>
          </cell>
        </row>
        <row r="687">
          <cell r="B687" t="str">
            <v>DESPESAS JUDICIAIS</v>
          </cell>
          <cell r="C687" t="str">
            <v xml:space="preserve">SERVICOS TERCEIROS ADMINISTRATIVOS </v>
          </cell>
          <cell r="I687" t="str">
            <v>dezembro</v>
          </cell>
          <cell r="N687">
            <v>3451.67</v>
          </cell>
        </row>
        <row r="688">
          <cell r="B688" t="str">
            <v>HOSTESS</v>
          </cell>
          <cell r="C688" t="str">
            <v xml:space="preserve">SERVICOS TERCEIROS ADMINISTRATIVOS </v>
          </cell>
          <cell r="I688" t="str">
            <v>dezembro</v>
          </cell>
          <cell r="N688">
            <v>3547</v>
          </cell>
        </row>
        <row r="689">
          <cell r="B689" t="str">
            <v>SISTEMA E SOFTWARE</v>
          </cell>
          <cell r="C689" t="str">
            <v xml:space="preserve">SERVICOS TERCEIROS ADMINISTRATIVOS </v>
          </cell>
          <cell r="I689" t="str">
            <v>dezembro</v>
          </cell>
          <cell r="N689">
            <v>553</v>
          </cell>
        </row>
        <row r="690">
          <cell r="B690" t="str">
            <v>SISTEMA E SOFTWARE</v>
          </cell>
          <cell r="C690" t="str">
            <v xml:space="preserve">SERVICOS TERCEIROS ADMINISTRATIVOS </v>
          </cell>
          <cell r="I690" t="str">
            <v>dezembro</v>
          </cell>
          <cell r="N690">
            <v>365</v>
          </cell>
        </row>
        <row r="691">
          <cell r="B691" t="str">
            <v>HOSPEDAGEM E DOMINIO</v>
          </cell>
          <cell r="C691" t="str">
            <v xml:space="preserve">SERVICOS TERCEIROS ADMINISTRATIVOS </v>
          </cell>
          <cell r="I691" t="str">
            <v>dezembro</v>
          </cell>
          <cell r="N691">
            <v>253</v>
          </cell>
        </row>
        <row r="692">
          <cell r="B692" t="str">
            <v>SERVICOS ADMINISTRATIVOS</v>
          </cell>
          <cell r="C692" t="str">
            <v xml:space="preserve">SERVICOS TERCEIROS ADMINISTRATIVOS </v>
          </cell>
          <cell r="I692" t="str">
            <v>dezembro</v>
          </cell>
          <cell r="N692">
            <v>2000</v>
          </cell>
        </row>
        <row r="693">
          <cell r="B693" t="str">
            <v>SERVICOS ADMINISTRATIVOS</v>
          </cell>
          <cell r="C693" t="str">
            <v xml:space="preserve">SERVICOS TERCEIROS ADMINISTRATIVOS </v>
          </cell>
          <cell r="I693" t="str">
            <v>dezembro</v>
          </cell>
          <cell r="N693">
            <v>1113</v>
          </cell>
        </row>
        <row r="694">
          <cell r="B694" t="str">
            <v>SISTEMA E SOFTWARE</v>
          </cell>
          <cell r="C694" t="str">
            <v xml:space="preserve">SERVICOS TERCEIROS ADMINISTRATIVOS </v>
          </cell>
          <cell r="I694" t="str">
            <v>dezembro</v>
          </cell>
          <cell r="N694">
            <v>373.43</v>
          </cell>
        </row>
        <row r="695">
          <cell r="B695" t="str">
            <v>HOSTESS</v>
          </cell>
          <cell r="C695" t="str">
            <v xml:space="preserve">SERVICOS TERCEIROS ADMINISTRATIVOS </v>
          </cell>
          <cell r="I695" t="str">
            <v>dezembro</v>
          </cell>
          <cell r="N695">
            <v>3872</v>
          </cell>
        </row>
        <row r="696">
          <cell r="B696" t="str">
            <v>DESPESAS JUDICIAIS</v>
          </cell>
          <cell r="C696" t="str">
            <v xml:space="preserve">SERVICOS TERCEIROS ADMINISTRATIVOS </v>
          </cell>
          <cell r="I696" t="str">
            <v>dezembro</v>
          </cell>
          <cell r="N696">
            <v>985</v>
          </cell>
        </row>
        <row r="697">
          <cell r="B697" t="str">
            <v>SISTEMA E SOFTWARE</v>
          </cell>
          <cell r="C697" t="str">
            <v xml:space="preserve">SERVICOS TERCEIROS ADMINISTRATIVOS </v>
          </cell>
          <cell r="I697" t="str">
            <v>dezembro</v>
          </cell>
          <cell r="N697">
            <v>447.92</v>
          </cell>
        </row>
        <row r="698">
          <cell r="B698" t="str">
            <v>SISTEMA E SOFTWARE</v>
          </cell>
          <cell r="C698" t="str">
            <v xml:space="preserve">SERVICOS TERCEIROS ADMINISTRATIVOS </v>
          </cell>
          <cell r="I698" t="str">
            <v>dezembro</v>
          </cell>
          <cell r="N698">
            <v>1273.44</v>
          </cell>
        </row>
        <row r="699">
          <cell r="B699" t="str">
            <v>SISTEMA E SOFTWARE</v>
          </cell>
          <cell r="C699" t="str">
            <v xml:space="preserve">SERVICOS TERCEIROS ADMINISTRATIVOS </v>
          </cell>
          <cell r="I699" t="str">
            <v>dezembro</v>
          </cell>
          <cell r="N699">
            <v>36</v>
          </cell>
        </row>
        <row r="700">
          <cell r="B700" t="str">
            <v>SISTEMA E SOFTWARE</v>
          </cell>
          <cell r="C700" t="str">
            <v xml:space="preserve">SERVICOS TERCEIROS ADMINISTRATIVOS </v>
          </cell>
          <cell r="I700" t="str">
            <v>dezembro</v>
          </cell>
          <cell r="N700">
            <v>36</v>
          </cell>
        </row>
        <row r="701">
          <cell r="B701" t="str">
            <v>SISTEMA E SOFTWARE</v>
          </cell>
          <cell r="C701" t="str">
            <v xml:space="preserve">SERVICOS TERCEIROS ADMINISTRATIVOS </v>
          </cell>
          <cell r="I701" t="str">
            <v>dezembro</v>
          </cell>
          <cell r="N701">
            <v>139</v>
          </cell>
        </row>
        <row r="702">
          <cell r="B702" t="str">
            <v>SISTEMA E SOFTWARE</v>
          </cell>
          <cell r="C702" t="str">
            <v xml:space="preserve">SERVICOS TERCEIROS ADMINISTRATIVOS </v>
          </cell>
          <cell r="I702" t="str">
            <v>dezembro</v>
          </cell>
          <cell r="N702">
            <v>7.9</v>
          </cell>
        </row>
        <row r="703">
          <cell r="B703" t="str">
            <v>DESPESAS JUDICIAIS</v>
          </cell>
          <cell r="C703" t="str">
            <v xml:space="preserve">SERVICOS TERCEIROS ADMINISTRATIVOS </v>
          </cell>
          <cell r="I703" t="str">
            <v>dezembro</v>
          </cell>
          <cell r="N703">
            <v>938.5</v>
          </cell>
        </row>
        <row r="704">
          <cell r="B704" t="str">
            <v>SISTEMA E SOFTWARE</v>
          </cell>
          <cell r="C704" t="str">
            <v xml:space="preserve">SERVICOS TERCEIROS ADMINISTRATIVOS </v>
          </cell>
          <cell r="I704" t="str">
            <v>dezembro</v>
          </cell>
          <cell r="N704">
            <v>102.4</v>
          </cell>
        </row>
        <row r="705">
          <cell r="B705" t="str">
            <v>SISTEMA E SOFTWARE</v>
          </cell>
          <cell r="C705" t="str">
            <v xml:space="preserve">SERVICOS TERCEIROS ADMINISTRATIVOS </v>
          </cell>
          <cell r="I705" t="str">
            <v>dezembro</v>
          </cell>
          <cell r="N705">
            <v>1108</v>
          </cell>
        </row>
        <row r="706">
          <cell r="B706" t="str">
            <v>CONTABILIDADE</v>
          </cell>
          <cell r="C706" t="str">
            <v xml:space="preserve">SERVICOS TERCEIROS ADMINISTRATIVOS </v>
          </cell>
          <cell r="I706" t="str">
            <v>dezembro</v>
          </cell>
          <cell r="N706">
            <v>9333.33</v>
          </cell>
        </row>
        <row r="707">
          <cell r="B707" t="str">
            <v>CONTRIBUICOES E ASSOCIACOES</v>
          </cell>
          <cell r="C707" t="str">
            <v xml:space="preserve">SERVICOS TERCEIROS ADMINISTRATIVOS </v>
          </cell>
          <cell r="I707" t="str">
            <v>dezembro</v>
          </cell>
          <cell r="N707">
            <v>198</v>
          </cell>
        </row>
        <row r="708">
          <cell r="B708" t="str">
            <v>SERVICOS ADMINISTRATIVOS</v>
          </cell>
          <cell r="C708" t="str">
            <v xml:space="preserve">SERVICOS TERCEIROS ADMINISTRATIVOS </v>
          </cell>
          <cell r="I708" t="str">
            <v>dezembro</v>
          </cell>
          <cell r="N708">
            <v>4000</v>
          </cell>
        </row>
        <row r="709">
          <cell r="B709" t="str">
            <v>SISTEMA E SOFTWARE</v>
          </cell>
          <cell r="C709" t="str">
            <v xml:space="preserve">SERVICOS TERCEIROS ADMINISTRATIVOS </v>
          </cell>
          <cell r="I709" t="str">
            <v>janeiro</v>
          </cell>
          <cell r="N709">
            <v>1055</v>
          </cell>
        </row>
        <row r="710">
          <cell r="B710" t="str">
            <v>SISTEMA E SOFTWARE</v>
          </cell>
          <cell r="C710" t="str">
            <v xml:space="preserve">SERVICOS TERCEIROS ADMINISTRATIVOS </v>
          </cell>
          <cell r="I710" t="str">
            <v>janeiro</v>
          </cell>
          <cell r="N710">
            <v>1454.55</v>
          </cell>
        </row>
        <row r="711">
          <cell r="B711" t="str">
            <v>HOSTESS</v>
          </cell>
          <cell r="C711" t="str">
            <v xml:space="preserve">SERVICOS TERCEIROS ADMINISTRATIVOS </v>
          </cell>
          <cell r="I711" t="str">
            <v>janeiro</v>
          </cell>
          <cell r="N711">
            <v>1969</v>
          </cell>
        </row>
        <row r="712">
          <cell r="B712" t="str">
            <v>HOSTESS</v>
          </cell>
          <cell r="C712" t="str">
            <v xml:space="preserve">SERVICOS TERCEIROS ADMINISTRATIVOS </v>
          </cell>
          <cell r="I712" t="str">
            <v>janeiro</v>
          </cell>
          <cell r="N712">
            <v>2409</v>
          </cell>
        </row>
        <row r="713">
          <cell r="B713" t="str">
            <v>SERVICOS ADMINISTRATIVOS</v>
          </cell>
          <cell r="C713" t="str">
            <v xml:space="preserve">SERVICOS TERCEIROS ADMINISTRATIVOS </v>
          </cell>
          <cell r="I713" t="str">
            <v>janeiro</v>
          </cell>
          <cell r="N713">
            <v>3500</v>
          </cell>
        </row>
        <row r="714">
          <cell r="B714" t="str">
            <v>SISTEMA E SOFTWARE</v>
          </cell>
          <cell r="C714" t="str">
            <v xml:space="preserve">SERVICOS TERCEIROS ADMINISTRATIVOS </v>
          </cell>
          <cell r="I714" t="str">
            <v>janeiro</v>
          </cell>
          <cell r="N714">
            <v>2064.6999999999998</v>
          </cell>
        </row>
        <row r="715">
          <cell r="B715" t="str">
            <v>SISTEMA E SOFTWARE</v>
          </cell>
          <cell r="C715" t="str">
            <v xml:space="preserve">SERVICOS TERCEIROS ADMINISTRATIVOS </v>
          </cell>
          <cell r="I715" t="str">
            <v>janeiro</v>
          </cell>
          <cell r="N715">
            <v>2064.6999999999998</v>
          </cell>
        </row>
        <row r="716">
          <cell r="B716" t="str">
            <v>HOSTESS</v>
          </cell>
          <cell r="C716" t="str">
            <v xml:space="preserve">SERVICOS TERCEIROS ADMINISTRATIVOS </v>
          </cell>
          <cell r="I716" t="str">
            <v>janeiro</v>
          </cell>
          <cell r="N716">
            <v>2882</v>
          </cell>
        </row>
        <row r="717">
          <cell r="B717" t="str">
            <v>SISTEMA E SOFTWARE</v>
          </cell>
          <cell r="C717" t="str">
            <v xml:space="preserve">SERVICOS TERCEIROS ADMINISTRATIVOS </v>
          </cell>
          <cell r="I717" t="str">
            <v>janeiro</v>
          </cell>
          <cell r="N717">
            <v>1450.4</v>
          </cell>
        </row>
        <row r="718">
          <cell r="B718" t="str">
            <v>SISTEMA E SOFTWARE</v>
          </cell>
          <cell r="C718" t="str">
            <v xml:space="preserve">SERVICOS TERCEIROS ADMINISTRATIVOS </v>
          </cell>
          <cell r="I718" t="str">
            <v>janeiro</v>
          </cell>
          <cell r="N718">
            <v>929</v>
          </cell>
        </row>
        <row r="719">
          <cell r="B719" t="str">
            <v>SERVICOS ADMINISTRATIVOS</v>
          </cell>
          <cell r="C719" t="str">
            <v xml:space="preserve">SERVICOS TERCEIROS ADMINISTRATIVOS </v>
          </cell>
          <cell r="I719" t="str">
            <v>janeiro</v>
          </cell>
          <cell r="N719">
            <v>1113</v>
          </cell>
        </row>
        <row r="720">
          <cell r="B720" t="str">
            <v>DESPESAS JUDICIAIS</v>
          </cell>
          <cell r="C720" t="str">
            <v xml:space="preserve">SERVICOS TERCEIROS ADMINISTRATIVOS </v>
          </cell>
          <cell r="I720" t="str">
            <v>janeiro</v>
          </cell>
          <cell r="N720">
            <v>3451.67</v>
          </cell>
        </row>
        <row r="721">
          <cell r="B721" t="str">
            <v>CONTRIBUICOES E ASSOCIACOES</v>
          </cell>
          <cell r="C721" t="str">
            <v xml:space="preserve">SERVICOS TERCEIROS ADMINISTRATIVOS </v>
          </cell>
          <cell r="I721" t="str">
            <v>janeiro</v>
          </cell>
          <cell r="N721">
            <v>207</v>
          </cell>
        </row>
        <row r="722">
          <cell r="B722" t="str">
            <v>HOSPEDAGEM E DOMINIO</v>
          </cell>
          <cell r="C722" t="str">
            <v xml:space="preserve">SERVICOS TERCEIROS ADMINISTRATIVOS </v>
          </cell>
          <cell r="I722" t="str">
            <v>janeiro</v>
          </cell>
          <cell r="N722">
            <v>253</v>
          </cell>
        </row>
        <row r="723">
          <cell r="B723" t="str">
            <v>SISTEMA E SOFTWARE</v>
          </cell>
          <cell r="C723" t="str">
            <v xml:space="preserve">SERVICOS TERCEIROS ADMINISTRATIVOS </v>
          </cell>
          <cell r="I723" t="str">
            <v>janeiro</v>
          </cell>
          <cell r="N723">
            <v>553</v>
          </cell>
        </row>
        <row r="724">
          <cell r="B724" t="str">
            <v>HOSTESS</v>
          </cell>
          <cell r="C724" t="str">
            <v xml:space="preserve">SERVICOS TERCEIROS ADMINISTRATIVOS </v>
          </cell>
          <cell r="I724" t="str">
            <v>janeiro</v>
          </cell>
          <cell r="N724">
            <v>2915</v>
          </cell>
        </row>
        <row r="725">
          <cell r="B725" t="str">
            <v>SISTEMA E SOFTWARE</v>
          </cell>
          <cell r="C725" t="str">
            <v xml:space="preserve">SERVICOS TERCEIROS ADMINISTRATIVOS </v>
          </cell>
          <cell r="I725" t="str">
            <v>janeiro</v>
          </cell>
          <cell r="N725">
            <v>373.43</v>
          </cell>
        </row>
        <row r="726">
          <cell r="B726" t="str">
            <v>DESPESAS JUDICIAIS</v>
          </cell>
          <cell r="C726" t="str">
            <v xml:space="preserve">SERVICOS TERCEIROS ADMINISTRATIVOS </v>
          </cell>
          <cell r="I726" t="str">
            <v>janeiro</v>
          </cell>
          <cell r="N726">
            <v>938.5</v>
          </cell>
        </row>
        <row r="727">
          <cell r="B727" t="str">
            <v>DESPESAS JUDICIAIS</v>
          </cell>
          <cell r="C727" t="str">
            <v xml:space="preserve">SERVICOS TERCEIROS ADMINISTRATIVOS </v>
          </cell>
          <cell r="I727" t="str">
            <v>janeiro</v>
          </cell>
          <cell r="N727">
            <v>985</v>
          </cell>
        </row>
        <row r="728">
          <cell r="B728" t="str">
            <v>SISTEMA E SOFTWARE</v>
          </cell>
          <cell r="C728" t="str">
            <v xml:space="preserve">SERVICOS TERCEIROS ADMINISTRATIVOS </v>
          </cell>
          <cell r="I728" t="str">
            <v>janeiro</v>
          </cell>
          <cell r="N728">
            <v>36</v>
          </cell>
        </row>
        <row r="729">
          <cell r="B729" t="str">
            <v>SISTEMA E SOFTWARE</v>
          </cell>
          <cell r="C729" t="str">
            <v xml:space="preserve">SERVICOS TERCEIROS ADMINISTRATIVOS </v>
          </cell>
          <cell r="I729" t="str">
            <v>janeiro</v>
          </cell>
          <cell r="N729">
            <v>36</v>
          </cell>
        </row>
        <row r="730">
          <cell r="B730" t="str">
            <v>SISTEMA E SOFTWARE</v>
          </cell>
          <cell r="C730" t="str">
            <v xml:space="preserve">SERVICOS TERCEIROS ADMINISTRATIVOS </v>
          </cell>
          <cell r="I730" t="str">
            <v>janeiro</v>
          </cell>
          <cell r="N730">
            <v>139</v>
          </cell>
        </row>
        <row r="731">
          <cell r="B731" t="str">
            <v>SISTEMA E SOFTWARE</v>
          </cell>
          <cell r="C731" t="str">
            <v xml:space="preserve">SERVICOS TERCEIROS ADMINISTRATIVOS </v>
          </cell>
          <cell r="I731" t="str">
            <v>janeiro</v>
          </cell>
          <cell r="N731">
            <v>447.92</v>
          </cell>
        </row>
        <row r="732">
          <cell r="B732" t="str">
            <v>DESPESAS JUDICIAIS</v>
          </cell>
          <cell r="C732" t="str">
            <v xml:space="preserve">SERVICOS TERCEIROS ADMINISTRATIVOS </v>
          </cell>
          <cell r="I732" t="str">
            <v>janeiro</v>
          </cell>
          <cell r="N732">
            <v>476.75</v>
          </cell>
        </row>
        <row r="733">
          <cell r="B733" t="str">
            <v>SISTEMA E SOFTWARE</v>
          </cell>
          <cell r="C733" t="str">
            <v xml:space="preserve">SERVICOS TERCEIROS ADMINISTRATIVOS </v>
          </cell>
          <cell r="I733" t="str">
            <v>janeiro</v>
          </cell>
          <cell r="N733">
            <v>944.8</v>
          </cell>
        </row>
        <row r="734">
          <cell r="B734" t="str">
            <v>HOSTESS</v>
          </cell>
          <cell r="C734" t="str">
            <v xml:space="preserve">SERVICOS TERCEIROS ADMINISTRATIVOS </v>
          </cell>
          <cell r="I734" t="str">
            <v>janeiro</v>
          </cell>
          <cell r="N734">
            <v>3012</v>
          </cell>
        </row>
        <row r="735">
          <cell r="B735" t="str">
            <v>SISTEMA E SOFTWARE</v>
          </cell>
          <cell r="C735" t="str">
            <v xml:space="preserve">SERVICOS TERCEIROS ADMINISTRATIVOS </v>
          </cell>
          <cell r="I735" t="str">
            <v>janeiro</v>
          </cell>
          <cell r="N735">
            <v>1108</v>
          </cell>
        </row>
        <row r="736">
          <cell r="B736" t="str">
            <v>SERVICOS ADMINISTRATIVOS</v>
          </cell>
          <cell r="C736" t="str">
            <v xml:space="preserve">SERVICOS TERCEIROS ADMINISTRATIVOS </v>
          </cell>
          <cell r="I736" t="str">
            <v>janeiro</v>
          </cell>
          <cell r="N736">
            <v>4315</v>
          </cell>
        </row>
        <row r="737">
          <cell r="B737" t="str">
            <v>CONTABILIDADE</v>
          </cell>
          <cell r="C737" t="str">
            <v xml:space="preserve">SERVICOS TERCEIROS ADMINISTRATIVOS </v>
          </cell>
          <cell r="I737" t="str">
            <v>janeiro</v>
          </cell>
          <cell r="N737">
            <v>8000</v>
          </cell>
        </row>
        <row r="738">
          <cell r="B738" t="str">
            <v>HOSTESS</v>
          </cell>
          <cell r="C738" t="str">
            <v xml:space="preserve">SERVICOS TERCEIROS ADMINISTRATIVOS </v>
          </cell>
          <cell r="I738" t="str">
            <v>fevereiro</v>
          </cell>
          <cell r="N738">
            <v>2948</v>
          </cell>
        </row>
        <row r="739">
          <cell r="B739" t="str">
            <v>SISTEMA E SOFTWARE</v>
          </cell>
          <cell r="C739" t="str">
            <v xml:space="preserve">SERVICOS TERCEIROS ADMINISTRATIVOS </v>
          </cell>
          <cell r="I739" t="str">
            <v>fevereiro</v>
          </cell>
          <cell r="N739">
            <v>1454.55</v>
          </cell>
        </row>
        <row r="740">
          <cell r="B740" t="str">
            <v>SISTEMA E SOFTWARE</v>
          </cell>
          <cell r="C740" t="str">
            <v xml:space="preserve">SERVICOS TERCEIROS ADMINISTRATIVOS </v>
          </cell>
          <cell r="I740" t="str">
            <v>fevereiro</v>
          </cell>
          <cell r="N740">
            <v>500</v>
          </cell>
        </row>
        <row r="741">
          <cell r="B741" t="str">
            <v>SISTEMA E SOFTWARE</v>
          </cell>
          <cell r="C741" t="str">
            <v xml:space="preserve">SERVICOS TERCEIROS ADMINISTRATIVOS </v>
          </cell>
          <cell r="I741" t="str">
            <v>fevereiro</v>
          </cell>
          <cell r="N741">
            <v>550</v>
          </cell>
        </row>
        <row r="742">
          <cell r="B742" t="str">
            <v>HOSTESS</v>
          </cell>
          <cell r="C742" t="str">
            <v xml:space="preserve">SERVICOS TERCEIROS ADMINISTRATIVOS </v>
          </cell>
          <cell r="I742" t="str">
            <v>fevereiro</v>
          </cell>
          <cell r="N742">
            <v>3377</v>
          </cell>
        </row>
        <row r="743">
          <cell r="B743" t="str">
            <v>SERVICOS ADMINISTRATIVOS</v>
          </cell>
          <cell r="C743" t="str">
            <v xml:space="preserve">SERVICOS TERCEIROS ADMINISTRATIVOS </v>
          </cell>
          <cell r="I743" t="str">
            <v>fevereiro</v>
          </cell>
          <cell r="N743">
            <v>3500</v>
          </cell>
        </row>
        <row r="744">
          <cell r="B744" t="str">
            <v>SISTEMA E SOFTWARE</v>
          </cell>
          <cell r="C744" t="str">
            <v xml:space="preserve">SERVICOS TERCEIROS ADMINISTRATIVOS </v>
          </cell>
          <cell r="I744" t="str">
            <v>fevereiro</v>
          </cell>
          <cell r="N744">
            <v>2200</v>
          </cell>
        </row>
        <row r="745">
          <cell r="B745" t="str">
            <v>SISTEMA E SOFTWARE</v>
          </cell>
          <cell r="C745" t="str">
            <v xml:space="preserve">SERVICOS TERCEIROS ADMINISTRATIVOS </v>
          </cell>
          <cell r="I745" t="str">
            <v>fevereiro</v>
          </cell>
          <cell r="N745">
            <v>2200</v>
          </cell>
        </row>
        <row r="746">
          <cell r="B746" t="str">
            <v>CONTABILIDADE</v>
          </cell>
          <cell r="C746" t="str">
            <v xml:space="preserve">SERVICOS TERCEIROS ADMINISTRATIVOS </v>
          </cell>
          <cell r="I746" t="str">
            <v>fevereiro</v>
          </cell>
          <cell r="N746">
            <v>1800</v>
          </cell>
        </row>
        <row r="747">
          <cell r="B747" t="str">
            <v>HOSTESS</v>
          </cell>
          <cell r="C747" t="str">
            <v xml:space="preserve">SERVICOS TERCEIROS ADMINISTRATIVOS </v>
          </cell>
          <cell r="I747" t="str">
            <v>fevereiro</v>
          </cell>
          <cell r="N747">
            <v>3091</v>
          </cell>
        </row>
        <row r="748">
          <cell r="B748" t="str">
            <v>DESPESAS JUDICIAIS</v>
          </cell>
          <cell r="C748" t="str">
            <v xml:space="preserve">SERVICOS TERCEIROS ADMINISTRATIVOS </v>
          </cell>
          <cell r="I748" t="str">
            <v>fevereiro</v>
          </cell>
          <cell r="N748">
            <v>3451.67</v>
          </cell>
        </row>
        <row r="749">
          <cell r="B749" t="str">
            <v>SISTEMA E SOFTWARE</v>
          </cell>
          <cell r="C749" t="str">
            <v xml:space="preserve">SERVICOS TERCEIROS ADMINISTRATIVOS </v>
          </cell>
          <cell r="I749" t="str">
            <v>fevereiro</v>
          </cell>
          <cell r="N749">
            <v>616</v>
          </cell>
        </row>
        <row r="750">
          <cell r="B750" t="str">
            <v>SERVICOS ADMINISTRATIVOS</v>
          </cell>
          <cell r="C750" t="str">
            <v xml:space="preserve">SERVICOS TERCEIROS ADMINISTRATIVOS </v>
          </cell>
          <cell r="I750" t="str">
            <v>fevereiro</v>
          </cell>
          <cell r="N750">
            <v>1113</v>
          </cell>
        </row>
        <row r="751">
          <cell r="B751" t="str">
            <v>CONTRIBUICOES E ASSOCIACOES</v>
          </cell>
          <cell r="C751" t="str">
            <v xml:space="preserve">SERVICOS TERCEIROS ADMINISTRATIVOS </v>
          </cell>
          <cell r="I751" t="str">
            <v>fevereiro</v>
          </cell>
          <cell r="N751">
            <v>207</v>
          </cell>
        </row>
        <row r="752">
          <cell r="B752" t="str">
            <v>HOSPEDAGEM E DOMINIO</v>
          </cell>
          <cell r="C752" t="str">
            <v xml:space="preserve">SERVICOS TERCEIROS ADMINISTRATIVOS </v>
          </cell>
          <cell r="I752" t="str">
            <v>fevereiro</v>
          </cell>
          <cell r="N752">
            <v>249</v>
          </cell>
        </row>
        <row r="753">
          <cell r="B753" t="str">
            <v>DESPESAS JUDICIAIS</v>
          </cell>
          <cell r="C753" t="str">
            <v xml:space="preserve">SERVICOS TERCEIROS ADMINISTRATIVOS </v>
          </cell>
          <cell r="I753" t="str">
            <v>fevereiro</v>
          </cell>
          <cell r="N753">
            <v>3000</v>
          </cell>
        </row>
        <row r="754">
          <cell r="B754" t="str">
            <v>CONTABILIDADE</v>
          </cell>
          <cell r="C754" t="str">
            <v xml:space="preserve">SERVICOS TERCEIROS ADMINISTRATIVOS </v>
          </cell>
          <cell r="I754" t="str">
            <v>fevereiro</v>
          </cell>
          <cell r="N754">
            <v>1841.4</v>
          </cell>
        </row>
        <row r="755">
          <cell r="B755" t="str">
            <v>SISTEMA E SOFTWARE</v>
          </cell>
          <cell r="C755" t="str">
            <v xml:space="preserve">SERVICOS TERCEIROS ADMINISTRATIVOS </v>
          </cell>
          <cell r="I755" t="str">
            <v>fevereiro</v>
          </cell>
          <cell r="N755">
            <v>373.43</v>
          </cell>
        </row>
        <row r="756">
          <cell r="B756" t="str">
            <v>SISTEMA E SOFTWARE</v>
          </cell>
          <cell r="C756" t="str">
            <v xml:space="preserve">SERVICOS TERCEIROS ADMINISTRATIVOS </v>
          </cell>
          <cell r="I756" t="str">
            <v>fevereiro</v>
          </cell>
          <cell r="N756">
            <v>1548</v>
          </cell>
        </row>
        <row r="757">
          <cell r="B757" t="str">
            <v>HOSTESS</v>
          </cell>
          <cell r="C757" t="str">
            <v xml:space="preserve">SERVICOS TERCEIROS ADMINISTRATIVOS </v>
          </cell>
          <cell r="I757" t="str">
            <v>fevereiro</v>
          </cell>
          <cell r="N757">
            <v>3091</v>
          </cell>
        </row>
        <row r="758">
          <cell r="B758" t="str">
            <v>SISTEMA E SOFTWARE</v>
          </cell>
          <cell r="C758" t="str">
            <v xml:space="preserve">SERVICOS TERCEIROS ADMINISTRATIVOS </v>
          </cell>
          <cell r="I758" t="str">
            <v>fevereiro</v>
          </cell>
          <cell r="N758">
            <v>139</v>
          </cell>
        </row>
        <row r="759">
          <cell r="B759" t="str">
            <v>SISTEMA E SOFTWARE</v>
          </cell>
          <cell r="C759" t="str">
            <v xml:space="preserve">SERVICOS TERCEIROS ADMINISTRATIVOS </v>
          </cell>
          <cell r="I759" t="str">
            <v>fevereiro</v>
          </cell>
          <cell r="N759">
            <v>447.92</v>
          </cell>
        </row>
        <row r="760">
          <cell r="B760" t="str">
            <v>CONTABILIDADE</v>
          </cell>
          <cell r="C760" t="str">
            <v xml:space="preserve">SERVICOS TERCEIROS ADMINISTRATIVOS </v>
          </cell>
          <cell r="I760" t="str">
            <v>fevereiro</v>
          </cell>
          <cell r="N760">
            <v>1800</v>
          </cell>
        </row>
        <row r="761">
          <cell r="B761" t="str">
            <v>SISTEMA E SOFTWARE</v>
          </cell>
          <cell r="C761" t="str">
            <v xml:space="preserve">SERVICOS TERCEIROS ADMINISTRATIVOS </v>
          </cell>
          <cell r="I761" t="str">
            <v>fevereiro</v>
          </cell>
          <cell r="N761">
            <v>746.13</v>
          </cell>
        </row>
        <row r="762">
          <cell r="B762" t="str">
            <v>SISTEMA E SOFTWARE</v>
          </cell>
          <cell r="C762" t="str">
            <v xml:space="preserve">SERVICOS TERCEIROS ADMINISTRATIVOS </v>
          </cell>
          <cell r="I762" t="str">
            <v>fevereiro</v>
          </cell>
          <cell r="N762">
            <v>1108</v>
          </cell>
        </row>
        <row r="763">
          <cell r="B763" t="str">
            <v>SERVICOS ADMINISTRATIVOS</v>
          </cell>
          <cell r="C763" t="str">
            <v xml:space="preserve">SERVICOS TERCEIROS ADMINISTRATIVOS </v>
          </cell>
          <cell r="I763" t="str">
            <v>fevereiro</v>
          </cell>
          <cell r="N763">
            <v>4315</v>
          </cell>
        </row>
        <row r="764">
          <cell r="B764" t="str">
            <v>CONTABILIDADE</v>
          </cell>
          <cell r="C764" t="str">
            <v xml:space="preserve">SERVICOS TERCEIROS ADMINISTRATIVOS </v>
          </cell>
          <cell r="I764" t="str">
            <v>fevereiro</v>
          </cell>
          <cell r="N764">
            <v>8000</v>
          </cell>
        </row>
        <row r="765">
          <cell r="B765" t="str">
            <v>SISTEMA E SOFTWARE</v>
          </cell>
          <cell r="C765" t="str">
            <v xml:space="preserve">SERVICOS TERCEIROS ADMINISTRATIVOS </v>
          </cell>
          <cell r="I765" t="str">
            <v>março</v>
          </cell>
          <cell r="N765">
            <v>1551.52</v>
          </cell>
        </row>
        <row r="766">
          <cell r="B766" t="str">
            <v>HOSTESS</v>
          </cell>
          <cell r="C766" t="str">
            <v xml:space="preserve">SERVICOS TERCEIROS ADMINISTRATIVOS </v>
          </cell>
          <cell r="I766" t="str">
            <v>março</v>
          </cell>
          <cell r="N766">
            <v>2959</v>
          </cell>
        </row>
        <row r="767">
          <cell r="B767" t="str">
            <v>DESPESAS JUDICIAIS</v>
          </cell>
          <cell r="C767" t="str">
            <v xml:space="preserve">SERVICOS TERCEIROS ADMINISTRATIVOS </v>
          </cell>
          <cell r="I767" t="str">
            <v>março</v>
          </cell>
          <cell r="N767">
            <v>3500</v>
          </cell>
        </row>
        <row r="768">
          <cell r="B768" t="str">
            <v>SISTEMA E SOFTWARE</v>
          </cell>
          <cell r="C768" t="str">
            <v xml:space="preserve">SERVICOS TERCEIROS ADMINISTRATIVOS </v>
          </cell>
          <cell r="I768" t="str">
            <v>março</v>
          </cell>
          <cell r="N768">
            <v>633</v>
          </cell>
        </row>
        <row r="769">
          <cell r="B769" t="str">
            <v>SISTEMA E SOFTWARE</v>
          </cell>
          <cell r="C769" t="str">
            <v xml:space="preserve">SERVICOS TERCEIROS ADMINISTRATIVOS </v>
          </cell>
          <cell r="I769" t="str">
            <v>março</v>
          </cell>
          <cell r="N769">
            <v>1310</v>
          </cell>
        </row>
        <row r="770">
          <cell r="B770" t="str">
            <v>SISTEMA E SOFTWARE</v>
          </cell>
          <cell r="C770" t="str">
            <v xml:space="preserve">SERVICOS TERCEIROS ADMINISTRATIVOS </v>
          </cell>
          <cell r="I770" t="str">
            <v>março</v>
          </cell>
          <cell r="N770">
            <v>1310</v>
          </cell>
        </row>
        <row r="771">
          <cell r="B771" t="str">
            <v>SISTEMA E SOFTWARE</v>
          </cell>
          <cell r="C771" t="str">
            <v xml:space="preserve">SERVICOS TERCEIROS ADMINISTRATIVOS </v>
          </cell>
          <cell r="I771" t="str">
            <v>março</v>
          </cell>
          <cell r="N771">
            <v>1500</v>
          </cell>
        </row>
        <row r="772">
          <cell r="B772" t="str">
            <v>HOSTESS</v>
          </cell>
          <cell r="C772" t="str">
            <v xml:space="preserve">SERVICOS TERCEIROS ADMINISTRATIVOS </v>
          </cell>
          <cell r="I772" t="str">
            <v>março</v>
          </cell>
          <cell r="N772">
            <v>2915</v>
          </cell>
        </row>
        <row r="773">
          <cell r="B773" t="str">
            <v>SERVICOS ADMINISTRATIVOS</v>
          </cell>
          <cell r="C773" t="str">
            <v xml:space="preserve">SERVICOS TERCEIROS ADMINISTRATIVOS </v>
          </cell>
          <cell r="I773" t="str">
            <v>março</v>
          </cell>
          <cell r="N773">
            <v>3500</v>
          </cell>
        </row>
        <row r="774">
          <cell r="B774" t="str">
            <v>SISTEMA E SOFTWARE</v>
          </cell>
          <cell r="C774" t="str">
            <v xml:space="preserve">SERVICOS TERCEIROS ADMINISTRATIVOS </v>
          </cell>
          <cell r="I774" t="str">
            <v>março</v>
          </cell>
          <cell r="N774">
            <v>2200</v>
          </cell>
        </row>
        <row r="775">
          <cell r="B775" t="str">
            <v>SISTEMA E SOFTWARE</v>
          </cell>
          <cell r="C775" t="str">
            <v xml:space="preserve">SERVICOS TERCEIROS ADMINISTRATIVOS </v>
          </cell>
          <cell r="I775" t="str">
            <v>março</v>
          </cell>
          <cell r="N775">
            <v>710</v>
          </cell>
        </row>
        <row r="776">
          <cell r="B776" t="str">
            <v>CONTABILIDADE</v>
          </cell>
          <cell r="C776" t="str">
            <v xml:space="preserve">SERVICOS TERCEIROS ADMINISTRATIVOS </v>
          </cell>
          <cell r="I776" t="str">
            <v>março</v>
          </cell>
          <cell r="N776">
            <v>1800</v>
          </cell>
        </row>
        <row r="777">
          <cell r="B777" t="str">
            <v>SISTEMA E SOFTWARE</v>
          </cell>
          <cell r="C777" t="str">
            <v xml:space="preserve">SERVICOS TERCEIROS ADMINISTRATIVOS </v>
          </cell>
          <cell r="I777" t="str">
            <v>março</v>
          </cell>
          <cell r="N777">
            <v>2251.2600000000002</v>
          </cell>
        </row>
        <row r="778">
          <cell r="B778" t="str">
            <v>DESPESAS JUDICIAIS</v>
          </cell>
          <cell r="C778" t="str">
            <v xml:space="preserve">SERVICOS TERCEIROS ADMINISTRATIVOS </v>
          </cell>
          <cell r="I778" t="str">
            <v>março</v>
          </cell>
          <cell r="N778">
            <v>3500</v>
          </cell>
        </row>
        <row r="779">
          <cell r="B779" t="str">
            <v>HOSTESS</v>
          </cell>
          <cell r="C779" t="str">
            <v xml:space="preserve">SERVICOS TERCEIROS ADMINISTRATIVOS </v>
          </cell>
          <cell r="I779" t="str">
            <v>março</v>
          </cell>
          <cell r="N779">
            <v>3003</v>
          </cell>
        </row>
        <row r="780">
          <cell r="B780" t="str">
            <v>DESPESAS JUDICIAIS</v>
          </cell>
          <cell r="C780" t="str">
            <v xml:space="preserve">SERVICOS TERCEIROS ADMINISTRATIVOS </v>
          </cell>
          <cell r="I780" t="str">
            <v>março</v>
          </cell>
          <cell r="N780">
            <v>3451.67</v>
          </cell>
        </row>
        <row r="781">
          <cell r="B781" t="str">
            <v>SISTEMA E SOFTWARE</v>
          </cell>
          <cell r="C781" t="str">
            <v xml:space="preserve">SERVICOS TERCEIROS ADMINISTRATIVOS </v>
          </cell>
          <cell r="I781" t="str">
            <v>março</v>
          </cell>
          <cell r="N781">
            <v>616</v>
          </cell>
        </row>
        <row r="782">
          <cell r="B782" t="str">
            <v>CONTABILIDADE</v>
          </cell>
          <cell r="C782" t="str">
            <v xml:space="preserve">SERVICOS TERCEIROS ADMINISTRATIVOS </v>
          </cell>
          <cell r="I782" t="str">
            <v>março</v>
          </cell>
          <cell r="N782">
            <v>1800</v>
          </cell>
        </row>
        <row r="783">
          <cell r="B783" t="str">
            <v>CONTRIBUICOES E ASSOCIACOES</v>
          </cell>
          <cell r="C783" t="str">
            <v xml:space="preserve">SERVICOS TERCEIROS ADMINISTRATIVOS </v>
          </cell>
          <cell r="I783" t="str">
            <v>março</v>
          </cell>
          <cell r="N783">
            <v>207</v>
          </cell>
        </row>
        <row r="784">
          <cell r="B784" t="str">
            <v>HOSPEDAGEM E DOMINIO</v>
          </cell>
          <cell r="C784" t="str">
            <v xml:space="preserve">SERVICOS TERCEIROS ADMINISTRATIVOS </v>
          </cell>
          <cell r="I784" t="str">
            <v>março</v>
          </cell>
          <cell r="N784">
            <v>249</v>
          </cell>
        </row>
        <row r="785">
          <cell r="B785" t="str">
            <v>SERVICOS ADMINISTRATIVOS</v>
          </cell>
          <cell r="C785" t="str">
            <v xml:space="preserve">SERVICOS TERCEIROS ADMINISTRATIVOS </v>
          </cell>
          <cell r="I785" t="str">
            <v>março</v>
          </cell>
          <cell r="N785">
            <v>4315</v>
          </cell>
        </row>
        <row r="786">
          <cell r="B786" t="str">
            <v>SISTEMA E SOFTWARE</v>
          </cell>
          <cell r="C786" t="str">
            <v xml:space="preserve">SERVICOS TERCEIROS ADMINISTRATIVOS </v>
          </cell>
          <cell r="I786" t="str">
            <v>março</v>
          </cell>
          <cell r="N786">
            <v>373.43</v>
          </cell>
        </row>
        <row r="787">
          <cell r="B787" t="str">
            <v>HOSTESS</v>
          </cell>
          <cell r="C787" t="str">
            <v xml:space="preserve">SERVICOS TERCEIROS ADMINISTRATIVOS </v>
          </cell>
          <cell r="I787" t="str">
            <v>março</v>
          </cell>
          <cell r="N787">
            <v>3135</v>
          </cell>
        </row>
        <row r="788">
          <cell r="B788" t="str">
            <v>SISTEMA E SOFTWARE</v>
          </cell>
          <cell r="C788" t="str">
            <v xml:space="preserve">SERVICOS TERCEIROS ADMINISTRATIVOS </v>
          </cell>
          <cell r="I788" t="str">
            <v>março</v>
          </cell>
          <cell r="N788">
            <v>447.92</v>
          </cell>
        </row>
        <row r="789">
          <cell r="B789" t="str">
            <v>CONTABILIDADE</v>
          </cell>
          <cell r="C789" t="str">
            <v xml:space="preserve">SERVICOS TERCEIROS ADMINISTRATIVOS </v>
          </cell>
          <cell r="I789" t="str">
            <v>março</v>
          </cell>
          <cell r="N789">
            <v>1800</v>
          </cell>
        </row>
        <row r="790">
          <cell r="B790" t="str">
            <v>SISTEMA E SOFTWARE</v>
          </cell>
          <cell r="C790" t="str">
            <v xml:space="preserve">SERVICOS TERCEIROS ADMINISTRATIVOS </v>
          </cell>
          <cell r="I790" t="str">
            <v>março</v>
          </cell>
          <cell r="N790">
            <v>1108</v>
          </cell>
        </row>
        <row r="791">
          <cell r="B791" t="str">
            <v>HOSTESS</v>
          </cell>
          <cell r="C791" t="str">
            <v xml:space="preserve">SERVICOS TERCEIROS ADMINISTRATIVOS </v>
          </cell>
          <cell r="I791" t="str">
            <v>março</v>
          </cell>
          <cell r="N791">
            <v>3080</v>
          </cell>
        </row>
        <row r="792">
          <cell r="B792" t="str">
            <v>CONTABILIDADE</v>
          </cell>
          <cell r="C792" t="str">
            <v xml:space="preserve">SERVICOS TERCEIROS ADMINISTRATIVOS </v>
          </cell>
          <cell r="I792" t="str">
            <v>março</v>
          </cell>
          <cell r="N792">
            <v>8000</v>
          </cell>
        </row>
        <row r="793">
          <cell r="B793" t="str">
            <v>SISTEMA E SOFTWARE</v>
          </cell>
          <cell r="C793" t="str">
            <v xml:space="preserve">SERVICOS TERCEIROS ADMINISTRATIVOS </v>
          </cell>
          <cell r="I793" t="str">
            <v>abril</v>
          </cell>
          <cell r="N793">
            <v>1551.52</v>
          </cell>
        </row>
        <row r="794">
          <cell r="B794" t="str">
            <v>HOSTESS</v>
          </cell>
          <cell r="C794" t="str">
            <v xml:space="preserve">SERVICOS TERCEIROS ADMINISTRATIVOS </v>
          </cell>
          <cell r="I794" t="str">
            <v>abril</v>
          </cell>
          <cell r="N794">
            <v>3146</v>
          </cell>
        </row>
        <row r="795">
          <cell r="B795" t="str">
            <v>SISTEMA E SOFTWARE</v>
          </cell>
          <cell r="C795" t="str">
            <v xml:space="preserve">SERVICOS TERCEIROS ADMINISTRATIVOS </v>
          </cell>
          <cell r="I795" t="str">
            <v>abril</v>
          </cell>
          <cell r="N795">
            <v>710</v>
          </cell>
        </row>
        <row r="796">
          <cell r="B796" t="str">
            <v>SISTEMA E SOFTWARE</v>
          </cell>
          <cell r="C796" t="str">
            <v xml:space="preserve">SERVICOS TERCEIROS ADMINISTRATIVOS </v>
          </cell>
          <cell r="I796" t="str">
            <v>abril</v>
          </cell>
          <cell r="N796">
            <v>783</v>
          </cell>
        </row>
        <row r="797">
          <cell r="B797" t="str">
            <v>SISTEMA E SOFTWARE</v>
          </cell>
          <cell r="C797" t="str">
            <v xml:space="preserve">SERVICOS TERCEIROS ADMINISTRATIVOS </v>
          </cell>
          <cell r="I797" t="str">
            <v>abril</v>
          </cell>
          <cell r="N797">
            <v>1310</v>
          </cell>
        </row>
        <row r="798">
          <cell r="B798" t="str">
            <v>SISTEMA E SOFTWARE</v>
          </cell>
          <cell r="C798" t="str">
            <v xml:space="preserve">SERVICOS TERCEIROS ADMINISTRATIVOS </v>
          </cell>
          <cell r="I798" t="str">
            <v>abril</v>
          </cell>
          <cell r="N798">
            <v>1510</v>
          </cell>
        </row>
        <row r="799">
          <cell r="B799" t="str">
            <v>SERVICOS ADMINISTRATIVOS</v>
          </cell>
          <cell r="C799" t="str">
            <v xml:space="preserve">SERVICOS TERCEIROS ADMINISTRATIVOS </v>
          </cell>
          <cell r="I799" t="str">
            <v>abril</v>
          </cell>
          <cell r="N799">
            <v>3500</v>
          </cell>
        </row>
        <row r="800">
          <cell r="B800" t="str">
            <v>SISTEMA E SOFTWARE</v>
          </cell>
          <cell r="C800" t="str">
            <v xml:space="preserve">SERVICOS TERCEIROS ADMINISTRATIVOS </v>
          </cell>
          <cell r="I800" t="str">
            <v>abril</v>
          </cell>
          <cell r="N800">
            <v>2200</v>
          </cell>
        </row>
        <row r="801">
          <cell r="B801" t="str">
            <v>SISTEMA E SOFTWARE</v>
          </cell>
          <cell r="C801" t="str">
            <v xml:space="preserve">SERVICOS TERCEIROS ADMINISTRATIVOS </v>
          </cell>
          <cell r="I801" t="str">
            <v>abril</v>
          </cell>
          <cell r="N801">
            <v>2200</v>
          </cell>
        </row>
        <row r="802">
          <cell r="B802" t="str">
            <v>HOSTESS</v>
          </cell>
          <cell r="C802" t="str">
            <v xml:space="preserve">SERVICOS TERCEIROS ADMINISTRATIVOS </v>
          </cell>
          <cell r="I802" t="str">
            <v>abril</v>
          </cell>
          <cell r="N802">
            <v>3102</v>
          </cell>
        </row>
        <row r="803">
          <cell r="B803" t="str">
            <v>DESPESAS JUDICIAIS</v>
          </cell>
          <cell r="C803" t="str">
            <v xml:space="preserve">SERVICOS TERCEIROS ADMINISTRATIVOS </v>
          </cell>
          <cell r="I803" t="str">
            <v>abril</v>
          </cell>
          <cell r="N803">
            <v>3451.67</v>
          </cell>
        </row>
        <row r="804">
          <cell r="B804" t="str">
            <v>SISTEMA E SOFTWARE</v>
          </cell>
          <cell r="C804" t="str">
            <v xml:space="preserve">SERVICOS TERCEIROS ADMINISTRATIVOS </v>
          </cell>
          <cell r="I804" t="str">
            <v>abril</v>
          </cell>
          <cell r="N804">
            <v>1560</v>
          </cell>
        </row>
        <row r="805">
          <cell r="B805" t="str">
            <v>SISTEMA E SOFTWARE</v>
          </cell>
          <cell r="C805" t="str">
            <v xml:space="preserve">SERVICOS TERCEIROS ADMINISTRATIVOS </v>
          </cell>
          <cell r="I805" t="str">
            <v>abril</v>
          </cell>
          <cell r="N805">
            <v>51.2</v>
          </cell>
        </row>
        <row r="806">
          <cell r="B806" t="str">
            <v>SISTEMA E SOFTWARE</v>
          </cell>
          <cell r="C806" t="str">
            <v xml:space="preserve">SERVICOS TERCEIROS ADMINISTRATIVOS </v>
          </cell>
          <cell r="I806" t="str">
            <v>abril</v>
          </cell>
          <cell r="N806">
            <v>616</v>
          </cell>
        </row>
        <row r="807">
          <cell r="B807" t="str">
            <v>HOSTESS</v>
          </cell>
          <cell r="C807" t="str">
            <v xml:space="preserve">SERVICOS TERCEIROS ADMINISTRATIVOS </v>
          </cell>
          <cell r="I807" t="str">
            <v>abril</v>
          </cell>
          <cell r="N807">
            <v>3036</v>
          </cell>
        </row>
        <row r="808">
          <cell r="B808" t="str">
            <v>HOSPEDAGEM E DOMINIO</v>
          </cell>
          <cell r="C808" t="str">
            <v xml:space="preserve">SERVICOS TERCEIROS ADMINISTRATIVOS </v>
          </cell>
          <cell r="I808" t="str">
            <v>abril</v>
          </cell>
          <cell r="N808">
            <v>276.39</v>
          </cell>
        </row>
        <row r="809">
          <cell r="B809" t="str">
            <v>SISTEMA E SOFTWARE</v>
          </cell>
          <cell r="C809" t="str">
            <v xml:space="preserve">SERVICOS TERCEIROS ADMINISTRATIVOS </v>
          </cell>
          <cell r="I809" t="str">
            <v>abril</v>
          </cell>
          <cell r="N809">
            <v>373.43</v>
          </cell>
        </row>
        <row r="810">
          <cell r="B810" t="str">
            <v>SISTEMA E SOFTWARE</v>
          </cell>
          <cell r="C810" t="str">
            <v xml:space="preserve">SERVICOS TERCEIROS ADMINISTRATIVOS </v>
          </cell>
          <cell r="I810" t="str">
            <v>abril</v>
          </cell>
          <cell r="N810">
            <v>447.92</v>
          </cell>
        </row>
        <row r="811">
          <cell r="B811" t="str">
            <v>SISTEMA E SOFTWARE</v>
          </cell>
          <cell r="C811" t="str">
            <v xml:space="preserve">SERVICOS TERCEIROS ADMINISTRATIVOS </v>
          </cell>
          <cell r="I811" t="str">
            <v>abril</v>
          </cell>
          <cell r="N811">
            <v>1108</v>
          </cell>
        </row>
        <row r="812">
          <cell r="B812" t="str">
            <v>HOSTESS</v>
          </cell>
          <cell r="C812" t="str">
            <v xml:space="preserve">SERVICOS TERCEIROS ADMINISTRATIVOS </v>
          </cell>
          <cell r="I812" t="str">
            <v>abril</v>
          </cell>
          <cell r="N812">
            <v>3245</v>
          </cell>
        </row>
        <row r="813">
          <cell r="B813" t="str">
            <v>SERVICOS ADMINISTRATIVOS</v>
          </cell>
          <cell r="C813" t="str">
            <v xml:space="preserve">SERVICOS TERCEIROS ADMINISTRATIVOS </v>
          </cell>
          <cell r="I813" t="str">
            <v>abril</v>
          </cell>
          <cell r="N813">
            <v>4315</v>
          </cell>
        </row>
        <row r="814">
          <cell r="B814" t="str">
            <v>CONTABILIDADE</v>
          </cell>
          <cell r="C814" t="str">
            <v xml:space="preserve">SERVICOS TERCEIROS ADMINISTRATIVOS </v>
          </cell>
          <cell r="I814" t="str">
            <v>abril</v>
          </cell>
          <cell r="N814">
            <v>8000</v>
          </cell>
        </row>
        <row r="815">
          <cell r="B815" t="str">
            <v>HOSTESS</v>
          </cell>
          <cell r="C815" t="str">
            <v xml:space="preserve">SERVICOS TERCEIROS ADMINISTRATIVOS </v>
          </cell>
          <cell r="I815" t="str">
            <v>maio</v>
          </cell>
          <cell r="N815">
            <v>3102</v>
          </cell>
        </row>
        <row r="816">
          <cell r="B816" t="str">
            <v>SISTEMA E SOFTWARE</v>
          </cell>
          <cell r="C816" t="str">
            <v xml:space="preserve">SERVICOS TERCEIROS ADMINISTRATIVOS </v>
          </cell>
          <cell r="I816" t="str">
            <v>maio</v>
          </cell>
          <cell r="N816">
            <v>1551.52</v>
          </cell>
        </row>
        <row r="817">
          <cell r="B817" t="str">
            <v>SISTEMA E SOFTWARE</v>
          </cell>
          <cell r="C817" t="str">
            <v xml:space="preserve">SERVICOS TERCEIROS ADMINISTRATIVOS </v>
          </cell>
          <cell r="I817" t="str">
            <v>maio</v>
          </cell>
          <cell r="N817">
            <v>783</v>
          </cell>
        </row>
        <row r="818">
          <cell r="B818" t="str">
            <v>SERVICOS ADMINISTRATIVOS</v>
          </cell>
          <cell r="C818" t="str">
            <v xml:space="preserve">SERVICOS TERCEIROS ADMINISTRATIVOS </v>
          </cell>
          <cell r="I818" t="str">
            <v>maio</v>
          </cell>
          <cell r="N818">
            <v>3500</v>
          </cell>
        </row>
        <row r="819">
          <cell r="B819" t="str">
            <v>SISTEMA E SOFTWARE</v>
          </cell>
          <cell r="C819" t="str">
            <v xml:space="preserve">SERVICOS TERCEIROS ADMINISTRATIVOS </v>
          </cell>
          <cell r="I819" t="str">
            <v>maio</v>
          </cell>
          <cell r="N819">
            <v>1510</v>
          </cell>
        </row>
        <row r="820">
          <cell r="B820" t="str">
            <v>SISTEMA E SOFTWARE</v>
          </cell>
          <cell r="C820" t="str">
            <v xml:space="preserve">SERVICOS TERCEIROS ADMINISTRATIVOS </v>
          </cell>
          <cell r="I820" t="str">
            <v>maio</v>
          </cell>
          <cell r="N820">
            <v>1310</v>
          </cell>
        </row>
        <row r="821">
          <cell r="B821" t="str">
            <v>HOSTESS</v>
          </cell>
          <cell r="C821" t="str">
            <v xml:space="preserve">SERVICOS TERCEIROS ADMINISTRATIVOS </v>
          </cell>
          <cell r="I821" t="str">
            <v>maio</v>
          </cell>
          <cell r="N821">
            <v>2904</v>
          </cell>
        </row>
        <row r="822">
          <cell r="B822" t="str">
            <v>SERVICOS ADMINISTRATIVOS</v>
          </cell>
          <cell r="C822" t="str">
            <v xml:space="preserve">SERVICOS TERCEIROS ADMINISTRATIVOS </v>
          </cell>
          <cell r="I822" t="str">
            <v>maio</v>
          </cell>
          <cell r="N822">
            <v>6500</v>
          </cell>
        </row>
        <row r="823">
          <cell r="B823" t="str">
            <v>SISTEMA E SOFTWARE</v>
          </cell>
          <cell r="C823" t="str">
            <v xml:space="preserve">SERVICOS TERCEIROS ADMINISTRATIVOS </v>
          </cell>
          <cell r="I823" t="str">
            <v>maio</v>
          </cell>
          <cell r="N823">
            <v>2200</v>
          </cell>
        </row>
        <row r="824">
          <cell r="B824" t="str">
            <v>SISTEMA E SOFTWARE</v>
          </cell>
          <cell r="C824" t="str">
            <v xml:space="preserve">SERVICOS TERCEIROS ADMINISTRATIVOS </v>
          </cell>
          <cell r="I824" t="str">
            <v>maio</v>
          </cell>
          <cell r="N824">
            <v>2200</v>
          </cell>
        </row>
        <row r="825">
          <cell r="B825" t="str">
            <v>CONTABILIDADE</v>
          </cell>
          <cell r="C825" t="str">
            <v xml:space="preserve">SERVICOS TERCEIROS ADMINISTRATIVOS </v>
          </cell>
          <cell r="I825" t="str">
            <v>maio</v>
          </cell>
          <cell r="N825">
            <v>1800</v>
          </cell>
        </row>
        <row r="826">
          <cell r="B826" t="str">
            <v>CONTABILIDADE</v>
          </cell>
          <cell r="C826" t="str">
            <v xml:space="preserve">SERVICOS TERCEIROS ADMINISTRATIVOS </v>
          </cell>
          <cell r="I826" t="str">
            <v>maio</v>
          </cell>
          <cell r="N826">
            <v>1800</v>
          </cell>
        </row>
        <row r="827">
          <cell r="B827" t="str">
            <v>DESPESAS JUDICIAIS</v>
          </cell>
          <cell r="C827" t="str">
            <v xml:space="preserve">SERVICOS TERCEIROS ADMINISTRATIVOS </v>
          </cell>
          <cell r="I827" t="str">
            <v>maio</v>
          </cell>
          <cell r="N827">
            <v>3451.67</v>
          </cell>
        </row>
        <row r="828">
          <cell r="B828" t="str">
            <v>SISTEMA E SOFTWARE</v>
          </cell>
          <cell r="C828" t="str">
            <v xml:space="preserve">SERVICOS TERCEIROS ADMINISTRATIVOS </v>
          </cell>
          <cell r="I828" t="str">
            <v>maio</v>
          </cell>
          <cell r="N828">
            <v>616</v>
          </cell>
        </row>
        <row r="829">
          <cell r="B829" t="str">
            <v>HOSTESS</v>
          </cell>
          <cell r="C829" t="str">
            <v xml:space="preserve">SERVICOS TERCEIROS ADMINISTRATIVOS </v>
          </cell>
          <cell r="I829" t="str">
            <v>maio</v>
          </cell>
          <cell r="N829">
            <v>3133</v>
          </cell>
        </row>
        <row r="830">
          <cell r="B830" t="str">
            <v>CONTRIBUICOES E ASSOCIACOES</v>
          </cell>
          <cell r="C830" t="str">
            <v xml:space="preserve">SERVICOS TERCEIROS ADMINISTRATIVOS </v>
          </cell>
          <cell r="I830" t="str">
            <v>maio</v>
          </cell>
          <cell r="N830">
            <v>207</v>
          </cell>
        </row>
        <row r="831">
          <cell r="B831" t="str">
            <v>HOSPEDAGEM E DOMINIO</v>
          </cell>
          <cell r="C831" t="str">
            <v xml:space="preserve">SERVICOS TERCEIROS ADMINISTRATIVOS </v>
          </cell>
          <cell r="I831" t="str">
            <v>maio</v>
          </cell>
          <cell r="N831">
            <v>249</v>
          </cell>
        </row>
        <row r="832">
          <cell r="B832" t="str">
            <v>SISTEMA E SOFTWARE</v>
          </cell>
          <cell r="C832" t="str">
            <v xml:space="preserve">SERVICOS TERCEIROS ADMINISTRATIVOS </v>
          </cell>
          <cell r="I832" t="str">
            <v>maio</v>
          </cell>
          <cell r="N832">
            <v>1500</v>
          </cell>
        </row>
        <row r="833">
          <cell r="B833" t="str">
            <v>SISTEMA E SOFTWARE</v>
          </cell>
          <cell r="C833" t="str">
            <v xml:space="preserve">SERVICOS TERCEIROS ADMINISTRATIVOS </v>
          </cell>
          <cell r="I833" t="str">
            <v>maio</v>
          </cell>
          <cell r="N833">
            <v>373.43</v>
          </cell>
        </row>
        <row r="834">
          <cell r="B834" t="str">
            <v>SISTEMA E SOFTWARE</v>
          </cell>
          <cell r="C834" t="str">
            <v xml:space="preserve">SERVICOS TERCEIROS ADMINISTRATIVOS </v>
          </cell>
          <cell r="I834" t="str">
            <v>maio</v>
          </cell>
          <cell r="N834">
            <v>447.92</v>
          </cell>
        </row>
        <row r="835">
          <cell r="B835" t="str">
            <v>HOSTESS</v>
          </cell>
          <cell r="C835" t="str">
            <v xml:space="preserve">SERVICOS TERCEIROS ADMINISTRATIVOS </v>
          </cell>
          <cell r="I835" t="str">
            <v>maio</v>
          </cell>
          <cell r="N835">
            <v>3091</v>
          </cell>
        </row>
        <row r="836">
          <cell r="B836" t="str">
            <v>SERVICOS ADMINISTRATIVOS</v>
          </cell>
          <cell r="C836" t="str">
            <v xml:space="preserve">SERVICOS TERCEIROS ADMINISTRATIVOS </v>
          </cell>
          <cell r="I836" t="str">
            <v>maio</v>
          </cell>
          <cell r="N836">
            <v>6500</v>
          </cell>
        </row>
        <row r="837">
          <cell r="B837" t="str">
            <v>SISTEMA E SOFTWARE</v>
          </cell>
          <cell r="C837" t="str">
            <v xml:space="preserve">SERVICOS TERCEIROS ADMINISTRATIVOS </v>
          </cell>
          <cell r="I837" t="str">
            <v>maio</v>
          </cell>
          <cell r="N837">
            <v>139</v>
          </cell>
        </row>
        <row r="838">
          <cell r="B838" t="str">
            <v>SISTEMA E SOFTWARE</v>
          </cell>
          <cell r="C838" t="str">
            <v xml:space="preserve">SERVICOS TERCEIROS ADMINISTRATIVOS </v>
          </cell>
          <cell r="I838" t="str">
            <v>maio</v>
          </cell>
          <cell r="N838">
            <v>1461.91</v>
          </cell>
        </row>
        <row r="839">
          <cell r="B839" t="str">
            <v>SISTEMA E SOFTWARE</v>
          </cell>
          <cell r="C839" t="str">
            <v xml:space="preserve">SERVICOS TERCEIROS ADMINISTRATIVOS </v>
          </cell>
          <cell r="I839" t="str">
            <v>maio</v>
          </cell>
          <cell r="N839">
            <v>710</v>
          </cell>
        </row>
        <row r="840">
          <cell r="B840" t="str">
            <v>SERVICOS ADMINISTRATIVOS</v>
          </cell>
          <cell r="C840" t="str">
            <v xml:space="preserve">SERVICOS TERCEIROS ADMINISTRATIVOS </v>
          </cell>
          <cell r="I840" t="str">
            <v>maio</v>
          </cell>
          <cell r="N840">
            <v>4315</v>
          </cell>
        </row>
        <row r="841">
          <cell r="B841" t="str">
            <v>CONTABILIDADE</v>
          </cell>
          <cell r="C841" t="str">
            <v xml:space="preserve">SERVICOS TERCEIROS ADMINISTRATIVOS </v>
          </cell>
          <cell r="I841" t="str">
            <v>junho</v>
          </cell>
          <cell r="N841">
            <v>10000</v>
          </cell>
        </row>
        <row r="842">
          <cell r="B842" t="str">
            <v>HOSTESS</v>
          </cell>
          <cell r="C842" t="str">
            <v xml:space="preserve">SERVICOS TERCEIROS ADMINISTRATIVOS </v>
          </cell>
          <cell r="I842" t="str">
            <v>junho</v>
          </cell>
          <cell r="N842">
            <v>3124</v>
          </cell>
        </row>
        <row r="843">
          <cell r="B843" t="str">
            <v>SISTEMA E SOFTWARE</v>
          </cell>
          <cell r="C843" t="str">
            <v xml:space="preserve">SERVICOS TERCEIROS ADMINISTRATIVOS </v>
          </cell>
          <cell r="I843" t="str">
            <v>junho</v>
          </cell>
          <cell r="N843">
            <v>1551.52</v>
          </cell>
        </row>
        <row r="844">
          <cell r="B844" t="str">
            <v>SISTEMA E SOFTWARE</v>
          </cell>
          <cell r="C844" t="str">
            <v xml:space="preserve">SERVICOS TERCEIROS ADMINISTRATIVOS </v>
          </cell>
          <cell r="I844" t="str">
            <v>junho</v>
          </cell>
          <cell r="N844">
            <v>783</v>
          </cell>
        </row>
        <row r="845">
          <cell r="B845" t="str">
            <v>HOSTESS</v>
          </cell>
          <cell r="C845" t="str">
            <v xml:space="preserve">SERVICOS TERCEIROS ADMINISTRATIVOS </v>
          </cell>
          <cell r="I845" t="str">
            <v>junho</v>
          </cell>
          <cell r="N845">
            <v>3289</v>
          </cell>
        </row>
        <row r="846">
          <cell r="B846" t="str">
            <v>SERVICOS ADMINISTRATIVOS</v>
          </cell>
          <cell r="C846" t="str">
            <v xml:space="preserve">SERVICOS TERCEIROS ADMINISTRATIVOS </v>
          </cell>
          <cell r="I846" t="str">
            <v>junho</v>
          </cell>
          <cell r="N846">
            <v>3500</v>
          </cell>
        </row>
        <row r="847">
          <cell r="B847" t="str">
            <v>SISTEMA E SOFTWARE</v>
          </cell>
          <cell r="C847" t="str">
            <v xml:space="preserve">SERVICOS TERCEIROS ADMINISTRATIVOS </v>
          </cell>
          <cell r="I847" t="str">
            <v>junho</v>
          </cell>
          <cell r="N847">
            <v>1510</v>
          </cell>
        </row>
        <row r="848">
          <cell r="B848" t="str">
            <v>SISTEMA E SOFTWARE</v>
          </cell>
          <cell r="C848" t="str">
            <v xml:space="preserve">SERVICOS TERCEIROS ADMINISTRATIVOS </v>
          </cell>
          <cell r="I848" t="str">
            <v>junho</v>
          </cell>
          <cell r="N848">
            <v>1344.84</v>
          </cell>
        </row>
        <row r="849">
          <cell r="B849" t="str">
            <v>SISTEMA E SOFTWARE</v>
          </cell>
          <cell r="C849" t="str">
            <v xml:space="preserve">SERVICOS TERCEIROS ADMINISTRATIVOS </v>
          </cell>
          <cell r="I849" t="str">
            <v>junho</v>
          </cell>
          <cell r="N849">
            <v>583.33000000000004</v>
          </cell>
        </row>
        <row r="850">
          <cell r="B850" t="str">
            <v>SISTEMA E SOFTWARE</v>
          </cell>
          <cell r="C850" t="str">
            <v xml:space="preserve">SERVICOS TERCEIROS ADMINISTRATIVOS </v>
          </cell>
          <cell r="I850" t="str">
            <v>junho</v>
          </cell>
          <cell r="N850">
            <v>2021</v>
          </cell>
        </row>
        <row r="851">
          <cell r="B851" t="str">
            <v>HOSTESS</v>
          </cell>
          <cell r="C851" t="str">
            <v xml:space="preserve">SERVICOS TERCEIROS ADMINISTRATIVOS </v>
          </cell>
          <cell r="I851" t="str">
            <v>junho</v>
          </cell>
          <cell r="N851">
            <v>3267</v>
          </cell>
        </row>
        <row r="852">
          <cell r="B852" t="str">
            <v>SISTEMA E SOFTWARE</v>
          </cell>
          <cell r="C852" t="str">
            <v xml:space="preserve">SERVICOS TERCEIROS ADMINISTRATIVOS </v>
          </cell>
          <cell r="I852" t="str">
            <v>junho</v>
          </cell>
          <cell r="N852">
            <v>1500</v>
          </cell>
        </row>
        <row r="853">
          <cell r="B853" t="str">
            <v>SISTEMA E SOFTWARE</v>
          </cell>
          <cell r="C853" t="str">
            <v xml:space="preserve">SERVICOS TERCEIROS ADMINISTRATIVOS </v>
          </cell>
          <cell r="I853" t="str">
            <v>junho</v>
          </cell>
          <cell r="N853">
            <v>616</v>
          </cell>
        </row>
        <row r="854">
          <cell r="B854" t="str">
            <v>DESPESAS JUDICIAIS</v>
          </cell>
          <cell r="C854" t="str">
            <v xml:space="preserve">SERVICOS TERCEIROS ADMINISTRATIVOS </v>
          </cell>
          <cell r="I854" t="str">
            <v>junho</v>
          </cell>
          <cell r="N854">
            <v>3451.67</v>
          </cell>
        </row>
        <row r="855">
          <cell r="B855" t="str">
            <v>SISTEMA E SOFTWARE</v>
          </cell>
          <cell r="C855" t="str">
            <v xml:space="preserve">SERVICOS TERCEIROS ADMINISTRATIVOS </v>
          </cell>
          <cell r="I855" t="str">
            <v>junho</v>
          </cell>
          <cell r="N855">
            <v>51.2</v>
          </cell>
        </row>
        <row r="856">
          <cell r="B856" t="str">
            <v>CONTRIBUICOES E ASSOCIACOES</v>
          </cell>
          <cell r="C856" t="str">
            <v xml:space="preserve">SERVICOS TERCEIROS ADMINISTRATIVOS </v>
          </cell>
          <cell r="I856" t="str">
            <v>junho</v>
          </cell>
          <cell r="N856">
            <v>207</v>
          </cell>
        </row>
        <row r="857">
          <cell r="B857" t="str">
            <v>HOSPEDAGEM E DOMINIO</v>
          </cell>
          <cell r="C857" t="str">
            <v xml:space="preserve">SERVICOS TERCEIROS ADMINISTRATIVOS </v>
          </cell>
          <cell r="I857" t="str">
            <v>junho</v>
          </cell>
          <cell r="N857">
            <v>249</v>
          </cell>
        </row>
        <row r="858">
          <cell r="B858" t="str">
            <v>SISTEMA E SOFTWARE</v>
          </cell>
          <cell r="C858" t="str">
            <v xml:space="preserve">SERVICOS TERCEIROS ADMINISTRATIVOS </v>
          </cell>
          <cell r="I858" t="str">
            <v>junho</v>
          </cell>
          <cell r="N858">
            <v>710</v>
          </cell>
        </row>
        <row r="859">
          <cell r="B859" t="str">
            <v>SISTEMA E SOFTWARE</v>
          </cell>
          <cell r="C859" t="str">
            <v xml:space="preserve">SERVICOS TERCEIROS ADMINISTRATIVOS </v>
          </cell>
          <cell r="I859" t="str">
            <v>junho</v>
          </cell>
          <cell r="N859">
            <v>373.43</v>
          </cell>
        </row>
        <row r="860">
          <cell r="B860" t="str">
            <v>HOSTESS</v>
          </cell>
          <cell r="C860" t="str">
            <v xml:space="preserve">SERVICOS TERCEIROS ADMINISTRATIVOS </v>
          </cell>
          <cell r="I860" t="str">
            <v>junho</v>
          </cell>
          <cell r="N860">
            <v>3080</v>
          </cell>
        </row>
        <row r="861">
          <cell r="B861" t="str">
            <v>SISTEMA E SOFTWARE</v>
          </cell>
          <cell r="C861" t="str">
            <v xml:space="preserve">SERVICOS TERCEIROS ADMINISTRATIVOS </v>
          </cell>
          <cell r="I861" t="str">
            <v>junho</v>
          </cell>
          <cell r="N861">
            <v>447.92</v>
          </cell>
        </row>
        <row r="862">
          <cell r="B862" t="str">
            <v>SISTEMA E SOFTWARE</v>
          </cell>
          <cell r="C862" t="str">
            <v xml:space="preserve">SERVICOS TERCEIROS ADMINISTRATIVOS </v>
          </cell>
          <cell r="I862" t="str">
            <v>junho</v>
          </cell>
          <cell r="N862">
            <v>139</v>
          </cell>
        </row>
        <row r="863">
          <cell r="B863" t="str">
            <v>SERVICOS ADMINISTRATIVOS</v>
          </cell>
          <cell r="C863" t="str">
            <v xml:space="preserve">SERVICOS TERCEIROS ADMINISTRATIVOS </v>
          </cell>
          <cell r="I863" t="str">
            <v>junho</v>
          </cell>
          <cell r="N863">
            <v>4315</v>
          </cell>
        </row>
        <row r="864">
          <cell r="B864" t="str">
            <v>SISTEMA E SOFTWARE</v>
          </cell>
          <cell r="C864" t="str">
            <v xml:space="preserve">SERVICOS TERCEIROS ADMINISTRATIVOS </v>
          </cell>
          <cell r="I864" t="str">
            <v>junho</v>
          </cell>
          <cell r="N864">
            <v>1461.91</v>
          </cell>
        </row>
        <row r="865">
          <cell r="B865" t="str">
            <v>CONTABILIDADE</v>
          </cell>
          <cell r="C865" t="str">
            <v xml:space="preserve">SERVICOS TERCEIROS ADMINISTRATIVOS </v>
          </cell>
          <cell r="I865" t="str">
            <v>junho</v>
          </cell>
          <cell r="N865">
            <v>10000</v>
          </cell>
        </row>
        <row r="866">
          <cell r="B866" t="str">
            <v>HOSTESS</v>
          </cell>
          <cell r="C866" t="str">
            <v xml:space="preserve">SERVICOS TERCEIROS ADMINISTRATIVOS </v>
          </cell>
          <cell r="I866" t="str">
            <v>junho</v>
          </cell>
          <cell r="N866">
            <v>3124</v>
          </cell>
        </row>
        <row r="867">
          <cell r="B867" t="str">
            <v>SISTEMA E SOFTWARE</v>
          </cell>
          <cell r="C867" t="str">
            <v xml:space="preserve">SERVICOS TERCEIROS ADMINISTRATIVOS </v>
          </cell>
          <cell r="I867" t="str">
            <v>julho</v>
          </cell>
          <cell r="N867">
            <v>1551.52</v>
          </cell>
        </row>
        <row r="868">
          <cell r="B868" t="str">
            <v>HOSTESS</v>
          </cell>
          <cell r="C868" t="str">
            <v xml:space="preserve">SERVICOS TERCEIROS ADMINISTRATIVOS </v>
          </cell>
          <cell r="I868" t="str">
            <v>julho</v>
          </cell>
          <cell r="N868">
            <v>100</v>
          </cell>
        </row>
        <row r="869">
          <cell r="B869" t="str">
            <v>HOSTESS</v>
          </cell>
          <cell r="C869" t="str">
            <v xml:space="preserve">SERVICOS TERCEIROS ADMINISTRATIVOS </v>
          </cell>
          <cell r="I869" t="str">
            <v>julho</v>
          </cell>
          <cell r="N869">
            <v>3276</v>
          </cell>
        </row>
        <row r="870">
          <cell r="B870" t="str">
            <v>SISTEMA E SOFTWARE</v>
          </cell>
          <cell r="C870" t="str">
            <v xml:space="preserve">SERVICOS TERCEIROS ADMINISTRATIVOS </v>
          </cell>
          <cell r="I870" t="str">
            <v>julho</v>
          </cell>
          <cell r="N870">
            <v>783</v>
          </cell>
        </row>
        <row r="871">
          <cell r="B871" t="str">
            <v>SERVICOS ADMINISTRATIVOS</v>
          </cell>
          <cell r="C871" t="str">
            <v xml:space="preserve">SERVICOS TERCEIROS ADMINISTRATIVOS </v>
          </cell>
          <cell r="I871" t="str">
            <v>julho</v>
          </cell>
          <cell r="N871">
            <v>3500</v>
          </cell>
        </row>
        <row r="872">
          <cell r="B872" t="str">
            <v>SISTEMA E SOFTWARE</v>
          </cell>
          <cell r="C872" t="str">
            <v xml:space="preserve">SERVICOS TERCEIROS ADMINISTRATIVOS </v>
          </cell>
          <cell r="I872" t="str">
            <v>julho</v>
          </cell>
          <cell r="N872">
            <v>1310</v>
          </cell>
        </row>
        <row r="873">
          <cell r="B873" t="str">
            <v>SISTEMA E SOFTWARE</v>
          </cell>
          <cell r="C873" t="str">
            <v xml:space="preserve">SERVICOS TERCEIROS ADMINISTRATIVOS </v>
          </cell>
          <cell r="I873" t="str">
            <v>julho</v>
          </cell>
          <cell r="N873">
            <v>1510</v>
          </cell>
        </row>
        <row r="874">
          <cell r="B874" t="str">
            <v>CONTABILIDADE</v>
          </cell>
          <cell r="C874" t="str">
            <v xml:space="preserve">SERVICOS TERCEIROS ADMINISTRATIVOS </v>
          </cell>
          <cell r="I874" t="str">
            <v>julho</v>
          </cell>
          <cell r="N874">
            <v>4238</v>
          </cell>
        </row>
        <row r="875">
          <cell r="B875" t="str">
            <v>SISTEMA E SOFTWARE</v>
          </cell>
          <cell r="C875" t="str">
            <v xml:space="preserve">SERVICOS TERCEIROS ADMINISTRATIVOS </v>
          </cell>
          <cell r="I875" t="str">
            <v>julho</v>
          </cell>
          <cell r="N875">
            <v>583.33000000000004</v>
          </cell>
        </row>
        <row r="876">
          <cell r="B876" t="str">
            <v>SISTEMA E SOFTWARE</v>
          </cell>
          <cell r="C876" t="str">
            <v xml:space="preserve">SERVICOS TERCEIROS ADMINISTRATIVOS </v>
          </cell>
          <cell r="I876" t="str">
            <v>julho</v>
          </cell>
          <cell r="N876">
            <v>2021</v>
          </cell>
        </row>
        <row r="877">
          <cell r="B877" t="str">
            <v>HOSTESS</v>
          </cell>
          <cell r="C877" t="str">
            <v xml:space="preserve">SERVICOS TERCEIROS ADMINISTRATIVOS </v>
          </cell>
          <cell r="I877" t="str">
            <v>julho</v>
          </cell>
          <cell r="N877">
            <v>3080</v>
          </cell>
        </row>
        <row r="878">
          <cell r="B878" t="str">
            <v>CONTRIBUICOES E ASSOCIACOES</v>
          </cell>
          <cell r="C878" t="str">
            <v xml:space="preserve">SERVICOS TERCEIROS ADMINISTRATIVOS </v>
          </cell>
          <cell r="I878" t="str">
            <v>julho</v>
          </cell>
          <cell r="N878">
            <v>207</v>
          </cell>
        </row>
        <row r="879">
          <cell r="B879" t="str">
            <v>DESPESAS JUDICIAIS</v>
          </cell>
          <cell r="C879" t="str">
            <v xml:space="preserve">SERVICOS TERCEIROS ADMINISTRATIVOS </v>
          </cell>
          <cell r="I879" t="str">
            <v>julho</v>
          </cell>
          <cell r="N879">
            <v>3451.67</v>
          </cell>
        </row>
        <row r="880">
          <cell r="B880" t="str">
            <v>SISTEMA E SOFTWARE</v>
          </cell>
          <cell r="C880" t="str">
            <v xml:space="preserve">SERVICOS TERCEIROS ADMINISTRATIVOS </v>
          </cell>
          <cell r="I880" t="str">
            <v>julho</v>
          </cell>
          <cell r="N880">
            <v>710</v>
          </cell>
        </row>
        <row r="881">
          <cell r="B881" t="str">
            <v>SISTEMA E SOFTWARE</v>
          </cell>
          <cell r="C881" t="str">
            <v xml:space="preserve">SERVICOS TERCEIROS ADMINISTRATIVOS </v>
          </cell>
          <cell r="I881" t="str">
            <v>julho</v>
          </cell>
          <cell r="N881">
            <v>616</v>
          </cell>
        </row>
        <row r="882">
          <cell r="B882" t="str">
            <v>SISTEMA E SOFTWARE</v>
          </cell>
          <cell r="C882" t="str">
            <v xml:space="preserve">SERVICOS TERCEIROS ADMINISTRATIVOS </v>
          </cell>
          <cell r="I882" t="str">
            <v>julho</v>
          </cell>
          <cell r="N882">
            <v>51.2</v>
          </cell>
        </row>
        <row r="883">
          <cell r="B883" t="str">
            <v>SERVICOS ADMINISTRATIVOS</v>
          </cell>
          <cell r="C883" t="str">
            <v xml:space="preserve">SERVICOS TERCEIROS ADMINISTRATIVOS </v>
          </cell>
          <cell r="I883" t="str">
            <v>julho</v>
          </cell>
          <cell r="N883">
            <v>6500</v>
          </cell>
        </row>
        <row r="884">
          <cell r="B884" t="str">
            <v>HOSPEDAGEM E DOMINIO</v>
          </cell>
          <cell r="C884" t="str">
            <v xml:space="preserve">SERVICOS TERCEIROS ADMINISTRATIVOS </v>
          </cell>
          <cell r="I884" t="str">
            <v>julho</v>
          </cell>
          <cell r="N884">
            <v>249</v>
          </cell>
        </row>
        <row r="885">
          <cell r="B885" t="str">
            <v>CONTRIBUICOES E ASSOCIACOES</v>
          </cell>
          <cell r="C885" t="str">
            <v xml:space="preserve">SERVICOS TERCEIROS ADMINISTRATIVOS </v>
          </cell>
          <cell r="I885" t="str">
            <v>julho</v>
          </cell>
          <cell r="N885">
            <v>207</v>
          </cell>
        </row>
        <row r="886">
          <cell r="B886" t="str">
            <v>SISTEMA E SOFTWARE</v>
          </cell>
          <cell r="C886" t="str">
            <v xml:space="preserve">SERVICOS TERCEIROS ADMINISTRATIVOS </v>
          </cell>
          <cell r="I886" t="str">
            <v>julho</v>
          </cell>
          <cell r="N886">
            <v>1500</v>
          </cell>
        </row>
        <row r="887">
          <cell r="B887" t="str">
            <v>HOSTESS</v>
          </cell>
          <cell r="C887" t="str">
            <v xml:space="preserve">SERVICOS TERCEIROS ADMINISTRATIVOS </v>
          </cell>
          <cell r="I887" t="str">
            <v>julho</v>
          </cell>
          <cell r="N887">
            <v>3058</v>
          </cell>
        </row>
        <row r="888">
          <cell r="B888" t="str">
            <v>SERVICOS ADMINISTRATIVOS</v>
          </cell>
          <cell r="C888" t="str">
            <v xml:space="preserve">SERVICOS TERCEIROS ADMINISTRATIVOS </v>
          </cell>
          <cell r="I888" t="str">
            <v>julho</v>
          </cell>
          <cell r="N888">
            <v>6500</v>
          </cell>
        </row>
        <row r="889">
          <cell r="B889" t="str">
            <v>SISTEMA E SOFTWARE</v>
          </cell>
          <cell r="C889" t="str">
            <v xml:space="preserve">SERVICOS TERCEIROS ADMINISTRATIVOS </v>
          </cell>
          <cell r="I889" t="str">
            <v>julho</v>
          </cell>
          <cell r="N889">
            <v>373.43</v>
          </cell>
        </row>
        <row r="890">
          <cell r="B890" t="str">
            <v>SISTEMA E SOFTWARE</v>
          </cell>
          <cell r="C890" t="str">
            <v xml:space="preserve">SERVICOS TERCEIROS ADMINISTRATIVOS </v>
          </cell>
          <cell r="I890" t="str">
            <v>julho</v>
          </cell>
          <cell r="N890">
            <v>447.92</v>
          </cell>
        </row>
        <row r="891">
          <cell r="B891" t="str">
            <v>SISTEMA E SOFTWARE</v>
          </cell>
          <cell r="C891" t="str">
            <v xml:space="preserve">SERVICOS TERCEIROS ADMINISTRATIVOS </v>
          </cell>
          <cell r="I891" t="str">
            <v>julho</v>
          </cell>
          <cell r="N891">
            <v>139</v>
          </cell>
        </row>
        <row r="892">
          <cell r="B892" t="str">
            <v>SISTEMA E SOFTWARE</v>
          </cell>
          <cell r="C892" t="str">
            <v xml:space="preserve">SERVICOS TERCEIROS ADMINISTRATIVOS </v>
          </cell>
          <cell r="I892" t="str">
            <v>julho</v>
          </cell>
          <cell r="N892">
            <v>34.9</v>
          </cell>
        </row>
        <row r="893">
          <cell r="B893" t="str">
            <v>SISTEMA E SOFTWARE</v>
          </cell>
          <cell r="C893" t="str">
            <v xml:space="preserve">SERVICOS TERCEIROS ADMINISTRATIVOS </v>
          </cell>
          <cell r="I893" t="str">
            <v>julho</v>
          </cell>
          <cell r="N893">
            <v>1461.91</v>
          </cell>
        </row>
        <row r="894">
          <cell r="B894" t="str">
            <v>HOSTESS</v>
          </cell>
          <cell r="C894" t="str">
            <v xml:space="preserve">SERVICOS TERCEIROS ADMINISTRATIVOS </v>
          </cell>
          <cell r="I894" t="str">
            <v>julho</v>
          </cell>
          <cell r="N894">
            <v>3267</v>
          </cell>
        </row>
        <row r="895">
          <cell r="B895" t="str">
            <v>SERVICOS ADMINISTRATIVOS</v>
          </cell>
          <cell r="C895" t="str">
            <v xml:space="preserve">SERVICOS TERCEIROS ADMINISTRATIVOS </v>
          </cell>
          <cell r="I895" t="str">
            <v>julho</v>
          </cell>
          <cell r="N895">
            <v>4315</v>
          </cell>
        </row>
        <row r="896">
          <cell r="B896" t="str">
            <v>CONTABILIDADE</v>
          </cell>
          <cell r="C896" t="str">
            <v xml:space="preserve">SERVICOS TERCEIROS ADMINISTRATIVOS </v>
          </cell>
          <cell r="I896" t="str">
            <v>julho</v>
          </cell>
          <cell r="N896">
            <v>10000</v>
          </cell>
        </row>
        <row r="897">
          <cell r="B897" t="str">
            <v>VARIAVEL ADMINISTRADORES</v>
          </cell>
          <cell r="C897" t="str">
            <v>REMUNERACOES VARIAVEIS</v>
          </cell>
          <cell r="I897" t="str">
            <v>setembro</v>
          </cell>
          <cell r="N897">
            <v>26189.58</v>
          </cell>
        </row>
        <row r="898">
          <cell r="B898" t="str">
            <v>PREMIOS E BONUS</v>
          </cell>
          <cell r="C898" t="str">
            <v>REMUNERACOES VARIAVEIS</v>
          </cell>
          <cell r="I898" t="str">
            <v>setembro</v>
          </cell>
          <cell r="N898">
            <v>9131.1200000000008</v>
          </cell>
        </row>
        <row r="899">
          <cell r="B899" t="str">
            <v>PREMIOS E BONUS</v>
          </cell>
          <cell r="C899" t="str">
            <v>REMUNERACOES VARIAVEIS</v>
          </cell>
          <cell r="I899" t="str">
            <v>setembro</v>
          </cell>
          <cell r="N899">
            <v>628.82000000000005</v>
          </cell>
        </row>
        <row r="900">
          <cell r="B900" t="str">
            <v>PREMIOS E BONUS</v>
          </cell>
          <cell r="C900" t="str">
            <v>REMUNERACOES VARIAVEIS</v>
          </cell>
          <cell r="I900" t="str">
            <v>setembro</v>
          </cell>
          <cell r="N900">
            <v>1000</v>
          </cell>
        </row>
        <row r="901">
          <cell r="B901" t="str">
            <v>PREMIOS E BONUS</v>
          </cell>
          <cell r="C901" t="str">
            <v>REMUNERACOES VARIAVEIS</v>
          </cell>
          <cell r="I901" t="str">
            <v>outubro</v>
          </cell>
          <cell r="N901">
            <v>1512</v>
          </cell>
        </row>
        <row r="902">
          <cell r="B902" t="str">
            <v>COMISSAO S/ VENDAS</v>
          </cell>
          <cell r="C902" t="str">
            <v>REMUNERACOES VARIAVEIS</v>
          </cell>
          <cell r="I902" t="str">
            <v>outubro</v>
          </cell>
          <cell r="N902">
            <v>12885.43</v>
          </cell>
        </row>
        <row r="903">
          <cell r="B903" t="str">
            <v>PREMIOS E BONUS</v>
          </cell>
          <cell r="C903" t="str">
            <v>REMUNERACOES VARIAVEIS</v>
          </cell>
          <cell r="I903" t="str">
            <v>outubro</v>
          </cell>
          <cell r="N903">
            <v>8364.56</v>
          </cell>
        </row>
        <row r="904">
          <cell r="B904" t="str">
            <v>PREMIOS E BONUS</v>
          </cell>
          <cell r="C904" t="str">
            <v>REMUNERACOES VARIAVEIS</v>
          </cell>
          <cell r="I904" t="str">
            <v>outubro</v>
          </cell>
          <cell r="N904">
            <v>281.52999999999997</v>
          </cell>
        </row>
        <row r="905">
          <cell r="B905" t="str">
            <v>PREMIOS E BONUS</v>
          </cell>
          <cell r="C905" t="str">
            <v>REMUNERACOES VARIAVEIS</v>
          </cell>
          <cell r="I905" t="str">
            <v>outubro</v>
          </cell>
          <cell r="N905">
            <v>1246</v>
          </cell>
        </row>
        <row r="906">
          <cell r="B906" t="str">
            <v>COMISSOES EVENTOS</v>
          </cell>
          <cell r="C906" t="str">
            <v>REMUNERACOES VARIAVEIS</v>
          </cell>
          <cell r="I906" t="str">
            <v>outubro</v>
          </cell>
          <cell r="N906">
            <v>1538.77</v>
          </cell>
        </row>
        <row r="907">
          <cell r="B907" t="str">
            <v>PREMIOS E BONUS</v>
          </cell>
          <cell r="C907" t="str">
            <v>REMUNERACOES VARIAVEIS</v>
          </cell>
          <cell r="I907" t="str">
            <v>novembro</v>
          </cell>
          <cell r="N907">
            <v>1462</v>
          </cell>
        </row>
        <row r="908">
          <cell r="B908" t="str">
            <v>COMISSAO S/ VENDAS</v>
          </cell>
          <cell r="C908" t="str">
            <v>REMUNERACOES VARIAVEIS</v>
          </cell>
          <cell r="I908" t="str">
            <v>novembro</v>
          </cell>
          <cell r="N908">
            <v>16734.740000000002</v>
          </cell>
        </row>
        <row r="909">
          <cell r="B909" t="str">
            <v>COMISSOES EVENTOS</v>
          </cell>
          <cell r="C909" t="str">
            <v>REMUNERACOES VARIAVEIS</v>
          </cell>
          <cell r="I909" t="str">
            <v>novembro</v>
          </cell>
          <cell r="N909">
            <v>2347.91</v>
          </cell>
        </row>
        <row r="910">
          <cell r="B910" t="str">
            <v>PREMIOS E BONUS</v>
          </cell>
          <cell r="C910" t="str">
            <v>REMUNERACOES VARIAVEIS</v>
          </cell>
          <cell r="I910" t="str">
            <v>novembro</v>
          </cell>
          <cell r="N910">
            <v>1788</v>
          </cell>
        </row>
        <row r="911">
          <cell r="B911" t="str">
            <v>COMISSOES EVENTOS</v>
          </cell>
          <cell r="C911" t="str">
            <v>REMUNERACOES VARIAVEIS</v>
          </cell>
          <cell r="I911" t="str">
            <v>dezembro</v>
          </cell>
          <cell r="N911">
            <v>5857.46</v>
          </cell>
        </row>
        <row r="912">
          <cell r="B912" t="str">
            <v>COMISSAO S/ VENDAS</v>
          </cell>
          <cell r="C912" t="str">
            <v>REMUNERACOES VARIAVEIS</v>
          </cell>
          <cell r="I912" t="str">
            <v>dezembro</v>
          </cell>
          <cell r="N912">
            <v>18986.009999999998</v>
          </cell>
        </row>
        <row r="913">
          <cell r="B913" t="str">
            <v>PREMIOS E BONUS</v>
          </cell>
          <cell r="C913" t="str">
            <v>REMUNERACOES VARIAVEIS</v>
          </cell>
          <cell r="I913" t="str">
            <v>dezembro</v>
          </cell>
          <cell r="N913">
            <v>250</v>
          </cell>
        </row>
        <row r="914">
          <cell r="B914" t="str">
            <v>PREMIOS E BONUS</v>
          </cell>
          <cell r="C914" t="str">
            <v>REMUNERACOES VARIAVEIS</v>
          </cell>
          <cell r="I914" t="str">
            <v>dezembro</v>
          </cell>
          <cell r="N914">
            <v>869</v>
          </cell>
        </row>
        <row r="915">
          <cell r="B915" t="str">
            <v>PREMIOS E BONUS</v>
          </cell>
          <cell r="C915" t="str">
            <v>REMUNERACOES VARIAVEIS</v>
          </cell>
          <cell r="I915" t="str">
            <v>dezembro</v>
          </cell>
          <cell r="N915">
            <v>1580.76</v>
          </cell>
        </row>
        <row r="916">
          <cell r="B916" t="str">
            <v>PREMIOS E BONUS</v>
          </cell>
          <cell r="C916" t="str">
            <v>REMUNERACOES VARIAVEIS</v>
          </cell>
          <cell r="I916" t="str">
            <v>dezembro</v>
          </cell>
          <cell r="N916">
            <v>1738.75</v>
          </cell>
        </row>
        <row r="917">
          <cell r="B917" t="str">
            <v>PREMIOS E BONUS</v>
          </cell>
          <cell r="C917" t="str">
            <v>REMUNERACOES VARIAVEIS</v>
          </cell>
          <cell r="I917" t="str">
            <v>dezembro</v>
          </cell>
          <cell r="N917">
            <v>2355.02</v>
          </cell>
        </row>
        <row r="918">
          <cell r="B918" t="str">
            <v>PREMIOS E BONUS</v>
          </cell>
          <cell r="C918" t="str">
            <v>REMUNERACOES VARIAVEIS</v>
          </cell>
          <cell r="I918" t="str">
            <v>dezembro</v>
          </cell>
          <cell r="N918">
            <v>7839.12</v>
          </cell>
        </row>
        <row r="919">
          <cell r="B919" t="str">
            <v>PREMIOS E BONUS</v>
          </cell>
          <cell r="C919" t="str">
            <v>REMUNERACOES VARIAVEIS</v>
          </cell>
          <cell r="I919" t="str">
            <v>dezembro</v>
          </cell>
          <cell r="N919">
            <v>52.99</v>
          </cell>
        </row>
        <row r="920">
          <cell r="B920" t="str">
            <v>COMISSOES EVENTOS</v>
          </cell>
          <cell r="C920" t="str">
            <v>REMUNERACOES VARIAVEIS</v>
          </cell>
          <cell r="I920" t="str">
            <v>janeiro</v>
          </cell>
          <cell r="N920">
            <v>6211.38</v>
          </cell>
        </row>
        <row r="921">
          <cell r="B921" t="str">
            <v>COMISSAO S/ VENDAS</v>
          </cell>
          <cell r="C921" t="str">
            <v>REMUNERACOES VARIAVEIS</v>
          </cell>
          <cell r="I921" t="str">
            <v>janeiro</v>
          </cell>
          <cell r="N921">
            <v>18450.849999999999</v>
          </cell>
        </row>
        <row r="922">
          <cell r="B922" t="str">
            <v>PREMIOS E BONUS</v>
          </cell>
          <cell r="C922" t="str">
            <v>REMUNERACOES VARIAVEIS</v>
          </cell>
          <cell r="I922" t="str">
            <v>janeiro</v>
          </cell>
          <cell r="N922">
            <v>180.98</v>
          </cell>
        </row>
        <row r="923">
          <cell r="B923" t="str">
            <v>PREMIOS E BONUS</v>
          </cell>
          <cell r="C923" t="str">
            <v>REMUNERACOES VARIAVEIS</v>
          </cell>
          <cell r="I923" t="str">
            <v>janeiro</v>
          </cell>
          <cell r="N923">
            <v>317.11</v>
          </cell>
        </row>
        <row r="924">
          <cell r="B924" t="str">
            <v>PREMIOS E BONUS</v>
          </cell>
          <cell r="C924" t="str">
            <v>REMUNERACOES VARIAVEIS</v>
          </cell>
          <cell r="I924" t="str">
            <v>janeiro</v>
          </cell>
          <cell r="N924">
            <v>1490.74</v>
          </cell>
        </row>
        <row r="925">
          <cell r="B925" t="str">
            <v>PREMIOS E BONUS</v>
          </cell>
          <cell r="C925" t="str">
            <v>REMUNERACOES VARIAVEIS</v>
          </cell>
          <cell r="I925" t="str">
            <v>janeiro</v>
          </cell>
          <cell r="N925">
            <v>1514.98</v>
          </cell>
        </row>
        <row r="926">
          <cell r="B926" t="str">
            <v>PREMIOS E BONUS</v>
          </cell>
          <cell r="C926" t="str">
            <v>REMUNERACOES VARIAVEIS</v>
          </cell>
          <cell r="I926" t="str">
            <v>janeiro</v>
          </cell>
          <cell r="N926">
            <v>2076.0700000000002</v>
          </cell>
        </row>
        <row r="927">
          <cell r="B927" t="str">
            <v>PREMIOS E BONUS</v>
          </cell>
          <cell r="C927" t="str">
            <v>REMUNERACOES VARIAVEIS</v>
          </cell>
          <cell r="I927" t="str">
            <v>janeiro</v>
          </cell>
          <cell r="N927">
            <v>8615.02</v>
          </cell>
        </row>
        <row r="928">
          <cell r="B928" t="str">
            <v>PREMIOS E BONUS</v>
          </cell>
          <cell r="C928" t="str">
            <v>REMUNERACOES VARIAVEIS</v>
          </cell>
          <cell r="I928" t="str">
            <v>janeiro</v>
          </cell>
          <cell r="N928">
            <v>2750</v>
          </cell>
        </row>
        <row r="929">
          <cell r="B929" t="str">
            <v>PREMIOS E BONUS</v>
          </cell>
          <cell r="C929" t="str">
            <v>REMUNERACOES VARIAVEIS</v>
          </cell>
          <cell r="I929" t="str">
            <v>janeiro</v>
          </cell>
          <cell r="N929">
            <v>300</v>
          </cell>
        </row>
        <row r="930">
          <cell r="B930" t="str">
            <v>PREMIOS E BONUS</v>
          </cell>
          <cell r="C930" t="str">
            <v>REMUNERACOES VARIAVEIS</v>
          </cell>
          <cell r="I930" t="str">
            <v>fevereiro</v>
          </cell>
          <cell r="N930">
            <v>1954.45</v>
          </cell>
        </row>
        <row r="931">
          <cell r="B931" t="str">
            <v>PREMIOS E BONUS</v>
          </cell>
          <cell r="C931" t="str">
            <v>REMUNERACOES VARIAVEIS</v>
          </cell>
          <cell r="I931" t="str">
            <v>fevereiro</v>
          </cell>
          <cell r="N931">
            <v>7067.69</v>
          </cell>
        </row>
        <row r="932">
          <cell r="B932" t="str">
            <v>COMISSAO S/ VENDAS</v>
          </cell>
          <cell r="C932" t="str">
            <v>REMUNERACOES VARIAVEIS</v>
          </cell>
          <cell r="I932" t="str">
            <v>fevereiro</v>
          </cell>
          <cell r="N932">
            <v>10805.61</v>
          </cell>
        </row>
        <row r="933">
          <cell r="B933" t="str">
            <v>COMISSOES EVENTOS</v>
          </cell>
          <cell r="C933" t="str">
            <v>REMUNERACOES VARIAVEIS</v>
          </cell>
          <cell r="I933" t="str">
            <v>fevereiro</v>
          </cell>
          <cell r="N933">
            <v>1000</v>
          </cell>
        </row>
        <row r="934">
          <cell r="B934" t="str">
            <v>PREMIOS E BONUS</v>
          </cell>
          <cell r="C934" t="str">
            <v>REMUNERACOES VARIAVEIS</v>
          </cell>
          <cell r="I934" t="str">
            <v>fevereiro</v>
          </cell>
          <cell r="N934">
            <v>200</v>
          </cell>
        </row>
        <row r="935">
          <cell r="B935" t="str">
            <v>PREMIOS E BONUS</v>
          </cell>
          <cell r="C935" t="str">
            <v>REMUNERACOES VARIAVEIS</v>
          </cell>
          <cell r="I935" t="str">
            <v>março</v>
          </cell>
          <cell r="N935">
            <v>806.9</v>
          </cell>
        </row>
        <row r="936">
          <cell r="B936" t="str">
            <v>PREMIOS E BONUS</v>
          </cell>
          <cell r="C936" t="str">
            <v>REMUNERACOES VARIAVEIS</v>
          </cell>
          <cell r="I936" t="str">
            <v>março</v>
          </cell>
          <cell r="N936">
            <v>2185.66</v>
          </cell>
        </row>
        <row r="937">
          <cell r="B937" t="str">
            <v>PREMIOS E BONUS</v>
          </cell>
          <cell r="C937" t="str">
            <v>REMUNERACOES VARIAVEIS</v>
          </cell>
          <cell r="I937" t="str">
            <v>março</v>
          </cell>
          <cell r="N937">
            <v>3391.54</v>
          </cell>
        </row>
        <row r="938">
          <cell r="B938" t="str">
            <v>PREMIOS E BONUS</v>
          </cell>
          <cell r="C938" t="str">
            <v>REMUNERACOES VARIAVEIS</v>
          </cell>
          <cell r="I938" t="str">
            <v>março</v>
          </cell>
          <cell r="N938">
            <v>7076.55</v>
          </cell>
        </row>
        <row r="939">
          <cell r="B939" t="str">
            <v>COMISSAO S/ VENDAS</v>
          </cell>
          <cell r="C939" t="str">
            <v>REMUNERACOES VARIAVEIS</v>
          </cell>
          <cell r="I939" t="str">
            <v>março</v>
          </cell>
          <cell r="N939">
            <v>15853.88</v>
          </cell>
        </row>
        <row r="940">
          <cell r="B940" t="str">
            <v>PREMIOS E BONUS</v>
          </cell>
          <cell r="C940" t="str">
            <v>REMUNERACOES VARIAVEIS</v>
          </cell>
          <cell r="I940" t="str">
            <v>março</v>
          </cell>
          <cell r="N940">
            <v>424.75</v>
          </cell>
        </row>
        <row r="941">
          <cell r="B941" t="str">
            <v>PREMIOS E BONUS</v>
          </cell>
          <cell r="C941" t="str">
            <v>REMUNERACOES VARIAVEIS</v>
          </cell>
          <cell r="I941" t="str">
            <v>março</v>
          </cell>
          <cell r="N941">
            <v>1262</v>
          </cell>
        </row>
        <row r="942">
          <cell r="B942" t="str">
            <v>PREMIOS E BONUS</v>
          </cell>
          <cell r="C942" t="str">
            <v>REMUNERACOES VARIAVEIS</v>
          </cell>
          <cell r="I942" t="str">
            <v>abril</v>
          </cell>
          <cell r="N942">
            <v>793.97</v>
          </cell>
        </row>
        <row r="943">
          <cell r="B943" t="str">
            <v>PREMIOS E BONUS</v>
          </cell>
          <cell r="C943" t="str">
            <v>REMUNERACOES VARIAVEIS</v>
          </cell>
          <cell r="I943" t="str">
            <v>abril</v>
          </cell>
          <cell r="N943">
            <v>1297.43</v>
          </cell>
        </row>
        <row r="944">
          <cell r="B944" t="str">
            <v>PREMIOS E BONUS</v>
          </cell>
          <cell r="C944" t="str">
            <v>REMUNERACOES VARIAVEIS</v>
          </cell>
          <cell r="I944" t="str">
            <v>abril</v>
          </cell>
          <cell r="N944">
            <v>2276.02</v>
          </cell>
        </row>
        <row r="945">
          <cell r="B945" t="str">
            <v>PREMIOS E BONUS</v>
          </cell>
          <cell r="C945" t="str">
            <v>REMUNERACOES VARIAVEIS</v>
          </cell>
          <cell r="I945" t="str">
            <v>abril</v>
          </cell>
          <cell r="N945">
            <v>7001.05</v>
          </cell>
        </row>
        <row r="946">
          <cell r="B946" t="str">
            <v>COMISSAO S/ VENDAS</v>
          </cell>
          <cell r="C946" t="str">
            <v>REMUNERACOES VARIAVEIS</v>
          </cell>
          <cell r="I946" t="str">
            <v>abril</v>
          </cell>
          <cell r="N946">
            <v>14524.92</v>
          </cell>
        </row>
        <row r="947">
          <cell r="B947" t="str">
            <v>PREMIOS E BONUS</v>
          </cell>
          <cell r="C947" t="str">
            <v>REMUNERACOES VARIAVEIS</v>
          </cell>
          <cell r="I947" t="str">
            <v>abril</v>
          </cell>
          <cell r="N947">
            <v>1348.04</v>
          </cell>
        </row>
        <row r="948">
          <cell r="B948" t="str">
            <v>PREMIOS E BONUS</v>
          </cell>
          <cell r="C948" t="str">
            <v>REMUNERACOES VARIAVEIS</v>
          </cell>
          <cell r="I948" t="str">
            <v>abril</v>
          </cell>
          <cell r="N948">
            <v>959</v>
          </cell>
        </row>
        <row r="949">
          <cell r="B949" t="str">
            <v>PREMIOS E BONUS</v>
          </cell>
          <cell r="C949" t="str">
            <v>REMUNERACOES VARIAVEIS</v>
          </cell>
          <cell r="I949" t="str">
            <v>abril</v>
          </cell>
          <cell r="N949">
            <v>440</v>
          </cell>
        </row>
        <row r="950">
          <cell r="B950" t="str">
            <v>PREMIOS E BONUS</v>
          </cell>
          <cell r="C950" t="str">
            <v>REMUNERACOES VARIAVEIS</v>
          </cell>
          <cell r="I950" t="str">
            <v>maio</v>
          </cell>
          <cell r="N950">
            <v>240</v>
          </cell>
        </row>
        <row r="951">
          <cell r="B951" t="str">
            <v>PREMIOS E BONUS</v>
          </cell>
          <cell r="C951" t="str">
            <v>REMUNERACOES VARIAVEIS</v>
          </cell>
          <cell r="I951" t="str">
            <v>maio</v>
          </cell>
          <cell r="N951">
            <v>1800</v>
          </cell>
        </row>
        <row r="952">
          <cell r="B952" t="str">
            <v>PREMIOS E BONUS</v>
          </cell>
          <cell r="C952" t="str">
            <v>REMUNERACOES VARIAVEIS</v>
          </cell>
          <cell r="I952" t="str">
            <v>maio</v>
          </cell>
          <cell r="N952">
            <v>1700</v>
          </cell>
        </row>
        <row r="953">
          <cell r="B953" t="str">
            <v>PREMIOS E BONUS</v>
          </cell>
          <cell r="C953" t="str">
            <v>REMUNERACOES VARIAVEIS</v>
          </cell>
          <cell r="I953" t="str">
            <v>maio</v>
          </cell>
          <cell r="N953">
            <v>965</v>
          </cell>
        </row>
        <row r="954">
          <cell r="B954" t="str">
            <v>PREMIOS E BONUS</v>
          </cell>
          <cell r="C954" t="str">
            <v>REMUNERACOES VARIAVEIS</v>
          </cell>
          <cell r="I954" t="str">
            <v>maio</v>
          </cell>
          <cell r="N954">
            <v>6850</v>
          </cell>
        </row>
        <row r="955">
          <cell r="B955" t="str">
            <v>PREMIOS E BONUS</v>
          </cell>
          <cell r="C955" t="str">
            <v>REMUNERACOES VARIAVEIS</v>
          </cell>
          <cell r="I955" t="str">
            <v>maio</v>
          </cell>
          <cell r="N955">
            <v>2455</v>
          </cell>
        </row>
        <row r="956">
          <cell r="B956" t="str">
            <v>COMISSAO S/ VENDAS</v>
          </cell>
          <cell r="C956" t="str">
            <v>REMUNERACOES VARIAVEIS</v>
          </cell>
          <cell r="I956" t="str">
            <v>maio</v>
          </cell>
          <cell r="N956">
            <v>15773.9</v>
          </cell>
        </row>
        <row r="957">
          <cell r="B957" t="str">
            <v>PREMIOS E BONUS</v>
          </cell>
          <cell r="C957" t="str">
            <v>REMUNERACOES VARIAVEIS</v>
          </cell>
          <cell r="I957" t="str">
            <v>maio</v>
          </cell>
          <cell r="N957">
            <v>1160</v>
          </cell>
        </row>
        <row r="958">
          <cell r="B958" t="str">
            <v>PREMIOS E BONUS</v>
          </cell>
          <cell r="C958" t="str">
            <v>REMUNERACOES VARIAVEIS</v>
          </cell>
          <cell r="I958" t="str">
            <v>maio</v>
          </cell>
          <cell r="N958">
            <v>270</v>
          </cell>
        </row>
        <row r="959">
          <cell r="B959" t="str">
            <v>PREMIOS E BONUS</v>
          </cell>
          <cell r="C959" t="str">
            <v>REMUNERACOES VARIAVEIS</v>
          </cell>
          <cell r="I959" t="str">
            <v>junho</v>
          </cell>
          <cell r="N959">
            <v>1773</v>
          </cell>
        </row>
        <row r="960">
          <cell r="B960" t="str">
            <v>PREMIOS E BONUS</v>
          </cell>
          <cell r="C960" t="str">
            <v>REMUNERACOES VARIAVEIS</v>
          </cell>
          <cell r="I960" t="str">
            <v>junho</v>
          </cell>
          <cell r="N960">
            <v>1070</v>
          </cell>
        </row>
        <row r="961">
          <cell r="B961" t="str">
            <v>COMISSAO S/ VENDAS</v>
          </cell>
          <cell r="C961" t="str">
            <v>REMUNERACOES VARIAVEIS</v>
          </cell>
          <cell r="I961" t="str">
            <v>junho</v>
          </cell>
          <cell r="N961">
            <v>18380.59</v>
          </cell>
        </row>
        <row r="962">
          <cell r="B962" t="str">
            <v>PREMIOS E BONUS</v>
          </cell>
          <cell r="C962" t="str">
            <v>REMUNERACOES VARIAVEIS</v>
          </cell>
          <cell r="I962" t="str">
            <v>junho</v>
          </cell>
          <cell r="N962">
            <v>462</v>
          </cell>
        </row>
        <row r="963">
          <cell r="B963" t="str">
            <v>PREMIOS E BONUS</v>
          </cell>
          <cell r="C963" t="str">
            <v>REMUNERACOES VARIAVEIS</v>
          </cell>
          <cell r="I963" t="str">
            <v>julho</v>
          </cell>
          <cell r="N963">
            <v>940</v>
          </cell>
        </row>
        <row r="964">
          <cell r="B964" t="str">
            <v>PREMIOS E BONUS</v>
          </cell>
          <cell r="C964" t="str">
            <v>REMUNERACOES VARIAVEIS</v>
          </cell>
          <cell r="I964" t="str">
            <v>julho</v>
          </cell>
          <cell r="N964">
            <v>1860</v>
          </cell>
        </row>
        <row r="965">
          <cell r="B965" t="str">
            <v>PREMIOS E BONUS</v>
          </cell>
          <cell r="C965" t="str">
            <v>REMUNERACOES VARIAVEIS</v>
          </cell>
          <cell r="I965" t="str">
            <v>julho</v>
          </cell>
          <cell r="N965">
            <v>390</v>
          </cell>
        </row>
        <row r="966">
          <cell r="B966" t="str">
            <v>COMISSAO S/ VENDAS</v>
          </cell>
          <cell r="C966" t="str">
            <v>REMUNERACOES VARIAVEIS</v>
          </cell>
          <cell r="I966" t="str">
            <v>julho</v>
          </cell>
          <cell r="N966">
            <v>16084</v>
          </cell>
        </row>
        <row r="967">
          <cell r="B967" t="str">
            <v>PREMIOS E BONUS</v>
          </cell>
          <cell r="C967" t="str">
            <v>REMUNERACOES VARIAVEIS</v>
          </cell>
          <cell r="I967" t="str">
            <v>julho</v>
          </cell>
          <cell r="N967">
            <v>560</v>
          </cell>
        </row>
        <row r="968">
          <cell r="B968" t="str">
            <v>PREMIOS E BONUS</v>
          </cell>
          <cell r="C968" t="str">
            <v>REMUNERACOES VARIAVEIS</v>
          </cell>
          <cell r="I968" t="str">
            <v>julho</v>
          </cell>
          <cell r="N968">
            <v>300</v>
          </cell>
        </row>
        <row r="969">
          <cell r="B969" t="str">
            <v>PREMIOS E BONUS</v>
          </cell>
          <cell r="C969" t="str">
            <v>REMUNERACOES VARIAVEIS</v>
          </cell>
          <cell r="I969" t="str">
            <v>julho</v>
          </cell>
          <cell r="N969">
            <v>1283</v>
          </cell>
        </row>
        <row r="970">
          <cell r="B970" t="str">
            <v>PREMIOS E BONUS</v>
          </cell>
          <cell r="C970" t="str">
            <v>REMUNERACOES VARIAVEIS</v>
          </cell>
          <cell r="I970" t="str">
            <v>julho</v>
          </cell>
          <cell r="N970">
            <v>550</v>
          </cell>
        </row>
        <row r="971">
          <cell r="B971" t="str">
            <v>TESTE E SELECAO</v>
          </cell>
          <cell r="C971" t="str">
            <v>OUTRAS DESPESAS C/ PESSOAL</v>
          </cell>
          <cell r="I971" t="str">
            <v>setembro</v>
          </cell>
          <cell r="N971">
            <v>60</v>
          </cell>
        </row>
        <row r="972">
          <cell r="B972" t="str">
            <v>UNIFORMES</v>
          </cell>
          <cell r="C972" t="str">
            <v>OUTRAS DESPESAS C/ PESSOAL</v>
          </cell>
          <cell r="I972" t="str">
            <v>setembro</v>
          </cell>
          <cell r="N972">
            <v>265.89999999999998</v>
          </cell>
        </row>
        <row r="973">
          <cell r="B973" t="str">
            <v>UNIFORMES</v>
          </cell>
          <cell r="C973" t="str">
            <v>OUTRAS DESPESAS C/ PESSOAL</v>
          </cell>
          <cell r="I973" t="str">
            <v>setembro</v>
          </cell>
          <cell r="N973">
            <v>35.81</v>
          </cell>
        </row>
        <row r="974">
          <cell r="B974" t="str">
            <v>UNIFORMES</v>
          </cell>
          <cell r="C974" t="str">
            <v>OUTRAS DESPESAS C/ PESSOAL</v>
          </cell>
          <cell r="I974" t="str">
            <v>setembro</v>
          </cell>
          <cell r="N974">
            <v>3030</v>
          </cell>
        </row>
        <row r="975">
          <cell r="B975" t="str">
            <v>TESTE E SELECAO</v>
          </cell>
          <cell r="C975" t="str">
            <v>OUTRAS DESPESAS C/ PESSOAL</v>
          </cell>
          <cell r="I975" t="str">
            <v>setembro</v>
          </cell>
          <cell r="N975">
            <v>60</v>
          </cell>
        </row>
        <row r="976">
          <cell r="B976" t="str">
            <v>TESTE E SELECAO</v>
          </cell>
          <cell r="C976" t="str">
            <v>OUTRAS DESPESAS C/ PESSOAL</v>
          </cell>
          <cell r="I976" t="str">
            <v>setembro</v>
          </cell>
          <cell r="N976">
            <v>60</v>
          </cell>
        </row>
        <row r="977">
          <cell r="B977" t="str">
            <v>TESTE E SELECAO</v>
          </cell>
          <cell r="C977" t="str">
            <v>OUTRAS DESPESAS C/ PESSOAL</v>
          </cell>
          <cell r="I977" t="str">
            <v>setembro</v>
          </cell>
          <cell r="N977">
            <v>60</v>
          </cell>
        </row>
        <row r="978">
          <cell r="B978" t="str">
            <v>TESTE E SELECAO</v>
          </cell>
          <cell r="C978" t="str">
            <v>OUTRAS DESPESAS C/ PESSOAL</v>
          </cell>
          <cell r="I978" t="str">
            <v>setembro</v>
          </cell>
          <cell r="N978">
            <v>60</v>
          </cell>
        </row>
        <row r="979">
          <cell r="B979" t="str">
            <v>TESTE E SELECAO</v>
          </cell>
          <cell r="C979" t="str">
            <v>OUTRAS DESPESAS C/ PESSOAL</v>
          </cell>
          <cell r="I979" t="str">
            <v>setembro</v>
          </cell>
          <cell r="N979">
            <v>60</v>
          </cell>
        </row>
        <row r="980">
          <cell r="B980" t="str">
            <v>TESTE E SELECAO</v>
          </cell>
          <cell r="C980" t="str">
            <v>OUTRAS DESPESAS C/ PESSOAL</v>
          </cell>
          <cell r="I980" t="str">
            <v>setembro</v>
          </cell>
          <cell r="N980">
            <v>60</v>
          </cell>
        </row>
        <row r="981">
          <cell r="B981" t="str">
            <v>TESTE E SELECAO</v>
          </cell>
          <cell r="C981" t="str">
            <v>OUTRAS DESPESAS C/ PESSOAL</v>
          </cell>
          <cell r="I981" t="str">
            <v>setembro</v>
          </cell>
          <cell r="N981">
            <v>60</v>
          </cell>
        </row>
        <row r="982">
          <cell r="B982" t="str">
            <v>TESTE E SELECAO</v>
          </cell>
          <cell r="C982" t="str">
            <v>OUTRAS DESPESAS C/ PESSOAL</v>
          </cell>
          <cell r="I982" t="str">
            <v>setembro</v>
          </cell>
          <cell r="N982">
            <v>60</v>
          </cell>
        </row>
        <row r="983">
          <cell r="B983" t="str">
            <v>TESTE E SELECAO</v>
          </cell>
          <cell r="C983" t="str">
            <v>OUTRAS DESPESAS C/ PESSOAL</v>
          </cell>
          <cell r="I983" t="str">
            <v>setembro</v>
          </cell>
          <cell r="N983">
            <v>60</v>
          </cell>
        </row>
        <row r="984">
          <cell r="B984" t="str">
            <v>TESTE E SELECAO</v>
          </cell>
          <cell r="C984" t="str">
            <v>OUTRAS DESPESAS C/ PESSOAL</v>
          </cell>
          <cell r="I984" t="str">
            <v>setembro</v>
          </cell>
          <cell r="N984">
            <v>60</v>
          </cell>
        </row>
        <row r="985">
          <cell r="B985" t="str">
            <v>TESTE E SELECAO</v>
          </cell>
          <cell r="C985" t="str">
            <v>OUTRAS DESPESAS C/ PESSOAL</v>
          </cell>
          <cell r="I985" t="str">
            <v>setembro</v>
          </cell>
          <cell r="N985">
            <v>60</v>
          </cell>
        </row>
        <row r="986">
          <cell r="B986" t="str">
            <v>TESTE E SELECAO</v>
          </cell>
          <cell r="C986" t="str">
            <v>OUTRAS DESPESAS C/ PESSOAL</v>
          </cell>
          <cell r="I986" t="str">
            <v>setembro</v>
          </cell>
          <cell r="N986">
            <v>60</v>
          </cell>
        </row>
        <row r="987">
          <cell r="B987" t="str">
            <v>TESTE E SELECAO</v>
          </cell>
          <cell r="C987" t="str">
            <v>OUTRAS DESPESAS C/ PESSOAL</v>
          </cell>
          <cell r="I987" t="str">
            <v>setembro</v>
          </cell>
          <cell r="N987">
            <v>60</v>
          </cell>
        </row>
        <row r="988">
          <cell r="B988" t="str">
            <v>TESTE E SELECAO</v>
          </cell>
          <cell r="C988" t="str">
            <v>OUTRAS DESPESAS C/ PESSOAL</v>
          </cell>
          <cell r="I988" t="str">
            <v>setembro</v>
          </cell>
          <cell r="N988">
            <v>60</v>
          </cell>
        </row>
        <row r="989">
          <cell r="B989" t="str">
            <v>TESTE E SELECAO</v>
          </cell>
          <cell r="C989" t="str">
            <v>OUTRAS DESPESAS C/ PESSOAL</v>
          </cell>
          <cell r="I989" t="str">
            <v>setembro</v>
          </cell>
          <cell r="N989">
            <v>60</v>
          </cell>
        </row>
        <row r="990">
          <cell r="B990" t="str">
            <v>TESTE E SELECAO</v>
          </cell>
          <cell r="C990" t="str">
            <v>OUTRAS DESPESAS C/ PESSOAL</v>
          </cell>
          <cell r="I990" t="str">
            <v>setembro</v>
          </cell>
          <cell r="N990">
            <v>60</v>
          </cell>
        </row>
        <row r="991">
          <cell r="B991" t="str">
            <v>UNIFORMES</v>
          </cell>
          <cell r="C991" t="str">
            <v>OUTRAS DESPESAS C/ PESSOAL</v>
          </cell>
          <cell r="I991" t="str">
            <v>setembro</v>
          </cell>
          <cell r="N991">
            <v>13.12</v>
          </cell>
        </row>
        <row r="992">
          <cell r="B992" t="str">
            <v>UNIFORMES</v>
          </cell>
          <cell r="C992" t="str">
            <v>OUTRAS DESPESAS C/ PESSOAL</v>
          </cell>
          <cell r="I992" t="str">
            <v>setembro</v>
          </cell>
          <cell r="N992">
            <v>933</v>
          </cell>
        </row>
        <row r="993">
          <cell r="B993" t="str">
            <v>TESTE E SELECAO</v>
          </cell>
          <cell r="C993" t="str">
            <v>OUTRAS DESPESAS C/ PESSOAL</v>
          </cell>
          <cell r="I993" t="str">
            <v>setembro</v>
          </cell>
          <cell r="N993">
            <v>60</v>
          </cell>
        </row>
        <row r="994">
          <cell r="B994" t="str">
            <v>TESTE E SELECAO</v>
          </cell>
          <cell r="C994" t="str">
            <v>OUTRAS DESPESAS C/ PESSOAL</v>
          </cell>
          <cell r="I994" t="str">
            <v>setembro</v>
          </cell>
          <cell r="N994">
            <v>60</v>
          </cell>
        </row>
        <row r="995">
          <cell r="B995" t="str">
            <v>TESTE E SELECAO</v>
          </cell>
          <cell r="C995" t="str">
            <v>OUTRAS DESPESAS C/ PESSOAL</v>
          </cell>
          <cell r="I995" t="str">
            <v>setembro</v>
          </cell>
          <cell r="N995">
            <v>120</v>
          </cell>
        </row>
        <row r="996">
          <cell r="B996" t="str">
            <v>TESTE E SELECAO</v>
          </cell>
          <cell r="C996" t="str">
            <v>OUTRAS DESPESAS C/ PESSOAL</v>
          </cell>
          <cell r="I996" t="str">
            <v>setembro</v>
          </cell>
          <cell r="N996">
            <v>60</v>
          </cell>
        </row>
        <row r="997">
          <cell r="B997" t="str">
            <v>TESTE E SELECAO</v>
          </cell>
          <cell r="C997" t="str">
            <v>OUTRAS DESPESAS C/ PESSOAL</v>
          </cell>
          <cell r="I997" t="str">
            <v>setembro</v>
          </cell>
          <cell r="N997">
            <v>60</v>
          </cell>
        </row>
        <row r="998">
          <cell r="B998" t="str">
            <v>TESTE E SELECAO</v>
          </cell>
          <cell r="C998" t="str">
            <v>OUTRAS DESPESAS C/ PESSOAL</v>
          </cell>
          <cell r="I998" t="str">
            <v>setembro</v>
          </cell>
          <cell r="N998">
            <v>60</v>
          </cell>
        </row>
        <row r="999">
          <cell r="B999" t="str">
            <v>TESTE E SELECAO</v>
          </cell>
          <cell r="C999" t="str">
            <v>OUTRAS DESPESAS C/ PESSOAL</v>
          </cell>
          <cell r="I999" t="str">
            <v>setembro</v>
          </cell>
          <cell r="N999">
            <v>60</v>
          </cell>
        </row>
        <row r="1000">
          <cell r="B1000" t="str">
            <v>UNIFORMES</v>
          </cell>
          <cell r="C1000" t="str">
            <v>OUTRAS DESPESAS C/ PESSOAL</v>
          </cell>
          <cell r="I1000" t="str">
            <v>setembro</v>
          </cell>
          <cell r="N1000">
            <v>933</v>
          </cell>
        </row>
        <row r="1001">
          <cell r="B1001" t="str">
            <v>TESTE E SELECAO</v>
          </cell>
          <cell r="C1001" t="str">
            <v>OUTRAS DESPESAS C/ PESSOAL</v>
          </cell>
          <cell r="I1001" t="str">
            <v>setembro</v>
          </cell>
          <cell r="N1001">
            <v>60</v>
          </cell>
        </row>
        <row r="1002">
          <cell r="B1002" t="str">
            <v>EXAMES MÉDICOS</v>
          </cell>
          <cell r="C1002" t="str">
            <v>OUTRAS DESPESAS C/ PESSOAL</v>
          </cell>
          <cell r="I1002" t="str">
            <v>setembro</v>
          </cell>
          <cell r="N1002">
            <v>1575.93</v>
          </cell>
        </row>
        <row r="1003">
          <cell r="B1003" t="str">
            <v>TESTE E SELECAO</v>
          </cell>
          <cell r="C1003" t="str">
            <v>OUTRAS DESPESAS C/ PESSOAL</v>
          </cell>
          <cell r="I1003" t="str">
            <v>setembro</v>
          </cell>
          <cell r="N1003">
            <v>60</v>
          </cell>
        </row>
        <row r="1004">
          <cell r="B1004" t="str">
            <v>UNIFORMES</v>
          </cell>
          <cell r="C1004" t="str">
            <v>OUTRAS DESPESAS C/ PESSOAL</v>
          </cell>
          <cell r="I1004" t="str">
            <v>setembro</v>
          </cell>
          <cell r="N1004">
            <v>1278.0899999999999</v>
          </cell>
        </row>
        <row r="1005">
          <cell r="B1005" t="str">
            <v>UNIFORMES</v>
          </cell>
          <cell r="C1005" t="str">
            <v>OUTRAS DESPESAS C/ PESSOAL</v>
          </cell>
          <cell r="I1005" t="str">
            <v>setembro</v>
          </cell>
          <cell r="N1005">
            <v>104.9</v>
          </cell>
        </row>
        <row r="1006">
          <cell r="B1006" t="str">
            <v>UNIFORMES</v>
          </cell>
          <cell r="C1006" t="str">
            <v>OUTRAS DESPESAS C/ PESSOAL</v>
          </cell>
          <cell r="I1006" t="str">
            <v>setembro</v>
          </cell>
          <cell r="N1006">
            <v>191.7</v>
          </cell>
        </row>
        <row r="1007">
          <cell r="B1007" t="str">
            <v>EXAMES MÉDICOS</v>
          </cell>
          <cell r="C1007" t="str">
            <v>OUTRAS DESPESAS C/ PESSOAL</v>
          </cell>
          <cell r="I1007" t="str">
            <v>setembro</v>
          </cell>
          <cell r="N1007">
            <v>924.57</v>
          </cell>
        </row>
        <row r="1008">
          <cell r="B1008" t="str">
            <v>TESTE E SELECAO</v>
          </cell>
          <cell r="C1008" t="str">
            <v>OUTRAS DESPESAS C/ PESSOAL</v>
          </cell>
          <cell r="I1008" t="str">
            <v>setembro</v>
          </cell>
          <cell r="N1008">
            <v>360</v>
          </cell>
        </row>
        <row r="1009">
          <cell r="B1009" t="str">
            <v>UNIFORMES</v>
          </cell>
          <cell r="C1009" t="str">
            <v>OUTRAS DESPESAS C/ PESSOAL</v>
          </cell>
          <cell r="I1009" t="str">
            <v>setembro</v>
          </cell>
          <cell r="N1009">
            <v>954</v>
          </cell>
        </row>
        <row r="1010">
          <cell r="B1010" t="str">
            <v>UNIFORMES</v>
          </cell>
          <cell r="C1010" t="str">
            <v>OUTRAS DESPESAS C/ PESSOAL</v>
          </cell>
          <cell r="I1010" t="str">
            <v>setembro</v>
          </cell>
          <cell r="N1010">
            <v>1445.06</v>
          </cell>
        </row>
        <row r="1011">
          <cell r="B1011" t="str">
            <v>UNIFORMES</v>
          </cell>
          <cell r="C1011" t="str">
            <v>OUTRAS DESPESAS C/ PESSOAL</v>
          </cell>
          <cell r="I1011" t="str">
            <v>setembro</v>
          </cell>
          <cell r="N1011">
            <v>394.5</v>
          </cell>
        </row>
        <row r="1012">
          <cell r="B1012" t="str">
            <v>UNIFORMES</v>
          </cell>
          <cell r="C1012" t="str">
            <v>OUTRAS DESPESAS C/ PESSOAL</v>
          </cell>
          <cell r="I1012" t="str">
            <v>setembro</v>
          </cell>
          <cell r="N1012">
            <v>329</v>
          </cell>
        </row>
        <row r="1013">
          <cell r="B1013" t="str">
            <v>UNIFORMES</v>
          </cell>
          <cell r="C1013" t="str">
            <v>OUTRAS DESPESAS C/ PESSOAL</v>
          </cell>
          <cell r="I1013" t="str">
            <v>setembro</v>
          </cell>
          <cell r="N1013">
            <v>575.1</v>
          </cell>
        </row>
        <row r="1014">
          <cell r="B1014" t="str">
            <v>UNIFORMES</v>
          </cell>
          <cell r="C1014" t="str">
            <v>OUTRAS DESPESAS C/ PESSOAL</v>
          </cell>
          <cell r="I1014" t="str">
            <v>setembro</v>
          </cell>
          <cell r="N1014">
            <v>159</v>
          </cell>
        </row>
        <row r="1015">
          <cell r="B1015" t="str">
            <v>UNIFORMES</v>
          </cell>
          <cell r="C1015" t="str">
            <v>OUTRAS DESPESAS C/ PESSOAL</v>
          </cell>
          <cell r="I1015" t="str">
            <v>setembro</v>
          </cell>
          <cell r="N1015">
            <v>678</v>
          </cell>
        </row>
        <row r="1016">
          <cell r="B1016" t="str">
            <v>UNIFORMES</v>
          </cell>
          <cell r="C1016" t="str">
            <v>OUTRAS DESPESAS C/ PESSOAL</v>
          </cell>
          <cell r="I1016" t="str">
            <v>setembro</v>
          </cell>
          <cell r="N1016">
            <v>439.2</v>
          </cell>
        </row>
        <row r="1017">
          <cell r="B1017" t="str">
            <v>UNIFORMES</v>
          </cell>
          <cell r="C1017" t="str">
            <v>OUTRAS DESPESAS C/ PESSOAL</v>
          </cell>
          <cell r="I1017" t="str">
            <v>setembro</v>
          </cell>
          <cell r="N1017">
            <v>407.34</v>
          </cell>
        </row>
        <row r="1018">
          <cell r="B1018" t="str">
            <v>UNIFORMES</v>
          </cell>
          <cell r="C1018" t="str">
            <v>OUTRAS DESPESAS C/ PESSOAL</v>
          </cell>
          <cell r="I1018" t="str">
            <v>setembro</v>
          </cell>
          <cell r="N1018">
            <v>67.88</v>
          </cell>
        </row>
        <row r="1019">
          <cell r="B1019" t="str">
            <v>UNIFORMES</v>
          </cell>
          <cell r="C1019" t="str">
            <v>OUTRAS DESPESAS C/ PESSOAL</v>
          </cell>
          <cell r="I1019" t="str">
            <v>setembro</v>
          </cell>
          <cell r="N1019">
            <v>76.22</v>
          </cell>
        </row>
        <row r="1020">
          <cell r="B1020" t="str">
            <v>UNIFORMES</v>
          </cell>
          <cell r="C1020" t="str">
            <v>OUTRAS DESPESAS C/ PESSOAL</v>
          </cell>
          <cell r="I1020" t="str">
            <v>setembro</v>
          </cell>
          <cell r="N1020">
            <v>113</v>
          </cell>
        </row>
        <row r="1021">
          <cell r="B1021" t="str">
            <v>UNIFORMES</v>
          </cell>
          <cell r="C1021" t="str">
            <v>OUTRAS DESPESAS C/ PESSOAL</v>
          </cell>
          <cell r="I1021" t="str">
            <v>setembro</v>
          </cell>
          <cell r="N1021">
            <v>32</v>
          </cell>
        </row>
        <row r="1022">
          <cell r="B1022" t="str">
            <v>UNIFORMES</v>
          </cell>
          <cell r="C1022" t="str">
            <v>OUTRAS DESPESAS C/ PESSOAL</v>
          </cell>
          <cell r="I1022" t="str">
            <v>setembro</v>
          </cell>
          <cell r="N1022">
            <v>191.7</v>
          </cell>
        </row>
        <row r="1023">
          <cell r="B1023" t="str">
            <v>UNIFORMES</v>
          </cell>
          <cell r="C1023" t="str">
            <v>OUTRAS DESPESAS C/ PESSOAL</v>
          </cell>
          <cell r="I1023" t="str">
            <v>setembro</v>
          </cell>
          <cell r="N1023">
            <v>89.62</v>
          </cell>
        </row>
        <row r="1024">
          <cell r="B1024" t="str">
            <v>UNIFORMES</v>
          </cell>
          <cell r="C1024" t="str">
            <v>OUTRAS DESPESAS C/ PESSOAL</v>
          </cell>
          <cell r="I1024" t="str">
            <v>setembro</v>
          </cell>
          <cell r="N1024">
            <v>477</v>
          </cell>
        </row>
        <row r="1025">
          <cell r="B1025" t="str">
            <v>TESTE E SELECAO</v>
          </cell>
          <cell r="C1025" t="str">
            <v>OUTRAS DESPESAS C/ PESSOAL</v>
          </cell>
          <cell r="I1025" t="str">
            <v>setembro</v>
          </cell>
          <cell r="N1025">
            <v>60</v>
          </cell>
        </row>
        <row r="1026">
          <cell r="B1026" t="str">
            <v>TESTE E SELECAO</v>
          </cell>
          <cell r="C1026" t="str">
            <v>OUTRAS DESPESAS C/ PESSOAL</v>
          </cell>
          <cell r="I1026" t="str">
            <v>setembro</v>
          </cell>
          <cell r="N1026">
            <v>60</v>
          </cell>
        </row>
        <row r="1027">
          <cell r="B1027" t="str">
            <v>TESTE E SELECAO</v>
          </cell>
          <cell r="C1027" t="str">
            <v>OUTRAS DESPESAS C/ PESSOAL</v>
          </cell>
          <cell r="I1027" t="str">
            <v>setembro</v>
          </cell>
          <cell r="N1027">
            <v>60</v>
          </cell>
        </row>
        <row r="1028">
          <cell r="B1028" t="str">
            <v>TESTE E SELECAO</v>
          </cell>
          <cell r="C1028" t="str">
            <v>OUTRAS DESPESAS C/ PESSOAL</v>
          </cell>
          <cell r="I1028" t="str">
            <v>setembro</v>
          </cell>
          <cell r="N1028">
            <v>60</v>
          </cell>
        </row>
        <row r="1029">
          <cell r="B1029" t="str">
            <v>TESTE E SELECAO</v>
          </cell>
          <cell r="C1029" t="str">
            <v>OUTRAS DESPESAS C/ PESSOAL</v>
          </cell>
          <cell r="I1029" t="str">
            <v>setembro</v>
          </cell>
          <cell r="N1029">
            <v>60</v>
          </cell>
        </row>
        <row r="1030">
          <cell r="B1030" t="str">
            <v>TESTE E SELECAO</v>
          </cell>
          <cell r="C1030" t="str">
            <v>OUTRAS DESPESAS C/ PESSOAL</v>
          </cell>
          <cell r="I1030" t="str">
            <v>setembro</v>
          </cell>
          <cell r="N1030">
            <v>60</v>
          </cell>
        </row>
        <row r="1031">
          <cell r="B1031" t="str">
            <v>UNIFORMES</v>
          </cell>
          <cell r="C1031" t="str">
            <v>OUTRAS DESPESAS C/ PESSOAL</v>
          </cell>
          <cell r="I1031" t="str">
            <v>outubro</v>
          </cell>
          <cell r="N1031">
            <v>669</v>
          </cell>
        </row>
        <row r="1032">
          <cell r="B1032" t="str">
            <v>TESTE E SELECAO</v>
          </cell>
          <cell r="C1032" t="str">
            <v>OUTRAS DESPESAS C/ PESSOAL</v>
          </cell>
          <cell r="I1032" t="str">
            <v>outubro</v>
          </cell>
          <cell r="N1032">
            <v>60</v>
          </cell>
        </row>
        <row r="1033">
          <cell r="B1033" t="str">
            <v>TESTE E SELECAO</v>
          </cell>
          <cell r="C1033" t="str">
            <v>OUTRAS DESPESAS C/ PESSOAL</v>
          </cell>
          <cell r="I1033" t="str">
            <v>outubro</v>
          </cell>
          <cell r="N1033">
            <v>60</v>
          </cell>
        </row>
        <row r="1034">
          <cell r="B1034" t="str">
            <v>TESTE E SELECAO</v>
          </cell>
          <cell r="C1034" t="str">
            <v>OUTRAS DESPESAS C/ PESSOAL</v>
          </cell>
          <cell r="I1034" t="str">
            <v>outubro</v>
          </cell>
          <cell r="N1034">
            <v>60</v>
          </cell>
        </row>
        <row r="1035">
          <cell r="B1035" t="str">
            <v>TESTE E SELECAO</v>
          </cell>
          <cell r="C1035" t="str">
            <v>OUTRAS DESPESAS C/ PESSOAL</v>
          </cell>
          <cell r="I1035" t="str">
            <v>outubro</v>
          </cell>
          <cell r="N1035">
            <v>60</v>
          </cell>
        </row>
        <row r="1036">
          <cell r="B1036" t="str">
            <v>TESTE E SELECAO</v>
          </cell>
          <cell r="C1036" t="str">
            <v>OUTRAS DESPESAS C/ PESSOAL</v>
          </cell>
          <cell r="I1036" t="str">
            <v>outubro</v>
          </cell>
          <cell r="N1036">
            <v>60</v>
          </cell>
        </row>
        <row r="1037">
          <cell r="B1037" t="str">
            <v>UNIFORMES</v>
          </cell>
          <cell r="C1037" t="str">
            <v>OUTRAS DESPESAS C/ PESSOAL</v>
          </cell>
          <cell r="I1037" t="str">
            <v>outubro</v>
          </cell>
          <cell r="N1037">
            <v>142.71</v>
          </cell>
        </row>
        <row r="1038">
          <cell r="B1038" t="str">
            <v>TESTE E SELECAO</v>
          </cell>
          <cell r="C1038" t="str">
            <v>OUTRAS DESPESAS C/ PESSOAL</v>
          </cell>
          <cell r="I1038" t="str">
            <v>outubro</v>
          </cell>
          <cell r="N1038">
            <v>60</v>
          </cell>
        </row>
        <row r="1039">
          <cell r="B1039" t="str">
            <v>UNIFORMES</v>
          </cell>
          <cell r="C1039" t="str">
            <v>OUTRAS DESPESAS C/ PESSOAL</v>
          </cell>
          <cell r="I1039" t="str">
            <v>outubro</v>
          </cell>
          <cell r="N1039">
            <v>285</v>
          </cell>
        </row>
        <row r="1040">
          <cell r="B1040" t="str">
            <v>UNIFORMES</v>
          </cell>
          <cell r="C1040" t="str">
            <v>OUTRAS DESPESAS C/ PESSOAL</v>
          </cell>
          <cell r="I1040" t="str">
            <v>outubro</v>
          </cell>
          <cell r="N1040">
            <v>309</v>
          </cell>
        </row>
        <row r="1041">
          <cell r="B1041" t="str">
            <v>EXAMES MÉDICOS</v>
          </cell>
          <cell r="C1041" t="str">
            <v>OUTRAS DESPESAS C/ PESSOAL</v>
          </cell>
          <cell r="I1041" t="str">
            <v>outubro</v>
          </cell>
          <cell r="N1041">
            <v>924.3</v>
          </cell>
        </row>
        <row r="1042">
          <cell r="B1042" t="str">
            <v>TESTE E SELECAO</v>
          </cell>
          <cell r="C1042" t="str">
            <v>OUTRAS DESPESAS C/ PESSOAL</v>
          </cell>
          <cell r="I1042" t="str">
            <v>outubro</v>
          </cell>
          <cell r="N1042">
            <v>60</v>
          </cell>
        </row>
        <row r="1043">
          <cell r="B1043" t="str">
            <v>TESTE E SELECAO</v>
          </cell>
          <cell r="C1043" t="str">
            <v>OUTRAS DESPESAS C/ PESSOAL</v>
          </cell>
          <cell r="I1043" t="str">
            <v>outubro</v>
          </cell>
          <cell r="N1043">
            <v>60</v>
          </cell>
        </row>
        <row r="1044">
          <cell r="B1044" t="str">
            <v>TESTE E SELECAO</v>
          </cell>
          <cell r="C1044" t="str">
            <v>OUTRAS DESPESAS C/ PESSOAL</v>
          </cell>
          <cell r="I1044" t="str">
            <v>outubro</v>
          </cell>
          <cell r="N1044">
            <v>60</v>
          </cell>
        </row>
        <row r="1045">
          <cell r="B1045" t="str">
            <v>TESTE E SELECAO</v>
          </cell>
          <cell r="C1045" t="str">
            <v>OUTRAS DESPESAS C/ PESSOAL</v>
          </cell>
          <cell r="I1045" t="str">
            <v>outubro</v>
          </cell>
          <cell r="N1045">
            <v>60</v>
          </cell>
        </row>
        <row r="1046">
          <cell r="B1046" t="str">
            <v>TESTE E SELECAO</v>
          </cell>
          <cell r="C1046" t="str">
            <v>OUTRAS DESPESAS C/ PESSOAL</v>
          </cell>
          <cell r="I1046" t="str">
            <v>outubro</v>
          </cell>
          <cell r="N1046">
            <v>60</v>
          </cell>
        </row>
        <row r="1047">
          <cell r="B1047" t="str">
            <v>TESTE E SELECAO</v>
          </cell>
          <cell r="C1047" t="str">
            <v>OUTRAS DESPESAS C/ PESSOAL</v>
          </cell>
          <cell r="I1047" t="str">
            <v>outubro</v>
          </cell>
          <cell r="N1047">
            <v>60</v>
          </cell>
        </row>
        <row r="1048">
          <cell r="B1048" t="str">
            <v>UNIFORMES</v>
          </cell>
          <cell r="C1048" t="str">
            <v>OUTRAS DESPESAS C/ PESSOAL</v>
          </cell>
          <cell r="I1048" t="str">
            <v>outubro</v>
          </cell>
          <cell r="N1048">
            <v>1163.8</v>
          </cell>
        </row>
        <row r="1049">
          <cell r="B1049" t="str">
            <v>UNIFORMES</v>
          </cell>
          <cell r="C1049" t="str">
            <v>OUTRAS DESPESAS C/ PESSOAL</v>
          </cell>
          <cell r="I1049" t="str">
            <v>outubro</v>
          </cell>
          <cell r="N1049">
            <v>329.6</v>
          </cell>
        </row>
        <row r="1050">
          <cell r="B1050" t="str">
            <v>UNIFORMES</v>
          </cell>
          <cell r="C1050" t="str">
            <v>OUTRAS DESPESAS C/ PESSOAL</v>
          </cell>
          <cell r="I1050" t="str">
            <v>outubro</v>
          </cell>
          <cell r="N1050">
            <v>358</v>
          </cell>
        </row>
        <row r="1051">
          <cell r="B1051" t="str">
            <v>UNIFORMES</v>
          </cell>
          <cell r="C1051" t="str">
            <v>OUTRAS DESPESAS C/ PESSOAL</v>
          </cell>
          <cell r="I1051" t="str">
            <v>outubro</v>
          </cell>
          <cell r="N1051">
            <v>687.01</v>
          </cell>
        </row>
        <row r="1052">
          <cell r="B1052" t="str">
            <v>UNIFORMES</v>
          </cell>
          <cell r="C1052" t="str">
            <v>OUTRAS DESPESAS C/ PESSOAL</v>
          </cell>
          <cell r="I1052" t="str">
            <v>outubro</v>
          </cell>
          <cell r="N1052">
            <v>528</v>
          </cell>
        </row>
        <row r="1053">
          <cell r="B1053" t="str">
            <v>EXAMES MÉDICOS</v>
          </cell>
          <cell r="C1053" t="str">
            <v>OUTRAS DESPESAS C/ PESSOAL</v>
          </cell>
          <cell r="I1053" t="str">
            <v>outubro</v>
          </cell>
          <cell r="N1053">
            <v>924.3</v>
          </cell>
        </row>
        <row r="1054">
          <cell r="B1054" t="str">
            <v>EXAMES MÉDICOS</v>
          </cell>
          <cell r="C1054" t="str">
            <v>OUTRAS DESPESAS C/ PESSOAL</v>
          </cell>
          <cell r="I1054" t="str">
            <v>outubro</v>
          </cell>
          <cell r="N1054">
            <v>1237.71</v>
          </cell>
        </row>
        <row r="1055">
          <cell r="B1055" t="str">
            <v>TESTE E SELECAO</v>
          </cell>
          <cell r="C1055" t="str">
            <v>OUTRAS DESPESAS C/ PESSOAL</v>
          </cell>
          <cell r="I1055" t="str">
            <v>outubro</v>
          </cell>
          <cell r="N1055">
            <v>120</v>
          </cell>
        </row>
        <row r="1056">
          <cell r="B1056" t="str">
            <v>UNIFORMES</v>
          </cell>
          <cell r="C1056" t="str">
            <v>OUTRAS DESPESAS C/ PESSOAL</v>
          </cell>
          <cell r="I1056" t="str">
            <v>outubro</v>
          </cell>
          <cell r="N1056">
            <v>1555.13</v>
          </cell>
        </row>
        <row r="1057">
          <cell r="B1057" t="str">
            <v>TESTE E SELECAO</v>
          </cell>
          <cell r="C1057" t="str">
            <v>OUTRAS DESPESAS C/ PESSOAL</v>
          </cell>
          <cell r="I1057" t="str">
            <v>outubro</v>
          </cell>
          <cell r="N1057">
            <v>100</v>
          </cell>
        </row>
        <row r="1058">
          <cell r="B1058" t="str">
            <v>TESTE E SELECAO</v>
          </cell>
          <cell r="C1058" t="str">
            <v>OUTRAS DESPESAS C/ PESSOAL</v>
          </cell>
          <cell r="I1058" t="str">
            <v>outubro</v>
          </cell>
          <cell r="N1058">
            <v>360</v>
          </cell>
        </row>
        <row r="1059">
          <cell r="B1059" t="str">
            <v>UNIFORMES</v>
          </cell>
          <cell r="C1059" t="str">
            <v>OUTRAS DESPESAS C/ PESSOAL</v>
          </cell>
          <cell r="I1059" t="str">
            <v>outubro</v>
          </cell>
          <cell r="N1059">
            <v>575.1</v>
          </cell>
        </row>
        <row r="1060">
          <cell r="B1060" t="str">
            <v>UNIFORMES</v>
          </cell>
          <cell r="C1060" t="str">
            <v>OUTRAS DESPESAS C/ PESSOAL</v>
          </cell>
          <cell r="I1060" t="str">
            <v>outubro</v>
          </cell>
          <cell r="N1060">
            <v>159</v>
          </cell>
        </row>
        <row r="1061">
          <cell r="B1061" t="str">
            <v>UNIFORMES</v>
          </cell>
          <cell r="C1061" t="str">
            <v>OUTRAS DESPESAS C/ PESSOAL</v>
          </cell>
          <cell r="I1061" t="str">
            <v>outubro</v>
          </cell>
          <cell r="N1061">
            <v>1272</v>
          </cell>
        </row>
        <row r="1062">
          <cell r="B1062" t="str">
            <v>UNIFORMES</v>
          </cell>
          <cell r="C1062" t="str">
            <v>OUTRAS DESPESAS C/ PESSOAL</v>
          </cell>
          <cell r="I1062" t="str">
            <v>outubro</v>
          </cell>
          <cell r="N1062">
            <v>89.62</v>
          </cell>
        </row>
        <row r="1063">
          <cell r="B1063" t="str">
            <v>UNIFORMES</v>
          </cell>
          <cell r="C1063" t="str">
            <v>OUTRAS DESPESAS C/ PESSOAL</v>
          </cell>
          <cell r="I1063" t="str">
            <v>outubro</v>
          </cell>
          <cell r="N1063">
            <v>274.5</v>
          </cell>
        </row>
        <row r="1064">
          <cell r="B1064" t="str">
            <v>UNIFORMES</v>
          </cell>
          <cell r="C1064" t="str">
            <v>OUTRAS DESPESAS C/ PESSOAL</v>
          </cell>
          <cell r="I1064" t="str">
            <v>outubro</v>
          </cell>
          <cell r="N1064">
            <v>319.5</v>
          </cell>
        </row>
        <row r="1065">
          <cell r="B1065" t="str">
            <v>UNIFORMES</v>
          </cell>
          <cell r="C1065" t="str">
            <v>OUTRAS DESPESAS C/ PESSOAL</v>
          </cell>
          <cell r="I1065" t="str">
            <v>outubro</v>
          </cell>
          <cell r="N1065">
            <v>86.82</v>
          </cell>
        </row>
        <row r="1066">
          <cell r="B1066" t="str">
            <v>TESTE E SELECAO</v>
          </cell>
          <cell r="C1066" t="str">
            <v>OUTRAS DESPESAS C/ PESSOAL</v>
          </cell>
          <cell r="I1066" t="str">
            <v>outubro</v>
          </cell>
          <cell r="N1066">
            <v>100</v>
          </cell>
        </row>
        <row r="1067">
          <cell r="B1067" t="str">
            <v>TESTE E SELECAO</v>
          </cell>
          <cell r="C1067" t="str">
            <v>OUTRAS DESPESAS C/ PESSOAL</v>
          </cell>
          <cell r="I1067" t="str">
            <v>outubro</v>
          </cell>
          <cell r="N1067">
            <v>100</v>
          </cell>
        </row>
        <row r="1068">
          <cell r="B1068" t="str">
            <v>UNIFORMES</v>
          </cell>
          <cell r="C1068" t="str">
            <v>OUTRAS DESPESAS C/ PESSOAL</v>
          </cell>
          <cell r="I1068" t="str">
            <v>outubro</v>
          </cell>
          <cell r="N1068">
            <v>153.78</v>
          </cell>
        </row>
        <row r="1069">
          <cell r="B1069" t="str">
            <v>TESTE E SELECAO</v>
          </cell>
          <cell r="C1069" t="str">
            <v>OUTRAS DESPESAS C/ PESSOAL</v>
          </cell>
          <cell r="I1069" t="str">
            <v>outubro</v>
          </cell>
          <cell r="N1069">
            <v>100</v>
          </cell>
        </row>
        <row r="1070">
          <cell r="B1070" t="str">
            <v>TESTE E SELECAO</v>
          </cell>
          <cell r="C1070" t="str">
            <v>OUTRAS DESPESAS C/ PESSOAL</v>
          </cell>
          <cell r="I1070" t="str">
            <v>outubro</v>
          </cell>
          <cell r="N1070">
            <v>120</v>
          </cell>
        </row>
        <row r="1071">
          <cell r="B1071" t="str">
            <v>TESTE E SELECAO</v>
          </cell>
          <cell r="C1071" t="str">
            <v>OUTRAS DESPESAS C/ PESSOAL</v>
          </cell>
          <cell r="I1071" t="str">
            <v>outubro</v>
          </cell>
          <cell r="N1071">
            <v>100</v>
          </cell>
        </row>
        <row r="1072">
          <cell r="B1072" t="str">
            <v>TESTE E SELECAO</v>
          </cell>
          <cell r="C1072" t="str">
            <v>OUTRAS DESPESAS C/ PESSOAL</v>
          </cell>
          <cell r="I1072" t="str">
            <v>outubro</v>
          </cell>
          <cell r="N1072">
            <v>100</v>
          </cell>
        </row>
        <row r="1073">
          <cell r="B1073" t="str">
            <v>TESTE E SELECAO</v>
          </cell>
          <cell r="C1073" t="str">
            <v>OUTRAS DESPESAS C/ PESSOAL</v>
          </cell>
          <cell r="I1073" t="str">
            <v>outubro</v>
          </cell>
          <cell r="N1073">
            <v>100</v>
          </cell>
        </row>
        <row r="1074">
          <cell r="B1074" t="str">
            <v>UNIFORMES</v>
          </cell>
          <cell r="C1074" t="str">
            <v>OUTRAS DESPESAS C/ PESSOAL</v>
          </cell>
          <cell r="I1074" t="str">
            <v>outubro</v>
          </cell>
          <cell r="N1074">
            <v>669</v>
          </cell>
        </row>
        <row r="1075">
          <cell r="B1075" t="str">
            <v>TESTE E SELECAO</v>
          </cell>
          <cell r="C1075" t="str">
            <v>OUTRAS DESPESAS C/ PESSOAL</v>
          </cell>
          <cell r="I1075" t="str">
            <v>outubro</v>
          </cell>
          <cell r="N1075">
            <v>150</v>
          </cell>
        </row>
        <row r="1076">
          <cell r="B1076" t="str">
            <v>TESTE E SELECAO</v>
          </cell>
          <cell r="C1076" t="str">
            <v>OUTRAS DESPESAS C/ PESSOAL</v>
          </cell>
          <cell r="I1076" t="str">
            <v>outubro</v>
          </cell>
          <cell r="N1076">
            <v>300</v>
          </cell>
        </row>
        <row r="1077">
          <cell r="B1077" t="str">
            <v>TESTE E SELECAO</v>
          </cell>
          <cell r="C1077" t="str">
            <v>OUTRAS DESPESAS C/ PESSOAL</v>
          </cell>
          <cell r="I1077" t="str">
            <v>outubro</v>
          </cell>
          <cell r="N1077">
            <v>200</v>
          </cell>
        </row>
        <row r="1078">
          <cell r="B1078" t="str">
            <v>TESTE E SELECAO</v>
          </cell>
          <cell r="C1078" t="str">
            <v>OUTRAS DESPESAS C/ PESSOAL</v>
          </cell>
          <cell r="I1078" t="str">
            <v>outubro</v>
          </cell>
          <cell r="N1078">
            <v>100</v>
          </cell>
        </row>
        <row r="1079">
          <cell r="B1079" t="str">
            <v>TESTE E SELECAO</v>
          </cell>
          <cell r="C1079" t="str">
            <v>OUTRAS DESPESAS C/ PESSOAL</v>
          </cell>
          <cell r="I1079" t="str">
            <v>outubro</v>
          </cell>
          <cell r="N1079">
            <v>80</v>
          </cell>
        </row>
        <row r="1080">
          <cell r="B1080" t="str">
            <v>TESTE E SELECAO</v>
          </cell>
          <cell r="C1080" t="str">
            <v>OUTRAS DESPESAS C/ PESSOAL</v>
          </cell>
          <cell r="I1080" t="str">
            <v>outubro</v>
          </cell>
          <cell r="N1080">
            <v>100</v>
          </cell>
        </row>
        <row r="1081">
          <cell r="B1081" t="str">
            <v>TESTE E SELECAO</v>
          </cell>
          <cell r="C1081" t="str">
            <v>OUTRAS DESPESAS C/ PESSOAL</v>
          </cell>
          <cell r="I1081" t="str">
            <v>outubro</v>
          </cell>
          <cell r="N1081">
            <v>100</v>
          </cell>
        </row>
        <row r="1082">
          <cell r="B1082" t="str">
            <v>TESTE E SELECAO</v>
          </cell>
          <cell r="C1082" t="str">
            <v>OUTRAS DESPESAS C/ PESSOAL</v>
          </cell>
          <cell r="I1082" t="str">
            <v>outubro</v>
          </cell>
          <cell r="N1082">
            <v>100</v>
          </cell>
        </row>
        <row r="1083">
          <cell r="B1083" t="str">
            <v>TESTE E SELECAO</v>
          </cell>
          <cell r="C1083" t="str">
            <v>OUTRAS DESPESAS C/ PESSOAL</v>
          </cell>
          <cell r="I1083" t="str">
            <v>outubro</v>
          </cell>
          <cell r="N1083">
            <v>100</v>
          </cell>
        </row>
        <row r="1084">
          <cell r="B1084" t="str">
            <v>TESTE E SELECAO</v>
          </cell>
          <cell r="C1084" t="str">
            <v>OUTRAS DESPESAS C/ PESSOAL</v>
          </cell>
          <cell r="I1084" t="str">
            <v>outubro</v>
          </cell>
          <cell r="N1084">
            <v>100</v>
          </cell>
        </row>
        <row r="1085">
          <cell r="B1085" t="str">
            <v>TESTE E SELECAO</v>
          </cell>
          <cell r="C1085" t="str">
            <v>OUTRAS DESPESAS C/ PESSOAL</v>
          </cell>
          <cell r="I1085" t="str">
            <v>outubro</v>
          </cell>
          <cell r="N1085">
            <v>100</v>
          </cell>
        </row>
        <row r="1086">
          <cell r="B1086" t="str">
            <v>TESTE E SELECAO</v>
          </cell>
          <cell r="C1086" t="str">
            <v>OUTRAS DESPESAS C/ PESSOAL</v>
          </cell>
          <cell r="I1086" t="str">
            <v>novembro</v>
          </cell>
          <cell r="N1086">
            <v>100</v>
          </cell>
        </row>
        <row r="1087">
          <cell r="B1087" t="str">
            <v>TESTE E SELECAO</v>
          </cell>
          <cell r="C1087" t="str">
            <v>OUTRAS DESPESAS C/ PESSOAL</v>
          </cell>
          <cell r="I1087" t="str">
            <v>novembro</v>
          </cell>
          <cell r="N1087">
            <v>100</v>
          </cell>
        </row>
        <row r="1088">
          <cell r="B1088" t="str">
            <v>TESTE E SELECAO</v>
          </cell>
          <cell r="C1088" t="str">
            <v>OUTRAS DESPESAS C/ PESSOAL</v>
          </cell>
          <cell r="I1088" t="str">
            <v>novembro</v>
          </cell>
          <cell r="N1088">
            <v>100</v>
          </cell>
        </row>
        <row r="1089">
          <cell r="B1089" t="str">
            <v>TESTE E SELECAO</v>
          </cell>
          <cell r="C1089" t="str">
            <v>OUTRAS DESPESAS C/ PESSOAL</v>
          </cell>
          <cell r="I1089" t="str">
            <v>novembro</v>
          </cell>
          <cell r="N1089">
            <v>100</v>
          </cell>
        </row>
        <row r="1090">
          <cell r="B1090" t="str">
            <v>TESTE E SELECAO</v>
          </cell>
          <cell r="C1090" t="str">
            <v>OUTRAS DESPESAS C/ PESSOAL</v>
          </cell>
          <cell r="I1090" t="str">
            <v>novembro</v>
          </cell>
          <cell r="N1090">
            <v>100</v>
          </cell>
        </row>
        <row r="1091">
          <cell r="B1091" t="str">
            <v>TESTE E SELECAO</v>
          </cell>
          <cell r="C1091" t="str">
            <v>OUTRAS DESPESAS C/ PESSOAL</v>
          </cell>
          <cell r="I1091" t="str">
            <v>novembro</v>
          </cell>
          <cell r="N1091">
            <v>150</v>
          </cell>
        </row>
        <row r="1092">
          <cell r="B1092" t="str">
            <v>TESTE E SELECAO</v>
          </cell>
          <cell r="C1092" t="str">
            <v>OUTRAS DESPESAS C/ PESSOAL</v>
          </cell>
          <cell r="I1092" t="str">
            <v>novembro</v>
          </cell>
          <cell r="N1092">
            <v>150</v>
          </cell>
        </row>
        <row r="1093">
          <cell r="B1093" t="str">
            <v>TESTE E SELECAO</v>
          </cell>
          <cell r="C1093" t="str">
            <v>OUTRAS DESPESAS C/ PESSOAL</v>
          </cell>
          <cell r="I1093" t="str">
            <v>novembro</v>
          </cell>
          <cell r="N1093">
            <v>100</v>
          </cell>
        </row>
        <row r="1094">
          <cell r="B1094" t="str">
            <v>TESTE E SELECAO</v>
          </cell>
          <cell r="C1094" t="str">
            <v>OUTRAS DESPESAS C/ PESSOAL</v>
          </cell>
          <cell r="I1094" t="str">
            <v>novembro</v>
          </cell>
          <cell r="N1094">
            <v>100</v>
          </cell>
        </row>
        <row r="1095">
          <cell r="B1095" t="str">
            <v>TESTE E SELECAO</v>
          </cell>
          <cell r="C1095" t="str">
            <v>OUTRAS DESPESAS C/ PESSOAL</v>
          </cell>
          <cell r="I1095" t="str">
            <v>novembro</v>
          </cell>
          <cell r="N1095">
            <v>100</v>
          </cell>
        </row>
        <row r="1096">
          <cell r="B1096" t="str">
            <v>TESTE E SELECAO</v>
          </cell>
          <cell r="C1096" t="str">
            <v>OUTRAS DESPESAS C/ PESSOAL</v>
          </cell>
          <cell r="I1096" t="str">
            <v>novembro</v>
          </cell>
          <cell r="N1096">
            <v>100</v>
          </cell>
        </row>
        <row r="1097">
          <cell r="B1097" t="str">
            <v>TESTE E SELECAO</v>
          </cell>
          <cell r="C1097" t="str">
            <v>OUTRAS DESPESAS C/ PESSOAL</v>
          </cell>
          <cell r="I1097" t="str">
            <v>novembro</v>
          </cell>
          <cell r="N1097">
            <v>100</v>
          </cell>
        </row>
        <row r="1098">
          <cell r="B1098" t="str">
            <v>TESTE E SELECAO</v>
          </cell>
          <cell r="C1098" t="str">
            <v>OUTRAS DESPESAS C/ PESSOAL</v>
          </cell>
          <cell r="I1098" t="str">
            <v>novembro</v>
          </cell>
          <cell r="N1098">
            <v>150</v>
          </cell>
        </row>
        <row r="1099">
          <cell r="B1099" t="str">
            <v>TESTE E SELECAO</v>
          </cell>
          <cell r="C1099" t="str">
            <v>OUTRAS DESPESAS C/ PESSOAL</v>
          </cell>
          <cell r="I1099" t="str">
            <v>novembro</v>
          </cell>
          <cell r="N1099">
            <v>150</v>
          </cell>
        </row>
        <row r="1100">
          <cell r="B1100" t="str">
            <v>TESTE E SELECAO</v>
          </cell>
          <cell r="C1100" t="str">
            <v>OUTRAS DESPESAS C/ PESSOAL</v>
          </cell>
          <cell r="I1100" t="str">
            <v>novembro</v>
          </cell>
          <cell r="N1100">
            <v>150</v>
          </cell>
        </row>
        <row r="1101">
          <cell r="B1101" t="str">
            <v>TESTE E SELECAO</v>
          </cell>
          <cell r="C1101" t="str">
            <v>OUTRAS DESPESAS C/ PESSOAL</v>
          </cell>
          <cell r="I1101" t="str">
            <v>novembro</v>
          </cell>
          <cell r="N1101">
            <v>120</v>
          </cell>
        </row>
        <row r="1102">
          <cell r="B1102" t="str">
            <v>TESTE E SELECAO</v>
          </cell>
          <cell r="C1102" t="str">
            <v>OUTRAS DESPESAS C/ PESSOAL</v>
          </cell>
          <cell r="I1102" t="str">
            <v>novembro</v>
          </cell>
          <cell r="N1102">
            <v>100</v>
          </cell>
        </row>
        <row r="1103">
          <cell r="B1103" t="str">
            <v>TESTE E SELECAO</v>
          </cell>
          <cell r="C1103" t="str">
            <v>OUTRAS DESPESAS C/ PESSOAL</v>
          </cell>
          <cell r="I1103" t="str">
            <v>novembro</v>
          </cell>
          <cell r="N1103">
            <v>100</v>
          </cell>
        </row>
        <row r="1104">
          <cell r="B1104" t="str">
            <v>TESTE E SELECAO</v>
          </cell>
          <cell r="C1104" t="str">
            <v>OUTRAS DESPESAS C/ PESSOAL</v>
          </cell>
          <cell r="I1104" t="str">
            <v>novembro</v>
          </cell>
          <cell r="N1104">
            <v>150</v>
          </cell>
        </row>
        <row r="1105">
          <cell r="B1105" t="str">
            <v>TESTE E SELECAO</v>
          </cell>
          <cell r="C1105" t="str">
            <v>OUTRAS DESPESAS C/ PESSOAL</v>
          </cell>
          <cell r="I1105" t="str">
            <v>novembro</v>
          </cell>
          <cell r="N1105">
            <v>150</v>
          </cell>
        </row>
        <row r="1106">
          <cell r="B1106" t="str">
            <v>TESTE E SELECAO</v>
          </cell>
          <cell r="C1106" t="str">
            <v>OUTRAS DESPESAS C/ PESSOAL</v>
          </cell>
          <cell r="I1106" t="str">
            <v>novembro</v>
          </cell>
          <cell r="N1106">
            <v>150</v>
          </cell>
        </row>
        <row r="1107">
          <cell r="B1107" t="str">
            <v>UNIFORMES</v>
          </cell>
          <cell r="C1107" t="str">
            <v>OUTRAS DESPESAS C/ PESSOAL</v>
          </cell>
          <cell r="I1107" t="str">
            <v>novembro</v>
          </cell>
          <cell r="N1107">
            <v>1998</v>
          </cell>
        </row>
        <row r="1108">
          <cell r="B1108" t="str">
            <v>UNIFORMES</v>
          </cell>
          <cell r="C1108" t="str">
            <v>OUTRAS DESPESAS C/ PESSOAL</v>
          </cell>
          <cell r="I1108" t="str">
            <v>novembro</v>
          </cell>
          <cell r="N1108">
            <v>300</v>
          </cell>
        </row>
        <row r="1109">
          <cell r="B1109" t="str">
            <v>TESTE E SELECAO</v>
          </cell>
          <cell r="C1109" t="str">
            <v>OUTRAS DESPESAS C/ PESSOAL</v>
          </cell>
          <cell r="I1109" t="str">
            <v>novembro</v>
          </cell>
          <cell r="N1109">
            <v>150</v>
          </cell>
        </row>
        <row r="1110">
          <cell r="B1110" t="str">
            <v>TESTE E SELECAO</v>
          </cell>
          <cell r="C1110" t="str">
            <v>OUTRAS DESPESAS C/ PESSOAL</v>
          </cell>
          <cell r="I1110" t="str">
            <v>novembro</v>
          </cell>
          <cell r="N1110">
            <v>120</v>
          </cell>
        </row>
        <row r="1111">
          <cell r="B1111" t="str">
            <v>TESTE E SELECAO</v>
          </cell>
          <cell r="C1111" t="str">
            <v>OUTRAS DESPESAS C/ PESSOAL</v>
          </cell>
          <cell r="I1111" t="str">
            <v>novembro</v>
          </cell>
          <cell r="N1111">
            <v>100</v>
          </cell>
        </row>
        <row r="1112">
          <cell r="B1112" t="str">
            <v>UNIFORMES</v>
          </cell>
          <cell r="C1112" t="str">
            <v>OUTRAS DESPESAS C/ PESSOAL</v>
          </cell>
          <cell r="I1112" t="str">
            <v>novembro</v>
          </cell>
          <cell r="N1112">
            <v>309</v>
          </cell>
        </row>
        <row r="1113">
          <cell r="B1113" t="str">
            <v>UNIFORMES</v>
          </cell>
          <cell r="C1113" t="str">
            <v>OUTRAS DESPESAS C/ PESSOAL</v>
          </cell>
          <cell r="I1113" t="str">
            <v>novembro</v>
          </cell>
          <cell r="N1113">
            <v>329.4</v>
          </cell>
        </row>
        <row r="1114">
          <cell r="B1114" t="str">
            <v>TESTE E SELECAO</v>
          </cell>
          <cell r="C1114" t="str">
            <v>OUTRAS DESPESAS C/ PESSOAL</v>
          </cell>
          <cell r="I1114" t="str">
            <v>novembro</v>
          </cell>
          <cell r="N1114">
            <v>150</v>
          </cell>
        </row>
        <row r="1115">
          <cell r="B1115" t="str">
            <v>TESTE E SELECAO</v>
          </cell>
          <cell r="C1115" t="str">
            <v>OUTRAS DESPESAS C/ PESSOAL</v>
          </cell>
          <cell r="I1115" t="str">
            <v>novembro</v>
          </cell>
          <cell r="N1115">
            <v>100</v>
          </cell>
        </row>
        <row r="1116">
          <cell r="B1116" t="str">
            <v>TESTE E SELECAO</v>
          </cell>
          <cell r="C1116" t="str">
            <v>OUTRAS DESPESAS C/ PESSOAL</v>
          </cell>
          <cell r="I1116" t="str">
            <v>novembro</v>
          </cell>
          <cell r="N1116">
            <v>100</v>
          </cell>
        </row>
        <row r="1117">
          <cell r="B1117" t="str">
            <v>TESTE E SELECAO</v>
          </cell>
          <cell r="C1117" t="str">
            <v>OUTRAS DESPESAS C/ PESSOAL</v>
          </cell>
          <cell r="I1117" t="str">
            <v>novembro</v>
          </cell>
          <cell r="N1117">
            <v>100</v>
          </cell>
        </row>
        <row r="1118">
          <cell r="B1118" t="str">
            <v>TESTE E SELECAO</v>
          </cell>
          <cell r="C1118" t="str">
            <v>OUTRAS DESPESAS C/ PESSOAL</v>
          </cell>
          <cell r="I1118" t="str">
            <v>novembro</v>
          </cell>
          <cell r="N1118">
            <v>100</v>
          </cell>
        </row>
        <row r="1119">
          <cell r="B1119" t="str">
            <v>TESTE E SELECAO</v>
          </cell>
          <cell r="C1119" t="str">
            <v>OUTRAS DESPESAS C/ PESSOAL</v>
          </cell>
          <cell r="I1119" t="str">
            <v>novembro</v>
          </cell>
          <cell r="N1119">
            <v>100</v>
          </cell>
        </row>
        <row r="1120">
          <cell r="B1120" t="str">
            <v>TESTE E SELECAO</v>
          </cell>
          <cell r="C1120" t="str">
            <v>OUTRAS DESPESAS C/ PESSOAL</v>
          </cell>
          <cell r="I1120" t="str">
            <v>novembro</v>
          </cell>
          <cell r="N1120">
            <v>100</v>
          </cell>
        </row>
        <row r="1121">
          <cell r="B1121" t="str">
            <v>TESTE E SELECAO</v>
          </cell>
          <cell r="C1121" t="str">
            <v>OUTRAS DESPESAS C/ PESSOAL</v>
          </cell>
          <cell r="I1121" t="str">
            <v>novembro</v>
          </cell>
          <cell r="N1121">
            <v>100</v>
          </cell>
        </row>
        <row r="1122">
          <cell r="B1122" t="str">
            <v>TESTE E SELECAO</v>
          </cell>
          <cell r="C1122" t="str">
            <v>OUTRAS DESPESAS C/ PESSOAL</v>
          </cell>
          <cell r="I1122" t="str">
            <v>novembro</v>
          </cell>
          <cell r="N1122">
            <v>100</v>
          </cell>
        </row>
        <row r="1123">
          <cell r="B1123" t="str">
            <v>TESTE E SELECAO</v>
          </cell>
          <cell r="C1123" t="str">
            <v>OUTRAS DESPESAS C/ PESSOAL</v>
          </cell>
          <cell r="I1123" t="str">
            <v>novembro</v>
          </cell>
          <cell r="N1123">
            <v>100</v>
          </cell>
        </row>
        <row r="1124">
          <cell r="B1124" t="str">
            <v>TESTE E SELECAO</v>
          </cell>
          <cell r="C1124" t="str">
            <v>OUTRAS DESPESAS C/ PESSOAL</v>
          </cell>
          <cell r="I1124" t="str">
            <v>novembro</v>
          </cell>
          <cell r="N1124">
            <v>100</v>
          </cell>
        </row>
        <row r="1125">
          <cell r="B1125" t="str">
            <v>TESTE E SELECAO</v>
          </cell>
          <cell r="C1125" t="str">
            <v>OUTRAS DESPESAS C/ PESSOAL</v>
          </cell>
          <cell r="I1125" t="str">
            <v>novembro</v>
          </cell>
          <cell r="N1125">
            <v>100</v>
          </cell>
        </row>
        <row r="1126">
          <cell r="B1126" t="str">
            <v>TESTE E SELECAO</v>
          </cell>
          <cell r="C1126" t="str">
            <v>OUTRAS DESPESAS C/ PESSOAL</v>
          </cell>
          <cell r="I1126" t="str">
            <v>novembro</v>
          </cell>
          <cell r="N1126">
            <v>100</v>
          </cell>
        </row>
        <row r="1127">
          <cell r="B1127" t="str">
            <v>TESTE E SELECAO</v>
          </cell>
          <cell r="C1127" t="str">
            <v>OUTRAS DESPESAS C/ PESSOAL</v>
          </cell>
          <cell r="I1127" t="str">
            <v>novembro</v>
          </cell>
          <cell r="N1127">
            <v>100</v>
          </cell>
        </row>
        <row r="1128">
          <cell r="B1128" t="str">
            <v>TESTE E SELECAO</v>
          </cell>
          <cell r="C1128" t="str">
            <v>OUTRAS DESPESAS C/ PESSOAL</v>
          </cell>
          <cell r="I1128" t="str">
            <v>novembro</v>
          </cell>
          <cell r="N1128">
            <v>100</v>
          </cell>
        </row>
        <row r="1129">
          <cell r="B1129" t="str">
            <v>TESTE E SELECAO</v>
          </cell>
          <cell r="C1129" t="str">
            <v>OUTRAS DESPESAS C/ PESSOAL</v>
          </cell>
          <cell r="I1129" t="str">
            <v>novembro</v>
          </cell>
          <cell r="N1129">
            <v>100</v>
          </cell>
        </row>
        <row r="1130">
          <cell r="B1130" t="str">
            <v>TESTE E SELECAO</v>
          </cell>
          <cell r="C1130" t="str">
            <v>OUTRAS DESPESAS C/ PESSOAL</v>
          </cell>
          <cell r="I1130" t="str">
            <v>novembro</v>
          </cell>
          <cell r="N1130">
            <v>100</v>
          </cell>
        </row>
        <row r="1131">
          <cell r="B1131" t="str">
            <v>TESTE E SELECAO</v>
          </cell>
          <cell r="C1131" t="str">
            <v>OUTRAS DESPESAS C/ PESSOAL</v>
          </cell>
          <cell r="I1131" t="str">
            <v>novembro</v>
          </cell>
          <cell r="N1131">
            <v>100</v>
          </cell>
        </row>
        <row r="1132">
          <cell r="B1132" t="str">
            <v>TESTE E SELECAO</v>
          </cell>
          <cell r="C1132" t="str">
            <v>OUTRAS DESPESAS C/ PESSOAL</v>
          </cell>
          <cell r="I1132" t="str">
            <v>novembro</v>
          </cell>
          <cell r="N1132">
            <v>100</v>
          </cell>
        </row>
        <row r="1133">
          <cell r="B1133" t="str">
            <v>UNIFORMES</v>
          </cell>
          <cell r="C1133" t="str">
            <v>OUTRAS DESPESAS C/ PESSOAL</v>
          </cell>
          <cell r="I1133" t="str">
            <v>novembro</v>
          </cell>
          <cell r="N1133">
            <v>801</v>
          </cell>
        </row>
        <row r="1134">
          <cell r="B1134" t="str">
            <v>UNIFORMES</v>
          </cell>
          <cell r="C1134" t="str">
            <v>OUTRAS DESPESAS C/ PESSOAL</v>
          </cell>
          <cell r="I1134" t="str">
            <v>novembro</v>
          </cell>
          <cell r="N1134">
            <v>933</v>
          </cell>
        </row>
        <row r="1135">
          <cell r="B1135" t="str">
            <v>TESTE E SELECAO</v>
          </cell>
          <cell r="C1135" t="str">
            <v>OUTRAS DESPESAS C/ PESSOAL</v>
          </cell>
          <cell r="I1135" t="str">
            <v>novembro</v>
          </cell>
          <cell r="N1135">
            <v>100</v>
          </cell>
        </row>
        <row r="1136">
          <cell r="B1136" t="str">
            <v>TESTE E SELECAO</v>
          </cell>
          <cell r="C1136" t="str">
            <v>OUTRAS DESPESAS C/ PESSOAL</v>
          </cell>
          <cell r="I1136" t="str">
            <v>novembro</v>
          </cell>
          <cell r="N1136">
            <v>100</v>
          </cell>
        </row>
        <row r="1137">
          <cell r="B1137" t="str">
            <v>TESTE E SELECAO</v>
          </cell>
          <cell r="C1137" t="str">
            <v>OUTRAS DESPESAS C/ PESSOAL</v>
          </cell>
          <cell r="I1137" t="str">
            <v>novembro</v>
          </cell>
          <cell r="N1137">
            <v>120</v>
          </cell>
        </row>
        <row r="1138">
          <cell r="B1138" t="str">
            <v>UNIFORMES</v>
          </cell>
          <cell r="C1138" t="str">
            <v>OUTRAS DESPESAS C/ PESSOAL</v>
          </cell>
          <cell r="I1138" t="str">
            <v>novembro</v>
          </cell>
          <cell r="N1138">
            <v>439.2</v>
          </cell>
        </row>
        <row r="1139">
          <cell r="B1139" t="str">
            <v>TESTE E SELECAO</v>
          </cell>
          <cell r="C1139" t="str">
            <v>OUTRAS DESPESAS C/ PESSOAL</v>
          </cell>
          <cell r="I1139" t="str">
            <v>novembro</v>
          </cell>
          <cell r="N1139">
            <v>100</v>
          </cell>
        </row>
        <row r="1140">
          <cell r="B1140" t="str">
            <v>TESTE E SELECAO</v>
          </cell>
          <cell r="C1140" t="str">
            <v>OUTRAS DESPESAS C/ PESSOAL</v>
          </cell>
          <cell r="I1140" t="str">
            <v>novembro</v>
          </cell>
          <cell r="N1140">
            <v>100</v>
          </cell>
        </row>
        <row r="1141">
          <cell r="B1141" t="str">
            <v>TESTE E SELECAO</v>
          </cell>
          <cell r="C1141" t="str">
            <v>OUTRAS DESPESAS C/ PESSOAL</v>
          </cell>
          <cell r="I1141" t="str">
            <v>novembro</v>
          </cell>
          <cell r="N1141">
            <v>100</v>
          </cell>
        </row>
        <row r="1142">
          <cell r="B1142" t="str">
            <v>TESTE E SELECAO</v>
          </cell>
          <cell r="C1142" t="str">
            <v>OUTRAS DESPESAS C/ PESSOAL</v>
          </cell>
          <cell r="I1142" t="str">
            <v>novembro</v>
          </cell>
          <cell r="N1142">
            <v>100</v>
          </cell>
        </row>
        <row r="1143">
          <cell r="B1143" t="str">
            <v>TESTE E SELECAO</v>
          </cell>
          <cell r="C1143" t="str">
            <v>OUTRAS DESPESAS C/ PESSOAL</v>
          </cell>
          <cell r="I1143" t="str">
            <v>novembro</v>
          </cell>
          <cell r="N1143">
            <v>100</v>
          </cell>
        </row>
        <row r="1144">
          <cell r="B1144" t="str">
            <v>TESTE E SELECAO</v>
          </cell>
          <cell r="C1144" t="str">
            <v>OUTRAS DESPESAS C/ PESSOAL</v>
          </cell>
          <cell r="I1144" t="str">
            <v>novembro</v>
          </cell>
          <cell r="N1144">
            <v>100</v>
          </cell>
        </row>
        <row r="1145">
          <cell r="B1145" t="str">
            <v>TESTE E SELECAO</v>
          </cell>
          <cell r="C1145" t="str">
            <v>OUTRAS DESPESAS C/ PESSOAL</v>
          </cell>
          <cell r="I1145" t="str">
            <v>novembro</v>
          </cell>
          <cell r="N1145">
            <v>100</v>
          </cell>
        </row>
        <row r="1146">
          <cell r="B1146" t="str">
            <v>TESTE E SELECAO</v>
          </cell>
          <cell r="C1146" t="str">
            <v>OUTRAS DESPESAS C/ PESSOAL</v>
          </cell>
          <cell r="I1146" t="str">
            <v>novembro</v>
          </cell>
          <cell r="N1146">
            <v>100</v>
          </cell>
        </row>
        <row r="1147">
          <cell r="B1147" t="str">
            <v>TESTE E SELECAO</v>
          </cell>
          <cell r="C1147" t="str">
            <v>OUTRAS DESPESAS C/ PESSOAL</v>
          </cell>
          <cell r="I1147" t="str">
            <v>novembro</v>
          </cell>
          <cell r="N1147">
            <v>100</v>
          </cell>
        </row>
        <row r="1148">
          <cell r="B1148" t="str">
            <v>TESTE E SELECAO</v>
          </cell>
          <cell r="C1148" t="str">
            <v>OUTRAS DESPESAS C/ PESSOAL</v>
          </cell>
          <cell r="I1148" t="str">
            <v>novembro</v>
          </cell>
          <cell r="N1148">
            <v>100</v>
          </cell>
        </row>
        <row r="1149">
          <cell r="B1149" t="str">
            <v>TESTE E SELECAO</v>
          </cell>
          <cell r="C1149" t="str">
            <v>OUTRAS DESPESAS C/ PESSOAL</v>
          </cell>
          <cell r="I1149" t="str">
            <v>novembro</v>
          </cell>
          <cell r="N1149">
            <v>100</v>
          </cell>
        </row>
        <row r="1150">
          <cell r="B1150" t="str">
            <v>TESTE E SELECAO</v>
          </cell>
          <cell r="C1150" t="str">
            <v>OUTRAS DESPESAS C/ PESSOAL</v>
          </cell>
          <cell r="I1150" t="str">
            <v>novembro</v>
          </cell>
          <cell r="N1150">
            <v>100</v>
          </cell>
        </row>
        <row r="1151">
          <cell r="B1151" t="str">
            <v>TESTE E SELECAO</v>
          </cell>
          <cell r="C1151" t="str">
            <v>OUTRAS DESPESAS C/ PESSOAL</v>
          </cell>
          <cell r="I1151" t="str">
            <v>novembro</v>
          </cell>
          <cell r="N1151">
            <v>100</v>
          </cell>
        </row>
        <row r="1152">
          <cell r="B1152" t="str">
            <v>TESTE E SELECAO</v>
          </cell>
          <cell r="C1152" t="str">
            <v>OUTRAS DESPESAS C/ PESSOAL</v>
          </cell>
          <cell r="I1152" t="str">
            <v>novembro</v>
          </cell>
          <cell r="N1152">
            <v>100</v>
          </cell>
        </row>
        <row r="1153">
          <cell r="B1153" t="str">
            <v>TESTE E SELECAO</v>
          </cell>
          <cell r="C1153" t="str">
            <v>OUTRAS DESPESAS C/ PESSOAL</v>
          </cell>
          <cell r="I1153" t="str">
            <v>novembro</v>
          </cell>
          <cell r="N1153">
            <v>100</v>
          </cell>
        </row>
        <row r="1154">
          <cell r="B1154" t="str">
            <v>TESTE E SELECAO</v>
          </cell>
          <cell r="C1154" t="str">
            <v>OUTRAS DESPESAS C/ PESSOAL</v>
          </cell>
          <cell r="I1154" t="str">
            <v>novembro</v>
          </cell>
          <cell r="N1154">
            <v>100</v>
          </cell>
        </row>
        <row r="1155">
          <cell r="B1155" t="str">
            <v>TESTE E SELECAO</v>
          </cell>
          <cell r="C1155" t="str">
            <v>OUTRAS DESPESAS C/ PESSOAL</v>
          </cell>
          <cell r="I1155" t="str">
            <v>novembro</v>
          </cell>
          <cell r="N1155">
            <v>100</v>
          </cell>
        </row>
        <row r="1156">
          <cell r="B1156" t="str">
            <v>TESTE E SELECAO</v>
          </cell>
          <cell r="C1156" t="str">
            <v>OUTRAS DESPESAS C/ PESSOAL</v>
          </cell>
          <cell r="I1156" t="str">
            <v>novembro</v>
          </cell>
          <cell r="N1156">
            <v>100</v>
          </cell>
        </row>
        <row r="1157">
          <cell r="B1157" t="str">
            <v>TESTE E SELECAO</v>
          </cell>
          <cell r="C1157" t="str">
            <v>OUTRAS DESPESAS C/ PESSOAL</v>
          </cell>
          <cell r="I1157" t="str">
            <v>novembro</v>
          </cell>
          <cell r="N1157">
            <v>100</v>
          </cell>
        </row>
        <row r="1158">
          <cell r="B1158" t="str">
            <v>TESTE E SELECAO</v>
          </cell>
          <cell r="C1158" t="str">
            <v>OUTRAS DESPESAS C/ PESSOAL</v>
          </cell>
          <cell r="I1158" t="str">
            <v>novembro</v>
          </cell>
          <cell r="N1158">
            <v>100</v>
          </cell>
        </row>
        <row r="1159">
          <cell r="B1159" t="str">
            <v>TESTE E SELECAO</v>
          </cell>
          <cell r="C1159" t="str">
            <v>OUTRAS DESPESAS C/ PESSOAL</v>
          </cell>
          <cell r="I1159" t="str">
            <v>novembro</v>
          </cell>
          <cell r="N1159">
            <v>100</v>
          </cell>
        </row>
        <row r="1160">
          <cell r="B1160" t="str">
            <v>TESTE E SELECAO</v>
          </cell>
          <cell r="C1160" t="str">
            <v>OUTRAS DESPESAS C/ PESSOAL</v>
          </cell>
          <cell r="I1160" t="str">
            <v>novembro</v>
          </cell>
          <cell r="N1160">
            <v>100</v>
          </cell>
        </row>
        <row r="1161">
          <cell r="B1161" t="str">
            <v>TESTE E SELECAO</v>
          </cell>
          <cell r="C1161" t="str">
            <v>OUTRAS DESPESAS C/ PESSOAL</v>
          </cell>
          <cell r="I1161" t="str">
            <v>novembro</v>
          </cell>
          <cell r="N1161">
            <v>100</v>
          </cell>
        </row>
        <row r="1162">
          <cell r="B1162" t="str">
            <v>TESTE E SELECAO</v>
          </cell>
          <cell r="C1162" t="str">
            <v>OUTRAS DESPESAS C/ PESSOAL</v>
          </cell>
          <cell r="I1162" t="str">
            <v>novembro</v>
          </cell>
          <cell r="N1162">
            <v>100</v>
          </cell>
        </row>
        <row r="1163">
          <cell r="B1163" t="str">
            <v>UNIFORMES</v>
          </cell>
          <cell r="C1163" t="str">
            <v>OUTRAS DESPESAS C/ PESSOAL</v>
          </cell>
          <cell r="I1163" t="str">
            <v>novembro</v>
          </cell>
          <cell r="N1163">
            <v>1380.6</v>
          </cell>
        </row>
        <row r="1164">
          <cell r="B1164" t="str">
            <v>UNIFORMES</v>
          </cell>
          <cell r="C1164" t="str">
            <v>OUTRAS DESPESAS C/ PESSOAL</v>
          </cell>
          <cell r="I1164" t="str">
            <v>novembro</v>
          </cell>
          <cell r="N1164">
            <v>115.9</v>
          </cell>
        </row>
        <row r="1165">
          <cell r="B1165" t="str">
            <v>UNIFORMES</v>
          </cell>
          <cell r="C1165" t="str">
            <v>OUTRAS DESPESAS C/ PESSOAL</v>
          </cell>
          <cell r="I1165" t="str">
            <v>novembro</v>
          </cell>
          <cell r="N1165">
            <v>579.5</v>
          </cell>
        </row>
        <row r="1166">
          <cell r="B1166" t="str">
            <v>TESTE E SELECAO</v>
          </cell>
          <cell r="C1166" t="str">
            <v>OUTRAS DESPESAS C/ PESSOAL</v>
          </cell>
          <cell r="I1166" t="str">
            <v>novembro</v>
          </cell>
          <cell r="N1166">
            <v>100</v>
          </cell>
        </row>
        <row r="1167">
          <cell r="B1167" t="str">
            <v>TESTE E SELECAO</v>
          </cell>
          <cell r="C1167" t="str">
            <v>OUTRAS DESPESAS C/ PESSOAL</v>
          </cell>
          <cell r="I1167" t="str">
            <v>novembro</v>
          </cell>
          <cell r="N1167">
            <v>100</v>
          </cell>
        </row>
        <row r="1168">
          <cell r="B1168" t="str">
            <v>TESTE E SELECAO</v>
          </cell>
          <cell r="C1168" t="str">
            <v>OUTRAS DESPESAS C/ PESSOAL</v>
          </cell>
          <cell r="I1168" t="str">
            <v>novembro</v>
          </cell>
          <cell r="N1168">
            <v>100</v>
          </cell>
        </row>
        <row r="1169">
          <cell r="B1169" t="str">
            <v>TESTE E SELECAO</v>
          </cell>
          <cell r="C1169" t="str">
            <v>OUTRAS DESPESAS C/ PESSOAL</v>
          </cell>
          <cell r="I1169" t="str">
            <v>novembro</v>
          </cell>
          <cell r="N1169">
            <v>100</v>
          </cell>
        </row>
        <row r="1170">
          <cell r="B1170" t="str">
            <v>UNIFORMES</v>
          </cell>
          <cell r="C1170" t="str">
            <v>OUTRAS DESPESAS C/ PESSOAL</v>
          </cell>
          <cell r="I1170" t="str">
            <v>novembro</v>
          </cell>
          <cell r="N1170">
            <v>138.86000000000001</v>
          </cell>
        </row>
        <row r="1171">
          <cell r="B1171" t="str">
            <v>UNIFORMES</v>
          </cell>
          <cell r="C1171" t="str">
            <v>OUTRAS DESPESAS C/ PESSOAL</v>
          </cell>
          <cell r="I1171" t="str">
            <v>novembro</v>
          </cell>
          <cell r="N1171">
            <v>630</v>
          </cell>
        </row>
        <row r="1172">
          <cell r="B1172" t="str">
            <v>EXAMES MÉDICOS</v>
          </cell>
          <cell r="C1172" t="str">
            <v>OUTRAS DESPESAS C/ PESSOAL</v>
          </cell>
          <cell r="I1172" t="str">
            <v>novembro</v>
          </cell>
          <cell r="N1172">
            <v>1352.39</v>
          </cell>
        </row>
        <row r="1173">
          <cell r="B1173" t="str">
            <v>TESTE E SELECAO</v>
          </cell>
          <cell r="C1173" t="str">
            <v>OUTRAS DESPESAS C/ PESSOAL</v>
          </cell>
          <cell r="I1173" t="str">
            <v>novembro</v>
          </cell>
          <cell r="N1173">
            <v>100</v>
          </cell>
        </row>
        <row r="1174">
          <cell r="B1174" t="str">
            <v>UNIFORMES</v>
          </cell>
          <cell r="C1174" t="str">
            <v>OUTRAS DESPESAS C/ PESSOAL</v>
          </cell>
          <cell r="I1174" t="str">
            <v>novembro</v>
          </cell>
          <cell r="N1174">
            <v>219.6</v>
          </cell>
        </row>
        <row r="1175">
          <cell r="B1175" t="str">
            <v>UNIFORMES</v>
          </cell>
          <cell r="C1175" t="str">
            <v>OUTRAS DESPESAS C/ PESSOAL</v>
          </cell>
          <cell r="I1175" t="str">
            <v>novembro</v>
          </cell>
          <cell r="N1175">
            <v>117.42</v>
          </cell>
        </row>
        <row r="1176">
          <cell r="B1176" t="str">
            <v>TESTE E SELECAO</v>
          </cell>
          <cell r="C1176" t="str">
            <v>OUTRAS DESPESAS C/ PESSOAL</v>
          </cell>
          <cell r="I1176" t="str">
            <v>novembro</v>
          </cell>
          <cell r="N1176">
            <v>100</v>
          </cell>
        </row>
        <row r="1177">
          <cell r="B1177" t="str">
            <v>UNIFORMES</v>
          </cell>
          <cell r="C1177" t="str">
            <v>OUTRAS DESPESAS C/ PESSOAL</v>
          </cell>
          <cell r="I1177" t="str">
            <v>novembro</v>
          </cell>
          <cell r="N1177">
            <v>330</v>
          </cell>
        </row>
        <row r="1178">
          <cell r="B1178" t="str">
            <v>TESTE E SELECAO</v>
          </cell>
          <cell r="C1178" t="str">
            <v>OUTRAS DESPESAS C/ PESSOAL</v>
          </cell>
          <cell r="I1178" t="str">
            <v>novembro</v>
          </cell>
          <cell r="N1178">
            <v>100</v>
          </cell>
        </row>
        <row r="1179">
          <cell r="B1179" t="str">
            <v>TESTE E SELECAO</v>
          </cell>
          <cell r="C1179" t="str">
            <v>OUTRAS DESPESAS C/ PESSOAL</v>
          </cell>
          <cell r="I1179" t="str">
            <v>novembro</v>
          </cell>
          <cell r="N1179">
            <v>360</v>
          </cell>
        </row>
        <row r="1180">
          <cell r="B1180" t="str">
            <v>EXAMES MÉDICOS</v>
          </cell>
          <cell r="C1180" t="str">
            <v>OUTRAS DESPESAS C/ PESSOAL</v>
          </cell>
          <cell r="I1180" t="str">
            <v>novembro</v>
          </cell>
          <cell r="N1180">
            <v>480</v>
          </cell>
        </row>
        <row r="1181">
          <cell r="B1181" t="str">
            <v>UNIFORMES</v>
          </cell>
          <cell r="C1181" t="str">
            <v>OUTRAS DESPESAS C/ PESSOAL</v>
          </cell>
          <cell r="I1181" t="str">
            <v>novembro</v>
          </cell>
          <cell r="N1181">
            <v>2401</v>
          </cell>
        </row>
        <row r="1182">
          <cell r="B1182" t="str">
            <v>TESTE E SELECAO</v>
          </cell>
          <cell r="C1182" t="str">
            <v>OUTRAS DESPESAS C/ PESSOAL</v>
          </cell>
          <cell r="I1182" t="str">
            <v>novembro</v>
          </cell>
          <cell r="N1182">
            <v>100</v>
          </cell>
        </row>
        <row r="1183">
          <cell r="B1183" t="str">
            <v>TESTE E SELECAO</v>
          </cell>
          <cell r="C1183" t="str">
            <v>OUTRAS DESPESAS C/ PESSOAL</v>
          </cell>
          <cell r="I1183" t="str">
            <v>novembro</v>
          </cell>
          <cell r="N1183">
            <v>100</v>
          </cell>
        </row>
        <row r="1184">
          <cell r="B1184" t="str">
            <v>TESTE E SELECAO</v>
          </cell>
          <cell r="C1184" t="str">
            <v>OUTRAS DESPESAS C/ PESSOAL</v>
          </cell>
          <cell r="I1184" t="str">
            <v>novembro</v>
          </cell>
          <cell r="N1184">
            <v>320</v>
          </cell>
        </row>
        <row r="1185">
          <cell r="B1185" t="str">
            <v>UNIFORMES</v>
          </cell>
          <cell r="C1185" t="str">
            <v>OUTRAS DESPESAS C/ PESSOAL</v>
          </cell>
          <cell r="I1185" t="str">
            <v>novembro</v>
          </cell>
          <cell r="N1185">
            <v>407.34</v>
          </cell>
        </row>
        <row r="1186">
          <cell r="B1186" t="str">
            <v>UNIFORMES</v>
          </cell>
          <cell r="C1186" t="str">
            <v>OUTRAS DESPESAS C/ PESSOAL</v>
          </cell>
          <cell r="I1186" t="str">
            <v>novembro</v>
          </cell>
          <cell r="N1186">
            <v>68.22</v>
          </cell>
        </row>
        <row r="1187">
          <cell r="B1187" t="str">
            <v>UNIFORMES</v>
          </cell>
          <cell r="C1187" t="str">
            <v>OUTRAS DESPESAS C/ PESSOAL</v>
          </cell>
          <cell r="I1187" t="str">
            <v>novembro</v>
          </cell>
          <cell r="N1187">
            <v>138.86000000000001</v>
          </cell>
        </row>
        <row r="1188">
          <cell r="B1188" t="str">
            <v>UNIFORMES</v>
          </cell>
          <cell r="C1188" t="str">
            <v>OUTRAS DESPESAS C/ PESSOAL</v>
          </cell>
          <cell r="I1188" t="str">
            <v>novembro</v>
          </cell>
          <cell r="N1188">
            <v>523.5</v>
          </cell>
        </row>
        <row r="1189">
          <cell r="B1189" t="str">
            <v>UNIFORMES</v>
          </cell>
          <cell r="C1189" t="str">
            <v>OUTRAS DESPESAS C/ PESSOAL</v>
          </cell>
          <cell r="I1189" t="str">
            <v>novembro</v>
          </cell>
          <cell r="N1189">
            <v>34.11</v>
          </cell>
        </row>
        <row r="1190">
          <cell r="B1190" t="str">
            <v>UNIFORMES</v>
          </cell>
          <cell r="C1190" t="str">
            <v>OUTRAS DESPESAS C/ PESSOAL</v>
          </cell>
          <cell r="I1190" t="str">
            <v>novembro</v>
          </cell>
          <cell r="N1190">
            <v>176.34</v>
          </cell>
        </row>
        <row r="1191">
          <cell r="B1191" t="str">
            <v>UNIFORMES</v>
          </cell>
          <cell r="C1191" t="str">
            <v>OUTRAS DESPESAS C/ PESSOAL</v>
          </cell>
          <cell r="I1191" t="str">
            <v>novembro</v>
          </cell>
          <cell r="N1191">
            <v>300</v>
          </cell>
        </row>
        <row r="1192">
          <cell r="B1192" t="str">
            <v>UNIFORMES</v>
          </cell>
          <cell r="C1192" t="str">
            <v>OUTRAS DESPESAS C/ PESSOAL</v>
          </cell>
          <cell r="I1192" t="str">
            <v>dezembro</v>
          </cell>
          <cell r="N1192">
            <v>2401</v>
          </cell>
        </row>
        <row r="1193">
          <cell r="B1193" t="str">
            <v>UNIFORMES</v>
          </cell>
          <cell r="C1193" t="str">
            <v>OUTRAS DESPESAS C/ PESSOAL</v>
          </cell>
          <cell r="I1193" t="str">
            <v>dezembro</v>
          </cell>
          <cell r="N1193">
            <v>124</v>
          </cell>
        </row>
        <row r="1194">
          <cell r="B1194" t="str">
            <v>UNIFORMES</v>
          </cell>
          <cell r="C1194" t="str">
            <v>OUTRAS DESPESAS C/ PESSOAL</v>
          </cell>
          <cell r="I1194" t="str">
            <v>dezembro</v>
          </cell>
          <cell r="N1194">
            <v>329.4</v>
          </cell>
        </row>
        <row r="1195">
          <cell r="B1195" t="str">
            <v>UNIFORMES</v>
          </cell>
          <cell r="C1195" t="str">
            <v>OUTRAS DESPESAS C/ PESSOAL</v>
          </cell>
          <cell r="I1195" t="str">
            <v>dezembro</v>
          </cell>
          <cell r="N1195">
            <v>2232</v>
          </cell>
        </row>
        <row r="1196">
          <cell r="B1196" t="str">
            <v>UNIFORMES</v>
          </cell>
          <cell r="C1196" t="str">
            <v>OUTRAS DESPESAS C/ PESSOAL</v>
          </cell>
          <cell r="I1196" t="str">
            <v>dezembro</v>
          </cell>
          <cell r="N1196">
            <v>1291</v>
          </cell>
        </row>
        <row r="1197">
          <cell r="B1197" t="str">
            <v>UNIFORMES</v>
          </cell>
          <cell r="C1197" t="str">
            <v>OUTRAS DESPESAS C/ PESSOAL</v>
          </cell>
          <cell r="I1197" t="str">
            <v>dezembro</v>
          </cell>
          <cell r="N1197">
            <v>407.34</v>
          </cell>
        </row>
        <row r="1198">
          <cell r="B1198" t="str">
            <v>UNIFORMES</v>
          </cell>
          <cell r="C1198" t="str">
            <v>OUTRAS DESPESAS C/ PESSOAL</v>
          </cell>
          <cell r="I1198" t="str">
            <v>dezembro</v>
          </cell>
          <cell r="N1198">
            <v>309</v>
          </cell>
        </row>
        <row r="1199">
          <cell r="B1199" t="str">
            <v>TESTE E SELECAO</v>
          </cell>
          <cell r="C1199" t="str">
            <v>OUTRAS DESPESAS C/ PESSOAL</v>
          </cell>
          <cell r="I1199" t="str">
            <v>dezembro</v>
          </cell>
          <cell r="N1199">
            <v>100</v>
          </cell>
        </row>
        <row r="1200">
          <cell r="B1200" t="str">
            <v>TESTE E SELECAO</v>
          </cell>
          <cell r="C1200" t="str">
            <v>OUTRAS DESPESAS C/ PESSOAL</v>
          </cell>
          <cell r="I1200" t="str">
            <v>dezembro</v>
          </cell>
          <cell r="N1200">
            <v>450</v>
          </cell>
        </row>
        <row r="1201">
          <cell r="B1201" t="str">
            <v>UNIFORMES</v>
          </cell>
          <cell r="C1201" t="str">
            <v>OUTRAS DESPESAS C/ PESSOAL</v>
          </cell>
          <cell r="I1201" t="str">
            <v>dezembro</v>
          </cell>
          <cell r="N1201">
            <v>523.5</v>
          </cell>
        </row>
        <row r="1202">
          <cell r="B1202" t="str">
            <v>TESTE E SELECAO</v>
          </cell>
          <cell r="C1202" t="str">
            <v>OUTRAS DESPESAS C/ PESSOAL</v>
          </cell>
          <cell r="I1202" t="str">
            <v>dezembro</v>
          </cell>
          <cell r="N1202">
            <v>100</v>
          </cell>
        </row>
        <row r="1203">
          <cell r="B1203" t="str">
            <v>TESTE E SELECAO</v>
          </cell>
          <cell r="C1203" t="str">
            <v>OUTRAS DESPESAS C/ PESSOAL</v>
          </cell>
          <cell r="I1203" t="str">
            <v>dezembro</v>
          </cell>
          <cell r="N1203">
            <v>100</v>
          </cell>
        </row>
        <row r="1204">
          <cell r="B1204" t="str">
            <v>UNIFORMES</v>
          </cell>
          <cell r="C1204" t="str">
            <v>OUTRAS DESPESAS C/ PESSOAL</v>
          </cell>
          <cell r="I1204" t="str">
            <v>dezembro</v>
          </cell>
          <cell r="N1204">
            <v>2799</v>
          </cell>
        </row>
        <row r="1205">
          <cell r="B1205" t="str">
            <v>TESTE E SELECAO</v>
          </cell>
          <cell r="C1205" t="str">
            <v>OUTRAS DESPESAS C/ PESSOAL</v>
          </cell>
          <cell r="I1205" t="str">
            <v>dezembro</v>
          </cell>
          <cell r="N1205">
            <v>100</v>
          </cell>
        </row>
        <row r="1206">
          <cell r="B1206" t="str">
            <v>UNIFORMES</v>
          </cell>
          <cell r="C1206" t="str">
            <v>OUTRAS DESPESAS C/ PESSOAL</v>
          </cell>
          <cell r="I1206" t="str">
            <v>dezembro</v>
          </cell>
          <cell r="N1206">
            <v>1606</v>
          </cell>
        </row>
        <row r="1207">
          <cell r="B1207" t="str">
            <v>TESTE E SELECAO</v>
          </cell>
          <cell r="C1207" t="str">
            <v>OUTRAS DESPESAS C/ PESSOAL</v>
          </cell>
          <cell r="I1207" t="str">
            <v>dezembro</v>
          </cell>
          <cell r="N1207">
            <v>100</v>
          </cell>
        </row>
        <row r="1208">
          <cell r="B1208" t="str">
            <v>TESTE E SELECAO</v>
          </cell>
          <cell r="C1208" t="str">
            <v>OUTRAS DESPESAS C/ PESSOAL</v>
          </cell>
          <cell r="I1208" t="str">
            <v>dezembro</v>
          </cell>
          <cell r="N1208">
            <v>100</v>
          </cell>
        </row>
        <row r="1209">
          <cell r="B1209" t="str">
            <v>TESTE E SELECAO</v>
          </cell>
          <cell r="C1209" t="str">
            <v>OUTRAS DESPESAS C/ PESSOAL</v>
          </cell>
          <cell r="I1209" t="str">
            <v>dezembro</v>
          </cell>
          <cell r="N1209">
            <v>100</v>
          </cell>
        </row>
        <row r="1210">
          <cell r="B1210" t="str">
            <v>TESTE E SELECAO</v>
          </cell>
          <cell r="C1210" t="str">
            <v>OUTRAS DESPESAS C/ PESSOAL</v>
          </cell>
          <cell r="I1210" t="str">
            <v>dezembro</v>
          </cell>
          <cell r="N1210">
            <v>100</v>
          </cell>
        </row>
        <row r="1211">
          <cell r="B1211" t="str">
            <v>TESTE E SELECAO</v>
          </cell>
          <cell r="C1211" t="str">
            <v>OUTRAS DESPESAS C/ PESSOAL</v>
          </cell>
          <cell r="I1211" t="str">
            <v>dezembro</v>
          </cell>
          <cell r="N1211">
            <v>100</v>
          </cell>
        </row>
        <row r="1212">
          <cell r="B1212" t="str">
            <v>TESTE E SELECAO</v>
          </cell>
          <cell r="C1212" t="str">
            <v>OUTRAS DESPESAS C/ PESSOAL</v>
          </cell>
          <cell r="I1212" t="str">
            <v>dezembro</v>
          </cell>
          <cell r="N1212">
            <v>100</v>
          </cell>
        </row>
        <row r="1213">
          <cell r="B1213" t="str">
            <v>TESTE E SELECAO</v>
          </cell>
          <cell r="C1213" t="str">
            <v>OUTRAS DESPESAS C/ PESSOAL</v>
          </cell>
          <cell r="I1213" t="str">
            <v>dezembro</v>
          </cell>
          <cell r="N1213">
            <v>100</v>
          </cell>
        </row>
        <row r="1214">
          <cell r="B1214" t="str">
            <v>TESTE E SELECAO</v>
          </cell>
          <cell r="C1214" t="str">
            <v>OUTRAS DESPESAS C/ PESSOAL</v>
          </cell>
          <cell r="I1214" t="str">
            <v>dezembro</v>
          </cell>
          <cell r="N1214">
            <v>100</v>
          </cell>
        </row>
        <row r="1215">
          <cell r="B1215" t="str">
            <v>UNIFORMES</v>
          </cell>
          <cell r="C1215" t="str">
            <v>OUTRAS DESPESAS C/ PESSOAL</v>
          </cell>
          <cell r="I1215" t="str">
            <v>dezembro</v>
          </cell>
          <cell r="N1215">
            <v>2556</v>
          </cell>
        </row>
        <row r="1216">
          <cell r="B1216" t="str">
            <v>TESTE E SELECAO</v>
          </cell>
          <cell r="C1216" t="str">
            <v>OUTRAS DESPESAS C/ PESSOAL</v>
          </cell>
          <cell r="I1216" t="str">
            <v>dezembro</v>
          </cell>
          <cell r="N1216">
            <v>150</v>
          </cell>
        </row>
        <row r="1217">
          <cell r="B1217" t="str">
            <v>TESTE E SELECAO</v>
          </cell>
          <cell r="C1217" t="str">
            <v>OUTRAS DESPESAS C/ PESSOAL</v>
          </cell>
          <cell r="I1217" t="str">
            <v>dezembro</v>
          </cell>
          <cell r="N1217">
            <v>100</v>
          </cell>
        </row>
        <row r="1218">
          <cell r="B1218" t="str">
            <v>TESTE E SELECAO</v>
          </cell>
          <cell r="C1218" t="str">
            <v>OUTRAS DESPESAS C/ PESSOAL</v>
          </cell>
          <cell r="I1218" t="str">
            <v>dezembro</v>
          </cell>
          <cell r="N1218">
            <v>100</v>
          </cell>
        </row>
        <row r="1219">
          <cell r="B1219" t="str">
            <v>TESTE E SELECAO</v>
          </cell>
          <cell r="C1219" t="str">
            <v>OUTRAS DESPESAS C/ PESSOAL</v>
          </cell>
          <cell r="I1219" t="str">
            <v>dezembro</v>
          </cell>
          <cell r="N1219">
            <v>100</v>
          </cell>
        </row>
        <row r="1220">
          <cell r="B1220" t="str">
            <v>UNIFORMES</v>
          </cell>
          <cell r="C1220" t="str">
            <v>OUTRAS DESPESAS C/ PESSOAL</v>
          </cell>
          <cell r="I1220" t="str">
            <v>dezembro</v>
          </cell>
          <cell r="N1220">
            <v>2556</v>
          </cell>
        </row>
        <row r="1221">
          <cell r="B1221" t="str">
            <v>TESTE E SELECAO</v>
          </cell>
          <cell r="C1221" t="str">
            <v>OUTRAS DESPESAS C/ PESSOAL</v>
          </cell>
          <cell r="I1221" t="str">
            <v>dezembro</v>
          </cell>
          <cell r="N1221">
            <v>360</v>
          </cell>
        </row>
        <row r="1222">
          <cell r="B1222" t="str">
            <v>UNIFORMES</v>
          </cell>
          <cell r="C1222" t="str">
            <v>OUTRAS DESPESAS C/ PESSOAL</v>
          </cell>
          <cell r="I1222" t="str">
            <v>dezembro</v>
          </cell>
          <cell r="N1222">
            <v>1036</v>
          </cell>
        </row>
        <row r="1223">
          <cell r="B1223" t="str">
            <v>UNIFORMES</v>
          </cell>
          <cell r="C1223" t="str">
            <v>OUTRAS DESPESAS C/ PESSOAL</v>
          </cell>
          <cell r="I1223" t="str">
            <v>dezembro</v>
          </cell>
          <cell r="N1223">
            <v>1500</v>
          </cell>
        </row>
        <row r="1224">
          <cell r="B1224" t="str">
            <v>EXAMES MÉDICOS</v>
          </cell>
          <cell r="C1224" t="str">
            <v>OUTRAS DESPESAS C/ PESSOAL</v>
          </cell>
          <cell r="I1224" t="str">
            <v>dezembro</v>
          </cell>
          <cell r="N1224">
            <v>1571.04</v>
          </cell>
        </row>
        <row r="1225">
          <cell r="B1225" t="str">
            <v>UNIFORMES</v>
          </cell>
          <cell r="C1225" t="str">
            <v>OUTRAS DESPESAS C/ PESSOAL</v>
          </cell>
          <cell r="I1225" t="str">
            <v>janeiro</v>
          </cell>
          <cell r="N1225">
            <v>2232</v>
          </cell>
        </row>
        <row r="1226">
          <cell r="B1226" t="str">
            <v>CONFRATERNIZACAO</v>
          </cell>
          <cell r="C1226" t="str">
            <v>OUTRAS DESPESAS C/ PESSOAL</v>
          </cell>
          <cell r="I1226" t="str">
            <v>janeiro</v>
          </cell>
          <cell r="N1226">
            <v>1500</v>
          </cell>
        </row>
        <row r="1227">
          <cell r="B1227" t="str">
            <v>UNIFORMES</v>
          </cell>
          <cell r="C1227" t="str">
            <v>OUTRAS DESPESAS C/ PESSOAL</v>
          </cell>
          <cell r="I1227" t="str">
            <v>janeiro</v>
          </cell>
          <cell r="N1227">
            <v>98.16</v>
          </cell>
        </row>
        <row r="1228">
          <cell r="B1228" t="str">
            <v>TESTE E SELECAO</v>
          </cell>
          <cell r="C1228" t="str">
            <v>OUTRAS DESPESAS C/ PESSOAL</v>
          </cell>
          <cell r="I1228" t="str">
            <v>janeiro</v>
          </cell>
          <cell r="N1228">
            <v>100</v>
          </cell>
        </row>
        <row r="1229">
          <cell r="B1229" t="str">
            <v>UNIFORMES</v>
          </cell>
          <cell r="C1229" t="str">
            <v>OUTRAS DESPESAS C/ PESSOAL</v>
          </cell>
          <cell r="I1229" t="str">
            <v>janeiro</v>
          </cell>
          <cell r="N1229">
            <v>228.96</v>
          </cell>
        </row>
        <row r="1230">
          <cell r="B1230" t="str">
            <v>UNIFORMES</v>
          </cell>
          <cell r="C1230" t="str">
            <v>OUTRAS DESPESAS C/ PESSOAL</v>
          </cell>
          <cell r="I1230" t="str">
            <v>janeiro</v>
          </cell>
          <cell r="N1230">
            <v>719.4</v>
          </cell>
        </row>
        <row r="1231">
          <cell r="B1231" t="str">
            <v>UNIFORMES</v>
          </cell>
          <cell r="C1231" t="str">
            <v>OUTRAS DESPESAS C/ PESSOAL</v>
          </cell>
          <cell r="I1231" t="str">
            <v>janeiro</v>
          </cell>
          <cell r="N1231">
            <v>203.67</v>
          </cell>
        </row>
        <row r="1232">
          <cell r="B1232" t="str">
            <v>TESTE E SELECAO</v>
          </cell>
          <cell r="C1232" t="str">
            <v>OUTRAS DESPESAS C/ PESSOAL</v>
          </cell>
          <cell r="I1232" t="str">
            <v>janeiro</v>
          </cell>
          <cell r="N1232">
            <v>100</v>
          </cell>
        </row>
        <row r="1233">
          <cell r="B1233" t="str">
            <v>TESTE E SELECAO</v>
          </cell>
          <cell r="C1233" t="str">
            <v>OUTRAS DESPESAS C/ PESSOAL</v>
          </cell>
          <cell r="I1233" t="str">
            <v>janeiro</v>
          </cell>
          <cell r="N1233">
            <v>100</v>
          </cell>
        </row>
        <row r="1234">
          <cell r="B1234" t="str">
            <v>TESTE E SELECAO</v>
          </cell>
          <cell r="C1234" t="str">
            <v>OUTRAS DESPESAS C/ PESSOAL</v>
          </cell>
          <cell r="I1234" t="str">
            <v>janeiro</v>
          </cell>
          <cell r="N1234">
            <v>120</v>
          </cell>
        </row>
        <row r="1235">
          <cell r="B1235" t="str">
            <v>TESTE E SELECAO</v>
          </cell>
          <cell r="C1235" t="str">
            <v>OUTRAS DESPESAS C/ PESSOAL</v>
          </cell>
          <cell r="I1235" t="str">
            <v>janeiro</v>
          </cell>
          <cell r="N1235">
            <v>100</v>
          </cell>
        </row>
        <row r="1236">
          <cell r="B1236" t="str">
            <v>TESTE E SELECAO</v>
          </cell>
          <cell r="C1236" t="str">
            <v>OUTRAS DESPESAS C/ PESSOAL</v>
          </cell>
          <cell r="I1236" t="str">
            <v>janeiro</v>
          </cell>
          <cell r="N1236">
            <v>100</v>
          </cell>
        </row>
        <row r="1237">
          <cell r="B1237" t="str">
            <v>TESTE E SELECAO</v>
          </cell>
          <cell r="C1237" t="str">
            <v>OUTRAS DESPESAS C/ PESSOAL</v>
          </cell>
          <cell r="I1237" t="str">
            <v>janeiro</v>
          </cell>
          <cell r="N1237">
            <v>100</v>
          </cell>
        </row>
        <row r="1238">
          <cell r="B1238" t="str">
            <v>EXAMES MÉDICOS</v>
          </cell>
          <cell r="C1238" t="str">
            <v>OUTRAS DESPESAS C/ PESSOAL</v>
          </cell>
          <cell r="I1238" t="str">
            <v>janeiro</v>
          </cell>
          <cell r="N1238">
            <v>1059.46</v>
          </cell>
        </row>
        <row r="1239">
          <cell r="B1239" t="str">
            <v>TESTE E SELECAO</v>
          </cell>
          <cell r="C1239" t="str">
            <v>OUTRAS DESPESAS C/ PESSOAL</v>
          </cell>
          <cell r="I1239" t="str">
            <v>janeiro</v>
          </cell>
          <cell r="N1239">
            <v>100</v>
          </cell>
        </row>
        <row r="1240">
          <cell r="B1240" t="str">
            <v>UNIFORMES</v>
          </cell>
          <cell r="C1240" t="str">
            <v>OUTRAS DESPESAS C/ PESSOAL</v>
          </cell>
          <cell r="I1240" t="str">
            <v>janeiro</v>
          </cell>
          <cell r="N1240">
            <v>164.7</v>
          </cell>
        </row>
        <row r="1241">
          <cell r="B1241" t="str">
            <v>UNIFORMES</v>
          </cell>
          <cell r="C1241" t="str">
            <v>OUTRAS DESPESAS C/ PESSOAL</v>
          </cell>
          <cell r="I1241" t="str">
            <v>janeiro</v>
          </cell>
          <cell r="N1241">
            <v>534.78</v>
          </cell>
        </row>
        <row r="1242">
          <cell r="B1242" t="str">
            <v>TESTE E SELECAO</v>
          </cell>
          <cell r="C1242" t="str">
            <v>OUTRAS DESPESAS C/ PESSOAL</v>
          </cell>
          <cell r="I1242" t="str">
            <v>janeiro</v>
          </cell>
          <cell r="N1242">
            <v>100</v>
          </cell>
        </row>
        <row r="1243">
          <cell r="B1243" t="str">
            <v>UNIFORMES</v>
          </cell>
          <cell r="C1243" t="str">
            <v>OUTRAS DESPESAS C/ PESSOAL</v>
          </cell>
          <cell r="I1243" t="str">
            <v>janeiro</v>
          </cell>
          <cell r="N1243">
            <v>447</v>
          </cell>
        </row>
        <row r="1244">
          <cell r="B1244" t="str">
            <v>UNIFORMES</v>
          </cell>
          <cell r="C1244" t="str">
            <v>OUTRAS DESPESAS C/ PESSOAL</v>
          </cell>
          <cell r="I1244" t="str">
            <v>janeiro</v>
          </cell>
          <cell r="N1244">
            <v>659.7</v>
          </cell>
        </row>
        <row r="1245">
          <cell r="B1245" t="str">
            <v>TESTE E SELECAO</v>
          </cell>
          <cell r="C1245" t="str">
            <v>OUTRAS DESPESAS C/ PESSOAL</v>
          </cell>
          <cell r="I1245" t="str">
            <v>janeiro</v>
          </cell>
          <cell r="N1245">
            <v>100</v>
          </cell>
        </row>
        <row r="1246">
          <cell r="B1246" t="str">
            <v>TESTE E SELECAO</v>
          </cell>
          <cell r="C1246" t="str">
            <v>OUTRAS DESPESAS C/ PESSOAL</v>
          </cell>
          <cell r="I1246" t="str">
            <v>janeiro</v>
          </cell>
          <cell r="N1246">
            <v>100</v>
          </cell>
        </row>
        <row r="1247">
          <cell r="B1247" t="str">
            <v>TESTE E SELECAO</v>
          </cell>
          <cell r="C1247" t="str">
            <v>OUTRAS DESPESAS C/ PESSOAL</v>
          </cell>
          <cell r="I1247" t="str">
            <v>janeiro</v>
          </cell>
          <cell r="N1247">
            <v>100</v>
          </cell>
        </row>
        <row r="1248">
          <cell r="B1248" t="str">
            <v>UNIFORMES</v>
          </cell>
          <cell r="C1248" t="str">
            <v>OUTRAS DESPESAS C/ PESSOAL</v>
          </cell>
          <cell r="I1248" t="str">
            <v>janeiro</v>
          </cell>
          <cell r="N1248">
            <v>164.7</v>
          </cell>
        </row>
        <row r="1249">
          <cell r="B1249" t="str">
            <v>UNIFORMES</v>
          </cell>
          <cell r="C1249" t="str">
            <v>OUTRAS DESPESAS C/ PESSOAL</v>
          </cell>
          <cell r="I1249" t="str">
            <v>janeiro</v>
          </cell>
          <cell r="N1249">
            <v>165.33</v>
          </cell>
        </row>
        <row r="1250">
          <cell r="B1250" t="str">
            <v>UNIFORMES</v>
          </cell>
          <cell r="C1250" t="str">
            <v>OUTRAS DESPESAS C/ PESSOAL</v>
          </cell>
          <cell r="I1250" t="str">
            <v>janeiro</v>
          </cell>
          <cell r="N1250">
            <v>309</v>
          </cell>
        </row>
        <row r="1251">
          <cell r="B1251" t="str">
            <v>TESTE E SELECAO</v>
          </cell>
          <cell r="C1251" t="str">
            <v>OUTRAS DESPESAS C/ PESSOAL</v>
          </cell>
          <cell r="I1251" t="str">
            <v>janeiro</v>
          </cell>
          <cell r="N1251">
            <v>360</v>
          </cell>
        </row>
        <row r="1252">
          <cell r="B1252" t="str">
            <v>UNIFORMES</v>
          </cell>
          <cell r="C1252" t="str">
            <v>OUTRAS DESPESAS C/ PESSOAL</v>
          </cell>
          <cell r="I1252" t="str">
            <v>janeiro</v>
          </cell>
          <cell r="N1252">
            <v>509.88</v>
          </cell>
        </row>
        <row r="1253">
          <cell r="B1253" t="str">
            <v>UNIFORMES</v>
          </cell>
          <cell r="C1253" t="str">
            <v>OUTRAS DESPESAS C/ PESSOAL</v>
          </cell>
          <cell r="I1253" t="str">
            <v>janeiro</v>
          </cell>
          <cell r="N1253">
            <v>536.55999999999995</v>
          </cell>
        </row>
        <row r="1254">
          <cell r="B1254" t="str">
            <v>TESTE E SELECAO</v>
          </cell>
          <cell r="C1254" t="str">
            <v>OUTRAS DESPESAS C/ PESSOAL</v>
          </cell>
          <cell r="I1254" t="str">
            <v>janeiro</v>
          </cell>
          <cell r="N1254">
            <v>100</v>
          </cell>
        </row>
        <row r="1255">
          <cell r="B1255" t="str">
            <v>TESTE E SELECAO</v>
          </cell>
          <cell r="C1255" t="str">
            <v>OUTRAS DESPESAS C/ PESSOAL</v>
          </cell>
          <cell r="I1255" t="str">
            <v>janeiro</v>
          </cell>
          <cell r="N1255">
            <v>100</v>
          </cell>
        </row>
        <row r="1256">
          <cell r="B1256" t="str">
            <v>TESTE E SELECAO</v>
          </cell>
          <cell r="C1256" t="str">
            <v>OUTRAS DESPESAS C/ PESSOAL</v>
          </cell>
          <cell r="I1256" t="str">
            <v>janeiro</v>
          </cell>
          <cell r="N1256">
            <v>100</v>
          </cell>
        </row>
        <row r="1257">
          <cell r="B1257" t="str">
            <v>TESTE E SELECAO</v>
          </cell>
          <cell r="C1257" t="str">
            <v>OUTRAS DESPESAS C/ PESSOAL</v>
          </cell>
          <cell r="I1257" t="str">
            <v>janeiro</v>
          </cell>
          <cell r="N1257">
            <v>100</v>
          </cell>
        </row>
        <row r="1258">
          <cell r="B1258" t="str">
            <v>TESTE E SELECAO</v>
          </cell>
          <cell r="C1258" t="str">
            <v>OUTRAS DESPESAS C/ PESSOAL</v>
          </cell>
          <cell r="I1258" t="str">
            <v>janeiro</v>
          </cell>
          <cell r="N1258">
            <v>100</v>
          </cell>
        </row>
        <row r="1259">
          <cell r="B1259" t="str">
            <v>TESTE E SELECAO</v>
          </cell>
          <cell r="C1259" t="str">
            <v>OUTRAS DESPESAS C/ PESSOAL</v>
          </cell>
          <cell r="I1259" t="str">
            <v>fevereiro</v>
          </cell>
          <cell r="N1259">
            <v>100</v>
          </cell>
        </row>
        <row r="1260">
          <cell r="B1260" t="str">
            <v>TESTE E SELECAO</v>
          </cell>
          <cell r="C1260" t="str">
            <v>OUTRAS DESPESAS C/ PESSOAL</v>
          </cell>
          <cell r="I1260" t="str">
            <v>fevereiro</v>
          </cell>
          <cell r="N1260">
            <v>100</v>
          </cell>
        </row>
        <row r="1261">
          <cell r="B1261" t="str">
            <v>EQUIPAMENTOS DE PROTEÇÃO - EPI</v>
          </cell>
          <cell r="C1261" t="str">
            <v>OUTRAS DESPESAS C/ PESSOAL</v>
          </cell>
          <cell r="I1261" t="str">
            <v>fevereiro</v>
          </cell>
          <cell r="N1261">
            <v>131.65</v>
          </cell>
        </row>
        <row r="1262">
          <cell r="B1262" t="str">
            <v>UNIFORMES</v>
          </cell>
          <cell r="C1262" t="str">
            <v>OUTRAS DESPESAS C/ PESSOAL</v>
          </cell>
          <cell r="I1262" t="str">
            <v>fevereiro</v>
          </cell>
          <cell r="N1262">
            <v>629.1</v>
          </cell>
        </row>
        <row r="1263">
          <cell r="B1263" t="str">
            <v>TESTE E SELECAO</v>
          </cell>
          <cell r="C1263" t="str">
            <v>OUTRAS DESPESAS C/ PESSOAL</v>
          </cell>
          <cell r="I1263" t="str">
            <v>fevereiro</v>
          </cell>
          <cell r="N1263">
            <v>100</v>
          </cell>
        </row>
        <row r="1264">
          <cell r="B1264" t="str">
            <v>TESTE E SELECAO</v>
          </cell>
          <cell r="C1264" t="str">
            <v>OUTRAS DESPESAS C/ PESSOAL</v>
          </cell>
          <cell r="I1264" t="str">
            <v>fevereiro</v>
          </cell>
          <cell r="N1264">
            <v>100</v>
          </cell>
        </row>
        <row r="1265">
          <cell r="B1265" t="str">
            <v>TESTE E SELECAO</v>
          </cell>
          <cell r="C1265" t="str">
            <v>OUTRAS DESPESAS C/ PESSOAL</v>
          </cell>
          <cell r="I1265" t="str">
            <v>fevereiro</v>
          </cell>
          <cell r="N1265">
            <v>100</v>
          </cell>
        </row>
        <row r="1266">
          <cell r="B1266" t="str">
            <v>TESTE E SELECAO</v>
          </cell>
          <cell r="C1266" t="str">
            <v>OUTRAS DESPESAS C/ PESSOAL</v>
          </cell>
          <cell r="I1266" t="str">
            <v>fevereiro</v>
          </cell>
          <cell r="N1266">
            <v>120</v>
          </cell>
        </row>
        <row r="1267">
          <cell r="B1267" t="str">
            <v>TESTE E SELECAO</v>
          </cell>
          <cell r="C1267" t="str">
            <v>OUTRAS DESPESAS C/ PESSOAL</v>
          </cell>
          <cell r="I1267" t="str">
            <v>fevereiro</v>
          </cell>
          <cell r="N1267">
            <v>120</v>
          </cell>
        </row>
        <row r="1268">
          <cell r="B1268" t="str">
            <v>TESTE E SELECAO</v>
          </cell>
          <cell r="C1268" t="str">
            <v>OUTRAS DESPESAS C/ PESSOAL</v>
          </cell>
          <cell r="I1268" t="str">
            <v>fevereiro</v>
          </cell>
          <cell r="N1268">
            <v>150</v>
          </cell>
        </row>
        <row r="1269">
          <cell r="B1269" t="str">
            <v>TESTE E SELECAO</v>
          </cell>
          <cell r="C1269" t="str">
            <v>OUTRAS DESPESAS C/ PESSOAL</v>
          </cell>
          <cell r="I1269" t="str">
            <v>fevereiro</v>
          </cell>
          <cell r="N1269">
            <v>100</v>
          </cell>
        </row>
        <row r="1270">
          <cell r="B1270" t="str">
            <v>TESTE E SELECAO</v>
          </cell>
          <cell r="C1270" t="str">
            <v>OUTRAS DESPESAS C/ PESSOAL</v>
          </cell>
          <cell r="I1270" t="str">
            <v>fevereiro</v>
          </cell>
          <cell r="N1270">
            <v>100</v>
          </cell>
        </row>
        <row r="1271">
          <cell r="B1271" t="str">
            <v>TESTE E SELECAO</v>
          </cell>
          <cell r="C1271" t="str">
            <v>OUTRAS DESPESAS C/ PESSOAL</v>
          </cell>
          <cell r="I1271" t="str">
            <v>fevereiro</v>
          </cell>
          <cell r="N1271">
            <v>100</v>
          </cell>
        </row>
        <row r="1272">
          <cell r="B1272" t="str">
            <v>TESTE E SELECAO</v>
          </cell>
          <cell r="C1272" t="str">
            <v>OUTRAS DESPESAS C/ PESSOAL</v>
          </cell>
          <cell r="I1272" t="str">
            <v>fevereiro</v>
          </cell>
          <cell r="N1272">
            <v>100</v>
          </cell>
        </row>
        <row r="1273">
          <cell r="B1273" t="str">
            <v>TESTE E SELECAO</v>
          </cell>
          <cell r="C1273" t="str">
            <v>OUTRAS DESPESAS C/ PESSOAL</v>
          </cell>
          <cell r="I1273" t="str">
            <v>fevereiro</v>
          </cell>
          <cell r="N1273">
            <v>100</v>
          </cell>
        </row>
        <row r="1274">
          <cell r="B1274" t="str">
            <v>TESTE E SELECAO</v>
          </cell>
          <cell r="C1274" t="str">
            <v>OUTRAS DESPESAS C/ PESSOAL</v>
          </cell>
          <cell r="I1274" t="str">
            <v>fevereiro</v>
          </cell>
          <cell r="N1274">
            <v>100</v>
          </cell>
        </row>
        <row r="1275">
          <cell r="B1275" t="str">
            <v>TESTE E SELECAO</v>
          </cell>
          <cell r="C1275" t="str">
            <v>OUTRAS DESPESAS C/ PESSOAL</v>
          </cell>
          <cell r="I1275" t="str">
            <v>fevereiro</v>
          </cell>
          <cell r="N1275">
            <v>100</v>
          </cell>
        </row>
        <row r="1276">
          <cell r="B1276" t="str">
            <v>TESTE E SELECAO</v>
          </cell>
          <cell r="C1276" t="str">
            <v>OUTRAS DESPESAS C/ PESSOAL</v>
          </cell>
          <cell r="I1276" t="str">
            <v>fevereiro</v>
          </cell>
          <cell r="N1276">
            <v>100</v>
          </cell>
        </row>
        <row r="1277">
          <cell r="B1277" t="str">
            <v>TESTE E SELECAO</v>
          </cell>
          <cell r="C1277" t="str">
            <v>OUTRAS DESPESAS C/ PESSOAL</v>
          </cell>
          <cell r="I1277" t="str">
            <v>fevereiro</v>
          </cell>
          <cell r="N1277">
            <v>100</v>
          </cell>
        </row>
        <row r="1278">
          <cell r="B1278" t="str">
            <v>TESTE E SELECAO</v>
          </cell>
          <cell r="C1278" t="str">
            <v>OUTRAS DESPESAS C/ PESSOAL</v>
          </cell>
          <cell r="I1278" t="str">
            <v>fevereiro</v>
          </cell>
          <cell r="N1278">
            <v>100</v>
          </cell>
        </row>
        <row r="1279">
          <cell r="B1279" t="str">
            <v>TESTE E SELECAO</v>
          </cell>
          <cell r="C1279" t="str">
            <v>OUTRAS DESPESAS C/ PESSOAL</v>
          </cell>
          <cell r="I1279" t="str">
            <v>fevereiro</v>
          </cell>
          <cell r="N1279">
            <v>100</v>
          </cell>
        </row>
        <row r="1280">
          <cell r="B1280" t="str">
            <v>TESTE E SELECAO</v>
          </cell>
          <cell r="C1280" t="str">
            <v>OUTRAS DESPESAS C/ PESSOAL</v>
          </cell>
          <cell r="I1280" t="str">
            <v>fevereiro</v>
          </cell>
          <cell r="N1280">
            <v>100</v>
          </cell>
        </row>
        <row r="1281">
          <cell r="B1281" t="str">
            <v>TESTE E SELECAO</v>
          </cell>
          <cell r="C1281" t="str">
            <v>OUTRAS DESPESAS C/ PESSOAL</v>
          </cell>
          <cell r="I1281" t="str">
            <v>fevereiro</v>
          </cell>
          <cell r="N1281">
            <v>18</v>
          </cell>
        </row>
        <row r="1282">
          <cell r="B1282" t="str">
            <v>TESTE E SELECAO</v>
          </cell>
          <cell r="C1282" t="str">
            <v>OUTRAS DESPESAS C/ PESSOAL</v>
          </cell>
          <cell r="I1282" t="str">
            <v>fevereiro</v>
          </cell>
          <cell r="N1282">
            <v>11</v>
          </cell>
        </row>
        <row r="1283">
          <cell r="B1283" t="str">
            <v>TESTE E SELECAO</v>
          </cell>
          <cell r="C1283" t="str">
            <v>OUTRAS DESPESAS C/ PESSOAL</v>
          </cell>
          <cell r="I1283" t="str">
            <v>fevereiro</v>
          </cell>
          <cell r="N1283">
            <v>18</v>
          </cell>
        </row>
        <row r="1284">
          <cell r="B1284" t="str">
            <v>EQUIPAMENTOS DE PROTEÇÃO - EPI</v>
          </cell>
          <cell r="C1284" t="str">
            <v>OUTRAS DESPESAS C/ PESSOAL</v>
          </cell>
          <cell r="I1284" t="str">
            <v>fevereiro</v>
          </cell>
          <cell r="N1284">
            <v>639</v>
          </cell>
        </row>
        <row r="1285">
          <cell r="B1285" t="str">
            <v>TESTE E SELECAO</v>
          </cell>
          <cell r="C1285" t="str">
            <v>OUTRAS DESPESAS C/ PESSOAL</v>
          </cell>
          <cell r="I1285" t="str">
            <v>fevereiro</v>
          </cell>
          <cell r="N1285">
            <v>120</v>
          </cell>
        </row>
        <row r="1286">
          <cell r="B1286" t="str">
            <v>TESTE E SELECAO</v>
          </cell>
          <cell r="C1286" t="str">
            <v>OUTRAS DESPESAS C/ PESSOAL</v>
          </cell>
          <cell r="I1286" t="str">
            <v>fevereiro</v>
          </cell>
          <cell r="N1286">
            <v>120</v>
          </cell>
        </row>
        <row r="1287">
          <cell r="B1287" t="str">
            <v>TESTE E SELECAO</v>
          </cell>
          <cell r="C1287" t="str">
            <v>OUTRAS DESPESAS C/ PESSOAL</v>
          </cell>
          <cell r="I1287" t="str">
            <v>fevereiro</v>
          </cell>
          <cell r="N1287">
            <v>120</v>
          </cell>
        </row>
        <row r="1288">
          <cell r="B1288" t="str">
            <v>UNIFORMES</v>
          </cell>
          <cell r="C1288" t="str">
            <v>OUTRAS DESPESAS C/ PESSOAL</v>
          </cell>
          <cell r="I1288" t="str">
            <v>fevereiro</v>
          </cell>
          <cell r="N1288">
            <v>165.33</v>
          </cell>
        </row>
        <row r="1289">
          <cell r="B1289" t="str">
            <v>UNIFORMES</v>
          </cell>
          <cell r="C1289" t="str">
            <v>OUTRAS DESPESAS C/ PESSOAL</v>
          </cell>
          <cell r="I1289" t="str">
            <v>fevereiro</v>
          </cell>
          <cell r="N1289">
            <v>297.10000000000002</v>
          </cell>
        </row>
        <row r="1290">
          <cell r="B1290" t="str">
            <v>UNIFORMES</v>
          </cell>
          <cell r="C1290" t="str">
            <v>OUTRAS DESPESAS C/ PESSOAL</v>
          </cell>
          <cell r="I1290" t="str">
            <v>fevereiro</v>
          </cell>
          <cell r="N1290">
            <v>329.4</v>
          </cell>
        </row>
        <row r="1291">
          <cell r="B1291" t="str">
            <v>TESTE E SELECAO</v>
          </cell>
          <cell r="C1291" t="str">
            <v>OUTRAS DESPESAS C/ PESSOAL</v>
          </cell>
          <cell r="I1291" t="str">
            <v>fevereiro</v>
          </cell>
          <cell r="N1291">
            <v>360</v>
          </cell>
        </row>
        <row r="1292">
          <cell r="B1292" t="str">
            <v>EXAMES MÉDICOS</v>
          </cell>
          <cell r="C1292" t="str">
            <v>OUTRAS DESPESAS C/ PESSOAL</v>
          </cell>
          <cell r="I1292" t="str">
            <v>fevereiro</v>
          </cell>
          <cell r="N1292">
            <v>1177.45</v>
          </cell>
        </row>
        <row r="1293">
          <cell r="B1293" t="str">
            <v>UNIFORMES</v>
          </cell>
          <cell r="C1293" t="str">
            <v>OUTRAS DESPESAS C/ PESSOAL</v>
          </cell>
          <cell r="I1293" t="str">
            <v>fevereiro</v>
          </cell>
          <cell r="N1293">
            <v>1907.54</v>
          </cell>
        </row>
        <row r="1294">
          <cell r="B1294" t="str">
            <v>UNIFORMES</v>
          </cell>
          <cell r="C1294" t="str">
            <v>OUTRAS DESPESAS C/ PESSOAL</v>
          </cell>
          <cell r="I1294" t="str">
            <v>fevereiro</v>
          </cell>
          <cell r="N1294">
            <v>2877.6</v>
          </cell>
        </row>
        <row r="1295">
          <cell r="B1295" t="str">
            <v>TESTE E SELECAO</v>
          </cell>
          <cell r="C1295" t="str">
            <v>OUTRAS DESPESAS C/ PESSOAL</v>
          </cell>
          <cell r="I1295" t="str">
            <v>fevereiro</v>
          </cell>
          <cell r="N1295">
            <v>18</v>
          </cell>
        </row>
        <row r="1296">
          <cell r="B1296" t="str">
            <v>TESTE E SELECAO</v>
          </cell>
          <cell r="C1296" t="str">
            <v>OUTRAS DESPESAS C/ PESSOAL</v>
          </cell>
          <cell r="I1296" t="str">
            <v>fevereiro</v>
          </cell>
          <cell r="N1296">
            <v>150</v>
          </cell>
        </row>
        <row r="1297">
          <cell r="B1297" t="str">
            <v>TESTE E SELECAO</v>
          </cell>
          <cell r="C1297" t="str">
            <v>OUTRAS DESPESAS C/ PESSOAL</v>
          </cell>
          <cell r="I1297" t="str">
            <v>fevereiro</v>
          </cell>
          <cell r="N1297">
            <v>18</v>
          </cell>
        </row>
        <row r="1298">
          <cell r="B1298" t="str">
            <v>UNIFORMES</v>
          </cell>
          <cell r="C1298" t="str">
            <v>OUTRAS DESPESAS C/ PESSOAL</v>
          </cell>
          <cell r="I1298" t="str">
            <v>fevereiro</v>
          </cell>
          <cell r="N1298">
            <v>836</v>
          </cell>
        </row>
        <row r="1299">
          <cell r="B1299" t="str">
            <v>TESTE E SELECAO</v>
          </cell>
          <cell r="C1299" t="str">
            <v>OUTRAS DESPESAS C/ PESSOAL</v>
          </cell>
          <cell r="I1299" t="str">
            <v>março</v>
          </cell>
          <cell r="N1299">
            <v>150</v>
          </cell>
        </row>
        <row r="1300">
          <cell r="B1300" t="str">
            <v>TESTE E SELECAO</v>
          </cell>
          <cell r="C1300" t="str">
            <v>OUTRAS DESPESAS C/ PESSOAL</v>
          </cell>
          <cell r="I1300" t="str">
            <v>março</v>
          </cell>
          <cell r="N1300">
            <v>150</v>
          </cell>
        </row>
        <row r="1301">
          <cell r="B1301" t="str">
            <v>TESTE E SELECAO</v>
          </cell>
          <cell r="C1301" t="str">
            <v>OUTRAS DESPESAS C/ PESSOAL</v>
          </cell>
          <cell r="I1301" t="str">
            <v>março</v>
          </cell>
          <cell r="N1301">
            <v>150</v>
          </cell>
        </row>
        <row r="1302">
          <cell r="B1302" t="str">
            <v>TESTE E SELECAO</v>
          </cell>
          <cell r="C1302" t="str">
            <v>OUTRAS DESPESAS C/ PESSOAL</v>
          </cell>
          <cell r="I1302" t="str">
            <v>março</v>
          </cell>
          <cell r="N1302">
            <v>150</v>
          </cell>
        </row>
        <row r="1303">
          <cell r="B1303" t="str">
            <v>TESTE E SELECAO</v>
          </cell>
          <cell r="C1303" t="str">
            <v>OUTRAS DESPESAS C/ PESSOAL</v>
          </cell>
          <cell r="I1303" t="str">
            <v>março</v>
          </cell>
          <cell r="N1303">
            <v>150</v>
          </cell>
        </row>
        <row r="1304">
          <cell r="B1304" t="str">
            <v>TESTE E SELECAO</v>
          </cell>
          <cell r="C1304" t="str">
            <v>OUTRAS DESPESAS C/ PESSOAL</v>
          </cell>
          <cell r="I1304" t="str">
            <v>março</v>
          </cell>
          <cell r="N1304">
            <v>150</v>
          </cell>
        </row>
        <row r="1305">
          <cell r="B1305" t="str">
            <v>TESTE E SELECAO</v>
          </cell>
          <cell r="C1305" t="str">
            <v>OUTRAS DESPESAS C/ PESSOAL</v>
          </cell>
          <cell r="I1305" t="str">
            <v>março</v>
          </cell>
          <cell r="N1305">
            <v>150</v>
          </cell>
        </row>
        <row r="1306">
          <cell r="B1306" t="str">
            <v>TESTE E SELECAO</v>
          </cell>
          <cell r="C1306" t="str">
            <v>OUTRAS DESPESAS C/ PESSOAL</v>
          </cell>
          <cell r="I1306" t="str">
            <v>março</v>
          </cell>
          <cell r="N1306">
            <v>18</v>
          </cell>
        </row>
        <row r="1307">
          <cell r="B1307" t="str">
            <v>TESTE E SELECAO</v>
          </cell>
          <cell r="C1307" t="str">
            <v>OUTRAS DESPESAS C/ PESSOAL</v>
          </cell>
          <cell r="I1307" t="str">
            <v>março</v>
          </cell>
          <cell r="N1307">
            <v>150</v>
          </cell>
        </row>
        <row r="1308">
          <cell r="B1308" t="str">
            <v>TESTE E SELECAO</v>
          </cell>
          <cell r="C1308" t="str">
            <v>OUTRAS DESPESAS C/ PESSOAL</v>
          </cell>
          <cell r="I1308" t="str">
            <v>março</v>
          </cell>
          <cell r="N1308">
            <v>10</v>
          </cell>
        </row>
        <row r="1309">
          <cell r="B1309" t="str">
            <v>TESTE E SELECAO</v>
          </cell>
          <cell r="C1309" t="str">
            <v>OUTRAS DESPESAS C/ PESSOAL</v>
          </cell>
          <cell r="I1309" t="str">
            <v>março</v>
          </cell>
          <cell r="N1309">
            <v>18</v>
          </cell>
        </row>
        <row r="1310">
          <cell r="B1310" t="str">
            <v>TESTE E SELECAO</v>
          </cell>
          <cell r="C1310" t="str">
            <v>OUTRAS DESPESAS C/ PESSOAL</v>
          </cell>
          <cell r="I1310" t="str">
            <v>março</v>
          </cell>
          <cell r="N1310">
            <v>18</v>
          </cell>
        </row>
        <row r="1311">
          <cell r="B1311" t="str">
            <v>TESTE E SELECAO</v>
          </cell>
          <cell r="C1311" t="str">
            <v>OUTRAS DESPESAS C/ PESSOAL</v>
          </cell>
          <cell r="I1311" t="str">
            <v>março</v>
          </cell>
          <cell r="N1311">
            <v>150</v>
          </cell>
        </row>
        <row r="1312">
          <cell r="B1312" t="str">
            <v>TESTE E SELECAO</v>
          </cell>
          <cell r="C1312" t="str">
            <v>OUTRAS DESPESAS C/ PESSOAL</v>
          </cell>
          <cell r="I1312" t="str">
            <v>março</v>
          </cell>
          <cell r="N1312">
            <v>18</v>
          </cell>
        </row>
        <row r="1313">
          <cell r="B1313" t="str">
            <v>TESTE E SELECAO</v>
          </cell>
          <cell r="C1313" t="str">
            <v>OUTRAS DESPESAS C/ PESSOAL</v>
          </cell>
          <cell r="I1313" t="str">
            <v>março</v>
          </cell>
          <cell r="N1313">
            <v>18</v>
          </cell>
        </row>
        <row r="1314">
          <cell r="B1314" t="str">
            <v>TESTE E SELECAO</v>
          </cell>
          <cell r="C1314" t="str">
            <v>OUTRAS DESPESAS C/ PESSOAL</v>
          </cell>
          <cell r="I1314" t="str">
            <v>março</v>
          </cell>
          <cell r="N1314">
            <v>150</v>
          </cell>
        </row>
        <row r="1315">
          <cell r="B1315" t="str">
            <v>TESTE E SELECAO</v>
          </cell>
          <cell r="C1315" t="str">
            <v>OUTRAS DESPESAS C/ PESSOAL</v>
          </cell>
          <cell r="I1315" t="str">
            <v>março</v>
          </cell>
          <cell r="N1315">
            <v>150</v>
          </cell>
        </row>
        <row r="1316">
          <cell r="B1316" t="str">
            <v>TESTE E SELECAO</v>
          </cell>
          <cell r="C1316" t="str">
            <v>OUTRAS DESPESAS C/ PESSOAL</v>
          </cell>
          <cell r="I1316" t="str">
            <v>março</v>
          </cell>
          <cell r="N1316">
            <v>150</v>
          </cell>
        </row>
        <row r="1317">
          <cell r="B1317" t="str">
            <v>EQUIPAMENTOS DE PROTEÇÃO - EPI</v>
          </cell>
          <cell r="C1317" t="str">
            <v>OUTRAS DESPESAS C/ PESSOAL</v>
          </cell>
          <cell r="I1317" t="str">
            <v>março</v>
          </cell>
          <cell r="N1317">
            <v>89.74</v>
          </cell>
        </row>
        <row r="1318">
          <cell r="B1318" t="str">
            <v>UNIFORMES</v>
          </cell>
          <cell r="C1318" t="str">
            <v>OUTRAS DESPESAS C/ PESSOAL</v>
          </cell>
          <cell r="I1318" t="str">
            <v>março</v>
          </cell>
          <cell r="N1318">
            <v>196.17</v>
          </cell>
        </row>
        <row r="1319">
          <cell r="B1319" t="str">
            <v>UNIFORMES</v>
          </cell>
          <cell r="C1319" t="str">
            <v>OUTRAS DESPESAS C/ PESSOAL</v>
          </cell>
          <cell r="I1319" t="str">
            <v>março</v>
          </cell>
          <cell r="N1319">
            <v>200.7</v>
          </cell>
        </row>
        <row r="1320">
          <cell r="B1320" t="str">
            <v>TESTE E SELECAO</v>
          </cell>
          <cell r="C1320" t="str">
            <v>OUTRAS DESPESAS C/ PESSOAL</v>
          </cell>
          <cell r="I1320" t="str">
            <v>março</v>
          </cell>
          <cell r="N1320">
            <v>18</v>
          </cell>
        </row>
        <row r="1321">
          <cell r="B1321" t="str">
            <v>TESTE E SELECAO</v>
          </cell>
          <cell r="C1321" t="str">
            <v>OUTRAS DESPESAS C/ PESSOAL</v>
          </cell>
          <cell r="I1321" t="str">
            <v>março</v>
          </cell>
          <cell r="N1321">
            <v>150</v>
          </cell>
        </row>
        <row r="1322">
          <cell r="B1322" t="str">
            <v>TESTE E SELECAO</v>
          </cell>
          <cell r="C1322" t="str">
            <v>OUTRAS DESPESAS C/ PESSOAL</v>
          </cell>
          <cell r="I1322" t="str">
            <v>março</v>
          </cell>
          <cell r="N1322">
            <v>10</v>
          </cell>
        </row>
        <row r="1323">
          <cell r="B1323" t="str">
            <v>TESTE E SELECAO</v>
          </cell>
          <cell r="C1323" t="str">
            <v>OUTRAS DESPESAS C/ PESSOAL</v>
          </cell>
          <cell r="I1323" t="str">
            <v>março</v>
          </cell>
          <cell r="N1323">
            <v>18</v>
          </cell>
        </row>
        <row r="1324">
          <cell r="B1324" t="str">
            <v>TESTE E SELECAO</v>
          </cell>
          <cell r="C1324" t="str">
            <v>OUTRAS DESPESAS C/ PESSOAL</v>
          </cell>
          <cell r="I1324" t="str">
            <v>março</v>
          </cell>
          <cell r="N1324">
            <v>150</v>
          </cell>
        </row>
        <row r="1325">
          <cell r="B1325" t="str">
            <v>TESTE E SELECAO</v>
          </cell>
          <cell r="C1325" t="str">
            <v>OUTRAS DESPESAS C/ PESSOAL</v>
          </cell>
          <cell r="I1325" t="str">
            <v>março</v>
          </cell>
          <cell r="N1325">
            <v>150</v>
          </cell>
        </row>
        <row r="1326">
          <cell r="B1326" t="str">
            <v>UNIFORMES</v>
          </cell>
          <cell r="C1326" t="str">
            <v>OUTRAS DESPESAS C/ PESSOAL</v>
          </cell>
          <cell r="I1326" t="str">
            <v>março</v>
          </cell>
          <cell r="N1326">
            <v>710</v>
          </cell>
        </row>
        <row r="1327">
          <cell r="B1327" t="str">
            <v>EXAMES MÉDICOS</v>
          </cell>
          <cell r="C1327" t="str">
            <v>OUTRAS DESPESAS C/ PESSOAL</v>
          </cell>
          <cell r="I1327" t="str">
            <v>março</v>
          </cell>
          <cell r="N1327">
            <v>1751.83</v>
          </cell>
        </row>
        <row r="1328">
          <cell r="B1328" t="str">
            <v>UNIFORMES</v>
          </cell>
          <cell r="C1328" t="str">
            <v>OUTRAS DESPESAS C/ PESSOAL</v>
          </cell>
          <cell r="I1328" t="str">
            <v>março</v>
          </cell>
          <cell r="N1328">
            <v>4930</v>
          </cell>
        </row>
        <row r="1329">
          <cell r="B1329" t="str">
            <v>UNIFORMES</v>
          </cell>
          <cell r="C1329" t="str">
            <v>OUTRAS DESPESAS C/ PESSOAL</v>
          </cell>
          <cell r="I1329" t="str">
            <v>março</v>
          </cell>
          <cell r="N1329">
            <v>68.3</v>
          </cell>
        </row>
        <row r="1330">
          <cell r="B1330" t="str">
            <v>UNIFORMES</v>
          </cell>
          <cell r="C1330" t="str">
            <v>OUTRAS DESPESAS C/ PESSOAL</v>
          </cell>
          <cell r="I1330" t="str">
            <v>março</v>
          </cell>
          <cell r="N1330">
            <v>68.3</v>
          </cell>
        </row>
        <row r="1331">
          <cell r="B1331" t="str">
            <v>UNIFORMES</v>
          </cell>
          <cell r="C1331" t="str">
            <v>OUTRAS DESPESAS C/ PESSOAL</v>
          </cell>
          <cell r="I1331" t="str">
            <v>março</v>
          </cell>
          <cell r="N1331">
            <v>78.989999999999995</v>
          </cell>
        </row>
        <row r="1332">
          <cell r="B1332" t="str">
            <v>UNIFORMES</v>
          </cell>
          <cell r="C1332" t="str">
            <v>OUTRAS DESPESAS C/ PESSOAL</v>
          </cell>
          <cell r="I1332" t="str">
            <v>março</v>
          </cell>
          <cell r="N1332">
            <v>283.55</v>
          </cell>
        </row>
        <row r="1333">
          <cell r="B1333" t="str">
            <v>UNIFORMES</v>
          </cell>
          <cell r="C1333" t="str">
            <v>OUTRAS DESPESAS C/ PESSOAL</v>
          </cell>
          <cell r="I1333" t="str">
            <v>março</v>
          </cell>
          <cell r="N1333">
            <v>165.34</v>
          </cell>
        </row>
        <row r="1334">
          <cell r="B1334" t="str">
            <v>UNIFORMES</v>
          </cell>
          <cell r="C1334" t="str">
            <v>OUTRAS DESPESAS C/ PESSOAL</v>
          </cell>
          <cell r="I1334" t="str">
            <v>março</v>
          </cell>
          <cell r="N1334">
            <v>297.10000000000002</v>
          </cell>
        </row>
        <row r="1335">
          <cell r="B1335" t="str">
            <v>TESTE E SELECAO</v>
          </cell>
          <cell r="C1335" t="str">
            <v>OUTRAS DESPESAS C/ PESSOAL</v>
          </cell>
          <cell r="I1335" t="str">
            <v>março</v>
          </cell>
          <cell r="N1335">
            <v>360</v>
          </cell>
        </row>
        <row r="1336">
          <cell r="B1336" t="str">
            <v>UNIFORMES</v>
          </cell>
          <cell r="C1336" t="str">
            <v>OUTRAS DESPESAS C/ PESSOAL</v>
          </cell>
          <cell r="I1336" t="str">
            <v>março</v>
          </cell>
          <cell r="N1336">
            <v>93.54</v>
          </cell>
        </row>
        <row r="1337">
          <cell r="B1337" t="str">
            <v>UNIFORMES</v>
          </cell>
          <cell r="C1337" t="str">
            <v>OUTRAS DESPESAS C/ PESSOAL</v>
          </cell>
          <cell r="I1337" t="str">
            <v>abril</v>
          </cell>
          <cell r="N1337">
            <v>2172.8000000000002</v>
          </cell>
        </row>
        <row r="1338">
          <cell r="B1338" t="str">
            <v>EXAMES MÉDICOS</v>
          </cell>
          <cell r="C1338" t="str">
            <v>OUTRAS DESPESAS C/ PESSOAL</v>
          </cell>
          <cell r="I1338" t="str">
            <v>abril</v>
          </cell>
          <cell r="N1338">
            <v>1535.84</v>
          </cell>
        </row>
        <row r="1339">
          <cell r="B1339" t="str">
            <v>UNIFORMES</v>
          </cell>
          <cell r="C1339" t="str">
            <v>OUTRAS DESPESAS C/ PESSOAL</v>
          </cell>
          <cell r="I1339" t="str">
            <v>abril</v>
          </cell>
          <cell r="N1339">
            <v>3123</v>
          </cell>
        </row>
        <row r="1340">
          <cell r="B1340" t="str">
            <v>TESTE E SELECAO</v>
          </cell>
          <cell r="C1340" t="str">
            <v>OUTRAS DESPESAS C/ PESSOAL</v>
          </cell>
          <cell r="I1340" t="str">
            <v>abril</v>
          </cell>
          <cell r="N1340">
            <v>360</v>
          </cell>
        </row>
        <row r="1341">
          <cell r="B1341" t="str">
            <v>EQUIPAMENTOS DE PROTEÇÃO - EPI</v>
          </cell>
          <cell r="C1341" t="str">
            <v>OUTRAS DESPESAS C/ PESSOAL</v>
          </cell>
          <cell r="I1341" t="str">
            <v>abril</v>
          </cell>
          <cell r="N1341">
            <v>875.39</v>
          </cell>
        </row>
        <row r="1342">
          <cell r="B1342" t="str">
            <v>UNIFORMES</v>
          </cell>
          <cell r="C1342" t="str">
            <v>OUTRAS DESPESAS C/ PESSOAL</v>
          </cell>
          <cell r="I1342" t="str">
            <v>abril</v>
          </cell>
          <cell r="N1342">
            <v>3123</v>
          </cell>
        </row>
        <row r="1343">
          <cell r="B1343" t="str">
            <v>TESTE E SELECAO</v>
          </cell>
          <cell r="C1343" t="str">
            <v>OUTRAS DESPESAS C/ PESSOAL</v>
          </cell>
          <cell r="I1343" t="str">
            <v>abril</v>
          </cell>
          <cell r="N1343">
            <v>150</v>
          </cell>
        </row>
        <row r="1344">
          <cell r="B1344" t="str">
            <v>FARMACIA E/OU MEDICAMENTOS</v>
          </cell>
          <cell r="C1344" t="str">
            <v>OUTRAS DESPESAS C/ PESSOAL</v>
          </cell>
          <cell r="I1344" t="str">
            <v>abril</v>
          </cell>
          <cell r="N1344">
            <v>30</v>
          </cell>
        </row>
        <row r="1345">
          <cell r="B1345" t="str">
            <v>UNIFORMES</v>
          </cell>
          <cell r="C1345" t="str">
            <v>OUTRAS DESPESAS C/ PESSOAL</v>
          </cell>
          <cell r="I1345" t="str">
            <v>maio</v>
          </cell>
          <cell r="N1345">
            <v>1800</v>
          </cell>
        </row>
        <row r="1346">
          <cell r="B1346" t="str">
            <v>CONFRATERNIZACAO</v>
          </cell>
          <cell r="C1346" t="str">
            <v>OUTRAS DESPESAS C/ PESSOAL</v>
          </cell>
          <cell r="I1346" t="str">
            <v>maio</v>
          </cell>
          <cell r="N1346">
            <v>330</v>
          </cell>
        </row>
        <row r="1347">
          <cell r="B1347" t="str">
            <v>UNIFORMES</v>
          </cell>
          <cell r="C1347" t="str">
            <v>OUTRAS DESPESAS C/ PESSOAL</v>
          </cell>
          <cell r="I1347" t="str">
            <v>maio</v>
          </cell>
          <cell r="N1347">
            <v>4000</v>
          </cell>
        </row>
        <row r="1348">
          <cell r="B1348" t="str">
            <v>UNIFORMES</v>
          </cell>
          <cell r="C1348" t="str">
            <v>OUTRAS DESPESAS C/ PESSOAL</v>
          </cell>
          <cell r="I1348" t="str">
            <v>maio</v>
          </cell>
          <cell r="N1348">
            <v>239.9</v>
          </cell>
        </row>
        <row r="1349">
          <cell r="B1349" t="str">
            <v>TESTE E SELECAO</v>
          </cell>
          <cell r="C1349" t="str">
            <v>OUTRAS DESPESAS C/ PESSOAL</v>
          </cell>
          <cell r="I1349" t="str">
            <v>maio</v>
          </cell>
          <cell r="N1349">
            <v>360</v>
          </cell>
        </row>
        <row r="1350">
          <cell r="B1350" t="str">
            <v>UNIFORMES</v>
          </cell>
          <cell r="C1350" t="str">
            <v>OUTRAS DESPESAS C/ PESSOAL</v>
          </cell>
          <cell r="I1350" t="str">
            <v>maio</v>
          </cell>
          <cell r="N1350">
            <v>2700</v>
          </cell>
        </row>
        <row r="1351">
          <cell r="B1351" t="str">
            <v>FARMACIA E/OU MEDICAMENTOS</v>
          </cell>
          <cell r="C1351" t="str">
            <v>OUTRAS DESPESAS C/ PESSOAL</v>
          </cell>
          <cell r="I1351" t="str">
            <v>maio</v>
          </cell>
          <cell r="N1351">
            <v>90</v>
          </cell>
        </row>
        <row r="1352">
          <cell r="B1352" t="str">
            <v>UNIFORMES</v>
          </cell>
          <cell r="C1352" t="str">
            <v>OUTRAS DESPESAS C/ PESSOAL</v>
          </cell>
          <cell r="I1352" t="str">
            <v>junho</v>
          </cell>
          <cell r="N1352">
            <v>735.9</v>
          </cell>
        </row>
        <row r="1353">
          <cell r="B1353" t="str">
            <v>EXAMES MÉDICOS</v>
          </cell>
          <cell r="C1353" t="str">
            <v>OUTRAS DESPESAS C/ PESSOAL</v>
          </cell>
          <cell r="I1353" t="str">
            <v>junho</v>
          </cell>
          <cell r="N1353">
            <v>699.33</v>
          </cell>
        </row>
        <row r="1354">
          <cell r="B1354" t="str">
            <v>EXAMES MÉDICOS</v>
          </cell>
          <cell r="C1354" t="str">
            <v>OUTRAS DESPESAS C/ PESSOAL</v>
          </cell>
          <cell r="I1354" t="str">
            <v>junho</v>
          </cell>
          <cell r="N1354">
            <v>1353.01</v>
          </cell>
        </row>
        <row r="1355">
          <cell r="B1355" t="str">
            <v>FARMACIA E/OU MEDICAMENTOS</v>
          </cell>
          <cell r="C1355" t="str">
            <v>OUTRAS DESPESAS C/ PESSOAL</v>
          </cell>
          <cell r="I1355" t="str">
            <v>junho</v>
          </cell>
          <cell r="N1355">
            <v>52</v>
          </cell>
        </row>
        <row r="1356">
          <cell r="B1356" t="str">
            <v>CONFRATERNIZACAO</v>
          </cell>
          <cell r="C1356" t="str">
            <v>OUTRAS DESPESAS C/ PESSOAL</v>
          </cell>
          <cell r="I1356" t="str">
            <v>junho</v>
          </cell>
          <cell r="N1356">
            <v>1413.46</v>
          </cell>
        </row>
        <row r="1357">
          <cell r="B1357" t="str">
            <v>TESTE E SELECAO</v>
          </cell>
          <cell r="C1357" t="str">
            <v>OUTRAS DESPESAS C/ PESSOAL</v>
          </cell>
          <cell r="I1357" t="str">
            <v>junho</v>
          </cell>
          <cell r="N1357">
            <v>360</v>
          </cell>
        </row>
        <row r="1358">
          <cell r="B1358" t="str">
            <v>EXAMES MÉDICOS</v>
          </cell>
          <cell r="C1358" t="str">
            <v>OUTRAS DESPESAS C/ PESSOAL</v>
          </cell>
          <cell r="I1358" t="str">
            <v>junho</v>
          </cell>
          <cell r="N1358">
            <v>1130.5</v>
          </cell>
        </row>
        <row r="1359">
          <cell r="B1359" t="str">
            <v>UNIFORMES</v>
          </cell>
          <cell r="C1359" t="str">
            <v>OUTRAS DESPESAS C/ PESSOAL</v>
          </cell>
          <cell r="I1359" t="str">
            <v>julho</v>
          </cell>
          <cell r="N1359">
            <v>841</v>
          </cell>
        </row>
        <row r="1360">
          <cell r="B1360" t="str">
            <v>UNIFORMES</v>
          </cell>
          <cell r="C1360" t="str">
            <v>OUTRAS DESPESAS C/ PESSOAL</v>
          </cell>
          <cell r="I1360" t="str">
            <v>julho</v>
          </cell>
          <cell r="N1360">
            <v>3950.5</v>
          </cell>
        </row>
        <row r="1361">
          <cell r="B1361" t="str">
            <v>UNIFORMES</v>
          </cell>
          <cell r="C1361" t="str">
            <v>OUTRAS DESPESAS C/ PESSOAL</v>
          </cell>
          <cell r="I1361" t="str">
            <v>julho</v>
          </cell>
          <cell r="N1361">
            <v>2900</v>
          </cell>
        </row>
        <row r="1362">
          <cell r="B1362" t="str">
            <v>UNIFORMES</v>
          </cell>
          <cell r="C1362" t="str">
            <v>OUTRAS DESPESAS C/ PESSOAL</v>
          </cell>
          <cell r="I1362" t="str">
            <v>julho</v>
          </cell>
          <cell r="N1362">
            <v>628</v>
          </cell>
        </row>
        <row r="1363">
          <cell r="B1363" t="str">
            <v>UNIFORMES</v>
          </cell>
          <cell r="C1363" t="str">
            <v>OUTRAS DESPESAS C/ PESSOAL</v>
          </cell>
          <cell r="I1363" t="str">
            <v>julho</v>
          </cell>
          <cell r="N1363">
            <v>553.5</v>
          </cell>
        </row>
        <row r="1364">
          <cell r="B1364" t="str">
            <v>UNIFORMES</v>
          </cell>
          <cell r="C1364" t="str">
            <v>OUTRAS DESPESAS C/ PESSOAL</v>
          </cell>
          <cell r="I1364" t="str">
            <v>julho</v>
          </cell>
          <cell r="N1364">
            <v>236.7</v>
          </cell>
        </row>
        <row r="1365">
          <cell r="B1365" t="str">
            <v>UNIFORMES</v>
          </cell>
          <cell r="C1365" t="str">
            <v>OUTRAS DESPESAS C/ PESSOAL</v>
          </cell>
          <cell r="I1365" t="str">
            <v>julho</v>
          </cell>
          <cell r="N1365">
            <v>3950.5</v>
          </cell>
        </row>
        <row r="1366">
          <cell r="B1366" t="str">
            <v>UNIFORMES</v>
          </cell>
          <cell r="C1366" t="str">
            <v>OUTRAS DESPESAS C/ PESSOAL</v>
          </cell>
          <cell r="I1366" t="str">
            <v>julho</v>
          </cell>
          <cell r="N1366">
            <v>3950.5</v>
          </cell>
        </row>
        <row r="1367">
          <cell r="B1367" t="str">
            <v>UNIFORMES</v>
          </cell>
          <cell r="C1367" t="str">
            <v>OUTRAS DESPESAS C/ PESSOAL</v>
          </cell>
          <cell r="I1367" t="str">
            <v>julho</v>
          </cell>
          <cell r="N1367">
            <v>373.5</v>
          </cell>
        </row>
        <row r="1368">
          <cell r="B1368" t="str">
            <v>UNIFORMES</v>
          </cell>
          <cell r="C1368" t="str">
            <v>OUTRAS DESPESAS C/ PESSOAL</v>
          </cell>
          <cell r="I1368" t="str">
            <v>julho</v>
          </cell>
          <cell r="N1368">
            <v>3950.5</v>
          </cell>
        </row>
        <row r="1369">
          <cell r="B1369" t="str">
            <v>EXAMES MÉDICOS</v>
          </cell>
          <cell r="C1369" t="str">
            <v>OUTRAS DESPESAS C/ PESSOAL</v>
          </cell>
          <cell r="I1369" t="str">
            <v>julho</v>
          </cell>
          <cell r="N1369">
            <v>1371.88</v>
          </cell>
        </row>
        <row r="1370">
          <cell r="B1370" t="str">
            <v>FARMACIA E/OU MEDICAMENTOS</v>
          </cell>
          <cell r="C1370" t="str">
            <v>OUTRAS DESPESAS C/ PESSOAL</v>
          </cell>
          <cell r="I1370" t="str">
            <v>julho</v>
          </cell>
          <cell r="N1370">
            <v>27</v>
          </cell>
        </row>
        <row r="1371">
          <cell r="B1371" t="str">
            <v>DOCUMENTACAO</v>
          </cell>
          <cell r="C1371" t="str">
            <v>OUTRAS DESPESAS</v>
          </cell>
          <cell r="I1371" t="str">
            <v>setembro</v>
          </cell>
          <cell r="N1371">
            <v>34.9</v>
          </cell>
        </row>
        <row r="1372">
          <cell r="B1372" t="str">
            <v>DESPESAS CARTORIO</v>
          </cell>
          <cell r="C1372" t="str">
            <v>OUTRAS DESPESAS</v>
          </cell>
          <cell r="I1372" t="str">
            <v>outubro</v>
          </cell>
          <cell r="N1372">
            <v>177.9</v>
          </cell>
        </row>
        <row r="1373">
          <cell r="B1373" t="str">
            <v>DESPESAS CARTORIO</v>
          </cell>
          <cell r="C1373" t="str">
            <v>OUTRAS DESPESAS</v>
          </cell>
          <cell r="I1373" t="str">
            <v>outubro</v>
          </cell>
          <cell r="N1373">
            <v>140.6</v>
          </cell>
        </row>
        <row r="1374">
          <cell r="B1374" t="str">
            <v>DOCUMENTACAO</v>
          </cell>
          <cell r="C1374" t="str">
            <v>OUTRAS DESPESAS</v>
          </cell>
          <cell r="I1374" t="str">
            <v>outubro</v>
          </cell>
          <cell r="N1374">
            <v>250</v>
          </cell>
        </row>
        <row r="1375">
          <cell r="B1375" t="str">
            <v>DOCUMENTACAO</v>
          </cell>
          <cell r="C1375" t="str">
            <v>OUTRAS DESPESAS</v>
          </cell>
          <cell r="I1375" t="str">
            <v>outubro</v>
          </cell>
          <cell r="N1375">
            <v>250</v>
          </cell>
        </row>
        <row r="1376">
          <cell r="B1376" t="str">
            <v>OUTRAS DESPESAS</v>
          </cell>
          <cell r="C1376" t="str">
            <v>OUTRAS DESPESAS</v>
          </cell>
          <cell r="I1376" t="str">
            <v>outubro</v>
          </cell>
          <cell r="N1376">
            <v>444.97</v>
          </cell>
        </row>
        <row r="1377">
          <cell r="B1377" t="str">
            <v>MANUTENCAO VEICULOS LOCADOS</v>
          </cell>
          <cell r="C1377" t="str">
            <v>OUTRAS DESPESAS</v>
          </cell>
          <cell r="I1377" t="str">
            <v>outubro</v>
          </cell>
          <cell r="N1377">
            <v>397.99</v>
          </cell>
        </row>
        <row r="1378">
          <cell r="B1378" t="str">
            <v>DOCUMENTACAO</v>
          </cell>
          <cell r="C1378" t="str">
            <v>OUTRAS DESPESAS</v>
          </cell>
          <cell r="I1378" t="str">
            <v>outubro</v>
          </cell>
          <cell r="N1378">
            <v>34.9</v>
          </cell>
        </row>
        <row r="1379">
          <cell r="B1379" t="str">
            <v>OUTRAS DESPESAS</v>
          </cell>
          <cell r="C1379" t="str">
            <v>OUTRAS DESPESAS</v>
          </cell>
          <cell r="I1379" t="str">
            <v>outubro</v>
          </cell>
          <cell r="N1379">
            <v>114.75</v>
          </cell>
        </row>
        <row r="1380">
          <cell r="B1380" t="str">
            <v>DESPESAS CARTORIO</v>
          </cell>
          <cell r="C1380" t="str">
            <v>OUTRAS DESPESAS</v>
          </cell>
          <cell r="I1380" t="str">
            <v>novembro</v>
          </cell>
          <cell r="N1380">
            <v>223.31</v>
          </cell>
        </row>
        <row r="1381">
          <cell r="B1381" t="str">
            <v>DESPESAS CARTORIO</v>
          </cell>
          <cell r="C1381" t="str">
            <v>OUTRAS DESPESAS</v>
          </cell>
          <cell r="I1381" t="str">
            <v>novembro</v>
          </cell>
          <cell r="N1381">
            <v>236.49</v>
          </cell>
        </row>
        <row r="1382">
          <cell r="B1382" t="str">
            <v>DESPESAS CARTORIO</v>
          </cell>
          <cell r="C1382" t="str">
            <v>OUTRAS DESPESAS</v>
          </cell>
          <cell r="I1382" t="str">
            <v>novembro</v>
          </cell>
          <cell r="N1382">
            <v>109.03</v>
          </cell>
        </row>
        <row r="1383">
          <cell r="B1383" t="str">
            <v>MULTAS E PENALIDADES</v>
          </cell>
          <cell r="C1383" t="str">
            <v>OUTRAS DESPESAS</v>
          </cell>
          <cell r="I1383" t="str">
            <v>novembro</v>
          </cell>
          <cell r="N1383">
            <v>258.26</v>
          </cell>
        </row>
        <row r="1384">
          <cell r="B1384" t="str">
            <v>OUTRAS DESPESAS</v>
          </cell>
          <cell r="C1384" t="str">
            <v>OUTRAS DESPESAS</v>
          </cell>
          <cell r="I1384" t="str">
            <v>novembro</v>
          </cell>
          <cell r="N1384">
            <v>52</v>
          </cell>
        </row>
        <row r="1385">
          <cell r="B1385" t="str">
            <v>DOCUMENTACAO</v>
          </cell>
          <cell r="C1385" t="str">
            <v>OUTRAS DESPESAS</v>
          </cell>
          <cell r="I1385" t="str">
            <v>novembro</v>
          </cell>
          <cell r="N1385">
            <v>170</v>
          </cell>
        </row>
        <row r="1386">
          <cell r="B1386" t="str">
            <v>DOCUMENTACAO</v>
          </cell>
          <cell r="C1386" t="str">
            <v>OUTRAS DESPESAS</v>
          </cell>
          <cell r="I1386" t="str">
            <v>novembro</v>
          </cell>
          <cell r="N1386">
            <v>34.9</v>
          </cell>
        </row>
        <row r="1387">
          <cell r="B1387" t="str">
            <v>OUTRAS DESPESAS</v>
          </cell>
          <cell r="C1387" t="str">
            <v>OUTRAS DESPESAS</v>
          </cell>
          <cell r="I1387" t="str">
            <v>dezembro</v>
          </cell>
          <cell r="N1387">
            <v>9.9</v>
          </cell>
        </row>
        <row r="1388">
          <cell r="B1388" t="str">
            <v>DOCUMENTACAO</v>
          </cell>
          <cell r="C1388" t="str">
            <v>OUTRAS DESPESAS</v>
          </cell>
          <cell r="I1388" t="str">
            <v>dezembro</v>
          </cell>
          <cell r="N1388">
            <v>34.9</v>
          </cell>
        </row>
        <row r="1389">
          <cell r="B1389" t="str">
            <v>DOCUMENTACAO</v>
          </cell>
          <cell r="C1389" t="str">
            <v>OUTRAS DESPESAS</v>
          </cell>
          <cell r="I1389" t="str">
            <v>dezembro</v>
          </cell>
          <cell r="N1389">
            <v>355.98</v>
          </cell>
        </row>
        <row r="1390">
          <cell r="B1390" t="str">
            <v>OUTRAS DESPESAS</v>
          </cell>
          <cell r="C1390" t="str">
            <v>OUTRAS DESPESAS</v>
          </cell>
          <cell r="I1390" t="str">
            <v>janeiro</v>
          </cell>
          <cell r="N1390">
            <v>2925</v>
          </cell>
        </row>
        <row r="1391">
          <cell r="B1391" t="str">
            <v>DESPESAS CARTORIO</v>
          </cell>
          <cell r="C1391" t="str">
            <v>OUTRAS DESPESAS</v>
          </cell>
          <cell r="I1391" t="str">
            <v>janeiro</v>
          </cell>
          <cell r="N1391">
            <v>186.2</v>
          </cell>
        </row>
        <row r="1392">
          <cell r="B1392" t="str">
            <v>OUTRAS DESPESAS</v>
          </cell>
          <cell r="C1392" t="str">
            <v>OUTRAS DESPESAS</v>
          </cell>
          <cell r="I1392" t="str">
            <v>janeiro</v>
          </cell>
          <cell r="N1392">
            <v>52</v>
          </cell>
        </row>
        <row r="1393">
          <cell r="B1393" t="str">
            <v>OUTRAS DESPESAS</v>
          </cell>
          <cell r="C1393" t="str">
            <v>OUTRAS DESPESAS</v>
          </cell>
          <cell r="I1393" t="str">
            <v>janeiro</v>
          </cell>
          <cell r="N1393">
            <v>249.82</v>
          </cell>
        </row>
        <row r="1394">
          <cell r="B1394" t="str">
            <v>OUTRAS DESPESAS</v>
          </cell>
          <cell r="C1394" t="str">
            <v>OUTRAS DESPESAS</v>
          </cell>
          <cell r="I1394" t="str">
            <v>janeiro</v>
          </cell>
          <cell r="N1394">
            <v>9.9</v>
          </cell>
        </row>
        <row r="1395">
          <cell r="B1395" t="str">
            <v>DOCUMENTACAO</v>
          </cell>
          <cell r="C1395" t="str">
            <v>OUTRAS DESPESAS</v>
          </cell>
          <cell r="I1395" t="str">
            <v>janeiro</v>
          </cell>
          <cell r="N1395">
            <v>34.9</v>
          </cell>
        </row>
        <row r="1396">
          <cell r="B1396" t="str">
            <v>OUTRAS DESPESAS</v>
          </cell>
          <cell r="C1396" t="str">
            <v>OUTRAS DESPESAS</v>
          </cell>
          <cell r="I1396" t="str">
            <v>janeiro</v>
          </cell>
          <cell r="N1396">
            <v>497</v>
          </cell>
        </row>
        <row r="1397">
          <cell r="B1397" t="str">
            <v>OUTRAS DESPESAS</v>
          </cell>
          <cell r="C1397" t="str">
            <v>OUTRAS DESPESAS</v>
          </cell>
          <cell r="I1397" t="str">
            <v>fevereiro</v>
          </cell>
          <cell r="N1397">
            <v>4.8</v>
          </cell>
        </row>
        <row r="1398">
          <cell r="B1398" t="str">
            <v>OUTRAS DESPESAS</v>
          </cell>
          <cell r="C1398" t="str">
            <v>OUTRAS DESPESAS</v>
          </cell>
          <cell r="I1398" t="str">
            <v>fevereiro</v>
          </cell>
          <cell r="N1398">
            <v>2948</v>
          </cell>
        </row>
        <row r="1399">
          <cell r="B1399" t="str">
            <v>OUTRAS DESPESAS</v>
          </cell>
          <cell r="C1399" t="str">
            <v>OUTRAS DESPESAS</v>
          </cell>
          <cell r="I1399" t="str">
            <v>fevereiro</v>
          </cell>
          <cell r="N1399">
            <v>3000</v>
          </cell>
        </row>
        <row r="1400">
          <cell r="B1400" t="str">
            <v>OUTRAS DESPESAS</v>
          </cell>
          <cell r="C1400" t="str">
            <v>OUTRAS DESPESAS</v>
          </cell>
          <cell r="I1400" t="str">
            <v>fevereiro</v>
          </cell>
          <cell r="N1400">
            <v>85</v>
          </cell>
        </row>
        <row r="1401">
          <cell r="B1401" t="str">
            <v>OUTRAS DESPESAS</v>
          </cell>
          <cell r="C1401" t="str">
            <v>OUTRAS DESPESAS</v>
          </cell>
          <cell r="I1401" t="str">
            <v>fevereiro</v>
          </cell>
          <cell r="N1401">
            <v>164.99</v>
          </cell>
        </row>
        <row r="1402">
          <cell r="B1402" t="str">
            <v>OUTRAS DESPESAS</v>
          </cell>
          <cell r="C1402" t="str">
            <v>OUTRAS DESPESAS</v>
          </cell>
          <cell r="I1402" t="str">
            <v>fevereiro</v>
          </cell>
          <cell r="N1402">
            <v>30000</v>
          </cell>
        </row>
        <row r="1403">
          <cell r="B1403" t="str">
            <v>OUTRAS DESPESAS</v>
          </cell>
          <cell r="C1403" t="str">
            <v>OUTRAS DESPESAS</v>
          </cell>
          <cell r="I1403" t="str">
            <v>fevereiro</v>
          </cell>
          <cell r="N1403">
            <v>9.6</v>
          </cell>
        </row>
        <row r="1404">
          <cell r="B1404" t="str">
            <v>OUTRAS DESPESAS</v>
          </cell>
          <cell r="C1404" t="str">
            <v>OUTRAS DESPESAS</v>
          </cell>
          <cell r="I1404" t="str">
            <v>fevereiro</v>
          </cell>
          <cell r="N1404">
            <v>2679.01</v>
          </cell>
        </row>
        <row r="1405">
          <cell r="B1405" t="str">
            <v>DOCUMENTACAO</v>
          </cell>
          <cell r="C1405" t="str">
            <v>OUTRAS DESPESAS</v>
          </cell>
          <cell r="I1405" t="str">
            <v>fevereiro</v>
          </cell>
          <cell r="N1405">
            <v>34.9</v>
          </cell>
        </row>
        <row r="1406">
          <cell r="B1406" t="str">
            <v>OUTRAS DESPESAS</v>
          </cell>
          <cell r="C1406" t="str">
            <v>OUTRAS DESPESAS</v>
          </cell>
          <cell r="I1406" t="str">
            <v>fevereiro</v>
          </cell>
          <cell r="N1406">
            <v>32.549999999999997</v>
          </cell>
        </row>
        <row r="1407">
          <cell r="B1407" t="str">
            <v>DOCUMENTACAO</v>
          </cell>
          <cell r="C1407" t="str">
            <v>OUTRAS DESPESAS</v>
          </cell>
          <cell r="I1407" t="str">
            <v>março</v>
          </cell>
          <cell r="N1407">
            <v>614.20000000000005</v>
          </cell>
        </row>
        <row r="1408">
          <cell r="B1408" t="str">
            <v>OUTRAS DESPESAS</v>
          </cell>
          <cell r="C1408" t="str">
            <v>OUTRAS DESPESAS</v>
          </cell>
          <cell r="I1408" t="str">
            <v>março</v>
          </cell>
          <cell r="N1408">
            <v>140.69999999999999</v>
          </cell>
        </row>
        <row r="1409">
          <cell r="B1409" t="str">
            <v>OUTRAS DESPESAS</v>
          </cell>
          <cell r="C1409" t="str">
            <v>OUTRAS DESPESAS</v>
          </cell>
          <cell r="I1409" t="str">
            <v>março</v>
          </cell>
          <cell r="N1409">
            <v>162.5</v>
          </cell>
        </row>
        <row r="1410">
          <cell r="B1410" t="str">
            <v>DOCUMENTACAO</v>
          </cell>
          <cell r="C1410" t="str">
            <v>OUTRAS DESPESAS</v>
          </cell>
          <cell r="I1410" t="str">
            <v>março</v>
          </cell>
          <cell r="N1410">
            <v>250</v>
          </cell>
        </row>
        <row r="1411">
          <cell r="B1411" t="str">
            <v>DOCUMENTACAO</v>
          </cell>
          <cell r="C1411" t="str">
            <v>OUTRAS DESPESAS</v>
          </cell>
          <cell r="I1411" t="str">
            <v>março</v>
          </cell>
          <cell r="N1411">
            <v>255.32</v>
          </cell>
        </row>
        <row r="1412">
          <cell r="B1412" t="str">
            <v>DOCUMENTACAO</v>
          </cell>
          <cell r="C1412" t="str">
            <v>OUTRAS DESPESAS</v>
          </cell>
          <cell r="I1412" t="str">
            <v>abril</v>
          </cell>
          <cell r="N1412">
            <v>170</v>
          </cell>
        </row>
        <row r="1413">
          <cell r="B1413" t="str">
            <v>OUTRAS DESPESAS</v>
          </cell>
          <cell r="C1413" t="str">
            <v>OUTRAS DESPESAS</v>
          </cell>
          <cell r="I1413" t="str">
            <v>abril</v>
          </cell>
          <cell r="N1413">
            <v>180</v>
          </cell>
        </row>
        <row r="1414">
          <cell r="B1414" t="str">
            <v>OUTRAS DESPESAS</v>
          </cell>
          <cell r="C1414" t="str">
            <v>OUTRAS DESPESAS</v>
          </cell>
          <cell r="I1414" t="str">
            <v>abril</v>
          </cell>
          <cell r="N1414">
            <v>40.67</v>
          </cell>
        </row>
        <row r="1415">
          <cell r="B1415" t="str">
            <v>OUTRAS DESPESAS</v>
          </cell>
          <cell r="C1415" t="str">
            <v>OUTRAS DESPESAS</v>
          </cell>
          <cell r="I1415" t="str">
            <v>maio</v>
          </cell>
          <cell r="N1415">
            <v>945</v>
          </cell>
        </row>
        <row r="1416">
          <cell r="B1416" t="str">
            <v>OUTRAS DESPESAS</v>
          </cell>
          <cell r="C1416" t="str">
            <v>OUTRAS DESPESAS</v>
          </cell>
          <cell r="I1416" t="str">
            <v>maio</v>
          </cell>
          <cell r="N1416">
            <v>1930</v>
          </cell>
        </row>
        <row r="1417">
          <cell r="B1417" t="str">
            <v>OUTRAS DESPESAS</v>
          </cell>
          <cell r="C1417" t="str">
            <v>OUTRAS DESPESAS</v>
          </cell>
          <cell r="I1417" t="str">
            <v>maio</v>
          </cell>
          <cell r="N1417">
            <v>349</v>
          </cell>
        </row>
        <row r="1418">
          <cell r="B1418" t="str">
            <v>OUTRAS DESPESAS</v>
          </cell>
          <cell r="C1418" t="str">
            <v>OUTRAS DESPESAS</v>
          </cell>
          <cell r="I1418" t="str">
            <v>maio</v>
          </cell>
          <cell r="N1418">
            <v>50</v>
          </cell>
        </row>
        <row r="1419">
          <cell r="B1419" t="str">
            <v>OUTRAS DESPESAS</v>
          </cell>
          <cell r="C1419" t="str">
            <v>OUTRAS DESPESAS</v>
          </cell>
          <cell r="I1419" t="str">
            <v>maio</v>
          </cell>
          <cell r="N1419">
            <v>45</v>
          </cell>
        </row>
        <row r="1420">
          <cell r="B1420" t="str">
            <v>OUTRAS DESPESAS</v>
          </cell>
          <cell r="C1420" t="str">
            <v>OUTRAS DESPESAS</v>
          </cell>
          <cell r="I1420" t="str">
            <v>maio</v>
          </cell>
          <cell r="N1420">
            <v>55</v>
          </cell>
        </row>
        <row r="1421">
          <cell r="B1421" t="str">
            <v>OUTRAS DESPESAS</v>
          </cell>
          <cell r="C1421" t="str">
            <v>OUTRAS DESPESAS</v>
          </cell>
          <cell r="I1421" t="str">
            <v>junho</v>
          </cell>
          <cell r="N1421">
            <v>9.6</v>
          </cell>
        </row>
        <row r="1422">
          <cell r="B1422" t="str">
            <v>OUTRAS DESPESAS</v>
          </cell>
          <cell r="C1422" t="str">
            <v>OUTRAS DESPESAS</v>
          </cell>
          <cell r="I1422" t="str">
            <v>junho</v>
          </cell>
          <cell r="N1422">
            <v>250.9</v>
          </cell>
        </row>
        <row r="1423">
          <cell r="B1423" t="str">
            <v>OUTRAS DESPESAS</v>
          </cell>
          <cell r="C1423" t="str">
            <v>OUTRAS DESPESAS</v>
          </cell>
          <cell r="I1423" t="str">
            <v>junho</v>
          </cell>
          <cell r="N1423">
            <v>102</v>
          </cell>
        </row>
        <row r="1424">
          <cell r="B1424" t="str">
            <v>OUTRAS DESPESAS</v>
          </cell>
          <cell r="C1424" t="str">
            <v>OUTRAS DESPESAS</v>
          </cell>
          <cell r="I1424" t="str">
            <v>junho</v>
          </cell>
          <cell r="N1424">
            <v>945</v>
          </cell>
        </row>
        <row r="1425">
          <cell r="B1425" t="str">
            <v>OUTRAS DESPESAS</v>
          </cell>
          <cell r="C1425" t="str">
            <v>OUTRAS DESPESAS</v>
          </cell>
          <cell r="I1425" t="str">
            <v>julho</v>
          </cell>
          <cell r="N1425">
            <v>65.75</v>
          </cell>
        </row>
        <row r="1426">
          <cell r="B1426" t="str">
            <v>OUTRAS DESPESAS</v>
          </cell>
          <cell r="C1426" t="str">
            <v>OUTRAS DESPESAS</v>
          </cell>
          <cell r="I1426" t="str">
            <v>julho</v>
          </cell>
          <cell r="N1426">
            <v>125</v>
          </cell>
        </row>
        <row r="1427">
          <cell r="B1427" t="str">
            <v>OUTRAS DESPESAS</v>
          </cell>
          <cell r="C1427" t="str">
            <v>OUTRAS DESPESAS</v>
          </cell>
          <cell r="I1427" t="str">
            <v>julho</v>
          </cell>
          <cell r="N1427">
            <v>125</v>
          </cell>
        </row>
        <row r="1428">
          <cell r="B1428" t="str">
            <v>MATERIAL DE HIGIENE</v>
          </cell>
          <cell r="C1428" t="str">
            <v>MATERIAL DE CONSUMO</v>
          </cell>
          <cell r="I1428" t="str">
            <v>setembro</v>
          </cell>
          <cell r="N1428">
            <v>708.4</v>
          </cell>
        </row>
        <row r="1429">
          <cell r="B1429" t="str">
            <v>MATERIAL DE LIMPEZA</v>
          </cell>
          <cell r="C1429" t="str">
            <v>MATERIAL DE CONSUMO</v>
          </cell>
          <cell r="I1429" t="str">
            <v>setembro</v>
          </cell>
          <cell r="N1429">
            <v>1458.1</v>
          </cell>
        </row>
        <row r="1430">
          <cell r="B1430" t="str">
            <v>MATERIAL DE LIMPEZA</v>
          </cell>
          <cell r="C1430" t="str">
            <v>MATERIAL DE CONSUMO</v>
          </cell>
          <cell r="I1430" t="str">
            <v>setembro</v>
          </cell>
          <cell r="N1430">
            <v>338.6</v>
          </cell>
        </row>
        <row r="1431">
          <cell r="B1431" t="str">
            <v>MATERIAL DE HIGIENE</v>
          </cell>
          <cell r="C1431" t="str">
            <v>MATERIAL DE CONSUMO</v>
          </cell>
          <cell r="I1431" t="str">
            <v>setembro</v>
          </cell>
          <cell r="N1431">
            <v>2009.74</v>
          </cell>
        </row>
        <row r="1432">
          <cell r="B1432" t="str">
            <v>MATERIAL DE HIGIENE</v>
          </cell>
          <cell r="C1432" t="str">
            <v>MATERIAL DE CONSUMO</v>
          </cell>
          <cell r="I1432" t="str">
            <v>setembro</v>
          </cell>
          <cell r="N1432">
            <v>1524.46</v>
          </cell>
        </row>
        <row r="1433">
          <cell r="B1433" t="str">
            <v>MATERIAL DE ESCRITORIO</v>
          </cell>
          <cell r="C1433" t="str">
            <v>MATERIAL DE CONSUMO</v>
          </cell>
          <cell r="I1433" t="str">
            <v>setembro</v>
          </cell>
          <cell r="N1433">
            <v>95</v>
          </cell>
        </row>
        <row r="1434">
          <cell r="B1434" t="str">
            <v>MATERIAL DE ESCRITORIO</v>
          </cell>
          <cell r="C1434" t="str">
            <v>MATERIAL DE CONSUMO</v>
          </cell>
          <cell r="I1434" t="str">
            <v>setembro</v>
          </cell>
          <cell r="N1434">
            <v>36</v>
          </cell>
        </row>
        <row r="1435">
          <cell r="B1435" t="str">
            <v>MATERIAL DE LIMPEZA</v>
          </cell>
          <cell r="C1435" t="str">
            <v>MATERIAL DE CONSUMO</v>
          </cell>
          <cell r="I1435" t="str">
            <v>setembro</v>
          </cell>
          <cell r="N1435">
            <v>500.25</v>
          </cell>
        </row>
        <row r="1436">
          <cell r="B1436" t="str">
            <v>MATERIAL DE LIMPEZA</v>
          </cell>
          <cell r="C1436" t="str">
            <v>MATERIAL DE CONSUMO</v>
          </cell>
          <cell r="I1436" t="str">
            <v>setembro</v>
          </cell>
          <cell r="N1436">
            <v>1170.25</v>
          </cell>
        </row>
        <row r="1437">
          <cell r="B1437" t="str">
            <v>MATERIAL DE HIGIENE</v>
          </cell>
          <cell r="C1437" t="str">
            <v>MATERIAL DE CONSUMO</v>
          </cell>
          <cell r="I1437" t="str">
            <v>setembro</v>
          </cell>
          <cell r="N1437">
            <v>708.4</v>
          </cell>
        </row>
        <row r="1438">
          <cell r="B1438" t="str">
            <v>MATERIAL DE LIMPEZA</v>
          </cell>
          <cell r="C1438" t="str">
            <v>MATERIAL DE CONSUMO</v>
          </cell>
          <cell r="I1438" t="str">
            <v>setembro</v>
          </cell>
          <cell r="N1438">
            <v>12.87</v>
          </cell>
        </row>
        <row r="1439">
          <cell r="B1439" t="str">
            <v>MATERIAL DE HIGIENE</v>
          </cell>
          <cell r="C1439" t="str">
            <v>MATERIAL DE CONSUMO</v>
          </cell>
          <cell r="I1439" t="str">
            <v>setembro</v>
          </cell>
          <cell r="N1439">
            <v>1640.92</v>
          </cell>
        </row>
        <row r="1440">
          <cell r="B1440" t="str">
            <v>MATERIAL DE LIMPEZA</v>
          </cell>
          <cell r="C1440" t="str">
            <v>MATERIAL DE CONSUMO</v>
          </cell>
          <cell r="I1440" t="str">
            <v>setembro</v>
          </cell>
          <cell r="N1440">
            <v>1300.75</v>
          </cell>
        </row>
        <row r="1441">
          <cell r="B1441" t="str">
            <v>MATERIAL DE LIMPEZA</v>
          </cell>
          <cell r="C1441" t="str">
            <v>MATERIAL DE CONSUMO</v>
          </cell>
          <cell r="I1441" t="str">
            <v>setembro</v>
          </cell>
          <cell r="N1441">
            <v>756.42</v>
          </cell>
        </row>
        <row r="1442">
          <cell r="B1442" t="str">
            <v>MATERIAL DE LIMPEZA</v>
          </cell>
          <cell r="C1442" t="str">
            <v>MATERIAL DE CONSUMO</v>
          </cell>
          <cell r="I1442" t="str">
            <v>setembro</v>
          </cell>
          <cell r="N1442">
            <v>1027.5999999999999</v>
          </cell>
        </row>
        <row r="1443">
          <cell r="B1443" t="str">
            <v>MATERIAL DE HIGIENE</v>
          </cell>
          <cell r="C1443" t="str">
            <v>MATERIAL DE CONSUMO</v>
          </cell>
          <cell r="I1443" t="str">
            <v>setembro</v>
          </cell>
          <cell r="N1443">
            <v>1606.64</v>
          </cell>
        </row>
        <row r="1444">
          <cell r="B1444" t="str">
            <v>MATERIAL DE LIMPEZA</v>
          </cell>
          <cell r="C1444" t="str">
            <v>MATERIAL DE CONSUMO</v>
          </cell>
          <cell r="I1444" t="str">
            <v>setembro</v>
          </cell>
          <cell r="N1444">
            <v>1445.13</v>
          </cell>
        </row>
        <row r="1445">
          <cell r="B1445" t="str">
            <v>MATERIAL DE USO E CONSUMO</v>
          </cell>
          <cell r="C1445" t="str">
            <v>MATERIAL DE CONSUMO</v>
          </cell>
          <cell r="I1445" t="str">
            <v>setembro</v>
          </cell>
          <cell r="N1445">
            <v>520</v>
          </cell>
        </row>
        <row r="1446">
          <cell r="B1446" t="str">
            <v>MATERIAL DE HIGIENE</v>
          </cell>
          <cell r="C1446" t="str">
            <v>MATERIAL DE CONSUMO</v>
          </cell>
          <cell r="I1446" t="str">
            <v>setembro</v>
          </cell>
          <cell r="N1446">
            <v>859.55</v>
          </cell>
        </row>
        <row r="1447">
          <cell r="B1447" t="str">
            <v>MATERIAL DE LIMPEZA</v>
          </cell>
          <cell r="C1447" t="str">
            <v>MATERIAL DE CONSUMO</v>
          </cell>
          <cell r="I1447" t="str">
            <v>setembro</v>
          </cell>
          <cell r="N1447">
            <v>840</v>
          </cell>
        </row>
        <row r="1448">
          <cell r="B1448" t="str">
            <v>MATERIAL DE HIGIENE</v>
          </cell>
          <cell r="C1448" t="str">
            <v>MATERIAL DE CONSUMO</v>
          </cell>
          <cell r="I1448" t="str">
            <v>setembro</v>
          </cell>
          <cell r="N1448">
            <v>1729.28</v>
          </cell>
        </row>
        <row r="1449">
          <cell r="B1449" t="str">
            <v>MATERIAL DE LIMPEZA</v>
          </cell>
          <cell r="C1449" t="str">
            <v>MATERIAL DE CONSUMO</v>
          </cell>
          <cell r="I1449" t="str">
            <v>setembro</v>
          </cell>
          <cell r="N1449">
            <v>419.25</v>
          </cell>
        </row>
        <row r="1450">
          <cell r="B1450" t="str">
            <v>MATERIAL DE LIMPEZA</v>
          </cell>
          <cell r="C1450" t="str">
            <v>MATERIAL DE CONSUMO</v>
          </cell>
          <cell r="I1450" t="str">
            <v>setembro</v>
          </cell>
          <cell r="N1450">
            <v>933.37</v>
          </cell>
        </row>
        <row r="1451">
          <cell r="B1451" t="str">
            <v>MATERIAL DE HIGIENE</v>
          </cell>
          <cell r="C1451" t="str">
            <v>MATERIAL DE CONSUMO</v>
          </cell>
          <cell r="I1451" t="str">
            <v>setembro</v>
          </cell>
          <cell r="N1451">
            <v>2028.19</v>
          </cell>
        </row>
        <row r="1452">
          <cell r="B1452" t="str">
            <v>MATERIAL DE LIMPEZA</v>
          </cell>
          <cell r="C1452" t="str">
            <v>MATERIAL DE CONSUMO</v>
          </cell>
          <cell r="I1452" t="str">
            <v>setembro</v>
          </cell>
          <cell r="N1452">
            <v>90</v>
          </cell>
        </row>
        <row r="1453">
          <cell r="B1453" t="str">
            <v>MATERIAL DE ESCRITORIO</v>
          </cell>
          <cell r="C1453" t="str">
            <v>MATERIAL DE CONSUMO</v>
          </cell>
          <cell r="I1453" t="str">
            <v>setembro</v>
          </cell>
          <cell r="N1453">
            <v>527</v>
          </cell>
        </row>
        <row r="1454">
          <cell r="B1454" t="str">
            <v>MATERIAL DE HIGIENE</v>
          </cell>
          <cell r="C1454" t="str">
            <v>MATERIAL DE CONSUMO</v>
          </cell>
          <cell r="I1454" t="str">
            <v>setembro</v>
          </cell>
          <cell r="N1454">
            <v>1062.5999999999999</v>
          </cell>
        </row>
        <row r="1455">
          <cell r="B1455" t="str">
            <v>MATERIAL DE HIGIENE</v>
          </cell>
          <cell r="C1455" t="str">
            <v>MATERIAL DE CONSUMO</v>
          </cell>
          <cell r="I1455" t="str">
            <v>setembro</v>
          </cell>
          <cell r="N1455">
            <v>850</v>
          </cell>
        </row>
        <row r="1456">
          <cell r="B1456" t="str">
            <v>MATERIAL DE LIMPEZA</v>
          </cell>
          <cell r="C1456" t="str">
            <v>MATERIAL DE CONSUMO</v>
          </cell>
          <cell r="I1456" t="str">
            <v>setembro</v>
          </cell>
          <cell r="N1456">
            <v>434.32</v>
          </cell>
        </row>
        <row r="1457">
          <cell r="B1457" t="str">
            <v>MATERIAL DE LIMPEZA</v>
          </cell>
          <cell r="C1457" t="str">
            <v>MATERIAL DE CONSUMO</v>
          </cell>
          <cell r="I1457" t="str">
            <v>setembro</v>
          </cell>
          <cell r="N1457">
            <v>1395.84</v>
          </cell>
        </row>
        <row r="1458">
          <cell r="B1458" t="str">
            <v>MATERIAL DE LIMPEZA</v>
          </cell>
          <cell r="C1458" t="str">
            <v>MATERIAL DE CONSUMO</v>
          </cell>
          <cell r="I1458" t="str">
            <v>setembro</v>
          </cell>
          <cell r="N1458">
            <v>829.32</v>
          </cell>
        </row>
        <row r="1459">
          <cell r="B1459" t="str">
            <v>MATERIAL DE ESCRITORIO</v>
          </cell>
          <cell r="C1459" t="str">
            <v>MATERIAL DE CONSUMO</v>
          </cell>
          <cell r="I1459" t="str">
            <v>setembro</v>
          </cell>
          <cell r="N1459">
            <v>733.93</v>
          </cell>
        </row>
        <row r="1460">
          <cell r="B1460" t="str">
            <v>MATERIAL DE USO E CONSUMO</v>
          </cell>
          <cell r="C1460" t="str">
            <v>MATERIAL DE CONSUMO</v>
          </cell>
          <cell r="I1460" t="str">
            <v>setembro</v>
          </cell>
          <cell r="N1460">
            <v>761.79</v>
          </cell>
        </row>
        <row r="1461">
          <cell r="B1461" t="str">
            <v>MATERIAL DE LIMPEZA</v>
          </cell>
          <cell r="C1461" t="str">
            <v>MATERIAL DE CONSUMO</v>
          </cell>
          <cell r="I1461" t="str">
            <v>setembro</v>
          </cell>
          <cell r="N1461">
            <v>288.8</v>
          </cell>
        </row>
        <row r="1462">
          <cell r="B1462" t="str">
            <v>MATERIAL DE ESCRITORIO</v>
          </cell>
          <cell r="C1462" t="str">
            <v>MATERIAL DE CONSUMO</v>
          </cell>
          <cell r="I1462" t="str">
            <v>setembro</v>
          </cell>
          <cell r="N1462">
            <v>29.08</v>
          </cell>
        </row>
        <row r="1463">
          <cell r="B1463" t="str">
            <v>MATERIAL DE LIMPEZA</v>
          </cell>
          <cell r="C1463" t="str">
            <v>MATERIAL DE CONSUMO</v>
          </cell>
          <cell r="I1463" t="str">
            <v>setembro</v>
          </cell>
          <cell r="N1463">
            <v>47.52</v>
          </cell>
        </row>
        <row r="1464">
          <cell r="B1464" t="str">
            <v>MATERIAL DE ESCRITORIO</v>
          </cell>
          <cell r="C1464" t="str">
            <v>MATERIAL DE CONSUMO</v>
          </cell>
          <cell r="I1464" t="str">
            <v>setembro</v>
          </cell>
          <cell r="N1464">
            <v>130.34</v>
          </cell>
        </row>
        <row r="1465">
          <cell r="B1465" t="str">
            <v>MATERIAL DE HIGIENE</v>
          </cell>
          <cell r="C1465" t="str">
            <v>MATERIAL DE CONSUMO</v>
          </cell>
          <cell r="I1465" t="str">
            <v>setembro</v>
          </cell>
          <cell r="N1465">
            <v>1359.07</v>
          </cell>
        </row>
        <row r="1466">
          <cell r="B1466" t="str">
            <v>MATERIAL DE ESCRITORIO</v>
          </cell>
          <cell r="C1466" t="str">
            <v>MATERIAL DE CONSUMO</v>
          </cell>
          <cell r="I1466" t="str">
            <v>setembro</v>
          </cell>
          <cell r="N1466">
            <v>1386</v>
          </cell>
        </row>
        <row r="1467">
          <cell r="B1467" t="str">
            <v>MATERIAL DE ESCRITORIO</v>
          </cell>
          <cell r="C1467" t="str">
            <v>MATERIAL DE CONSUMO</v>
          </cell>
          <cell r="I1467" t="str">
            <v>setembro</v>
          </cell>
          <cell r="N1467">
            <v>746.13</v>
          </cell>
        </row>
        <row r="1468">
          <cell r="B1468" t="str">
            <v>MATERIAL DE HIGIENE</v>
          </cell>
          <cell r="C1468" t="str">
            <v>MATERIAL DE CONSUMO</v>
          </cell>
          <cell r="I1468" t="str">
            <v>setembro</v>
          </cell>
          <cell r="N1468">
            <v>1911.57</v>
          </cell>
        </row>
        <row r="1469">
          <cell r="B1469" t="str">
            <v>MATERIAL DE LIMPEZA</v>
          </cell>
          <cell r="C1469" t="str">
            <v>MATERIAL DE CONSUMO</v>
          </cell>
          <cell r="I1469" t="str">
            <v>setembro</v>
          </cell>
          <cell r="N1469">
            <v>1001.3</v>
          </cell>
        </row>
        <row r="1470">
          <cell r="B1470" t="str">
            <v>MATERIAL DE LIMPEZA</v>
          </cell>
          <cell r="C1470" t="str">
            <v>MATERIAL DE CONSUMO</v>
          </cell>
          <cell r="I1470" t="str">
            <v>setembro</v>
          </cell>
          <cell r="N1470">
            <v>417.27</v>
          </cell>
        </row>
        <row r="1471">
          <cell r="B1471" t="str">
            <v>MATERIAL DE LIMPEZA</v>
          </cell>
          <cell r="C1471" t="str">
            <v>MATERIAL DE CONSUMO</v>
          </cell>
          <cell r="I1471" t="str">
            <v>outubro</v>
          </cell>
          <cell r="N1471">
            <v>537.67999999999995</v>
          </cell>
        </row>
        <row r="1472">
          <cell r="B1472" t="str">
            <v>MATERIAL DE USO E CONSUMO</v>
          </cell>
          <cell r="C1472" t="str">
            <v>MATERIAL DE CONSUMO</v>
          </cell>
          <cell r="I1472" t="str">
            <v>outubro</v>
          </cell>
          <cell r="N1472">
            <v>58.33</v>
          </cell>
        </row>
        <row r="1473">
          <cell r="B1473" t="str">
            <v>MATERIAL DE USO E CONSUMO</v>
          </cell>
          <cell r="C1473" t="str">
            <v>MATERIAL DE CONSUMO</v>
          </cell>
          <cell r="I1473" t="str">
            <v>outubro</v>
          </cell>
          <cell r="N1473">
            <v>299.39999999999998</v>
          </cell>
        </row>
        <row r="1474">
          <cell r="B1474" t="str">
            <v>MATERIAL DE HIGIENE</v>
          </cell>
          <cell r="C1474" t="str">
            <v>MATERIAL DE CONSUMO</v>
          </cell>
          <cell r="I1474" t="str">
            <v>outubro</v>
          </cell>
          <cell r="N1474">
            <v>2769.31</v>
          </cell>
        </row>
        <row r="1475">
          <cell r="B1475" t="str">
            <v>MATERIAL DE LIMPEZA</v>
          </cell>
          <cell r="C1475" t="str">
            <v>MATERIAL DE CONSUMO</v>
          </cell>
          <cell r="I1475" t="str">
            <v>outubro</v>
          </cell>
          <cell r="N1475">
            <v>910.78</v>
          </cell>
        </row>
        <row r="1476">
          <cell r="B1476" t="str">
            <v>MATERIAL DE LIMPEZA</v>
          </cell>
          <cell r="C1476" t="str">
            <v>MATERIAL DE CONSUMO</v>
          </cell>
          <cell r="I1476" t="str">
            <v>outubro</v>
          </cell>
          <cell r="N1476">
            <v>262.5</v>
          </cell>
        </row>
        <row r="1477">
          <cell r="B1477" t="str">
            <v>MATERIAL DE USO E CONSUMO</v>
          </cell>
          <cell r="C1477" t="str">
            <v>MATERIAL DE CONSUMO</v>
          </cell>
          <cell r="I1477" t="str">
            <v>outubro</v>
          </cell>
          <cell r="N1477">
            <v>216</v>
          </cell>
        </row>
        <row r="1478">
          <cell r="B1478" t="str">
            <v>MATERIAL DE LIMPEZA</v>
          </cell>
          <cell r="C1478" t="str">
            <v>MATERIAL DE CONSUMO</v>
          </cell>
          <cell r="I1478" t="str">
            <v>outubro</v>
          </cell>
          <cell r="N1478">
            <v>2106.5700000000002</v>
          </cell>
        </row>
        <row r="1479">
          <cell r="B1479" t="str">
            <v>MATERIAL DE HIGIENE</v>
          </cell>
          <cell r="C1479" t="str">
            <v>MATERIAL DE CONSUMO</v>
          </cell>
          <cell r="I1479" t="str">
            <v>outubro</v>
          </cell>
          <cell r="N1479">
            <v>1326.71</v>
          </cell>
        </row>
        <row r="1480">
          <cell r="B1480" t="str">
            <v>MATERIAL DE USO E CONSUMO</v>
          </cell>
          <cell r="C1480" t="str">
            <v>MATERIAL DE CONSUMO</v>
          </cell>
          <cell r="I1480" t="str">
            <v>outubro</v>
          </cell>
          <cell r="N1480">
            <v>210.3</v>
          </cell>
        </row>
        <row r="1481">
          <cell r="B1481" t="str">
            <v>MATERIAL DE HIGIENE</v>
          </cell>
          <cell r="C1481" t="str">
            <v>MATERIAL DE CONSUMO</v>
          </cell>
          <cell r="I1481" t="str">
            <v>outubro</v>
          </cell>
          <cell r="N1481">
            <v>1862.02</v>
          </cell>
        </row>
        <row r="1482">
          <cell r="B1482" t="str">
            <v>MATERIAL DE ESCRITORIO</v>
          </cell>
          <cell r="C1482" t="str">
            <v>MATERIAL DE CONSUMO</v>
          </cell>
          <cell r="I1482" t="str">
            <v>outubro</v>
          </cell>
          <cell r="N1482">
            <v>733.93</v>
          </cell>
        </row>
        <row r="1483">
          <cell r="B1483" t="str">
            <v>MATERIAL DE HIGIENE</v>
          </cell>
          <cell r="C1483" t="str">
            <v>MATERIAL DE CONSUMO</v>
          </cell>
          <cell r="I1483" t="str">
            <v>outubro</v>
          </cell>
          <cell r="N1483">
            <v>850</v>
          </cell>
        </row>
        <row r="1484">
          <cell r="B1484" t="str">
            <v>MATERIAL DE LIMPEZA</v>
          </cell>
          <cell r="C1484" t="str">
            <v>MATERIAL DE CONSUMO</v>
          </cell>
          <cell r="I1484" t="str">
            <v>outubro</v>
          </cell>
          <cell r="N1484">
            <v>315.39</v>
          </cell>
        </row>
        <row r="1485">
          <cell r="B1485" t="str">
            <v>MATERIAL DE HIGIENE</v>
          </cell>
          <cell r="C1485" t="str">
            <v>MATERIAL DE CONSUMO</v>
          </cell>
          <cell r="I1485" t="str">
            <v>outubro</v>
          </cell>
          <cell r="N1485">
            <v>1862.02</v>
          </cell>
        </row>
        <row r="1486">
          <cell r="B1486" t="str">
            <v>MATERIAL DE ESCRITORIO</v>
          </cell>
          <cell r="C1486" t="str">
            <v>MATERIAL DE CONSUMO</v>
          </cell>
          <cell r="I1486" t="str">
            <v>outubro</v>
          </cell>
          <cell r="N1486">
            <v>25.5</v>
          </cell>
        </row>
        <row r="1487">
          <cell r="B1487" t="str">
            <v>MATERIAL DE HIGIENE</v>
          </cell>
          <cell r="C1487" t="str">
            <v>MATERIAL DE CONSUMO</v>
          </cell>
          <cell r="I1487" t="str">
            <v>outubro</v>
          </cell>
          <cell r="N1487">
            <v>1663.82</v>
          </cell>
        </row>
        <row r="1488">
          <cell r="B1488" t="str">
            <v>MATERIAL DE HIGIENE</v>
          </cell>
          <cell r="C1488" t="str">
            <v>MATERIAL DE CONSUMO</v>
          </cell>
          <cell r="I1488" t="str">
            <v>outubro</v>
          </cell>
          <cell r="N1488">
            <v>1911.57</v>
          </cell>
        </row>
        <row r="1489">
          <cell r="B1489" t="str">
            <v>MATERIAL DE LIMPEZA</v>
          </cell>
          <cell r="C1489" t="str">
            <v>MATERIAL DE CONSUMO</v>
          </cell>
          <cell r="I1489" t="str">
            <v>outubro</v>
          </cell>
          <cell r="N1489">
            <v>1116.8</v>
          </cell>
        </row>
        <row r="1490">
          <cell r="B1490" t="str">
            <v>MATERIAL DE USO E CONSUMO</v>
          </cell>
          <cell r="C1490" t="str">
            <v>MATERIAL DE CONSUMO</v>
          </cell>
          <cell r="I1490" t="str">
            <v>outubro</v>
          </cell>
          <cell r="N1490">
            <v>359.98</v>
          </cell>
        </row>
        <row r="1491">
          <cell r="B1491" t="str">
            <v>MATERIAL DE LIMPEZA</v>
          </cell>
          <cell r="C1491" t="str">
            <v>MATERIAL DE CONSUMO</v>
          </cell>
          <cell r="I1491" t="str">
            <v>outubro</v>
          </cell>
          <cell r="N1491">
            <v>315</v>
          </cell>
        </row>
        <row r="1492">
          <cell r="B1492" t="str">
            <v>MATERIAL DE ESCRITORIO</v>
          </cell>
          <cell r="C1492" t="str">
            <v>MATERIAL DE CONSUMO</v>
          </cell>
          <cell r="I1492" t="str">
            <v>outubro</v>
          </cell>
          <cell r="N1492">
            <v>615.59</v>
          </cell>
        </row>
        <row r="1493">
          <cell r="B1493" t="str">
            <v>MATERIAL DE ESCRITORIO</v>
          </cell>
          <cell r="C1493" t="str">
            <v>MATERIAL DE CONSUMO</v>
          </cell>
          <cell r="I1493" t="str">
            <v>outubro</v>
          </cell>
          <cell r="N1493">
            <v>21</v>
          </cell>
        </row>
        <row r="1494">
          <cell r="B1494" t="str">
            <v>MATERIAL DE ESCRITORIO</v>
          </cell>
          <cell r="C1494" t="str">
            <v>MATERIAL DE CONSUMO</v>
          </cell>
          <cell r="I1494" t="str">
            <v>outubro</v>
          </cell>
          <cell r="N1494">
            <v>33.99</v>
          </cell>
        </row>
        <row r="1495">
          <cell r="B1495" t="str">
            <v>MATERIAL DE USO E CONSUMO</v>
          </cell>
          <cell r="C1495" t="str">
            <v>MATERIAL DE CONSUMO</v>
          </cell>
          <cell r="I1495" t="str">
            <v>outubro</v>
          </cell>
          <cell r="N1495">
            <v>128.80000000000001</v>
          </cell>
        </row>
        <row r="1496">
          <cell r="B1496" t="str">
            <v>MATERIAL DE LIMPEZA</v>
          </cell>
          <cell r="C1496" t="str">
            <v>MATERIAL DE CONSUMO</v>
          </cell>
          <cell r="I1496" t="str">
            <v>outubro</v>
          </cell>
          <cell r="N1496">
            <v>1604.63</v>
          </cell>
        </row>
        <row r="1497">
          <cell r="B1497" t="str">
            <v>MATERIAL DE LIMPEZA</v>
          </cell>
          <cell r="C1497" t="str">
            <v>MATERIAL DE CONSUMO</v>
          </cell>
          <cell r="I1497" t="str">
            <v>outubro</v>
          </cell>
          <cell r="N1497">
            <v>210</v>
          </cell>
        </row>
        <row r="1498">
          <cell r="B1498" t="str">
            <v>MATERIAL DE USO E CONSUMO</v>
          </cell>
          <cell r="C1498" t="str">
            <v>MATERIAL DE CONSUMO</v>
          </cell>
          <cell r="I1498" t="str">
            <v>outubro</v>
          </cell>
          <cell r="N1498">
            <v>240</v>
          </cell>
        </row>
        <row r="1499">
          <cell r="B1499" t="str">
            <v>MATERIAL DE USO E CONSUMO</v>
          </cell>
          <cell r="C1499" t="str">
            <v>MATERIAL DE CONSUMO</v>
          </cell>
          <cell r="I1499" t="str">
            <v>outubro</v>
          </cell>
          <cell r="N1499">
            <v>197.58</v>
          </cell>
        </row>
        <row r="1500">
          <cell r="B1500" t="str">
            <v>MATERIAL DE USO E CONSUMO</v>
          </cell>
          <cell r="C1500" t="str">
            <v>MATERIAL DE CONSUMO</v>
          </cell>
          <cell r="I1500" t="str">
            <v>outubro</v>
          </cell>
          <cell r="N1500">
            <v>90.85</v>
          </cell>
        </row>
        <row r="1501">
          <cell r="B1501" t="str">
            <v>MATERIAL DE ESCRITORIO</v>
          </cell>
          <cell r="C1501" t="str">
            <v>MATERIAL DE CONSUMO</v>
          </cell>
          <cell r="I1501" t="str">
            <v>outubro</v>
          </cell>
          <cell r="N1501">
            <v>30</v>
          </cell>
        </row>
        <row r="1502">
          <cell r="B1502" t="str">
            <v>MATERIAL DE HIGIENE</v>
          </cell>
          <cell r="C1502" t="str">
            <v>MATERIAL DE CONSUMO</v>
          </cell>
          <cell r="I1502" t="str">
            <v>outubro</v>
          </cell>
          <cell r="N1502">
            <v>1326.71</v>
          </cell>
        </row>
        <row r="1503">
          <cell r="B1503" t="str">
            <v>MATERIAL DE LIMPEZA</v>
          </cell>
          <cell r="C1503" t="str">
            <v>MATERIAL DE CONSUMO</v>
          </cell>
          <cell r="I1503" t="str">
            <v>outubro</v>
          </cell>
          <cell r="N1503">
            <v>203.97</v>
          </cell>
        </row>
        <row r="1504">
          <cell r="B1504" t="str">
            <v>MATERIAL DE LIMPEZA</v>
          </cell>
          <cell r="C1504" t="str">
            <v>MATERIAL DE CONSUMO</v>
          </cell>
          <cell r="I1504" t="str">
            <v>outubro</v>
          </cell>
          <cell r="N1504">
            <v>367.5</v>
          </cell>
        </row>
        <row r="1505">
          <cell r="B1505" t="str">
            <v>MATERIAL DE USO E CONSUMO</v>
          </cell>
          <cell r="C1505" t="str">
            <v>MATERIAL DE CONSUMO</v>
          </cell>
          <cell r="I1505" t="str">
            <v>outubro</v>
          </cell>
          <cell r="N1505">
            <v>108</v>
          </cell>
        </row>
        <row r="1506">
          <cell r="B1506" t="str">
            <v>MATERIAL DE LIMPEZA</v>
          </cell>
          <cell r="C1506" t="str">
            <v>MATERIAL DE CONSUMO</v>
          </cell>
          <cell r="I1506" t="str">
            <v>outubro</v>
          </cell>
          <cell r="N1506">
            <v>25.59</v>
          </cell>
        </row>
        <row r="1507">
          <cell r="B1507" t="str">
            <v>MATERIAL DE USO E CONSUMO</v>
          </cell>
          <cell r="C1507" t="str">
            <v>MATERIAL DE CONSUMO</v>
          </cell>
          <cell r="I1507" t="str">
            <v>outubro</v>
          </cell>
          <cell r="N1507">
            <v>34.6</v>
          </cell>
        </row>
        <row r="1508">
          <cell r="B1508" t="str">
            <v>MATERIAL DE USO E CONSUMO</v>
          </cell>
          <cell r="C1508" t="str">
            <v>MATERIAL DE CONSUMO</v>
          </cell>
          <cell r="I1508" t="str">
            <v>outubro</v>
          </cell>
          <cell r="N1508">
            <v>160</v>
          </cell>
        </row>
        <row r="1509">
          <cell r="B1509" t="str">
            <v>MATERIAL DE USO E CONSUMO</v>
          </cell>
          <cell r="C1509" t="str">
            <v>MATERIAL DE CONSUMO</v>
          </cell>
          <cell r="I1509" t="str">
            <v>outubro</v>
          </cell>
          <cell r="N1509">
            <v>761.78</v>
          </cell>
        </row>
        <row r="1510">
          <cell r="B1510" t="str">
            <v>MATERIAL DE USO E CONSUMO</v>
          </cell>
          <cell r="C1510" t="str">
            <v>MATERIAL DE CONSUMO</v>
          </cell>
          <cell r="I1510" t="str">
            <v>outubro</v>
          </cell>
          <cell r="N1510">
            <v>527</v>
          </cell>
        </row>
        <row r="1511">
          <cell r="B1511" t="str">
            <v>MATERIAL DE ESCRITORIO</v>
          </cell>
          <cell r="C1511" t="str">
            <v>MATERIAL DE CONSUMO</v>
          </cell>
          <cell r="I1511" t="str">
            <v>outubro</v>
          </cell>
          <cell r="N1511">
            <v>31</v>
          </cell>
        </row>
        <row r="1512">
          <cell r="B1512" t="str">
            <v>MATERIAL DE USO E CONSUMO</v>
          </cell>
          <cell r="C1512" t="str">
            <v>MATERIAL DE CONSUMO</v>
          </cell>
          <cell r="I1512" t="str">
            <v>outubro</v>
          </cell>
          <cell r="N1512">
            <v>109.02</v>
          </cell>
        </row>
        <row r="1513">
          <cell r="B1513" t="str">
            <v>MATERIAL DE USO E CONSUMO</v>
          </cell>
          <cell r="C1513" t="str">
            <v>MATERIAL DE CONSUMO</v>
          </cell>
          <cell r="I1513" t="str">
            <v>outubro</v>
          </cell>
          <cell r="N1513">
            <v>175.74</v>
          </cell>
        </row>
        <row r="1514">
          <cell r="B1514" t="str">
            <v>EMBALAGENS</v>
          </cell>
          <cell r="C1514" t="str">
            <v>MATERIAL DE CONSUMO</v>
          </cell>
          <cell r="I1514" t="str">
            <v>outubro</v>
          </cell>
          <cell r="N1514">
            <v>90.8</v>
          </cell>
        </row>
        <row r="1515">
          <cell r="B1515" t="str">
            <v>MATERIAL DE USO E CONSUMO</v>
          </cell>
          <cell r="C1515" t="str">
            <v>MATERIAL DE CONSUMO</v>
          </cell>
          <cell r="I1515" t="str">
            <v>outubro</v>
          </cell>
          <cell r="N1515">
            <v>761.79</v>
          </cell>
        </row>
        <row r="1516">
          <cell r="B1516" t="str">
            <v>MATERIAL DE USO E CONSUMO</v>
          </cell>
          <cell r="C1516" t="str">
            <v>MATERIAL DE CONSUMO</v>
          </cell>
          <cell r="I1516" t="str">
            <v>outubro</v>
          </cell>
          <cell r="N1516">
            <v>49.33</v>
          </cell>
        </row>
        <row r="1517">
          <cell r="B1517" t="str">
            <v>MATERIAL DE USO E CONSUMO</v>
          </cell>
          <cell r="C1517" t="str">
            <v>MATERIAL DE CONSUMO</v>
          </cell>
          <cell r="I1517" t="str">
            <v>outubro</v>
          </cell>
          <cell r="N1517">
            <v>909.25</v>
          </cell>
        </row>
        <row r="1518">
          <cell r="B1518" t="str">
            <v>MATERIAL DE HIGIENE</v>
          </cell>
          <cell r="C1518" t="str">
            <v>MATERIAL DE CONSUMO</v>
          </cell>
          <cell r="I1518" t="str">
            <v>outubro</v>
          </cell>
          <cell r="N1518">
            <v>1663.82</v>
          </cell>
        </row>
        <row r="1519">
          <cell r="B1519" t="str">
            <v>MATERIAL DE USO E CONSUMO</v>
          </cell>
          <cell r="C1519" t="str">
            <v>MATERIAL DE CONSUMO</v>
          </cell>
          <cell r="I1519" t="str">
            <v>outubro</v>
          </cell>
          <cell r="N1519">
            <v>1570.8</v>
          </cell>
        </row>
        <row r="1520">
          <cell r="B1520" t="str">
            <v>MATERIAL DE ESCRITORIO</v>
          </cell>
          <cell r="C1520" t="str">
            <v>MATERIAL DE CONSUMO</v>
          </cell>
          <cell r="I1520" t="str">
            <v>outubro</v>
          </cell>
          <cell r="N1520">
            <v>419.9</v>
          </cell>
        </row>
        <row r="1521">
          <cell r="B1521" t="str">
            <v>MATERIAL DE LIMPEZA</v>
          </cell>
          <cell r="C1521" t="str">
            <v>MATERIAL DE CONSUMO</v>
          </cell>
          <cell r="I1521" t="str">
            <v>outubro</v>
          </cell>
          <cell r="N1521">
            <v>420</v>
          </cell>
        </row>
        <row r="1522">
          <cell r="B1522" t="str">
            <v>MATERIAL DE HIGIENE</v>
          </cell>
          <cell r="C1522" t="str">
            <v>MATERIAL DE CONSUMO</v>
          </cell>
          <cell r="I1522" t="str">
            <v>outubro</v>
          </cell>
          <cell r="N1522">
            <v>548.36</v>
          </cell>
        </row>
        <row r="1523">
          <cell r="B1523" t="str">
            <v>MATERIAL DE USO E CONSUMO</v>
          </cell>
          <cell r="C1523" t="str">
            <v>MATERIAL DE CONSUMO</v>
          </cell>
          <cell r="I1523" t="str">
            <v>outubro</v>
          </cell>
          <cell r="N1523">
            <v>1928.46</v>
          </cell>
        </row>
        <row r="1524">
          <cell r="B1524" t="str">
            <v>MATERIAL DE LIMPEZA</v>
          </cell>
          <cell r="C1524" t="str">
            <v>MATERIAL DE CONSUMO</v>
          </cell>
          <cell r="I1524" t="str">
            <v>outubro</v>
          </cell>
          <cell r="N1524">
            <v>315</v>
          </cell>
        </row>
        <row r="1525">
          <cell r="B1525" t="str">
            <v>MATERIAL DE ESCRITORIO</v>
          </cell>
          <cell r="C1525" t="str">
            <v>MATERIAL DE CONSUMO</v>
          </cell>
          <cell r="I1525" t="str">
            <v>outubro</v>
          </cell>
          <cell r="N1525">
            <v>95</v>
          </cell>
        </row>
        <row r="1526">
          <cell r="B1526" t="str">
            <v>MATERIAL DE ESCRITORIO</v>
          </cell>
          <cell r="C1526" t="str">
            <v>MATERIAL DE CONSUMO</v>
          </cell>
          <cell r="I1526" t="str">
            <v>outubro</v>
          </cell>
          <cell r="N1526">
            <v>75</v>
          </cell>
        </row>
        <row r="1527">
          <cell r="B1527" t="str">
            <v>MATERIAL DE LIMPEZA</v>
          </cell>
          <cell r="C1527" t="str">
            <v>MATERIAL DE CONSUMO</v>
          </cell>
          <cell r="I1527" t="str">
            <v>novembro</v>
          </cell>
          <cell r="N1527">
            <v>165.12</v>
          </cell>
        </row>
        <row r="1528">
          <cell r="B1528" t="str">
            <v>MATERIAL DE USO E CONSUMO</v>
          </cell>
          <cell r="C1528" t="str">
            <v>MATERIAL DE CONSUMO</v>
          </cell>
          <cell r="I1528" t="str">
            <v>novembro</v>
          </cell>
          <cell r="N1528">
            <v>730.02</v>
          </cell>
        </row>
        <row r="1529">
          <cell r="B1529" t="str">
            <v>MATERIAL DE ESCRITORIO</v>
          </cell>
          <cell r="C1529" t="str">
            <v>MATERIAL DE CONSUMO</v>
          </cell>
          <cell r="I1529" t="str">
            <v>novembro</v>
          </cell>
          <cell r="N1529">
            <v>25</v>
          </cell>
        </row>
        <row r="1530">
          <cell r="B1530" t="str">
            <v>MATERIAL DE HIGIENE</v>
          </cell>
          <cell r="C1530" t="str">
            <v>MATERIAL DE CONSUMO</v>
          </cell>
          <cell r="I1530" t="str">
            <v>novembro</v>
          </cell>
          <cell r="N1530">
            <v>2669.24</v>
          </cell>
        </row>
        <row r="1531">
          <cell r="B1531" t="str">
            <v>EMBALAGENS</v>
          </cell>
          <cell r="C1531" t="str">
            <v>MATERIAL DE CONSUMO</v>
          </cell>
          <cell r="I1531" t="str">
            <v>novembro</v>
          </cell>
          <cell r="N1531">
            <v>564.48</v>
          </cell>
        </row>
        <row r="1532">
          <cell r="B1532" t="str">
            <v>MATERIAL DE USO E CONSUMO</v>
          </cell>
          <cell r="C1532" t="str">
            <v>MATERIAL DE CONSUMO</v>
          </cell>
          <cell r="I1532" t="str">
            <v>novembro</v>
          </cell>
          <cell r="N1532">
            <v>554.32000000000005</v>
          </cell>
        </row>
        <row r="1533">
          <cell r="B1533" t="str">
            <v>MATERIAL DE USO E CONSUMO</v>
          </cell>
          <cell r="C1533" t="str">
            <v>MATERIAL DE CONSUMO</v>
          </cell>
          <cell r="I1533" t="str">
            <v>novembro</v>
          </cell>
          <cell r="N1533">
            <v>131.72</v>
          </cell>
        </row>
        <row r="1534">
          <cell r="B1534" t="str">
            <v>MATERIAL DE USO E CONSUMO</v>
          </cell>
          <cell r="C1534" t="str">
            <v>MATERIAL DE CONSUMO</v>
          </cell>
          <cell r="I1534" t="str">
            <v>novembro</v>
          </cell>
          <cell r="N1534">
            <v>175.74</v>
          </cell>
        </row>
        <row r="1535">
          <cell r="B1535" t="str">
            <v>MATERIAL DE USO E CONSUMO</v>
          </cell>
          <cell r="C1535" t="str">
            <v>MATERIAL DE CONSUMO</v>
          </cell>
          <cell r="I1535" t="str">
            <v>novembro</v>
          </cell>
          <cell r="N1535">
            <v>1225.0899999999999</v>
          </cell>
        </row>
        <row r="1536">
          <cell r="B1536" t="str">
            <v>MATERIAL DE LIMPEZA</v>
          </cell>
          <cell r="C1536" t="str">
            <v>MATERIAL DE CONSUMO</v>
          </cell>
          <cell r="I1536" t="str">
            <v>novembro</v>
          </cell>
          <cell r="N1536">
            <v>420</v>
          </cell>
        </row>
        <row r="1537">
          <cell r="B1537" t="str">
            <v>MATERIAL DE ESCRITORIO</v>
          </cell>
          <cell r="C1537" t="str">
            <v>MATERIAL DE CONSUMO</v>
          </cell>
          <cell r="I1537" t="str">
            <v>novembro</v>
          </cell>
          <cell r="N1537">
            <v>783.4</v>
          </cell>
        </row>
        <row r="1538">
          <cell r="B1538" t="str">
            <v>MATERIAL DE USO E CONSUMO</v>
          </cell>
          <cell r="C1538" t="str">
            <v>MATERIAL DE CONSUMO</v>
          </cell>
          <cell r="I1538" t="str">
            <v>novembro</v>
          </cell>
          <cell r="N1538">
            <v>149.44999999999999</v>
          </cell>
        </row>
        <row r="1539">
          <cell r="B1539" t="str">
            <v>MATERIAL DE USO E CONSUMO</v>
          </cell>
          <cell r="C1539" t="str">
            <v>MATERIAL DE CONSUMO</v>
          </cell>
          <cell r="I1539" t="str">
            <v>novembro</v>
          </cell>
          <cell r="N1539">
            <v>72.05</v>
          </cell>
        </row>
        <row r="1540">
          <cell r="B1540" t="str">
            <v>MATERIAL DE HIGIENE</v>
          </cell>
          <cell r="C1540" t="str">
            <v>MATERIAL DE CONSUMO</v>
          </cell>
          <cell r="I1540" t="str">
            <v>novembro</v>
          </cell>
          <cell r="N1540">
            <v>3155.55</v>
          </cell>
        </row>
        <row r="1541">
          <cell r="B1541" t="str">
            <v>MATERIAL DE USO E CONSUMO</v>
          </cell>
          <cell r="C1541" t="str">
            <v>MATERIAL DE CONSUMO</v>
          </cell>
          <cell r="I1541" t="str">
            <v>novembro</v>
          </cell>
          <cell r="N1541">
            <v>2202.4</v>
          </cell>
        </row>
        <row r="1542">
          <cell r="B1542" t="str">
            <v>MATERIAL DE USO E CONSUMO</v>
          </cell>
          <cell r="C1542" t="str">
            <v>MATERIAL DE CONSUMO</v>
          </cell>
          <cell r="I1542" t="str">
            <v>novembro</v>
          </cell>
          <cell r="N1542">
            <v>108</v>
          </cell>
        </row>
        <row r="1543">
          <cell r="B1543" t="str">
            <v>MATERIAL DE LIMPEZA</v>
          </cell>
          <cell r="C1543" t="str">
            <v>MATERIAL DE CONSUMO</v>
          </cell>
          <cell r="I1543" t="str">
            <v>novembro</v>
          </cell>
          <cell r="N1543">
            <v>210</v>
          </cell>
        </row>
        <row r="1544">
          <cell r="B1544" t="str">
            <v>MATERIAL DE USO E CONSUMO</v>
          </cell>
          <cell r="C1544" t="str">
            <v>MATERIAL DE CONSUMO</v>
          </cell>
          <cell r="I1544" t="str">
            <v>novembro</v>
          </cell>
          <cell r="N1544">
            <v>212</v>
          </cell>
        </row>
        <row r="1545">
          <cell r="B1545" t="str">
            <v>MATERIAL DE USO E CONSUMO</v>
          </cell>
          <cell r="C1545" t="str">
            <v>MATERIAL DE CONSUMO</v>
          </cell>
          <cell r="I1545" t="str">
            <v>novembro</v>
          </cell>
          <cell r="N1545">
            <v>489.65</v>
          </cell>
        </row>
        <row r="1546">
          <cell r="B1546" t="str">
            <v>MATERIAL DE ESCRITORIO</v>
          </cell>
          <cell r="C1546" t="str">
            <v>MATERIAL DE CONSUMO</v>
          </cell>
          <cell r="I1546" t="str">
            <v>novembro</v>
          </cell>
          <cell r="N1546">
            <v>74.8</v>
          </cell>
        </row>
        <row r="1547">
          <cell r="B1547" t="str">
            <v>MATERIAL DE ESCRITORIO</v>
          </cell>
          <cell r="C1547" t="str">
            <v>MATERIAL DE CONSUMO</v>
          </cell>
          <cell r="I1547" t="str">
            <v>novembro</v>
          </cell>
          <cell r="N1547">
            <v>1374.34</v>
          </cell>
        </row>
        <row r="1548">
          <cell r="B1548" t="str">
            <v>MATERIAL DE USO E CONSUMO</v>
          </cell>
          <cell r="C1548" t="str">
            <v>MATERIAL DE CONSUMO</v>
          </cell>
          <cell r="I1548" t="str">
            <v>novembro</v>
          </cell>
          <cell r="N1548">
            <v>850</v>
          </cell>
        </row>
        <row r="1549">
          <cell r="B1549" t="str">
            <v>MATERIAL DE LIMPEZA</v>
          </cell>
          <cell r="C1549" t="str">
            <v>MATERIAL DE CONSUMO</v>
          </cell>
          <cell r="I1549" t="str">
            <v>novembro</v>
          </cell>
          <cell r="N1549">
            <v>704.98</v>
          </cell>
        </row>
        <row r="1550">
          <cell r="B1550" t="str">
            <v>MATERIAL DE ESCRITORIO</v>
          </cell>
          <cell r="C1550" t="str">
            <v>MATERIAL DE CONSUMO</v>
          </cell>
          <cell r="I1550" t="str">
            <v>novembro</v>
          </cell>
          <cell r="N1550">
            <v>369.93</v>
          </cell>
        </row>
        <row r="1551">
          <cell r="B1551" t="str">
            <v>MATERIAL DE USO E CONSUMO</v>
          </cell>
          <cell r="C1551" t="str">
            <v>MATERIAL DE CONSUMO</v>
          </cell>
          <cell r="I1551" t="str">
            <v>novembro</v>
          </cell>
          <cell r="N1551">
            <v>3246</v>
          </cell>
        </row>
        <row r="1552">
          <cell r="B1552" t="str">
            <v>MATERIAL DE HIGIENE</v>
          </cell>
          <cell r="C1552" t="str">
            <v>MATERIAL DE CONSUMO</v>
          </cell>
          <cell r="I1552" t="str">
            <v>novembro</v>
          </cell>
          <cell r="N1552">
            <v>2966.79</v>
          </cell>
        </row>
        <row r="1553">
          <cell r="B1553" t="str">
            <v>EMBALAGENS</v>
          </cell>
          <cell r="C1553" t="str">
            <v>MATERIAL DE CONSUMO</v>
          </cell>
          <cell r="I1553" t="str">
            <v>novembro</v>
          </cell>
          <cell r="N1553">
            <v>1394.63</v>
          </cell>
        </row>
        <row r="1554">
          <cell r="B1554" t="str">
            <v>MATERIAL DE USO E CONSUMO</v>
          </cell>
          <cell r="C1554" t="str">
            <v>MATERIAL DE CONSUMO</v>
          </cell>
          <cell r="I1554" t="str">
            <v>novembro</v>
          </cell>
          <cell r="N1554">
            <v>108</v>
          </cell>
        </row>
        <row r="1555">
          <cell r="B1555" t="str">
            <v>MATERIAL DE ESCRITORIO</v>
          </cell>
          <cell r="C1555" t="str">
            <v>MATERIAL DE CONSUMO</v>
          </cell>
          <cell r="I1555" t="str">
            <v>novembro</v>
          </cell>
          <cell r="N1555">
            <v>1272.25</v>
          </cell>
        </row>
        <row r="1556">
          <cell r="B1556" t="str">
            <v>EMBALAGENS</v>
          </cell>
          <cell r="C1556" t="str">
            <v>MATERIAL DE CONSUMO</v>
          </cell>
          <cell r="I1556" t="str">
            <v>novembro</v>
          </cell>
          <cell r="N1556">
            <v>40.200000000000003</v>
          </cell>
        </row>
        <row r="1557">
          <cell r="B1557" t="str">
            <v>MATERIAL DE LIMPEZA</v>
          </cell>
          <cell r="C1557" t="str">
            <v>MATERIAL DE CONSUMO</v>
          </cell>
          <cell r="I1557" t="str">
            <v>novembro</v>
          </cell>
          <cell r="N1557">
            <v>898.28</v>
          </cell>
        </row>
        <row r="1558">
          <cell r="B1558" t="str">
            <v>MATERIAL DE USO E CONSUMO</v>
          </cell>
          <cell r="C1558" t="str">
            <v>MATERIAL DE CONSUMO</v>
          </cell>
          <cell r="I1558" t="str">
            <v>novembro</v>
          </cell>
          <cell r="N1558">
            <v>730.02</v>
          </cell>
        </row>
        <row r="1559">
          <cell r="B1559" t="str">
            <v>MATERIAL DE USO E CONSUMO</v>
          </cell>
          <cell r="C1559" t="str">
            <v>MATERIAL DE CONSUMO</v>
          </cell>
          <cell r="I1559" t="str">
            <v>novembro</v>
          </cell>
          <cell r="N1559">
            <v>850</v>
          </cell>
        </row>
        <row r="1560">
          <cell r="B1560" t="str">
            <v>EMBALAGENS</v>
          </cell>
          <cell r="C1560" t="str">
            <v>MATERIAL DE CONSUMO</v>
          </cell>
          <cell r="I1560" t="str">
            <v>novembro</v>
          </cell>
          <cell r="N1560">
            <v>1093.8499999999999</v>
          </cell>
        </row>
        <row r="1561">
          <cell r="B1561" t="str">
            <v>EMBALAGENS</v>
          </cell>
          <cell r="C1561" t="str">
            <v>MATERIAL DE CONSUMO</v>
          </cell>
          <cell r="I1561" t="str">
            <v>novembro</v>
          </cell>
          <cell r="N1561">
            <v>806.4</v>
          </cell>
        </row>
        <row r="1562">
          <cell r="B1562" t="str">
            <v>MATERIAL DE LIMPEZA</v>
          </cell>
          <cell r="C1562" t="str">
            <v>MATERIAL DE CONSUMO</v>
          </cell>
          <cell r="I1562" t="str">
            <v>novembro</v>
          </cell>
          <cell r="N1562">
            <v>184.78</v>
          </cell>
        </row>
        <row r="1563">
          <cell r="B1563" t="str">
            <v>MATERIAL DE USO E CONSUMO</v>
          </cell>
          <cell r="C1563" t="str">
            <v>MATERIAL DE CONSUMO</v>
          </cell>
          <cell r="I1563" t="str">
            <v>novembro</v>
          </cell>
          <cell r="N1563">
            <v>730.02</v>
          </cell>
        </row>
        <row r="1564">
          <cell r="B1564" t="str">
            <v>EMBALAGENS</v>
          </cell>
          <cell r="C1564" t="str">
            <v>MATERIAL DE CONSUMO</v>
          </cell>
          <cell r="I1564" t="str">
            <v>novembro</v>
          </cell>
          <cell r="N1564">
            <v>655</v>
          </cell>
        </row>
        <row r="1565">
          <cell r="B1565" t="str">
            <v>MATERIAL DE USO E CONSUMO</v>
          </cell>
          <cell r="C1565" t="str">
            <v>MATERIAL DE CONSUMO</v>
          </cell>
          <cell r="I1565" t="str">
            <v>novembro</v>
          </cell>
          <cell r="N1565">
            <v>761.78</v>
          </cell>
        </row>
        <row r="1566">
          <cell r="B1566" t="str">
            <v>MATERIAL DE USO E CONSUMO</v>
          </cell>
          <cell r="C1566" t="str">
            <v>MATERIAL DE CONSUMO</v>
          </cell>
          <cell r="I1566" t="str">
            <v>novembro</v>
          </cell>
          <cell r="N1566">
            <v>49.33</v>
          </cell>
        </row>
        <row r="1567">
          <cell r="B1567" t="str">
            <v>MATERIAL DE USO E CONSUMO</v>
          </cell>
          <cell r="C1567" t="str">
            <v>MATERIAL DE CONSUMO</v>
          </cell>
          <cell r="I1567" t="str">
            <v>novembro</v>
          </cell>
          <cell r="N1567">
            <v>1150.81</v>
          </cell>
        </row>
        <row r="1568">
          <cell r="B1568" t="str">
            <v>MATERIAL DE USO E CONSUMO</v>
          </cell>
          <cell r="C1568" t="str">
            <v>MATERIAL DE CONSUMO</v>
          </cell>
          <cell r="I1568" t="str">
            <v>novembro</v>
          </cell>
          <cell r="N1568">
            <v>1523.57</v>
          </cell>
        </row>
        <row r="1569">
          <cell r="B1569" t="str">
            <v>MATERIAL DE USO E CONSUMO</v>
          </cell>
          <cell r="C1569" t="str">
            <v>MATERIAL DE CONSUMO</v>
          </cell>
          <cell r="I1569" t="str">
            <v>novembro</v>
          </cell>
          <cell r="N1569">
            <v>527</v>
          </cell>
        </row>
        <row r="1570">
          <cell r="B1570" t="str">
            <v>MATERIAL DE HIGIENE</v>
          </cell>
          <cell r="C1570" t="str">
            <v>MATERIAL DE CONSUMO</v>
          </cell>
          <cell r="I1570" t="str">
            <v>novembro</v>
          </cell>
          <cell r="N1570">
            <v>3863.95</v>
          </cell>
        </row>
        <row r="1571">
          <cell r="B1571" t="str">
            <v>MATERIAL DE USO E CONSUMO</v>
          </cell>
          <cell r="C1571" t="str">
            <v>MATERIAL DE CONSUMO</v>
          </cell>
          <cell r="I1571" t="str">
            <v>novembro</v>
          </cell>
          <cell r="N1571">
            <v>108</v>
          </cell>
        </row>
        <row r="1572">
          <cell r="B1572" t="str">
            <v>MATERIAL DE USO E CONSUMO</v>
          </cell>
          <cell r="C1572" t="str">
            <v>MATERIAL DE CONSUMO</v>
          </cell>
          <cell r="I1572" t="str">
            <v>novembro</v>
          </cell>
          <cell r="N1572">
            <v>1226.08</v>
          </cell>
        </row>
        <row r="1573">
          <cell r="B1573" t="str">
            <v>MATERIAL DE USO E CONSUMO</v>
          </cell>
          <cell r="C1573" t="str">
            <v>MATERIAL DE CONSUMO</v>
          </cell>
          <cell r="I1573" t="str">
            <v>novembro</v>
          </cell>
          <cell r="N1573">
            <v>520</v>
          </cell>
        </row>
        <row r="1574">
          <cell r="B1574" t="str">
            <v>MATERIAL DE USO E CONSUMO</v>
          </cell>
          <cell r="C1574" t="str">
            <v>MATERIAL DE CONSUMO</v>
          </cell>
          <cell r="I1574" t="str">
            <v>dezembro</v>
          </cell>
          <cell r="N1574">
            <v>1150.8</v>
          </cell>
        </row>
        <row r="1575">
          <cell r="B1575" t="str">
            <v>MATERIAL DE HIGIENE</v>
          </cell>
          <cell r="C1575" t="str">
            <v>MATERIAL DE CONSUMO</v>
          </cell>
          <cell r="I1575" t="str">
            <v>dezembro</v>
          </cell>
          <cell r="N1575">
            <v>3568.56</v>
          </cell>
        </row>
        <row r="1576">
          <cell r="B1576" t="str">
            <v>MATERIAL DE USO E CONSUMO</v>
          </cell>
          <cell r="C1576" t="str">
            <v>MATERIAL DE CONSUMO</v>
          </cell>
          <cell r="I1576" t="str">
            <v>dezembro</v>
          </cell>
          <cell r="N1576">
            <v>2028.31</v>
          </cell>
        </row>
        <row r="1577">
          <cell r="B1577" t="str">
            <v>MATERIAL DE ESCRITORIO</v>
          </cell>
          <cell r="C1577" t="str">
            <v>MATERIAL DE CONSUMO</v>
          </cell>
          <cell r="I1577" t="str">
            <v>dezembro</v>
          </cell>
          <cell r="N1577">
            <v>839.8</v>
          </cell>
        </row>
        <row r="1578">
          <cell r="B1578" t="str">
            <v>EMBALAGENS</v>
          </cell>
          <cell r="C1578" t="str">
            <v>MATERIAL DE CONSUMO</v>
          </cell>
          <cell r="I1578" t="str">
            <v>dezembro</v>
          </cell>
          <cell r="N1578">
            <v>696.04</v>
          </cell>
        </row>
        <row r="1579">
          <cell r="B1579" t="str">
            <v>MATERIAL DE USO E CONSUMO</v>
          </cell>
          <cell r="C1579" t="str">
            <v>MATERIAL DE CONSUMO</v>
          </cell>
          <cell r="I1579" t="str">
            <v>dezembro</v>
          </cell>
          <cell r="N1579">
            <v>1165</v>
          </cell>
        </row>
        <row r="1580">
          <cell r="B1580" t="str">
            <v>MATERIAL DE HIGIENE</v>
          </cell>
          <cell r="C1580" t="str">
            <v>MATERIAL DE CONSUMO</v>
          </cell>
          <cell r="I1580" t="str">
            <v>dezembro</v>
          </cell>
          <cell r="N1580">
            <v>55.98</v>
          </cell>
        </row>
        <row r="1581">
          <cell r="B1581" t="str">
            <v>MATERIAL DE HIGIENE</v>
          </cell>
          <cell r="C1581" t="str">
            <v>MATERIAL DE CONSUMO</v>
          </cell>
          <cell r="I1581" t="str">
            <v>dezembro</v>
          </cell>
          <cell r="N1581">
            <v>548.47</v>
          </cell>
        </row>
        <row r="1582">
          <cell r="B1582" t="str">
            <v>MATERIAL DE HIGIENE</v>
          </cell>
          <cell r="C1582" t="str">
            <v>MATERIAL DE CONSUMO</v>
          </cell>
          <cell r="I1582" t="str">
            <v>dezembro</v>
          </cell>
          <cell r="N1582">
            <v>168</v>
          </cell>
        </row>
        <row r="1583">
          <cell r="B1583" t="str">
            <v>MATERIAL DE LIMPEZA</v>
          </cell>
          <cell r="C1583" t="str">
            <v>MATERIAL DE CONSUMO</v>
          </cell>
          <cell r="I1583" t="str">
            <v>dezembro</v>
          </cell>
          <cell r="N1583">
            <v>1150.8</v>
          </cell>
        </row>
        <row r="1584">
          <cell r="B1584" t="str">
            <v>MATERIAL DE LIMPEZA</v>
          </cell>
          <cell r="C1584" t="str">
            <v>MATERIAL DE CONSUMO</v>
          </cell>
          <cell r="I1584" t="str">
            <v>dezembro</v>
          </cell>
          <cell r="N1584">
            <v>2457.35</v>
          </cell>
        </row>
        <row r="1585">
          <cell r="B1585" t="str">
            <v>MATERIAL DE HIGIENE</v>
          </cell>
          <cell r="C1585" t="str">
            <v>MATERIAL DE CONSUMO</v>
          </cell>
          <cell r="I1585" t="str">
            <v>dezembro</v>
          </cell>
          <cell r="N1585">
            <v>3650.74</v>
          </cell>
        </row>
        <row r="1586">
          <cell r="B1586" t="str">
            <v>MATERIAL DE USO E CONSUMO</v>
          </cell>
          <cell r="C1586" t="str">
            <v>MATERIAL DE CONSUMO</v>
          </cell>
          <cell r="I1586" t="str">
            <v>dezembro</v>
          </cell>
          <cell r="N1586">
            <v>402.05</v>
          </cell>
        </row>
        <row r="1587">
          <cell r="B1587" t="str">
            <v>MATERIAL DE USO E CONSUMO</v>
          </cell>
          <cell r="C1587" t="str">
            <v>MATERIAL DE CONSUMO</v>
          </cell>
          <cell r="I1587" t="str">
            <v>dezembro</v>
          </cell>
          <cell r="N1587">
            <v>768.96</v>
          </cell>
        </row>
        <row r="1588">
          <cell r="B1588" t="str">
            <v>MATERIAL DE USO E CONSUMO</v>
          </cell>
          <cell r="C1588" t="str">
            <v>MATERIAL DE CONSUMO</v>
          </cell>
          <cell r="I1588" t="str">
            <v>dezembro</v>
          </cell>
          <cell r="N1588">
            <v>338.6</v>
          </cell>
        </row>
        <row r="1589">
          <cell r="B1589" t="str">
            <v>MATERIAL DE HIGIENE</v>
          </cell>
          <cell r="C1589" t="str">
            <v>MATERIAL DE CONSUMO</v>
          </cell>
          <cell r="I1589" t="str">
            <v>dezembro</v>
          </cell>
          <cell r="N1589">
            <v>3007.61</v>
          </cell>
        </row>
        <row r="1590">
          <cell r="B1590" t="str">
            <v>EMBALAGENS</v>
          </cell>
          <cell r="C1590" t="str">
            <v>MATERIAL DE CONSUMO</v>
          </cell>
          <cell r="I1590" t="str">
            <v>dezembro</v>
          </cell>
          <cell r="N1590">
            <v>1090.47</v>
          </cell>
        </row>
        <row r="1591">
          <cell r="B1591" t="str">
            <v>MATERIAL DE USO E CONSUMO</v>
          </cell>
          <cell r="C1591" t="str">
            <v>MATERIAL DE CONSUMO</v>
          </cell>
          <cell r="I1591" t="str">
            <v>dezembro</v>
          </cell>
          <cell r="N1591">
            <v>29.99</v>
          </cell>
        </row>
        <row r="1592">
          <cell r="B1592" t="str">
            <v>MATERIAL DE ESCRITORIO</v>
          </cell>
          <cell r="C1592" t="str">
            <v>MATERIAL DE CONSUMO</v>
          </cell>
          <cell r="I1592" t="str">
            <v>dezembro</v>
          </cell>
          <cell r="N1592">
            <v>933.5</v>
          </cell>
        </row>
        <row r="1593">
          <cell r="B1593" t="str">
            <v>EMBALAGENS</v>
          </cell>
          <cell r="C1593" t="str">
            <v>MATERIAL DE CONSUMO</v>
          </cell>
          <cell r="I1593" t="str">
            <v>dezembro</v>
          </cell>
          <cell r="N1593">
            <v>759</v>
          </cell>
        </row>
        <row r="1594">
          <cell r="B1594" t="str">
            <v>MATERIAL DE USO E CONSUMO</v>
          </cell>
          <cell r="C1594" t="str">
            <v>MATERIAL DE CONSUMO</v>
          </cell>
          <cell r="I1594" t="str">
            <v>dezembro</v>
          </cell>
          <cell r="N1594">
            <v>850</v>
          </cell>
        </row>
        <row r="1595">
          <cell r="B1595" t="str">
            <v>MATERIAL DE USO E CONSUMO</v>
          </cell>
          <cell r="C1595" t="str">
            <v>MATERIAL DE CONSUMO</v>
          </cell>
          <cell r="I1595" t="str">
            <v>dezembro</v>
          </cell>
          <cell r="N1595">
            <v>216</v>
          </cell>
        </row>
        <row r="1596">
          <cell r="B1596" t="str">
            <v>MATERIAL DE USO E CONSUMO</v>
          </cell>
          <cell r="C1596" t="str">
            <v>MATERIAL DE CONSUMO</v>
          </cell>
          <cell r="I1596" t="str">
            <v>dezembro</v>
          </cell>
          <cell r="N1596">
            <v>1165</v>
          </cell>
        </row>
        <row r="1597">
          <cell r="B1597" t="str">
            <v>MATERIAL DE USO E CONSUMO</v>
          </cell>
          <cell r="C1597" t="str">
            <v>MATERIAL DE CONSUMO</v>
          </cell>
          <cell r="I1597" t="str">
            <v>dezembro</v>
          </cell>
          <cell r="N1597">
            <v>2050.35</v>
          </cell>
        </row>
        <row r="1598">
          <cell r="B1598" t="str">
            <v>MATERIAL DE USO E CONSUMO</v>
          </cell>
          <cell r="C1598" t="str">
            <v>MATERIAL DE CONSUMO</v>
          </cell>
          <cell r="I1598" t="str">
            <v>dezembro</v>
          </cell>
          <cell r="N1598">
            <v>175.74</v>
          </cell>
        </row>
        <row r="1599">
          <cell r="B1599" t="str">
            <v>MATERIAL DE USO E CONSUMO</v>
          </cell>
          <cell r="C1599" t="str">
            <v>MATERIAL DE CONSUMO</v>
          </cell>
          <cell r="I1599" t="str">
            <v>dezembro</v>
          </cell>
          <cell r="N1599">
            <v>1090.47</v>
          </cell>
        </row>
        <row r="1600">
          <cell r="B1600" t="str">
            <v>MATERIAL DE HIGIENE</v>
          </cell>
          <cell r="C1600" t="str">
            <v>MATERIAL DE CONSUMO</v>
          </cell>
          <cell r="I1600" t="str">
            <v>dezembro</v>
          </cell>
          <cell r="N1600">
            <v>4178.41</v>
          </cell>
        </row>
        <row r="1601">
          <cell r="B1601" t="str">
            <v>MATERIAL DE HIGIENE</v>
          </cell>
          <cell r="C1601" t="str">
            <v>MATERIAL DE CONSUMO</v>
          </cell>
          <cell r="I1601" t="str">
            <v>dezembro</v>
          </cell>
          <cell r="N1601">
            <v>1351.94</v>
          </cell>
        </row>
        <row r="1602">
          <cell r="B1602" t="str">
            <v>EMBALAGENS</v>
          </cell>
          <cell r="C1602" t="str">
            <v>MATERIAL DE CONSUMO</v>
          </cell>
          <cell r="I1602" t="str">
            <v>dezembro</v>
          </cell>
          <cell r="N1602">
            <v>416.64</v>
          </cell>
        </row>
        <row r="1603">
          <cell r="B1603" t="str">
            <v>MATERIAL DE LIMPEZA</v>
          </cell>
          <cell r="C1603" t="str">
            <v>MATERIAL DE CONSUMO</v>
          </cell>
          <cell r="I1603" t="str">
            <v>dezembro</v>
          </cell>
          <cell r="N1603">
            <v>2920.31</v>
          </cell>
        </row>
        <row r="1604">
          <cell r="B1604" t="str">
            <v>MATERIAL DE USO E CONSUMO</v>
          </cell>
          <cell r="C1604" t="str">
            <v>MATERIAL DE CONSUMO</v>
          </cell>
          <cell r="I1604" t="str">
            <v>dezembro</v>
          </cell>
          <cell r="N1604">
            <v>132</v>
          </cell>
        </row>
        <row r="1605">
          <cell r="B1605" t="str">
            <v>MATERIAL DE ESCRITORIO</v>
          </cell>
          <cell r="C1605" t="str">
            <v>MATERIAL DE CONSUMO</v>
          </cell>
          <cell r="I1605" t="str">
            <v>dezembro</v>
          </cell>
          <cell r="N1605">
            <v>425.59</v>
          </cell>
        </row>
        <row r="1606">
          <cell r="B1606" t="str">
            <v>MATERIAL DE USO E CONSUMO</v>
          </cell>
          <cell r="C1606" t="str">
            <v>MATERIAL DE CONSUMO</v>
          </cell>
          <cell r="I1606" t="str">
            <v>dezembro</v>
          </cell>
          <cell r="N1606">
            <v>1037</v>
          </cell>
        </row>
        <row r="1607">
          <cell r="B1607" t="str">
            <v>MATERIAL DE USO E CONSUMO</v>
          </cell>
          <cell r="C1607" t="str">
            <v>MATERIAL DE CONSUMO</v>
          </cell>
          <cell r="I1607" t="str">
            <v>dezembro</v>
          </cell>
          <cell r="N1607">
            <v>1523.57</v>
          </cell>
        </row>
        <row r="1608">
          <cell r="B1608" t="str">
            <v>MATERIAL DE USO E CONSUMO</v>
          </cell>
          <cell r="C1608" t="str">
            <v>MATERIAL DE CONSUMO</v>
          </cell>
          <cell r="I1608" t="str">
            <v>dezembro</v>
          </cell>
          <cell r="N1608">
            <v>1622.63</v>
          </cell>
        </row>
        <row r="1609">
          <cell r="B1609" t="str">
            <v>MATERIAL DE USO E CONSUMO</v>
          </cell>
          <cell r="C1609" t="str">
            <v>MATERIAL DE CONSUMO</v>
          </cell>
          <cell r="I1609" t="str">
            <v>dezembro</v>
          </cell>
          <cell r="N1609">
            <v>1523.57</v>
          </cell>
        </row>
        <row r="1610">
          <cell r="B1610" t="str">
            <v>MATERIAL DE USO E CONSUMO</v>
          </cell>
          <cell r="C1610" t="str">
            <v>MATERIAL DE CONSUMO</v>
          </cell>
          <cell r="I1610" t="str">
            <v>dezembro</v>
          </cell>
          <cell r="N1610">
            <v>2862.72</v>
          </cell>
        </row>
        <row r="1611">
          <cell r="B1611" t="str">
            <v>MATERIAL DE USO E CONSUMO</v>
          </cell>
          <cell r="C1611" t="str">
            <v>MATERIAL DE CONSUMO</v>
          </cell>
          <cell r="I1611" t="str">
            <v>dezembro</v>
          </cell>
          <cell r="N1611">
            <v>198</v>
          </cell>
        </row>
        <row r="1612">
          <cell r="B1612" t="str">
            <v>MATERIAL DE HIGIENE</v>
          </cell>
          <cell r="C1612" t="str">
            <v>MATERIAL DE CONSUMO</v>
          </cell>
          <cell r="I1612" t="str">
            <v>dezembro</v>
          </cell>
          <cell r="N1612">
            <v>478.91</v>
          </cell>
        </row>
        <row r="1613">
          <cell r="B1613" t="str">
            <v>MATERIAL DE USO E CONSUMO</v>
          </cell>
          <cell r="C1613" t="str">
            <v>MATERIAL DE CONSUMO</v>
          </cell>
          <cell r="I1613" t="str">
            <v>dezembro</v>
          </cell>
          <cell r="N1613">
            <v>1412.78</v>
          </cell>
        </row>
        <row r="1614">
          <cell r="B1614" t="str">
            <v>MATERIAL DE USO E CONSUMO</v>
          </cell>
          <cell r="C1614" t="str">
            <v>MATERIAL DE CONSUMO</v>
          </cell>
          <cell r="I1614" t="str">
            <v>dezembro</v>
          </cell>
          <cell r="N1614">
            <v>407.04</v>
          </cell>
        </row>
        <row r="1615">
          <cell r="B1615" t="str">
            <v>MATERIAL DE USO E CONSUMO</v>
          </cell>
          <cell r="C1615" t="str">
            <v>MATERIAL DE CONSUMO</v>
          </cell>
          <cell r="I1615" t="str">
            <v>dezembro</v>
          </cell>
          <cell r="N1615">
            <v>1090.47</v>
          </cell>
        </row>
        <row r="1616">
          <cell r="B1616" t="str">
            <v>MATERIAL DE HIGIENE</v>
          </cell>
          <cell r="C1616" t="str">
            <v>MATERIAL DE CONSUMO</v>
          </cell>
          <cell r="I1616" t="str">
            <v>dezembro</v>
          </cell>
          <cell r="N1616">
            <v>4053.79</v>
          </cell>
        </row>
        <row r="1617">
          <cell r="B1617" t="str">
            <v>EMBALAGENS</v>
          </cell>
          <cell r="C1617" t="str">
            <v>MATERIAL DE CONSUMO</v>
          </cell>
          <cell r="I1617" t="str">
            <v>dezembro</v>
          </cell>
          <cell r="N1617">
            <v>791.17</v>
          </cell>
        </row>
        <row r="1618">
          <cell r="B1618" t="str">
            <v>MATERIAL DE USO E CONSUMO</v>
          </cell>
          <cell r="C1618" t="str">
            <v>MATERIAL DE CONSUMO</v>
          </cell>
          <cell r="I1618" t="str">
            <v>dezembro</v>
          </cell>
          <cell r="N1618">
            <v>359.4</v>
          </cell>
        </row>
        <row r="1619">
          <cell r="B1619" t="str">
            <v>MATERIAL DE HIGIENE</v>
          </cell>
          <cell r="C1619" t="str">
            <v>MATERIAL DE CONSUMO</v>
          </cell>
          <cell r="I1619" t="str">
            <v>dezembro</v>
          </cell>
          <cell r="N1619">
            <v>3549.73</v>
          </cell>
        </row>
        <row r="1620">
          <cell r="B1620" t="str">
            <v>MATERIAL DE LIMPEZA</v>
          </cell>
          <cell r="C1620" t="str">
            <v>MATERIAL DE CONSUMO</v>
          </cell>
          <cell r="I1620" t="str">
            <v>dezembro</v>
          </cell>
          <cell r="N1620">
            <v>1815.44</v>
          </cell>
        </row>
        <row r="1621">
          <cell r="B1621" t="str">
            <v>MATERIAL DE LIMPEZA</v>
          </cell>
          <cell r="C1621" t="str">
            <v>MATERIAL DE CONSUMO</v>
          </cell>
          <cell r="I1621" t="str">
            <v>dezembro</v>
          </cell>
          <cell r="N1621">
            <v>3224.07</v>
          </cell>
        </row>
        <row r="1622">
          <cell r="B1622" t="str">
            <v>MATERIAL DE USO E CONSUMO</v>
          </cell>
          <cell r="C1622" t="str">
            <v>MATERIAL DE CONSUMO</v>
          </cell>
          <cell r="I1622" t="str">
            <v>dezembro</v>
          </cell>
          <cell r="N1622">
            <v>1700</v>
          </cell>
        </row>
        <row r="1623">
          <cell r="B1623" t="str">
            <v>EMBALAGENS</v>
          </cell>
          <cell r="C1623" t="str">
            <v>MATERIAL DE CONSUMO</v>
          </cell>
          <cell r="I1623" t="str">
            <v>dezembro</v>
          </cell>
          <cell r="N1623">
            <v>3347.04</v>
          </cell>
        </row>
        <row r="1624">
          <cell r="B1624" t="str">
            <v>MATERIAL DE USO E CONSUMO</v>
          </cell>
          <cell r="C1624" t="str">
            <v>MATERIAL DE CONSUMO</v>
          </cell>
          <cell r="I1624" t="str">
            <v>dezembro</v>
          </cell>
          <cell r="N1624">
            <v>1117.97</v>
          </cell>
        </row>
        <row r="1625">
          <cell r="B1625" t="str">
            <v>MATERIAL DE LIMPEZA</v>
          </cell>
          <cell r="C1625" t="str">
            <v>MATERIAL DE CONSUMO</v>
          </cell>
          <cell r="I1625" t="str">
            <v>dezembro</v>
          </cell>
          <cell r="N1625">
            <v>866.86</v>
          </cell>
        </row>
        <row r="1626">
          <cell r="B1626" t="str">
            <v>MATERIAL DE HIGIENE</v>
          </cell>
          <cell r="C1626" t="str">
            <v>MATERIAL DE CONSUMO</v>
          </cell>
          <cell r="I1626" t="str">
            <v>janeiro</v>
          </cell>
          <cell r="N1626">
            <v>2733.67</v>
          </cell>
        </row>
        <row r="1627">
          <cell r="B1627" t="str">
            <v>MATERIAL DE LIMPEZA</v>
          </cell>
          <cell r="C1627" t="str">
            <v>MATERIAL DE CONSUMO</v>
          </cell>
          <cell r="I1627" t="str">
            <v>janeiro</v>
          </cell>
          <cell r="N1627">
            <v>353.69</v>
          </cell>
        </row>
        <row r="1628">
          <cell r="B1628" t="str">
            <v>MATERIAL DE LIMPEZA</v>
          </cell>
          <cell r="C1628" t="str">
            <v>MATERIAL DE CONSUMO</v>
          </cell>
          <cell r="I1628" t="str">
            <v>janeiro</v>
          </cell>
          <cell r="N1628">
            <v>791.16</v>
          </cell>
        </row>
        <row r="1629">
          <cell r="B1629" t="str">
            <v>MATERIAL DE LIMPEZA</v>
          </cell>
          <cell r="C1629" t="str">
            <v>MATERIAL DE CONSUMO</v>
          </cell>
          <cell r="I1629" t="str">
            <v>janeiro</v>
          </cell>
          <cell r="N1629">
            <v>898.28</v>
          </cell>
        </row>
        <row r="1630">
          <cell r="B1630" t="str">
            <v>MATERIAL DE LIMPEZA</v>
          </cell>
          <cell r="C1630" t="str">
            <v>MATERIAL DE CONSUMO</v>
          </cell>
          <cell r="I1630" t="str">
            <v>janeiro</v>
          </cell>
          <cell r="N1630">
            <v>1294.4100000000001</v>
          </cell>
        </row>
        <row r="1631">
          <cell r="B1631" t="str">
            <v>MATERIAL DE USO E CONSUMO</v>
          </cell>
          <cell r="C1631" t="str">
            <v>MATERIAL DE CONSUMO</v>
          </cell>
          <cell r="I1631" t="str">
            <v>janeiro</v>
          </cell>
          <cell r="N1631">
            <v>424.71</v>
          </cell>
        </row>
        <row r="1632">
          <cell r="B1632" t="str">
            <v>MATERIAL DE LIMPEZA</v>
          </cell>
          <cell r="C1632" t="str">
            <v>MATERIAL DE CONSUMO</v>
          </cell>
          <cell r="I1632" t="str">
            <v>janeiro</v>
          </cell>
          <cell r="N1632">
            <v>791.16</v>
          </cell>
        </row>
        <row r="1633">
          <cell r="B1633" t="str">
            <v>MATERIAL DE HIGIENE</v>
          </cell>
          <cell r="C1633" t="str">
            <v>MATERIAL DE CONSUMO</v>
          </cell>
          <cell r="I1633" t="str">
            <v>janeiro</v>
          </cell>
          <cell r="N1633">
            <v>1837.35</v>
          </cell>
        </row>
        <row r="1634">
          <cell r="B1634" t="str">
            <v>MATERIAL DE USO E CONSUMO</v>
          </cell>
          <cell r="C1634" t="str">
            <v>MATERIAL DE CONSUMO</v>
          </cell>
          <cell r="I1634" t="str">
            <v>janeiro</v>
          </cell>
          <cell r="N1634">
            <v>109.02</v>
          </cell>
        </row>
        <row r="1635">
          <cell r="B1635" t="str">
            <v>MATERIAL DE USO E CONSUMO</v>
          </cell>
          <cell r="C1635" t="str">
            <v>MATERIAL DE CONSUMO</v>
          </cell>
          <cell r="I1635" t="str">
            <v>janeiro</v>
          </cell>
          <cell r="N1635">
            <v>140.80000000000001</v>
          </cell>
        </row>
        <row r="1636">
          <cell r="B1636" t="str">
            <v>MATERIAL DE USO E CONSUMO</v>
          </cell>
          <cell r="C1636" t="str">
            <v>MATERIAL DE CONSUMO</v>
          </cell>
          <cell r="I1636" t="str">
            <v>janeiro</v>
          </cell>
          <cell r="N1636">
            <v>1165</v>
          </cell>
        </row>
        <row r="1637">
          <cell r="B1637" t="str">
            <v>MATERIAL DE USO E CONSUMO</v>
          </cell>
          <cell r="C1637" t="str">
            <v>MATERIAL DE CONSUMO</v>
          </cell>
          <cell r="I1637" t="str">
            <v>janeiro</v>
          </cell>
          <cell r="N1637">
            <v>60.95</v>
          </cell>
        </row>
        <row r="1638">
          <cell r="B1638" t="str">
            <v>MATERIAL DE USO E CONSUMO</v>
          </cell>
          <cell r="C1638" t="str">
            <v>MATERIAL DE CONSUMO</v>
          </cell>
          <cell r="I1638" t="str">
            <v>janeiro</v>
          </cell>
          <cell r="N1638">
            <v>184.79</v>
          </cell>
        </row>
        <row r="1639">
          <cell r="B1639" t="str">
            <v>MATERIAL DE USO E CONSUMO</v>
          </cell>
          <cell r="C1639" t="str">
            <v>MATERIAL DE CONSUMO</v>
          </cell>
          <cell r="I1639" t="str">
            <v>janeiro</v>
          </cell>
          <cell r="N1639">
            <v>26.91</v>
          </cell>
        </row>
        <row r="1640">
          <cell r="B1640" t="str">
            <v>MATERIAL DE USO E CONSUMO</v>
          </cell>
          <cell r="C1640" t="str">
            <v>MATERIAL DE CONSUMO</v>
          </cell>
          <cell r="I1640" t="str">
            <v>janeiro</v>
          </cell>
          <cell r="N1640">
            <v>32.1</v>
          </cell>
        </row>
        <row r="1641">
          <cell r="B1641" t="str">
            <v>MATERIAL DE USO E CONSUMO</v>
          </cell>
          <cell r="C1641" t="str">
            <v>MATERIAL DE CONSUMO</v>
          </cell>
          <cell r="I1641" t="str">
            <v>janeiro</v>
          </cell>
          <cell r="N1641">
            <v>424.7</v>
          </cell>
        </row>
        <row r="1642">
          <cell r="B1642" t="str">
            <v>MATERIAL DE USO E CONSUMO</v>
          </cell>
          <cell r="C1642" t="str">
            <v>MATERIAL DE CONSUMO</v>
          </cell>
          <cell r="I1642" t="str">
            <v>janeiro</v>
          </cell>
          <cell r="N1642">
            <v>1523.57</v>
          </cell>
        </row>
        <row r="1643">
          <cell r="B1643" t="str">
            <v>MATERIAL DE LIMPEZA</v>
          </cell>
          <cell r="C1643" t="str">
            <v>MATERIAL DE CONSUMO</v>
          </cell>
          <cell r="I1643" t="str">
            <v>janeiro</v>
          </cell>
          <cell r="N1643">
            <v>1299.69</v>
          </cell>
        </row>
        <row r="1644">
          <cell r="B1644" t="str">
            <v>MATERIAL DE LIMPEZA</v>
          </cell>
          <cell r="C1644" t="str">
            <v>MATERIAL DE CONSUMO</v>
          </cell>
          <cell r="I1644" t="str">
            <v>janeiro</v>
          </cell>
          <cell r="N1644">
            <v>268.02999999999997</v>
          </cell>
        </row>
        <row r="1645">
          <cell r="B1645" t="str">
            <v>MATERIAL DE LIMPEZA</v>
          </cell>
          <cell r="C1645" t="str">
            <v>MATERIAL DE CONSUMO</v>
          </cell>
          <cell r="I1645" t="str">
            <v>janeiro</v>
          </cell>
          <cell r="N1645">
            <v>337.26</v>
          </cell>
        </row>
        <row r="1646">
          <cell r="B1646" t="str">
            <v>MATERIAL DE HIGIENE</v>
          </cell>
          <cell r="C1646" t="str">
            <v>MATERIAL DE CONSUMO</v>
          </cell>
          <cell r="I1646" t="str">
            <v>janeiro</v>
          </cell>
          <cell r="N1646">
            <v>798.49</v>
          </cell>
        </row>
        <row r="1647">
          <cell r="B1647" t="str">
            <v>MATERIAL DE HIGIENE</v>
          </cell>
          <cell r="C1647" t="str">
            <v>MATERIAL DE CONSUMO</v>
          </cell>
          <cell r="I1647" t="str">
            <v>janeiro</v>
          </cell>
          <cell r="N1647">
            <v>1455.12</v>
          </cell>
        </row>
        <row r="1648">
          <cell r="B1648" t="str">
            <v>MATERIAL DE USO E CONSUMO</v>
          </cell>
          <cell r="C1648" t="str">
            <v>MATERIAL DE CONSUMO</v>
          </cell>
          <cell r="I1648" t="str">
            <v>janeiro</v>
          </cell>
          <cell r="N1648">
            <v>99.42</v>
          </cell>
        </row>
        <row r="1649">
          <cell r="B1649" t="str">
            <v>MATERIAL DE USO E CONSUMO</v>
          </cell>
          <cell r="C1649" t="str">
            <v>MATERIAL DE CONSUMO</v>
          </cell>
          <cell r="I1649" t="str">
            <v>janeiro</v>
          </cell>
          <cell r="N1649">
            <v>99.42</v>
          </cell>
        </row>
        <row r="1650">
          <cell r="B1650" t="str">
            <v>MATERIAL DE USO E CONSUMO</v>
          </cell>
          <cell r="C1650" t="str">
            <v>MATERIAL DE CONSUMO</v>
          </cell>
          <cell r="I1650" t="str">
            <v>janeiro</v>
          </cell>
          <cell r="N1650">
            <v>99.43</v>
          </cell>
        </row>
        <row r="1651">
          <cell r="B1651" t="str">
            <v>MATERIAL DE LIMPEZA</v>
          </cell>
          <cell r="C1651" t="str">
            <v>MATERIAL DE CONSUMO</v>
          </cell>
          <cell r="I1651" t="str">
            <v>fevereiro</v>
          </cell>
          <cell r="N1651">
            <v>80</v>
          </cell>
        </row>
        <row r="1652">
          <cell r="B1652" t="str">
            <v>MATERIAL DE USO E CONSUMO</v>
          </cell>
          <cell r="C1652" t="str">
            <v>MATERIAL DE CONSUMO</v>
          </cell>
          <cell r="I1652" t="str">
            <v>fevereiro</v>
          </cell>
          <cell r="N1652">
            <v>149.6</v>
          </cell>
        </row>
        <row r="1653">
          <cell r="B1653" t="str">
            <v>MATERIAL DE ESCRITORIO</v>
          </cell>
          <cell r="C1653" t="str">
            <v>MATERIAL DE CONSUMO</v>
          </cell>
          <cell r="I1653" t="str">
            <v>fevereiro</v>
          </cell>
          <cell r="N1653">
            <v>159.9</v>
          </cell>
        </row>
        <row r="1654">
          <cell r="B1654" t="str">
            <v>MATERIAL DE LIMPEZA</v>
          </cell>
          <cell r="C1654" t="str">
            <v>MATERIAL DE CONSUMO</v>
          </cell>
          <cell r="I1654" t="str">
            <v>fevereiro</v>
          </cell>
          <cell r="N1654">
            <v>2208.23</v>
          </cell>
        </row>
        <row r="1655">
          <cell r="B1655" t="str">
            <v>MATERIAL DE ESCRITORIO</v>
          </cell>
          <cell r="C1655" t="str">
            <v>MATERIAL DE CONSUMO</v>
          </cell>
          <cell r="I1655" t="str">
            <v>fevereiro</v>
          </cell>
          <cell r="N1655">
            <v>135</v>
          </cell>
        </row>
        <row r="1656">
          <cell r="B1656" t="str">
            <v>MATERIAL DE LIMPEZA</v>
          </cell>
          <cell r="C1656" t="str">
            <v>MATERIAL DE CONSUMO</v>
          </cell>
          <cell r="I1656" t="str">
            <v>fevereiro</v>
          </cell>
          <cell r="N1656">
            <v>383.02</v>
          </cell>
        </row>
        <row r="1657">
          <cell r="B1657" t="str">
            <v>MATERIAL DE LIMPEZA</v>
          </cell>
          <cell r="C1657" t="str">
            <v>MATERIAL DE CONSUMO</v>
          </cell>
          <cell r="I1657" t="str">
            <v>fevereiro</v>
          </cell>
          <cell r="N1657">
            <v>1294.4100000000001</v>
          </cell>
        </row>
        <row r="1658">
          <cell r="B1658" t="str">
            <v>MATERIAL DE USO E CONSUMO</v>
          </cell>
          <cell r="C1658" t="str">
            <v>MATERIAL DE CONSUMO</v>
          </cell>
          <cell r="I1658" t="str">
            <v>fevereiro</v>
          </cell>
          <cell r="N1658">
            <v>27.89</v>
          </cell>
        </row>
        <row r="1659">
          <cell r="B1659" t="str">
            <v>MATERIAL DE USO E CONSUMO</v>
          </cell>
          <cell r="C1659" t="str">
            <v>MATERIAL DE CONSUMO</v>
          </cell>
          <cell r="I1659" t="str">
            <v>fevereiro</v>
          </cell>
          <cell r="N1659">
            <v>31.98</v>
          </cell>
        </row>
        <row r="1660">
          <cell r="B1660" t="str">
            <v>MATERIAL DE LIMPEZA</v>
          </cell>
          <cell r="C1660" t="str">
            <v>MATERIAL DE CONSUMO</v>
          </cell>
          <cell r="I1660" t="str">
            <v>fevereiro</v>
          </cell>
          <cell r="N1660">
            <v>123.4</v>
          </cell>
        </row>
        <row r="1661">
          <cell r="B1661" t="str">
            <v>MATERIAL DE USO E CONSUMO</v>
          </cell>
          <cell r="C1661" t="str">
            <v>MATERIAL DE CONSUMO</v>
          </cell>
          <cell r="I1661" t="str">
            <v>fevereiro</v>
          </cell>
          <cell r="N1661">
            <v>160</v>
          </cell>
        </row>
        <row r="1662">
          <cell r="B1662" t="str">
            <v>MATERIAL DE USO E CONSUMO</v>
          </cell>
          <cell r="C1662" t="str">
            <v>MATERIAL DE CONSUMO</v>
          </cell>
          <cell r="I1662" t="str">
            <v>fevereiro</v>
          </cell>
          <cell r="N1662">
            <v>175.74</v>
          </cell>
        </row>
        <row r="1663">
          <cell r="B1663" t="str">
            <v>MATERIAL DE USO E CONSUMO</v>
          </cell>
          <cell r="C1663" t="str">
            <v>MATERIAL DE CONSUMO</v>
          </cell>
          <cell r="I1663" t="str">
            <v>fevereiro</v>
          </cell>
          <cell r="N1663">
            <v>216</v>
          </cell>
        </row>
        <row r="1664">
          <cell r="B1664" t="str">
            <v>MATERIAL DE LIMPEZA</v>
          </cell>
          <cell r="C1664" t="str">
            <v>MATERIAL DE CONSUMO</v>
          </cell>
          <cell r="I1664" t="str">
            <v>fevereiro</v>
          </cell>
          <cell r="N1664">
            <v>525.36</v>
          </cell>
        </row>
        <row r="1665">
          <cell r="B1665" t="str">
            <v>MATERIAL DE HIGIENE</v>
          </cell>
          <cell r="C1665" t="str">
            <v>MATERIAL DE CONSUMO</v>
          </cell>
          <cell r="I1665" t="str">
            <v>fevereiro</v>
          </cell>
          <cell r="N1665">
            <v>881.2</v>
          </cell>
        </row>
        <row r="1666">
          <cell r="B1666" t="str">
            <v>MATERIAL DE LIMPEZA</v>
          </cell>
          <cell r="C1666" t="str">
            <v>MATERIAL DE CONSUMO</v>
          </cell>
          <cell r="I1666" t="str">
            <v>fevereiro</v>
          </cell>
          <cell r="N1666">
            <v>2513.9</v>
          </cell>
        </row>
        <row r="1667">
          <cell r="B1667" t="str">
            <v>MATERIAL DE USO E CONSUMO</v>
          </cell>
          <cell r="C1667" t="str">
            <v>MATERIAL DE CONSUMO</v>
          </cell>
          <cell r="I1667" t="str">
            <v>fevereiro</v>
          </cell>
          <cell r="N1667">
            <v>444</v>
          </cell>
        </row>
        <row r="1668">
          <cell r="B1668" t="str">
            <v>MATERIAL DE LIMPEZA</v>
          </cell>
          <cell r="C1668" t="str">
            <v>MATERIAL DE CONSUMO</v>
          </cell>
          <cell r="I1668" t="str">
            <v>fevereiro</v>
          </cell>
          <cell r="N1668">
            <v>787.06</v>
          </cell>
        </row>
        <row r="1669">
          <cell r="B1669" t="str">
            <v>MATERIAL DE HIGIENE</v>
          </cell>
          <cell r="C1669" t="str">
            <v>MATERIAL DE CONSUMO</v>
          </cell>
          <cell r="I1669" t="str">
            <v>fevereiro</v>
          </cell>
          <cell r="N1669">
            <v>1166.6300000000001</v>
          </cell>
        </row>
        <row r="1670">
          <cell r="B1670" t="str">
            <v>MATERIAL DE LIMPEZA</v>
          </cell>
          <cell r="C1670" t="str">
            <v>MATERIAL DE CONSUMO</v>
          </cell>
          <cell r="I1670" t="str">
            <v>fevereiro</v>
          </cell>
          <cell r="N1670">
            <v>164.91</v>
          </cell>
        </row>
        <row r="1671">
          <cell r="B1671" t="str">
            <v>MATERIAL DE USO E CONSUMO</v>
          </cell>
          <cell r="C1671" t="str">
            <v>MATERIAL DE CONSUMO</v>
          </cell>
          <cell r="I1671" t="str">
            <v>fevereiro</v>
          </cell>
          <cell r="N1671">
            <v>279.60000000000002</v>
          </cell>
        </row>
        <row r="1672">
          <cell r="B1672" t="str">
            <v>MATERIAL DE USO E CONSUMO</v>
          </cell>
          <cell r="C1672" t="str">
            <v>MATERIAL DE CONSUMO</v>
          </cell>
          <cell r="I1672" t="str">
            <v>fevereiro</v>
          </cell>
          <cell r="N1672">
            <v>402.05</v>
          </cell>
        </row>
        <row r="1673">
          <cell r="B1673" t="str">
            <v>MATERIAL DE LIMPEZA</v>
          </cell>
          <cell r="C1673" t="str">
            <v>MATERIAL DE CONSUMO</v>
          </cell>
          <cell r="I1673" t="str">
            <v>fevereiro</v>
          </cell>
          <cell r="N1673">
            <v>3105.37</v>
          </cell>
        </row>
        <row r="1674">
          <cell r="B1674" t="str">
            <v>MATERIAL DE HIGIENE</v>
          </cell>
          <cell r="C1674" t="str">
            <v>MATERIAL DE CONSUMO</v>
          </cell>
          <cell r="I1674" t="str">
            <v>fevereiro</v>
          </cell>
          <cell r="N1674">
            <v>3118.59</v>
          </cell>
        </row>
        <row r="1675">
          <cell r="B1675" t="str">
            <v>MATERIAL DE ESCRITORIO</v>
          </cell>
          <cell r="C1675" t="str">
            <v>MATERIAL DE CONSUMO</v>
          </cell>
          <cell r="I1675" t="str">
            <v>fevereiro</v>
          </cell>
          <cell r="N1675">
            <v>1144.05</v>
          </cell>
        </row>
        <row r="1676">
          <cell r="B1676" t="str">
            <v>MATERIAL DE USO E CONSUMO</v>
          </cell>
          <cell r="C1676" t="str">
            <v>MATERIAL DE CONSUMO</v>
          </cell>
          <cell r="I1676" t="str">
            <v>fevereiro</v>
          </cell>
          <cell r="N1676">
            <v>1523.57</v>
          </cell>
        </row>
        <row r="1677">
          <cell r="B1677" t="str">
            <v>MATERIAL DE USO E CONSUMO</v>
          </cell>
          <cell r="C1677" t="str">
            <v>MATERIAL DE CONSUMO</v>
          </cell>
          <cell r="I1677" t="str">
            <v>fevereiro</v>
          </cell>
          <cell r="N1677">
            <v>520</v>
          </cell>
        </row>
        <row r="1678">
          <cell r="B1678" t="str">
            <v>MATERIAL DE LIMPEZA</v>
          </cell>
          <cell r="C1678" t="str">
            <v>MATERIAL DE CONSUMO</v>
          </cell>
          <cell r="I1678" t="str">
            <v>fevereiro</v>
          </cell>
          <cell r="N1678">
            <v>508.58</v>
          </cell>
        </row>
        <row r="1679">
          <cell r="B1679" t="str">
            <v>MATERIAL DE ESCRITORIO</v>
          </cell>
          <cell r="C1679" t="str">
            <v>MATERIAL DE CONSUMO</v>
          </cell>
          <cell r="I1679" t="str">
            <v>fevereiro</v>
          </cell>
          <cell r="N1679">
            <v>34.5</v>
          </cell>
        </row>
        <row r="1680">
          <cell r="B1680" t="str">
            <v>MATERIAL DE USO E CONSUMO</v>
          </cell>
          <cell r="C1680" t="str">
            <v>MATERIAL DE CONSUMO</v>
          </cell>
          <cell r="I1680" t="str">
            <v>fevereiro</v>
          </cell>
          <cell r="N1680">
            <v>89.95</v>
          </cell>
        </row>
        <row r="1681">
          <cell r="B1681" t="str">
            <v>MATERIAL DE USO E CONSUMO</v>
          </cell>
          <cell r="C1681" t="str">
            <v>MATERIAL DE CONSUMO</v>
          </cell>
          <cell r="I1681" t="str">
            <v>fevereiro</v>
          </cell>
          <cell r="N1681">
            <v>108</v>
          </cell>
        </row>
        <row r="1682">
          <cell r="B1682" t="str">
            <v>MATERIAL DE HIGIENE</v>
          </cell>
          <cell r="C1682" t="str">
            <v>MATERIAL DE CONSUMO</v>
          </cell>
          <cell r="I1682" t="str">
            <v>fevereiro</v>
          </cell>
          <cell r="N1682">
            <v>2381.46</v>
          </cell>
        </row>
        <row r="1683">
          <cell r="B1683" t="str">
            <v>MATERIAL DE USO E CONSUMO</v>
          </cell>
          <cell r="C1683" t="str">
            <v>MATERIAL DE CONSUMO</v>
          </cell>
          <cell r="I1683" t="str">
            <v>fevereiro</v>
          </cell>
          <cell r="N1683">
            <v>3084.19</v>
          </cell>
        </row>
        <row r="1684">
          <cell r="B1684" t="str">
            <v>MATERIAL DE USO E CONSUMO</v>
          </cell>
          <cell r="C1684" t="str">
            <v>MATERIAL DE CONSUMO</v>
          </cell>
          <cell r="I1684" t="str">
            <v>fevereiro</v>
          </cell>
          <cell r="N1684">
            <v>26.91</v>
          </cell>
        </row>
        <row r="1685">
          <cell r="B1685" t="str">
            <v>MATERIAL DE USO E CONSUMO</v>
          </cell>
          <cell r="C1685" t="str">
            <v>MATERIAL DE CONSUMO</v>
          </cell>
          <cell r="I1685" t="str">
            <v>fevereiro</v>
          </cell>
          <cell r="N1685">
            <v>124.84</v>
          </cell>
        </row>
        <row r="1686">
          <cell r="B1686" t="str">
            <v>MATERIAL DE LIMPEZA</v>
          </cell>
          <cell r="C1686" t="str">
            <v>MATERIAL DE CONSUMO</v>
          </cell>
          <cell r="I1686" t="str">
            <v>fevereiro</v>
          </cell>
          <cell r="N1686">
            <v>216.99</v>
          </cell>
        </row>
        <row r="1687">
          <cell r="B1687" t="str">
            <v>MATERIAL DE ESCRITORIO</v>
          </cell>
          <cell r="C1687" t="str">
            <v>MATERIAL DE CONSUMO</v>
          </cell>
          <cell r="I1687" t="str">
            <v>fevereiro</v>
          </cell>
          <cell r="N1687">
            <v>240</v>
          </cell>
        </row>
        <row r="1688">
          <cell r="B1688" t="str">
            <v>MATERIAL DE USO E CONSUMO</v>
          </cell>
          <cell r="C1688" t="str">
            <v>MATERIAL DE CONSUMO</v>
          </cell>
          <cell r="I1688" t="str">
            <v>fevereiro</v>
          </cell>
          <cell r="N1688">
            <v>730.02</v>
          </cell>
        </row>
        <row r="1689">
          <cell r="B1689" t="str">
            <v>MATERIAL DE USO E CONSUMO</v>
          </cell>
          <cell r="C1689" t="str">
            <v>MATERIAL DE CONSUMO</v>
          </cell>
          <cell r="I1689" t="str">
            <v>fevereiro</v>
          </cell>
          <cell r="N1689">
            <v>1523.57</v>
          </cell>
        </row>
        <row r="1690">
          <cell r="B1690" t="str">
            <v>MATERIAL DE LIMPEZA</v>
          </cell>
          <cell r="C1690" t="str">
            <v>MATERIAL DE CONSUMO</v>
          </cell>
          <cell r="I1690" t="str">
            <v>fevereiro</v>
          </cell>
          <cell r="N1690">
            <v>110</v>
          </cell>
        </row>
        <row r="1691">
          <cell r="B1691" t="str">
            <v>MATERIAL DE USO E CONSUMO</v>
          </cell>
          <cell r="C1691" t="str">
            <v>MATERIAL DE CONSUMO</v>
          </cell>
          <cell r="I1691" t="str">
            <v>fevereiro</v>
          </cell>
          <cell r="N1691">
            <v>900</v>
          </cell>
        </row>
        <row r="1692">
          <cell r="B1692" t="str">
            <v>MATERIAL DE HIGIENE</v>
          </cell>
          <cell r="C1692" t="str">
            <v>MATERIAL DE CONSUMO</v>
          </cell>
          <cell r="I1692" t="str">
            <v>fevereiro</v>
          </cell>
          <cell r="N1692">
            <v>1963.29</v>
          </cell>
        </row>
        <row r="1693">
          <cell r="B1693" t="str">
            <v>MATERIAL DE HIGIENE</v>
          </cell>
          <cell r="C1693" t="str">
            <v>MATERIAL DE CONSUMO</v>
          </cell>
          <cell r="I1693" t="str">
            <v>fevereiro</v>
          </cell>
          <cell r="N1693">
            <v>157.16</v>
          </cell>
        </row>
        <row r="1694">
          <cell r="B1694" t="str">
            <v>MATERIAL DE LIMPEZA</v>
          </cell>
          <cell r="C1694" t="str">
            <v>MATERIAL DE CONSUMO</v>
          </cell>
          <cell r="I1694" t="str">
            <v>fevereiro</v>
          </cell>
          <cell r="N1694">
            <v>2054.4299999999998</v>
          </cell>
        </row>
        <row r="1695">
          <cell r="B1695" t="str">
            <v>MATERIAL DE USO E CONSUMO</v>
          </cell>
          <cell r="C1695" t="str">
            <v>MATERIAL DE CONSUMO</v>
          </cell>
          <cell r="I1695" t="str">
            <v>março</v>
          </cell>
          <cell r="N1695">
            <v>108</v>
          </cell>
        </row>
        <row r="1696">
          <cell r="B1696" t="str">
            <v>MATERIAL DE USO E CONSUMO</v>
          </cell>
          <cell r="C1696" t="str">
            <v>MATERIAL DE CONSUMO</v>
          </cell>
          <cell r="I1696" t="str">
            <v>março</v>
          </cell>
          <cell r="N1696">
            <v>216</v>
          </cell>
        </row>
        <row r="1697">
          <cell r="B1697" t="str">
            <v>MATERIAL DE USO E CONSUMO</v>
          </cell>
          <cell r="C1697" t="str">
            <v>MATERIAL DE CONSUMO</v>
          </cell>
          <cell r="I1697" t="str">
            <v>março</v>
          </cell>
          <cell r="N1697">
            <v>527</v>
          </cell>
        </row>
        <row r="1698">
          <cell r="B1698" t="str">
            <v>MATERIAL DE ESCRITORIO</v>
          </cell>
          <cell r="C1698" t="str">
            <v>MATERIAL DE CONSUMO</v>
          </cell>
          <cell r="I1698" t="str">
            <v>março</v>
          </cell>
          <cell r="N1698">
            <v>1057.8499999999999</v>
          </cell>
        </row>
        <row r="1699">
          <cell r="B1699" t="str">
            <v>MATERIAL DE HIGIENE</v>
          </cell>
          <cell r="C1699" t="str">
            <v>MATERIAL DE CONSUMO</v>
          </cell>
          <cell r="I1699" t="str">
            <v>março</v>
          </cell>
          <cell r="N1699">
            <v>2359.0300000000002</v>
          </cell>
        </row>
        <row r="1700">
          <cell r="B1700" t="str">
            <v>MATERIAL DE HIGIENE</v>
          </cell>
          <cell r="C1700" t="str">
            <v>MATERIAL DE CONSUMO</v>
          </cell>
          <cell r="I1700" t="str">
            <v>março</v>
          </cell>
          <cell r="N1700">
            <v>3256.19</v>
          </cell>
        </row>
        <row r="1701">
          <cell r="B1701" t="str">
            <v>MATERIAL DE HIGIENE</v>
          </cell>
          <cell r="C1701" t="str">
            <v>MATERIAL DE CONSUMO</v>
          </cell>
          <cell r="I1701" t="str">
            <v>março</v>
          </cell>
          <cell r="N1701">
            <v>177.16</v>
          </cell>
        </row>
        <row r="1702">
          <cell r="B1702" t="str">
            <v>MATERIAL DE USO E CONSUMO</v>
          </cell>
          <cell r="C1702" t="str">
            <v>MATERIAL DE CONSUMO</v>
          </cell>
          <cell r="I1702" t="str">
            <v>março</v>
          </cell>
          <cell r="N1702">
            <v>537.6</v>
          </cell>
        </row>
        <row r="1703">
          <cell r="B1703" t="str">
            <v>EMBALAGENS</v>
          </cell>
          <cell r="C1703" t="str">
            <v>MATERIAL DE CONSUMO</v>
          </cell>
          <cell r="I1703" t="str">
            <v>março</v>
          </cell>
          <cell r="N1703">
            <v>1168.6300000000001</v>
          </cell>
        </row>
        <row r="1704">
          <cell r="B1704" t="str">
            <v>MATERIAL DE USO E CONSUMO</v>
          </cell>
          <cell r="C1704" t="str">
            <v>MATERIAL DE CONSUMO</v>
          </cell>
          <cell r="I1704" t="str">
            <v>março</v>
          </cell>
          <cell r="N1704">
            <v>158.4</v>
          </cell>
        </row>
        <row r="1705">
          <cell r="B1705" t="str">
            <v>MATERIAL DE LIMPEZA</v>
          </cell>
          <cell r="C1705" t="str">
            <v>MATERIAL DE CONSUMO</v>
          </cell>
          <cell r="I1705" t="str">
            <v>março</v>
          </cell>
          <cell r="N1705">
            <v>2313.73</v>
          </cell>
        </row>
        <row r="1706">
          <cell r="B1706" t="str">
            <v>MATERIAL DE HIGIENE</v>
          </cell>
          <cell r="C1706" t="str">
            <v>MATERIAL DE CONSUMO</v>
          </cell>
          <cell r="I1706" t="str">
            <v>março</v>
          </cell>
          <cell r="N1706">
            <v>2381.46</v>
          </cell>
        </row>
        <row r="1707">
          <cell r="B1707" t="str">
            <v>MATERIAL DE LIMPEZA</v>
          </cell>
          <cell r="C1707" t="str">
            <v>MATERIAL DE CONSUMO</v>
          </cell>
          <cell r="I1707" t="str">
            <v>março</v>
          </cell>
          <cell r="N1707">
            <v>1418.12</v>
          </cell>
        </row>
        <row r="1708">
          <cell r="B1708" t="str">
            <v>MATERIAL DE LIMPEZA</v>
          </cell>
          <cell r="C1708" t="str">
            <v>MATERIAL DE CONSUMO</v>
          </cell>
          <cell r="I1708" t="str">
            <v>março</v>
          </cell>
          <cell r="N1708">
            <v>94.88</v>
          </cell>
        </row>
        <row r="1709">
          <cell r="B1709" t="str">
            <v>MATERIAL DE USO E CONSUMO</v>
          </cell>
          <cell r="C1709" t="str">
            <v>MATERIAL DE CONSUMO</v>
          </cell>
          <cell r="I1709" t="str">
            <v>março</v>
          </cell>
          <cell r="N1709">
            <v>1523.57</v>
          </cell>
        </row>
        <row r="1710">
          <cell r="B1710" t="str">
            <v>MATERIAL DE HIGIENE</v>
          </cell>
          <cell r="C1710" t="str">
            <v>MATERIAL DE CONSUMO</v>
          </cell>
          <cell r="I1710" t="str">
            <v>março</v>
          </cell>
          <cell r="N1710">
            <v>1784.76</v>
          </cell>
        </row>
        <row r="1711">
          <cell r="B1711" t="str">
            <v>MATERIAL DE HIGIENE</v>
          </cell>
          <cell r="C1711" t="str">
            <v>MATERIAL DE CONSUMO</v>
          </cell>
          <cell r="I1711" t="str">
            <v>março</v>
          </cell>
          <cell r="N1711">
            <v>2511.36</v>
          </cell>
        </row>
        <row r="1712">
          <cell r="B1712" t="str">
            <v>MATERIAL DE ESCRITORIO</v>
          </cell>
          <cell r="C1712" t="str">
            <v>MATERIAL DE CONSUMO</v>
          </cell>
          <cell r="I1712" t="str">
            <v>março</v>
          </cell>
          <cell r="N1712">
            <v>2006.78</v>
          </cell>
        </row>
        <row r="1713">
          <cell r="B1713" t="str">
            <v>MATERIAL DE USO E CONSUMO</v>
          </cell>
          <cell r="C1713" t="str">
            <v>MATERIAL DE CONSUMO</v>
          </cell>
          <cell r="I1713" t="str">
            <v>março</v>
          </cell>
          <cell r="N1713">
            <v>121.14</v>
          </cell>
        </row>
        <row r="1714">
          <cell r="B1714" t="str">
            <v>MATERIAL DE USO E CONSUMO</v>
          </cell>
          <cell r="C1714" t="str">
            <v>MATERIAL DE CONSUMO</v>
          </cell>
          <cell r="I1714" t="str">
            <v>março</v>
          </cell>
          <cell r="N1714">
            <v>2115.5500000000002</v>
          </cell>
        </row>
        <row r="1715">
          <cell r="B1715" t="str">
            <v>MATERIAL DE HIGIENE</v>
          </cell>
          <cell r="C1715" t="str">
            <v>MATERIAL DE CONSUMO</v>
          </cell>
          <cell r="I1715" t="str">
            <v>março</v>
          </cell>
          <cell r="N1715">
            <v>3593.7</v>
          </cell>
        </row>
        <row r="1716">
          <cell r="B1716" t="str">
            <v>MATERIAL DE USO E CONSUMO</v>
          </cell>
          <cell r="C1716" t="str">
            <v>MATERIAL DE CONSUMO</v>
          </cell>
          <cell r="I1716" t="str">
            <v>março</v>
          </cell>
          <cell r="N1716">
            <v>26.92</v>
          </cell>
        </row>
        <row r="1717">
          <cell r="B1717" t="str">
            <v>MATERIAL DE LIMPEZA</v>
          </cell>
          <cell r="C1717" t="str">
            <v>MATERIAL DE CONSUMO</v>
          </cell>
          <cell r="I1717" t="str">
            <v>março</v>
          </cell>
          <cell r="N1717">
            <v>556.78</v>
          </cell>
        </row>
        <row r="1718">
          <cell r="B1718" t="str">
            <v>MATERIAL DE HIGIENE</v>
          </cell>
          <cell r="C1718" t="str">
            <v>MATERIAL DE CONSUMO</v>
          </cell>
          <cell r="I1718" t="str">
            <v>março</v>
          </cell>
          <cell r="N1718">
            <v>182.16</v>
          </cell>
        </row>
        <row r="1719">
          <cell r="B1719" t="str">
            <v>MATERIAL DE USO E CONSUMO</v>
          </cell>
          <cell r="C1719" t="str">
            <v>MATERIAL DE CONSUMO</v>
          </cell>
          <cell r="I1719" t="str">
            <v>março</v>
          </cell>
          <cell r="N1719">
            <v>900</v>
          </cell>
        </row>
        <row r="1720">
          <cell r="B1720" t="str">
            <v>MATERIAL DE LIMPEZA</v>
          </cell>
          <cell r="C1720" t="str">
            <v>MATERIAL DE CONSUMO</v>
          </cell>
          <cell r="I1720" t="str">
            <v>março</v>
          </cell>
          <cell r="N1720">
            <v>1160.25</v>
          </cell>
        </row>
        <row r="1721">
          <cell r="B1721" t="str">
            <v>MATERIAL DE LIMPEZA</v>
          </cell>
          <cell r="C1721" t="str">
            <v>MATERIAL DE CONSUMO</v>
          </cell>
          <cell r="I1721" t="str">
            <v>março</v>
          </cell>
          <cell r="N1721">
            <v>2023.7</v>
          </cell>
        </row>
        <row r="1722">
          <cell r="B1722" t="str">
            <v>MATERIAL DE LIMPEZA</v>
          </cell>
          <cell r="C1722" t="str">
            <v>MATERIAL DE CONSUMO</v>
          </cell>
          <cell r="I1722" t="str">
            <v>março</v>
          </cell>
          <cell r="N1722">
            <v>2725.8</v>
          </cell>
        </row>
        <row r="1723">
          <cell r="B1723" t="str">
            <v>MATERIAL DE USO E CONSUMO</v>
          </cell>
          <cell r="C1723" t="str">
            <v>MATERIAL DE CONSUMO</v>
          </cell>
          <cell r="I1723" t="str">
            <v>março</v>
          </cell>
          <cell r="N1723">
            <v>135.99</v>
          </cell>
        </row>
        <row r="1724">
          <cell r="B1724" t="str">
            <v>EMBALAGENS</v>
          </cell>
          <cell r="C1724" t="str">
            <v>MATERIAL DE CONSUMO</v>
          </cell>
          <cell r="I1724" t="str">
            <v>março</v>
          </cell>
          <cell r="N1724">
            <v>1550.3</v>
          </cell>
        </row>
        <row r="1725">
          <cell r="B1725" t="str">
            <v>MATERIAL DE USO E CONSUMO</v>
          </cell>
          <cell r="C1725" t="str">
            <v>MATERIAL DE CONSUMO</v>
          </cell>
          <cell r="I1725" t="str">
            <v>abril</v>
          </cell>
          <cell r="N1725">
            <v>452</v>
          </cell>
        </row>
        <row r="1726">
          <cell r="B1726" t="str">
            <v>MATERIAL DE HIGIENE</v>
          </cell>
          <cell r="C1726" t="str">
            <v>MATERIAL DE CONSUMO</v>
          </cell>
          <cell r="I1726" t="str">
            <v>abril</v>
          </cell>
          <cell r="N1726">
            <v>2176.1</v>
          </cell>
        </row>
        <row r="1727">
          <cell r="B1727" t="str">
            <v>MATERIAL DE USO E CONSUMO</v>
          </cell>
          <cell r="C1727" t="str">
            <v>MATERIAL DE CONSUMO</v>
          </cell>
          <cell r="I1727" t="str">
            <v>abril</v>
          </cell>
          <cell r="N1727">
            <v>260.45999999999998</v>
          </cell>
        </row>
        <row r="1728">
          <cell r="B1728" t="str">
            <v>MATERIAL DE HIGIENE</v>
          </cell>
          <cell r="C1728" t="str">
            <v>MATERIAL DE CONSUMO</v>
          </cell>
          <cell r="I1728" t="str">
            <v>abril</v>
          </cell>
          <cell r="N1728">
            <v>27.99</v>
          </cell>
        </row>
        <row r="1729">
          <cell r="B1729" t="str">
            <v>MATERIAL DE USO E CONSUMO</v>
          </cell>
          <cell r="C1729" t="str">
            <v>MATERIAL DE CONSUMO</v>
          </cell>
          <cell r="I1729" t="str">
            <v>abril</v>
          </cell>
          <cell r="N1729">
            <v>40.58</v>
          </cell>
        </row>
        <row r="1730">
          <cell r="B1730" t="str">
            <v>MATERIAL DE USO E CONSUMO</v>
          </cell>
          <cell r="C1730" t="str">
            <v>MATERIAL DE CONSUMO</v>
          </cell>
          <cell r="I1730" t="str">
            <v>abril</v>
          </cell>
          <cell r="N1730">
            <v>72.5</v>
          </cell>
        </row>
        <row r="1731">
          <cell r="B1731" t="str">
            <v>MATERIAL DE HIGIENE</v>
          </cell>
          <cell r="C1731" t="str">
            <v>MATERIAL DE CONSUMO</v>
          </cell>
          <cell r="I1731" t="str">
            <v>abril</v>
          </cell>
          <cell r="N1731">
            <v>87.45</v>
          </cell>
        </row>
        <row r="1732">
          <cell r="B1732" t="str">
            <v>MATERIAL DE USO E CONSUMO</v>
          </cell>
          <cell r="C1732" t="str">
            <v>MATERIAL DE CONSUMO</v>
          </cell>
          <cell r="I1732" t="str">
            <v>abril</v>
          </cell>
          <cell r="N1732">
            <v>442.04</v>
          </cell>
        </row>
        <row r="1733">
          <cell r="B1733" t="str">
            <v>MATERIAL DE LIMPEZA</v>
          </cell>
          <cell r="C1733" t="str">
            <v>MATERIAL DE CONSUMO</v>
          </cell>
          <cell r="I1733" t="str">
            <v>abril</v>
          </cell>
          <cell r="N1733">
            <v>122.65</v>
          </cell>
        </row>
        <row r="1734">
          <cell r="B1734" t="str">
            <v>MATERIAL DE USO E CONSUMO</v>
          </cell>
          <cell r="C1734" t="str">
            <v>MATERIAL DE CONSUMO</v>
          </cell>
          <cell r="I1734" t="str">
            <v>abril</v>
          </cell>
          <cell r="N1734">
            <v>132</v>
          </cell>
        </row>
        <row r="1735">
          <cell r="B1735" t="str">
            <v>MATERIAL DE LIMPEZA</v>
          </cell>
          <cell r="C1735" t="str">
            <v>MATERIAL DE CONSUMO</v>
          </cell>
          <cell r="I1735" t="str">
            <v>abril</v>
          </cell>
          <cell r="N1735">
            <v>537.6</v>
          </cell>
        </row>
        <row r="1736">
          <cell r="B1736" t="str">
            <v>MATERIAL DE HIGIENE</v>
          </cell>
          <cell r="C1736" t="str">
            <v>MATERIAL DE CONSUMO</v>
          </cell>
          <cell r="I1736" t="str">
            <v>abril</v>
          </cell>
          <cell r="N1736">
            <v>798.48</v>
          </cell>
        </row>
        <row r="1737">
          <cell r="B1737" t="str">
            <v>MATERIAL DE HIGIENE</v>
          </cell>
          <cell r="C1737" t="str">
            <v>MATERIAL DE CONSUMO</v>
          </cell>
          <cell r="I1737" t="str">
            <v>abril</v>
          </cell>
          <cell r="N1737">
            <v>2146.38</v>
          </cell>
        </row>
        <row r="1738">
          <cell r="B1738" t="str">
            <v>MATERIAL DE USO E CONSUMO</v>
          </cell>
          <cell r="C1738" t="str">
            <v>MATERIAL DE CONSUMO</v>
          </cell>
          <cell r="I1738" t="str">
            <v>abril</v>
          </cell>
          <cell r="N1738">
            <v>108</v>
          </cell>
        </row>
        <row r="1739">
          <cell r="B1739" t="str">
            <v>MATERIAL DE LIMPEZA</v>
          </cell>
          <cell r="C1739" t="str">
            <v>MATERIAL DE CONSUMO</v>
          </cell>
          <cell r="I1739" t="str">
            <v>abril</v>
          </cell>
          <cell r="N1739">
            <v>3231</v>
          </cell>
        </row>
        <row r="1740">
          <cell r="B1740" t="str">
            <v>MATERIAL DE LIMPEZA</v>
          </cell>
          <cell r="C1740" t="str">
            <v>MATERIAL DE CONSUMO</v>
          </cell>
          <cell r="I1740" t="str">
            <v>abril</v>
          </cell>
          <cell r="N1740">
            <v>5601.51</v>
          </cell>
        </row>
        <row r="1741">
          <cell r="B1741" t="str">
            <v>EMBALAGENS</v>
          </cell>
          <cell r="C1741" t="str">
            <v>MATERIAL DE CONSUMO</v>
          </cell>
          <cell r="I1741" t="str">
            <v>abril</v>
          </cell>
          <cell r="N1741">
            <v>555.54</v>
          </cell>
        </row>
        <row r="1742">
          <cell r="B1742" t="str">
            <v>MATERIAL DE USO E CONSUMO</v>
          </cell>
          <cell r="C1742" t="str">
            <v>MATERIAL DE CONSUMO</v>
          </cell>
          <cell r="I1742" t="str">
            <v>abril</v>
          </cell>
          <cell r="N1742">
            <v>108</v>
          </cell>
        </row>
        <row r="1743">
          <cell r="B1743" t="str">
            <v>MATERIAL DE USO E CONSUMO</v>
          </cell>
          <cell r="C1743" t="str">
            <v>MATERIAL DE CONSUMO</v>
          </cell>
          <cell r="I1743" t="str">
            <v>abril</v>
          </cell>
          <cell r="N1743">
            <v>821</v>
          </cell>
        </row>
        <row r="1744">
          <cell r="B1744" t="str">
            <v>EMBALAGENS</v>
          </cell>
          <cell r="C1744" t="str">
            <v>MATERIAL DE CONSUMO</v>
          </cell>
          <cell r="I1744" t="str">
            <v>abril</v>
          </cell>
          <cell r="N1744">
            <v>2003.25</v>
          </cell>
        </row>
        <row r="1745">
          <cell r="B1745" t="str">
            <v>MATERIAL DE HIGIENE</v>
          </cell>
          <cell r="C1745" t="str">
            <v>MATERIAL DE CONSUMO</v>
          </cell>
          <cell r="I1745" t="str">
            <v>abril</v>
          </cell>
          <cell r="N1745">
            <v>2726.31</v>
          </cell>
        </row>
        <row r="1746">
          <cell r="B1746" t="str">
            <v>MATERIAL DE USO E CONSUMO</v>
          </cell>
          <cell r="C1746" t="str">
            <v>MATERIAL DE CONSUMO</v>
          </cell>
          <cell r="I1746" t="str">
            <v>abril</v>
          </cell>
          <cell r="N1746">
            <v>93.1</v>
          </cell>
        </row>
        <row r="1747">
          <cell r="B1747" t="str">
            <v>MATERIAL DE USO E CONSUMO</v>
          </cell>
          <cell r="C1747" t="str">
            <v>MATERIAL DE CONSUMO</v>
          </cell>
          <cell r="I1747" t="str">
            <v>abril</v>
          </cell>
          <cell r="N1747">
            <v>138.86000000000001</v>
          </cell>
        </row>
        <row r="1748">
          <cell r="B1748" t="str">
            <v>MATERIAL DE ESCRITORIO</v>
          </cell>
          <cell r="C1748" t="str">
            <v>MATERIAL DE CONSUMO</v>
          </cell>
          <cell r="I1748" t="str">
            <v>abril</v>
          </cell>
          <cell r="N1748">
            <v>1766.4</v>
          </cell>
        </row>
        <row r="1749">
          <cell r="B1749" t="str">
            <v>MATERIAL DE USO E CONSUMO</v>
          </cell>
          <cell r="C1749" t="str">
            <v>MATERIAL DE CONSUMO</v>
          </cell>
          <cell r="I1749" t="str">
            <v>abril</v>
          </cell>
          <cell r="N1749">
            <v>358.6</v>
          </cell>
        </row>
        <row r="1750">
          <cell r="B1750" t="str">
            <v>MATERIAL DE USO E CONSUMO</v>
          </cell>
          <cell r="C1750" t="str">
            <v>MATERIAL DE CONSUMO</v>
          </cell>
          <cell r="I1750" t="str">
            <v>abril</v>
          </cell>
          <cell r="N1750">
            <v>250.88</v>
          </cell>
        </row>
        <row r="1751">
          <cell r="B1751" t="str">
            <v>MATERIAL DE USO E CONSUMO</v>
          </cell>
          <cell r="C1751" t="str">
            <v>MATERIAL DE CONSUMO</v>
          </cell>
          <cell r="I1751" t="str">
            <v>abril</v>
          </cell>
          <cell r="N1751">
            <v>1177.1300000000001</v>
          </cell>
        </row>
        <row r="1752">
          <cell r="B1752" t="str">
            <v>MATERIAL DE USO E CONSUMO</v>
          </cell>
          <cell r="C1752" t="str">
            <v>MATERIAL DE CONSUMO</v>
          </cell>
          <cell r="I1752" t="str">
            <v>abril</v>
          </cell>
          <cell r="N1752">
            <v>1523.57</v>
          </cell>
        </row>
        <row r="1753">
          <cell r="B1753" t="str">
            <v>MATERIAL DE HIGIENE</v>
          </cell>
          <cell r="C1753" t="str">
            <v>MATERIAL DE CONSUMO</v>
          </cell>
          <cell r="I1753" t="str">
            <v>abril</v>
          </cell>
          <cell r="N1753">
            <v>3045.54</v>
          </cell>
        </row>
        <row r="1754">
          <cell r="B1754" t="str">
            <v>MATERIAL DE HIGIENE</v>
          </cell>
          <cell r="C1754" t="str">
            <v>MATERIAL DE CONSUMO</v>
          </cell>
          <cell r="I1754" t="str">
            <v>abril</v>
          </cell>
          <cell r="N1754">
            <v>503.5</v>
          </cell>
        </row>
        <row r="1755">
          <cell r="B1755" t="str">
            <v>MATERIAL DE USO E CONSUMO</v>
          </cell>
          <cell r="C1755" t="str">
            <v>MATERIAL DE CONSUMO</v>
          </cell>
          <cell r="I1755" t="str">
            <v>abril</v>
          </cell>
          <cell r="N1755">
            <v>730.02</v>
          </cell>
        </row>
        <row r="1756">
          <cell r="B1756" t="str">
            <v>MATERIAL DE USO E CONSUMO</v>
          </cell>
          <cell r="C1756" t="str">
            <v>MATERIAL DE CONSUMO</v>
          </cell>
          <cell r="I1756" t="str">
            <v>abril</v>
          </cell>
          <cell r="N1756">
            <v>1428.49</v>
          </cell>
        </row>
        <row r="1757">
          <cell r="B1757" t="str">
            <v>MATERIAL DE USO E CONSUMO</v>
          </cell>
          <cell r="C1757" t="str">
            <v>MATERIAL DE CONSUMO</v>
          </cell>
          <cell r="I1757" t="str">
            <v>abril</v>
          </cell>
          <cell r="N1757">
            <v>893.14</v>
          </cell>
        </row>
        <row r="1758">
          <cell r="B1758" t="str">
            <v>MATERIAL DE LIMPEZA</v>
          </cell>
          <cell r="C1758" t="str">
            <v>MATERIAL DE CONSUMO</v>
          </cell>
          <cell r="I1758" t="str">
            <v>abril</v>
          </cell>
          <cell r="N1758">
            <v>251.24</v>
          </cell>
        </row>
        <row r="1759">
          <cell r="B1759" t="str">
            <v>MATERIAL DE USO E CONSUMO</v>
          </cell>
          <cell r="C1759" t="str">
            <v>MATERIAL DE CONSUMO</v>
          </cell>
          <cell r="I1759" t="str">
            <v>abril</v>
          </cell>
          <cell r="N1759">
            <v>8</v>
          </cell>
        </row>
        <row r="1760">
          <cell r="B1760" t="str">
            <v>MATERIAL DE LIMPEZA</v>
          </cell>
          <cell r="C1760" t="str">
            <v>MATERIAL DE CONSUMO</v>
          </cell>
          <cell r="I1760" t="str">
            <v>abril</v>
          </cell>
          <cell r="N1760">
            <v>2931.36</v>
          </cell>
        </row>
        <row r="1761">
          <cell r="B1761" t="str">
            <v>MATERIAL DE USO E CONSUMO</v>
          </cell>
          <cell r="C1761" t="str">
            <v>MATERIAL DE CONSUMO</v>
          </cell>
          <cell r="I1761" t="str">
            <v>abril</v>
          </cell>
          <cell r="N1761">
            <v>2210.38</v>
          </cell>
        </row>
        <row r="1762">
          <cell r="B1762" t="str">
            <v>MATERIAL DE USO E CONSUMO</v>
          </cell>
          <cell r="C1762" t="str">
            <v>MATERIAL DE CONSUMO</v>
          </cell>
          <cell r="I1762" t="str">
            <v>abril</v>
          </cell>
          <cell r="N1762">
            <v>900</v>
          </cell>
        </row>
        <row r="1763">
          <cell r="B1763" t="str">
            <v>MATERIAL DE USO E CONSUMO</v>
          </cell>
          <cell r="C1763" t="str">
            <v>MATERIAL DE CONSUMO</v>
          </cell>
          <cell r="I1763" t="str">
            <v>abril</v>
          </cell>
          <cell r="N1763">
            <v>46</v>
          </cell>
        </row>
        <row r="1764">
          <cell r="B1764" t="str">
            <v>MATERIAL DE LIMPEZA</v>
          </cell>
          <cell r="C1764" t="str">
            <v>MATERIAL DE CONSUMO</v>
          </cell>
          <cell r="I1764" t="str">
            <v>maio</v>
          </cell>
          <cell r="N1764">
            <v>450.42</v>
          </cell>
        </row>
        <row r="1765">
          <cell r="B1765" t="str">
            <v>MATERIAL DE USO E CONSUMO</v>
          </cell>
          <cell r="C1765" t="str">
            <v>MATERIAL DE CONSUMO</v>
          </cell>
          <cell r="I1765" t="str">
            <v>maio</v>
          </cell>
          <cell r="N1765">
            <v>537.6</v>
          </cell>
        </row>
        <row r="1766">
          <cell r="B1766" t="str">
            <v>EMBALAGENS</v>
          </cell>
          <cell r="C1766" t="str">
            <v>MATERIAL DE CONSUMO</v>
          </cell>
          <cell r="I1766" t="str">
            <v>maio</v>
          </cell>
          <cell r="N1766">
            <v>1618.27</v>
          </cell>
        </row>
        <row r="1767">
          <cell r="B1767" t="str">
            <v>MATERIAL DE USO E CONSUMO</v>
          </cell>
          <cell r="C1767" t="str">
            <v>MATERIAL DE CONSUMO</v>
          </cell>
          <cell r="I1767" t="str">
            <v>maio</v>
          </cell>
          <cell r="N1767">
            <v>1523.57</v>
          </cell>
        </row>
        <row r="1768">
          <cell r="B1768" t="str">
            <v>EMBALAGENS</v>
          </cell>
          <cell r="C1768" t="str">
            <v>MATERIAL DE CONSUMO</v>
          </cell>
          <cell r="I1768" t="str">
            <v>maio</v>
          </cell>
          <cell r="N1768">
            <v>695</v>
          </cell>
        </row>
        <row r="1769">
          <cell r="B1769" t="str">
            <v>MATERIAL DE HIGIENE</v>
          </cell>
          <cell r="C1769" t="str">
            <v>MATERIAL DE CONSUMO</v>
          </cell>
          <cell r="I1769" t="str">
            <v>maio</v>
          </cell>
          <cell r="N1769">
            <v>3210.73</v>
          </cell>
        </row>
        <row r="1770">
          <cell r="B1770" t="str">
            <v>MATERIAL DE USO E CONSUMO</v>
          </cell>
          <cell r="C1770" t="str">
            <v>MATERIAL DE CONSUMO</v>
          </cell>
          <cell r="I1770" t="str">
            <v>maio</v>
          </cell>
          <cell r="N1770">
            <v>373.4</v>
          </cell>
        </row>
        <row r="1771">
          <cell r="B1771" t="str">
            <v>MATERIAL DE LIMPEZA</v>
          </cell>
          <cell r="C1771" t="str">
            <v>MATERIAL DE CONSUMO</v>
          </cell>
          <cell r="I1771" t="str">
            <v>maio</v>
          </cell>
          <cell r="N1771">
            <v>2023.7</v>
          </cell>
        </row>
        <row r="1772">
          <cell r="B1772" t="str">
            <v>MATERIAL DE LIMPEZA</v>
          </cell>
          <cell r="C1772" t="str">
            <v>MATERIAL DE CONSUMO</v>
          </cell>
          <cell r="I1772" t="str">
            <v>maio</v>
          </cell>
          <cell r="N1772">
            <v>3207.15</v>
          </cell>
        </row>
        <row r="1773">
          <cell r="B1773" t="str">
            <v>MATERIAL DE USO E CONSUMO</v>
          </cell>
          <cell r="C1773" t="str">
            <v>MATERIAL DE CONSUMO</v>
          </cell>
          <cell r="I1773" t="str">
            <v>maio</v>
          </cell>
          <cell r="N1773">
            <v>160</v>
          </cell>
        </row>
        <row r="1774">
          <cell r="B1774" t="str">
            <v>MATERIAL DE HIGIENE</v>
          </cell>
          <cell r="C1774" t="str">
            <v>MATERIAL DE CONSUMO</v>
          </cell>
          <cell r="I1774" t="str">
            <v>maio</v>
          </cell>
          <cell r="N1774">
            <v>2079.17</v>
          </cell>
        </row>
        <row r="1775">
          <cell r="B1775" t="str">
            <v>MATERIAL DE ESCRITORIO</v>
          </cell>
          <cell r="C1775" t="str">
            <v>MATERIAL DE CONSUMO</v>
          </cell>
          <cell r="I1775" t="str">
            <v>maio</v>
          </cell>
          <cell r="N1775">
            <v>48.56</v>
          </cell>
        </row>
        <row r="1776">
          <cell r="B1776" t="str">
            <v>MATERIAL DE ESCRITORIO</v>
          </cell>
          <cell r="C1776" t="str">
            <v>MATERIAL DE CONSUMO</v>
          </cell>
          <cell r="I1776" t="str">
            <v>maio</v>
          </cell>
          <cell r="N1776">
            <v>20.54</v>
          </cell>
        </row>
        <row r="1777">
          <cell r="B1777" t="str">
            <v>MATERIAL DE ESCRITORIO</v>
          </cell>
          <cell r="C1777" t="str">
            <v>MATERIAL DE CONSUMO</v>
          </cell>
          <cell r="I1777" t="str">
            <v>maio</v>
          </cell>
          <cell r="N1777">
            <v>17.91</v>
          </cell>
        </row>
        <row r="1778">
          <cell r="B1778" t="str">
            <v>MATERIAL DE ESCRITORIO</v>
          </cell>
          <cell r="C1778" t="str">
            <v>MATERIAL DE CONSUMO</v>
          </cell>
          <cell r="I1778" t="str">
            <v>maio</v>
          </cell>
          <cell r="N1778">
            <v>62.89</v>
          </cell>
        </row>
        <row r="1779">
          <cell r="B1779" t="str">
            <v>MATERIAL DE USO E CONSUMO</v>
          </cell>
          <cell r="C1779" t="str">
            <v>MATERIAL DE CONSUMO</v>
          </cell>
          <cell r="I1779" t="str">
            <v>maio</v>
          </cell>
          <cell r="N1779">
            <v>2590.5300000000002</v>
          </cell>
        </row>
        <row r="1780">
          <cell r="B1780" t="str">
            <v>MATERIAL DE LIMPEZA</v>
          </cell>
          <cell r="C1780" t="str">
            <v>MATERIAL DE CONSUMO</v>
          </cell>
          <cell r="I1780" t="str">
            <v>maio</v>
          </cell>
          <cell r="N1780">
            <v>1672.65</v>
          </cell>
        </row>
        <row r="1781">
          <cell r="B1781" t="str">
            <v>MATERIAL DE USO E CONSUMO</v>
          </cell>
          <cell r="C1781" t="str">
            <v>MATERIAL DE CONSUMO</v>
          </cell>
          <cell r="I1781" t="str">
            <v>maio</v>
          </cell>
          <cell r="N1781">
            <v>570.66</v>
          </cell>
        </row>
        <row r="1782">
          <cell r="B1782" t="str">
            <v>MATERIAL DE USO E CONSUMO</v>
          </cell>
          <cell r="C1782" t="str">
            <v>MATERIAL DE CONSUMO</v>
          </cell>
          <cell r="I1782" t="str">
            <v>maio</v>
          </cell>
          <cell r="N1782">
            <v>1523.57</v>
          </cell>
        </row>
        <row r="1783">
          <cell r="B1783" t="str">
            <v>MATERIAL DE ESCRITORIO</v>
          </cell>
          <cell r="C1783" t="str">
            <v>MATERIAL DE CONSUMO</v>
          </cell>
          <cell r="I1783" t="str">
            <v>maio</v>
          </cell>
          <cell r="N1783">
            <v>527</v>
          </cell>
        </row>
        <row r="1784">
          <cell r="B1784" t="str">
            <v>MATERIAL DE USO E CONSUMO</v>
          </cell>
          <cell r="C1784" t="str">
            <v>MATERIAL DE CONSUMO</v>
          </cell>
          <cell r="I1784" t="str">
            <v>maio</v>
          </cell>
          <cell r="N1784">
            <v>16</v>
          </cell>
        </row>
        <row r="1785">
          <cell r="B1785" t="str">
            <v>MATERIAL DE LIMPEZA</v>
          </cell>
          <cell r="C1785" t="str">
            <v>MATERIAL DE CONSUMO</v>
          </cell>
          <cell r="I1785" t="str">
            <v>maio</v>
          </cell>
          <cell r="N1785">
            <v>1702.58</v>
          </cell>
        </row>
        <row r="1786">
          <cell r="B1786" t="str">
            <v>MATERIAL DE HIGIENE</v>
          </cell>
          <cell r="C1786" t="str">
            <v>MATERIAL DE CONSUMO</v>
          </cell>
          <cell r="I1786" t="str">
            <v>maio</v>
          </cell>
          <cell r="N1786">
            <v>2625.96</v>
          </cell>
        </row>
        <row r="1787">
          <cell r="B1787" t="str">
            <v>MATERIAL DE ESCRITORIO</v>
          </cell>
          <cell r="C1787" t="str">
            <v>MATERIAL DE CONSUMO</v>
          </cell>
          <cell r="I1787" t="str">
            <v>maio</v>
          </cell>
          <cell r="N1787">
            <v>1559.5</v>
          </cell>
        </row>
        <row r="1788">
          <cell r="B1788" t="str">
            <v>EMBALAGENS</v>
          </cell>
          <cell r="C1788" t="str">
            <v>MATERIAL DE CONSUMO</v>
          </cell>
          <cell r="I1788" t="str">
            <v>maio</v>
          </cell>
          <cell r="N1788">
            <v>488.66</v>
          </cell>
        </row>
        <row r="1789">
          <cell r="B1789" t="str">
            <v>MATERIAL DE HIGIENE</v>
          </cell>
          <cell r="C1789" t="str">
            <v>MATERIAL DE CONSUMO</v>
          </cell>
          <cell r="I1789" t="str">
            <v>maio</v>
          </cell>
          <cell r="N1789">
            <v>2123.88</v>
          </cell>
        </row>
        <row r="1790">
          <cell r="B1790" t="str">
            <v>MATERIAL DE LIMPEZA</v>
          </cell>
          <cell r="C1790" t="str">
            <v>MATERIAL DE CONSUMO</v>
          </cell>
          <cell r="I1790" t="str">
            <v>maio</v>
          </cell>
          <cell r="N1790">
            <v>2142.23</v>
          </cell>
        </row>
        <row r="1791">
          <cell r="B1791" t="str">
            <v>MATERIAL DE USO E CONSUMO</v>
          </cell>
          <cell r="C1791" t="str">
            <v>MATERIAL DE CONSUMO</v>
          </cell>
          <cell r="I1791" t="str">
            <v>maio</v>
          </cell>
          <cell r="N1791">
            <v>184.99</v>
          </cell>
        </row>
        <row r="1792">
          <cell r="B1792" t="str">
            <v>MATERIAL DE USO E CONSUMO</v>
          </cell>
          <cell r="C1792" t="str">
            <v>MATERIAL DE CONSUMO</v>
          </cell>
          <cell r="I1792" t="str">
            <v>maio</v>
          </cell>
          <cell r="N1792">
            <v>1523.57</v>
          </cell>
        </row>
        <row r="1793">
          <cell r="B1793" t="str">
            <v>MATERIAL DE LIMPEZA</v>
          </cell>
          <cell r="C1793" t="str">
            <v>MATERIAL DE CONSUMO</v>
          </cell>
          <cell r="I1793" t="str">
            <v>maio</v>
          </cell>
          <cell r="N1793">
            <v>183.18</v>
          </cell>
        </row>
        <row r="1794">
          <cell r="B1794" t="str">
            <v>MATERIAL DE USO E CONSUMO</v>
          </cell>
          <cell r="C1794" t="str">
            <v>MATERIAL DE CONSUMO</v>
          </cell>
          <cell r="I1794" t="str">
            <v>maio</v>
          </cell>
          <cell r="N1794">
            <v>216</v>
          </cell>
        </row>
        <row r="1795">
          <cell r="B1795" t="str">
            <v>MATERIAL DE USO E CONSUMO</v>
          </cell>
          <cell r="C1795" t="str">
            <v>MATERIAL DE CONSUMO</v>
          </cell>
          <cell r="I1795" t="str">
            <v>maio</v>
          </cell>
          <cell r="N1795">
            <v>730.02</v>
          </cell>
        </row>
        <row r="1796">
          <cell r="B1796" t="str">
            <v>MATERIAL DE LIMPEZA</v>
          </cell>
          <cell r="C1796" t="str">
            <v>MATERIAL DE CONSUMO</v>
          </cell>
          <cell r="I1796" t="str">
            <v>maio</v>
          </cell>
          <cell r="N1796">
            <v>562.28</v>
          </cell>
        </row>
        <row r="1797">
          <cell r="B1797" t="str">
            <v>MATERIAL DE USO E CONSUMO</v>
          </cell>
          <cell r="C1797" t="str">
            <v>MATERIAL DE CONSUMO</v>
          </cell>
          <cell r="I1797" t="str">
            <v>maio</v>
          </cell>
          <cell r="N1797">
            <v>358.6</v>
          </cell>
        </row>
        <row r="1798">
          <cell r="B1798" t="str">
            <v>MATERIAL DE HIGIENE</v>
          </cell>
          <cell r="C1798" t="str">
            <v>MATERIAL DE CONSUMO</v>
          </cell>
          <cell r="I1798" t="str">
            <v>junho</v>
          </cell>
          <cell r="N1798">
            <v>2914.33</v>
          </cell>
        </row>
        <row r="1799">
          <cell r="B1799" t="str">
            <v>EMBALAGENS</v>
          </cell>
          <cell r="C1799" t="str">
            <v>MATERIAL DE CONSUMO</v>
          </cell>
          <cell r="I1799" t="str">
            <v>junho</v>
          </cell>
          <cell r="N1799">
            <v>2552.9</v>
          </cell>
        </row>
        <row r="1800">
          <cell r="B1800" t="str">
            <v>MATERIAL DE USO E CONSUMO</v>
          </cell>
          <cell r="C1800" t="str">
            <v>MATERIAL DE CONSUMO</v>
          </cell>
          <cell r="I1800" t="str">
            <v>junho</v>
          </cell>
          <cell r="N1800">
            <v>105.99</v>
          </cell>
        </row>
        <row r="1801">
          <cell r="B1801" t="str">
            <v>EMBALAGENS</v>
          </cell>
          <cell r="C1801" t="str">
            <v>MATERIAL DE CONSUMO</v>
          </cell>
          <cell r="I1801" t="str">
            <v>junho</v>
          </cell>
          <cell r="N1801">
            <v>878</v>
          </cell>
        </row>
        <row r="1802">
          <cell r="B1802" t="str">
            <v>MATERIAL DE USO E CONSUMO</v>
          </cell>
          <cell r="C1802" t="str">
            <v>MATERIAL DE CONSUMO</v>
          </cell>
          <cell r="I1802" t="str">
            <v>junho</v>
          </cell>
          <cell r="N1802">
            <v>900</v>
          </cell>
        </row>
        <row r="1803">
          <cell r="B1803" t="str">
            <v>MATERIAL DE USO E CONSUMO</v>
          </cell>
          <cell r="C1803" t="str">
            <v>MATERIAL DE CONSUMO</v>
          </cell>
          <cell r="I1803" t="str">
            <v>junho</v>
          </cell>
          <cell r="N1803">
            <v>745.92</v>
          </cell>
        </row>
        <row r="1804">
          <cell r="B1804" t="str">
            <v>MATERIAL DE USO E CONSUMO</v>
          </cell>
          <cell r="C1804" t="str">
            <v>MATERIAL DE CONSUMO</v>
          </cell>
          <cell r="I1804" t="str">
            <v>junho</v>
          </cell>
          <cell r="N1804">
            <v>1633.01</v>
          </cell>
        </row>
        <row r="1805">
          <cell r="B1805" t="str">
            <v>MATERIAL DE ESCRITORIO</v>
          </cell>
          <cell r="C1805" t="str">
            <v>MATERIAL DE CONSUMO</v>
          </cell>
          <cell r="I1805" t="str">
            <v>junho</v>
          </cell>
          <cell r="N1805">
            <v>85.99</v>
          </cell>
        </row>
        <row r="1806">
          <cell r="B1806" t="str">
            <v>MATERIAL DE USO E CONSUMO</v>
          </cell>
          <cell r="C1806" t="str">
            <v>MATERIAL DE CONSUMO</v>
          </cell>
          <cell r="I1806" t="str">
            <v>junho</v>
          </cell>
          <cell r="N1806">
            <v>224.91</v>
          </cell>
        </row>
        <row r="1807">
          <cell r="B1807" t="str">
            <v>MATERIAL DE HIGIENE</v>
          </cell>
          <cell r="C1807" t="str">
            <v>MATERIAL DE CONSUMO</v>
          </cell>
          <cell r="I1807" t="str">
            <v>junho</v>
          </cell>
          <cell r="N1807">
            <v>1056.9000000000001</v>
          </cell>
        </row>
        <row r="1808">
          <cell r="B1808" t="str">
            <v>MATERIAL DE LIMPEZA</v>
          </cell>
          <cell r="C1808" t="str">
            <v>MATERIAL DE CONSUMO</v>
          </cell>
          <cell r="I1808" t="str">
            <v>junho</v>
          </cell>
          <cell r="N1808">
            <v>2749.87</v>
          </cell>
        </row>
        <row r="1809">
          <cell r="B1809" t="str">
            <v>MATERIAL DE USO E CONSUMO</v>
          </cell>
          <cell r="C1809" t="str">
            <v>MATERIAL DE CONSUMO</v>
          </cell>
          <cell r="I1809" t="str">
            <v>junho</v>
          </cell>
          <cell r="N1809">
            <v>49.95</v>
          </cell>
        </row>
        <row r="1810">
          <cell r="B1810" t="str">
            <v>MATERIAL DE USO E CONSUMO</v>
          </cell>
          <cell r="C1810" t="str">
            <v>MATERIAL DE CONSUMO</v>
          </cell>
          <cell r="I1810" t="str">
            <v>junho</v>
          </cell>
          <cell r="N1810">
            <v>1523.57</v>
          </cell>
        </row>
        <row r="1811">
          <cell r="B1811" t="str">
            <v>MATERIAL DE LIMPEZA</v>
          </cell>
          <cell r="C1811" t="str">
            <v>MATERIAL DE CONSUMO</v>
          </cell>
          <cell r="I1811" t="str">
            <v>junho</v>
          </cell>
          <cell r="N1811">
            <v>7641.27</v>
          </cell>
        </row>
        <row r="1812">
          <cell r="B1812" t="str">
            <v>MATERIAL DE ESCRITORIO</v>
          </cell>
          <cell r="C1812" t="str">
            <v>MATERIAL DE CONSUMO</v>
          </cell>
          <cell r="I1812" t="str">
            <v>junho</v>
          </cell>
          <cell r="N1812">
            <v>1420.78</v>
          </cell>
        </row>
        <row r="1813">
          <cell r="B1813" t="str">
            <v>MATERIAL DE ESCRITORIO</v>
          </cell>
          <cell r="C1813" t="str">
            <v>MATERIAL DE CONSUMO</v>
          </cell>
          <cell r="I1813" t="str">
            <v>junho</v>
          </cell>
          <cell r="N1813">
            <v>527</v>
          </cell>
        </row>
        <row r="1814">
          <cell r="B1814" t="str">
            <v>MATERIAL DE HIGIENE</v>
          </cell>
          <cell r="C1814" t="str">
            <v>MATERIAL DE CONSUMO</v>
          </cell>
          <cell r="I1814" t="str">
            <v>junho</v>
          </cell>
          <cell r="N1814">
            <v>259.74</v>
          </cell>
        </row>
        <row r="1815">
          <cell r="B1815" t="str">
            <v>MATERIAL DE USO E CONSUMO</v>
          </cell>
          <cell r="C1815" t="str">
            <v>MATERIAL DE CONSUMO</v>
          </cell>
          <cell r="I1815" t="str">
            <v>junho</v>
          </cell>
          <cell r="N1815">
            <v>745.92</v>
          </cell>
        </row>
        <row r="1816">
          <cell r="B1816" t="str">
            <v>MATERIAL DE HIGIENE</v>
          </cell>
          <cell r="C1816" t="str">
            <v>MATERIAL DE CONSUMO</v>
          </cell>
          <cell r="I1816" t="str">
            <v>junho</v>
          </cell>
          <cell r="N1816">
            <v>1448.77</v>
          </cell>
        </row>
        <row r="1817">
          <cell r="B1817" t="str">
            <v>MATERIAL DE USO E CONSUMO</v>
          </cell>
          <cell r="C1817" t="str">
            <v>MATERIAL DE CONSUMO</v>
          </cell>
          <cell r="I1817" t="str">
            <v>junho</v>
          </cell>
          <cell r="N1817">
            <v>358.6</v>
          </cell>
        </row>
        <row r="1818">
          <cell r="B1818" t="str">
            <v>MATERIAL DE USO E CONSUMO</v>
          </cell>
          <cell r="C1818" t="str">
            <v>MATERIAL DE CONSUMO</v>
          </cell>
          <cell r="I1818" t="str">
            <v>junho</v>
          </cell>
          <cell r="N1818">
            <v>108</v>
          </cell>
        </row>
        <row r="1819">
          <cell r="B1819" t="str">
            <v>MATERIAL DE USO E CONSUMO</v>
          </cell>
          <cell r="C1819" t="str">
            <v>MATERIAL DE CONSUMO</v>
          </cell>
          <cell r="I1819" t="str">
            <v>junho</v>
          </cell>
          <cell r="N1819">
            <v>232.4</v>
          </cell>
        </row>
        <row r="1820">
          <cell r="B1820" t="str">
            <v>MATERIAL DE USO E CONSUMO</v>
          </cell>
          <cell r="C1820" t="str">
            <v>MATERIAL DE CONSUMO</v>
          </cell>
          <cell r="I1820" t="str">
            <v>junho</v>
          </cell>
          <cell r="N1820">
            <v>76.31</v>
          </cell>
        </row>
        <row r="1821">
          <cell r="B1821" t="str">
            <v>MATERIAL DE USO E CONSUMO</v>
          </cell>
          <cell r="C1821" t="str">
            <v>MATERIAL DE CONSUMO</v>
          </cell>
          <cell r="I1821" t="str">
            <v>junho</v>
          </cell>
          <cell r="N1821">
            <v>308.45999999999998</v>
          </cell>
        </row>
        <row r="1822">
          <cell r="B1822" t="str">
            <v>MATERIAL DE USO E CONSUMO</v>
          </cell>
          <cell r="C1822" t="str">
            <v>MATERIAL DE CONSUMO</v>
          </cell>
          <cell r="I1822" t="str">
            <v>junho</v>
          </cell>
          <cell r="N1822">
            <v>369.98</v>
          </cell>
        </row>
        <row r="1823">
          <cell r="B1823" t="str">
            <v>MATERIAL DE LIMPEZA</v>
          </cell>
          <cell r="C1823" t="str">
            <v>MATERIAL DE CONSUMO</v>
          </cell>
          <cell r="I1823" t="str">
            <v>junho</v>
          </cell>
          <cell r="N1823">
            <v>898.28</v>
          </cell>
        </row>
        <row r="1824">
          <cell r="B1824" t="str">
            <v>MATERIAL DE HIGIENE</v>
          </cell>
          <cell r="C1824" t="str">
            <v>MATERIAL DE CONSUMO</v>
          </cell>
          <cell r="I1824" t="str">
            <v>junho</v>
          </cell>
          <cell r="N1824">
            <v>1315.32</v>
          </cell>
        </row>
        <row r="1825">
          <cell r="B1825" t="str">
            <v>MATERIAL DE LIMPEZA</v>
          </cell>
          <cell r="C1825" t="str">
            <v>MATERIAL DE CONSUMO</v>
          </cell>
          <cell r="I1825" t="str">
            <v>junho</v>
          </cell>
          <cell r="N1825">
            <v>2146.9</v>
          </cell>
        </row>
        <row r="1826">
          <cell r="B1826" t="str">
            <v>MATERIAL DE USO E CONSUMO</v>
          </cell>
          <cell r="C1826" t="str">
            <v>MATERIAL DE CONSUMO</v>
          </cell>
          <cell r="I1826" t="str">
            <v>junho</v>
          </cell>
          <cell r="N1826">
            <v>61.9</v>
          </cell>
        </row>
        <row r="1827">
          <cell r="B1827" t="str">
            <v>MATERIAL DE USO E CONSUMO</v>
          </cell>
          <cell r="C1827" t="str">
            <v>MATERIAL DE CONSUMO</v>
          </cell>
          <cell r="I1827" t="str">
            <v>junho</v>
          </cell>
          <cell r="N1827">
            <v>702.93</v>
          </cell>
        </row>
        <row r="1828">
          <cell r="B1828" t="str">
            <v>MATERIAL DE USO E CONSUMO</v>
          </cell>
          <cell r="C1828" t="str">
            <v>MATERIAL DE CONSUMO</v>
          </cell>
          <cell r="I1828" t="str">
            <v>junho</v>
          </cell>
          <cell r="N1828">
            <v>98.8</v>
          </cell>
        </row>
        <row r="1829">
          <cell r="B1829" t="str">
            <v>MATERIAL DE HIGIENE</v>
          </cell>
          <cell r="C1829" t="str">
            <v>MATERIAL DE CONSUMO</v>
          </cell>
          <cell r="I1829" t="str">
            <v>junho</v>
          </cell>
          <cell r="N1829">
            <v>607.67999999999995</v>
          </cell>
        </row>
        <row r="1830">
          <cell r="B1830" t="str">
            <v>MATERIAL DE USO E CONSUMO</v>
          </cell>
          <cell r="C1830" t="str">
            <v>MATERIAL DE CONSUMO</v>
          </cell>
          <cell r="I1830" t="str">
            <v>junho</v>
          </cell>
          <cell r="N1830">
            <v>685.44</v>
          </cell>
        </row>
        <row r="1831">
          <cell r="B1831" t="str">
            <v>MATERIAL DE USO E CONSUMO</v>
          </cell>
          <cell r="C1831" t="str">
            <v>MATERIAL DE CONSUMO</v>
          </cell>
          <cell r="I1831" t="str">
            <v>junho</v>
          </cell>
          <cell r="N1831">
            <v>1146.01</v>
          </cell>
        </row>
        <row r="1832">
          <cell r="B1832" t="str">
            <v>MATERIAL DE USO E CONSUMO</v>
          </cell>
          <cell r="C1832" t="str">
            <v>MATERIAL DE CONSUMO</v>
          </cell>
          <cell r="I1832" t="str">
            <v>junho</v>
          </cell>
          <cell r="N1832">
            <v>900</v>
          </cell>
        </row>
        <row r="1833">
          <cell r="B1833" t="str">
            <v>MATERIAL DE USO E CONSUMO</v>
          </cell>
          <cell r="C1833" t="str">
            <v>MATERIAL DE CONSUMO</v>
          </cell>
          <cell r="I1833" t="str">
            <v>junho</v>
          </cell>
          <cell r="N1833">
            <v>88</v>
          </cell>
        </row>
        <row r="1834">
          <cell r="B1834" t="str">
            <v>MATERIAL DE HIGIENE</v>
          </cell>
          <cell r="C1834" t="str">
            <v>MATERIAL DE CONSUMO</v>
          </cell>
          <cell r="I1834" t="str">
            <v>junho</v>
          </cell>
          <cell r="N1834">
            <v>2496.5500000000002</v>
          </cell>
        </row>
        <row r="1835">
          <cell r="B1835" t="str">
            <v>MATERIAL DE LIMPEZA</v>
          </cell>
          <cell r="C1835" t="str">
            <v>MATERIAL DE CONSUMO</v>
          </cell>
          <cell r="I1835" t="str">
            <v>junho</v>
          </cell>
          <cell r="N1835">
            <v>1081.4000000000001</v>
          </cell>
        </row>
        <row r="1836">
          <cell r="B1836" t="str">
            <v>MATERIAL DE USO E CONSUMO</v>
          </cell>
          <cell r="C1836" t="str">
            <v>MATERIAL DE CONSUMO</v>
          </cell>
          <cell r="I1836" t="str">
            <v>junho</v>
          </cell>
          <cell r="N1836">
            <v>1523.57</v>
          </cell>
        </row>
        <row r="1837">
          <cell r="B1837" t="str">
            <v>MATERIAL DE USO E CONSUMO</v>
          </cell>
          <cell r="C1837" t="str">
            <v>MATERIAL DE CONSUMO</v>
          </cell>
          <cell r="I1837" t="str">
            <v>junho</v>
          </cell>
          <cell r="N1837">
            <v>219.99</v>
          </cell>
        </row>
        <row r="1838">
          <cell r="B1838" t="str">
            <v>MATERIAL DE USO E CONSUMO</v>
          </cell>
          <cell r="C1838" t="str">
            <v>MATERIAL DE CONSUMO</v>
          </cell>
          <cell r="I1838" t="str">
            <v>junho</v>
          </cell>
          <cell r="N1838">
            <v>219.99</v>
          </cell>
        </row>
        <row r="1839">
          <cell r="B1839" t="str">
            <v>MATERIAL DE ESCRITORIO</v>
          </cell>
          <cell r="C1839" t="str">
            <v>MATERIAL DE CONSUMO</v>
          </cell>
          <cell r="I1839" t="str">
            <v>junho</v>
          </cell>
          <cell r="N1839">
            <v>974.39</v>
          </cell>
        </row>
        <row r="1840">
          <cell r="B1840" t="str">
            <v>MATERIAL DE USO E CONSUMO</v>
          </cell>
          <cell r="C1840" t="str">
            <v>MATERIAL DE CONSUMO</v>
          </cell>
          <cell r="I1840" t="str">
            <v>junho</v>
          </cell>
          <cell r="N1840">
            <v>187</v>
          </cell>
        </row>
        <row r="1841">
          <cell r="B1841" t="str">
            <v>MATERIAL DE HIGIENE</v>
          </cell>
          <cell r="C1841" t="str">
            <v>MATERIAL DE CONSUMO</v>
          </cell>
          <cell r="I1841" t="str">
            <v>junho</v>
          </cell>
          <cell r="N1841">
            <v>1009.41</v>
          </cell>
        </row>
        <row r="1842">
          <cell r="B1842" t="str">
            <v>MATERIAL DE USO E CONSUMO</v>
          </cell>
          <cell r="C1842" t="str">
            <v>MATERIAL DE CONSUMO</v>
          </cell>
          <cell r="I1842" t="str">
            <v>junho</v>
          </cell>
          <cell r="N1842">
            <v>108</v>
          </cell>
        </row>
        <row r="1843">
          <cell r="B1843" t="str">
            <v>MATERIAL DE USO E CONSUMO</v>
          </cell>
          <cell r="C1843" t="str">
            <v>MATERIAL DE CONSUMO</v>
          </cell>
          <cell r="I1843" t="str">
            <v>junho</v>
          </cell>
          <cell r="N1843">
            <v>520</v>
          </cell>
        </row>
        <row r="1844">
          <cell r="B1844" t="str">
            <v>MATERIAL DE HIGIENE</v>
          </cell>
          <cell r="C1844" t="str">
            <v>MATERIAL DE CONSUMO</v>
          </cell>
          <cell r="I1844" t="str">
            <v>junho</v>
          </cell>
          <cell r="N1844">
            <v>1106.6400000000001</v>
          </cell>
        </row>
        <row r="1845">
          <cell r="B1845" t="str">
            <v>MATERIAL DE LIMPEZA</v>
          </cell>
          <cell r="C1845" t="str">
            <v>MATERIAL DE CONSUMO</v>
          </cell>
          <cell r="I1845" t="str">
            <v>junho</v>
          </cell>
          <cell r="N1845">
            <v>8357.1</v>
          </cell>
        </row>
        <row r="1846">
          <cell r="B1846" t="str">
            <v>MATERIAL DE HIGIENE</v>
          </cell>
          <cell r="C1846" t="str">
            <v>MATERIAL DE CONSUMO</v>
          </cell>
          <cell r="I1846" t="str">
            <v>junho</v>
          </cell>
          <cell r="N1846">
            <v>1393.9</v>
          </cell>
        </row>
        <row r="1847">
          <cell r="B1847" t="str">
            <v>MATERIAL DE USO E CONSUMO</v>
          </cell>
          <cell r="C1847" t="str">
            <v>MATERIAL DE CONSUMO</v>
          </cell>
          <cell r="I1847" t="str">
            <v>junho</v>
          </cell>
          <cell r="N1847">
            <v>2666.44</v>
          </cell>
        </row>
        <row r="1848">
          <cell r="B1848" t="str">
            <v>MATERIAL DE USO E CONSUMO</v>
          </cell>
          <cell r="C1848" t="str">
            <v>MATERIAL DE CONSUMO</v>
          </cell>
          <cell r="I1848" t="str">
            <v>junho</v>
          </cell>
          <cell r="N1848">
            <v>1484.76</v>
          </cell>
        </row>
        <row r="1849">
          <cell r="B1849" t="str">
            <v>MATERIAL DE USO E CONSUMO</v>
          </cell>
          <cell r="C1849" t="str">
            <v>MATERIAL DE CONSUMO</v>
          </cell>
          <cell r="I1849" t="str">
            <v>junho</v>
          </cell>
          <cell r="N1849">
            <v>89.8</v>
          </cell>
        </row>
        <row r="1850">
          <cell r="B1850" t="str">
            <v>MATERIAL DE ESCRITORIO</v>
          </cell>
          <cell r="C1850" t="str">
            <v>MATERIAL DE CONSUMO</v>
          </cell>
          <cell r="I1850" t="str">
            <v>julho</v>
          </cell>
          <cell r="N1850">
            <v>953.5</v>
          </cell>
        </row>
        <row r="1851">
          <cell r="B1851" t="str">
            <v>MATERIAL DE USO E CONSUMO</v>
          </cell>
          <cell r="C1851" t="str">
            <v>MATERIAL DE CONSUMO</v>
          </cell>
          <cell r="I1851" t="str">
            <v>julho</v>
          </cell>
          <cell r="N1851">
            <v>2440</v>
          </cell>
        </row>
        <row r="1852">
          <cell r="B1852" t="str">
            <v>MATERIAL DE USO E CONSUMO</v>
          </cell>
          <cell r="C1852" t="str">
            <v>MATERIAL DE CONSUMO</v>
          </cell>
          <cell r="I1852" t="str">
            <v>julho</v>
          </cell>
          <cell r="N1852">
            <v>25</v>
          </cell>
        </row>
        <row r="1853">
          <cell r="B1853" t="str">
            <v>MATERIAL DE USO E CONSUMO</v>
          </cell>
          <cell r="C1853" t="str">
            <v>MATERIAL DE CONSUMO</v>
          </cell>
          <cell r="I1853" t="str">
            <v>julho</v>
          </cell>
          <cell r="N1853">
            <v>730.02</v>
          </cell>
        </row>
        <row r="1854">
          <cell r="B1854" t="str">
            <v>MATERIAL DE LIMPEZA</v>
          </cell>
          <cell r="C1854" t="str">
            <v>MATERIAL DE CONSUMO</v>
          </cell>
          <cell r="I1854" t="str">
            <v>julho</v>
          </cell>
          <cell r="N1854">
            <v>1322.64</v>
          </cell>
        </row>
        <row r="1855">
          <cell r="B1855" t="str">
            <v>MATERIAL DE USO E CONSUMO</v>
          </cell>
          <cell r="C1855" t="str">
            <v>MATERIAL DE CONSUMO</v>
          </cell>
          <cell r="I1855" t="str">
            <v>julho</v>
          </cell>
          <cell r="N1855">
            <v>564.48</v>
          </cell>
        </row>
        <row r="1856">
          <cell r="B1856" t="str">
            <v>MATERIAL DE HIGIENE</v>
          </cell>
          <cell r="C1856" t="str">
            <v>MATERIAL DE CONSUMO</v>
          </cell>
          <cell r="I1856" t="str">
            <v>julho</v>
          </cell>
          <cell r="N1856">
            <v>1281.68</v>
          </cell>
        </row>
        <row r="1857">
          <cell r="B1857" t="str">
            <v>EMBALAGENS</v>
          </cell>
          <cell r="C1857" t="str">
            <v>MATERIAL DE CONSUMO</v>
          </cell>
          <cell r="I1857" t="str">
            <v>julho</v>
          </cell>
          <cell r="N1857">
            <v>1568.11</v>
          </cell>
        </row>
        <row r="1858">
          <cell r="B1858" t="str">
            <v>MATERIAL DE ESCRITORIO</v>
          </cell>
          <cell r="C1858" t="str">
            <v>MATERIAL DE CONSUMO</v>
          </cell>
          <cell r="I1858" t="str">
            <v>julho</v>
          </cell>
          <cell r="N1858">
            <v>70.28</v>
          </cell>
        </row>
        <row r="1859">
          <cell r="B1859" t="str">
            <v>MATERIAL DE USO E CONSUMO</v>
          </cell>
          <cell r="C1859" t="str">
            <v>MATERIAL DE CONSUMO</v>
          </cell>
          <cell r="I1859" t="str">
            <v>julho</v>
          </cell>
          <cell r="N1859">
            <v>265</v>
          </cell>
        </row>
        <row r="1860">
          <cell r="B1860" t="str">
            <v>MATERIAL DE USO E CONSUMO</v>
          </cell>
          <cell r="C1860" t="str">
            <v>MATERIAL DE CONSUMO</v>
          </cell>
          <cell r="I1860" t="str">
            <v>julho</v>
          </cell>
          <cell r="N1860">
            <v>187</v>
          </cell>
        </row>
        <row r="1861">
          <cell r="B1861" t="str">
            <v>EMBALAGENS</v>
          </cell>
          <cell r="C1861" t="str">
            <v>MATERIAL DE CONSUMO</v>
          </cell>
          <cell r="I1861" t="str">
            <v>julho</v>
          </cell>
          <cell r="N1861">
            <v>1262.27</v>
          </cell>
        </row>
        <row r="1862">
          <cell r="B1862" t="str">
            <v>MATERIAL DE USO E CONSUMO</v>
          </cell>
          <cell r="C1862" t="str">
            <v>MATERIAL DE CONSUMO</v>
          </cell>
          <cell r="I1862" t="str">
            <v>julho</v>
          </cell>
          <cell r="N1862">
            <v>527</v>
          </cell>
        </row>
        <row r="1863">
          <cell r="B1863" t="str">
            <v>MATERIAL DE USO E CONSUMO</v>
          </cell>
          <cell r="C1863" t="str">
            <v>MATERIAL DE CONSUMO</v>
          </cell>
          <cell r="I1863" t="str">
            <v>julho</v>
          </cell>
          <cell r="N1863">
            <v>118.8</v>
          </cell>
        </row>
        <row r="1864">
          <cell r="B1864" t="str">
            <v>MATERIAL DE HIGIENE</v>
          </cell>
          <cell r="C1864" t="str">
            <v>MATERIAL DE CONSUMO</v>
          </cell>
          <cell r="I1864" t="str">
            <v>julho</v>
          </cell>
          <cell r="N1864">
            <v>2282.7199999999998</v>
          </cell>
        </row>
        <row r="1865">
          <cell r="B1865" t="str">
            <v>EMBALAGENS</v>
          </cell>
          <cell r="C1865" t="str">
            <v>MATERIAL DE CONSUMO</v>
          </cell>
          <cell r="I1865" t="str">
            <v>julho</v>
          </cell>
          <cell r="N1865">
            <v>1634.02</v>
          </cell>
        </row>
        <row r="1866">
          <cell r="B1866" t="str">
            <v>MATERIAL DE USO E CONSUMO</v>
          </cell>
          <cell r="C1866" t="str">
            <v>MATERIAL DE CONSUMO</v>
          </cell>
          <cell r="I1866" t="str">
            <v>julho</v>
          </cell>
          <cell r="N1866">
            <v>1523.57</v>
          </cell>
        </row>
        <row r="1867">
          <cell r="B1867" t="str">
            <v>MATERIAL DE USO E CONSUMO</v>
          </cell>
          <cell r="C1867" t="str">
            <v>MATERIAL DE CONSUMO</v>
          </cell>
          <cell r="I1867" t="str">
            <v>julho</v>
          </cell>
          <cell r="N1867">
            <v>402.05</v>
          </cell>
        </row>
        <row r="1868">
          <cell r="B1868" t="str">
            <v>MATERIAL DE LIMPEZA</v>
          </cell>
          <cell r="C1868" t="str">
            <v>MATERIAL DE CONSUMO</v>
          </cell>
          <cell r="I1868" t="str">
            <v>julho</v>
          </cell>
          <cell r="N1868">
            <v>1517.77</v>
          </cell>
        </row>
        <row r="1869">
          <cell r="B1869" t="str">
            <v>MATERIAL DE LIMPEZA</v>
          </cell>
          <cell r="C1869" t="str">
            <v>MATERIAL DE CONSUMO</v>
          </cell>
          <cell r="I1869" t="str">
            <v>julho</v>
          </cell>
          <cell r="N1869">
            <v>274.52999999999997</v>
          </cell>
        </row>
        <row r="1870">
          <cell r="B1870" t="str">
            <v>MATERIAL DE USO E CONSUMO</v>
          </cell>
          <cell r="C1870" t="str">
            <v>MATERIAL DE CONSUMO</v>
          </cell>
          <cell r="I1870" t="str">
            <v>julho</v>
          </cell>
          <cell r="N1870">
            <v>118.8</v>
          </cell>
        </row>
        <row r="1871">
          <cell r="B1871" t="str">
            <v>MATERIAL DE USO E CONSUMO</v>
          </cell>
          <cell r="C1871" t="str">
            <v>MATERIAL DE CONSUMO</v>
          </cell>
          <cell r="I1871" t="str">
            <v>julho</v>
          </cell>
          <cell r="N1871">
            <v>154.5</v>
          </cell>
        </row>
        <row r="1872">
          <cell r="B1872" t="str">
            <v>MATERIAL DE USO E CONSUMO</v>
          </cell>
          <cell r="C1872" t="str">
            <v>MATERIAL DE CONSUMO</v>
          </cell>
          <cell r="I1872" t="str">
            <v>julho</v>
          </cell>
          <cell r="N1872">
            <v>265</v>
          </cell>
        </row>
        <row r="1873">
          <cell r="B1873" t="str">
            <v>MATERIAL DE USO E CONSUMO</v>
          </cell>
          <cell r="C1873" t="str">
            <v>MATERIAL DE CONSUMO</v>
          </cell>
          <cell r="I1873" t="str">
            <v>julho</v>
          </cell>
          <cell r="N1873">
            <v>55</v>
          </cell>
        </row>
        <row r="1874">
          <cell r="B1874" t="str">
            <v>MATERIAL DE HIGIENE</v>
          </cell>
          <cell r="C1874" t="str">
            <v>MATERIAL DE CONSUMO</v>
          </cell>
          <cell r="I1874" t="str">
            <v>julho</v>
          </cell>
          <cell r="N1874">
            <v>2007.32</v>
          </cell>
        </row>
        <row r="1875">
          <cell r="B1875" t="str">
            <v>EMBALAGENS</v>
          </cell>
          <cell r="C1875" t="str">
            <v>MATERIAL DE CONSUMO</v>
          </cell>
          <cell r="I1875" t="str">
            <v>julho</v>
          </cell>
          <cell r="N1875">
            <v>1733.85</v>
          </cell>
        </row>
        <row r="1876">
          <cell r="B1876" t="str">
            <v>MATERIAL DE USO E CONSUMO</v>
          </cell>
          <cell r="C1876" t="str">
            <v>MATERIAL DE CONSUMO</v>
          </cell>
          <cell r="I1876" t="str">
            <v>julho</v>
          </cell>
          <cell r="N1876">
            <v>58</v>
          </cell>
        </row>
        <row r="1877">
          <cell r="B1877" t="str">
            <v>MATERIAL DE USO E CONSUMO</v>
          </cell>
          <cell r="C1877" t="str">
            <v>MATERIAL DE CONSUMO</v>
          </cell>
          <cell r="I1877" t="str">
            <v>julho</v>
          </cell>
          <cell r="N1877">
            <v>116.92</v>
          </cell>
        </row>
        <row r="1878">
          <cell r="B1878" t="str">
            <v>MATERIAL DE USO E CONSUMO</v>
          </cell>
          <cell r="C1878" t="str">
            <v>MATERIAL DE CONSUMO</v>
          </cell>
          <cell r="I1878" t="str">
            <v>julho</v>
          </cell>
          <cell r="N1878">
            <v>1523.57</v>
          </cell>
        </row>
        <row r="1879">
          <cell r="B1879" t="str">
            <v>MATERIAL DE USO E CONSUMO</v>
          </cell>
          <cell r="C1879" t="str">
            <v>MATERIAL DE CONSUMO</v>
          </cell>
          <cell r="I1879" t="str">
            <v>julho</v>
          </cell>
          <cell r="N1879">
            <v>611.70000000000005</v>
          </cell>
        </row>
        <row r="1880">
          <cell r="B1880" t="str">
            <v>MATERIAL DE HIGIENE</v>
          </cell>
          <cell r="C1880" t="str">
            <v>MATERIAL DE CONSUMO</v>
          </cell>
          <cell r="I1880" t="str">
            <v>julho</v>
          </cell>
          <cell r="N1880">
            <v>182.16</v>
          </cell>
        </row>
        <row r="1881">
          <cell r="B1881" t="str">
            <v>MATERIAL DE HIGIENE</v>
          </cell>
          <cell r="C1881" t="str">
            <v>MATERIAL DE CONSUMO</v>
          </cell>
          <cell r="I1881" t="str">
            <v>julho</v>
          </cell>
          <cell r="N1881">
            <v>1764.98</v>
          </cell>
        </row>
        <row r="1882">
          <cell r="B1882" t="str">
            <v>MATERIAL DE HIGIENE</v>
          </cell>
          <cell r="C1882" t="str">
            <v>MATERIAL DE CONSUMO</v>
          </cell>
          <cell r="I1882" t="str">
            <v>julho</v>
          </cell>
          <cell r="N1882">
            <v>1720.44</v>
          </cell>
        </row>
        <row r="1883">
          <cell r="B1883" t="str">
            <v>MATERIAL DE USO E CONSUMO</v>
          </cell>
          <cell r="C1883" t="str">
            <v>MATERIAL DE CONSUMO</v>
          </cell>
          <cell r="I1883" t="str">
            <v>julho</v>
          </cell>
          <cell r="N1883">
            <v>1075.2</v>
          </cell>
        </row>
        <row r="1884">
          <cell r="B1884" t="str">
            <v>MATERIAL DE LIMPEZA</v>
          </cell>
          <cell r="C1884" t="str">
            <v>MATERIAL DE CONSUMO</v>
          </cell>
          <cell r="I1884" t="str">
            <v>julho</v>
          </cell>
          <cell r="N1884">
            <v>1590.19</v>
          </cell>
        </row>
        <row r="1885">
          <cell r="B1885" t="str">
            <v>MATERIAL DE USO E CONSUMO</v>
          </cell>
          <cell r="C1885" t="str">
            <v>MATERIAL DE CONSUMO</v>
          </cell>
          <cell r="I1885" t="str">
            <v>julho</v>
          </cell>
          <cell r="N1885">
            <v>155.21</v>
          </cell>
        </row>
        <row r="1886">
          <cell r="B1886" t="str">
            <v>MATERIAL DE USO E CONSUMO</v>
          </cell>
          <cell r="C1886" t="str">
            <v>MATERIAL DE CONSUMO</v>
          </cell>
          <cell r="I1886" t="str">
            <v>julho</v>
          </cell>
          <cell r="N1886">
            <v>175</v>
          </cell>
        </row>
        <row r="1887">
          <cell r="B1887" t="str">
            <v>MATERIAL DE ESCRITORIO</v>
          </cell>
          <cell r="C1887" t="str">
            <v>MATERIAL DE CONSUMO</v>
          </cell>
          <cell r="I1887" t="str">
            <v>julho</v>
          </cell>
          <cell r="N1887">
            <v>1104.9000000000001</v>
          </cell>
        </row>
        <row r="1888">
          <cell r="B1888" t="str">
            <v>MATERIAL DE USO E CONSUMO</v>
          </cell>
          <cell r="C1888" t="str">
            <v>MATERIAL DE CONSUMO</v>
          </cell>
          <cell r="I1888" t="str">
            <v>julho</v>
          </cell>
          <cell r="N1888">
            <v>1523.57</v>
          </cell>
        </row>
        <row r="1889">
          <cell r="B1889" t="str">
            <v>MATERIAL DE LIMPEZA</v>
          </cell>
          <cell r="C1889" t="str">
            <v>MATERIAL DE CONSUMO</v>
          </cell>
          <cell r="I1889" t="str">
            <v>julho</v>
          </cell>
          <cell r="N1889">
            <v>1318.09</v>
          </cell>
        </row>
        <row r="1890">
          <cell r="B1890" t="str">
            <v>MATERIAIS DE CONSTRUCAO E REPAROS</v>
          </cell>
          <cell r="C1890" t="str">
            <v>MANUTENCAO</v>
          </cell>
          <cell r="I1890" t="str">
            <v>setembro</v>
          </cell>
          <cell r="N1890">
            <v>733.5</v>
          </cell>
        </row>
        <row r="1891">
          <cell r="B1891" t="str">
            <v>MANUTENCAO DE EQUIPAMENTOS</v>
          </cell>
          <cell r="C1891" t="str">
            <v>MANUTENCAO</v>
          </cell>
          <cell r="I1891" t="str">
            <v>setembro</v>
          </cell>
          <cell r="N1891">
            <v>657</v>
          </cell>
        </row>
        <row r="1892">
          <cell r="B1892" t="str">
            <v>COMBUSTIVEL</v>
          </cell>
          <cell r="C1892" t="str">
            <v>MANUTENCAO</v>
          </cell>
          <cell r="I1892" t="str">
            <v>setembro</v>
          </cell>
          <cell r="N1892">
            <v>200</v>
          </cell>
        </row>
        <row r="1893">
          <cell r="B1893" t="str">
            <v>MANUTENCAO DE EQUIPAMENTOS</v>
          </cell>
          <cell r="C1893" t="str">
            <v>MANUTENCAO</v>
          </cell>
          <cell r="I1893" t="str">
            <v>setembro</v>
          </cell>
          <cell r="N1893">
            <v>950</v>
          </cell>
        </row>
        <row r="1894">
          <cell r="B1894" t="str">
            <v>MANUTENCAO DE EQUIPAMENTOS</v>
          </cell>
          <cell r="C1894" t="str">
            <v>MANUTENCAO</v>
          </cell>
          <cell r="I1894" t="str">
            <v>setembro</v>
          </cell>
          <cell r="N1894">
            <v>1808</v>
          </cell>
        </row>
        <row r="1895">
          <cell r="B1895" t="str">
            <v>MANUTENCAO DE EQUIPAMENTOS</v>
          </cell>
          <cell r="C1895" t="str">
            <v>MANUTENCAO</v>
          </cell>
          <cell r="I1895" t="str">
            <v>setembro</v>
          </cell>
          <cell r="N1895">
            <v>4000</v>
          </cell>
        </row>
        <row r="1896">
          <cell r="B1896" t="str">
            <v>MANUTENCAO DE EQUIPAMENTOS</v>
          </cell>
          <cell r="C1896" t="str">
            <v>MANUTENCAO</v>
          </cell>
          <cell r="I1896" t="str">
            <v>setembro</v>
          </cell>
          <cell r="N1896">
            <v>180</v>
          </cell>
        </row>
        <row r="1897">
          <cell r="B1897" t="str">
            <v>COMBUSTIVEL</v>
          </cell>
          <cell r="C1897" t="str">
            <v>MANUTENCAO</v>
          </cell>
          <cell r="I1897" t="str">
            <v>setembro</v>
          </cell>
          <cell r="N1897">
            <v>200</v>
          </cell>
        </row>
        <row r="1898">
          <cell r="B1898" t="str">
            <v>DECORACAO</v>
          </cell>
          <cell r="C1898" t="str">
            <v>MANUTENCAO</v>
          </cell>
          <cell r="I1898" t="str">
            <v>setembro</v>
          </cell>
          <cell r="N1898">
            <v>4655</v>
          </cell>
        </row>
        <row r="1899">
          <cell r="B1899" t="str">
            <v>MATERIAIS DE CONSTRUCAO E REPAROS</v>
          </cell>
          <cell r="C1899" t="str">
            <v>MANUTENCAO</v>
          </cell>
          <cell r="I1899" t="str">
            <v>setembro</v>
          </cell>
          <cell r="N1899">
            <v>1143.07</v>
          </cell>
        </row>
        <row r="1900">
          <cell r="B1900" t="str">
            <v>MATERIAIS DE CONSTRUCAO E REPAROS</v>
          </cell>
          <cell r="C1900" t="str">
            <v>MANUTENCAO</v>
          </cell>
          <cell r="I1900" t="str">
            <v>setembro</v>
          </cell>
          <cell r="N1900">
            <v>609.25</v>
          </cell>
        </row>
        <row r="1901">
          <cell r="B1901" t="str">
            <v>MANUTENCAO DE EQUIPAMENTOS</v>
          </cell>
          <cell r="C1901" t="str">
            <v>MANUTENCAO</v>
          </cell>
          <cell r="I1901" t="str">
            <v>setembro</v>
          </cell>
          <cell r="N1901">
            <v>914.5</v>
          </cell>
        </row>
        <row r="1902">
          <cell r="B1902" t="str">
            <v>MATERIAIS DE CONSTRUCAO E REPAROS</v>
          </cell>
          <cell r="C1902" t="str">
            <v>MANUTENCAO</v>
          </cell>
          <cell r="I1902" t="str">
            <v>setembro</v>
          </cell>
          <cell r="N1902">
            <v>709.71</v>
          </cell>
        </row>
        <row r="1903">
          <cell r="B1903" t="str">
            <v>MANUTENCAO DE EQUIPAMENTOS</v>
          </cell>
          <cell r="C1903" t="str">
            <v>MANUTENCAO</v>
          </cell>
          <cell r="I1903" t="str">
            <v>setembro</v>
          </cell>
          <cell r="N1903">
            <v>80</v>
          </cell>
        </row>
        <row r="1904">
          <cell r="B1904" t="str">
            <v>COMBUSTIVEL</v>
          </cell>
          <cell r="C1904" t="str">
            <v>MANUTENCAO</v>
          </cell>
          <cell r="I1904" t="str">
            <v>setembro</v>
          </cell>
          <cell r="N1904">
            <v>100</v>
          </cell>
        </row>
        <row r="1905">
          <cell r="B1905" t="str">
            <v>MANUTENCAO DE EQUIPAMENTOS</v>
          </cell>
          <cell r="C1905" t="str">
            <v>MANUTENCAO</v>
          </cell>
          <cell r="I1905" t="str">
            <v>setembro</v>
          </cell>
          <cell r="N1905">
            <v>1200</v>
          </cell>
        </row>
        <row r="1906">
          <cell r="B1906" t="str">
            <v>MANUTENCAO DE EQUIPAMENTOS</v>
          </cell>
          <cell r="C1906" t="str">
            <v>MANUTENCAO</v>
          </cell>
          <cell r="I1906" t="str">
            <v>setembro</v>
          </cell>
          <cell r="N1906">
            <v>200</v>
          </cell>
        </row>
        <row r="1907">
          <cell r="B1907" t="str">
            <v>MANUTENCAO DE EQUIPAMENTOS</v>
          </cell>
          <cell r="C1907" t="str">
            <v>MANUTENCAO</v>
          </cell>
          <cell r="I1907" t="str">
            <v>setembro</v>
          </cell>
          <cell r="N1907">
            <v>657</v>
          </cell>
        </row>
        <row r="1908">
          <cell r="B1908" t="str">
            <v>MATERIAIS DE CONSTRUCAO E REPAROS</v>
          </cell>
          <cell r="C1908" t="str">
            <v>MANUTENCAO</v>
          </cell>
          <cell r="I1908" t="str">
            <v>setembro</v>
          </cell>
          <cell r="N1908">
            <v>765.96</v>
          </cell>
        </row>
        <row r="1909">
          <cell r="B1909" t="str">
            <v>COMBUSTIVEL</v>
          </cell>
          <cell r="C1909" t="str">
            <v>MANUTENCAO</v>
          </cell>
          <cell r="I1909" t="str">
            <v>outubro</v>
          </cell>
          <cell r="N1909">
            <v>100</v>
          </cell>
        </row>
        <row r="1910">
          <cell r="B1910" t="str">
            <v>MANUTENCAO DE EQUIPAMENTOS</v>
          </cell>
          <cell r="C1910" t="str">
            <v>MANUTENCAO</v>
          </cell>
          <cell r="I1910" t="str">
            <v>outubro</v>
          </cell>
          <cell r="N1910">
            <v>914.5</v>
          </cell>
        </row>
        <row r="1911">
          <cell r="B1911" t="str">
            <v>MANUTENCAO DE EQUIPAMENTOS</v>
          </cell>
          <cell r="C1911" t="str">
            <v>MANUTENCAO</v>
          </cell>
          <cell r="I1911" t="str">
            <v>outubro</v>
          </cell>
          <cell r="N1911">
            <v>4000</v>
          </cell>
        </row>
        <row r="1912">
          <cell r="B1912" t="str">
            <v>MANUTENCAO DE EQUIPAMENTOS</v>
          </cell>
          <cell r="C1912" t="str">
            <v>MANUTENCAO</v>
          </cell>
          <cell r="I1912" t="str">
            <v>outubro</v>
          </cell>
          <cell r="N1912">
            <v>450</v>
          </cell>
        </row>
        <row r="1913">
          <cell r="B1913" t="str">
            <v>MATERIAIS DE CONSTRUCAO E REPAROS</v>
          </cell>
          <cell r="C1913" t="str">
            <v>MANUTENCAO</v>
          </cell>
          <cell r="I1913" t="str">
            <v>outubro</v>
          </cell>
          <cell r="N1913">
            <v>610.41999999999996</v>
          </cell>
        </row>
        <row r="1914">
          <cell r="B1914" t="str">
            <v>MANUTENCAO DE EQUIPAMENTOS</v>
          </cell>
          <cell r="C1914" t="str">
            <v>MANUTENCAO</v>
          </cell>
          <cell r="I1914" t="str">
            <v>outubro</v>
          </cell>
          <cell r="N1914">
            <v>1992.3</v>
          </cell>
        </row>
        <row r="1915">
          <cell r="B1915" t="str">
            <v>MANUTENCAO DE EQUIPAMENTOS</v>
          </cell>
          <cell r="C1915" t="str">
            <v>MANUTENCAO</v>
          </cell>
          <cell r="I1915" t="str">
            <v>outubro</v>
          </cell>
          <cell r="N1915">
            <v>68</v>
          </cell>
        </row>
        <row r="1916">
          <cell r="B1916" t="str">
            <v>MATERIAIS DE CONSTRUCAO E REPAROS</v>
          </cell>
          <cell r="C1916" t="str">
            <v>MANUTENCAO</v>
          </cell>
          <cell r="I1916" t="str">
            <v>outubro</v>
          </cell>
          <cell r="N1916">
            <v>444.34</v>
          </cell>
        </row>
        <row r="1917">
          <cell r="B1917" t="str">
            <v>MANUTENCAO DE EQUIPAMENTOS</v>
          </cell>
          <cell r="C1917" t="str">
            <v>MANUTENCAO</v>
          </cell>
          <cell r="I1917" t="str">
            <v>outubro</v>
          </cell>
          <cell r="N1917">
            <v>656.01</v>
          </cell>
        </row>
        <row r="1918">
          <cell r="B1918" t="str">
            <v>MANUTENCAO DE EQUIPAMENTOS</v>
          </cell>
          <cell r="C1918" t="str">
            <v>MANUTENCAO</v>
          </cell>
          <cell r="I1918" t="str">
            <v>outubro</v>
          </cell>
          <cell r="N1918">
            <v>180</v>
          </cell>
        </row>
        <row r="1919">
          <cell r="B1919" t="str">
            <v>DECORACAO</v>
          </cell>
          <cell r="C1919" t="str">
            <v>MANUTENCAO</v>
          </cell>
          <cell r="I1919" t="str">
            <v>outubro</v>
          </cell>
          <cell r="N1919">
            <v>3125</v>
          </cell>
        </row>
        <row r="1920">
          <cell r="B1920" t="str">
            <v>COMBUSTIVEL</v>
          </cell>
          <cell r="C1920" t="str">
            <v>MANUTENCAO</v>
          </cell>
          <cell r="I1920" t="str">
            <v>outubro</v>
          </cell>
          <cell r="N1920">
            <v>200</v>
          </cell>
        </row>
        <row r="1921">
          <cell r="B1921" t="str">
            <v>DECORACAO</v>
          </cell>
          <cell r="C1921" t="str">
            <v>MANUTENCAO</v>
          </cell>
          <cell r="I1921" t="str">
            <v>outubro</v>
          </cell>
          <cell r="N1921">
            <v>940</v>
          </cell>
        </row>
        <row r="1922">
          <cell r="B1922" t="str">
            <v>MATERIAIS DE CONSTRUCAO E REPAROS</v>
          </cell>
          <cell r="C1922" t="str">
            <v>MANUTENCAO</v>
          </cell>
          <cell r="I1922" t="str">
            <v>outubro</v>
          </cell>
          <cell r="N1922">
            <v>1521.71</v>
          </cell>
        </row>
        <row r="1923">
          <cell r="B1923" t="str">
            <v>MANUTENCAO DE EQUIPAMENTOS</v>
          </cell>
          <cell r="C1923" t="str">
            <v>MANUTENCAO</v>
          </cell>
          <cell r="I1923" t="str">
            <v>outubro</v>
          </cell>
          <cell r="N1923">
            <v>108.5</v>
          </cell>
        </row>
        <row r="1924">
          <cell r="B1924" t="str">
            <v>MATERIAIS DE CONSTRUCAO E REPAROS</v>
          </cell>
          <cell r="C1924" t="str">
            <v>MANUTENCAO</v>
          </cell>
          <cell r="I1924" t="str">
            <v>outubro</v>
          </cell>
          <cell r="N1924">
            <v>21.68</v>
          </cell>
        </row>
        <row r="1925">
          <cell r="B1925" t="str">
            <v>DECORACAO</v>
          </cell>
          <cell r="C1925" t="str">
            <v>MANUTENCAO</v>
          </cell>
          <cell r="I1925" t="str">
            <v>outubro</v>
          </cell>
          <cell r="N1925">
            <v>4208.49</v>
          </cell>
        </row>
        <row r="1926">
          <cell r="B1926" t="str">
            <v>MANUTENCAO DE EQUIPAMENTOS</v>
          </cell>
          <cell r="C1926" t="str">
            <v>MANUTENCAO</v>
          </cell>
          <cell r="I1926" t="str">
            <v>outubro</v>
          </cell>
          <cell r="N1926">
            <v>657</v>
          </cell>
        </row>
        <row r="1927">
          <cell r="B1927" t="str">
            <v>MANUTENCAO DE EQUIPAMENTOS</v>
          </cell>
          <cell r="C1927" t="str">
            <v>MANUTENCAO</v>
          </cell>
          <cell r="I1927" t="str">
            <v>outubro</v>
          </cell>
          <cell r="N1927">
            <v>1332</v>
          </cell>
        </row>
        <row r="1928">
          <cell r="B1928" t="str">
            <v>DECORACAO</v>
          </cell>
          <cell r="C1928" t="str">
            <v>MANUTENCAO</v>
          </cell>
          <cell r="I1928" t="str">
            <v>outubro</v>
          </cell>
          <cell r="N1928">
            <v>1220</v>
          </cell>
        </row>
        <row r="1929">
          <cell r="B1929" t="str">
            <v>MATERIAIS ELETRICOS</v>
          </cell>
          <cell r="C1929" t="str">
            <v>MANUTENCAO</v>
          </cell>
          <cell r="I1929" t="str">
            <v>outubro</v>
          </cell>
          <cell r="N1929">
            <v>204</v>
          </cell>
        </row>
        <row r="1930">
          <cell r="B1930" t="str">
            <v>MANUTENCAO DE EQUIPAMENTOS</v>
          </cell>
          <cell r="C1930" t="str">
            <v>MANUTENCAO</v>
          </cell>
          <cell r="I1930" t="str">
            <v>novembro</v>
          </cell>
          <cell r="N1930">
            <v>868.49</v>
          </cell>
        </row>
        <row r="1931">
          <cell r="B1931" t="str">
            <v>MANUTENCAO DE EQUIPAMENTOS</v>
          </cell>
          <cell r="C1931" t="str">
            <v>MANUTENCAO</v>
          </cell>
          <cell r="I1931" t="str">
            <v>novembro</v>
          </cell>
          <cell r="N1931">
            <v>180</v>
          </cell>
        </row>
        <row r="1932">
          <cell r="B1932" t="str">
            <v>MANUTENCAO DE EQUIPAMENTOS</v>
          </cell>
          <cell r="C1932" t="str">
            <v>MANUTENCAO</v>
          </cell>
          <cell r="I1932" t="str">
            <v>novembro</v>
          </cell>
          <cell r="N1932">
            <v>2150</v>
          </cell>
        </row>
        <row r="1933">
          <cell r="B1933" t="str">
            <v>MATERIAIS DE CONSTRUCAO E REPAROS</v>
          </cell>
          <cell r="C1933" t="str">
            <v>MANUTENCAO</v>
          </cell>
          <cell r="I1933" t="str">
            <v>novembro</v>
          </cell>
          <cell r="N1933">
            <v>3300</v>
          </cell>
        </row>
        <row r="1934">
          <cell r="B1934" t="str">
            <v>MATERIAIS DE CONSTRUCAO E REPAROS</v>
          </cell>
          <cell r="C1934" t="str">
            <v>MANUTENCAO</v>
          </cell>
          <cell r="I1934" t="str">
            <v>novembro</v>
          </cell>
          <cell r="N1934">
            <v>3109.33</v>
          </cell>
        </row>
        <row r="1935">
          <cell r="B1935" t="str">
            <v>MANUTENCAO DE EQUIPAMENTOS</v>
          </cell>
          <cell r="C1935" t="str">
            <v>MANUTENCAO</v>
          </cell>
          <cell r="I1935" t="str">
            <v>novembro</v>
          </cell>
          <cell r="N1935">
            <v>4000</v>
          </cell>
        </row>
        <row r="1936">
          <cell r="B1936" t="str">
            <v>MANUTENCAO DE EQUIPAMENTOS</v>
          </cell>
          <cell r="C1936" t="str">
            <v>MANUTENCAO</v>
          </cell>
          <cell r="I1936" t="str">
            <v>novembro</v>
          </cell>
          <cell r="N1936">
            <v>730</v>
          </cell>
        </row>
        <row r="1937">
          <cell r="B1937" t="str">
            <v>DECORACAO</v>
          </cell>
          <cell r="C1937" t="str">
            <v>MANUTENCAO</v>
          </cell>
          <cell r="I1937" t="str">
            <v>novembro</v>
          </cell>
          <cell r="N1937">
            <v>1175.82</v>
          </cell>
        </row>
        <row r="1938">
          <cell r="B1938" t="str">
            <v>MATERIAIS DE CONSTRUCAO E REPAROS</v>
          </cell>
          <cell r="C1938" t="str">
            <v>MANUTENCAO</v>
          </cell>
          <cell r="I1938" t="str">
            <v>novembro</v>
          </cell>
          <cell r="N1938">
            <v>2318.4699999999998</v>
          </cell>
        </row>
        <row r="1939">
          <cell r="B1939" t="str">
            <v>MANUTENCAO DE EQUIPAMENTOS</v>
          </cell>
          <cell r="C1939" t="str">
            <v>MANUTENCAO</v>
          </cell>
          <cell r="I1939" t="str">
            <v>novembro</v>
          </cell>
          <cell r="N1939">
            <v>850</v>
          </cell>
        </row>
        <row r="1940">
          <cell r="B1940" t="str">
            <v>DECORACAO</v>
          </cell>
          <cell r="C1940" t="str">
            <v>MANUTENCAO</v>
          </cell>
          <cell r="I1940" t="str">
            <v>novembro</v>
          </cell>
          <cell r="N1940">
            <v>4208.47</v>
          </cell>
        </row>
        <row r="1941">
          <cell r="B1941" t="str">
            <v>MATERIAIS DE CONSTRUCAO E REPAROS</v>
          </cell>
          <cell r="C1941" t="str">
            <v>MANUTENCAO</v>
          </cell>
          <cell r="I1941" t="str">
            <v>novembro</v>
          </cell>
          <cell r="N1941">
            <v>2671.61</v>
          </cell>
        </row>
        <row r="1942">
          <cell r="B1942" t="str">
            <v>MATERIAIS DE CONSTRUCAO E REPAROS</v>
          </cell>
          <cell r="C1942" t="str">
            <v>MANUTENCAO</v>
          </cell>
          <cell r="I1942" t="str">
            <v>novembro</v>
          </cell>
          <cell r="N1942">
            <v>349.4</v>
          </cell>
        </row>
        <row r="1943">
          <cell r="B1943" t="str">
            <v>MANUTENCAO DE EQUIPAMENTOS</v>
          </cell>
          <cell r="C1943" t="str">
            <v>MANUTENCAO</v>
          </cell>
          <cell r="I1943" t="str">
            <v>novembro</v>
          </cell>
          <cell r="N1943">
            <v>480</v>
          </cell>
        </row>
        <row r="1944">
          <cell r="B1944" t="str">
            <v>MANUTENCAO DE EQUIPAMENTOS</v>
          </cell>
          <cell r="C1944" t="str">
            <v>MANUTENCAO</v>
          </cell>
          <cell r="I1944" t="str">
            <v>novembro</v>
          </cell>
          <cell r="N1944">
            <v>1332</v>
          </cell>
        </row>
        <row r="1945">
          <cell r="B1945" t="str">
            <v>MANUTENCAO DE EQUIPAMENTOS</v>
          </cell>
          <cell r="C1945" t="str">
            <v>MANUTENCAO</v>
          </cell>
          <cell r="I1945" t="str">
            <v>novembro</v>
          </cell>
          <cell r="N1945">
            <v>780</v>
          </cell>
        </row>
        <row r="1946">
          <cell r="B1946" t="str">
            <v>MATERIAIS DE CONSTRUCAO E REPAROS</v>
          </cell>
          <cell r="C1946" t="str">
            <v>MANUTENCAO</v>
          </cell>
          <cell r="I1946" t="str">
            <v>dezembro</v>
          </cell>
          <cell r="N1946">
            <v>2318.4699999999998</v>
          </cell>
        </row>
        <row r="1947">
          <cell r="B1947" t="str">
            <v>MATERIAIS DE CONSTRUCAO E REPAROS</v>
          </cell>
          <cell r="C1947" t="str">
            <v>MANUTENCAO</v>
          </cell>
          <cell r="I1947" t="str">
            <v>dezembro</v>
          </cell>
          <cell r="N1947">
            <v>5870.2</v>
          </cell>
        </row>
        <row r="1948">
          <cell r="B1948" t="str">
            <v>MANUTENCAO DE EQUIPAMENTOS</v>
          </cell>
          <cell r="C1948" t="str">
            <v>MANUTENCAO</v>
          </cell>
          <cell r="I1948" t="str">
            <v>dezembro</v>
          </cell>
          <cell r="N1948">
            <v>1210</v>
          </cell>
        </row>
        <row r="1949">
          <cell r="B1949" t="str">
            <v>MANUTENCAO DE EQUIPAMENTOS</v>
          </cell>
          <cell r="C1949" t="str">
            <v>MANUTENCAO</v>
          </cell>
          <cell r="I1949" t="str">
            <v>dezembro</v>
          </cell>
          <cell r="N1949">
            <v>400</v>
          </cell>
        </row>
        <row r="1950">
          <cell r="B1950" t="str">
            <v>MANUTENCAO DE EQUIPAMENTOS</v>
          </cell>
          <cell r="C1950" t="str">
            <v>MANUTENCAO</v>
          </cell>
          <cell r="I1950" t="str">
            <v>dezembro</v>
          </cell>
          <cell r="N1950">
            <v>2150</v>
          </cell>
        </row>
        <row r="1951">
          <cell r="B1951" t="str">
            <v>MATERIAIS DE CONSTRUCAO E REPAROS</v>
          </cell>
          <cell r="C1951" t="str">
            <v>MANUTENCAO</v>
          </cell>
          <cell r="I1951" t="str">
            <v>dezembro</v>
          </cell>
          <cell r="N1951">
            <v>3300</v>
          </cell>
        </row>
        <row r="1952">
          <cell r="B1952" t="str">
            <v>MANUTENCAO DE EQUIPAMENTOS</v>
          </cell>
          <cell r="C1952" t="str">
            <v>MANUTENCAO</v>
          </cell>
          <cell r="I1952" t="str">
            <v>dezembro</v>
          </cell>
          <cell r="N1952">
            <v>850</v>
          </cell>
        </row>
        <row r="1953">
          <cell r="B1953" t="str">
            <v>MATERIAIS DE CONSTRUCAO E REPAROS</v>
          </cell>
          <cell r="C1953" t="str">
            <v>MANUTENCAO</v>
          </cell>
          <cell r="I1953" t="str">
            <v>dezembro</v>
          </cell>
          <cell r="N1953">
            <v>2318.4699999999998</v>
          </cell>
        </row>
        <row r="1954">
          <cell r="B1954" t="str">
            <v>MATERIAIS DE CONSTRUCAO E REPAROS</v>
          </cell>
          <cell r="C1954" t="str">
            <v>MANUTENCAO</v>
          </cell>
          <cell r="I1954" t="str">
            <v>dezembro</v>
          </cell>
          <cell r="N1954">
            <v>2329.4899999999998</v>
          </cell>
        </row>
        <row r="1955">
          <cell r="B1955" t="str">
            <v>MANUTENCAO DE EQUIPAMENTOS</v>
          </cell>
          <cell r="C1955" t="str">
            <v>MANUTENCAO</v>
          </cell>
          <cell r="I1955" t="str">
            <v>dezembro</v>
          </cell>
          <cell r="N1955">
            <v>390</v>
          </cell>
        </row>
        <row r="1956">
          <cell r="B1956" t="str">
            <v>MANUTENCAO DE EQUIPAMENTOS</v>
          </cell>
          <cell r="C1956" t="str">
            <v>MANUTENCAO</v>
          </cell>
          <cell r="I1956" t="str">
            <v>dezembro</v>
          </cell>
          <cell r="N1956">
            <v>656.01</v>
          </cell>
        </row>
        <row r="1957">
          <cell r="B1957" t="str">
            <v>MANUTENCAO DE EQUIPAMENTOS</v>
          </cell>
          <cell r="C1957" t="str">
            <v>MANUTENCAO</v>
          </cell>
          <cell r="I1957" t="str">
            <v>dezembro</v>
          </cell>
          <cell r="N1957">
            <v>1210</v>
          </cell>
        </row>
        <row r="1958">
          <cell r="B1958" t="str">
            <v>MATERIAIS DE CONSTRUCAO E REPAROS</v>
          </cell>
          <cell r="C1958" t="str">
            <v>MANUTENCAO</v>
          </cell>
          <cell r="I1958" t="str">
            <v>dezembro</v>
          </cell>
          <cell r="N1958">
            <v>4319.57</v>
          </cell>
        </row>
        <row r="1959">
          <cell r="B1959" t="str">
            <v>DECORACAO</v>
          </cell>
          <cell r="C1959" t="str">
            <v>MANUTENCAO</v>
          </cell>
          <cell r="I1959" t="str">
            <v>dezembro</v>
          </cell>
          <cell r="N1959">
            <v>4208.47</v>
          </cell>
        </row>
        <row r="1960">
          <cell r="B1960" t="str">
            <v>MANUTENCAO DE EQUIPAMENTOS</v>
          </cell>
          <cell r="C1960" t="str">
            <v>MANUTENCAO</v>
          </cell>
          <cell r="I1960" t="str">
            <v>dezembro</v>
          </cell>
          <cell r="N1960">
            <v>992</v>
          </cell>
        </row>
        <row r="1961">
          <cell r="B1961" t="str">
            <v>MATERIAIS ELETRICOS</v>
          </cell>
          <cell r="C1961" t="str">
            <v>MANUTENCAO</v>
          </cell>
          <cell r="I1961" t="str">
            <v>dezembro</v>
          </cell>
          <cell r="N1961">
            <v>424.71</v>
          </cell>
        </row>
        <row r="1962">
          <cell r="B1962" t="str">
            <v>MANUTENCAO DE EQUIPAMENTOS</v>
          </cell>
          <cell r="C1962" t="str">
            <v>MANUTENCAO</v>
          </cell>
          <cell r="I1962" t="str">
            <v>dezembro</v>
          </cell>
          <cell r="N1962">
            <v>1332</v>
          </cell>
        </row>
        <row r="1963">
          <cell r="B1963" t="str">
            <v>MATERIAIS DE CONSTRUCAO E REPAROS</v>
          </cell>
          <cell r="C1963" t="str">
            <v>MANUTENCAO</v>
          </cell>
          <cell r="I1963" t="str">
            <v>dezembro</v>
          </cell>
          <cell r="N1963">
            <v>3750.01</v>
          </cell>
        </row>
        <row r="1964">
          <cell r="B1964" t="str">
            <v>MATERIAIS DE CONSTRUCAO E REPAROS</v>
          </cell>
          <cell r="C1964" t="str">
            <v>MANUTENCAO</v>
          </cell>
          <cell r="I1964" t="str">
            <v>janeiro</v>
          </cell>
          <cell r="N1964">
            <v>4069.82</v>
          </cell>
        </row>
        <row r="1965">
          <cell r="B1965" t="str">
            <v>MANUTENCAO DE EQUIPAMENTOS</v>
          </cell>
          <cell r="C1965" t="str">
            <v>MANUTENCAO</v>
          </cell>
          <cell r="I1965" t="str">
            <v>janeiro</v>
          </cell>
          <cell r="N1965">
            <v>867.28</v>
          </cell>
        </row>
        <row r="1966">
          <cell r="B1966" t="str">
            <v>MANUTENCAO DE EQUIPAMENTOS</v>
          </cell>
          <cell r="C1966" t="str">
            <v>MANUTENCAO</v>
          </cell>
          <cell r="I1966" t="str">
            <v>janeiro</v>
          </cell>
          <cell r="N1966">
            <v>850</v>
          </cell>
        </row>
        <row r="1967">
          <cell r="B1967" t="str">
            <v>MANUTENCAO DE EQUIPAMENTOS</v>
          </cell>
          <cell r="C1967" t="str">
            <v>MANUTENCAO</v>
          </cell>
          <cell r="I1967" t="str">
            <v>janeiro</v>
          </cell>
          <cell r="N1967">
            <v>2150</v>
          </cell>
        </row>
        <row r="1968">
          <cell r="B1968" t="str">
            <v>MATERIAIS DE CONSTRUCAO E REPAROS</v>
          </cell>
          <cell r="C1968" t="str">
            <v>MANUTENCAO</v>
          </cell>
          <cell r="I1968" t="str">
            <v>janeiro</v>
          </cell>
          <cell r="N1968">
            <v>820</v>
          </cell>
        </row>
        <row r="1969">
          <cell r="B1969" t="str">
            <v>MATERIAIS DE CONSTRUCAO E REPAROS</v>
          </cell>
          <cell r="C1969" t="str">
            <v>MANUTENCAO</v>
          </cell>
          <cell r="I1969" t="str">
            <v>janeiro</v>
          </cell>
          <cell r="N1969">
            <v>3300</v>
          </cell>
        </row>
        <row r="1970">
          <cell r="B1970" t="str">
            <v>MANUTENCAO DE EQUIPAMENTOS</v>
          </cell>
          <cell r="C1970" t="str">
            <v>MANUTENCAO</v>
          </cell>
          <cell r="I1970" t="str">
            <v>janeiro</v>
          </cell>
          <cell r="N1970">
            <v>678</v>
          </cell>
        </row>
        <row r="1971">
          <cell r="B1971" t="str">
            <v>MANUTENCAO DE EQUIPAMENTOS</v>
          </cell>
          <cell r="C1971" t="str">
            <v>MANUTENCAO</v>
          </cell>
          <cell r="I1971" t="str">
            <v>janeiro</v>
          </cell>
          <cell r="N1971">
            <v>586.20000000000005</v>
          </cell>
        </row>
        <row r="1972">
          <cell r="B1972" t="str">
            <v>MATERIAIS DE CONSTRUCAO E REPAROS</v>
          </cell>
          <cell r="C1972" t="str">
            <v>MANUTENCAO</v>
          </cell>
          <cell r="I1972" t="str">
            <v>janeiro</v>
          </cell>
          <cell r="N1972">
            <v>2250</v>
          </cell>
        </row>
        <row r="1973">
          <cell r="B1973" t="str">
            <v>MANUTENCAO DE EQUIPAMENTOS</v>
          </cell>
          <cell r="C1973" t="str">
            <v>MANUTENCAO</v>
          </cell>
          <cell r="I1973" t="str">
            <v>janeiro</v>
          </cell>
          <cell r="N1973">
            <v>4000</v>
          </cell>
        </row>
        <row r="1974">
          <cell r="B1974" t="str">
            <v>DECORACAO</v>
          </cell>
          <cell r="C1974" t="str">
            <v>MANUTENCAO</v>
          </cell>
          <cell r="I1974" t="str">
            <v>janeiro</v>
          </cell>
          <cell r="N1974">
            <v>3251.28</v>
          </cell>
        </row>
        <row r="1975">
          <cell r="B1975" t="str">
            <v>MATERIAIS DE CONSTRUCAO E REPAROS</v>
          </cell>
          <cell r="C1975" t="str">
            <v>MANUTENCAO</v>
          </cell>
          <cell r="I1975" t="str">
            <v>janeiro</v>
          </cell>
          <cell r="N1975">
            <v>1883.5</v>
          </cell>
        </row>
        <row r="1976">
          <cell r="B1976" t="str">
            <v>MATERIAIS DE CONSTRUCAO E REPAROS</v>
          </cell>
          <cell r="C1976" t="str">
            <v>MANUTENCAO</v>
          </cell>
          <cell r="I1976" t="str">
            <v>janeiro</v>
          </cell>
          <cell r="N1976">
            <v>2643.77</v>
          </cell>
        </row>
        <row r="1977">
          <cell r="B1977" t="str">
            <v>MATERIAIS DE CONSTRUCAO E REPAROS</v>
          </cell>
          <cell r="C1977" t="str">
            <v>MANUTENCAO</v>
          </cell>
          <cell r="I1977" t="str">
            <v>janeiro</v>
          </cell>
          <cell r="N1977">
            <v>2826.5</v>
          </cell>
        </row>
        <row r="1978">
          <cell r="B1978" t="str">
            <v>MATERIAIS DE CONSTRUCAO E REPAROS</v>
          </cell>
          <cell r="C1978" t="str">
            <v>MANUTENCAO</v>
          </cell>
          <cell r="I1978" t="str">
            <v>janeiro</v>
          </cell>
          <cell r="N1978">
            <v>1708.26</v>
          </cell>
        </row>
        <row r="1979">
          <cell r="B1979" t="str">
            <v>MATERIAIS DE CONSTRUCAO E REPAROS</v>
          </cell>
          <cell r="C1979" t="str">
            <v>MANUTENCAO</v>
          </cell>
          <cell r="I1979" t="str">
            <v>janeiro</v>
          </cell>
          <cell r="N1979">
            <v>4596.55</v>
          </cell>
        </row>
        <row r="1980">
          <cell r="B1980" t="str">
            <v>MATERIAIS DE CONSTRUCAO E REPAROS</v>
          </cell>
          <cell r="C1980" t="str">
            <v>MANUTENCAO</v>
          </cell>
          <cell r="I1980" t="str">
            <v>janeiro</v>
          </cell>
          <cell r="N1980">
            <v>2277.6799999999998</v>
          </cell>
        </row>
        <row r="1981">
          <cell r="B1981" t="str">
            <v>MATERIAIS DE CONSTRUCAO E REPAROS</v>
          </cell>
          <cell r="C1981" t="str">
            <v>MANUTENCAO</v>
          </cell>
          <cell r="I1981" t="str">
            <v>janeiro</v>
          </cell>
          <cell r="N1981">
            <v>973.35</v>
          </cell>
        </row>
        <row r="1982">
          <cell r="B1982" t="str">
            <v>MANUTENCAO DE EQUIPAMENTOS</v>
          </cell>
          <cell r="C1982" t="str">
            <v>MANUTENCAO</v>
          </cell>
          <cell r="I1982" t="str">
            <v>janeiro</v>
          </cell>
          <cell r="N1982">
            <v>1150</v>
          </cell>
        </row>
        <row r="1983">
          <cell r="B1983" t="str">
            <v>MANUTENCAO DE EQUIPAMENTOS</v>
          </cell>
          <cell r="C1983" t="str">
            <v>MANUTENCAO</v>
          </cell>
          <cell r="I1983" t="str">
            <v>janeiro</v>
          </cell>
          <cell r="N1983">
            <v>1332</v>
          </cell>
        </row>
        <row r="1984">
          <cell r="B1984" t="str">
            <v>MATERIAIS DE CONSTRUCAO E REPAROS</v>
          </cell>
          <cell r="C1984" t="str">
            <v>MANUTENCAO</v>
          </cell>
          <cell r="I1984" t="str">
            <v>janeiro</v>
          </cell>
          <cell r="N1984">
            <v>2081.4899999999998</v>
          </cell>
        </row>
        <row r="1985">
          <cell r="B1985" t="str">
            <v>MATERIAIS DE CONSTRUCAO E REPAROS</v>
          </cell>
          <cell r="C1985" t="str">
            <v>MANUTENCAO</v>
          </cell>
          <cell r="I1985" t="str">
            <v>janeiro</v>
          </cell>
          <cell r="N1985">
            <v>2590.66</v>
          </cell>
        </row>
        <row r="1986">
          <cell r="B1986" t="str">
            <v>DECORACAO</v>
          </cell>
          <cell r="C1986" t="str">
            <v>MANUTENCAO</v>
          </cell>
          <cell r="I1986" t="str">
            <v>janeiro</v>
          </cell>
          <cell r="N1986">
            <v>4208.47</v>
          </cell>
        </row>
        <row r="1987">
          <cell r="B1987" t="str">
            <v>MATERIAIS DE CONSTRUCAO E REPAROS</v>
          </cell>
          <cell r="C1987" t="str">
            <v>MANUTENCAO</v>
          </cell>
          <cell r="I1987" t="str">
            <v>janeiro</v>
          </cell>
          <cell r="N1987">
            <v>1875.56</v>
          </cell>
        </row>
        <row r="1988">
          <cell r="B1988" t="str">
            <v>MANUTENCAO DE EQUIPAMENTOS</v>
          </cell>
          <cell r="C1988" t="str">
            <v>MANUTENCAO</v>
          </cell>
          <cell r="I1988" t="str">
            <v>janeiro</v>
          </cell>
          <cell r="N1988">
            <v>205</v>
          </cell>
        </row>
        <row r="1989">
          <cell r="B1989" t="str">
            <v>MANUTENCAO DE EQUIPAMENTOS</v>
          </cell>
          <cell r="C1989" t="str">
            <v>MANUTENCAO</v>
          </cell>
          <cell r="I1989" t="str">
            <v>janeiro</v>
          </cell>
          <cell r="N1989">
            <v>660</v>
          </cell>
        </row>
        <row r="1990">
          <cell r="B1990" t="str">
            <v>MATERIAIS DE CONSTRUCAO E REPAROS</v>
          </cell>
          <cell r="C1990" t="str">
            <v>MANUTENCAO</v>
          </cell>
          <cell r="I1990" t="str">
            <v>janeiro</v>
          </cell>
          <cell r="N1990">
            <v>1371.65</v>
          </cell>
        </row>
        <row r="1991">
          <cell r="B1991" t="str">
            <v>MANUTENCAO DE EQUIPAMENTOS</v>
          </cell>
          <cell r="C1991" t="str">
            <v>MANUTENCAO</v>
          </cell>
          <cell r="I1991" t="str">
            <v>janeiro</v>
          </cell>
          <cell r="N1991">
            <v>850</v>
          </cell>
        </row>
        <row r="1992">
          <cell r="B1992" t="str">
            <v>MANUTENCAO DE EQUIPAMENTOS</v>
          </cell>
          <cell r="C1992" t="str">
            <v>MANUTENCAO</v>
          </cell>
          <cell r="I1992" t="str">
            <v>fevereiro</v>
          </cell>
          <cell r="N1992">
            <v>970</v>
          </cell>
        </row>
        <row r="1993">
          <cell r="B1993" t="str">
            <v>MANUTENCAO DE EQUIPAMENTOS</v>
          </cell>
          <cell r="C1993" t="str">
            <v>MANUTENCAO</v>
          </cell>
          <cell r="I1993" t="str">
            <v>fevereiro</v>
          </cell>
          <cell r="N1993">
            <v>2310</v>
          </cell>
        </row>
        <row r="1994">
          <cell r="B1994" t="str">
            <v>MATERIAIS DE CONSTRUCAO E REPAROS</v>
          </cell>
          <cell r="C1994" t="str">
            <v>MANUTENCAO</v>
          </cell>
          <cell r="I1994" t="str">
            <v>fevereiro</v>
          </cell>
          <cell r="N1994">
            <v>4486.57</v>
          </cell>
        </row>
        <row r="1995">
          <cell r="B1995" t="str">
            <v>MATERIAIS DE CONSTRUCAO E REPAROS</v>
          </cell>
          <cell r="C1995" t="str">
            <v>MANUTENCAO</v>
          </cell>
          <cell r="I1995" t="str">
            <v>fevereiro</v>
          </cell>
          <cell r="N1995">
            <v>800</v>
          </cell>
        </row>
        <row r="1996">
          <cell r="B1996" t="str">
            <v>MANUTENCAO DE EQUIPAMENTOS</v>
          </cell>
          <cell r="C1996" t="str">
            <v>MANUTENCAO</v>
          </cell>
          <cell r="I1996" t="str">
            <v>fevereiro</v>
          </cell>
          <cell r="N1996">
            <v>100</v>
          </cell>
        </row>
        <row r="1997">
          <cell r="B1997" t="str">
            <v>MANUTENCAO DE EQUIPAMENTOS</v>
          </cell>
          <cell r="C1997" t="str">
            <v>MANUTENCAO</v>
          </cell>
          <cell r="I1997" t="str">
            <v>fevereiro</v>
          </cell>
          <cell r="N1997">
            <v>107</v>
          </cell>
        </row>
        <row r="1998">
          <cell r="B1998" t="str">
            <v>MANUTENCAO DE EQUIPAMENTOS</v>
          </cell>
          <cell r="C1998" t="str">
            <v>MANUTENCAO</v>
          </cell>
          <cell r="I1998" t="str">
            <v>fevereiro</v>
          </cell>
          <cell r="N1998">
            <v>390</v>
          </cell>
        </row>
        <row r="1999">
          <cell r="B1999" t="str">
            <v>MANUTENCAO DE EQUIPAMENTOS</v>
          </cell>
          <cell r="C1999" t="str">
            <v>MANUTENCAO</v>
          </cell>
          <cell r="I1999" t="str">
            <v>fevereiro</v>
          </cell>
          <cell r="N1999">
            <v>1839</v>
          </cell>
        </row>
        <row r="2000">
          <cell r="B2000" t="str">
            <v>MANUTENCAO DE EQUIPAMENTOS</v>
          </cell>
          <cell r="C2000" t="str">
            <v>MANUTENCAO</v>
          </cell>
          <cell r="I2000" t="str">
            <v>fevereiro</v>
          </cell>
          <cell r="N2000">
            <v>4000</v>
          </cell>
        </row>
        <row r="2001">
          <cell r="B2001" t="str">
            <v>MATERIAIS DE CONSTRUCAO E REPAROS</v>
          </cell>
          <cell r="C2001" t="str">
            <v>MANUTENCAO</v>
          </cell>
          <cell r="I2001" t="str">
            <v>fevereiro</v>
          </cell>
          <cell r="N2001">
            <v>3778.01</v>
          </cell>
        </row>
        <row r="2002">
          <cell r="B2002" t="str">
            <v>MATERIAIS DE CONSTRUCAO E REPAROS</v>
          </cell>
          <cell r="C2002" t="str">
            <v>MANUTENCAO</v>
          </cell>
          <cell r="I2002" t="str">
            <v>fevereiro</v>
          </cell>
          <cell r="N2002">
            <v>250</v>
          </cell>
        </row>
        <row r="2003">
          <cell r="B2003" t="str">
            <v>MANUTENCAO DE EQUIPAMENTOS</v>
          </cell>
          <cell r="C2003" t="str">
            <v>MANUTENCAO</v>
          </cell>
          <cell r="I2003" t="str">
            <v>fevereiro</v>
          </cell>
          <cell r="N2003">
            <v>1080</v>
          </cell>
        </row>
        <row r="2004">
          <cell r="B2004" t="str">
            <v>DECORACAO</v>
          </cell>
          <cell r="C2004" t="str">
            <v>MANUTENCAO</v>
          </cell>
          <cell r="I2004" t="str">
            <v>fevereiro</v>
          </cell>
          <cell r="N2004">
            <v>3251.28</v>
          </cell>
        </row>
        <row r="2005">
          <cell r="B2005" t="str">
            <v>MATERIAIS DE CONSTRUCAO E REPAROS</v>
          </cell>
          <cell r="C2005" t="str">
            <v>MANUTENCAO</v>
          </cell>
          <cell r="I2005" t="str">
            <v>fevereiro</v>
          </cell>
          <cell r="N2005">
            <v>893.95</v>
          </cell>
        </row>
        <row r="2006">
          <cell r="B2006" t="str">
            <v>MATERIAIS DE CONSTRUCAO E REPAROS</v>
          </cell>
          <cell r="C2006" t="str">
            <v>MANUTENCAO</v>
          </cell>
          <cell r="I2006" t="str">
            <v>fevereiro</v>
          </cell>
          <cell r="N2006">
            <v>1516.71</v>
          </cell>
        </row>
        <row r="2007">
          <cell r="B2007" t="str">
            <v>MATERIAIS DE CONSTRUCAO E REPAROS</v>
          </cell>
          <cell r="C2007" t="str">
            <v>MANUTENCAO</v>
          </cell>
          <cell r="I2007" t="str">
            <v>fevereiro</v>
          </cell>
          <cell r="N2007">
            <v>1667.22</v>
          </cell>
        </row>
        <row r="2008">
          <cell r="B2008" t="str">
            <v>MATERIAIS DE CONSTRUCAO E REPAROS</v>
          </cell>
          <cell r="C2008" t="str">
            <v>MANUTENCAO</v>
          </cell>
          <cell r="I2008" t="str">
            <v>fevereiro</v>
          </cell>
          <cell r="N2008">
            <v>1875.56</v>
          </cell>
        </row>
        <row r="2009">
          <cell r="B2009" t="str">
            <v>MATERIAIS DE CONSTRUCAO E REPAROS</v>
          </cell>
          <cell r="C2009" t="str">
            <v>MANUTENCAO</v>
          </cell>
          <cell r="I2009" t="str">
            <v>fevereiro</v>
          </cell>
          <cell r="N2009">
            <v>1883.5</v>
          </cell>
        </row>
        <row r="2010">
          <cell r="B2010" t="str">
            <v>MATERIAIS DE CONSTRUCAO E REPAROS</v>
          </cell>
          <cell r="C2010" t="str">
            <v>MANUTENCAO</v>
          </cell>
          <cell r="I2010" t="str">
            <v>fevereiro</v>
          </cell>
          <cell r="N2010">
            <v>2277.6799999999998</v>
          </cell>
        </row>
        <row r="2011">
          <cell r="B2011" t="str">
            <v>MANUTENCAO DE EQUIPAMENTOS</v>
          </cell>
          <cell r="C2011" t="str">
            <v>MANUTENCAO</v>
          </cell>
          <cell r="I2011" t="str">
            <v>fevereiro</v>
          </cell>
          <cell r="N2011">
            <v>327.05</v>
          </cell>
        </row>
        <row r="2012">
          <cell r="B2012" t="str">
            <v>MANUTENCAO DE EQUIPAMENTOS</v>
          </cell>
          <cell r="C2012" t="str">
            <v>MANUTENCAO</v>
          </cell>
          <cell r="I2012" t="str">
            <v>fevereiro</v>
          </cell>
          <cell r="N2012">
            <v>656.01</v>
          </cell>
        </row>
        <row r="2013">
          <cell r="B2013" t="str">
            <v>MANUTENCAO DE EQUIPAMENTOS</v>
          </cell>
          <cell r="C2013" t="str">
            <v>MANUTENCAO</v>
          </cell>
          <cell r="I2013" t="str">
            <v>fevereiro</v>
          </cell>
          <cell r="N2013">
            <v>1700</v>
          </cell>
        </row>
        <row r="2014">
          <cell r="B2014" t="str">
            <v>FERRAMENTAS E ACESSORIOS</v>
          </cell>
          <cell r="C2014" t="str">
            <v>MANUTENCAO</v>
          </cell>
          <cell r="I2014" t="str">
            <v>fevereiro</v>
          </cell>
          <cell r="N2014">
            <v>265</v>
          </cell>
        </row>
        <row r="2015">
          <cell r="B2015" t="str">
            <v>MATERIAIS DE CONSTRUCAO E REPAROS</v>
          </cell>
          <cell r="C2015" t="str">
            <v>MANUTENCAO</v>
          </cell>
          <cell r="I2015" t="str">
            <v>fevereiro</v>
          </cell>
          <cell r="N2015">
            <v>174.2</v>
          </cell>
        </row>
        <row r="2016">
          <cell r="B2016" t="str">
            <v>MATERIAIS DE CONSTRUCAO E REPAROS</v>
          </cell>
          <cell r="C2016" t="str">
            <v>MANUTENCAO</v>
          </cell>
          <cell r="I2016" t="str">
            <v>fevereiro</v>
          </cell>
          <cell r="N2016">
            <v>4596.55</v>
          </cell>
        </row>
        <row r="2017">
          <cell r="B2017" t="str">
            <v>MANUTENCAO DE EQUIPAMENTOS</v>
          </cell>
          <cell r="C2017" t="str">
            <v>MANUTENCAO</v>
          </cell>
          <cell r="I2017" t="str">
            <v>fevereiro</v>
          </cell>
          <cell r="N2017">
            <v>890</v>
          </cell>
        </row>
        <row r="2018">
          <cell r="B2018" t="str">
            <v>MATERIAIS DE CONSTRUCAO E REPAROS</v>
          </cell>
          <cell r="C2018" t="str">
            <v>MANUTENCAO</v>
          </cell>
          <cell r="I2018" t="str">
            <v>fevereiro</v>
          </cell>
          <cell r="N2018">
            <v>1107.82</v>
          </cell>
        </row>
        <row r="2019">
          <cell r="B2019" t="str">
            <v>MATERIAIS DE CONSTRUCAO E REPAROS</v>
          </cell>
          <cell r="C2019" t="str">
            <v>MANUTENCAO</v>
          </cell>
          <cell r="I2019" t="str">
            <v>fevereiro</v>
          </cell>
          <cell r="N2019">
            <v>2081.4899999999998</v>
          </cell>
        </row>
        <row r="2020">
          <cell r="B2020" t="str">
            <v>MANUTENCAO DE EQUIPAMENTOS</v>
          </cell>
          <cell r="C2020" t="str">
            <v>MANUTENCAO</v>
          </cell>
          <cell r="I2020" t="str">
            <v>fevereiro</v>
          </cell>
          <cell r="N2020">
            <v>2858.6</v>
          </cell>
        </row>
        <row r="2021">
          <cell r="B2021" t="str">
            <v>FERRAMENTAS E ACESSORIOS</v>
          </cell>
          <cell r="C2021" t="str">
            <v>MANUTENCAO</v>
          </cell>
          <cell r="I2021" t="str">
            <v>fevereiro</v>
          </cell>
          <cell r="N2021">
            <v>118.64</v>
          </cell>
        </row>
        <row r="2022">
          <cell r="B2022" t="str">
            <v>MANUTENCAO DE EQUIPAMENTOS</v>
          </cell>
          <cell r="C2022" t="str">
            <v>MANUTENCAO</v>
          </cell>
          <cell r="I2022" t="str">
            <v>fevereiro</v>
          </cell>
          <cell r="N2022">
            <v>1332</v>
          </cell>
        </row>
        <row r="2023">
          <cell r="B2023" t="str">
            <v>MANUTENCAO DE EQUIPAMENTOS</v>
          </cell>
          <cell r="C2023" t="str">
            <v>MANUTENCAO</v>
          </cell>
          <cell r="I2023" t="str">
            <v>fevereiro</v>
          </cell>
          <cell r="N2023">
            <v>1800</v>
          </cell>
        </row>
        <row r="2024">
          <cell r="B2024" t="str">
            <v>MATERIAIS DE CONSTRUCAO E REPAROS</v>
          </cell>
          <cell r="C2024" t="str">
            <v>MANUTENCAO</v>
          </cell>
          <cell r="I2024" t="str">
            <v>fevereiro</v>
          </cell>
          <cell r="N2024">
            <v>2506.66</v>
          </cell>
        </row>
        <row r="2025">
          <cell r="B2025" t="str">
            <v>MATERIAIS DE CONSTRUCAO E REPAROS</v>
          </cell>
          <cell r="C2025" t="str">
            <v>MANUTENCAO</v>
          </cell>
          <cell r="I2025" t="str">
            <v>fevereiro</v>
          </cell>
          <cell r="N2025">
            <v>1371.66</v>
          </cell>
        </row>
        <row r="2026">
          <cell r="B2026" t="str">
            <v>MATERIAIS DE CONSTRUCAO E REPAROS</v>
          </cell>
          <cell r="C2026" t="str">
            <v>MANUTENCAO</v>
          </cell>
          <cell r="I2026" t="str">
            <v>março</v>
          </cell>
          <cell r="N2026">
            <v>893.95</v>
          </cell>
        </row>
        <row r="2027">
          <cell r="B2027" t="str">
            <v>MATERIAIS DE CONSTRUCAO E REPAROS</v>
          </cell>
          <cell r="C2027" t="str">
            <v>MANUTENCAO</v>
          </cell>
          <cell r="I2027" t="str">
            <v>março</v>
          </cell>
          <cell r="N2027">
            <v>2286.5</v>
          </cell>
        </row>
        <row r="2028">
          <cell r="B2028" t="str">
            <v>MANUTENCAO DE EQUIPAMENTOS</v>
          </cell>
          <cell r="C2028" t="str">
            <v>MANUTENCAO</v>
          </cell>
          <cell r="I2028" t="str">
            <v>março</v>
          </cell>
          <cell r="N2028">
            <v>2196</v>
          </cell>
        </row>
        <row r="2029">
          <cell r="B2029" t="str">
            <v>MATERIAIS DE CONSTRUCAO E REPAROS</v>
          </cell>
          <cell r="C2029" t="str">
            <v>MANUTENCAO</v>
          </cell>
          <cell r="I2029" t="str">
            <v>março</v>
          </cell>
          <cell r="N2029">
            <v>2277.67</v>
          </cell>
        </row>
        <row r="2030">
          <cell r="B2030" t="str">
            <v>MANUTENCAO DE EQUIPAMENTOS</v>
          </cell>
          <cell r="C2030" t="str">
            <v>MANUTENCAO</v>
          </cell>
          <cell r="I2030" t="str">
            <v>março</v>
          </cell>
          <cell r="N2030">
            <v>4000</v>
          </cell>
        </row>
        <row r="2031">
          <cell r="B2031" t="str">
            <v>MANUTENCAO DE EQUIPAMENTOS</v>
          </cell>
          <cell r="C2031" t="str">
            <v>MANUTENCAO</v>
          </cell>
          <cell r="I2031" t="str">
            <v>março</v>
          </cell>
          <cell r="N2031">
            <v>420</v>
          </cell>
        </row>
        <row r="2032">
          <cell r="B2032" t="str">
            <v>MANUTENCAO DE EQUIPAMENTOS</v>
          </cell>
          <cell r="C2032" t="str">
            <v>MANUTENCAO</v>
          </cell>
          <cell r="I2032" t="str">
            <v>março</v>
          </cell>
          <cell r="N2032">
            <v>625</v>
          </cell>
        </row>
        <row r="2033">
          <cell r="B2033" t="str">
            <v>MATERIAIS DE CONSTRUCAO E REPAROS</v>
          </cell>
          <cell r="C2033" t="str">
            <v>MANUTENCAO</v>
          </cell>
          <cell r="I2033" t="str">
            <v>março</v>
          </cell>
          <cell r="N2033">
            <v>1516.71</v>
          </cell>
        </row>
        <row r="2034">
          <cell r="B2034" t="str">
            <v>MATERIAIS DE CONSTRUCAO E REPAROS</v>
          </cell>
          <cell r="C2034" t="str">
            <v>MANUTENCAO</v>
          </cell>
          <cell r="I2034" t="str">
            <v>março</v>
          </cell>
          <cell r="N2034">
            <v>2030.34</v>
          </cell>
        </row>
        <row r="2035">
          <cell r="B2035" t="str">
            <v>MANUTENCAO DE EQUIPAMENTOS</v>
          </cell>
          <cell r="C2035" t="str">
            <v>MANUTENCAO</v>
          </cell>
          <cell r="I2035" t="str">
            <v>março</v>
          </cell>
          <cell r="N2035">
            <v>625</v>
          </cell>
        </row>
        <row r="2036">
          <cell r="B2036" t="str">
            <v>MATERIAIS DE CONSTRUCAO E REPAROS</v>
          </cell>
          <cell r="C2036" t="str">
            <v>MANUTENCAO</v>
          </cell>
          <cell r="I2036" t="str">
            <v>março</v>
          </cell>
          <cell r="N2036">
            <v>1107.82</v>
          </cell>
        </row>
        <row r="2037">
          <cell r="B2037" t="str">
            <v>MATERIAIS DE CONSTRUCAO E REPAROS</v>
          </cell>
          <cell r="C2037" t="str">
            <v>MANUTENCAO</v>
          </cell>
          <cell r="I2037" t="str">
            <v>março</v>
          </cell>
          <cell r="N2037">
            <v>1260.42</v>
          </cell>
        </row>
        <row r="2038">
          <cell r="B2038" t="str">
            <v>MATERIAIS DE CONSTRUCAO E REPAROS</v>
          </cell>
          <cell r="C2038" t="str">
            <v>MANUTENCAO</v>
          </cell>
          <cell r="I2038" t="str">
            <v>março</v>
          </cell>
          <cell r="N2038">
            <v>1447.88</v>
          </cell>
        </row>
        <row r="2039">
          <cell r="B2039" t="str">
            <v>MATERIAIS DE CONSTRUCAO E REPAROS</v>
          </cell>
          <cell r="C2039" t="str">
            <v>MANUTENCAO</v>
          </cell>
          <cell r="I2039" t="str">
            <v>março</v>
          </cell>
          <cell r="N2039">
            <v>1667.22</v>
          </cell>
        </row>
        <row r="2040">
          <cell r="B2040" t="str">
            <v>MATERIAIS DE CONSTRUCAO E REPAROS</v>
          </cell>
          <cell r="C2040" t="str">
            <v>MANUTENCAO</v>
          </cell>
          <cell r="I2040" t="str">
            <v>março</v>
          </cell>
          <cell r="N2040">
            <v>2426.9899999999998</v>
          </cell>
        </row>
        <row r="2041">
          <cell r="B2041" t="str">
            <v>DECORACAO</v>
          </cell>
          <cell r="C2041" t="str">
            <v>MANUTENCAO</v>
          </cell>
          <cell r="I2041" t="str">
            <v>março</v>
          </cell>
          <cell r="N2041">
            <v>3251.27</v>
          </cell>
        </row>
        <row r="2042">
          <cell r="B2042" t="str">
            <v>MANUTENCAO DE EQUIPAMENTOS</v>
          </cell>
          <cell r="C2042" t="str">
            <v>MANUTENCAO</v>
          </cell>
          <cell r="I2042" t="str">
            <v>março</v>
          </cell>
          <cell r="N2042">
            <v>620</v>
          </cell>
        </row>
        <row r="2043">
          <cell r="B2043" t="str">
            <v>MATERIAIS DE CONSTRUCAO E REPAROS</v>
          </cell>
          <cell r="C2043" t="str">
            <v>MANUTENCAO</v>
          </cell>
          <cell r="I2043" t="str">
            <v>março</v>
          </cell>
          <cell r="N2043">
            <v>2506.66</v>
          </cell>
        </row>
        <row r="2044">
          <cell r="B2044" t="str">
            <v>MANUTENCAO DE EQUIPAMENTOS</v>
          </cell>
          <cell r="C2044" t="str">
            <v>MANUTENCAO</v>
          </cell>
          <cell r="I2044" t="str">
            <v>março</v>
          </cell>
          <cell r="N2044">
            <v>890</v>
          </cell>
        </row>
        <row r="2045">
          <cell r="B2045" t="str">
            <v>MANUTENCAO DE EQUIPAMENTOS</v>
          </cell>
          <cell r="C2045" t="str">
            <v>MANUTENCAO</v>
          </cell>
          <cell r="I2045" t="str">
            <v>março</v>
          </cell>
          <cell r="N2045">
            <v>1700</v>
          </cell>
        </row>
        <row r="2046">
          <cell r="B2046" t="str">
            <v>MANUTENCAO DE EQUIPAMENTOS</v>
          </cell>
          <cell r="C2046" t="str">
            <v>MANUTENCAO</v>
          </cell>
          <cell r="I2046" t="str">
            <v>março</v>
          </cell>
          <cell r="N2046">
            <v>1332</v>
          </cell>
        </row>
        <row r="2047">
          <cell r="B2047" t="str">
            <v>MANUTENCAO DE EQUIPAMENTOS</v>
          </cell>
          <cell r="C2047" t="str">
            <v>MANUTENCAO</v>
          </cell>
          <cell r="I2047" t="str">
            <v>março</v>
          </cell>
          <cell r="N2047">
            <v>7700</v>
          </cell>
        </row>
        <row r="2048">
          <cell r="B2048" t="str">
            <v>MATERIAIS DE CONSTRUCAO E REPAROS</v>
          </cell>
          <cell r="C2048" t="str">
            <v>MANUTENCAO</v>
          </cell>
          <cell r="I2048" t="str">
            <v>março</v>
          </cell>
          <cell r="N2048">
            <v>4596.55</v>
          </cell>
        </row>
        <row r="2049">
          <cell r="B2049" t="str">
            <v>MATERIAIS DE CONSTRUCAO E REPAROS</v>
          </cell>
          <cell r="C2049" t="str">
            <v>MANUTENCAO</v>
          </cell>
          <cell r="I2049" t="str">
            <v>março</v>
          </cell>
          <cell r="N2049">
            <v>1875.56</v>
          </cell>
        </row>
        <row r="2050">
          <cell r="B2050" t="str">
            <v>MATERIAIS DE CONSTRUCAO E REPAROS</v>
          </cell>
          <cell r="C2050" t="str">
            <v>MANUTENCAO</v>
          </cell>
          <cell r="I2050" t="str">
            <v>março</v>
          </cell>
          <cell r="N2050">
            <v>722.68</v>
          </cell>
        </row>
        <row r="2051">
          <cell r="B2051" t="str">
            <v>MATERIAIS DE CONSTRUCAO E REPAROS</v>
          </cell>
          <cell r="C2051" t="str">
            <v>MANUTENCAO</v>
          </cell>
          <cell r="I2051" t="str">
            <v>março</v>
          </cell>
          <cell r="N2051">
            <v>861.94</v>
          </cell>
        </row>
        <row r="2052">
          <cell r="B2052" t="str">
            <v>MATERIAIS DE CONSTRUCAO E REPAROS</v>
          </cell>
          <cell r="C2052" t="str">
            <v>MANUTENCAO</v>
          </cell>
          <cell r="I2052" t="str">
            <v>março</v>
          </cell>
          <cell r="N2052">
            <v>1355.08</v>
          </cell>
        </row>
        <row r="2053">
          <cell r="B2053" t="str">
            <v>MATERIAIS DE CONSTRUCAO E REPAROS</v>
          </cell>
          <cell r="C2053" t="str">
            <v>MANUTENCAO</v>
          </cell>
          <cell r="I2053" t="str">
            <v>março</v>
          </cell>
          <cell r="N2053">
            <v>1392.3</v>
          </cell>
        </row>
        <row r="2054">
          <cell r="B2054" t="str">
            <v>MATERIAIS DE CONSTRUCAO E REPAROS</v>
          </cell>
          <cell r="C2054" t="str">
            <v>MANUTENCAO</v>
          </cell>
          <cell r="I2054" t="str">
            <v>março</v>
          </cell>
          <cell r="N2054">
            <v>2030.34</v>
          </cell>
        </row>
        <row r="2055">
          <cell r="B2055" t="str">
            <v>MANUTENCAO DE EQUIPAMENTOS</v>
          </cell>
          <cell r="C2055" t="str">
            <v>MANUTENCAO</v>
          </cell>
          <cell r="I2055" t="str">
            <v>março</v>
          </cell>
          <cell r="N2055">
            <v>2858.6</v>
          </cell>
        </row>
        <row r="2056">
          <cell r="B2056" t="str">
            <v>MANUTENCAO DE EQUIPAMENTOS</v>
          </cell>
          <cell r="C2056" t="str">
            <v>MANUTENCAO</v>
          </cell>
          <cell r="I2056" t="str">
            <v>março</v>
          </cell>
          <cell r="N2056">
            <v>3500</v>
          </cell>
        </row>
        <row r="2057">
          <cell r="B2057" t="str">
            <v>MANUTENCAO DE EQUIPAMENTOS</v>
          </cell>
          <cell r="C2057" t="str">
            <v>MANUTENCAO</v>
          </cell>
          <cell r="I2057" t="str">
            <v>abril</v>
          </cell>
          <cell r="N2057">
            <v>620</v>
          </cell>
        </row>
        <row r="2058">
          <cell r="B2058" t="str">
            <v>MANUTENCAO DE EQUIPAMENTOS</v>
          </cell>
          <cell r="C2058" t="str">
            <v>MANUTENCAO</v>
          </cell>
          <cell r="I2058" t="str">
            <v>abril</v>
          </cell>
          <cell r="N2058">
            <v>280</v>
          </cell>
        </row>
        <row r="2059">
          <cell r="B2059" t="str">
            <v>MANUTENCAO DE EQUIPAMENTOS</v>
          </cell>
          <cell r="C2059" t="str">
            <v>MANUTENCAO</v>
          </cell>
          <cell r="I2059" t="str">
            <v>abril</v>
          </cell>
          <cell r="N2059">
            <v>3500</v>
          </cell>
        </row>
        <row r="2060">
          <cell r="B2060" t="str">
            <v>MANUTENCAO DE EQUIPAMENTOS</v>
          </cell>
          <cell r="C2060" t="str">
            <v>MANUTENCAO</v>
          </cell>
          <cell r="I2060" t="str">
            <v>abril</v>
          </cell>
          <cell r="N2060">
            <v>4000</v>
          </cell>
        </row>
        <row r="2061">
          <cell r="B2061" t="str">
            <v>MATERIAIS DE CONSTRUCAO E REPAROS</v>
          </cell>
          <cell r="C2061" t="str">
            <v>MANUTENCAO</v>
          </cell>
          <cell r="I2061" t="str">
            <v>abril</v>
          </cell>
          <cell r="N2061">
            <v>1447.89</v>
          </cell>
        </row>
        <row r="2062">
          <cell r="B2062" t="str">
            <v>MATERIAIS DE CONSTRUCAO E REPAROS</v>
          </cell>
          <cell r="C2062" t="str">
            <v>MANUTENCAO</v>
          </cell>
          <cell r="I2062" t="str">
            <v>abril</v>
          </cell>
          <cell r="N2062">
            <v>1516.71</v>
          </cell>
        </row>
        <row r="2063">
          <cell r="B2063" t="str">
            <v>MATERIAIS DE CONSTRUCAO E REPAROS</v>
          </cell>
          <cell r="C2063" t="str">
            <v>MANUTENCAO</v>
          </cell>
          <cell r="I2063" t="str">
            <v>abril</v>
          </cell>
          <cell r="N2063">
            <v>2030.34</v>
          </cell>
        </row>
        <row r="2064">
          <cell r="B2064" t="str">
            <v>MANUTENCAO DE EQUIPAMENTOS</v>
          </cell>
          <cell r="C2064" t="str">
            <v>MANUTENCAO</v>
          </cell>
          <cell r="I2064" t="str">
            <v>abril</v>
          </cell>
          <cell r="N2064">
            <v>2780</v>
          </cell>
        </row>
        <row r="2065">
          <cell r="B2065" t="str">
            <v>MATERIAIS DE CONSTRUCAO E REPAROS</v>
          </cell>
          <cell r="C2065" t="str">
            <v>MANUTENCAO</v>
          </cell>
          <cell r="I2065" t="str">
            <v>abril</v>
          </cell>
          <cell r="N2065">
            <v>861.94</v>
          </cell>
        </row>
        <row r="2066">
          <cell r="B2066" t="str">
            <v>MATERIAIS DE CONSTRUCAO E REPAROS</v>
          </cell>
          <cell r="C2066" t="str">
            <v>MANUTENCAO</v>
          </cell>
          <cell r="I2066" t="str">
            <v>abril</v>
          </cell>
          <cell r="N2066">
            <v>1392.31</v>
          </cell>
        </row>
        <row r="2067">
          <cell r="B2067" t="str">
            <v>MATERIAIS DE CONSTRUCAO E REPAROS</v>
          </cell>
          <cell r="C2067" t="str">
            <v>MANUTENCAO</v>
          </cell>
          <cell r="I2067" t="str">
            <v>abril</v>
          </cell>
          <cell r="N2067">
            <v>1663.13</v>
          </cell>
        </row>
        <row r="2068">
          <cell r="B2068" t="str">
            <v>MATERIAIS DE CONSTRUCAO E REPAROS</v>
          </cell>
          <cell r="C2068" t="str">
            <v>MANUTENCAO</v>
          </cell>
          <cell r="I2068" t="str">
            <v>abril</v>
          </cell>
          <cell r="N2068">
            <v>1667.22</v>
          </cell>
        </row>
        <row r="2069">
          <cell r="B2069" t="str">
            <v>MATERIAIS DE CONSTRUCAO E REPAROS</v>
          </cell>
          <cell r="C2069" t="str">
            <v>MANUTENCAO</v>
          </cell>
          <cell r="I2069" t="str">
            <v>abril</v>
          </cell>
          <cell r="N2069">
            <v>1875.58</v>
          </cell>
        </row>
        <row r="2070">
          <cell r="B2070" t="str">
            <v>MANUTENCAO DE EQUIPAMENTOS</v>
          </cell>
          <cell r="C2070" t="str">
            <v>MANUTENCAO</v>
          </cell>
          <cell r="I2070" t="str">
            <v>abril</v>
          </cell>
          <cell r="N2070">
            <v>656.01</v>
          </cell>
        </row>
        <row r="2071">
          <cell r="B2071" t="str">
            <v>MATERIAIS DE CONSTRUCAO E REPAROS</v>
          </cell>
          <cell r="C2071" t="str">
            <v>MANUTENCAO</v>
          </cell>
          <cell r="I2071" t="str">
            <v>abril</v>
          </cell>
          <cell r="N2071">
            <v>1355.09</v>
          </cell>
        </row>
        <row r="2072">
          <cell r="B2072" t="str">
            <v>MATERIAIS DE CONSTRUCAO E REPAROS</v>
          </cell>
          <cell r="C2072" t="str">
            <v>MANUTENCAO</v>
          </cell>
          <cell r="I2072" t="str">
            <v>abril</v>
          </cell>
          <cell r="N2072">
            <v>2196.56</v>
          </cell>
        </row>
        <row r="2073">
          <cell r="B2073" t="str">
            <v>MATERIAIS DE CONSTRUCAO E REPAROS</v>
          </cell>
          <cell r="C2073" t="str">
            <v>MANUTENCAO</v>
          </cell>
          <cell r="I2073" t="str">
            <v>abril</v>
          </cell>
          <cell r="N2073">
            <v>4596.54</v>
          </cell>
        </row>
        <row r="2074">
          <cell r="B2074" t="str">
            <v>MATERIAIS DE CONSTRUCAO E REPAROS</v>
          </cell>
          <cell r="C2074" t="str">
            <v>MANUTENCAO</v>
          </cell>
          <cell r="I2074" t="str">
            <v>abril</v>
          </cell>
          <cell r="N2074">
            <v>734.57</v>
          </cell>
        </row>
        <row r="2075">
          <cell r="B2075" t="str">
            <v>MANUTENCAO DE EQUIPAMENTOS</v>
          </cell>
          <cell r="C2075" t="str">
            <v>MANUTENCAO</v>
          </cell>
          <cell r="I2075" t="str">
            <v>abril</v>
          </cell>
          <cell r="N2075">
            <v>908.28</v>
          </cell>
        </row>
        <row r="2076">
          <cell r="B2076" t="str">
            <v>MANUTENCAO DE EQUIPAMENTOS</v>
          </cell>
          <cell r="C2076" t="str">
            <v>MANUTENCAO</v>
          </cell>
          <cell r="I2076" t="str">
            <v>abril</v>
          </cell>
          <cell r="N2076">
            <v>1500</v>
          </cell>
        </row>
        <row r="2077">
          <cell r="B2077" t="str">
            <v>MATERIAIS DE CONSTRUCAO E REPAROS</v>
          </cell>
          <cell r="C2077" t="str">
            <v>MANUTENCAO</v>
          </cell>
          <cell r="I2077" t="str">
            <v>abril</v>
          </cell>
          <cell r="N2077">
            <v>1379.65</v>
          </cell>
        </row>
        <row r="2078">
          <cell r="B2078" t="str">
            <v>MATERIAIS DE CONSTRUCAO E REPAROS</v>
          </cell>
          <cell r="C2078" t="str">
            <v>MANUTENCAO</v>
          </cell>
          <cell r="I2078" t="str">
            <v>abril</v>
          </cell>
          <cell r="N2078">
            <v>672.23</v>
          </cell>
        </row>
        <row r="2079">
          <cell r="B2079" t="str">
            <v>MATERIAIS DE CONSTRUCAO E REPAROS</v>
          </cell>
          <cell r="C2079" t="str">
            <v>MANUTENCAO</v>
          </cell>
          <cell r="I2079" t="str">
            <v>abril</v>
          </cell>
          <cell r="N2079">
            <v>1663.13</v>
          </cell>
        </row>
        <row r="2080">
          <cell r="B2080" t="str">
            <v>MANUTENCAO DE EQUIPAMENTOS</v>
          </cell>
          <cell r="C2080" t="str">
            <v>MANUTENCAO</v>
          </cell>
          <cell r="I2080" t="str">
            <v>maio</v>
          </cell>
          <cell r="N2080">
            <v>4000</v>
          </cell>
        </row>
        <row r="2081">
          <cell r="B2081" t="str">
            <v>MANUTENCAO DE EQUIPAMENTOS</v>
          </cell>
          <cell r="C2081" t="str">
            <v>MANUTENCAO</v>
          </cell>
          <cell r="I2081" t="str">
            <v>maio</v>
          </cell>
          <cell r="N2081">
            <v>1360</v>
          </cell>
        </row>
        <row r="2082">
          <cell r="B2082" t="str">
            <v>MATERIAIS DE CONSTRUCAO E REPAROS</v>
          </cell>
          <cell r="C2082" t="str">
            <v>MANUTENCAO</v>
          </cell>
          <cell r="I2082" t="str">
            <v>maio</v>
          </cell>
          <cell r="N2082">
            <v>2196.56</v>
          </cell>
        </row>
        <row r="2083">
          <cell r="B2083" t="str">
            <v>MATERIAIS DE CONSTRUCAO E REPAROS</v>
          </cell>
          <cell r="C2083" t="str">
            <v>MANUTENCAO</v>
          </cell>
          <cell r="I2083" t="str">
            <v>maio</v>
          </cell>
          <cell r="N2083">
            <v>1379.65</v>
          </cell>
        </row>
        <row r="2084">
          <cell r="B2084" t="str">
            <v>MATERIAIS DE CONSTRUCAO E REPAROS</v>
          </cell>
          <cell r="C2084" t="str">
            <v>MANUTENCAO</v>
          </cell>
          <cell r="I2084" t="str">
            <v>maio</v>
          </cell>
          <cell r="N2084">
            <v>107.76</v>
          </cell>
        </row>
        <row r="2085">
          <cell r="B2085" t="str">
            <v>MATERIAIS DE CONSTRUCAO E REPAROS</v>
          </cell>
          <cell r="C2085" t="str">
            <v>MANUTENCAO</v>
          </cell>
          <cell r="I2085" t="str">
            <v>maio</v>
          </cell>
          <cell r="N2085">
            <v>828.22</v>
          </cell>
        </row>
        <row r="2086">
          <cell r="B2086" t="str">
            <v>MATERIAIS DE CONSTRUCAO E REPAROS</v>
          </cell>
          <cell r="C2086" t="str">
            <v>MANUTENCAO</v>
          </cell>
          <cell r="I2086" t="str">
            <v>maio</v>
          </cell>
          <cell r="N2086">
            <v>711.12</v>
          </cell>
        </row>
        <row r="2087">
          <cell r="B2087" t="str">
            <v>MATERIAIS DE CONSTRUCAO E REPAROS</v>
          </cell>
          <cell r="C2087" t="str">
            <v>MANUTENCAO</v>
          </cell>
          <cell r="I2087" t="str">
            <v>maio</v>
          </cell>
          <cell r="N2087">
            <v>672.23</v>
          </cell>
        </row>
        <row r="2088">
          <cell r="B2088" t="str">
            <v>MATERIAIS DE CONSTRUCAO E REPAROS</v>
          </cell>
          <cell r="C2088" t="str">
            <v>MANUTENCAO</v>
          </cell>
          <cell r="I2088" t="str">
            <v>maio</v>
          </cell>
          <cell r="N2088">
            <v>1239.5</v>
          </cell>
        </row>
        <row r="2089">
          <cell r="B2089" t="str">
            <v>MANUTENCAO DE EQUIPAMENTOS</v>
          </cell>
          <cell r="C2089" t="str">
            <v>MANUTENCAO</v>
          </cell>
          <cell r="I2089" t="str">
            <v>maio</v>
          </cell>
          <cell r="N2089">
            <v>1623.02</v>
          </cell>
        </row>
        <row r="2090">
          <cell r="B2090" t="str">
            <v>MANUTENCAO DE EQUIPAMENTOS</v>
          </cell>
          <cell r="C2090" t="str">
            <v>MANUTENCAO</v>
          </cell>
          <cell r="I2090" t="str">
            <v>maio</v>
          </cell>
          <cell r="N2090">
            <v>2918</v>
          </cell>
        </row>
        <row r="2091">
          <cell r="B2091" t="str">
            <v>MATERIAIS DE CONSTRUCAO E REPAROS</v>
          </cell>
          <cell r="C2091" t="str">
            <v>MANUTENCAO</v>
          </cell>
          <cell r="I2091" t="str">
            <v>maio</v>
          </cell>
          <cell r="N2091">
            <v>1021.76</v>
          </cell>
        </row>
        <row r="2092">
          <cell r="B2092" t="str">
            <v>MANUTENCAO DE EQUIPAMENTOS</v>
          </cell>
          <cell r="C2092" t="str">
            <v>MANUTENCAO</v>
          </cell>
          <cell r="I2092" t="str">
            <v>maio</v>
          </cell>
          <cell r="N2092">
            <v>622</v>
          </cell>
        </row>
        <row r="2093">
          <cell r="B2093" t="str">
            <v>MATERIAIS DE CONSTRUCAO E REPAROS</v>
          </cell>
          <cell r="C2093" t="str">
            <v>MANUTENCAO</v>
          </cell>
          <cell r="I2093" t="str">
            <v>maio</v>
          </cell>
          <cell r="N2093">
            <v>828.23</v>
          </cell>
        </row>
        <row r="2094">
          <cell r="B2094" t="str">
            <v>MANUTENCAO DE EQUIPAMENTOS</v>
          </cell>
          <cell r="C2094" t="str">
            <v>MANUTENCAO</v>
          </cell>
          <cell r="I2094" t="str">
            <v>maio</v>
          </cell>
          <cell r="N2094">
            <v>5000</v>
          </cell>
        </row>
        <row r="2095">
          <cell r="B2095" t="str">
            <v>MANUTENCAO DE EQUIPAMENTOS</v>
          </cell>
          <cell r="C2095" t="str">
            <v>MANUTENCAO</v>
          </cell>
          <cell r="I2095" t="str">
            <v>junho</v>
          </cell>
          <cell r="N2095">
            <v>334</v>
          </cell>
        </row>
        <row r="2096">
          <cell r="B2096" t="str">
            <v>MATERIAIS DE CONSTRUCAO E REPAROS</v>
          </cell>
          <cell r="C2096" t="str">
            <v>MANUTENCAO</v>
          </cell>
          <cell r="I2096" t="str">
            <v>junho</v>
          </cell>
          <cell r="N2096">
            <v>1402.8</v>
          </cell>
        </row>
        <row r="2097">
          <cell r="B2097" t="str">
            <v>MATERIAIS DE CONSTRUCAO E REPAROS</v>
          </cell>
          <cell r="C2097" t="str">
            <v>MANUTENCAO</v>
          </cell>
          <cell r="I2097" t="str">
            <v>junho</v>
          </cell>
          <cell r="N2097">
            <v>626</v>
          </cell>
        </row>
        <row r="2098">
          <cell r="B2098" t="str">
            <v>MANUTENCAO DE EQUIPAMENTOS</v>
          </cell>
          <cell r="C2098" t="str">
            <v>MANUTENCAO</v>
          </cell>
          <cell r="I2098" t="str">
            <v>junho</v>
          </cell>
          <cell r="N2098">
            <v>210</v>
          </cell>
        </row>
        <row r="2099">
          <cell r="B2099" t="str">
            <v>MANUTENCAO DE EQUIPAMENTOS</v>
          </cell>
          <cell r="C2099" t="str">
            <v>MANUTENCAO</v>
          </cell>
          <cell r="I2099" t="str">
            <v>junho</v>
          </cell>
          <cell r="N2099">
            <v>890</v>
          </cell>
        </row>
        <row r="2100">
          <cell r="B2100" t="str">
            <v>MATERIAIS DE CONSTRUCAO E REPAROS</v>
          </cell>
          <cell r="C2100" t="str">
            <v>MANUTENCAO</v>
          </cell>
          <cell r="I2100" t="str">
            <v>junho</v>
          </cell>
          <cell r="N2100">
            <v>1299.82</v>
          </cell>
        </row>
        <row r="2101">
          <cell r="B2101" t="str">
            <v>MATERIAIS DE CONSTRUCAO E REPAROS</v>
          </cell>
          <cell r="C2101" t="str">
            <v>MANUTENCAO</v>
          </cell>
          <cell r="I2101" t="str">
            <v>junho</v>
          </cell>
          <cell r="N2101">
            <v>1021.76</v>
          </cell>
        </row>
        <row r="2102">
          <cell r="B2102" t="str">
            <v>MATERIAIS DE CONSTRUCAO E REPAROS</v>
          </cell>
          <cell r="C2102" t="str">
            <v>MANUTENCAO</v>
          </cell>
          <cell r="I2102" t="str">
            <v>junho</v>
          </cell>
          <cell r="N2102">
            <v>1031.67</v>
          </cell>
        </row>
        <row r="2103">
          <cell r="B2103" t="str">
            <v>MANUTENCAO DE EQUIPAMENTOS</v>
          </cell>
          <cell r="C2103" t="str">
            <v>MANUTENCAO</v>
          </cell>
          <cell r="I2103" t="str">
            <v>junho</v>
          </cell>
          <cell r="N2103">
            <v>656.01</v>
          </cell>
        </row>
        <row r="2104">
          <cell r="B2104" t="str">
            <v>DECORACAO</v>
          </cell>
          <cell r="C2104" t="str">
            <v>MANUTENCAO</v>
          </cell>
          <cell r="I2104" t="str">
            <v>junho</v>
          </cell>
          <cell r="N2104">
            <v>2140</v>
          </cell>
        </row>
        <row r="2105">
          <cell r="B2105" t="str">
            <v>MANUTENCAO DE EQUIPAMENTOS</v>
          </cell>
          <cell r="C2105" t="str">
            <v>MANUTENCAO</v>
          </cell>
          <cell r="I2105" t="str">
            <v>junho</v>
          </cell>
          <cell r="N2105">
            <v>826</v>
          </cell>
        </row>
        <row r="2106">
          <cell r="B2106" t="str">
            <v>MATERIAIS DE CONSTRUCAO E REPAROS</v>
          </cell>
          <cell r="C2106" t="str">
            <v>MANUTENCAO</v>
          </cell>
          <cell r="I2106" t="str">
            <v>junho</v>
          </cell>
          <cell r="N2106">
            <v>2108.96</v>
          </cell>
        </row>
        <row r="2107">
          <cell r="B2107" t="str">
            <v>MANUTENCAO DE EQUIPAMENTOS</v>
          </cell>
          <cell r="C2107" t="str">
            <v>MANUTENCAO</v>
          </cell>
          <cell r="I2107" t="str">
            <v>junho</v>
          </cell>
          <cell r="N2107">
            <v>1500</v>
          </cell>
        </row>
        <row r="2108">
          <cell r="B2108" t="str">
            <v>MATERIAIS DE CONSTRUCAO E REPAROS</v>
          </cell>
          <cell r="C2108" t="str">
            <v>MANUTENCAO</v>
          </cell>
          <cell r="I2108" t="str">
            <v>junho</v>
          </cell>
          <cell r="N2108">
            <v>2196.5500000000002</v>
          </cell>
        </row>
        <row r="2109">
          <cell r="B2109" t="str">
            <v>MATERIAIS DE CONSTRUCAO E REPAROS</v>
          </cell>
          <cell r="C2109" t="str">
            <v>MANUTENCAO</v>
          </cell>
          <cell r="I2109" t="str">
            <v>junho</v>
          </cell>
          <cell r="N2109">
            <v>4596.54</v>
          </cell>
        </row>
        <row r="2110">
          <cell r="B2110" t="str">
            <v>FERRAMENTAS E ACESSORIOS</v>
          </cell>
          <cell r="C2110" t="str">
            <v>MANUTENCAO</v>
          </cell>
          <cell r="I2110" t="str">
            <v>junho</v>
          </cell>
          <cell r="N2110">
            <v>2783.46</v>
          </cell>
        </row>
        <row r="2111">
          <cell r="B2111" t="str">
            <v>MANUTENCAO DE EQUIPAMENTOS</v>
          </cell>
          <cell r="C2111" t="str">
            <v>MANUTENCAO</v>
          </cell>
          <cell r="I2111" t="str">
            <v>junho</v>
          </cell>
          <cell r="N2111">
            <v>750</v>
          </cell>
        </row>
        <row r="2112">
          <cell r="B2112" t="str">
            <v>MANUTENCAO DE EQUIPAMENTOS</v>
          </cell>
          <cell r="C2112" t="str">
            <v>MANUTENCAO</v>
          </cell>
          <cell r="I2112" t="str">
            <v>junho</v>
          </cell>
          <cell r="N2112">
            <v>150</v>
          </cell>
        </row>
        <row r="2113">
          <cell r="B2113" t="str">
            <v>MATERIAIS DE CONSTRUCAO E REPAROS</v>
          </cell>
          <cell r="C2113" t="str">
            <v>MANUTENCAO</v>
          </cell>
          <cell r="I2113" t="str">
            <v>junho</v>
          </cell>
          <cell r="N2113">
            <v>1299.82</v>
          </cell>
        </row>
        <row r="2114">
          <cell r="B2114" t="str">
            <v>MATERIAIS DE CONSTRUCAO E REPAROS</v>
          </cell>
          <cell r="C2114" t="str">
            <v>MANUTENCAO</v>
          </cell>
          <cell r="I2114" t="str">
            <v>junho</v>
          </cell>
          <cell r="N2114">
            <v>1031.67</v>
          </cell>
        </row>
        <row r="2115">
          <cell r="B2115" t="str">
            <v>MATERIAIS DE CONSTRUCAO E REPAROS</v>
          </cell>
          <cell r="C2115" t="str">
            <v>MANUTENCAO</v>
          </cell>
          <cell r="I2115" t="str">
            <v>junho</v>
          </cell>
          <cell r="N2115">
            <v>3059.5</v>
          </cell>
        </row>
        <row r="2116">
          <cell r="B2116" t="str">
            <v>MANUTENCAO DE EQUIPAMENTOS</v>
          </cell>
          <cell r="C2116" t="str">
            <v>MANUTENCAO</v>
          </cell>
          <cell r="I2116" t="str">
            <v>junho</v>
          </cell>
          <cell r="N2116">
            <v>5000</v>
          </cell>
        </row>
        <row r="2117">
          <cell r="B2117" t="str">
            <v>MANUTENCAO DE EQUIPAMENTOS</v>
          </cell>
          <cell r="C2117" t="str">
            <v>MANUTENCAO</v>
          </cell>
          <cell r="I2117" t="str">
            <v>julho</v>
          </cell>
          <cell r="N2117">
            <v>340</v>
          </cell>
        </row>
        <row r="2118">
          <cell r="B2118" t="str">
            <v>MANUTENCAO DE EQUIPAMENTOS</v>
          </cell>
          <cell r="C2118" t="str">
            <v>MANUTENCAO</v>
          </cell>
          <cell r="I2118" t="str">
            <v>julho</v>
          </cell>
          <cell r="N2118">
            <v>890</v>
          </cell>
        </row>
        <row r="2119">
          <cell r="B2119" t="str">
            <v>MATERIAIS DE CONSTRUCAO E REPAROS</v>
          </cell>
          <cell r="C2119" t="str">
            <v>MANUTENCAO</v>
          </cell>
          <cell r="I2119" t="str">
            <v>julho</v>
          </cell>
          <cell r="N2119">
            <v>155</v>
          </cell>
        </row>
        <row r="2120">
          <cell r="B2120" t="str">
            <v>MATERIAIS DE CONSTRUCAO E REPAROS</v>
          </cell>
          <cell r="C2120" t="str">
            <v>MANUTENCAO</v>
          </cell>
          <cell r="I2120" t="str">
            <v>julho</v>
          </cell>
          <cell r="N2120">
            <v>2108.96</v>
          </cell>
        </row>
        <row r="2121">
          <cell r="B2121" t="str">
            <v>MANUTENCAO DE EQUIPAMENTOS</v>
          </cell>
          <cell r="C2121" t="str">
            <v>MANUTENCAO</v>
          </cell>
          <cell r="I2121" t="str">
            <v>julho</v>
          </cell>
          <cell r="N2121">
            <v>210</v>
          </cell>
        </row>
        <row r="2122">
          <cell r="B2122" t="str">
            <v>MATERIAIS DE CONSTRUCAO E REPAROS</v>
          </cell>
          <cell r="C2122" t="str">
            <v>MANUTENCAO</v>
          </cell>
          <cell r="I2122" t="str">
            <v>julho</v>
          </cell>
          <cell r="N2122">
            <v>2783.46</v>
          </cell>
        </row>
        <row r="2123">
          <cell r="B2123" t="str">
            <v>MATERIAIS DE CONSTRUCAO E REPAROS</v>
          </cell>
          <cell r="C2123" t="str">
            <v>MANUTENCAO</v>
          </cell>
          <cell r="I2123" t="str">
            <v>julho</v>
          </cell>
          <cell r="N2123">
            <v>3744.08</v>
          </cell>
        </row>
        <row r="2124">
          <cell r="B2124" t="str">
            <v>MANUTENCAO DE EQUIPAMENTOS</v>
          </cell>
          <cell r="C2124" t="str">
            <v>MANUTENCAO</v>
          </cell>
          <cell r="I2124" t="str">
            <v>julho</v>
          </cell>
          <cell r="N2124">
            <v>99.9</v>
          </cell>
        </row>
        <row r="2125">
          <cell r="B2125" t="str">
            <v>MANUTENCAO DE EQUIPAMENTOS</v>
          </cell>
          <cell r="C2125" t="str">
            <v>MANUTENCAO</v>
          </cell>
          <cell r="I2125" t="str">
            <v>julho</v>
          </cell>
          <cell r="N2125">
            <v>409.5</v>
          </cell>
        </row>
        <row r="2126">
          <cell r="B2126" t="str">
            <v>MATERIAIS DE CONSTRUCAO E REPAROS</v>
          </cell>
          <cell r="C2126" t="str">
            <v>MANUTENCAO</v>
          </cell>
          <cell r="I2126" t="str">
            <v>julho</v>
          </cell>
          <cell r="N2126">
            <v>3059.5</v>
          </cell>
        </row>
        <row r="2127">
          <cell r="B2127" t="str">
            <v>MATERIAIS DE CONSTRUCAO E REPAROS</v>
          </cell>
          <cell r="C2127" t="str">
            <v>MANUTENCAO</v>
          </cell>
          <cell r="I2127" t="str">
            <v>julho</v>
          </cell>
          <cell r="N2127">
            <v>2761.93</v>
          </cell>
        </row>
        <row r="2128">
          <cell r="B2128" t="str">
            <v>MATERIAIS DE CONSTRUCAO E REPAROS</v>
          </cell>
          <cell r="C2128" t="str">
            <v>MANUTENCAO</v>
          </cell>
          <cell r="I2128" t="str">
            <v>julho</v>
          </cell>
          <cell r="N2128">
            <v>1556.24</v>
          </cell>
        </row>
        <row r="2129">
          <cell r="B2129" t="str">
            <v>MANUTENCAO DE EQUIPAMENTOS</v>
          </cell>
          <cell r="C2129" t="str">
            <v>MANUTENCAO</v>
          </cell>
          <cell r="I2129" t="str">
            <v>julho</v>
          </cell>
          <cell r="N2129">
            <v>420</v>
          </cell>
        </row>
        <row r="2130">
          <cell r="B2130" t="str">
            <v>MATERIAIS DE CONSTRUCAO E REPAROS</v>
          </cell>
          <cell r="C2130" t="str">
            <v>MANUTENCAO</v>
          </cell>
          <cell r="I2130" t="str">
            <v>julho</v>
          </cell>
          <cell r="N2130">
            <v>3744.09</v>
          </cell>
        </row>
        <row r="2131">
          <cell r="B2131" t="str">
            <v>MANUTENCAO DE EQUIPAMENTOS</v>
          </cell>
          <cell r="C2131" t="str">
            <v>MANUTENCAO</v>
          </cell>
          <cell r="I2131" t="str">
            <v>julho</v>
          </cell>
          <cell r="N2131">
            <v>1640</v>
          </cell>
        </row>
        <row r="2132">
          <cell r="B2132" t="str">
            <v>MATERIAIS DE CONSTRUCAO E REPAROS</v>
          </cell>
          <cell r="C2132" t="str">
            <v>MANUTENCAO</v>
          </cell>
          <cell r="I2132" t="str">
            <v>julho</v>
          </cell>
          <cell r="N2132">
            <v>2783.47</v>
          </cell>
        </row>
        <row r="2133">
          <cell r="B2133" t="str">
            <v>MANUTENCAO DE EQUIPAMENTOS</v>
          </cell>
          <cell r="C2133" t="str">
            <v>MANUTENCAO</v>
          </cell>
          <cell r="I2133" t="str">
            <v>julho</v>
          </cell>
          <cell r="N2133">
            <v>780</v>
          </cell>
        </row>
        <row r="2134">
          <cell r="B2134" t="str">
            <v>MATERIAIS DE CONSTRUCAO E REPAROS</v>
          </cell>
          <cell r="C2134" t="str">
            <v>MANUTENCAO</v>
          </cell>
          <cell r="I2134" t="str">
            <v>julho</v>
          </cell>
          <cell r="N2134">
            <v>3059.51</v>
          </cell>
        </row>
        <row r="2135">
          <cell r="B2135" t="str">
            <v>MATERIAIS DE CONSTRUCAO E REPAROS</v>
          </cell>
          <cell r="C2135" t="str">
            <v>MANUTENCAO</v>
          </cell>
          <cell r="I2135" t="str">
            <v>julho</v>
          </cell>
          <cell r="N2135">
            <v>2761.93</v>
          </cell>
        </row>
        <row r="2136">
          <cell r="B2136" t="str">
            <v>MATERIAIS DE CONSTRUCAO E REPAROS</v>
          </cell>
          <cell r="C2136" t="str">
            <v>MANUTENCAO</v>
          </cell>
          <cell r="I2136" t="str">
            <v>julho</v>
          </cell>
          <cell r="N2136">
            <v>1556.23</v>
          </cell>
        </row>
        <row r="2137">
          <cell r="B2137" t="str">
            <v>MANUTENCAO DE EQUIPAMENTOS</v>
          </cell>
          <cell r="C2137" t="str">
            <v>MANUTENCAO</v>
          </cell>
          <cell r="I2137" t="str">
            <v>julho</v>
          </cell>
          <cell r="N2137">
            <v>1500</v>
          </cell>
        </row>
        <row r="2138">
          <cell r="B2138" t="str">
            <v>MANUTENCAO DE EQUIPAMENTOS</v>
          </cell>
          <cell r="C2138" t="str">
            <v>MANUTENCAO</v>
          </cell>
          <cell r="I2138" t="str">
            <v>julho</v>
          </cell>
          <cell r="N2138">
            <v>5130</v>
          </cell>
        </row>
        <row r="2139">
          <cell r="B2139" t="str">
            <v>OUTROS UTENSILIOS</v>
          </cell>
          <cell r="C2139" t="str">
            <v>LOUCAS E UTENSILIOS</v>
          </cell>
          <cell r="I2139" t="str">
            <v>setembro</v>
          </cell>
          <cell r="N2139">
            <v>114.24</v>
          </cell>
        </row>
        <row r="2140">
          <cell r="B2140" t="str">
            <v>OUTROS UTENSILIOS</v>
          </cell>
          <cell r="C2140" t="str">
            <v>LOUCAS E UTENSILIOS</v>
          </cell>
          <cell r="I2140" t="str">
            <v>setembro</v>
          </cell>
          <cell r="N2140">
            <v>1420</v>
          </cell>
        </row>
        <row r="2141">
          <cell r="B2141" t="str">
            <v>OUTROS UTENSILIOS</v>
          </cell>
          <cell r="C2141" t="str">
            <v>LOUCAS E UTENSILIOS</v>
          </cell>
          <cell r="I2141" t="str">
            <v>setembro</v>
          </cell>
          <cell r="N2141">
            <v>550.79999999999995</v>
          </cell>
        </row>
        <row r="2142">
          <cell r="B2142" t="str">
            <v>OUTROS UTENSILIOS</v>
          </cell>
          <cell r="C2142" t="str">
            <v>LOUCAS E UTENSILIOS</v>
          </cell>
          <cell r="I2142" t="str">
            <v>setembro</v>
          </cell>
          <cell r="N2142">
            <v>679.35</v>
          </cell>
        </row>
        <row r="2143">
          <cell r="B2143" t="str">
            <v>OUTROS UTENSILIOS</v>
          </cell>
          <cell r="C2143" t="str">
            <v>LOUCAS E UTENSILIOS</v>
          </cell>
          <cell r="I2143" t="str">
            <v>setembro</v>
          </cell>
          <cell r="N2143">
            <v>534.5</v>
          </cell>
        </row>
        <row r="2144">
          <cell r="B2144" t="str">
            <v>OUTROS UTENSILIOS</v>
          </cell>
          <cell r="C2144" t="str">
            <v>LOUCAS E UTENSILIOS</v>
          </cell>
          <cell r="I2144" t="str">
            <v>setembro</v>
          </cell>
          <cell r="N2144">
            <v>2416.08</v>
          </cell>
        </row>
        <row r="2145">
          <cell r="B2145" t="str">
            <v>OUTROS UTENSILIOS</v>
          </cell>
          <cell r="C2145" t="str">
            <v>LOUCAS E UTENSILIOS</v>
          </cell>
          <cell r="I2145" t="str">
            <v>setembro</v>
          </cell>
          <cell r="N2145">
            <v>302.5</v>
          </cell>
        </row>
        <row r="2146">
          <cell r="B2146" t="str">
            <v>OUTROS UTENSILIOS</v>
          </cell>
          <cell r="C2146" t="str">
            <v>LOUCAS E UTENSILIOS</v>
          </cell>
          <cell r="I2146" t="str">
            <v>setembro</v>
          </cell>
          <cell r="N2146">
            <v>1200</v>
          </cell>
        </row>
        <row r="2147">
          <cell r="B2147" t="str">
            <v>OUTROS UTENSILIOS</v>
          </cell>
          <cell r="C2147" t="str">
            <v>LOUCAS E UTENSILIOS</v>
          </cell>
          <cell r="I2147" t="str">
            <v>setembro</v>
          </cell>
          <cell r="N2147">
            <v>550.79999999999995</v>
          </cell>
        </row>
        <row r="2148">
          <cell r="B2148" t="str">
            <v>OUTROS UTENSILIOS</v>
          </cell>
          <cell r="C2148" t="str">
            <v>LOUCAS E UTENSILIOS</v>
          </cell>
          <cell r="I2148" t="str">
            <v>setembro</v>
          </cell>
          <cell r="N2148">
            <v>21.35</v>
          </cell>
        </row>
        <row r="2149">
          <cell r="B2149" t="str">
            <v>OUTROS UTENSILIOS</v>
          </cell>
          <cell r="C2149" t="str">
            <v>LOUCAS E UTENSILIOS</v>
          </cell>
          <cell r="I2149" t="str">
            <v>setembro</v>
          </cell>
          <cell r="N2149">
            <v>1182.17</v>
          </cell>
        </row>
        <row r="2150">
          <cell r="B2150" t="str">
            <v>OUTROS UTENSILIOS</v>
          </cell>
          <cell r="C2150" t="str">
            <v>LOUCAS E UTENSILIOS</v>
          </cell>
          <cell r="I2150" t="str">
            <v>setembro</v>
          </cell>
          <cell r="N2150">
            <v>84.64</v>
          </cell>
        </row>
        <row r="2151">
          <cell r="B2151" t="str">
            <v>OUTROS UTENSILIOS</v>
          </cell>
          <cell r="C2151" t="str">
            <v>LOUCAS E UTENSILIOS</v>
          </cell>
          <cell r="I2151" t="str">
            <v>setembro</v>
          </cell>
          <cell r="N2151">
            <v>49.69</v>
          </cell>
        </row>
        <row r="2152">
          <cell r="B2152" t="str">
            <v>OUTROS UTENSILIOS</v>
          </cell>
          <cell r="C2152" t="str">
            <v>LOUCAS E UTENSILIOS</v>
          </cell>
          <cell r="I2152" t="str">
            <v>setembro</v>
          </cell>
          <cell r="N2152">
            <v>59</v>
          </cell>
        </row>
        <row r="2153">
          <cell r="B2153" t="str">
            <v>OUTROS UTENSILIOS</v>
          </cell>
          <cell r="C2153" t="str">
            <v>LOUCAS E UTENSILIOS</v>
          </cell>
          <cell r="I2153" t="str">
            <v>setembro</v>
          </cell>
          <cell r="N2153">
            <v>100.98</v>
          </cell>
        </row>
        <row r="2154">
          <cell r="B2154" t="str">
            <v>OUTROS UTENSILIOS</v>
          </cell>
          <cell r="C2154" t="str">
            <v>LOUCAS E UTENSILIOS</v>
          </cell>
          <cell r="I2154" t="str">
            <v>setembro</v>
          </cell>
          <cell r="N2154">
            <v>54.9</v>
          </cell>
        </row>
        <row r="2155">
          <cell r="B2155" t="str">
            <v>OUTROS UTENSILIOS</v>
          </cell>
          <cell r="C2155" t="str">
            <v>LOUCAS E UTENSILIOS</v>
          </cell>
          <cell r="I2155" t="str">
            <v>setembro</v>
          </cell>
          <cell r="N2155">
            <v>163.44999999999999</v>
          </cell>
        </row>
        <row r="2156">
          <cell r="B2156" t="str">
            <v>OUTROS UTENSILIOS</v>
          </cell>
          <cell r="C2156" t="str">
            <v>LOUCAS E UTENSILIOS</v>
          </cell>
          <cell r="I2156" t="str">
            <v>setembro</v>
          </cell>
          <cell r="N2156">
            <v>89.08</v>
          </cell>
        </row>
        <row r="2157">
          <cell r="B2157" t="str">
            <v>OUTROS UTENSILIOS</v>
          </cell>
          <cell r="C2157" t="str">
            <v>LOUCAS E UTENSILIOS</v>
          </cell>
          <cell r="I2157" t="str">
            <v>setembro</v>
          </cell>
          <cell r="N2157">
            <v>73.66</v>
          </cell>
        </row>
        <row r="2158">
          <cell r="B2158" t="str">
            <v>OUTROS UTENSILIOS</v>
          </cell>
          <cell r="C2158" t="str">
            <v>LOUCAS E UTENSILIOS</v>
          </cell>
          <cell r="I2158" t="str">
            <v>setembro</v>
          </cell>
          <cell r="N2158">
            <v>48.92</v>
          </cell>
        </row>
        <row r="2159">
          <cell r="B2159" t="str">
            <v>OUTROS UTENSILIOS</v>
          </cell>
          <cell r="C2159" t="str">
            <v>LOUCAS E UTENSILIOS</v>
          </cell>
          <cell r="I2159" t="str">
            <v>setembro</v>
          </cell>
          <cell r="N2159">
            <v>29.04</v>
          </cell>
        </row>
        <row r="2160">
          <cell r="B2160" t="str">
            <v>OUTROS UTENSILIOS</v>
          </cell>
          <cell r="C2160" t="str">
            <v>LOUCAS E UTENSILIOS</v>
          </cell>
          <cell r="I2160" t="str">
            <v>setembro</v>
          </cell>
          <cell r="N2160">
            <v>37</v>
          </cell>
        </row>
        <row r="2161">
          <cell r="B2161" t="str">
            <v>OUTROS UTENSILIOS</v>
          </cell>
          <cell r="C2161" t="str">
            <v>LOUCAS E UTENSILIOS</v>
          </cell>
          <cell r="I2161" t="str">
            <v>setembro</v>
          </cell>
          <cell r="N2161">
            <v>17.100000000000001</v>
          </cell>
        </row>
        <row r="2162">
          <cell r="B2162" t="str">
            <v>OUTROS UTENSILIOS</v>
          </cell>
          <cell r="C2162" t="str">
            <v>LOUCAS E UTENSILIOS</v>
          </cell>
          <cell r="I2162" t="str">
            <v>setembro</v>
          </cell>
          <cell r="N2162">
            <v>113.56</v>
          </cell>
        </row>
        <row r="2163">
          <cell r="B2163" t="str">
            <v>OUTROS UTENSILIOS</v>
          </cell>
          <cell r="C2163" t="str">
            <v>LOUCAS E UTENSILIOS</v>
          </cell>
          <cell r="I2163" t="str">
            <v>setembro</v>
          </cell>
          <cell r="N2163">
            <v>188.99</v>
          </cell>
        </row>
        <row r="2164">
          <cell r="B2164" t="str">
            <v>OUTROS UTENSILIOS</v>
          </cell>
          <cell r="C2164" t="str">
            <v>LOUCAS E UTENSILIOS</v>
          </cell>
          <cell r="I2164" t="str">
            <v>setembro</v>
          </cell>
          <cell r="N2164">
            <v>85.5</v>
          </cell>
        </row>
        <row r="2165">
          <cell r="B2165" t="str">
            <v>OUTROS UTENSILIOS</v>
          </cell>
          <cell r="C2165" t="str">
            <v>LOUCAS E UTENSILIOS</v>
          </cell>
          <cell r="I2165" t="str">
            <v>setembro</v>
          </cell>
          <cell r="N2165">
            <v>1319.33</v>
          </cell>
        </row>
        <row r="2166">
          <cell r="B2166" t="str">
            <v>OUTROS UTENSILIOS</v>
          </cell>
          <cell r="C2166" t="str">
            <v>LOUCAS E UTENSILIOS</v>
          </cell>
          <cell r="I2166" t="str">
            <v>setembro</v>
          </cell>
          <cell r="N2166">
            <v>1100</v>
          </cell>
        </row>
        <row r="2167">
          <cell r="B2167" t="str">
            <v>OUTROS UTENSILIOS</v>
          </cell>
          <cell r="C2167" t="str">
            <v>LOUCAS E UTENSILIOS</v>
          </cell>
          <cell r="I2167" t="str">
            <v>setembro</v>
          </cell>
          <cell r="N2167">
            <v>665.5</v>
          </cell>
        </row>
        <row r="2168">
          <cell r="B2168" t="str">
            <v>OUTROS UTENSILIOS</v>
          </cell>
          <cell r="C2168" t="str">
            <v>LOUCAS E UTENSILIOS</v>
          </cell>
          <cell r="I2168" t="str">
            <v>outubro</v>
          </cell>
          <cell r="N2168">
            <v>689.92</v>
          </cell>
        </row>
        <row r="2169">
          <cell r="B2169" t="str">
            <v>OUTROS UTENSILIOS</v>
          </cell>
          <cell r="C2169" t="str">
            <v>LOUCAS E UTENSILIOS</v>
          </cell>
          <cell r="I2169" t="str">
            <v>outubro</v>
          </cell>
          <cell r="N2169">
            <v>1680.14</v>
          </cell>
        </row>
        <row r="2170">
          <cell r="B2170" t="str">
            <v>OUTROS UTENSILIOS</v>
          </cell>
          <cell r="C2170" t="str">
            <v>LOUCAS E UTENSILIOS</v>
          </cell>
          <cell r="I2170" t="str">
            <v>outubro</v>
          </cell>
          <cell r="N2170">
            <v>991.4</v>
          </cell>
        </row>
        <row r="2171">
          <cell r="B2171" t="str">
            <v>OUTROS UTENSILIOS</v>
          </cell>
          <cell r="C2171" t="str">
            <v>LOUCAS E UTENSILIOS</v>
          </cell>
          <cell r="I2171" t="str">
            <v>outubro</v>
          </cell>
          <cell r="N2171">
            <v>170.7</v>
          </cell>
        </row>
        <row r="2172">
          <cell r="B2172" t="str">
            <v>PRATOS E TRAVESSAS</v>
          </cell>
          <cell r="C2172" t="str">
            <v>LOUCAS E UTENSILIOS</v>
          </cell>
          <cell r="I2172" t="str">
            <v>outubro</v>
          </cell>
          <cell r="N2172">
            <v>153.81</v>
          </cell>
        </row>
        <row r="2173">
          <cell r="B2173" t="str">
            <v>OUTROS UTENSILIOS</v>
          </cell>
          <cell r="C2173" t="str">
            <v>LOUCAS E UTENSILIOS</v>
          </cell>
          <cell r="I2173" t="str">
            <v>outubro</v>
          </cell>
          <cell r="N2173">
            <v>494.37</v>
          </cell>
        </row>
        <row r="2174">
          <cell r="B2174" t="str">
            <v>OUTROS UTENSILIOS</v>
          </cell>
          <cell r="C2174" t="str">
            <v>LOUCAS E UTENSILIOS</v>
          </cell>
          <cell r="I2174" t="str">
            <v>outubro</v>
          </cell>
          <cell r="N2174">
            <v>165</v>
          </cell>
        </row>
        <row r="2175">
          <cell r="B2175" t="str">
            <v>OUTROS UTENSILIOS</v>
          </cell>
          <cell r="C2175" t="str">
            <v>LOUCAS E UTENSILIOS</v>
          </cell>
          <cell r="I2175" t="str">
            <v>outubro</v>
          </cell>
          <cell r="N2175">
            <v>62.48</v>
          </cell>
        </row>
        <row r="2176">
          <cell r="B2176" t="str">
            <v>OUTROS UTENSILIOS</v>
          </cell>
          <cell r="C2176" t="str">
            <v>LOUCAS E UTENSILIOS</v>
          </cell>
          <cell r="I2176" t="str">
            <v>outubro</v>
          </cell>
          <cell r="N2176">
            <v>2416.08</v>
          </cell>
        </row>
        <row r="2177">
          <cell r="B2177" t="str">
            <v>OUTROS UTENSILIOS</v>
          </cell>
          <cell r="C2177" t="str">
            <v>LOUCAS E UTENSILIOS</v>
          </cell>
          <cell r="I2177" t="str">
            <v>outubro</v>
          </cell>
          <cell r="N2177">
            <v>689.24</v>
          </cell>
        </row>
        <row r="2178">
          <cell r="B2178" t="str">
            <v>OUTROS UTENSILIOS</v>
          </cell>
          <cell r="C2178" t="str">
            <v>LOUCAS E UTENSILIOS</v>
          </cell>
          <cell r="I2178" t="str">
            <v>outubro</v>
          </cell>
          <cell r="N2178">
            <v>1530</v>
          </cell>
        </row>
        <row r="2179">
          <cell r="B2179" t="str">
            <v>OUTROS UTENSILIOS</v>
          </cell>
          <cell r="C2179" t="str">
            <v>LOUCAS E UTENSILIOS</v>
          </cell>
          <cell r="I2179" t="str">
            <v>outubro</v>
          </cell>
          <cell r="N2179">
            <v>59</v>
          </cell>
        </row>
        <row r="2180">
          <cell r="B2180" t="str">
            <v>OUTROS UTENSILIOS</v>
          </cell>
          <cell r="C2180" t="str">
            <v>LOUCAS E UTENSILIOS</v>
          </cell>
          <cell r="I2180" t="str">
            <v>outubro</v>
          </cell>
          <cell r="N2180">
            <v>1315</v>
          </cell>
        </row>
        <row r="2181">
          <cell r="B2181" t="str">
            <v>OUTROS UTENSILIOS</v>
          </cell>
          <cell r="C2181" t="str">
            <v>LOUCAS E UTENSILIOS</v>
          </cell>
          <cell r="I2181" t="str">
            <v>outubro</v>
          </cell>
          <cell r="N2181">
            <v>184.99</v>
          </cell>
        </row>
        <row r="2182">
          <cell r="B2182" t="str">
            <v>OUTROS UTENSILIOS</v>
          </cell>
          <cell r="C2182" t="str">
            <v>LOUCAS E UTENSILIOS</v>
          </cell>
          <cell r="I2182" t="str">
            <v>outubro</v>
          </cell>
          <cell r="N2182">
            <v>2950</v>
          </cell>
        </row>
        <row r="2183">
          <cell r="B2183" t="str">
            <v>OUTROS UTENSILIOS</v>
          </cell>
          <cell r="C2183" t="str">
            <v>LOUCAS E UTENSILIOS</v>
          </cell>
          <cell r="I2183" t="str">
            <v>outubro</v>
          </cell>
          <cell r="N2183">
            <v>215.18</v>
          </cell>
        </row>
        <row r="2184">
          <cell r="B2184" t="str">
            <v>OUTROS UTENSILIOS</v>
          </cell>
          <cell r="C2184" t="str">
            <v>LOUCAS E UTENSILIOS</v>
          </cell>
          <cell r="I2184" t="str">
            <v>outubro</v>
          </cell>
          <cell r="N2184">
            <v>449</v>
          </cell>
        </row>
        <row r="2185">
          <cell r="B2185" t="str">
            <v>OUTROS UTENSILIOS</v>
          </cell>
          <cell r="C2185" t="str">
            <v>LOUCAS E UTENSILIOS</v>
          </cell>
          <cell r="I2185" t="str">
            <v>outubro</v>
          </cell>
          <cell r="N2185">
            <v>101.15</v>
          </cell>
        </row>
        <row r="2186">
          <cell r="B2186" t="str">
            <v>OUTROS UTENSILIOS</v>
          </cell>
          <cell r="C2186" t="str">
            <v>LOUCAS E UTENSILIOS</v>
          </cell>
          <cell r="I2186" t="str">
            <v>outubro</v>
          </cell>
          <cell r="N2186">
            <v>34.700000000000003</v>
          </cell>
        </row>
        <row r="2187">
          <cell r="B2187" t="str">
            <v>OUTROS UTENSILIOS</v>
          </cell>
          <cell r="C2187" t="str">
            <v>LOUCAS E UTENSILIOS</v>
          </cell>
          <cell r="I2187" t="str">
            <v>outubro</v>
          </cell>
          <cell r="N2187">
            <v>98.7</v>
          </cell>
        </row>
        <row r="2188">
          <cell r="B2188" t="str">
            <v>OUTROS UTENSILIOS</v>
          </cell>
          <cell r="C2188" t="str">
            <v>LOUCAS E UTENSILIOS</v>
          </cell>
          <cell r="I2188" t="str">
            <v>outubro</v>
          </cell>
          <cell r="N2188">
            <v>101.17</v>
          </cell>
        </row>
        <row r="2189">
          <cell r="B2189" t="str">
            <v>OUTROS UTENSILIOS</v>
          </cell>
          <cell r="C2189" t="str">
            <v>LOUCAS E UTENSILIOS</v>
          </cell>
          <cell r="I2189" t="str">
            <v>outubro</v>
          </cell>
          <cell r="N2189">
            <v>65.86</v>
          </cell>
        </row>
        <row r="2190">
          <cell r="B2190" t="str">
            <v>OUTROS UTENSILIOS</v>
          </cell>
          <cell r="C2190" t="str">
            <v>LOUCAS E UTENSILIOS</v>
          </cell>
          <cell r="I2190" t="str">
            <v>outubro</v>
          </cell>
          <cell r="N2190">
            <v>30.98</v>
          </cell>
        </row>
        <row r="2191">
          <cell r="B2191" t="str">
            <v>OUTROS UTENSILIOS</v>
          </cell>
          <cell r="C2191" t="str">
            <v>LOUCAS E UTENSILIOS</v>
          </cell>
          <cell r="I2191" t="str">
            <v>outubro</v>
          </cell>
          <cell r="N2191">
            <v>54.91</v>
          </cell>
        </row>
        <row r="2192">
          <cell r="B2192" t="str">
            <v>OUTROS UTENSILIOS</v>
          </cell>
          <cell r="C2192" t="str">
            <v>LOUCAS E UTENSILIOS</v>
          </cell>
          <cell r="I2192" t="str">
            <v>outubro</v>
          </cell>
          <cell r="N2192">
            <v>158.99</v>
          </cell>
        </row>
        <row r="2193">
          <cell r="B2193" t="str">
            <v>OUTROS UTENSILIOS</v>
          </cell>
          <cell r="C2193" t="str">
            <v>LOUCAS E UTENSILIOS</v>
          </cell>
          <cell r="I2193" t="str">
            <v>outubro</v>
          </cell>
          <cell r="N2193">
            <v>455.88</v>
          </cell>
        </row>
        <row r="2194">
          <cell r="B2194" t="str">
            <v>PRATOS E TRAVESSAS</v>
          </cell>
          <cell r="C2194" t="str">
            <v>LOUCAS E UTENSILIOS</v>
          </cell>
          <cell r="I2194" t="str">
            <v>outubro</v>
          </cell>
          <cell r="N2194">
            <v>665.5</v>
          </cell>
        </row>
        <row r="2195">
          <cell r="B2195" t="str">
            <v>OUTROS UTENSILIOS</v>
          </cell>
          <cell r="C2195" t="str">
            <v>LOUCAS E UTENSILIOS</v>
          </cell>
          <cell r="I2195" t="str">
            <v>novembro</v>
          </cell>
          <cell r="N2195">
            <v>689.24</v>
          </cell>
        </row>
        <row r="2196">
          <cell r="B2196" t="str">
            <v>OUTROS UTENSILIOS</v>
          </cell>
          <cell r="C2196" t="str">
            <v>LOUCAS E UTENSILIOS</v>
          </cell>
          <cell r="I2196" t="str">
            <v>novembro</v>
          </cell>
          <cell r="N2196">
            <v>90.85</v>
          </cell>
        </row>
        <row r="2197">
          <cell r="B2197" t="str">
            <v>OUTROS UTENSILIOS</v>
          </cell>
          <cell r="C2197" t="str">
            <v>LOUCAS E UTENSILIOS</v>
          </cell>
          <cell r="I2197" t="str">
            <v>novembro</v>
          </cell>
          <cell r="N2197">
            <v>53.49</v>
          </cell>
        </row>
        <row r="2198">
          <cell r="B2198" t="str">
            <v>OUTROS UTENSILIOS</v>
          </cell>
          <cell r="C2198" t="str">
            <v>LOUCAS E UTENSILIOS</v>
          </cell>
          <cell r="I2198" t="str">
            <v>novembro</v>
          </cell>
          <cell r="N2198">
            <v>194.7</v>
          </cell>
        </row>
        <row r="2199">
          <cell r="B2199" t="str">
            <v>OUTROS UTENSILIOS</v>
          </cell>
          <cell r="C2199" t="str">
            <v>LOUCAS E UTENSILIOS</v>
          </cell>
          <cell r="I2199" t="str">
            <v>novembro</v>
          </cell>
          <cell r="N2199">
            <v>305.39999999999998</v>
          </cell>
        </row>
        <row r="2200">
          <cell r="B2200" t="str">
            <v>OUTROS UTENSILIOS</v>
          </cell>
          <cell r="C2200" t="str">
            <v>LOUCAS E UTENSILIOS</v>
          </cell>
          <cell r="I2200" t="str">
            <v>novembro</v>
          </cell>
          <cell r="N2200">
            <v>30</v>
          </cell>
        </row>
        <row r="2201">
          <cell r="B2201" t="str">
            <v>COPOS E TACAS</v>
          </cell>
          <cell r="C2201" t="str">
            <v>LOUCAS E UTENSILIOS</v>
          </cell>
          <cell r="I2201" t="str">
            <v>novembro</v>
          </cell>
          <cell r="N2201">
            <v>450</v>
          </cell>
        </row>
        <row r="2202">
          <cell r="B2202" t="str">
            <v>COPOS E TACAS</v>
          </cell>
          <cell r="C2202" t="str">
            <v>LOUCAS E UTENSILIOS</v>
          </cell>
          <cell r="I2202" t="str">
            <v>novembro</v>
          </cell>
          <cell r="N2202">
            <v>2355</v>
          </cell>
        </row>
        <row r="2203">
          <cell r="B2203" t="str">
            <v>TALHERES</v>
          </cell>
          <cell r="C2203" t="str">
            <v>LOUCAS E UTENSILIOS</v>
          </cell>
          <cell r="I2203" t="str">
            <v>novembro</v>
          </cell>
          <cell r="N2203">
            <v>758.67</v>
          </cell>
        </row>
        <row r="2204">
          <cell r="B2204" t="str">
            <v>OUTROS UTENSILIOS</v>
          </cell>
          <cell r="C2204" t="str">
            <v>LOUCAS E UTENSILIOS</v>
          </cell>
          <cell r="I2204" t="str">
            <v>novembro</v>
          </cell>
          <cell r="N2204">
            <v>154</v>
          </cell>
        </row>
        <row r="2205">
          <cell r="B2205" t="str">
            <v>OUTROS UTENSILIOS</v>
          </cell>
          <cell r="C2205" t="str">
            <v>LOUCAS E UTENSILIOS</v>
          </cell>
          <cell r="I2205" t="str">
            <v>novembro</v>
          </cell>
          <cell r="N2205">
            <v>132.13999999999999</v>
          </cell>
        </row>
        <row r="2206">
          <cell r="B2206" t="str">
            <v>TALHERES</v>
          </cell>
          <cell r="C2206" t="str">
            <v>LOUCAS E UTENSILIOS</v>
          </cell>
          <cell r="I2206" t="str">
            <v>novembro</v>
          </cell>
          <cell r="N2206">
            <v>1294.43</v>
          </cell>
        </row>
        <row r="2207">
          <cell r="B2207" t="str">
            <v>TALHERES</v>
          </cell>
          <cell r="C2207" t="str">
            <v>LOUCAS E UTENSILIOS</v>
          </cell>
          <cell r="I2207" t="str">
            <v>novembro</v>
          </cell>
          <cell r="N2207">
            <v>1157.6099999999999</v>
          </cell>
        </row>
        <row r="2208">
          <cell r="B2208" t="str">
            <v>OUTROS UTENSILIOS</v>
          </cell>
          <cell r="C2208" t="str">
            <v>LOUCAS E UTENSILIOS</v>
          </cell>
          <cell r="I2208" t="str">
            <v>novembro</v>
          </cell>
          <cell r="N2208">
            <v>13.61</v>
          </cell>
        </row>
        <row r="2209">
          <cell r="B2209" t="str">
            <v>OUTROS UTENSILIOS</v>
          </cell>
          <cell r="C2209" t="str">
            <v>LOUCAS E UTENSILIOS</v>
          </cell>
          <cell r="I2209" t="str">
            <v>novembro</v>
          </cell>
          <cell r="N2209">
            <v>27.22</v>
          </cell>
        </row>
        <row r="2210">
          <cell r="B2210" t="str">
            <v>OUTROS UTENSILIOS</v>
          </cell>
          <cell r="C2210" t="str">
            <v>LOUCAS E UTENSILIOS</v>
          </cell>
          <cell r="I2210" t="str">
            <v>novembro</v>
          </cell>
          <cell r="N2210">
            <v>27.22</v>
          </cell>
        </row>
        <row r="2211">
          <cell r="B2211" t="str">
            <v>OUTROS UTENSILIOS</v>
          </cell>
          <cell r="C2211" t="str">
            <v>LOUCAS E UTENSILIOS</v>
          </cell>
          <cell r="I2211" t="str">
            <v>novembro</v>
          </cell>
          <cell r="N2211">
            <v>54.44</v>
          </cell>
        </row>
        <row r="2212">
          <cell r="B2212" t="str">
            <v>OUTROS UTENSILIOS</v>
          </cell>
          <cell r="C2212" t="str">
            <v>LOUCAS E UTENSILIOS</v>
          </cell>
          <cell r="I2212" t="str">
            <v>novembro</v>
          </cell>
          <cell r="N2212">
            <v>905.8</v>
          </cell>
        </row>
        <row r="2213">
          <cell r="B2213" t="str">
            <v>PRATOS E TRAVESSAS</v>
          </cell>
          <cell r="C2213" t="str">
            <v>LOUCAS E UTENSILIOS</v>
          </cell>
          <cell r="I2213" t="str">
            <v>novembro</v>
          </cell>
          <cell r="N2213">
            <v>2197.06</v>
          </cell>
        </row>
        <row r="2214">
          <cell r="B2214" t="str">
            <v>OUTROS UTENSILIOS</v>
          </cell>
          <cell r="C2214" t="str">
            <v>LOUCAS E UTENSILIOS</v>
          </cell>
          <cell r="I2214" t="str">
            <v>novembro</v>
          </cell>
          <cell r="N2214">
            <v>1754.17</v>
          </cell>
        </row>
        <row r="2215">
          <cell r="B2215" t="str">
            <v>OUTROS UTENSILIOS</v>
          </cell>
          <cell r="C2215" t="str">
            <v>LOUCAS E UTENSILIOS</v>
          </cell>
          <cell r="I2215" t="str">
            <v>novembro</v>
          </cell>
          <cell r="N2215">
            <v>79.599999999999994</v>
          </cell>
        </row>
        <row r="2216">
          <cell r="B2216" t="str">
            <v>OUTROS UTENSILIOS</v>
          </cell>
          <cell r="C2216" t="str">
            <v>LOUCAS E UTENSILIOS</v>
          </cell>
          <cell r="I2216" t="str">
            <v>novembro</v>
          </cell>
          <cell r="N2216">
            <v>610.5</v>
          </cell>
        </row>
        <row r="2217">
          <cell r="B2217" t="str">
            <v>OUTROS UTENSILIOS</v>
          </cell>
          <cell r="C2217" t="str">
            <v>LOUCAS E UTENSILIOS</v>
          </cell>
          <cell r="I2217" t="str">
            <v>novembro</v>
          </cell>
          <cell r="N2217">
            <v>2950</v>
          </cell>
        </row>
        <row r="2218">
          <cell r="B2218" t="str">
            <v>OUTROS UTENSILIOS</v>
          </cell>
          <cell r="C2218" t="str">
            <v>LOUCAS E UTENSILIOS</v>
          </cell>
          <cell r="I2218" t="str">
            <v>novembro</v>
          </cell>
          <cell r="N2218">
            <v>215.17</v>
          </cell>
        </row>
        <row r="2219">
          <cell r="B2219" t="str">
            <v>OUTROS UTENSILIOS</v>
          </cell>
          <cell r="C2219" t="str">
            <v>LOUCAS E UTENSILIOS</v>
          </cell>
          <cell r="I2219" t="str">
            <v>novembro</v>
          </cell>
          <cell r="N2219">
            <v>205.5</v>
          </cell>
        </row>
        <row r="2220">
          <cell r="B2220" t="str">
            <v>OUTROS UTENSILIOS</v>
          </cell>
          <cell r="C2220" t="str">
            <v>LOUCAS E UTENSILIOS</v>
          </cell>
          <cell r="I2220" t="str">
            <v>novembro</v>
          </cell>
          <cell r="N2220">
            <v>522.66</v>
          </cell>
        </row>
        <row r="2221">
          <cell r="B2221" t="str">
            <v>PANELAS E EQUIPAMENTOS P/ COZINHA</v>
          </cell>
          <cell r="C2221" t="str">
            <v>LOUCAS E UTENSILIOS</v>
          </cell>
          <cell r="I2221" t="str">
            <v>novembro</v>
          </cell>
          <cell r="N2221">
            <v>2349.06</v>
          </cell>
        </row>
        <row r="2222">
          <cell r="B2222" t="str">
            <v>OUTROS UTENSILIOS</v>
          </cell>
          <cell r="C2222" t="str">
            <v>LOUCAS E UTENSILIOS</v>
          </cell>
          <cell r="I2222" t="str">
            <v>novembro</v>
          </cell>
          <cell r="N2222">
            <v>610.5</v>
          </cell>
        </row>
        <row r="2223">
          <cell r="B2223" t="str">
            <v>OUTROS UTENSILIOS</v>
          </cell>
          <cell r="C2223" t="str">
            <v>LOUCAS E UTENSILIOS</v>
          </cell>
          <cell r="I2223" t="str">
            <v>novembro</v>
          </cell>
          <cell r="N2223">
            <v>250</v>
          </cell>
        </row>
        <row r="2224">
          <cell r="B2224" t="str">
            <v>COPOS E TACAS</v>
          </cell>
          <cell r="C2224" t="str">
            <v>LOUCAS E UTENSILIOS</v>
          </cell>
          <cell r="I2224" t="str">
            <v>novembro</v>
          </cell>
          <cell r="N2224">
            <v>860.4</v>
          </cell>
        </row>
        <row r="2225">
          <cell r="B2225" t="str">
            <v>OUTROS UTENSILIOS</v>
          </cell>
          <cell r="C2225" t="str">
            <v>LOUCAS E UTENSILIOS</v>
          </cell>
          <cell r="I2225" t="str">
            <v>novembro</v>
          </cell>
          <cell r="N2225">
            <v>479</v>
          </cell>
        </row>
        <row r="2226">
          <cell r="B2226" t="str">
            <v>COPOS E TACAS</v>
          </cell>
          <cell r="C2226" t="str">
            <v>LOUCAS E UTENSILIOS</v>
          </cell>
          <cell r="I2226" t="str">
            <v>novembro</v>
          </cell>
          <cell r="N2226">
            <v>450</v>
          </cell>
        </row>
        <row r="2227">
          <cell r="B2227" t="str">
            <v>OUTROS UTENSILIOS</v>
          </cell>
          <cell r="C2227" t="str">
            <v>LOUCAS E UTENSILIOS</v>
          </cell>
          <cell r="I2227" t="str">
            <v>novembro</v>
          </cell>
          <cell r="N2227">
            <v>179.44</v>
          </cell>
        </row>
        <row r="2228">
          <cell r="B2228" t="str">
            <v>OUTROS UTENSILIOS</v>
          </cell>
          <cell r="C2228" t="str">
            <v>LOUCAS E UTENSILIOS</v>
          </cell>
          <cell r="I2228" t="str">
            <v>novembro</v>
          </cell>
          <cell r="N2228">
            <v>163.86</v>
          </cell>
        </row>
        <row r="2229">
          <cell r="B2229" t="str">
            <v>OUTROS UTENSILIOS</v>
          </cell>
          <cell r="C2229" t="str">
            <v>LOUCAS E UTENSILIOS</v>
          </cell>
          <cell r="I2229" t="str">
            <v>dezembro</v>
          </cell>
          <cell r="N2229">
            <v>143</v>
          </cell>
        </row>
        <row r="2230">
          <cell r="B2230" t="str">
            <v>PRATOS E TRAVESSAS</v>
          </cell>
          <cell r="C2230" t="str">
            <v>LOUCAS E UTENSILIOS</v>
          </cell>
          <cell r="I2230" t="str">
            <v>dezembro</v>
          </cell>
          <cell r="N2230">
            <v>955</v>
          </cell>
        </row>
        <row r="2231">
          <cell r="B2231" t="str">
            <v>TALHERES</v>
          </cell>
          <cell r="C2231" t="str">
            <v>LOUCAS E UTENSILIOS</v>
          </cell>
          <cell r="I2231" t="str">
            <v>dezembro</v>
          </cell>
          <cell r="N2231">
            <v>1294.4100000000001</v>
          </cell>
        </row>
        <row r="2232">
          <cell r="B2232" t="str">
            <v>OUTROS UTENSILIOS</v>
          </cell>
          <cell r="C2232" t="str">
            <v>LOUCAS E UTENSILIOS</v>
          </cell>
          <cell r="I2232" t="str">
            <v>dezembro</v>
          </cell>
          <cell r="N2232">
            <v>831.16</v>
          </cell>
        </row>
        <row r="2233">
          <cell r="B2233" t="str">
            <v>OUTROS UTENSILIOS</v>
          </cell>
          <cell r="C2233" t="str">
            <v>LOUCAS E UTENSILIOS</v>
          </cell>
          <cell r="I2233" t="str">
            <v>dezembro</v>
          </cell>
          <cell r="N2233">
            <v>401.24</v>
          </cell>
        </row>
        <row r="2234">
          <cell r="B2234" t="str">
            <v>TALHERES</v>
          </cell>
          <cell r="C2234" t="str">
            <v>LOUCAS E UTENSILIOS</v>
          </cell>
          <cell r="I2234" t="str">
            <v>dezembro</v>
          </cell>
          <cell r="N2234">
            <v>1157.6099999999999</v>
          </cell>
        </row>
        <row r="2235">
          <cell r="B2235" t="str">
            <v>COPOS E TACAS</v>
          </cell>
          <cell r="C2235" t="str">
            <v>LOUCAS E UTENSILIOS</v>
          </cell>
          <cell r="I2235" t="str">
            <v>dezembro</v>
          </cell>
          <cell r="N2235">
            <v>377.4</v>
          </cell>
        </row>
        <row r="2236">
          <cell r="B2236" t="str">
            <v>OUTROS UTENSILIOS</v>
          </cell>
          <cell r="C2236" t="str">
            <v>LOUCAS E UTENSILIOS</v>
          </cell>
          <cell r="I2236" t="str">
            <v>dezembro</v>
          </cell>
          <cell r="N2236">
            <v>657.9</v>
          </cell>
        </row>
        <row r="2237">
          <cell r="B2237" t="str">
            <v>PRATOS E TRAVESSAS</v>
          </cell>
          <cell r="C2237" t="str">
            <v>LOUCAS E UTENSILIOS</v>
          </cell>
          <cell r="I2237" t="str">
            <v>dezembro</v>
          </cell>
          <cell r="N2237">
            <v>2197.06</v>
          </cell>
        </row>
        <row r="2238">
          <cell r="B2238" t="str">
            <v>OUTROS UTENSILIOS</v>
          </cell>
          <cell r="C2238" t="str">
            <v>LOUCAS E UTENSILIOS</v>
          </cell>
          <cell r="I2238" t="str">
            <v>dezembro</v>
          </cell>
          <cell r="N2238">
            <v>940</v>
          </cell>
        </row>
        <row r="2239">
          <cell r="B2239" t="str">
            <v>OUTROS UTENSILIOS</v>
          </cell>
          <cell r="C2239" t="str">
            <v>LOUCAS E UTENSILIOS</v>
          </cell>
          <cell r="I2239" t="str">
            <v>dezembro</v>
          </cell>
          <cell r="N2239">
            <v>2950</v>
          </cell>
        </row>
        <row r="2240">
          <cell r="B2240" t="str">
            <v>OUTROS UTENSILIOS</v>
          </cell>
          <cell r="C2240" t="str">
            <v>LOUCAS E UTENSILIOS</v>
          </cell>
          <cell r="I2240" t="str">
            <v>dezembro</v>
          </cell>
          <cell r="N2240">
            <v>522.66</v>
          </cell>
        </row>
        <row r="2241">
          <cell r="B2241" t="str">
            <v>OUTROS UTENSILIOS</v>
          </cell>
          <cell r="C2241" t="str">
            <v>LOUCAS E UTENSILIOS</v>
          </cell>
          <cell r="I2241" t="str">
            <v>dezembro</v>
          </cell>
          <cell r="N2241">
            <v>703.78</v>
          </cell>
        </row>
        <row r="2242">
          <cell r="B2242" t="str">
            <v>PANELAS E EQUIPAMENTOS P/ COZINHA</v>
          </cell>
          <cell r="C2242" t="str">
            <v>LOUCAS E UTENSILIOS</v>
          </cell>
          <cell r="I2242" t="str">
            <v>dezembro</v>
          </cell>
          <cell r="N2242">
            <v>398.38</v>
          </cell>
        </row>
        <row r="2243">
          <cell r="B2243" t="str">
            <v>OUTROS UTENSILIOS</v>
          </cell>
          <cell r="C2243" t="str">
            <v>LOUCAS E UTENSILIOS</v>
          </cell>
          <cell r="I2243" t="str">
            <v>dezembro</v>
          </cell>
          <cell r="N2243">
            <v>743.99</v>
          </cell>
        </row>
        <row r="2244">
          <cell r="B2244" t="str">
            <v>OUTROS UTENSILIOS</v>
          </cell>
          <cell r="C2244" t="str">
            <v>LOUCAS E UTENSILIOS</v>
          </cell>
          <cell r="I2244" t="str">
            <v>janeiro</v>
          </cell>
          <cell r="N2244">
            <v>657.9</v>
          </cell>
        </row>
        <row r="2245">
          <cell r="B2245" t="str">
            <v>TALHERES</v>
          </cell>
          <cell r="C2245" t="str">
            <v>LOUCAS E UTENSILIOS</v>
          </cell>
          <cell r="I2245" t="str">
            <v>janeiro</v>
          </cell>
          <cell r="N2245">
            <v>1157.6099999999999</v>
          </cell>
        </row>
        <row r="2246">
          <cell r="B2246" t="str">
            <v>OUTROS UTENSILIOS</v>
          </cell>
          <cell r="C2246" t="str">
            <v>LOUCAS E UTENSILIOS</v>
          </cell>
          <cell r="I2246" t="str">
            <v>janeiro</v>
          </cell>
          <cell r="N2246">
            <v>2014.5</v>
          </cell>
        </row>
        <row r="2247">
          <cell r="B2247" t="str">
            <v>OUTROS UTENSILIOS</v>
          </cell>
          <cell r="C2247" t="str">
            <v>LOUCAS E UTENSILIOS</v>
          </cell>
          <cell r="I2247" t="str">
            <v>janeiro</v>
          </cell>
          <cell r="N2247">
            <v>703.77</v>
          </cell>
        </row>
        <row r="2248">
          <cell r="B2248" t="str">
            <v>PRATOS E TRAVESSAS</v>
          </cell>
          <cell r="C2248" t="str">
            <v>LOUCAS E UTENSILIOS</v>
          </cell>
          <cell r="I2248" t="str">
            <v>janeiro</v>
          </cell>
          <cell r="N2248">
            <v>2197.06</v>
          </cell>
        </row>
        <row r="2249">
          <cell r="B2249" t="str">
            <v>OUTROS UTENSILIOS</v>
          </cell>
          <cell r="C2249" t="str">
            <v>LOUCAS E UTENSILIOS</v>
          </cell>
          <cell r="I2249" t="str">
            <v>janeiro</v>
          </cell>
          <cell r="N2249">
            <v>154</v>
          </cell>
        </row>
        <row r="2250">
          <cell r="B2250" t="str">
            <v>OUTROS UTENSILIOS</v>
          </cell>
          <cell r="C2250" t="str">
            <v>LOUCAS E UTENSILIOS</v>
          </cell>
          <cell r="I2250" t="str">
            <v>janeiro</v>
          </cell>
          <cell r="N2250">
            <v>2950</v>
          </cell>
        </row>
        <row r="2251">
          <cell r="B2251" t="str">
            <v>OUTROS UTENSILIOS</v>
          </cell>
          <cell r="C2251" t="str">
            <v>LOUCAS E UTENSILIOS</v>
          </cell>
          <cell r="I2251" t="str">
            <v>janeiro</v>
          </cell>
          <cell r="N2251">
            <v>8.67</v>
          </cell>
        </row>
        <row r="2252">
          <cell r="B2252" t="str">
            <v>TALHERES</v>
          </cell>
          <cell r="C2252" t="str">
            <v>LOUCAS E UTENSILIOS</v>
          </cell>
          <cell r="I2252" t="str">
            <v>janeiro</v>
          </cell>
          <cell r="N2252">
            <v>19.920000000000002</v>
          </cell>
        </row>
        <row r="2253">
          <cell r="B2253" t="str">
            <v>OUTROS UTENSILIOS</v>
          </cell>
          <cell r="C2253" t="str">
            <v>LOUCAS E UTENSILIOS</v>
          </cell>
          <cell r="I2253" t="str">
            <v>janeiro</v>
          </cell>
          <cell r="N2253">
            <v>39.020000000000003</v>
          </cell>
        </row>
        <row r="2254">
          <cell r="B2254" t="str">
            <v>OUTROS UTENSILIOS</v>
          </cell>
          <cell r="C2254" t="str">
            <v>LOUCAS E UTENSILIOS</v>
          </cell>
          <cell r="I2254" t="str">
            <v>janeiro</v>
          </cell>
          <cell r="N2254">
            <v>170</v>
          </cell>
        </row>
        <row r="2255">
          <cell r="B2255" t="str">
            <v>PRATOS E TRAVESSAS</v>
          </cell>
          <cell r="C2255" t="str">
            <v>LOUCAS E UTENSILIOS</v>
          </cell>
          <cell r="I2255" t="str">
            <v>janeiro</v>
          </cell>
          <cell r="N2255">
            <v>215.17</v>
          </cell>
        </row>
        <row r="2256">
          <cell r="B2256" t="str">
            <v>OUTROS UTENSILIOS</v>
          </cell>
          <cell r="C2256" t="str">
            <v>LOUCAS E UTENSILIOS</v>
          </cell>
          <cell r="I2256" t="str">
            <v>janeiro</v>
          </cell>
          <cell r="N2256">
            <v>703.77</v>
          </cell>
        </row>
        <row r="2257">
          <cell r="B2257" t="str">
            <v>COPOS E TACAS</v>
          </cell>
          <cell r="C2257" t="str">
            <v>LOUCAS E UTENSILIOS</v>
          </cell>
          <cell r="I2257" t="str">
            <v>fevereiro</v>
          </cell>
          <cell r="N2257">
            <v>679.35</v>
          </cell>
        </row>
        <row r="2258">
          <cell r="B2258" t="str">
            <v>TALHERES</v>
          </cell>
          <cell r="C2258" t="str">
            <v>LOUCAS E UTENSILIOS</v>
          </cell>
          <cell r="I2258" t="str">
            <v>fevereiro</v>
          </cell>
          <cell r="N2258">
            <v>400</v>
          </cell>
        </row>
        <row r="2259">
          <cell r="B2259" t="str">
            <v>PANELAS E EQUIPAMENTOS P/ COZINHA</v>
          </cell>
          <cell r="C2259" t="str">
            <v>LOUCAS E UTENSILIOS</v>
          </cell>
          <cell r="I2259" t="str">
            <v>fevereiro</v>
          </cell>
          <cell r="N2259">
            <v>1649.85</v>
          </cell>
        </row>
        <row r="2260">
          <cell r="B2260" t="str">
            <v>OUTROS UTENSILIOS</v>
          </cell>
          <cell r="C2260" t="str">
            <v>LOUCAS E UTENSILIOS</v>
          </cell>
          <cell r="I2260" t="str">
            <v>fevereiro</v>
          </cell>
          <cell r="N2260">
            <v>54.49</v>
          </cell>
        </row>
        <row r="2261">
          <cell r="B2261" t="str">
            <v>OUTROS UTENSILIOS</v>
          </cell>
          <cell r="C2261" t="str">
            <v>LOUCAS E UTENSILIOS</v>
          </cell>
          <cell r="I2261" t="str">
            <v>fevereiro</v>
          </cell>
          <cell r="N2261">
            <v>116.16</v>
          </cell>
        </row>
        <row r="2262">
          <cell r="B2262" t="str">
            <v>PANELAS E EQUIPAMENTOS P/ COZINHA</v>
          </cell>
          <cell r="C2262" t="str">
            <v>LOUCAS E UTENSILIOS</v>
          </cell>
          <cell r="I2262" t="str">
            <v>fevereiro</v>
          </cell>
          <cell r="N2262">
            <v>936.43</v>
          </cell>
        </row>
        <row r="2263">
          <cell r="B2263" t="str">
            <v>PANELAS E EQUIPAMENTOS P/ COZINHA</v>
          </cell>
          <cell r="C2263" t="str">
            <v>LOUCAS E UTENSILIOS</v>
          </cell>
          <cell r="I2263" t="str">
            <v>fevereiro</v>
          </cell>
          <cell r="N2263">
            <v>2546.27</v>
          </cell>
        </row>
        <row r="2264">
          <cell r="B2264" t="str">
            <v>OUTROS UTENSILIOS</v>
          </cell>
          <cell r="C2264" t="str">
            <v>LOUCAS E UTENSILIOS</v>
          </cell>
          <cell r="I2264" t="str">
            <v>fevereiro</v>
          </cell>
          <cell r="N2264">
            <v>366.3</v>
          </cell>
        </row>
        <row r="2265">
          <cell r="B2265" t="str">
            <v>OUTROS UTENSILIOS</v>
          </cell>
          <cell r="C2265" t="str">
            <v>LOUCAS E UTENSILIOS</v>
          </cell>
          <cell r="I2265" t="str">
            <v>fevereiro</v>
          </cell>
          <cell r="N2265">
            <v>2950</v>
          </cell>
        </row>
        <row r="2266">
          <cell r="B2266" t="str">
            <v>OUTROS UTENSILIOS</v>
          </cell>
          <cell r="C2266" t="str">
            <v>LOUCAS E UTENSILIOS</v>
          </cell>
          <cell r="I2266" t="str">
            <v>fevereiro</v>
          </cell>
          <cell r="N2266">
            <v>8.67</v>
          </cell>
        </row>
        <row r="2267">
          <cell r="B2267" t="str">
            <v>TALHERES</v>
          </cell>
          <cell r="C2267" t="str">
            <v>LOUCAS E UTENSILIOS</v>
          </cell>
          <cell r="I2267" t="str">
            <v>fevereiro</v>
          </cell>
          <cell r="N2267">
            <v>19.920000000000002</v>
          </cell>
        </row>
        <row r="2268">
          <cell r="B2268" t="str">
            <v>OUTROS UTENSILIOS</v>
          </cell>
          <cell r="C2268" t="str">
            <v>LOUCAS E UTENSILIOS</v>
          </cell>
          <cell r="I2268" t="str">
            <v>fevereiro</v>
          </cell>
          <cell r="N2268">
            <v>39.01</v>
          </cell>
        </row>
        <row r="2269">
          <cell r="B2269" t="str">
            <v>OUTROS UTENSILIOS</v>
          </cell>
          <cell r="C2269" t="str">
            <v>LOUCAS E UTENSILIOS</v>
          </cell>
          <cell r="I2269" t="str">
            <v>fevereiro</v>
          </cell>
          <cell r="N2269">
            <v>132.99</v>
          </cell>
        </row>
        <row r="2270">
          <cell r="B2270" t="str">
            <v>PRATOS E TRAVESSAS</v>
          </cell>
          <cell r="C2270" t="str">
            <v>LOUCAS E UTENSILIOS</v>
          </cell>
          <cell r="I2270" t="str">
            <v>fevereiro</v>
          </cell>
          <cell r="N2270">
            <v>215.18</v>
          </cell>
        </row>
        <row r="2271">
          <cell r="B2271" t="str">
            <v>OUTROS UTENSILIOS</v>
          </cell>
          <cell r="C2271" t="str">
            <v>LOUCAS E UTENSILIOS</v>
          </cell>
          <cell r="I2271" t="str">
            <v>fevereiro</v>
          </cell>
          <cell r="N2271">
            <v>682.5</v>
          </cell>
        </row>
        <row r="2272">
          <cell r="B2272" t="str">
            <v>PANELAS E EQUIPAMENTOS P/ COZINHA</v>
          </cell>
          <cell r="C2272" t="str">
            <v>LOUCAS E UTENSILIOS</v>
          </cell>
          <cell r="I2272" t="str">
            <v>março</v>
          </cell>
          <cell r="N2272">
            <v>600</v>
          </cell>
        </row>
        <row r="2273">
          <cell r="B2273" t="str">
            <v>COPOS E TACAS</v>
          </cell>
          <cell r="C2273" t="str">
            <v>LOUCAS E UTENSILIOS</v>
          </cell>
          <cell r="I2273" t="str">
            <v>março</v>
          </cell>
          <cell r="N2273">
            <v>518.4</v>
          </cell>
        </row>
        <row r="2274">
          <cell r="B2274" t="str">
            <v>COPOS E TACAS</v>
          </cell>
          <cell r="C2274" t="str">
            <v>LOUCAS E UTENSILIOS</v>
          </cell>
          <cell r="I2274" t="str">
            <v>março</v>
          </cell>
          <cell r="N2274">
            <v>1275.72</v>
          </cell>
        </row>
        <row r="2275">
          <cell r="B2275" t="str">
            <v>TALHERES</v>
          </cell>
          <cell r="C2275" t="str">
            <v>LOUCAS E UTENSILIOS</v>
          </cell>
          <cell r="I2275" t="str">
            <v>março</v>
          </cell>
          <cell r="N2275">
            <v>1294.4100000000001</v>
          </cell>
        </row>
        <row r="2276">
          <cell r="B2276" t="str">
            <v>OUTROS UTENSILIOS</v>
          </cell>
          <cell r="C2276" t="str">
            <v>LOUCAS E UTENSILIOS</v>
          </cell>
          <cell r="I2276" t="str">
            <v>março</v>
          </cell>
          <cell r="N2276">
            <v>45.56</v>
          </cell>
        </row>
        <row r="2277">
          <cell r="B2277" t="str">
            <v>PANELAS E EQUIPAMENTOS P/ COZINHA</v>
          </cell>
          <cell r="C2277" t="str">
            <v>LOUCAS E UTENSILIOS</v>
          </cell>
          <cell r="I2277" t="str">
            <v>março</v>
          </cell>
          <cell r="N2277">
            <v>148</v>
          </cell>
        </row>
        <row r="2278">
          <cell r="B2278" t="str">
            <v>OUTROS UTENSILIOS</v>
          </cell>
          <cell r="C2278" t="str">
            <v>LOUCAS E UTENSILIOS</v>
          </cell>
          <cell r="I2278" t="str">
            <v>março</v>
          </cell>
          <cell r="N2278">
            <v>431.85</v>
          </cell>
        </row>
        <row r="2279">
          <cell r="B2279" t="str">
            <v>TALHERES</v>
          </cell>
          <cell r="C2279" t="str">
            <v>LOUCAS E UTENSILIOS</v>
          </cell>
          <cell r="I2279" t="str">
            <v>março</v>
          </cell>
          <cell r="N2279">
            <v>2175</v>
          </cell>
        </row>
        <row r="2280">
          <cell r="B2280" t="str">
            <v>OUTROS UTENSILIOS</v>
          </cell>
          <cell r="C2280" t="str">
            <v>LOUCAS E UTENSILIOS</v>
          </cell>
          <cell r="I2280" t="str">
            <v>março</v>
          </cell>
          <cell r="N2280">
            <v>359.7</v>
          </cell>
        </row>
        <row r="2281">
          <cell r="B2281" t="str">
            <v>COPOS E TACAS</v>
          </cell>
          <cell r="C2281" t="str">
            <v>LOUCAS E UTENSILIOS</v>
          </cell>
          <cell r="I2281" t="str">
            <v>março</v>
          </cell>
          <cell r="N2281">
            <v>1500</v>
          </cell>
        </row>
        <row r="2282">
          <cell r="B2282" t="str">
            <v>OUTROS UTENSILIOS</v>
          </cell>
          <cell r="C2282" t="str">
            <v>LOUCAS E UTENSILIOS</v>
          </cell>
          <cell r="I2282" t="str">
            <v>março</v>
          </cell>
          <cell r="N2282">
            <v>2950</v>
          </cell>
        </row>
        <row r="2283">
          <cell r="B2283" t="str">
            <v>OUTROS UTENSILIOS</v>
          </cell>
          <cell r="C2283" t="str">
            <v>LOUCAS E UTENSILIOS</v>
          </cell>
          <cell r="I2283" t="str">
            <v>março</v>
          </cell>
          <cell r="N2283">
            <v>8.67</v>
          </cell>
        </row>
        <row r="2284">
          <cell r="B2284" t="str">
            <v>COPOS E TACAS</v>
          </cell>
          <cell r="C2284" t="str">
            <v>LOUCAS E UTENSILIOS</v>
          </cell>
          <cell r="I2284" t="str">
            <v>março</v>
          </cell>
          <cell r="N2284">
            <v>518.4</v>
          </cell>
        </row>
        <row r="2285">
          <cell r="B2285" t="str">
            <v>PRATOS E TRAVESSAS</v>
          </cell>
          <cell r="C2285" t="str">
            <v>LOUCAS E UTENSILIOS</v>
          </cell>
          <cell r="I2285" t="str">
            <v>março</v>
          </cell>
          <cell r="N2285">
            <v>198</v>
          </cell>
        </row>
        <row r="2286">
          <cell r="B2286" t="str">
            <v>OUTROS UTENSILIOS</v>
          </cell>
          <cell r="C2286" t="str">
            <v>LOUCAS E UTENSILIOS</v>
          </cell>
          <cell r="I2286" t="str">
            <v>março</v>
          </cell>
          <cell r="N2286">
            <v>279.60000000000002</v>
          </cell>
        </row>
        <row r="2287">
          <cell r="B2287" t="str">
            <v>PANELAS E EQUIPAMENTOS P/ COZINHA</v>
          </cell>
          <cell r="C2287" t="str">
            <v>LOUCAS E UTENSILIOS</v>
          </cell>
          <cell r="I2287" t="str">
            <v>março</v>
          </cell>
          <cell r="N2287">
            <v>360</v>
          </cell>
        </row>
        <row r="2288">
          <cell r="B2288" t="str">
            <v>OUTROS UTENSILIOS</v>
          </cell>
          <cell r="C2288" t="str">
            <v>LOUCAS E UTENSILIOS</v>
          </cell>
          <cell r="I2288" t="str">
            <v>março</v>
          </cell>
          <cell r="N2288">
            <v>939</v>
          </cell>
        </row>
        <row r="2289">
          <cell r="B2289" t="str">
            <v>TALHERES</v>
          </cell>
          <cell r="C2289" t="str">
            <v>LOUCAS E UTENSILIOS</v>
          </cell>
          <cell r="I2289" t="str">
            <v>março</v>
          </cell>
          <cell r="N2289">
            <v>2175</v>
          </cell>
        </row>
        <row r="2290">
          <cell r="B2290" t="str">
            <v>OUTROS UTENSILIOS</v>
          </cell>
          <cell r="C2290" t="str">
            <v>LOUCAS E UTENSILIOS</v>
          </cell>
          <cell r="I2290" t="str">
            <v>abril</v>
          </cell>
          <cell r="N2290">
            <v>750</v>
          </cell>
        </row>
        <row r="2291">
          <cell r="B2291" t="str">
            <v>OUTROS UTENSILIOS</v>
          </cell>
          <cell r="C2291" t="str">
            <v>LOUCAS E UTENSILIOS</v>
          </cell>
          <cell r="I2291" t="str">
            <v>abril</v>
          </cell>
          <cell r="N2291">
            <v>44.97</v>
          </cell>
        </row>
        <row r="2292">
          <cell r="B2292" t="str">
            <v>PRATOS E TRAVESSAS</v>
          </cell>
          <cell r="C2292" t="str">
            <v>LOUCAS E UTENSILIOS</v>
          </cell>
          <cell r="I2292" t="str">
            <v>abril</v>
          </cell>
          <cell r="N2292">
            <v>188.9</v>
          </cell>
        </row>
        <row r="2293">
          <cell r="B2293" t="str">
            <v>OUTROS UTENSILIOS</v>
          </cell>
          <cell r="C2293" t="str">
            <v>LOUCAS E UTENSILIOS</v>
          </cell>
          <cell r="I2293" t="str">
            <v>abril</v>
          </cell>
          <cell r="N2293">
            <v>466.56</v>
          </cell>
        </row>
        <row r="2294">
          <cell r="B2294" t="str">
            <v>TALHERES</v>
          </cell>
          <cell r="C2294" t="str">
            <v>LOUCAS E UTENSILIOS</v>
          </cell>
          <cell r="I2294" t="str">
            <v>abril</v>
          </cell>
          <cell r="N2294">
            <v>123.12</v>
          </cell>
        </row>
        <row r="2295">
          <cell r="B2295" t="str">
            <v>OUTROS UTENSILIOS</v>
          </cell>
          <cell r="C2295" t="str">
            <v>LOUCAS E UTENSILIOS</v>
          </cell>
          <cell r="I2295" t="str">
            <v>abril</v>
          </cell>
          <cell r="N2295">
            <v>324</v>
          </cell>
        </row>
        <row r="2296">
          <cell r="B2296" t="str">
            <v>COPOS E TACAS</v>
          </cell>
          <cell r="C2296" t="str">
            <v>LOUCAS E UTENSILIOS</v>
          </cell>
          <cell r="I2296" t="str">
            <v>abril</v>
          </cell>
          <cell r="N2296">
            <v>1720.8</v>
          </cell>
        </row>
        <row r="2297">
          <cell r="B2297" t="str">
            <v>COPOS E TACAS</v>
          </cell>
          <cell r="C2297" t="str">
            <v>LOUCAS E UTENSILIOS</v>
          </cell>
          <cell r="I2297" t="str">
            <v>abril</v>
          </cell>
          <cell r="N2297">
            <v>290.39999999999998</v>
          </cell>
        </row>
        <row r="2298">
          <cell r="B2298" t="str">
            <v>PANELAS E EQUIPAMENTOS P/ COZINHA</v>
          </cell>
          <cell r="C2298" t="str">
            <v>LOUCAS E UTENSILIOS</v>
          </cell>
          <cell r="I2298" t="str">
            <v>abril</v>
          </cell>
          <cell r="N2298">
            <v>1548.47</v>
          </cell>
        </row>
        <row r="2299">
          <cell r="B2299" t="str">
            <v>OUTROS UTENSILIOS</v>
          </cell>
          <cell r="C2299" t="str">
            <v>LOUCAS E UTENSILIOS</v>
          </cell>
          <cell r="I2299" t="str">
            <v>maio</v>
          </cell>
          <cell r="N2299">
            <v>1592</v>
          </cell>
        </row>
        <row r="2300">
          <cell r="B2300" t="str">
            <v>OUTROS UTENSILIOS</v>
          </cell>
          <cell r="C2300" t="str">
            <v>LOUCAS E UTENSILIOS</v>
          </cell>
          <cell r="I2300" t="str">
            <v>maio</v>
          </cell>
          <cell r="N2300">
            <v>377.8</v>
          </cell>
        </row>
        <row r="2301">
          <cell r="B2301" t="str">
            <v>COPOS E TACAS</v>
          </cell>
          <cell r="C2301" t="str">
            <v>LOUCAS E UTENSILIOS</v>
          </cell>
          <cell r="I2301" t="str">
            <v>maio</v>
          </cell>
          <cell r="N2301">
            <v>449.7</v>
          </cell>
        </row>
        <row r="2302">
          <cell r="B2302" t="str">
            <v>COPOS E TACAS</v>
          </cell>
          <cell r="C2302" t="str">
            <v>LOUCAS E UTENSILIOS</v>
          </cell>
          <cell r="I2302" t="str">
            <v>maio</v>
          </cell>
          <cell r="N2302">
            <v>481.98</v>
          </cell>
        </row>
        <row r="2303">
          <cell r="B2303" t="str">
            <v>OUTROS UTENSILIOS</v>
          </cell>
          <cell r="C2303" t="str">
            <v>LOUCAS E UTENSILIOS</v>
          </cell>
          <cell r="I2303" t="str">
            <v>maio</v>
          </cell>
          <cell r="N2303">
            <v>682.5</v>
          </cell>
        </row>
        <row r="2304">
          <cell r="B2304" t="str">
            <v>COPOS E TACAS</v>
          </cell>
          <cell r="C2304" t="str">
            <v>LOUCAS E UTENSILIOS</v>
          </cell>
          <cell r="I2304" t="str">
            <v>maio</v>
          </cell>
          <cell r="N2304">
            <v>905.84</v>
          </cell>
        </row>
        <row r="2305">
          <cell r="B2305" t="str">
            <v>OUTROS UTENSILIOS</v>
          </cell>
          <cell r="C2305" t="str">
            <v>LOUCAS E UTENSILIOS</v>
          </cell>
          <cell r="I2305" t="str">
            <v>maio</v>
          </cell>
          <cell r="N2305">
            <v>730.45</v>
          </cell>
        </row>
        <row r="2306">
          <cell r="B2306" t="str">
            <v>COPOS E TACAS</v>
          </cell>
          <cell r="C2306" t="str">
            <v>LOUCAS E UTENSILIOS</v>
          </cell>
          <cell r="I2306" t="str">
            <v>junho</v>
          </cell>
          <cell r="N2306">
            <v>160.16</v>
          </cell>
        </row>
        <row r="2307">
          <cell r="B2307" t="str">
            <v>TALHERES</v>
          </cell>
          <cell r="C2307" t="str">
            <v>LOUCAS E UTENSILIOS</v>
          </cell>
          <cell r="I2307" t="str">
            <v>junho</v>
          </cell>
          <cell r="N2307">
            <v>41.9</v>
          </cell>
        </row>
        <row r="2308">
          <cell r="B2308" t="str">
            <v>TALHERES</v>
          </cell>
          <cell r="C2308" t="str">
            <v>LOUCAS E UTENSILIOS</v>
          </cell>
          <cell r="I2308" t="str">
            <v>junho</v>
          </cell>
          <cell r="N2308">
            <v>41.9</v>
          </cell>
        </row>
        <row r="2309">
          <cell r="B2309" t="str">
            <v>TALHERES</v>
          </cell>
          <cell r="C2309" t="str">
            <v>LOUCAS E UTENSILIOS</v>
          </cell>
          <cell r="I2309" t="str">
            <v>junho</v>
          </cell>
          <cell r="N2309">
            <v>41.9</v>
          </cell>
        </row>
        <row r="2310">
          <cell r="B2310" t="str">
            <v>TALHERES</v>
          </cell>
          <cell r="C2310" t="str">
            <v>LOUCAS E UTENSILIOS</v>
          </cell>
          <cell r="I2310" t="str">
            <v>junho</v>
          </cell>
          <cell r="N2310">
            <v>83.8</v>
          </cell>
        </row>
        <row r="2311">
          <cell r="B2311" t="str">
            <v>TALHERES</v>
          </cell>
          <cell r="C2311" t="str">
            <v>LOUCAS E UTENSILIOS</v>
          </cell>
          <cell r="I2311" t="str">
            <v>junho</v>
          </cell>
          <cell r="N2311">
            <v>41.9</v>
          </cell>
        </row>
        <row r="2312">
          <cell r="B2312" t="str">
            <v>COPOS E TACAS</v>
          </cell>
          <cell r="C2312" t="str">
            <v>LOUCAS E UTENSILIOS</v>
          </cell>
          <cell r="I2312" t="str">
            <v>junho</v>
          </cell>
          <cell r="N2312">
            <v>600</v>
          </cell>
        </row>
        <row r="2313">
          <cell r="B2313" t="str">
            <v>OUTROS UTENSILIOS</v>
          </cell>
          <cell r="C2313" t="str">
            <v>LOUCAS E UTENSILIOS</v>
          </cell>
          <cell r="I2313" t="str">
            <v>junho</v>
          </cell>
          <cell r="N2313">
            <v>399.9</v>
          </cell>
        </row>
        <row r="2314">
          <cell r="B2314" t="str">
            <v>OUTROS UTENSILIOS</v>
          </cell>
          <cell r="C2314" t="str">
            <v>LOUCAS E UTENSILIOS</v>
          </cell>
          <cell r="I2314" t="str">
            <v>junho</v>
          </cell>
          <cell r="N2314">
            <v>43.77</v>
          </cell>
        </row>
        <row r="2315">
          <cell r="B2315" t="str">
            <v>OUTROS UTENSILIOS</v>
          </cell>
          <cell r="C2315" t="str">
            <v>LOUCAS E UTENSILIOS</v>
          </cell>
          <cell r="I2315" t="str">
            <v>junho</v>
          </cell>
          <cell r="N2315">
            <v>59.49</v>
          </cell>
        </row>
        <row r="2316">
          <cell r="B2316" t="str">
            <v>OUTROS UTENSILIOS</v>
          </cell>
          <cell r="C2316" t="str">
            <v>LOUCAS E UTENSILIOS</v>
          </cell>
          <cell r="I2316" t="str">
            <v>junho</v>
          </cell>
          <cell r="N2316">
            <v>69.87</v>
          </cell>
        </row>
        <row r="2317">
          <cell r="B2317" t="str">
            <v>OUTROS UTENSILIOS</v>
          </cell>
          <cell r="C2317" t="str">
            <v>LOUCAS E UTENSILIOS</v>
          </cell>
          <cell r="I2317" t="str">
            <v>junho</v>
          </cell>
          <cell r="N2317">
            <v>86.34</v>
          </cell>
        </row>
        <row r="2318">
          <cell r="B2318" t="str">
            <v>OUTROS UTENSILIOS</v>
          </cell>
          <cell r="C2318" t="str">
            <v>LOUCAS E UTENSILIOS</v>
          </cell>
          <cell r="I2318" t="str">
            <v>junho</v>
          </cell>
          <cell r="N2318">
            <v>574.25</v>
          </cell>
        </row>
        <row r="2319">
          <cell r="B2319" t="str">
            <v>OUTROS UTENSILIOS</v>
          </cell>
          <cell r="C2319" t="str">
            <v>LOUCAS E UTENSILIOS</v>
          </cell>
          <cell r="I2319" t="str">
            <v>junho</v>
          </cell>
          <cell r="N2319">
            <v>209.32</v>
          </cell>
        </row>
        <row r="2320">
          <cell r="B2320" t="str">
            <v>COPOS E TACAS</v>
          </cell>
          <cell r="C2320" t="str">
            <v>LOUCAS E UTENSILIOS</v>
          </cell>
          <cell r="I2320" t="str">
            <v>junho</v>
          </cell>
          <cell r="N2320">
            <v>600</v>
          </cell>
        </row>
        <row r="2321">
          <cell r="B2321" t="str">
            <v>OUTROS UTENSILIOS</v>
          </cell>
          <cell r="C2321" t="str">
            <v>LOUCAS E UTENSILIOS</v>
          </cell>
          <cell r="I2321" t="str">
            <v>junho</v>
          </cell>
          <cell r="N2321">
            <v>535.52</v>
          </cell>
        </row>
        <row r="2322">
          <cell r="B2322" t="str">
            <v>OUTROS UTENSILIOS</v>
          </cell>
          <cell r="C2322" t="str">
            <v>LOUCAS E UTENSILIOS</v>
          </cell>
          <cell r="I2322" t="str">
            <v>junho</v>
          </cell>
          <cell r="N2322">
            <v>996.8</v>
          </cell>
        </row>
        <row r="2323">
          <cell r="B2323" t="str">
            <v>OUTROS UTENSILIOS</v>
          </cell>
          <cell r="C2323" t="str">
            <v>LOUCAS E UTENSILIOS</v>
          </cell>
          <cell r="I2323" t="str">
            <v>junho</v>
          </cell>
          <cell r="N2323">
            <v>96.8</v>
          </cell>
        </row>
        <row r="2324">
          <cell r="B2324" t="str">
            <v>OUTROS UTENSILIOS</v>
          </cell>
          <cell r="C2324" t="str">
            <v>LOUCAS E UTENSILIOS</v>
          </cell>
          <cell r="I2324" t="str">
            <v>junho</v>
          </cell>
          <cell r="N2324">
            <v>116.83</v>
          </cell>
        </row>
        <row r="2325">
          <cell r="B2325" t="str">
            <v>COPOS E TACAS</v>
          </cell>
          <cell r="C2325" t="str">
            <v>LOUCAS E UTENSILIOS</v>
          </cell>
          <cell r="I2325" t="str">
            <v>julho</v>
          </cell>
          <cell r="N2325">
            <v>1900</v>
          </cell>
        </row>
        <row r="2326">
          <cell r="B2326" t="str">
            <v>OUTROS UTENSILIOS</v>
          </cell>
          <cell r="C2326" t="str">
            <v>LOUCAS E UTENSILIOS</v>
          </cell>
          <cell r="I2326" t="str">
            <v>julho</v>
          </cell>
          <cell r="N2326">
            <v>996.8</v>
          </cell>
        </row>
        <row r="2327">
          <cell r="B2327" t="str">
            <v>OUTROS UTENSILIOS</v>
          </cell>
          <cell r="C2327" t="str">
            <v>LOUCAS E UTENSILIOS</v>
          </cell>
          <cell r="I2327" t="str">
            <v>julho</v>
          </cell>
          <cell r="N2327">
            <v>1365</v>
          </cell>
        </row>
        <row r="2328">
          <cell r="B2328" t="str">
            <v>OUTROS UTENSILIOS</v>
          </cell>
          <cell r="C2328" t="str">
            <v>LOUCAS E UTENSILIOS</v>
          </cell>
          <cell r="I2328" t="str">
            <v>julho</v>
          </cell>
          <cell r="N2328">
            <v>115.98</v>
          </cell>
        </row>
        <row r="2329">
          <cell r="B2329" t="str">
            <v>COPOS E TACAS</v>
          </cell>
          <cell r="C2329" t="str">
            <v>LOUCAS E UTENSILIOS</v>
          </cell>
          <cell r="I2329" t="str">
            <v>julho</v>
          </cell>
          <cell r="N2329">
            <v>600</v>
          </cell>
        </row>
        <row r="2330">
          <cell r="B2330" t="str">
            <v>PRATOS E TRAVESSAS</v>
          </cell>
          <cell r="C2330" t="str">
            <v>LOUCAS E UTENSILIOS</v>
          </cell>
          <cell r="I2330" t="str">
            <v>julho</v>
          </cell>
          <cell r="N2330">
            <v>370.7</v>
          </cell>
        </row>
        <row r="2331">
          <cell r="B2331" t="str">
            <v>COPOS E TACAS</v>
          </cell>
          <cell r="C2331" t="str">
            <v>LOUCAS E UTENSILIOS</v>
          </cell>
          <cell r="I2331" t="str">
            <v>julho</v>
          </cell>
          <cell r="N2331">
            <v>332.8</v>
          </cell>
        </row>
        <row r="2332">
          <cell r="B2332" t="str">
            <v>OUTROS UTENSILIOS</v>
          </cell>
          <cell r="C2332" t="str">
            <v>LOUCAS E UTENSILIOS</v>
          </cell>
          <cell r="I2332" t="str">
            <v>julho</v>
          </cell>
          <cell r="N2332">
            <v>2651.7</v>
          </cell>
        </row>
        <row r="2333">
          <cell r="B2333" t="str">
            <v>PRATOS E TRAVESSAS</v>
          </cell>
          <cell r="C2333" t="str">
            <v>LOUCAS E UTENSILIOS</v>
          </cell>
          <cell r="I2333" t="str">
            <v>julho</v>
          </cell>
          <cell r="N2333">
            <v>243</v>
          </cell>
        </row>
        <row r="2334">
          <cell r="B2334" t="str">
            <v>PANELAS E EQUIPAMENTOS P/ COZINHA</v>
          </cell>
          <cell r="C2334" t="str">
            <v>LOUCAS E UTENSILIOS</v>
          </cell>
          <cell r="I2334" t="str">
            <v>julho</v>
          </cell>
          <cell r="N2334">
            <v>467.9</v>
          </cell>
        </row>
        <row r="2335">
          <cell r="B2335" t="str">
            <v>PRATOS E TRAVESSAS</v>
          </cell>
          <cell r="C2335" t="str">
            <v>LOUCAS E UTENSILIOS</v>
          </cell>
          <cell r="I2335" t="str">
            <v>julho</v>
          </cell>
          <cell r="N2335">
            <v>122.77</v>
          </cell>
        </row>
        <row r="2336">
          <cell r="B2336" t="str">
            <v>MOVEIS</v>
          </cell>
          <cell r="C2336" t="str">
            <v>INVESTIMENTO BENS MATERIAIS</v>
          </cell>
          <cell r="I2336" t="str">
            <v>setembro</v>
          </cell>
          <cell r="N2336">
            <v>2059.5700000000002</v>
          </cell>
        </row>
        <row r="2337">
          <cell r="B2337" t="str">
            <v>MAQUINAS E EQUIPAMENTOS</v>
          </cell>
          <cell r="C2337" t="str">
            <v>INVESTIMENTO BENS MATERIAIS</v>
          </cell>
          <cell r="I2337" t="str">
            <v>setembro</v>
          </cell>
          <cell r="N2337">
            <v>775.5</v>
          </cell>
        </row>
        <row r="2338">
          <cell r="B2338" t="str">
            <v>MAQUINAS E EQUIPAMENTOS</v>
          </cell>
          <cell r="C2338" t="str">
            <v>INVESTIMENTO BENS MATERIAIS</v>
          </cell>
          <cell r="I2338" t="str">
            <v>setembro</v>
          </cell>
          <cell r="N2338">
            <v>944.1</v>
          </cell>
        </row>
        <row r="2339">
          <cell r="B2339" t="str">
            <v>MAQUINAS E EQUIPAMENTOS</v>
          </cell>
          <cell r="C2339" t="str">
            <v>INVESTIMENTO BENS MATERIAIS</v>
          </cell>
          <cell r="I2339" t="str">
            <v>setembro</v>
          </cell>
          <cell r="N2339">
            <v>2011.44</v>
          </cell>
        </row>
        <row r="2340">
          <cell r="B2340" t="str">
            <v>MANUTENCAO PREDIAL</v>
          </cell>
          <cell r="C2340" t="str">
            <v>INVESTIMENTO BENS MATERIAIS</v>
          </cell>
          <cell r="I2340" t="str">
            <v>setembro</v>
          </cell>
          <cell r="N2340">
            <v>40000</v>
          </cell>
        </row>
        <row r="2341">
          <cell r="B2341" t="str">
            <v>MOVEIS</v>
          </cell>
          <cell r="C2341" t="str">
            <v>INVESTIMENTO BENS MATERIAIS</v>
          </cell>
          <cell r="I2341" t="str">
            <v>setembro</v>
          </cell>
          <cell r="N2341">
            <v>8216.7999999999993</v>
          </cell>
        </row>
        <row r="2342">
          <cell r="B2342" t="str">
            <v>MAQUINAS E EQUIPAMENTOS</v>
          </cell>
          <cell r="C2342" t="str">
            <v>INVESTIMENTO BENS MATERIAIS</v>
          </cell>
          <cell r="I2342" t="str">
            <v>setembro</v>
          </cell>
          <cell r="N2342">
            <v>930</v>
          </cell>
        </row>
        <row r="2343">
          <cell r="B2343" t="str">
            <v>MANUTENCAO PREDIAL</v>
          </cell>
          <cell r="C2343" t="str">
            <v>INVESTIMENTO BENS MATERIAIS</v>
          </cell>
          <cell r="I2343" t="str">
            <v>setembro</v>
          </cell>
          <cell r="N2343">
            <v>4500</v>
          </cell>
        </row>
        <row r="2344">
          <cell r="B2344" t="str">
            <v>MAQUINAS E EQUIPAMENTOS</v>
          </cell>
          <cell r="C2344" t="str">
            <v>INVESTIMENTO BENS MATERIAIS</v>
          </cell>
          <cell r="I2344" t="str">
            <v>outubro</v>
          </cell>
          <cell r="N2344">
            <v>2011.45</v>
          </cell>
        </row>
        <row r="2345">
          <cell r="B2345" t="str">
            <v>MAQUINAS E EQUIPAMENTOS</v>
          </cell>
          <cell r="C2345" t="str">
            <v>INVESTIMENTO BENS MATERIAIS</v>
          </cell>
          <cell r="I2345" t="str">
            <v>outubro</v>
          </cell>
          <cell r="N2345">
            <v>775.5</v>
          </cell>
        </row>
        <row r="2346">
          <cell r="B2346" t="str">
            <v>MANUTENCAO PREDIAL</v>
          </cell>
          <cell r="C2346" t="str">
            <v>INVESTIMENTO BENS MATERIAIS</v>
          </cell>
          <cell r="I2346" t="str">
            <v>outubro</v>
          </cell>
          <cell r="N2346">
            <v>9500</v>
          </cell>
        </row>
        <row r="2347">
          <cell r="B2347" t="str">
            <v>MOVEIS</v>
          </cell>
          <cell r="C2347" t="str">
            <v>INVESTIMENTO BENS MATERIAIS</v>
          </cell>
          <cell r="I2347" t="str">
            <v>outubro</v>
          </cell>
          <cell r="N2347">
            <v>52.99</v>
          </cell>
        </row>
        <row r="2348">
          <cell r="B2348" t="str">
            <v>MANUTENCAO PREDIAL</v>
          </cell>
          <cell r="C2348" t="str">
            <v>INVESTIMENTO BENS MATERIAIS</v>
          </cell>
          <cell r="I2348" t="str">
            <v>outubro</v>
          </cell>
          <cell r="N2348">
            <v>40000</v>
          </cell>
        </row>
        <row r="2349">
          <cell r="B2349" t="str">
            <v>MANUTENCAO PREDIAL</v>
          </cell>
          <cell r="C2349" t="str">
            <v>INVESTIMENTO BENS MATERIAIS</v>
          </cell>
          <cell r="I2349" t="str">
            <v>outubro</v>
          </cell>
          <cell r="N2349">
            <v>99.64</v>
          </cell>
        </row>
        <row r="2350">
          <cell r="B2350" t="str">
            <v>MOVEIS</v>
          </cell>
          <cell r="C2350" t="str">
            <v>INVESTIMENTO BENS MATERIAIS</v>
          </cell>
          <cell r="I2350" t="str">
            <v>outubro</v>
          </cell>
          <cell r="N2350">
            <v>209.99</v>
          </cell>
        </row>
        <row r="2351">
          <cell r="B2351" t="str">
            <v>MANUTENCAO PREDIAL</v>
          </cell>
          <cell r="C2351" t="str">
            <v>INVESTIMENTO BENS MATERIAIS</v>
          </cell>
          <cell r="I2351" t="str">
            <v>outubro</v>
          </cell>
          <cell r="N2351">
            <v>135.78</v>
          </cell>
        </row>
        <row r="2352">
          <cell r="B2352" t="str">
            <v>MANUTENCAO PREDIAL</v>
          </cell>
          <cell r="C2352" t="str">
            <v>INVESTIMENTO BENS MATERIAIS</v>
          </cell>
          <cell r="I2352" t="str">
            <v>outubro</v>
          </cell>
          <cell r="N2352">
            <v>1300</v>
          </cell>
        </row>
        <row r="2353">
          <cell r="B2353" t="str">
            <v>MANUTENCAO PREDIAL</v>
          </cell>
          <cell r="C2353" t="str">
            <v>INVESTIMENTO BENS MATERIAIS</v>
          </cell>
          <cell r="I2353" t="str">
            <v>outubro</v>
          </cell>
          <cell r="N2353">
            <v>4000</v>
          </cell>
        </row>
        <row r="2354">
          <cell r="B2354" t="str">
            <v>MOVEIS</v>
          </cell>
          <cell r="C2354" t="str">
            <v>INVESTIMENTO BENS MATERIAIS</v>
          </cell>
          <cell r="I2354" t="str">
            <v>outubro</v>
          </cell>
          <cell r="N2354">
            <v>8216.7999999999993</v>
          </cell>
        </row>
        <row r="2355">
          <cell r="B2355" t="str">
            <v>MOVEIS</v>
          </cell>
          <cell r="C2355" t="str">
            <v>INVESTIMENTO BENS MATERIAIS</v>
          </cell>
          <cell r="I2355" t="str">
            <v>outubro</v>
          </cell>
          <cell r="N2355">
            <v>1869.06</v>
          </cell>
        </row>
        <row r="2356">
          <cell r="B2356" t="str">
            <v>MAQUINAS E EQUIPAMENTOS</v>
          </cell>
          <cell r="C2356" t="str">
            <v>INVESTIMENTO BENS MATERIAIS</v>
          </cell>
          <cell r="I2356" t="str">
            <v>outubro</v>
          </cell>
          <cell r="N2356">
            <v>3000</v>
          </cell>
        </row>
        <row r="2357">
          <cell r="B2357" t="str">
            <v>MAQUINAS E EQUIPAMENTOS</v>
          </cell>
          <cell r="C2357" t="str">
            <v>INVESTIMENTO BENS MATERIAIS</v>
          </cell>
          <cell r="I2357" t="str">
            <v>outubro</v>
          </cell>
          <cell r="N2357">
            <v>930</v>
          </cell>
        </row>
        <row r="2358">
          <cell r="B2358" t="str">
            <v>MANUTENCAO PREDIAL</v>
          </cell>
          <cell r="C2358" t="str">
            <v>INVESTIMENTO BENS MATERIAIS</v>
          </cell>
          <cell r="I2358" t="str">
            <v>novembro</v>
          </cell>
          <cell r="N2358">
            <v>9500</v>
          </cell>
        </row>
        <row r="2359">
          <cell r="B2359" t="str">
            <v>MAQUINAS E EQUIPAMENTOS</v>
          </cell>
          <cell r="C2359" t="str">
            <v>INVESTIMENTO BENS MATERIAIS</v>
          </cell>
          <cell r="I2359" t="str">
            <v>novembro</v>
          </cell>
          <cell r="N2359">
            <v>9800</v>
          </cell>
        </row>
        <row r="2360">
          <cell r="B2360" t="str">
            <v>MANUTENCAO PREDIAL</v>
          </cell>
          <cell r="C2360" t="str">
            <v>INVESTIMENTO BENS MATERIAIS</v>
          </cell>
          <cell r="I2360" t="str">
            <v>novembro</v>
          </cell>
          <cell r="N2360">
            <v>2340</v>
          </cell>
        </row>
        <row r="2361">
          <cell r="B2361" t="str">
            <v>MANUTENCAO PREDIAL</v>
          </cell>
          <cell r="C2361" t="str">
            <v>INVESTIMENTO BENS MATERIAIS</v>
          </cell>
          <cell r="I2361" t="str">
            <v>novembro</v>
          </cell>
          <cell r="N2361">
            <v>250</v>
          </cell>
        </row>
        <row r="2362">
          <cell r="B2362" t="str">
            <v>MANUTENCAO PREDIAL</v>
          </cell>
          <cell r="C2362" t="str">
            <v>INVESTIMENTO BENS MATERIAIS</v>
          </cell>
          <cell r="I2362" t="str">
            <v>novembro</v>
          </cell>
          <cell r="N2362">
            <v>40000</v>
          </cell>
        </row>
        <row r="2363">
          <cell r="B2363" t="str">
            <v>MAQUINAS E EQUIPAMENTOS</v>
          </cell>
          <cell r="C2363" t="str">
            <v>INVESTIMENTO BENS MATERIAIS</v>
          </cell>
          <cell r="I2363" t="str">
            <v>novembro</v>
          </cell>
          <cell r="N2363">
            <v>2940</v>
          </cell>
        </row>
        <row r="2364">
          <cell r="B2364" t="str">
            <v>MOVEIS</v>
          </cell>
          <cell r="C2364" t="str">
            <v>INVESTIMENTO BENS MATERIAIS</v>
          </cell>
          <cell r="I2364" t="str">
            <v>novembro</v>
          </cell>
          <cell r="N2364">
            <v>1869.06</v>
          </cell>
        </row>
        <row r="2365">
          <cell r="B2365" t="str">
            <v>MAQUINAS E EQUIPAMENTOS</v>
          </cell>
          <cell r="C2365" t="str">
            <v>INVESTIMENTO BENS MATERIAIS</v>
          </cell>
          <cell r="I2365" t="str">
            <v>novembro</v>
          </cell>
          <cell r="N2365">
            <v>2940</v>
          </cell>
        </row>
        <row r="2366">
          <cell r="B2366" t="str">
            <v>EQUIPAMENTO P/ COZINHA</v>
          </cell>
          <cell r="C2366" t="str">
            <v>INVESTIMENTO BENS MATERIAIS</v>
          </cell>
          <cell r="I2366" t="str">
            <v>novembro</v>
          </cell>
          <cell r="N2366">
            <v>945</v>
          </cell>
        </row>
        <row r="2367">
          <cell r="B2367" t="str">
            <v>MAQUINAS E EQUIPAMENTOS</v>
          </cell>
          <cell r="C2367" t="str">
            <v>INVESTIMENTO BENS MATERIAIS</v>
          </cell>
          <cell r="I2367" t="str">
            <v>novembro</v>
          </cell>
          <cell r="N2367">
            <v>930</v>
          </cell>
        </row>
        <row r="2368">
          <cell r="B2368" t="str">
            <v>MAQUINAS E EQUIPAMENTOS</v>
          </cell>
          <cell r="C2368" t="str">
            <v>INVESTIMENTO BENS MATERIAIS</v>
          </cell>
          <cell r="I2368" t="str">
            <v>novembro</v>
          </cell>
          <cell r="N2368">
            <v>3000</v>
          </cell>
        </row>
        <row r="2369">
          <cell r="B2369" t="str">
            <v>MAQUINAS E EQUIPAMENTOS</v>
          </cell>
          <cell r="C2369" t="str">
            <v>INVESTIMENTO BENS MATERIAIS</v>
          </cell>
          <cell r="I2369" t="str">
            <v>dezembro</v>
          </cell>
          <cell r="N2369">
            <v>2940</v>
          </cell>
        </row>
        <row r="2370">
          <cell r="B2370" t="str">
            <v>MANUTENCAO PREDIAL</v>
          </cell>
          <cell r="C2370" t="str">
            <v>INVESTIMENTO BENS MATERIAIS</v>
          </cell>
          <cell r="I2370" t="str">
            <v>dezembro</v>
          </cell>
          <cell r="N2370">
            <v>9500</v>
          </cell>
        </row>
        <row r="2371">
          <cell r="B2371" t="str">
            <v>MAQUINAS E EQUIPAMENTOS</v>
          </cell>
          <cell r="C2371" t="str">
            <v>INVESTIMENTO BENS MATERIAIS</v>
          </cell>
          <cell r="I2371" t="str">
            <v>dezembro</v>
          </cell>
          <cell r="N2371">
            <v>710</v>
          </cell>
        </row>
        <row r="2372">
          <cell r="B2372" t="str">
            <v>MAQUINAS E EQUIPAMENTOS</v>
          </cell>
          <cell r="C2372" t="str">
            <v>INVESTIMENTO BENS MATERIAIS</v>
          </cell>
          <cell r="I2372" t="str">
            <v>dezembro</v>
          </cell>
          <cell r="N2372">
            <v>710</v>
          </cell>
        </row>
        <row r="2373">
          <cell r="B2373" t="str">
            <v>MANUTENCAO PREDIAL</v>
          </cell>
          <cell r="C2373" t="str">
            <v>INVESTIMENTO BENS MATERIAIS</v>
          </cell>
          <cell r="I2373" t="str">
            <v>dezembro</v>
          </cell>
          <cell r="N2373">
            <v>3252</v>
          </cell>
        </row>
        <row r="2374">
          <cell r="B2374" t="str">
            <v>MOVEIS</v>
          </cell>
          <cell r="C2374" t="str">
            <v>INVESTIMENTO BENS MATERIAIS</v>
          </cell>
          <cell r="I2374" t="str">
            <v>dezembro</v>
          </cell>
          <cell r="N2374">
            <v>990</v>
          </cell>
        </row>
        <row r="2375">
          <cell r="B2375" t="str">
            <v>MANUTENCAO PREDIAL</v>
          </cell>
          <cell r="C2375" t="str">
            <v>INVESTIMENTO BENS MATERIAIS</v>
          </cell>
          <cell r="I2375" t="str">
            <v>dezembro</v>
          </cell>
          <cell r="N2375">
            <v>2000</v>
          </cell>
        </row>
        <row r="2376">
          <cell r="B2376" t="str">
            <v>EQUIPAMENTO P/ COZINHA</v>
          </cell>
          <cell r="C2376" t="str">
            <v>INVESTIMENTO BENS MATERIAIS</v>
          </cell>
          <cell r="I2376" t="str">
            <v>dezembro</v>
          </cell>
          <cell r="N2376">
            <v>758.67</v>
          </cell>
        </row>
        <row r="2377">
          <cell r="B2377" t="str">
            <v>MAQUINAS E EQUIPAMENTOS</v>
          </cell>
          <cell r="C2377" t="str">
            <v>INVESTIMENTO BENS MATERIAIS</v>
          </cell>
          <cell r="I2377" t="str">
            <v>dezembro</v>
          </cell>
          <cell r="N2377">
            <v>2940</v>
          </cell>
        </row>
        <row r="2378">
          <cell r="B2378" t="str">
            <v>MAQUINAS E EQUIPAMENTOS</v>
          </cell>
          <cell r="C2378" t="str">
            <v>INVESTIMENTO BENS MATERIAIS</v>
          </cell>
          <cell r="I2378" t="str">
            <v>dezembro</v>
          </cell>
          <cell r="N2378">
            <v>1682.55</v>
          </cell>
        </row>
        <row r="2379">
          <cell r="B2379" t="str">
            <v>MANUTENCAO PREDIAL</v>
          </cell>
          <cell r="C2379" t="str">
            <v>INVESTIMENTO BENS MATERIAIS</v>
          </cell>
          <cell r="I2379" t="str">
            <v>dezembro</v>
          </cell>
          <cell r="N2379">
            <v>332.5</v>
          </cell>
        </row>
        <row r="2380">
          <cell r="B2380" t="str">
            <v>MANUTENCAO PREDIAL</v>
          </cell>
          <cell r="C2380" t="str">
            <v>INVESTIMENTO BENS MATERIAIS</v>
          </cell>
          <cell r="I2380" t="str">
            <v>dezembro</v>
          </cell>
          <cell r="N2380">
            <v>1101.25</v>
          </cell>
        </row>
        <row r="2381">
          <cell r="B2381" t="str">
            <v>MANUTENCAO PREDIAL</v>
          </cell>
          <cell r="C2381" t="str">
            <v>INVESTIMENTO BENS MATERIAIS</v>
          </cell>
          <cell r="I2381" t="str">
            <v>dezembro</v>
          </cell>
          <cell r="N2381">
            <v>6000</v>
          </cell>
        </row>
        <row r="2382">
          <cell r="B2382" t="str">
            <v>MAQUINAS E EQUIPAMENTOS</v>
          </cell>
          <cell r="C2382" t="str">
            <v>INVESTIMENTO BENS MATERIAIS</v>
          </cell>
          <cell r="I2382" t="str">
            <v>dezembro</v>
          </cell>
          <cell r="N2382">
            <v>2940</v>
          </cell>
        </row>
        <row r="2383">
          <cell r="B2383" t="str">
            <v>MOVEIS</v>
          </cell>
          <cell r="C2383" t="str">
            <v>INVESTIMENTO BENS MATERIAIS</v>
          </cell>
          <cell r="I2383" t="str">
            <v>dezembro</v>
          </cell>
          <cell r="N2383">
            <v>990</v>
          </cell>
        </row>
        <row r="2384">
          <cell r="B2384" t="str">
            <v>MANUTENCAO PREDIAL</v>
          </cell>
          <cell r="C2384" t="str">
            <v>INVESTIMENTO BENS MATERIAIS</v>
          </cell>
          <cell r="I2384" t="str">
            <v>dezembro</v>
          </cell>
          <cell r="N2384">
            <v>332.5</v>
          </cell>
        </row>
        <row r="2385">
          <cell r="B2385" t="str">
            <v>MANUTENCAO PREDIAL</v>
          </cell>
          <cell r="C2385" t="str">
            <v>INVESTIMENTO BENS MATERIAIS</v>
          </cell>
          <cell r="I2385" t="str">
            <v>dezembro</v>
          </cell>
          <cell r="N2385">
            <v>340</v>
          </cell>
        </row>
        <row r="2386">
          <cell r="B2386" t="str">
            <v>MANUTENCAO PREDIAL</v>
          </cell>
          <cell r="C2386" t="str">
            <v>INVESTIMENTO BENS MATERIAIS</v>
          </cell>
          <cell r="I2386" t="str">
            <v>dezembro</v>
          </cell>
          <cell r="N2386">
            <v>18200</v>
          </cell>
        </row>
        <row r="2387">
          <cell r="B2387" t="str">
            <v>MOVEIS</v>
          </cell>
          <cell r="C2387" t="str">
            <v>INVESTIMENTO BENS MATERIAIS</v>
          </cell>
          <cell r="I2387" t="str">
            <v>dezembro</v>
          </cell>
          <cell r="N2387">
            <v>980</v>
          </cell>
        </row>
        <row r="2388">
          <cell r="B2388" t="str">
            <v>MANUTENCAO PREDIAL</v>
          </cell>
          <cell r="C2388" t="str">
            <v>INVESTIMENTO BENS MATERIAIS</v>
          </cell>
          <cell r="I2388" t="str">
            <v>dezembro</v>
          </cell>
          <cell r="N2388">
            <v>60000</v>
          </cell>
        </row>
        <row r="2389">
          <cell r="B2389" t="str">
            <v>MANUTENCAO PREDIAL</v>
          </cell>
          <cell r="C2389" t="str">
            <v>INVESTIMENTO BENS MATERIAIS</v>
          </cell>
          <cell r="I2389" t="str">
            <v>dezembro</v>
          </cell>
          <cell r="N2389">
            <v>2000</v>
          </cell>
        </row>
        <row r="2390">
          <cell r="B2390" t="str">
            <v>MOVEIS</v>
          </cell>
          <cell r="C2390" t="str">
            <v>INVESTIMENTO BENS MATERIAIS</v>
          </cell>
          <cell r="I2390" t="str">
            <v>dezembro</v>
          </cell>
          <cell r="N2390">
            <v>334.35</v>
          </cell>
        </row>
        <row r="2391">
          <cell r="B2391" t="str">
            <v>MOVEIS</v>
          </cell>
          <cell r="C2391" t="str">
            <v>INVESTIMENTO BENS MATERIAIS</v>
          </cell>
          <cell r="I2391" t="str">
            <v>dezembro</v>
          </cell>
          <cell r="N2391">
            <v>1869.06</v>
          </cell>
        </row>
        <row r="2392">
          <cell r="B2392" t="str">
            <v>MANUTENCAO PREDIAL</v>
          </cell>
          <cell r="C2392" t="str">
            <v>INVESTIMENTO BENS MATERIAIS</v>
          </cell>
          <cell r="I2392" t="str">
            <v>dezembro</v>
          </cell>
          <cell r="N2392">
            <v>2345</v>
          </cell>
        </row>
        <row r="2393">
          <cell r="B2393" t="str">
            <v>EQUIPAMENTO P/ COZINHA</v>
          </cell>
          <cell r="C2393" t="str">
            <v>INVESTIMENTO BENS MATERIAIS</v>
          </cell>
          <cell r="I2393" t="str">
            <v>dezembro</v>
          </cell>
          <cell r="N2393">
            <v>945</v>
          </cell>
        </row>
        <row r="2394">
          <cell r="B2394" t="str">
            <v>MAQUINAS E EQUIPAMENTOS</v>
          </cell>
          <cell r="C2394" t="str">
            <v>INVESTIMENTO BENS MATERIAIS</v>
          </cell>
          <cell r="I2394" t="str">
            <v>dezembro</v>
          </cell>
          <cell r="N2394">
            <v>930</v>
          </cell>
        </row>
        <row r="2395">
          <cell r="B2395" t="str">
            <v>MANUTENCAO PREDIAL</v>
          </cell>
          <cell r="C2395" t="str">
            <v>INVESTIMENTO BENS MATERIAIS</v>
          </cell>
          <cell r="I2395" t="str">
            <v>janeiro</v>
          </cell>
          <cell r="N2395">
            <v>725</v>
          </cell>
        </row>
        <row r="2396">
          <cell r="B2396" t="str">
            <v>MANUTENCAO PREDIAL</v>
          </cell>
          <cell r="C2396" t="str">
            <v>INVESTIMENTO BENS MATERIAIS</v>
          </cell>
          <cell r="I2396" t="str">
            <v>janeiro</v>
          </cell>
          <cell r="N2396">
            <v>3000</v>
          </cell>
        </row>
        <row r="2397">
          <cell r="B2397" t="str">
            <v>EQUIPAMENTO P/ COZINHA</v>
          </cell>
          <cell r="C2397" t="str">
            <v>INVESTIMENTO BENS MATERIAIS</v>
          </cell>
          <cell r="I2397" t="str">
            <v>janeiro</v>
          </cell>
          <cell r="N2397">
            <v>758.67</v>
          </cell>
        </row>
        <row r="2398">
          <cell r="B2398" t="str">
            <v>MANUTENCAO PREDIAL</v>
          </cell>
          <cell r="C2398" t="str">
            <v>INVESTIMENTO BENS MATERIAIS</v>
          </cell>
          <cell r="I2398" t="str">
            <v>janeiro</v>
          </cell>
          <cell r="N2398">
            <v>3252</v>
          </cell>
        </row>
        <row r="2399">
          <cell r="B2399" t="str">
            <v>MANUTENCAO PREDIAL</v>
          </cell>
          <cell r="C2399" t="str">
            <v>INVESTIMENTO BENS MATERIAIS</v>
          </cell>
          <cell r="I2399" t="str">
            <v>janeiro</v>
          </cell>
          <cell r="N2399">
            <v>350</v>
          </cell>
        </row>
        <row r="2400">
          <cell r="B2400" t="str">
            <v>MANUTENCAO PREDIAL</v>
          </cell>
          <cell r="C2400" t="str">
            <v>INVESTIMENTO BENS MATERIAIS</v>
          </cell>
          <cell r="I2400" t="str">
            <v>janeiro</v>
          </cell>
          <cell r="N2400">
            <v>650</v>
          </cell>
        </row>
        <row r="2401">
          <cell r="B2401" t="str">
            <v>MANUTENCAO PREDIAL</v>
          </cell>
          <cell r="C2401" t="str">
            <v>INVESTIMENTO BENS MATERIAIS</v>
          </cell>
          <cell r="I2401" t="str">
            <v>janeiro</v>
          </cell>
          <cell r="N2401">
            <v>2000</v>
          </cell>
        </row>
        <row r="2402">
          <cell r="B2402" t="str">
            <v>MANUTENCAO PREDIAL</v>
          </cell>
          <cell r="C2402" t="str">
            <v>INVESTIMENTO BENS MATERIAIS</v>
          </cell>
          <cell r="I2402" t="str">
            <v>janeiro</v>
          </cell>
          <cell r="N2402">
            <v>1000</v>
          </cell>
        </row>
        <row r="2403">
          <cell r="B2403" t="str">
            <v>MANUTENCAO PREDIAL</v>
          </cell>
          <cell r="C2403" t="str">
            <v>INVESTIMENTO BENS MATERIAIS</v>
          </cell>
          <cell r="I2403" t="str">
            <v>janeiro</v>
          </cell>
          <cell r="N2403">
            <v>750</v>
          </cell>
        </row>
        <row r="2404">
          <cell r="B2404" t="str">
            <v>MANUTENCAO PREDIAL</v>
          </cell>
          <cell r="C2404" t="str">
            <v>INVESTIMENTO BENS MATERIAIS</v>
          </cell>
          <cell r="I2404" t="str">
            <v>janeiro</v>
          </cell>
          <cell r="N2404">
            <v>800</v>
          </cell>
        </row>
        <row r="2405">
          <cell r="B2405" t="str">
            <v>MANUTENCAO PREDIAL</v>
          </cell>
          <cell r="C2405" t="str">
            <v>INVESTIMENTO BENS MATERIAIS</v>
          </cell>
          <cell r="I2405" t="str">
            <v>janeiro</v>
          </cell>
          <cell r="N2405">
            <v>250</v>
          </cell>
        </row>
        <row r="2406">
          <cell r="B2406" t="str">
            <v>MANUTENCAO PREDIAL</v>
          </cell>
          <cell r="C2406" t="str">
            <v>INVESTIMENTO BENS MATERIAIS</v>
          </cell>
          <cell r="I2406" t="str">
            <v>janeiro</v>
          </cell>
          <cell r="N2406">
            <v>217.5</v>
          </cell>
        </row>
        <row r="2407">
          <cell r="B2407" t="str">
            <v>MANUTENCAO PREDIAL</v>
          </cell>
          <cell r="C2407" t="str">
            <v>INVESTIMENTO BENS MATERIAIS</v>
          </cell>
          <cell r="I2407" t="str">
            <v>janeiro</v>
          </cell>
          <cell r="N2407">
            <v>1100</v>
          </cell>
        </row>
        <row r="2408">
          <cell r="B2408" t="str">
            <v>EQUIPAMENTO P/ COZINHA</v>
          </cell>
          <cell r="C2408" t="str">
            <v>INVESTIMENTO BENS MATERIAIS</v>
          </cell>
          <cell r="I2408" t="str">
            <v>janeiro</v>
          </cell>
          <cell r="N2408">
            <v>875</v>
          </cell>
        </row>
        <row r="2409">
          <cell r="B2409" t="str">
            <v>MANUTENCAO PREDIAL</v>
          </cell>
          <cell r="C2409" t="str">
            <v>INVESTIMENTO BENS MATERIAIS</v>
          </cell>
          <cell r="I2409" t="str">
            <v>janeiro</v>
          </cell>
          <cell r="N2409">
            <v>2345</v>
          </cell>
        </row>
        <row r="2410">
          <cell r="B2410" t="str">
            <v>MAQUINAS E EQUIPAMENTOS</v>
          </cell>
          <cell r="C2410" t="str">
            <v>INVESTIMENTO BENS MATERIAIS</v>
          </cell>
          <cell r="I2410" t="str">
            <v>janeiro</v>
          </cell>
          <cell r="N2410">
            <v>3000</v>
          </cell>
        </row>
        <row r="2411">
          <cell r="B2411" t="str">
            <v>MAQUINAS E EQUIPAMENTOS</v>
          </cell>
          <cell r="C2411" t="str">
            <v>INVESTIMENTO BENS MATERIAIS</v>
          </cell>
          <cell r="I2411" t="str">
            <v>janeiro</v>
          </cell>
          <cell r="N2411">
            <v>930</v>
          </cell>
        </row>
        <row r="2412">
          <cell r="B2412" t="str">
            <v>MANUTENCAO PREDIAL</v>
          </cell>
          <cell r="C2412" t="str">
            <v>INVESTIMENTO BENS MATERIAIS</v>
          </cell>
          <cell r="I2412" t="str">
            <v>janeiro</v>
          </cell>
          <cell r="N2412">
            <v>4528</v>
          </cell>
        </row>
        <row r="2413">
          <cell r="B2413" t="str">
            <v>MANUTENCAO PREDIAL</v>
          </cell>
          <cell r="C2413" t="str">
            <v>INVESTIMENTO BENS MATERIAIS</v>
          </cell>
          <cell r="I2413" t="str">
            <v>fevereiro</v>
          </cell>
          <cell r="N2413">
            <v>250</v>
          </cell>
        </row>
        <row r="2414">
          <cell r="B2414" t="str">
            <v>MOVEIS</v>
          </cell>
          <cell r="C2414" t="str">
            <v>INVESTIMENTO BENS MATERIAIS</v>
          </cell>
          <cell r="I2414" t="str">
            <v>fevereiro</v>
          </cell>
          <cell r="N2414">
            <v>4975</v>
          </cell>
        </row>
        <row r="2415">
          <cell r="B2415" t="str">
            <v>MOVEIS</v>
          </cell>
          <cell r="C2415" t="str">
            <v>INVESTIMENTO BENS MATERIAIS</v>
          </cell>
          <cell r="I2415" t="str">
            <v>fevereiro</v>
          </cell>
          <cell r="N2415">
            <v>150</v>
          </cell>
        </row>
        <row r="2416">
          <cell r="B2416" t="str">
            <v>MAQUINAS E EQUIPAMENTOS</v>
          </cell>
          <cell r="C2416" t="str">
            <v>INVESTIMENTO BENS MATERIAIS</v>
          </cell>
          <cell r="I2416" t="str">
            <v>fevereiro</v>
          </cell>
          <cell r="N2416">
            <v>187</v>
          </cell>
        </row>
        <row r="2417">
          <cell r="B2417" t="str">
            <v>MANUTENCAO PREDIAL</v>
          </cell>
          <cell r="C2417" t="str">
            <v>INVESTIMENTO BENS MATERIAIS</v>
          </cell>
          <cell r="I2417" t="str">
            <v>fevereiro</v>
          </cell>
          <cell r="N2417">
            <v>750</v>
          </cell>
        </row>
        <row r="2418">
          <cell r="B2418" t="str">
            <v>MANUTENCAO PREDIAL</v>
          </cell>
          <cell r="C2418" t="str">
            <v>INVESTIMENTO BENS MATERIAIS</v>
          </cell>
          <cell r="I2418" t="str">
            <v>fevereiro</v>
          </cell>
          <cell r="N2418">
            <v>350</v>
          </cell>
        </row>
        <row r="2419">
          <cell r="B2419" t="str">
            <v>MANUTENCAO PREDIAL</v>
          </cell>
          <cell r="C2419" t="str">
            <v>INVESTIMENTO BENS MATERIAIS</v>
          </cell>
          <cell r="I2419" t="str">
            <v>fevereiro</v>
          </cell>
          <cell r="N2419">
            <v>450</v>
          </cell>
        </row>
        <row r="2420">
          <cell r="B2420" t="str">
            <v>MAQUINAS E EQUIPAMENTOS</v>
          </cell>
          <cell r="C2420" t="str">
            <v>INVESTIMENTO BENS MATERIAIS</v>
          </cell>
          <cell r="I2420" t="str">
            <v>fevereiro</v>
          </cell>
          <cell r="N2420">
            <v>991.98</v>
          </cell>
        </row>
        <row r="2421">
          <cell r="B2421" t="str">
            <v>MAQUINAS E EQUIPAMENTOS</v>
          </cell>
          <cell r="C2421" t="str">
            <v>INVESTIMENTO BENS MATERIAIS</v>
          </cell>
          <cell r="I2421" t="str">
            <v>fevereiro</v>
          </cell>
          <cell r="N2421">
            <v>1850</v>
          </cell>
        </row>
        <row r="2422">
          <cell r="B2422" t="str">
            <v>MOVEIS</v>
          </cell>
          <cell r="C2422" t="str">
            <v>INVESTIMENTO BENS MATERIAIS</v>
          </cell>
          <cell r="I2422" t="str">
            <v>fevereiro</v>
          </cell>
          <cell r="N2422">
            <v>3712.96</v>
          </cell>
        </row>
        <row r="2423">
          <cell r="B2423" t="str">
            <v>MANUTENCAO PREDIAL</v>
          </cell>
          <cell r="C2423" t="str">
            <v>INVESTIMENTO BENS MATERIAIS</v>
          </cell>
          <cell r="I2423" t="str">
            <v>fevereiro</v>
          </cell>
          <cell r="N2423">
            <v>492.5</v>
          </cell>
        </row>
        <row r="2424">
          <cell r="B2424" t="str">
            <v>MOVEIS</v>
          </cell>
          <cell r="C2424" t="str">
            <v>INVESTIMENTO BENS MATERIAIS</v>
          </cell>
          <cell r="I2424" t="str">
            <v>fevereiro</v>
          </cell>
          <cell r="N2424">
            <v>1096.0999999999999</v>
          </cell>
        </row>
        <row r="2425">
          <cell r="B2425" t="str">
            <v>EQUIPAMENTO P/ COZINHA</v>
          </cell>
          <cell r="C2425" t="str">
            <v>INVESTIMENTO BENS MATERIAIS</v>
          </cell>
          <cell r="I2425" t="str">
            <v>fevereiro</v>
          </cell>
          <cell r="N2425">
            <v>875</v>
          </cell>
        </row>
        <row r="2426">
          <cell r="B2426" t="str">
            <v>MANUTENCAO PREDIAL</v>
          </cell>
          <cell r="C2426" t="str">
            <v>INVESTIMENTO BENS MATERIAIS</v>
          </cell>
          <cell r="I2426" t="str">
            <v>fevereiro</v>
          </cell>
          <cell r="N2426">
            <v>2345</v>
          </cell>
        </row>
        <row r="2427">
          <cell r="B2427" t="str">
            <v>MAQUINAS E EQUIPAMENTOS</v>
          </cell>
          <cell r="C2427" t="str">
            <v>INVESTIMENTO BENS MATERIAIS</v>
          </cell>
          <cell r="I2427" t="str">
            <v>fevereiro</v>
          </cell>
          <cell r="N2427">
            <v>930</v>
          </cell>
        </row>
        <row r="2428">
          <cell r="B2428" t="str">
            <v>EQUIPAMENTO P/ COZINHA</v>
          </cell>
          <cell r="C2428" t="str">
            <v>INVESTIMENTO BENS MATERIAIS</v>
          </cell>
          <cell r="I2428" t="str">
            <v>março</v>
          </cell>
          <cell r="N2428">
            <v>875</v>
          </cell>
        </row>
        <row r="2429">
          <cell r="B2429" t="str">
            <v>MAQUINAS E EQUIPAMENTOS</v>
          </cell>
          <cell r="C2429" t="str">
            <v>INVESTIMENTO BENS MATERIAIS</v>
          </cell>
          <cell r="I2429" t="str">
            <v>março</v>
          </cell>
          <cell r="N2429">
            <v>9000</v>
          </cell>
        </row>
        <row r="2430">
          <cell r="B2430" t="str">
            <v>MAQUINAS E EQUIPAMENTOS</v>
          </cell>
          <cell r="C2430" t="str">
            <v>INVESTIMENTO BENS MATERIAIS</v>
          </cell>
          <cell r="I2430" t="str">
            <v>março</v>
          </cell>
          <cell r="N2430">
            <v>930</v>
          </cell>
        </row>
        <row r="2431">
          <cell r="B2431" t="str">
            <v>MAQUINAS E EQUIPAMENTOS</v>
          </cell>
          <cell r="C2431" t="str">
            <v>INVESTIMENTO BENS MATERIAIS</v>
          </cell>
          <cell r="I2431" t="str">
            <v>abril</v>
          </cell>
          <cell r="N2431">
            <v>67</v>
          </cell>
        </row>
        <row r="2432">
          <cell r="B2432" t="str">
            <v>MOVEIS</v>
          </cell>
          <cell r="C2432" t="str">
            <v>INVESTIMENTO BENS MATERIAIS</v>
          </cell>
          <cell r="I2432" t="str">
            <v>abril</v>
          </cell>
          <cell r="N2432">
            <v>980</v>
          </cell>
        </row>
        <row r="2433">
          <cell r="B2433" t="str">
            <v>MANUTENCAO PREDIAL</v>
          </cell>
          <cell r="C2433" t="str">
            <v>INVESTIMENTO BENS MATERIAIS</v>
          </cell>
          <cell r="I2433" t="str">
            <v>abril</v>
          </cell>
          <cell r="N2433">
            <v>1600</v>
          </cell>
        </row>
        <row r="2434">
          <cell r="B2434" t="str">
            <v>MAQUINAS E EQUIPAMENTOS</v>
          </cell>
          <cell r="C2434" t="str">
            <v>INVESTIMENTO BENS MATERIAIS</v>
          </cell>
          <cell r="I2434" t="str">
            <v>abril</v>
          </cell>
          <cell r="N2434">
            <v>3000</v>
          </cell>
        </row>
        <row r="2435">
          <cell r="B2435" t="str">
            <v>MOVEIS</v>
          </cell>
          <cell r="C2435" t="str">
            <v>INVESTIMENTO BENS MATERIAIS</v>
          </cell>
          <cell r="I2435" t="str">
            <v>abril</v>
          </cell>
          <cell r="N2435">
            <v>13769.51</v>
          </cell>
        </row>
        <row r="2436">
          <cell r="B2436" t="str">
            <v>MANUTENCAO PREDIAL</v>
          </cell>
          <cell r="C2436" t="str">
            <v>INVESTIMENTO BENS MATERIAIS</v>
          </cell>
          <cell r="I2436" t="str">
            <v>abril</v>
          </cell>
          <cell r="N2436">
            <v>1600</v>
          </cell>
        </row>
        <row r="2437">
          <cell r="B2437" t="str">
            <v>EQUIPAMENTO P/ COZINHA</v>
          </cell>
          <cell r="C2437" t="str">
            <v>INVESTIMENTO BENS MATERIAIS</v>
          </cell>
          <cell r="I2437" t="str">
            <v>abril</v>
          </cell>
          <cell r="N2437">
            <v>875</v>
          </cell>
        </row>
        <row r="2438">
          <cell r="B2438" t="str">
            <v>MAQUINAS E EQUIPAMENTOS</v>
          </cell>
          <cell r="C2438" t="str">
            <v>INVESTIMENTO BENS MATERIAIS</v>
          </cell>
          <cell r="I2438" t="str">
            <v>abril</v>
          </cell>
          <cell r="N2438">
            <v>930</v>
          </cell>
        </row>
        <row r="2439">
          <cell r="B2439" t="str">
            <v>MAQUINAS E EQUIPAMENTOS</v>
          </cell>
          <cell r="C2439" t="str">
            <v>INVESTIMENTO BENS MATERIAIS</v>
          </cell>
          <cell r="I2439" t="str">
            <v>maio</v>
          </cell>
          <cell r="N2439">
            <v>3000</v>
          </cell>
        </row>
        <row r="2440">
          <cell r="B2440" t="str">
            <v>MAQUINAS E EQUIPAMENTOS</v>
          </cell>
          <cell r="C2440" t="str">
            <v>INVESTIMENTO BENS MATERIAIS</v>
          </cell>
          <cell r="I2440" t="str">
            <v>maio</v>
          </cell>
          <cell r="N2440">
            <v>115.9</v>
          </cell>
        </row>
        <row r="2441">
          <cell r="B2441" t="str">
            <v>MANUTENCAO PREDIAL</v>
          </cell>
          <cell r="C2441" t="str">
            <v>INVESTIMENTO BENS MATERIAIS</v>
          </cell>
          <cell r="I2441" t="str">
            <v>maio</v>
          </cell>
          <cell r="N2441">
            <v>1250</v>
          </cell>
        </row>
        <row r="2442">
          <cell r="B2442" t="str">
            <v>MOVEIS</v>
          </cell>
          <cell r="C2442" t="str">
            <v>INVESTIMENTO BENS MATERIAIS</v>
          </cell>
          <cell r="I2442" t="str">
            <v>maio</v>
          </cell>
          <cell r="N2442">
            <v>10327.14</v>
          </cell>
        </row>
        <row r="2443">
          <cell r="B2443" t="str">
            <v>MANUTENCAO PREDIAL</v>
          </cell>
          <cell r="C2443" t="str">
            <v>INVESTIMENTO BENS MATERIAIS</v>
          </cell>
          <cell r="I2443" t="str">
            <v>maio</v>
          </cell>
          <cell r="N2443">
            <v>100</v>
          </cell>
        </row>
        <row r="2444">
          <cell r="B2444" t="str">
            <v>MANUTENCAO PREDIAL</v>
          </cell>
          <cell r="C2444" t="str">
            <v>INVESTIMENTO BENS MATERIAIS</v>
          </cell>
          <cell r="I2444" t="str">
            <v>maio</v>
          </cell>
          <cell r="N2444">
            <v>1172.5</v>
          </cell>
        </row>
        <row r="2445">
          <cell r="B2445" t="str">
            <v>MAQUINAS E EQUIPAMENTOS</v>
          </cell>
          <cell r="C2445" t="str">
            <v>INVESTIMENTO BENS MATERIAIS</v>
          </cell>
          <cell r="I2445" t="str">
            <v>maio</v>
          </cell>
          <cell r="N2445">
            <v>3000</v>
          </cell>
        </row>
        <row r="2446">
          <cell r="B2446" t="str">
            <v>MOVEIS</v>
          </cell>
          <cell r="C2446" t="str">
            <v>INVESTIMENTO BENS MATERIAIS</v>
          </cell>
          <cell r="I2446" t="str">
            <v>maio</v>
          </cell>
          <cell r="N2446">
            <v>1993.87</v>
          </cell>
        </row>
        <row r="2447">
          <cell r="B2447" t="str">
            <v>EQUIPAMENTO P/ COZINHA</v>
          </cell>
          <cell r="C2447" t="str">
            <v>INVESTIMENTO BENS MATERIAIS</v>
          </cell>
          <cell r="I2447" t="str">
            <v>maio</v>
          </cell>
          <cell r="N2447">
            <v>875</v>
          </cell>
        </row>
        <row r="2448">
          <cell r="B2448" t="str">
            <v>MANUTENCAO PREDIAL</v>
          </cell>
          <cell r="C2448" t="str">
            <v>INVESTIMENTO BENS MATERIAIS</v>
          </cell>
          <cell r="I2448" t="str">
            <v>maio</v>
          </cell>
          <cell r="N2448">
            <v>180</v>
          </cell>
        </row>
        <row r="2449">
          <cell r="B2449" t="str">
            <v>MANUTENCAO PREDIAL</v>
          </cell>
          <cell r="C2449" t="str">
            <v>INVESTIMENTO BENS MATERIAIS</v>
          </cell>
          <cell r="I2449" t="str">
            <v>maio</v>
          </cell>
          <cell r="N2449">
            <v>350</v>
          </cell>
        </row>
        <row r="2450">
          <cell r="B2450" t="str">
            <v>EQUIPAMENTO P/ COZINHA</v>
          </cell>
          <cell r="C2450" t="str">
            <v>INVESTIMENTO BENS MATERIAIS</v>
          </cell>
          <cell r="I2450" t="str">
            <v>maio</v>
          </cell>
          <cell r="N2450">
            <v>257.5</v>
          </cell>
        </row>
        <row r="2451">
          <cell r="B2451" t="str">
            <v>EQUIPAMENTO P/ COZINHA</v>
          </cell>
          <cell r="C2451" t="str">
            <v>INVESTIMENTO BENS MATERIAIS</v>
          </cell>
          <cell r="I2451" t="str">
            <v>maio</v>
          </cell>
          <cell r="N2451">
            <v>562.1</v>
          </cell>
        </row>
        <row r="2452">
          <cell r="B2452" t="str">
            <v>MAQUINAS E EQUIPAMENTOS</v>
          </cell>
          <cell r="C2452" t="str">
            <v>INVESTIMENTO BENS MATERIAIS</v>
          </cell>
          <cell r="I2452" t="str">
            <v>maio</v>
          </cell>
          <cell r="N2452">
            <v>930</v>
          </cell>
        </row>
        <row r="2453">
          <cell r="B2453" t="str">
            <v>EQUIPAMENTO P/ COZINHA</v>
          </cell>
          <cell r="C2453" t="str">
            <v>INVESTIMENTO BENS MATERIAIS</v>
          </cell>
          <cell r="I2453" t="str">
            <v>junho</v>
          </cell>
          <cell r="N2453">
            <v>749.9</v>
          </cell>
        </row>
        <row r="2454">
          <cell r="B2454" t="str">
            <v>MANUTENCAO PREDIAL</v>
          </cell>
          <cell r="C2454" t="str">
            <v>INVESTIMENTO BENS MATERIAIS</v>
          </cell>
          <cell r="I2454" t="str">
            <v>junho</v>
          </cell>
          <cell r="N2454">
            <v>1172.5</v>
          </cell>
        </row>
        <row r="2455">
          <cell r="B2455" t="str">
            <v>MANUTENCAO PREDIAL</v>
          </cell>
          <cell r="C2455" t="str">
            <v>INVESTIMENTO BENS MATERIAIS</v>
          </cell>
          <cell r="I2455" t="str">
            <v>junho</v>
          </cell>
          <cell r="N2455">
            <v>470</v>
          </cell>
        </row>
        <row r="2456">
          <cell r="B2456" t="str">
            <v>MANUTENCAO PREDIAL</v>
          </cell>
          <cell r="C2456" t="str">
            <v>INVESTIMENTO BENS MATERIAIS</v>
          </cell>
          <cell r="I2456" t="str">
            <v>junho</v>
          </cell>
          <cell r="N2456">
            <v>4370</v>
          </cell>
        </row>
        <row r="2457">
          <cell r="B2457" t="str">
            <v>MOVEIS</v>
          </cell>
          <cell r="C2457" t="str">
            <v>INVESTIMENTO BENS MATERIAIS</v>
          </cell>
          <cell r="I2457" t="str">
            <v>junho</v>
          </cell>
          <cell r="N2457">
            <v>10327.14</v>
          </cell>
        </row>
        <row r="2458">
          <cell r="B2458" t="str">
            <v>MOVEIS</v>
          </cell>
          <cell r="C2458" t="str">
            <v>INVESTIMENTO BENS MATERIAIS</v>
          </cell>
          <cell r="I2458" t="str">
            <v>junho</v>
          </cell>
          <cell r="N2458">
            <v>1993.87</v>
          </cell>
        </row>
        <row r="2459">
          <cell r="B2459" t="str">
            <v>MANUTENCAO PREDIAL</v>
          </cell>
          <cell r="C2459" t="str">
            <v>INVESTIMENTO BENS MATERIAIS</v>
          </cell>
          <cell r="I2459" t="str">
            <v>junho</v>
          </cell>
          <cell r="N2459">
            <v>360</v>
          </cell>
        </row>
        <row r="2460">
          <cell r="B2460" t="str">
            <v>MANUTENCAO PREDIAL</v>
          </cell>
          <cell r="C2460" t="str">
            <v>INVESTIMENTO BENS MATERIAIS</v>
          </cell>
          <cell r="I2460" t="str">
            <v>junho</v>
          </cell>
          <cell r="N2460">
            <v>71.22</v>
          </cell>
        </row>
        <row r="2461">
          <cell r="B2461" t="str">
            <v>MOVEIS</v>
          </cell>
          <cell r="C2461" t="str">
            <v>INVESTIMENTO BENS MATERIAIS</v>
          </cell>
          <cell r="I2461" t="str">
            <v>junho</v>
          </cell>
          <cell r="N2461">
            <v>3512.42</v>
          </cell>
        </row>
        <row r="2462">
          <cell r="B2462" t="str">
            <v>EQUIPAMENTO P/ COZINHA</v>
          </cell>
          <cell r="C2462" t="str">
            <v>INVESTIMENTO BENS MATERIAIS</v>
          </cell>
          <cell r="I2462" t="str">
            <v>junho</v>
          </cell>
          <cell r="N2462">
            <v>875</v>
          </cell>
        </row>
        <row r="2463">
          <cell r="B2463" t="str">
            <v>EQUIPAMENTO P/ COZINHA</v>
          </cell>
          <cell r="C2463" t="str">
            <v>INVESTIMENTO BENS MATERIAIS</v>
          </cell>
          <cell r="I2463" t="str">
            <v>junho</v>
          </cell>
          <cell r="N2463">
            <v>257.5</v>
          </cell>
        </row>
        <row r="2464">
          <cell r="B2464" t="str">
            <v>EQUIPAMENTO P/ COZINHA</v>
          </cell>
          <cell r="C2464" t="str">
            <v>INVESTIMENTO BENS MATERIAIS</v>
          </cell>
          <cell r="I2464" t="str">
            <v>junho</v>
          </cell>
          <cell r="N2464">
            <v>562.1</v>
          </cell>
        </row>
        <row r="2465">
          <cell r="B2465" t="str">
            <v>MANUTENCAO PREDIAL</v>
          </cell>
          <cell r="C2465" t="str">
            <v>INVESTIMENTO BENS MATERIAIS</v>
          </cell>
          <cell r="I2465" t="str">
            <v>julho</v>
          </cell>
          <cell r="N2465">
            <v>3000</v>
          </cell>
        </row>
        <row r="2466">
          <cell r="B2466" t="str">
            <v>MAQUINAS E EQUIPAMENTOS</v>
          </cell>
          <cell r="C2466" t="str">
            <v>INVESTIMENTO BENS MATERIAIS</v>
          </cell>
          <cell r="I2466" t="str">
            <v>julho</v>
          </cell>
          <cell r="N2466">
            <v>92.69</v>
          </cell>
        </row>
        <row r="2467">
          <cell r="B2467" t="str">
            <v>MANUTENCAO PREDIAL</v>
          </cell>
          <cell r="C2467" t="str">
            <v>INVESTIMENTO BENS MATERIAIS</v>
          </cell>
          <cell r="I2467" t="str">
            <v>julho</v>
          </cell>
          <cell r="N2467">
            <v>652.5</v>
          </cell>
        </row>
        <row r="2468">
          <cell r="B2468" t="str">
            <v>MOVEIS</v>
          </cell>
          <cell r="C2468" t="str">
            <v>INVESTIMENTO BENS MATERIAIS</v>
          </cell>
          <cell r="I2468" t="str">
            <v>julho</v>
          </cell>
          <cell r="N2468">
            <v>2350</v>
          </cell>
        </row>
        <row r="2469">
          <cell r="B2469" t="str">
            <v>MANUTENCAO PREDIAL</v>
          </cell>
          <cell r="C2469" t="str">
            <v>INVESTIMENTO BENS MATERIAIS</v>
          </cell>
          <cell r="I2469" t="str">
            <v>julho</v>
          </cell>
          <cell r="N2469">
            <v>1309.4000000000001</v>
          </cell>
        </row>
        <row r="2470">
          <cell r="B2470" t="str">
            <v>MANUTENCAO PREDIAL</v>
          </cell>
          <cell r="C2470" t="str">
            <v>INVESTIMENTO BENS MATERIAIS</v>
          </cell>
          <cell r="I2470" t="str">
            <v>julho</v>
          </cell>
          <cell r="N2470">
            <v>2000</v>
          </cell>
        </row>
        <row r="2471">
          <cell r="B2471" t="str">
            <v>MANUTENCAO PREDIAL</v>
          </cell>
          <cell r="C2471" t="str">
            <v>INVESTIMENTO BENS MATERIAIS</v>
          </cell>
          <cell r="I2471" t="str">
            <v>julho</v>
          </cell>
          <cell r="N2471">
            <v>460</v>
          </cell>
        </row>
        <row r="2472">
          <cell r="B2472" t="str">
            <v>MOVEIS</v>
          </cell>
          <cell r="C2472" t="str">
            <v>INVESTIMENTO BENS MATERIAIS</v>
          </cell>
          <cell r="I2472" t="str">
            <v>julho</v>
          </cell>
          <cell r="N2472">
            <v>1993.87</v>
          </cell>
        </row>
        <row r="2473">
          <cell r="B2473" t="str">
            <v>MANUTENCAO PREDIAL</v>
          </cell>
          <cell r="C2473" t="str">
            <v>INVESTIMENTO BENS MATERIAIS</v>
          </cell>
          <cell r="I2473" t="str">
            <v>julho</v>
          </cell>
          <cell r="N2473">
            <v>400</v>
          </cell>
        </row>
        <row r="2474">
          <cell r="B2474" t="str">
            <v>MANUTENCAO PREDIAL</v>
          </cell>
          <cell r="C2474" t="str">
            <v>INVESTIMENTO BENS MATERIAIS</v>
          </cell>
          <cell r="I2474" t="str">
            <v>julho</v>
          </cell>
          <cell r="N2474">
            <v>2050</v>
          </cell>
        </row>
        <row r="2475">
          <cell r="B2475" t="str">
            <v>MANUTENCAO PREDIAL</v>
          </cell>
          <cell r="C2475" t="str">
            <v>INVESTIMENTO BENS MATERIAIS</v>
          </cell>
          <cell r="I2475" t="str">
            <v>julho</v>
          </cell>
          <cell r="N2475">
            <v>2000</v>
          </cell>
        </row>
        <row r="2476">
          <cell r="B2476" t="str">
            <v>EQUIPAMENTO P/ COZINHA</v>
          </cell>
          <cell r="C2476" t="str">
            <v>INVESTIMENTO BENS MATERIAIS</v>
          </cell>
          <cell r="I2476" t="str">
            <v>julho</v>
          </cell>
          <cell r="N2476">
            <v>875</v>
          </cell>
        </row>
        <row r="2477">
          <cell r="B2477" t="str">
            <v>MANUTENCAO PREDIAL</v>
          </cell>
          <cell r="C2477" t="str">
            <v>INVESTIMENTO BENS MATERIAIS</v>
          </cell>
          <cell r="I2477" t="str">
            <v>julho</v>
          </cell>
          <cell r="N2477">
            <v>1240</v>
          </cell>
        </row>
        <row r="2478">
          <cell r="B2478" t="str">
            <v>MANUTENCAO PREDIAL</v>
          </cell>
          <cell r="C2478" t="str">
            <v>INVESTIMENTO BENS MATERIAIS</v>
          </cell>
          <cell r="I2478" t="str">
            <v>julho</v>
          </cell>
          <cell r="N2478">
            <v>250</v>
          </cell>
        </row>
        <row r="2479">
          <cell r="B2479" t="str">
            <v>MAQUINAS E EQUIPAMENTOS</v>
          </cell>
          <cell r="C2479" t="str">
            <v>INVESTIMENTO BENS MATERIAIS</v>
          </cell>
          <cell r="I2479" t="str">
            <v>julho</v>
          </cell>
          <cell r="N2479">
            <v>2059.4499999999998</v>
          </cell>
        </row>
        <row r="2480">
          <cell r="B2480" t="str">
            <v>MANUTENCAO PREDIAL</v>
          </cell>
          <cell r="C2480" t="str">
            <v>INVESTIMENTO BENS MATERIAIS</v>
          </cell>
          <cell r="I2480" t="str">
            <v>julho</v>
          </cell>
          <cell r="N2480">
            <v>350</v>
          </cell>
        </row>
        <row r="2481">
          <cell r="B2481" t="str">
            <v>ISS</v>
          </cell>
          <cell r="C2481" t="str">
            <v>IMPOSTOS RETIDOS NA FONTE</v>
          </cell>
          <cell r="I2481" t="str">
            <v>setembro</v>
          </cell>
          <cell r="N2481">
            <v>4.18</v>
          </cell>
        </row>
        <row r="2482">
          <cell r="B2482" t="str">
            <v>ISS</v>
          </cell>
          <cell r="C2482" t="str">
            <v>IMPOSTOS RETIDOS NA FONTE</v>
          </cell>
          <cell r="I2482" t="str">
            <v>setembro</v>
          </cell>
          <cell r="N2482">
            <v>4.4000000000000004</v>
          </cell>
        </row>
        <row r="2483">
          <cell r="B2483" t="str">
            <v>ISS</v>
          </cell>
          <cell r="C2483" t="str">
            <v>IMPOSTOS RETIDOS NA FONTE</v>
          </cell>
          <cell r="I2483" t="str">
            <v>outubro</v>
          </cell>
          <cell r="N2483">
            <v>4.3499999999999996</v>
          </cell>
        </row>
        <row r="2484">
          <cell r="B2484" t="str">
            <v>ISS</v>
          </cell>
          <cell r="C2484" t="str">
            <v>IMPOSTOS RETIDOS NA FONTE</v>
          </cell>
          <cell r="I2484" t="str">
            <v>outubro</v>
          </cell>
          <cell r="N2484">
            <v>4.4000000000000004</v>
          </cell>
        </row>
        <row r="2485">
          <cell r="B2485" t="str">
            <v>ISS</v>
          </cell>
          <cell r="C2485" t="str">
            <v>IMPOSTOS RETIDOS NA FONTE</v>
          </cell>
          <cell r="I2485" t="str">
            <v>dezembro</v>
          </cell>
          <cell r="N2485">
            <v>167.15</v>
          </cell>
        </row>
        <row r="2486">
          <cell r="B2486" t="str">
            <v>ISS</v>
          </cell>
          <cell r="C2486" t="str">
            <v>IMPOSTOS RETIDOS NA FONTE</v>
          </cell>
          <cell r="I2486" t="str">
            <v>janeiro</v>
          </cell>
          <cell r="N2486">
            <v>168.63</v>
          </cell>
        </row>
        <row r="2487">
          <cell r="B2487" t="str">
            <v>ISS</v>
          </cell>
          <cell r="C2487" t="str">
            <v>IMPOSTOS RETIDOS NA FONTE</v>
          </cell>
          <cell r="I2487" t="str">
            <v>fevereiro</v>
          </cell>
          <cell r="N2487">
            <v>187.24</v>
          </cell>
        </row>
        <row r="2488">
          <cell r="B2488" t="str">
            <v>ISS</v>
          </cell>
          <cell r="C2488" t="str">
            <v>IMPOSTOS RETIDOS NA FONTE</v>
          </cell>
          <cell r="I2488" t="str">
            <v>fevereiro</v>
          </cell>
          <cell r="N2488">
            <v>426.47</v>
          </cell>
        </row>
        <row r="2489">
          <cell r="B2489" t="str">
            <v>ISS</v>
          </cell>
          <cell r="C2489" t="str">
            <v>IMPOSTOS RETIDOS NA FONTE</v>
          </cell>
          <cell r="I2489" t="str">
            <v>fevereiro</v>
          </cell>
          <cell r="N2489">
            <v>428.85</v>
          </cell>
        </row>
        <row r="2490">
          <cell r="B2490" t="str">
            <v>ISS</v>
          </cell>
          <cell r="C2490" t="str">
            <v>IMPOSTOS RETIDOS NA FONTE</v>
          </cell>
          <cell r="I2490" t="str">
            <v>fevereiro</v>
          </cell>
          <cell r="N2490">
            <v>170.79</v>
          </cell>
        </row>
        <row r="2491">
          <cell r="B2491" t="str">
            <v>ISS</v>
          </cell>
          <cell r="C2491" t="str">
            <v>IMPOSTOS RETIDOS NA FONTE</v>
          </cell>
          <cell r="I2491" t="str">
            <v>março</v>
          </cell>
          <cell r="N2491">
            <v>172.35</v>
          </cell>
        </row>
        <row r="2492">
          <cell r="B2492" t="str">
            <v>ISS</v>
          </cell>
          <cell r="C2492" t="str">
            <v>IMPOSTOS RETIDOS NA FONTE</v>
          </cell>
          <cell r="I2492" t="str">
            <v>abril</v>
          </cell>
          <cell r="N2492">
            <v>175.91</v>
          </cell>
        </row>
        <row r="2493">
          <cell r="B2493" t="str">
            <v>ISS</v>
          </cell>
          <cell r="C2493" t="str">
            <v>IMPOSTOS RETIDOS NA FONTE</v>
          </cell>
          <cell r="I2493" t="str">
            <v>abril</v>
          </cell>
          <cell r="N2493">
            <v>550.87</v>
          </cell>
        </row>
        <row r="2494">
          <cell r="B2494" t="str">
            <v>ISS</v>
          </cell>
          <cell r="C2494" t="str">
            <v>IMPOSTOS RETIDOS NA FONTE</v>
          </cell>
          <cell r="I2494" t="str">
            <v>maio</v>
          </cell>
          <cell r="N2494">
            <v>4.3499999999999996</v>
          </cell>
        </row>
        <row r="2495">
          <cell r="B2495" t="str">
            <v>ISS</v>
          </cell>
          <cell r="C2495" t="str">
            <v>IMPOSTOS RETIDOS NA FONTE</v>
          </cell>
          <cell r="I2495" t="str">
            <v>maio</v>
          </cell>
          <cell r="N2495">
            <v>4.4000000000000004</v>
          </cell>
        </row>
        <row r="2496">
          <cell r="B2496" t="str">
            <v>ISS</v>
          </cell>
          <cell r="C2496" t="str">
            <v>IMPOSTOS RETIDOS NA FONTE</v>
          </cell>
          <cell r="I2496" t="str">
            <v>maio</v>
          </cell>
          <cell r="N2496">
            <v>168.06</v>
          </cell>
        </row>
        <row r="2497">
          <cell r="B2497" t="str">
            <v>ISS</v>
          </cell>
          <cell r="C2497" t="str">
            <v>IMPOSTOS RETIDOS NA FONTE</v>
          </cell>
          <cell r="I2497" t="str">
            <v>maio</v>
          </cell>
          <cell r="N2497">
            <v>178.25</v>
          </cell>
        </row>
        <row r="2498">
          <cell r="B2498" t="str">
            <v>ISS</v>
          </cell>
          <cell r="C2498" t="str">
            <v>IMPOSTOS RETIDOS NA FONTE</v>
          </cell>
          <cell r="I2498" t="str">
            <v>maio</v>
          </cell>
          <cell r="N2498">
            <v>176.89</v>
          </cell>
        </row>
        <row r="2499">
          <cell r="B2499" t="str">
            <v>ISS</v>
          </cell>
          <cell r="C2499" t="str">
            <v>IMPOSTOS RETIDOS NA FONTE</v>
          </cell>
          <cell r="I2499" t="str">
            <v>junho</v>
          </cell>
          <cell r="N2499">
            <v>4.76</v>
          </cell>
        </row>
        <row r="2500">
          <cell r="B2500" t="str">
            <v>ISS</v>
          </cell>
          <cell r="C2500" t="str">
            <v>IMPOSTOS RETIDOS NA FONTE</v>
          </cell>
          <cell r="I2500" t="str">
            <v>junho</v>
          </cell>
          <cell r="N2500">
            <v>4.3499999999999996</v>
          </cell>
        </row>
        <row r="2501">
          <cell r="B2501" t="str">
            <v>ISS</v>
          </cell>
          <cell r="C2501" t="str">
            <v>IMPOSTOS RETIDOS NA FONTE</v>
          </cell>
          <cell r="I2501" t="str">
            <v>junho</v>
          </cell>
          <cell r="N2501">
            <v>173.53</v>
          </cell>
        </row>
        <row r="2502">
          <cell r="B2502" t="str">
            <v>IRRF</v>
          </cell>
          <cell r="C2502" t="str">
            <v>IMPOSTOS RETIDOS NA FONTE</v>
          </cell>
          <cell r="I2502" t="str">
            <v>junho</v>
          </cell>
          <cell r="N2502">
            <v>82.5</v>
          </cell>
        </row>
        <row r="2503">
          <cell r="B2503" t="str">
            <v>PIS/COFINS/CSLL</v>
          </cell>
          <cell r="C2503" t="str">
            <v>IMPOSTOS RETIDOS NA FONTE</v>
          </cell>
          <cell r="I2503" t="str">
            <v>junho</v>
          </cell>
          <cell r="N2503">
            <v>255.75</v>
          </cell>
        </row>
        <row r="2504">
          <cell r="B2504" t="str">
            <v>PIS/COFINS/CSLL</v>
          </cell>
          <cell r="C2504" t="str">
            <v>IMPOSTOS RETIDOS NA FONTE</v>
          </cell>
          <cell r="I2504" t="str">
            <v>junho</v>
          </cell>
          <cell r="N2504">
            <v>11.1</v>
          </cell>
        </row>
        <row r="2505">
          <cell r="B2505" t="str">
            <v>PIS/COFINS/CSLL</v>
          </cell>
          <cell r="C2505" t="str">
            <v>IMPOSTOS RETIDOS NA FONTE</v>
          </cell>
          <cell r="I2505" t="str">
            <v>junho</v>
          </cell>
          <cell r="N2505">
            <v>10.14</v>
          </cell>
        </row>
        <row r="2506">
          <cell r="B2506" t="str">
            <v>ISS</v>
          </cell>
          <cell r="C2506" t="str">
            <v>IMPOSTOS RETIDOS NA FONTE</v>
          </cell>
          <cell r="I2506" t="str">
            <v>junho</v>
          </cell>
          <cell r="N2506">
            <v>180.29</v>
          </cell>
        </row>
        <row r="2507">
          <cell r="B2507" t="str">
            <v>ISS</v>
          </cell>
          <cell r="C2507" t="str">
            <v>IMPOSTOS RETIDOS NA FONTE</v>
          </cell>
          <cell r="I2507" t="str">
            <v>julho</v>
          </cell>
          <cell r="N2507">
            <v>4.3499999999999996</v>
          </cell>
        </row>
        <row r="2508">
          <cell r="B2508" t="str">
            <v>ISS</v>
          </cell>
          <cell r="C2508" t="str">
            <v>IMPOSTOS RETIDOS NA FONTE</v>
          </cell>
          <cell r="I2508" t="str">
            <v>julho</v>
          </cell>
          <cell r="N2508">
            <v>4.7699999999999996</v>
          </cell>
        </row>
        <row r="2509">
          <cell r="B2509" t="str">
            <v>ISS</v>
          </cell>
          <cell r="C2509" t="str">
            <v>IMPOSTOS RETIDOS NA FONTE</v>
          </cell>
          <cell r="I2509" t="str">
            <v>julho</v>
          </cell>
          <cell r="N2509">
            <v>193.23</v>
          </cell>
        </row>
        <row r="2510">
          <cell r="B2510" t="str">
            <v>PIS/COFINS/CSLL</v>
          </cell>
          <cell r="C2510" t="str">
            <v>IMPOSTOS RETIDOS NA FONTE</v>
          </cell>
          <cell r="I2510" t="str">
            <v>julho</v>
          </cell>
          <cell r="N2510">
            <v>31.99</v>
          </cell>
        </row>
        <row r="2511">
          <cell r="B2511" t="str">
            <v>IRRF</v>
          </cell>
          <cell r="C2511" t="str">
            <v>IMPOSTOS RETIDOS NA FONTE</v>
          </cell>
          <cell r="I2511" t="str">
            <v>julho</v>
          </cell>
          <cell r="N2511">
            <v>14.4</v>
          </cell>
        </row>
        <row r="2512">
          <cell r="B2512" t="str">
            <v>PIS/COFINS/CSLL</v>
          </cell>
          <cell r="C2512" t="str">
            <v>IMPOSTOS RETIDOS NA FONTE</v>
          </cell>
          <cell r="I2512" t="str">
            <v>julho</v>
          </cell>
          <cell r="N2512">
            <v>44.64</v>
          </cell>
        </row>
        <row r="2513">
          <cell r="B2513" t="str">
            <v>IRRF</v>
          </cell>
          <cell r="C2513" t="str">
            <v>IMPOSTOS RETIDOS NA FONTE</v>
          </cell>
          <cell r="I2513" t="str">
            <v>julho</v>
          </cell>
          <cell r="N2513">
            <v>82.5</v>
          </cell>
        </row>
        <row r="2514">
          <cell r="B2514" t="str">
            <v>PIS/COFINS/CSLL</v>
          </cell>
          <cell r="C2514" t="str">
            <v>IMPOSTOS RETIDOS NA FONTE</v>
          </cell>
          <cell r="I2514" t="str">
            <v>julho</v>
          </cell>
          <cell r="N2514">
            <v>255.75</v>
          </cell>
        </row>
        <row r="2515">
          <cell r="B2515" t="str">
            <v>PIS/COFINS/CSLL</v>
          </cell>
          <cell r="C2515" t="str">
            <v>IMPOSTOS RETIDOS NA FONTE</v>
          </cell>
          <cell r="I2515" t="str">
            <v>julho</v>
          </cell>
          <cell r="N2515">
            <v>10.14</v>
          </cell>
        </row>
        <row r="2516">
          <cell r="B2516" t="str">
            <v>PIS/COFINS/CSLL</v>
          </cell>
          <cell r="C2516" t="str">
            <v>IMPOSTOS RETIDOS NA FONTE</v>
          </cell>
          <cell r="I2516" t="str">
            <v>julho</v>
          </cell>
          <cell r="N2516">
            <v>11.1</v>
          </cell>
        </row>
        <row r="2517">
          <cell r="B2517" t="str">
            <v>ISS</v>
          </cell>
          <cell r="C2517" t="str">
            <v>IMPOSTOS RETIDOS NA FONTE</v>
          </cell>
          <cell r="I2517" t="str">
            <v>julho</v>
          </cell>
          <cell r="N2517">
            <v>182.07</v>
          </cell>
        </row>
        <row r="2518">
          <cell r="B2518" t="str">
            <v>IMPOSTOS</v>
          </cell>
          <cell r="C2518" t="str">
            <v>IMPOSTOS</v>
          </cell>
          <cell r="I2518" t="str">
            <v>dezembro</v>
          </cell>
          <cell r="N2518">
            <v>1500</v>
          </cell>
        </row>
        <row r="2519">
          <cell r="B2519" t="str">
            <v>IMPOSTOS</v>
          </cell>
          <cell r="C2519" t="str">
            <v>IMPOSTOS</v>
          </cell>
          <cell r="I2519" t="str">
            <v>janeiro</v>
          </cell>
          <cell r="N2519">
            <v>60000</v>
          </cell>
        </row>
        <row r="2520">
          <cell r="B2520" t="str">
            <v>IMPOSTOS</v>
          </cell>
          <cell r="C2520" t="str">
            <v>IMPOSTOS</v>
          </cell>
          <cell r="I2520" t="str">
            <v>janeiro</v>
          </cell>
          <cell r="N2520">
            <v>1050</v>
          </cell>
        </row>
        <row r="2521">
          <cell r="B2521" t="str">
            <v>IMPOSTOS</v>
          </cell>
          <cell r="C2521" t="str">
            <v>IMPOSTOS</v>
          </cell>
          <cell r="I2521" t="str">
            <v>janeiro</v>
          </cell>
          <cell r="N2521">
            <v>215.61</v>
          </cell>
        </row>
        <row r="2522">
          <cell r="B2522" t="str">
            <v>IMPOSTOS</v>
          </cell>
          <cell r="C2522" t="str">
            <v>IMPOSTOS</v>
          </cell>
          <cell r="I2522" t="str">
            <v>fevereiro</v>
          </cell>
          <cell r="N2522">
            <v>60000</v>
          </cell>
        </row>
        <row r="2523">
          <cell r="B2523" t="str">
            <v>CSLL</v>
          </cell>
          <cell r="C2523" t="str">
            <v>IMPOSTOS</v>
          </cell>
          <cell r="I2523" t="str">
            <v>fevereiro</v>
          </cell>
          <cell r="N2523">
            <v>486.87</v>
          </cell>
        </row>
        <row r="2524">
          <cell r="B2524" t="str">
            <v>CSLL</v>
          </cell>
          <cell r="C2524" t="str">
            <v>IMPOSTOS</v>
          </cell>
          <cell r="I2524" t="str">
            <v>fevereiro</v>
          </cell>
          <cell r="N2524">
            <v>513.13</v>
          </cell>
        </row>
        <row r="2525">
          <cell r="B2525" t="str">
            <v>IMPOSTOS</v>
          </cell>
          <cell r="C2525" t="str">
            <v>IMPOSTOS</v>
          </cell>
          <cell r="I2525" t="str">
            <v>março</v>
          </cell>
          <cell r="N2525">
            <v>60000</v>
          </cell>
        </row>
        <row r="2526">
          <cell r="B2526" t="str">
            <v>PIS</v>
          </cell>
          <cell r="C2526" t="str">
            <v>IMPOSTOS</v>
          </cell>
          <cell r="I2526" t="str">
            <v>março</v>
          </cell>
          <cell r="N2526">
            <v>513.13</v>
          </cell>
        </row>
        <row r="2527">
          <cell r="B2527" t="str">
            <v>IMPOSTOS</v>
          </cell>
          <cell r="C2527" t="str">
            <v>IMPOSTOS</v>
          </cell>
          <cell r="I2527" t="str">
            <v>março</v>
          </cell>
          <cell r="N2527">
            <v>879.24</v>
          </cell>
        </row>
        <row r="2528">
          <cell r="B2528" t="str">
            <v>IMPOSTOS</v>
          </cell>
          <cell r="C2528" t="str">
            <v>IMPOSTOS</v>
          </cell>
          <cell r="I2528" t="str">
            <v>abril</v>
          </cell>
          <cell r="N2528">
            <v>211.83</v>
          </cell>
        </row>
        <row r="2529">
          <cell r="B2529" t="str">
            <v>IRPJ</v>
          </cell>
          <cell r="C2529" t="str">
            <v>IMPOSTOS</v>
          </cell>
          <cell r="I2529" t="str">
            <v>abril</v>
          </cell>
          <cell r="N2529">
            <v>538.22</v>
          </cell>
        </row>
        <row r="2530">
          <cell r="B2530" t="str">
            <v>IMPOSTOS</v>
          </cell>
          <cell r="C2530" t="str">
            <v>IMPOSTOS</v>
          </cell>
          <cell r="I2530" t="str">
            <v>abril</v>
          </cell>
          <cell r="N2530">
            <v>41954.2</v>
          </cell>
        </row>
        <row r="2531">
          <cell r="B2531" t="str">
            <v>IRPJ</v>
          </cell>
          <cell r="C2531" t="str">
            <v>IMPOSTOS</v>
          </cell>
          <cell r="I2531" t="str">
            <v>maio</v>
          </cell>
          <cell r="N2531">
            <v>597.65</v>
          </cell>
        </row>
        <row r="2532">
          <cell r="B2532" t="str">
            <v>IMPOSTOS</v>
          </cell>
          <cell r="C2532" t="str">
            <v>IMPOSTOS</v>
          </cell>
          <cell r="I2532" t="str">
            <v>maio</v>
          </cell>
          <cell r="N2532">
            <v>211.04</v>
          </cell>
        </row>
        <row r="2533">
          <cell r="B2533" t="str">
            <v>IMPOSTOS</v>
          </cell>
          <cell r="C2533" t="str">
            <v>IMPOSTOS</v>
          </cell>
          <cell r="I2533" t="str">
            <v>maio</v>
          </cell>
          <cell r="N2533">
            <v>41954.2</v>
          </cell>
        </row>
        <row r="2534">
          <cell r="B2534" t="str">
            <v>IMPOSTOS</v>
          </cell>
          <cell r="C2534" t="str">
            <v>IMPOSTOS</v>
          </cell>
          <cell r="I2534" t="str">
            <v>julho</v>
          </cell>
          <cell r="N2534">
            <v>122.17</v>
          </cell>
        </row>
        <row r="2535">
          <cell r="B2535" t="str">
            <v>IRPJ</v>
          </cell>
          <cell r="C2535" t="str">
            <v>IMPOSTOS</v>
          </cell>
          <cell r="I2535" t="str">
            <v>julho</v>
          </cell>
          <cell r="N2535">
            <v>555.15</v>
          </cell>
        </row>
        <row r="2536">
          <cell r="B2536" t="str">
            <v>IMPOSTOS</v>
          </cell>
          <cell r="C2536" t="str">
            <v>IMPOSTOS</v>
          </cell>
          <cell r="I2536" t="str">
            <v>julho</v>
          </cell>
          <cell r="N2536">
            <v>228.75</v>
          </cell>
        </row>
        <row r="2537">
          <cell r="B2537" t="str">
            <v>IMPOSTOS</v>
          </cell>
          <cell r="C2537" t="str">
            <v>IMPOSTOS</v>
          </cell>
          <cell r="I2537" t="str">
            <v>julho</v>
          </cell>
          <cell r="N2537">
            <v>557.75</v>
          </cell>
        </row>
        <row r="2538">
          <cell r="B2538" t="str">
            <v>FREE-LANCER PARRILHA</v>
          </cell>
          <cell r="C2538" t="str">
            <v>FREE-LANCER</v>
          </cell>
          <cell r="I2538" t="str">
            <v>setembro</v>
          </cell>
          <cell r="N2538">
            <v>150</v>
          </cell>
        </row>
        <row r="2539">
          <cell r="B2539" t="str">
            <v>FREE-LANCER PARRILHA</v>
          </cell>
          <cell r="C2539" t="str">
            <v>FREE-LANCER</v>
          </cell>
          <cell r="I2539" t="str">
            <v>setembro</v>
          </cell>
          <cell r="N2539">
            <v>150</v>
          </cell>
        </row>
        <row r="2540">
          <cell r="B2540" t="str">
            <v>FREE-LANCER SALAO</v>
          </cell>
          <cell r="C2540" t="str">
            <v>FREE-LANCER</v>
          </cell>
          <cell r="I2540" t="str">
            <v>setembro</v>
          </cell>
          <cell r="N2540">
            <v>150</v>
          </cell>
        </row>
        <row r="2541">
          <cell r="B2541" t="str">
            <v>FREE-LANCER CAIXA</v>
          </cell>
          <cell r="C2541" t="str">
            <v>FREE-LANCER</v>
          </cell>
          <cell r="I2541" t="str">
            <v>setembro</v>
          </cell>
          <cell r="N2541">
            <v>150</v>
          </cell>
        </row>
        <row r="2542">
          <cell r="B2542" t="str">
            <v>FREE-LANCER BAR</v>
          </cell>
          <cell r="C2542" t="str">
            <v>FREE-LANCER</v>
          </cell>
          <cell r="I2542" t="str">
            <v>setembro</v>
          </cell>
          <cell r="N2542">
            <v>120</v>
          </cell>
        </row>
        <row r="2543">
          <cell r="B2543" t="str">
            <v>FREE-LANCER PARRILHA</v>
          </cell>
          <cell r="C2543" t="str">
            <v>FREE-LANCER</v>
          </cell>
          <cell r="I2543" t="str">
            <v>setembro</v>
          </cell>
          <cell r="N2543">
            <v>150</v>
          </cell>
        </row>
        <row r="2544">
          <cell r="B2544" t="str">
            <v>FREE-LANCER COZINHA</v>
          </cell>
          <cell r="C2544" t="str">
            <v>FREE-LANCER</v>
          </cell>
          <cell r="I2544" t="str">
            <v>setembro</v>
          </cell>
          <cell r="N2544">
            <v>150</v>
          </cell>
        </row>
        <row r="2545">
          <cell r="B2545" t="str">
            <v>FREE LANCER LIMPEZA</v>
          </cell>
          <cell r="C2545" t="str">
            <v>FREE-LANCER</v>
          </cell>
          <cell r="I2545" t="str">
            <v>setembro</v>
          </cell>
          <cell r="N2545">
            <v>100</v>
          </cell>
        </row>
        <row r="2546">
          <cell r="B2546" t="str">
            <v>FREE-LANCER CAIXA</v>
          </cell>
          <cell r="C2546" t="str">
            <v>FREE-LANCER</v>
          </cell>
          <cell r="I2546" t="str">
            <v>setembro</v>
          </cell>
          <cell r="N2546">
            <v>150</v>
          </cell>
        </row>
        <row r="2547">
          <cell r="B2547" t="str">
            <v>FREE-LANCER BAR</v>
          </cell>
          <cell r="C2547" t="str">
            <v>FREE-LANCER</v>
          </cell>
          <cell r="I2547" t="str">
            <v>setembro</v>
          </cell>
          <cell r="N2547">
            <v>120</v>
          </cell>
        </row>
        <row r="2548">
          <cell r="B2548" t="str">
            <v>FREE-LANCER PARRILHA</v>
          </cell>
          <cell r="C2548" t="str">
            <v>FREE-LANCER</v>
          </cell>
          <cell r="I2548" t="str">
            <v>setembro</v>
          </cell>
          <cell r="N2548">
            <v>200</v>
          </cell>
        </row>
        <row r="2549">
          <cell r="B2549" t="str">
            <v>FREE-LANCER SALAO</v>
          </cell>
          <cell r="C2549" t="str">
            <v>FREE-LANCER</v>
          </cell>
          <cell r="I2549" t="str">
            <v>setembro</v>
          </cell>
          <cell r="N2549">
            <v>150</v>
          </cell>
        </row>
        <row r="2550">
          <cell r="B2550" t="str">
            <v>FREE-LANCER CAIXA</v>
          </cell>
          <cell r="C2550" t="str">
            <v>FREE-LANCER</v>
          </cell>
          <cell r="I2550" t="str">
            <v>setembro</v>
          </cell>
          <cell r="N2550">
            <v>150</v>
          </cell>
        </row>
        <row r="2551">
          <cell r="B2551" t="str">
            <v>FREE-LANCER BAR</v>
          </cell>
          <cell r="C2551" t="str">
            <v>FREE-LANCER</v>
          </cell>
          <cell r="I2551" t="str">
            <v>setembro</v>
          </cell>
          <cell r="N2551">
            <v>120</v>
          </cell>
        </row>
        <row r="2552">
          <cell r="B2552" t="str">
            <v>FREE-LANCER SALAO</v>
          </cell>
          <cell r="C2552" t="str">
            <v>FREE-LANCER</v>
          </cell>
          <cell r="I2552" t="str">
            <v>setembro</v>
          </cell>
          <cell r="N2552">
            <v>150</v>
          </cell>
        </row>
        <row r="2553">
          <cell r="B2553" t="str">
            <v>FREE-LANCER CAIXA</v>
          </cell>
          <cell r="C2553" t="str">
            <v>FREE-LANCER</v>
          </cell>
          <cell r="I2553" t="str">
            <v>setembro</v>
          </cell>
          <cell r="N2553">
            <v>150</v>
          </cell>
        </row>
        <row r="2554">
          <cell r="B2554" t="str">
            <v>FREE-LANCER SALAO</v>
          </cell>
          <cell r="C2554" t="str">
            <v>FREE-LANCER</v>
          </cell>
          <cell r="I2554" t="str">
            <v>setembro</v>
          </cell>
          <cell r="N2554">
            <v>150</v>
          </cell>
        </row>
        <row r="2555">
          <cell r="B2555" t="str">
            <v>FREE LANCER LIMPEZA</v>
          </cell>
          <cell r="C2555" t="str">
            <v>FREE-LANCER</v>
          </cell>
          <cell r="I2555" t="str">
            <v>setembro</v>
          </cell>
          <cell r="N2555">
            <v>100</v>
          </cell>
        </row>
        <row r="2556">
          <cell r="B2556" t="str">
            <v>FREE-LANCER CAIXA</v>
          </cell>
          <cell r="C2556" t="str">
            <v>FREE-LANCER</v>
          </cell>
          <cell r="I2556" t="str">
            <v>setembro</v>
          </cell>
          <cell r="N2556">
            <v>150</v>
          </cell>
        </row>
        <row r="2557">
          <cell r="B2557" t="str">
            <v>FREE-LANCER SALAO</v>
          </cell>
          <cell r="C2557" t="str">
            <v>FREE-LANCER</v>
          </cell>
          <cell r="I2557" t="str">
            <v>setembro</v>
          </cell>
          <cell r="N2557">
            <v>150</v>
          </cell>
        </row>
        <row r="2558">
          <cell r="B2558" t="str">
            <v>FREE LANCER LIMPEZA</v>
          </cell>
          <cell r="C2558" t="str">
            <v>FREE-LANCER</v>
          </cell>
          <cell r="I2558" t="str">
            <v>setembro</v>
          </cell>
          <cell r="N2558">
            <v>80</v>
          </cell>
        </row>
        <row r="2559">
          <cell r="B2559" t="str">
            <v>FREE LANCER LIMPEZA</v>
          </cell>
          <cell r="C2559" t="str">
            <v>FREE-LANCER</v>
          </cell>
          <cell r="I2559" t="str">
            <v>setembro</v>
          </cell>
          <cell r="N2559">
            <v>80</v>
          </cell>
        </row>
        <row r="2560">
          <cell r="B2560" t="str">
            <v>FREE LANCER LIMPEZA</v>
          </cell>
          <cell r="C2560" t="str">
            <v>FREE-LANCER</v>
          </cell>
          <cell r="I2560" t="str">
            <v>setembro</v>
          </cell>
          <cell r="N2560">
            <v>120</v>
          </cell>
        </row>
        <row r="2561">
          <cell r="B2561" t="str">
            <v>FREE LANCER LIMPEZA</v>
          </cell>
          <cell r="C2561" t="str">
            <v>FREE-LANCER</v>
          </cell>
          <cell r="I2561" t="str">
            <v>setembro</v>
          </cell>
          <cell r="N2561">
            <v>120</v>
          </cell>
        </row>
        <row r="2562">
          <cell r="B2562" t="str">
            <v>FREE-LANCER CAIXA</v>
          </cell>
          <cell r="C2562" t="str">
            <v>FREE-LANCER</v>
          </cell>
          <cell r="I2562" t="str">
            <v>setembro</v>
          </cell>
          <cell r="N2562">
            <v>150</v>
          </cell>
        </row>
        <row r="2563">
          <cell r="B2563" t="str">
            <v>FREE LANCER LIMPEZA</v>
          </cell>
          <cell r="C2563" t="str">
            <v>FREE-LANCER</v>
          </cell>
          <cell r="I2563" t="str">
            <v>setembro</v>
          </cell>
          <cell r="N2563">
            <v>120</v>
          </cell>
        </row>
        <row r="2564">
          <cell r="B2564" t="str">
            <v>FREE LANCER LIMPEZA</v>
          </cell>
          <cell r="C2564" t="str">
            <v>FREE-LANCER</v>
          </cell>
          <cell r="I2564" t="str">
            <v>setembro</v>
          </cell>
          <cell r="N2564">
            <v>120</v>
          </cell>
        </row>
        <row r="2565">
          <cell r="B2565" t="str">
            <v>FREE-LANCER SEGURANCA</v>
          </cell>
          <cell r="C2565" t="str">
            <v>FREE-LANCER</v>
          </cell>
          <cell r="I2565" t="str">
            <v>setembro</v>
          </cell>
          <cell r="N2565">
            <v>200</v>
          </cell>
        </row>
        <row r="2566">
          <cell r="B2566" t="str">
            <v>FREE-LANCER COZINHA</v>
          </cell>
          <cell r="C2566" t="str">
            <v>FREE-LANCER</v>
          </cell>
          <cell r="I2566" t="str">
            <v>setembro</v>
          </cell>
          <cell r="N2566">
            <v>60</v>
          </cell>
        </row>
        <row r="2567">
          <cell r="B2567" t="str">
            <v>FREE-LANCER SALAO</v>
          </cell>
          <cell r="C2567" t="str">
            <v>FREE-LANCER</v>
          </cell>
          <cell r="I2567" t="str">
            <v>setembro</v>
          </cell>
          <cell r="N2567">
            <v>150</v>
          </cell>
        </row>
        <row r="2568">
          <cell r="B2568" t="str">
            <v>FREE-LANCER SALAO</v>
          </cell>
          <cell r="C2568" t="str">
            <v>FREE-LANCER</v>
          </cell>
          <cell r="I2568" t="str">
            <v>setembro</v>
          </cell>
          <cell r="N2568">
            <v>150</v>
          </cell>
        </row>
        <row r="2569">
          <cell r="B2569" t="str">
            <v>FREE LANCER LIMPEZA</v>
          </cell>
          <cell r="C2569" t="str">
            <v>FREE-LANCER</v>
          </cell>
          <cell r="I2569" t="str">
            <v>setembro</v>
          </cell>
          <cell r="N2569">
            <v>60</v>
          </cell>
        </row>
        <row r="2570">
          <cell r="B2570" t="str">
            <v>FREE-LANCER CAIXA</v>
          </cell>
          <cell r="C2570" t="str">
            <v>FREE-LANCER</v>
          </cell>
          <cell r="I2570" t="str">
            <v>setembro</v>
          </cell>
          <cell r="N2570">
            <v>150</v>
          </cell>
        </row>
        <row r="2571">
          <cell r="B2571" t="str">
            <v>FREE-LANCER PARRILHA</v>
          </cell>
          <cell r="C2571" t="str">
            <v>FREE-LANCER</v>
          </cell>
          <cell r="I2571" t="str">
            <v>setembro</v>
          </cell>
          <cell r="N2571">
            <v>60</v>
          </cell>
        </row>
        <row r="2572">
          <cell r="B2572" t="str">
            <v>FREE-LANCER SALAO</v>
          </cell>
          <cell r="C2572" t="str">
            <v>FREE-LANCER</v>
          </cell>
          <cell r="I2572" t="str">
            <v>setembro</v>
          </cell>
          <cell r="N2572">
            <v>150</v>
          </cell>
        </row>
        <row r="2573">
          <cell r="B2573" t="str">
            <v>FREE LANCER LIMPEZA</v>
          </cell>
          <cell r="C2573" t="str">
            <v>FREE-LANCER</v>
          </cell>
          <cell r="I2573" t="str">
            <v>setembro</v>
          </cell>
          <cell r="N2573">
            <v>60</v>
          </cell>
        </row>
        <row r="2574">
          <cell r="B2574" t="str">
            <v>FREE LANCER LIMPEZA</v>
          </cell>
          <cell r="C2574" t="str">
            <v>FREE-LANCER</v>
          </cell>
          <cell r="I2574" t="str">
            <v>setembro</v>
          </cell>
          <cell r="N2574">
            <v>60</v>
          </cell>
        </row>
        <row r="2575">
          <cell r="B2575" t="str">
            <v>FREE-LANCER CAIXA</v>
          </cell>
          <cell r="C2575" t="str">
            <v>FREE-LANCER</v>
          </cell>
          <cell r="I2575" t="str">
            <v>outubro</v>
          </cell>
          <cell r="N2575">
            <v>150</v>
          </cell>
        </row>
        <row r="2576">
          <cell r="B2576" t="str">
            <v>FREE-LANCER SALAO</v>
          </cell>
          <cell r="C2576" t="str">
            <v>FREE-LANCER</v>
          </cell>
          <cell r="I2576" t="str">
            <v>outubro</v>
          </cell>
          <cell r="N2576">
            <v>150</v>
          </cell>
        </row>
        <row r="2577">
          <cell r="B2577" t="str">
            <v>FREE-LANCER SALAO</v>
          </cell>
          <cell r="C2577" t="str">
            <v>FREE-LANCER</v>
          </cell>
          <cell r="I2577" t="str">
            <v>outubro</v>
          </cell>
          <cell r="N2577">
            <v>150</v>
          </cell>
        </row>
        <row r="2578">
          <cell r="B2578" t="str">
            <v>FREE-LANCER SALAO</v>
          </cell>
          <cell r="C2578" t="str">
            <v>FREE-LANCER</v>
          </cell>
          <cell r="I2578" t="str">
            <v>outubro</v>
          </cell>
          <cell r="N2578">
            <v>120</v>
          </cell>
        </row>
        <row r="2579">
          <cell r="B2579" t="str">
            <v>FREE-LANCER SALAO</v>
          </cell>
          <cell r="C2579" t="str">
            <v>FREE-LANCER</v>
          </cell>
          <cell r="I2579" t="str">
            <v>outubro</v>
          </cell>
          <cell r="N2579">
            <v>150</v>
          </cell>
        </row>
        <row r="2580">
          <cell r="B2580" t="str">
            <v>FREE-LANCER SALAO</v>
          </cell>
          <cell r="C2580" t="str">
            <v>FREE-LANCER</v>
          </cell>
          <cell r="I2580" t="str">
            <v>outubro</v>
          </cell>
          <cell r="N2580">
            <v>120</v>
          </cell>
        </row>
        <row r="2581">
          <cell r="B2581" t="str">
            <v>FREE LANCER LIMPEZA</v>
          </cell>
          <cell r="C2581" t="str">
            <v>FREE-LANCER</v>
          </cell>
          <cell r="I2581" t="str">
            <v>outubro</v>
          </cell>
          <cell r="N2581">
            <v>120</v>
          </cell>
        </row>
        <row r="2582">
          <cell r="B2582" t="str">
            <v>FREE-LANCER SALAO</v>
          </cell>
          <cell r="C2582" t="str">
            <v>FREE-LANCER</v>
          </cell>
          <cell r="I2582" t="str">
            <v>outubro</v>
          </cell>
          <cell r="N2582">
            <v>120</v>
          </cell>
        </row>
        <row r="2583">
          <cell r="B2583" t="str">
            <v>FREE-LANCER SALAO</v>
          </cell>
          <cell r="C2583" t="str">
            <v>FREE-LANCER</v>
          </cell>
          <cell r="I2583" t="str">
            <v>outubro</v>
          </cell>
          <cell r="N2583">
            <v>120</v>
          </cell>
        </row>
        <row r="2584">
          <cell r="B2584" t="str">
            <v>FREE-LANCER SALAO</v>
          </cell>
          <cell r="C2584" t="str">
            <v>FREE-LANCER</v>
          </cell>
          <cell r="I2584" t="str">
            <v>outubro</v>
          </cell>
          <cell r="N2584">
            <v>120</v>
          </cell>
        </row>
        <row r="2585">
          <cell r="B2585" t="str">
            <v>FREE-LANCER SALAO</v>
          </cell>
          <cell r="C2585" t="str">
            <v>FREE-LANCER</v>
          </cell>
          <cell r="I2585" t="str">
            <v>outubro</v>
          </cell>
          <cell r="N2585">
            <v>120</v>
          </cell>
        </row>
        <row r="2586">
          <cell r="B2586" t="str">
            <v>FREE-LANCER CAIXA</v>
          </cell>
          <cell r="C2586" t="str">
            <v>FREE-LANCER</v>
          </cell>
          <cell r="I2586" t="str">
            <v>outubro</v>
          </cell>
          <cell r="N2586">
            <v>150</v>
          </cell>
        </row>
        <row r="2587">
          <cell r="B2587" t="str">
            <v>FREE-LANCER SALAO</v>
          </cell>
          <cell r="C2587" t="str">
            <v>FREE-LANCER</v>
          </cell>
          <cell r="I2587" t="str">
            <v>outubro</v>
          </cell>
          <cell r="N2587">
            <v>120</v>
          </cell>
        </row>
        <row r="2588">
          <cell r="B2588" t="str">
            <v>FREE-LANCER SALAO</v>
          </cell>
          <cell r="C2588" t="str">
            <v>FREE-LANCER</v>
          </cell>
          <cell r="I2588" t="str">
            <v>outubro</v>
          </cell>
          <cell r="N2588">
            <v>120</v>
          </cell>
        </row>
        <row r="2589">
          <cell r="B2589" t="str">
            <v>FREE LANCER LIMPEZA</v>
          </cell>
          <cell r="C2589" t="str">
            <v>FREE-LANCER</v>
          </cell>
          <cell r="I2589" t="str">
            <v>outubro</v>
          </cell>
          <cell r="N2589">
            <v>120</v>
          </cell>
        </row>
        <row r="2590">
          <cell r="B2590" t="str">
            <v>FREE LANCER LIMPEZA</v>
          </cell>
          <cell r="C2590" t="str">
            <v>FREE-LANCER</v>
          </cell>
          <cell r="I2590" t="str">
            <v>outubro</v>
          </cell>
          <cell r="N2590">
            <v>120</v>
          </cell>
        </row>
        <row r="2591">
          <cell r="B2591" t="str">
            <v>FREE LANCER LIMPEZA</v>
          </cell>
          <cell r="C2591" t="str">
            <v>FREE-LANCER</v>
          </cell>
          <cell r="I2591" t="str">
            <v>outubro</v>
          </cell>
          <cell r="N2591">
            <v>120</v>
          </cell>
        </row>
        <row r="2592">
          <cell r="B2592" t="str">
            <v>FREE-LANCER SALAO</v>
          </cell>
          <cell r="C2592" t="str">
            <v>FREE-LANCER</v>
          </cell>
          <cell r="I2592" t="str">
            <v>outubro</v>
          </cell>
          <cell r="N2592">
            <v>150</v>
          </cell>
        </row>
        <row r="2593">
          <cell r="B2593" t="str">
            <v>FREE LANCER LIMPEZA</v>
          </cell>
          <cell r="C2593" t="str">
            <v>FREE-LANCER</v>
          </cell>
          <cell r="I2593" t="str">
            <v>outubro</v>
          </cell>
          <cell r="N2593">
            <v>120</v>
          </cell>
        </row>
        <row r="2594">
          <cell r="B2594" t="str">
            <v>FREE-LANCER SALAO</v>
          </cell>
          <cell r="C2594" t="str">
            <v>FREE-LANCER</v>
          </cell>
          <cell r="I2594" t="str">
            <v>outubro</v>
          </cell>
          <cell r="N2594">
            <v>150</v>
          </cell>
        </row>
        <row r="2595">
          <cell r="B2595" t="str">
            <v>FREE LANCER LIMPEZA</v>
          </cell>
          <cell r="C2595" t="str">
            <v>FREE-LANCER</v>
          </cell>
          <cell r="I2595" t="str">
            <v>outubro</v>
          </cell>
          <cell r="N2595">
            <v>120</v>
          </cell>
        </row>
        <row r="2596">
          <cell r="B2596" t="str">
            <v>FREE-LANCER SALAO</v>
          </cell>
          <cell r="C2596" t="str">
            <v>FREE-LANCER</v>
          </cell>
          <cell r="I2596" t="str">
            <v>outubro</v>
          </cell>
          <cell r="N2596">
            <v>150</v>
          </cell>
        </row>
        <row r="2597">
          <cell r="B2597" t="str">
            <v>FREE LANCER LIMPEZA</v>
          </cell>
          <cell r="C2597" t="str">
            <v>FREE-LANCER</v>
          </cell>
          <cell r="I2597" t="str">
            <v>outubro</v>
          </cell>
          <cell r="N2597">
            <v>120</v>
          </cell>
        </row>
        <row r="2598">
          <cell r="B2598" t="str">
            <v>FREE-LANCER SALAO</v>
          </cell>
          <cell r="C2598" t="str">
            <v>FREE-LANCER</v>
          </cell>
          <cell r="I2598" t="str">
            <v>outubro</v>
          </cell>
          <cell r="N2598">
            <v>120</v>
          </cell>
        </row>
        <row r="2599">
          <cell r="B2599" t="str">
            <v>FREE LANCER LIMPEZA</v>
          </cell>
          <cell r="C2599" t="str">
            <v>FREE-LANCER</v>
          </cell>
          <cell r="I2599" t="str">
            <v>outubro</v>
          </cell>
          <cell r="N2599">
            <v>120</v>
          </cell>
        </row>
        <row r="2600">
          <cell r="B2600" t="str">
            <v>FREE LANCER LIMPEZA</v>
          </cell>
          <cell r="C2600" t="str">
            <v>FREE-LANCER</v>
          </cell>
          <cell r="I2600" t="str">
            <v>outubro</v>
          </cell>
          <cell r="N2600">
            <v>120</v>
          </cell>
        </row>
        <row r="2601">
          <cell r="B2601" t="str">
            <v>FREE LANCER LIMPEZA</v>
          </cell>
          <cell r="C2601" t="str">
            <v>FREE-LANCER</v>
          </cell>
          <cell r="I2601" t="str">
            <v>outubro</v>
          </cell>
          <cell r="N2601">
            <v>120</v>
          </cell>
        </row>
        <row r="2602">
          <cell r="B2602" t="str">
            <v>FREE LANCER LIMPEZA</v>
          </cell>
          <cell r="C2602" t="str">
            <v>FREE-LANCER</v>
          </cell>
          <cell r="I2602" t="str">
            <v>outubro</v>
          </cell>
          <cell r="N2602">
            <v>120</v>
          </cell>
        </row>
        <row r="2603">
          <cell r="B2603" t="str">
            <v>FREE-LANCER SALAO</v>
          </cell>
          <cell r="C2603" t="str">
            <v>FREE-LANCER</v>
          </cell>
          <cell r="I2603" t="str">
            <v>outubro</v>
          </cell>
          <cell r="N2603">
            <v>120</v>
          </cell>
        </row>
        <row r="2604">
          <cell r="B2604" t="str">
            <v>FREE LANCER LIMPEZA</v>
          </cell>
          <cell r="C2604" t="str">
            <v>FREE-LANCER</v>
          </cell>
          <cell r="I2604" t="str">
            <v>outubro</v>
          </cell>
          <cell r="N2604">
            <v>120</v>
          </cell>
        </row>
        <row r="2605">
          <cell r="B2605" t="str">
            <v>FREE LANCER LIMPEZA</v>
          </cell>
          <cell r="C2605" t="str">
            <v>FREE-LANCER</v>
          </cell>
          <cell r="I2605" t="str">
            <v>outubro</v>
          </cell>
          <cell r="N2605">
            <v>120</v>
          </cell>
        </row>
        <row r="2606">
          <cell r="B2606" t="str">
            <v>FREE LANCER LIMPEZA</v>
          </cell>
          <cell r="C2606" t="str">
            <v>FREE-LANCER</v>
          </cell>
          <cell r="I2606" t="str">
            <v>outubro</v>
          </cell>
          <cell r="N2606">
            <v>120</v>
          </cell>
        </row>
        <row r="2607">
          <cell r="B2607" t="str">
            <v>FREE-LANCER COZINHA</v>
          </cell>
          <cell r="C2607" t="str">
            <v>FREE-LANCER</v>
          </cell>
          <cell r="I2607" t="str">
            <v>novembro</v>
          </cell>
          <cell r="N2607">
            <v>120</v>
          </cell>
        </row>
        <row r="2608">
          <cell r="B2608" t="str">
            <v>FREE-LANCER SALAO</v>
          </cell>
          <cell r="C2608" t="str">
            <v>FREE-LANCER</v>
          </cell>
          <cell r="I2608" t="str">
            <v>novembro</v>
          </cell>
          <cell r="N2608">
            <v>150</v>
          </cell>
        </row>
        <row r="2609">
          <cell r="B2609" t="str">
            <v>FREE LANCER LIMPEZA</v>
          </cell>
          <cell r="C2609" t="str">
            <v>FREE-LANCER</v>
          </cell>
          <cell r="I2609" t="str">
            <v>novembro</v>
          </cell>
          <cell r="N2609">
            <v>120</v>
          </cell>
        </row>
        <row r="2610">
          <cell r="B2610" t="str">
            <v>FREE-LANCER COZINHA</v>
          </cell>
          <cell r="C2610" t="str">
            <v>FREE-LANCER</v>
          </cell>
          <cell r="I2610" t="str">
            <v>novembro</v>
          </cell>
          <cell r="N2610">
            <v>100</v>
          </cell>
        </row>
        <row r="2611">
          <cell r="B2611" t="str">
            <v>FREE LANCER LIMPEZA</v>
          </cell>
          <cell r="C2611" t="str">
            <v>FREE-LANCER</v>
          </cell>
          <cell r="I2611" t="str">
            <v>novembro</v>
          </cell>
          <cell r="N2611">
            <v>120</v>
          </cell>
        </row>
        <row r="2612">
          <cell r="B2612" t="str">
            <v>FREE LANCER LIMPEZA</v>
          </cell>
          <cell r="C2612" t="str">
            <v>FREE-LANCER</v>
          </cell>
          <cell r="I2612" t="str">
            <v>novembro</v>
          </cell>
          <cell r="N2612">
            <v>120</v>
          </cell>
        </row>
        <row r="2613">
          <cell r="B2613" t="str">
            <v>FREE LANCER LIMPEZA</v>
          </cell>
          <cell r="C2613" t="str">
            <v>FREE-LANCER</v>
          </cell>
          <cell r="I2613" t="str">
            <v>novembro</v>
          </cell>
          <cell r="N2613">
            <v>120</v>
          </cell>
        </row>
        <row r="2614">
          <cell r="B2614" t="str">
            <v>FREE-LANCER COZINHA</v>
          </cell>
          <cell r="C2614" t="str">
            <v>FREE-LANCER</v>
          </cell>
          <cell r="I2614" t="str">
            <v>novembro</v>
          </cell>
          <cell r="N2614">
            <v>120</v>
          </cell>
        </row>
        <row r="2615">
          <cell r="B2615" t="str">
            <v>FREE-LANCER SALAO</v>
          </cell>
          <cell r="C2615" t="str">
            <v>FREE-LANCER</v>
          </cell>
          <cell r="I2615" t="str">
            <v>novembro</v>
          </cell>
          <cell r="N2615">
            <v>150</v>
          </cell>
        </row>
        <row r="2616">
          <cell r="B2616" t="str">
            <v>FREE LANCER LIMPEZA</v>
          </cell>
          <cell r="C2616" t="str">
            <v>FREE-LANCER</v>
          </cell>
          <cell r="I2616" t="str">
            <v>novembro</v>
          </cell>
          <cell r="N2616">
            <v>120</v>
          </cell>
        </row>
        <row r="2617">
          <cell r="B2617" t="str">
            <v>FREE-LANCER COZINHA</v>
          </cell>
          <cell r="C2617" t="str">
            <v>FREE-LANCER</v>
          </cell>
          <cell r="I2617" t="str">
            <v>novembro</v>
          </cell>
          <cell r="N2617">
            <v>120</v>
          </cell>
        </row>
        <row r="2618">
          <cell r="B2618" t="str">
            <v>FREE LANCER LIMPEZA</v>
          </cell>
          <cell r="C2618" t="str">
            <v>FREE-LANCER</v>
          </cell>
          <cell r="I2618" t="str">
            <v>novembro</v>
          </cell>
          <cell r="N2618">
            <v>120</v>
          </cell>
        </row>
        <row r="2619">
          <cell r="B2619" t="str">
            <v>FREE LANCER LIMPEZA</v>
          </cell>
          <cell r="C2619" t="str">
            <v>FREE-LANCER</v>
          </cell>
          <cell r="I2619" t="str">
            <v>novembro</v>
          </cell>
          <cell r="N2619">
            <v>240</v>
          </cell>
        </row>
        <row r="2620">
          <cell r="B2620" t="str">
            <v>FREE LANCER LIMPEZA</v>
          </cell>
          <cell r="C2620" t="str">
            <v>FREE-LANCER</v>
          </cell>
          <cell r="I2620" t="str">
            <v>novembro</v>
          </cell>
          <cell r="N2620">
            <v>120</v>
          </cell>
        </row>
        <row r="2621">
          <cell r="B2621" t="str">
            <v>FREE-LANCER COZINHA</v>
          </cell>
          <cell r="C2621" t="str">
            <v>FREE-LANCER</v>
          </cell>
          <cell r="I2621" t="str">
            <v>novembro</v>
          </cell>
          <cell r="N2621">
            <v>120</v>
          </cell>
        </row>
        <row r="2622">
          <cell r="B2622" t="str">
            <v>FREE-LANCER SALAO</v>
          </cell>
          <cell r="C2622" t="str">
            <v>FREE-LANCER</v>
          </cell>
          <cell r="I2622" t="str">
            <v>novembro</v>
          </cell>
          <cell r="N2622">
            <v>150</v>
          </cell>
        </row>
        <row r="2623">
          <cell r="B2623" t="str">
            <v>FREE-LANCER COZINHA</v>
          </cell>
          <cell r="C2623" t="str">
            <v>FREE-LANCER</v>
          </cell>
          <cell r="I2623" t="str">
            <v>novembro</v>
          </cell>
          <cell r="N2623">
            <v>120</v>
          </cell>
        </row>
        <row r="2624">
          <cell r="B2624" t="str">
            <v>FREE-LANCER SALAO</v>
          </cell>
          <cell r="C2624" t="str">
            <v>FREE-LANCER</v>
          </cell>
          <cell r="I2624" t="str">
            <v>novembro</v>
          </cell>
          <cell r="N2624">
            <v>150</v>
          </cell>
        </row>
        <row r="2625">
          <cell r="B2625" t="str">
            <v>FREE LANCER LIMPEZA</v>
          </cell>
          <cell r="C2625" t="str">
            <v>FREE-LANCER</v>
          </cell>
          <cell r="I2625" t="str">
            <v>novembro</v>
          </cell>
          <cell r="N2625">
            <v>120</v>
          </cell>
        </row>
        <row r="2626">
          <cell r="B2626" t="str">
            <v>FREE LANCER LIMPEZA</v>
          </cell>
          <cell r="C2626" t="str">
            <v>FREE-LANCER</v>
          </cell>
          <cell r="I2626" t="str">
            <v>novembro</v>
          </cell>
          <cell r="N2626">
            <v>120</v>
          </cell>
        </row>
        <row r="2627">
          <cell r="B2627" t="str">
            <v>FREE-LANCER SALAO</v>
          </cell>
          <cell r="C2627" t="str">
            <v>FREE-LANCER</v>
          </cell>
          <cell r="I2627" t="str">
            <v>novembro</v>
          </cell>
          <cell r="N2627">
            <v>150</v>
          </cell>
        </row>
        <row r="2628">
          <cell r="B2628" t="str">
            <v>FREE-LANCER SEGURANCA</v>
          </cell>
          <cell r="C2628" t="str">
            <v>FREE-LANCER</v>
          </cell>
          <cell r="I2628" t="str">
            <v>novembro</v>
          </cell>
          <cell r="N2628">
            <v>150</v>
          </cell>
        </row>
        <row r="2629">
          <cell r="B2629" t="str">
            <v>FREE-LANCER SEGURANCA</v>
          </cell>
          <cell r="C2629" t="str">
            <v>FREE-LANCER</v>
          </cell>
          <cell r="I2629" t="str">
            <v>novembro</v>
          </cell>
          <cell r="N2629">
            <v>150</v>
          </cell>
        </row>
        <row r="2630">
          <cell r="B2630" t="str">
            <v>FREE-LANCER SALAO</v>
          </cell>
          <cell r="C2630" t="str">
            <v>FREE-LANCER</v>
          </cell>
          <cell r="I2630" t="str">
            <v>novembro</v>
          </cell>
          <cell r="N2630">
            <v>300</v>
          </cell>
        </row>
        <row r="2631">
          <cell r="B2631" t="str">
            <v>FREE LANCER LIMPEZA</v>
          </cell>
          <cell r="C2631" t="str">
            <v>FREE-LANCER</v>
          </cell>
          <cell r="I2631" t="str">
            <v>novembro</v>
          </cell>
          <cell r="N2631">
            <v>120</v>
          </cell>
        </row>
        <row r="2632">
          <cell r="B2632" t="str">
            <v>FREE LANCER LIMPEZA</v>
          </cell>
          <cell r="C2632" t="str">
            <v>FREE-LANCER</v>
          </cell>
          <cell r="I2632" t="str">
            <v>novembro</v>
          </cell>
          <cell r="N2632">
            <v>120</v>
          </cell>
        </row>
        <row r="2633">
          <cell r="B2633" t="str">
            <v>FREE-LANCER SEGURANCA</v>
          </cell>
          <cell r="C2633" t="str">
            <v>FREE-LANCER</v>
          </cell>
          <cell r="I2633" t="str">
            <v>novembro</v>
          </cell>
          <cell r="N2633">
            <v>150</v>
          </cell>
        </row>
        <row r="2634">
          <cell r="B2634" t="str">
            <v>FREE-LANCER CAIXA</v>
          </cell>
          <cell r="C2634" t="str">
            <v>FREE-LANCER</v>
          </cell>
          <cell r="I2634" t="str">
            <v>novembro</v>
          </cell>
          <cell r="N2634">
            <v>150</v>
          </cell>
        </row>
        <row r="2635">
          <cell r="B2635" t="str">
            <v>FREE-LANCER SALAO</v>
          </cell>
          <cell r="C2635" t="str">
            <v>FREE-LANCER</v>
          </cell>
          <cell r="I2635" t="str">
            <v>novembro</v>
          </cell>
          <cell r="N2635">
            <v>150</v>
          </cell>
        </row>
        <row r="2636">
          <cell r="B2636" t="str">
            <v>FREE LANCER LIMPEZA</v>
          </cell>
          <cell r="C2636" t="str">
            <v>FREE-LANCER</v>
          </cell>
          <cell r="I2636" t="str">
            <v>novembro</v>
          </cell>
          <cell r="N2636">
            <v>120</v>
          </cell>
        </row>
        <row r="2637">
          <cell r="B2637" t="str">
            <v>FREE-LANCER SEGURANCA</v>
          </cell>
          <cell r="C2637" t="str">
            <v>FREE-LANCER</v>
          </cell>
          <cell r="I2637" t="str">
            <v>novembro</v>
          </cell>
          <cell r="N2637">
            <v>300</v>
          </cell>
        </row>
        <row r="2638">
          <cell r="B2638" t="str">
            <v>FREE-LANCER SEGURANCA</v>
          </cell>
          <cell r="C2638" t="str">
            <v>FREE-LANCER</v>
          </cell>
          <cell r="I2638" t="str">
            <v>novembro</v>
          </cell>
          <cell r="N2638">
            <v>100</v>
          </cell>
        </row>
        <row r="2639">
          <cell r="B2639" t="str">
            <v>FREE LANCER LIMPEZA</v>
          </cell>
          <cell r="C2639" t="str">
            <v>FREE-LANCER</v>
          </cell>
          <cell r="I2639" t="str">
            <v>novembro</v>
          </cell>
          <cell r="N2639">
            <v>120</v>
          </cell>
        </row>
        <row r="2640">
          <cell r="B2640" t="str">
            <v>FREE LANCER LIMPEZA</v>
          </cell>
          <cell r="C2640" t="str">
            <v>FREE-LANCER</v>
          </cell>
          <cell r="I2640" t="str">
            <v>novembro</v>
          </cell>
          <cell r="N2640">
            <v>120</v>
          </cell>
        </row>
        <row r="2641">
          <cell r="B2641" t="str">
            <v>FREE LANCER LIMPEZA</v>
          </cell>
          <cell r="C2641" t="str">
            <v>FREE-LANCER</v>
          </cell>
          <cell r="I2641" t="str">
            <v>novembro</v>
          </cell>
          <cell r="N2641">
            <v>120</v>
          </cell>
        </row>
        <row r="2642">
          <cell r="B2642" t="str">
            <v>FREE-LANCER CAIXA</v>
          </cell>
          <cell r="C2642" t="str">
            <v>FREE-LANCER</v>
          </cell>
          <cell r="I2642" t="str">
            <v>novembro</v>
          </cell>
          <cell r="N2642">
            <v>150</v>
          </cell>
        </row>
        <row r="2643">
          <cell r="B2643" t="str">
            <v>FREE LANCER LIMPEZA</v>
          </cell>
          <cell r="C2643" t="str">
            <v>FREE-LANCER</v>
          </cell>
          <cell r="I2643" t="str">
            <v>novembro</v>
          </cell>
          <cell r="N2643">
            <v>120</v>
          </cell>
        </row>
        <row r="2644">
          <cell r="B2644" t="str">
            <v>FREE-LANCER COZINHA</v>
          </cell>
          <cell r="C2644" t="str">
            <v>FREE-LANCER</v>
          </cell>
          <cell r="I2644" t="str">
            <v>novembro</v>
          </cell>
          <cell r="N2644">
            <v>240</v>
          </cell>
        </row>
        <row r="2645">
          <cell r="B2645" t="str">
            <v>FREE-LANCER SALAO</v>
          </cell>
          <cell r="C2645" t="str">
            <v>FREE-LANCER</v>
          </cell>
          <cell r="I2645" t="str">
            <v>novembro</v>
          </cell>
          <cell r="N2645">
            <v>150</v>
          </cell>
        </row>
        <row r="2646">
          <cell r="B2646" t="str">
            <v>FREE-LANCER SALAO</v>
          </cell>
          <cell r="C2646" t="str">
            <v>FREE-LANCER</v>
          </cell>
          <cell r="I2646" t="str">
            <v>novembro</v>
          </cell>
          <cell r="N2646">
            <v>120</v>
          </cell>
        </row>
        <row r="2647">
          <cell r="B2647" t="str">
            <v>FREE LANCER LIMPEZA</v>
          </cell>
          <cell r="C2647" t="str">
            <v>FREE-LANCER</v>
          </cell>
          <cell r="I2647" t="str">
            <v>novembro</v>
          </cell>
          <cell r="N2647">
            <v>120</v>
          </cell>
        </row>
        <row r="2648">
          <cell r="B2648" t="str">
            <v>FREE-LANCER CAIXA</v>
          </cell>
          <cell r="C2648" t="str">
            <v>FREE-LANCER</v>
          </cell>
          <cell r="I2648" t="str">
            <v>novembro</v>
          </cell>
          <cell r="N2648">
            <v>150</v>
          </cell>
        </row>
        <row r="2649">
          <cell r="B2649" t="str">
            <v>FREE-LANCER SALAO</v>
          </cell>
          <cell r="C2649" t="str">
            <v>FREE-LANCER</v>
          </cell>
          <cell r="I2649" t="str">
            <v>novembro</v>
          </cell>
          <cell r="N2649">
            <v>120</v>
          </cell>
        </row>
        <row r="2650">
          <cell r="B2650" t="str">
            <v>FREE LANCER LIMPEZA</v>
          </cell>
          <cell r="C2650" t="str">
            <v>FREE-LANCER</v>
          </cell>
          <cell r="I2650" t="str">
            <v>novembro</v>
          </cell>
          <cell r="N2650">
            <v>120</v>
          </cell>
        </row>
        <row r="2651">
          <cell r="B2651" t="str">
            <v>FREE-LANCER SEGURANCA</v>
          </cell>
          <cell r="C2651" t="str">
            <v>FREE-LANCER</v>
          </cell>
          <cell r="I2651" t="str">
            <v>novembro</v>
          </cell>
          <cell r="N2651">
            <v>300</v>
          </cell>
        </row>
        <row r="2652">
          <cell r="B2652" t="str">
            <v>FREE LANCER LIMPEZA</v>
          </cell>
          <cell r="C2652" t="str">
            <v>FREE-LANCER</v>
          </cell>
          <cell r="I2652" t="str">
            <v>novembro</v>
          </cell>
          <cell r="N2652">
            <v>120</v>
          </cell>
        </row>
        <row r="2653">
          <cell r="B2653" t="str">
            <v>FREE LANCER LIMPEZA</v>
          </cell>
          <cell r="C2653" t="str">
            <v>FREE-LANCER</v>
          </cell>
          <cell r="I2653" t="str">
            <v>novembro</v>
          </cell>
          <cell r="N2653">
            <v>120</v>
          </cell>
        </row>
        <row r="2654">
          <cell r="B2654" t="str">
            <v>FREE LANCER LIMPEZA</v>
          </cell>
          <cell r="C2654" t="str">
            <v>FREE-LANCER</v>
          </cell>
          <cell r="I2654" t="str">
            <v>novembro</v>
          </cell>
          <cell r="N2654">
            <v>120</v>
          </cell>
        </row>
        <row r="2655">
          <cell r="B2655" t="str">
            <v>FREE-LANCER SEGURANCA</v>
          </cell>
          <cell r="C2655" t="str">
            <v>FREE-LANCER</v>
          </cell>
          <cell r="I2655" t="str">
            <v>novembro</v>
          </cell>
          <cell r="N2655">
            <v>150</v>
          </cell>
        </row>
        <row r="2656">
          <cell r="B2656" t="str">
            <v>FREE LANCER LIMPEZA</v>
          </cell>
          <cell r="C2656" t="str">
            <v>FREE-LANCER</v>
          </cell>
          <cell r="I2656" t="str">
            <v>novembro</v>
          </cell>
          <cell r="N2656">
            <v>120</v>
          </cell>
        </row>
        <row r="2657">
          <cell r="B2657" t="str">
            <v>FREE LANCER LIMPEZA</v>
          </cell>
          <cell r="C2657" t="str">
            <v>FREE-LANCER</v>
          </cell>
          <cell r="I2657" t="str">
            <v>novembro</v>
          </cell>
          <cell r="N2657">
            <v>120</v>
          </cell>
        </row>
        <row r="2658">
          <cell r="B2658" t="str">
            <v>FREE-LANCER COZINHA</v>
          </cell>
          <cell r="C2658" t="str">
            <v>FREE-LANCER</v>
          </cell>
          <cell r="I2658" t="str">
            <v>novembro</v>
          </cell>
          <cell r="N2658">
            <v>120</v>
          </cell>
        </row>
        <row r="2659">
          <cell r="B2659" t="str">
            <v>FREE-LANCER SALAO</v>
          </cell>
          <cell r="C2659" t="str">
            <v>FREE-LANCER</v>
          </cell>
          <cell r="I2659" t="str">
            <v>novembro</v>
          </cell>
          <cell r="N2659">
            <v>150</v>
          </cell>
        </row>
        <row r="2660">
          <cell r="B2660" t="str">
            <v>FREE LANCER LIMPEZA</v>
          </cell>
          <cell r="C2660" t="str">
            <v>FREE-LANCER</v>
          </cell>
          <cell r="I2660" t="str">
            <v>novembro</v>
          </cell>
          <cell r="N2660">
            <v>120</v>
          </cell>
        </row>
        <row r="2661">
          <cell r="B2661" t="str">
            <v>FREE-LANCER COZINHA</v>
          </cell>
          <cell r="C2661" t="str">
            <v>FREE-LANCER</v>
          </cell>
          <cell r="I2661" t="str">
            <v>novembro</v>
          </cell>
          <cell r="N2661">
            <v>120</v>
          </cell>
        </row>
        <row r="2662">
          <cell r="B2662" t="str">
            <v>FREE-LANCER SALAO</v>
          </cell>
          <cell r="C2662" t="str">
            <v>FREE-LANCER</v>
          </cell>
          <cell r="I2662" t="str">
            <v>novembro</v>
          </cell>
          <cell r="N2662">
            <v>150</v>
          </cell>
        </row>
        <row r="2663">
          <cell r="B2663" t="str">
            <v>FREE-LANCER SALAO</v>
          </cell>
          <cell r="C2663" t="str">
            <v>FREE-LANCER</v>
          </cell>
          <cell r="I2663" t="str">
            <v>novembro</v>
          </cell>
          <cell r="N2663">
            <v>150</v>
          </cell>
        </row>
        <row r="2664">
          <cell r="B2664" t="str">
            <v>FREE-LANCER SALAO</v>
          </cell>
          <cell r="C2664" t="str">
            <v>FREE-LANCER</v>
          </cell>
          <cell r="I2664" t="str">
            <v>novembro</v>
          </cell>
          <cell r="N2664">
            <v>150</v>
          </cell>
        </row>
        <row r="2665">
          <cell r="B2665" t="str">
            <v>FREE LANCER LIMPEZA</v>
          </cell>
          <cell r="C2665" t="str">
            <v>FREE-LANCER</v>
          </cell>
          <cell r="I2665" t="str">
            <v>novembro</v>
          </cell>
          <cell r="N2665">
            <v>120</v>
          </cell>
        </row>
        <row r="2666">
          <cell r="B2666" t="str">
            <v>FREE LANCER LIMPEZA</v>
          </cell>
          <cell r="C2666" t="str">
            <v>FREE-LANCER</v>
          </cell>
          <cell r="I2666" t="str">
            <v>novembro</v>
          </cell>
          <cell r="N2666">
            <v>120</v>
          </cell>
        </row>
        <row r="2667">
          <cell r="B2667" t="str">
            <v>FREE-LANCER COZINHA</v>
          </cell>
          <cell r="C2667" t="str">
            <v>FREE-LANCER</v>
          </cell>
          <cell r="I2667" t="str">
            <v>novembro</v>
          </cell>
          <cell r="N2667">
            <v>120</v>
          </cell>
        </row>
        <row r="2668">
          <cell r="B2668" t="str">
            <v>FREE-LANCER SALAO</v>
          </cell>
          <cell r="C2668" t="str">
            <v>FREE-LANCER</v>
          </cell>
          <cell r="I2668" t="str">
            <v>novembro</v>
          </cell>
          <cell r="N2668">
            <v>150</v>
          </cell>
        </row>
        <row r="2669">
          <cell r="B2669" t="str">
            <v>FREE-LANCER SALAO</v>
          </cell>
          <cell r="C2669" t="str">
            <v>FREE-LANCER</v>
          </cell>
          <cell r="I2669" t="str">
            <v>novembro</v>
          </cell>
          <cell r="N2669">
            <v>150</v>
          </cell>
        </row>
        <row r="2670">
          <cell r="B2670" t="str">
            <v>FREE-LANCER SALAO</v>
          </cell>
          <cell r="C2670" t="str">
            <v>FREE-LANCER</v>
          </cell>
          <cell r="I2670" t="str">
            <v>novembro</v>
          </cell>
          <cell r="N2670">
            <v>150</v>
          </cell>
        </row>
        <row r="2671">
          <cell r="B2671" t="str">
            <v>FREE LANCER LIMPEZA</v>
          </cell>
          <cell r="C2671" t="str">
            <v>FREE-LANCER</v>
          </cell>
          <cell r="I2671" t="str">
            <v>novembro</v>
          </cell>
          <cell r="N2671">
            <v>120</v>
          </cell>
        </row>
        <row r="2672">
          <cell r="B2672" t="str">
            <v>FREE LANCER LIMPEZA</v>
          </cell>
          <cell r="C2672" t="str">
            <v>FREE-LANCER</v>
          </cell>
          <cell r="I2672" t="str">
            <v>novembro</v>
          </cell>
          <cell r="N2672">
            <v>120</v>
          </cell>
        </row>
        <row r="2673">
          <cell r="B2673" t="str">
            <v>FREE-LANCER CAIXA</v>
          </cell>
          <cell r="C2673" t="str">
            <v>FREE-LANCER</v>
          </cell>
          <cell r="I2673" t="str">
            <v>dezembro</v>
          </cell>
          <cell r="N2673">
            <v>150</v>
          </cell>
        </row>
        <row r="2674">
          <cell r="B2674" t="str">
            <v>FREE-LANCER SALAO</v>
          </cell>
          <cell r="C2674" t="str">
            <v>FREE-LANCER</v>
          </cell>
          <cell r="I2674" t="str">
            <v>dezembro</v>
          </cell>
          <cell r="N2674">
            <v>150</v>
          </cell>
        </row>
        <row r="2675">
          <cell r="B2675" t="str">
            <v>FREE-LANCER SALAO</v>
          </cell>
          <cell r="C2675" t="str">
            <v>FREE-LANCER</v>
          </cell>
          <cell r="I2675" t="str">
            <v>dezembro</v>
          </cell>
          <cell r="N2675">
            <v>150</v>
          </cell>
        </row>
        <row r="2676">
          <cell r="B2676" t="str">
            <v>FREE LANCER LIMPEZA</v>
          </cell>
          <cell r="C2676" t="str">
            <v>FREE-LANCER</v>
          </cell>
          <cell r="I2676" t="str">
            <v>dezembro</v>
          </cell>
          <cell r="N2676">
            <v>120</v>
          </cell>
        </row>
        <row r="2677">
          <cell r="B2677" t="str">
            <v>FREE LANCER LIMPEZA</v>
          </cell>
          <cell r="C2677" t="str">
            <v>FREE-LANCER</v>
          </cell>
          <cell r="I2677" t="str">
            <v>dezembro</v>
          </cell>
          <cell r="N2677">
            <v>120</v>
          </cell>
        </row>
        <row r="2678">
          <cell r="B2678" t="str">
            <v>FREE-LANCER SEGURANCA</v>
          </cell>
          <cell r="C2678" t="str">
            <v>FREE-LANCER</v>
          </cell>
          <cell r="I2678" t="str">
            <v>dezembro</v>
          </cell>
          <cell r="N2678">
            <v>200</v>
          </cell>
        </row>
        <row r="2679">
          <cell r="B2679" t="str">
            <v>FREE-LANCER SEGURANCA</v>
          </cell>
          <cell r="C2679" t="str">
            <v>FREE-LANCER</v>
          </cell>
          <cell r="I2679" t="str">
            <v>dezembro</v>
          </cell>
          <cell r="N2679">
            <v>200</v>
          </cell>
        </row>
        <row r="2680">
          <cell r="B2680" t="str">
            <v>FREE-LANCER SALAO</v>
          </cell>
          <cell r="C2680" t="str">
            <v>FREE-LANCER</v>
          </cell>
          <cell r="I2680" t="str">
            <v>dezembro</v>
          </cell>
          <cell r="N2680">
            <v>150</v>
          </cell>
        </row>
        <row r="2681">
          <cell r="B2681" t="str">
            <v>FREE-LANCER SALAO</v>
          </cell>
          <cell r="C2681" t="str">
            <v>FREE-LANCER</v>
          </cell>
          <cell r="I2681" t="str">
            <v>dezembro</v>
          </cell>
          <cell r="N2681">
            <v>150</v>
          </cell>
        </row>
        <row r="2682">
          <cell r="B2682" t="str">
            <v>FREE LANCER LIMPEZA</v>
          </cell>
          <cell r="C2682" t="str">
            <v>FREE-LANCER</v>
          </cell>
          <cell r="I2682" t="str">
            <v>dezembro</v>
          </cell>
          <cell r="N2682">
            <v>120</v>
          </cell>
        </row>
        <row r="2683">
          <cell r="B2683" t="str">
            <v>FREE LANCER LIMPEZA</v>
          </cell>
          <cell r="C2683" t="str">
            <v>FREE-LANCER</v>
          </cell>
          <cell r="I2683" t="str">
            <v>dezembro</v>
          </cell>
          <cell r="N2683">
            <v>100</v>
          </cell>
        </row>
        <row r="2684">
          <cell r="B2684" t="str">
            <v>FREE LANCER LIMPEZA</v>
          </cell>
          <cell r="C2684" t="str">
            <v>FREE-LANCER</v>
          </cell>
          <cell r="I2684" t="str">
            <v>dezembro</v>
          </cell>
          <cell r="N2684">
            <v>120</v>
          </cell>
        </row>
        <row r="2685">
          <cell r="B2685" t="str">
            <v>FREE LANCER LIMPEZA</v>
          </cell>
          <cell r="C2685" t="str">
            <v>FREE-LANCER</v>
          </cell>
          <cell r="I2685" t="str">
            <v>dezembro</v>
          </cell>
          <cell r="N2685">
            <v>100</v>
          </cell>
        </row>
        <row r="2686">
          <cell r="B2686" t="str">
            <v>FREE-LANCER SALAO</v>
          </cell>
          <cell r="C2686" t="str">
            <v>FREE-LANCER</v>
          </cell>
          <cell r="I2686" t="str">
            <v>dezembro</v>
          </cell>
          <cell r="N2686">
            <v>150</v>
          </cell>
        </row>
        <row r="2687">
          <cell r="B2687" t="str">
            <v>FREE LANCER LIMPEZA</v>
          </cell>
          <cell r="C2687" t="str">
            <v>FREE-LANCER</v>
          </cell>
          <cell r="I2687" t="str">
            <v>dezembro</v>
          </cell>
          <cell r="N2687">
            <v>120</v>
          </cell>
        </row>
        <row r="2688">
          <cell r="B2688" t="str">
            <v>FREE LANCER LIMPEZA</v>
          </cell>
          <cell r="C2688" t="str">
            <v>FREE-LANCER</v>
          </cell>
          <cell r="I2688" t="str">
            <v>dezembro</v>
          </cell>
          <cell r="N2688">
            <v>120</v>
          </cell>
        </row>
        <row r="2689">
          <cell r="B2689" t="str">
            <v>FREE LANCER LIMPEZA</v>
          </cell>
          <cell r="C2689" t="str">
            <v>FREE-LANCER</v>
          </cell>
          <cell r="I2689" t="str">
            <v>dezembro</v>
          </cell>
          <cell r="N2689">
            <v>120</v>
          </cell>
        </row>
        <row r="2690">
          <cell r="B2690" t="str">
            <v>FREE LANCER LIMPEZA</v>
          </cell>
          <cell r="C2690" t="str">
            <v>FREE-LANCER</v>
          </cell>
          <cell r="I2690" t="str">
            <v>dezembro</v>
          </cell>
          <cell r="N2690">
            <v>120</v>
          </cell>
        </row>
        <row r="2691">
          <cell r="B2691" t="str">
            <v>FREE LANCER LIMPEZA</v>
          </cell>
          <cell r="C2691" t="str">
            <v>FREE-LANCER</v>
          </cell>
          <cell r="I2691" t="str">
            <v>dezembro</v>
          </cell>
          <cell r="N2691">
            <v>120</v>
          </cell>
        </row>
        <row r="2692">
          <cell r="B2692" t="str">
            <v>FREE-LANCER CAIXA</v>
          </cell>
          <cell r="C2692" t="str">
            <v>FREE-LANCER</v>
          </cell>
          <cell r="I2692" t="str">
            <v>dezembro</v>
          </cell>
          <cell r="N2692">
            <v>200</v>
          </cell>
        </row>
        <row r="2693">
          <cell r="B2693" t="str">
            <v>FREE-LANCER SALAO</v>
          </cell>
          <cell r="C2693" t="str">
            <v>FREE-LANCER</v>
          </cell>
          <cell r="I2693" t="str">
            <v>dezembro</v>
          </cell>
          <cell r="N2693">
            <v>150</v>
          </cell>
        </row>
        <row r="2694">
          <cell r="B2694" t="str">
            <v>FREE-LANCER SALAO</v>
          </cell>
          <cell r="C2694" t="str">
            <v>FREE-LANCER</v>
          </cell>
          <cell r="I2694" t="str">
            <v>dezembro</v>
          </cell>
          <cell r="N2694">
            <v>150</v>
          </cell>
        </row>
        <row r="2695">
          <cell r="B2695" t="str">
            <v>FREE LANCER LIMPEZA</v>
          </cell>
          <cell r="C2695" t="str">
            <v>FREE-LANCER</v>
          </cell>
          <cell r="I2695" t="str">
            <v>dezembro</v>
          </cell>
          <cell r="N2695">
            <v>120</v>
          </cell>
        </row>
        <row r="2696">
          <cell r="B2696" t="str">
            <v>FREE LANCER LIMPEZA</v>
          </cell>
          <cell r="C2696" t="str">
            <v>FREE-LANCER</v>
          </cell>
          <cell r="I2696" t="str">
            <v>dezembro</v>
          </cell>
          <cell r="N2696">
            <v>120</v>
          </cell>
        </row>
        <row r="2697">
          <cell r="B2697" t="str">
            <v>FREE LANCER LIMPEZA</v>
          </cell>
          <cell r="C2697" t="str">
            <v>FREE-LANCER</v>
          </cell>
          <cell r="I2697" t="str">
            <v>dezembro</v>
          </cell>
          <cell r="N2697">
            <v>120</v>
          </cell>
        </row>
        <row r="2698">
          <cell r="B2698" t="str">
            <v>FREE-LANCER CAIXA</v>
          </cell>
          <cell r="C2698" t="str">
            <v>FREE-LANCER</v>
          </cell>
          <cell r="I2698" t="str">
            <v>dezembro</v>
          </cell>
          <cell r="N2698">
            <v>150</v>
          </cell>
        </row>
        <row r="2699">
          <cell r="B2699" t="str">
            <v>FREE-LANCER COZINHA</v>
          </cell>
          <cell r="C2699" t="str">
            <v>FREE-LANCER</v>
          </cell>
          <cell r="I2699" t="str">
            <v>dezembro</v>
          </cell>
          <cell r="N2699">
            <v>240</v>
          </cell>
        </row>
        <row r="2700">
          <cell r="B2700" t="str">
            <v>FREE-LANCER SALAO</v>
          </cell>
          <cell r="C2700" t="str">
            <v>FREE-LANCER</v>
          </cell>
          <cell r="I2700" t="str">
            <v>dezembro</v>
          </cell>
          <cell r="N2700">
            <v>150</v>
          </cell>
        </row>
        <row r="2701">
          <cell r="B2701" t="str">
            <v>FREE LANCER LIMPEZA</v>
          </cell>
          <cell r="C2701" t="str">
            <v>FREE-LANCER</v>
          </cell>
          <cell r="I2701" t="str">
            <v>dezembro</v>
          </cell>
          <cell r="N2701">
            <v>120</v>
          </cell>
        </row>
        <row r="2702">
          <cell r="B2702" t="str">
            <v>FREE LANCER LIMPEZA</v>
          </cell>
          <cell r="C2702" t="str">
            <v>FREE-LANCER</v>
          </cell>
          <cell r="I2702" t="str">
            <v>dezembro</v>
          </cell>
          <cell r="N2702">
            <v>120</v>
          </cell>
        </row>
        <row r="2703">
          <cell r="B2703" t="str">
            <v>FREE-LANCER COZINHA</v>
          </cell>
          <cell r="C2703" t="str">
            <v>FREE-LANCER</v>
          </cell>
          <cell r="I2703" t="str">
            <v>dezembro</v>
          </cell>
          <cell r="N2703">
            <v>120</v>
          </cell>
        </row>
        <row r="2704">
          <cell r="B2704" t="str">
            <v>FREE-LANCER SALAO</v>
          </cell>
          <cell r="C2704" t="str">
            <v>FREE-LANCER</v>
          </cell>
          <cell r="I2704" t="str">
            <v>dezembro</v>
          </cell>
          <cell r="N2704">
            <v>150</v>
          </cell>
        </row>
        <row r="2705">
          <cell r="B2705" t="str">
            <v>FREE-LANCER SALAO</v>
          </cell>
          <cell r="C2705" t="str">
            <v>FREE-LANCER</v>
          </cell>
          <cell r="I2705" t="str">
            <v>dezembro</v>
          </cell>
          <cell r="N2705">
            <v>300</v>
          </cell>
        </row>
        <row r="2706">
          <cell r="B2706" t="str">
            <v>FREE LANCER LIMPEZA</v>
          </cell>
          <cell r="C2706" t="str">
            <v>FREE-LANCER</v>
          </cell>
          <cell r="I2706" t="str">
            <v>dezembro</v>
          </cell>
          <cell r="N2706">
            <v>120</v>
          </cell>
        </row>
        <row r="2707">
          <cell r="B2707" t="str">
            <v>FREE-LANCER CAIXA</v>
          </cell>
          <cell r="C2707" t="str">
            <v>FREE-LANCER</v>
          </cell>
          <cell r="I2707" t="str">
            <v>dezembro</v>
          </cell>
          <cell r="N2707">
            <v>150</v>
          </cell>
        </row>
        <row r="2708">
          <cell r="B2708" t="str">
            <v>FREE LANCER LIMPEZA</v>
          </cell>
          <cell r="C2708" t="str">
            <v>FREE-LANCER</v>
          </cell>
          <cell r="I2708" t="str">
            <v>dezembro</v>
          </cell>
          <cell r="N2708">
            <v>120</v>
          </cell>
        </row>
        <row r="2709">
          <cell r="B2709" t="str">
            <v>FREE-LANCER SALAO</v>
          </cell>
          <cell r="C2709" t="str">
            <v>FREE-LANCER</v>
          </cell>
          <cell r="I2709" t="str">
            <v>dezembro</v>
          </cell>
          <cell r="N2709">
            <v>150</v>
          </cell>
        </row>
        <row r="2710">
          <cell r="B2710" t="str">
            <v>FREE LANCER LIMPEZA</v>
          </cell>
          <cell r="C2710" t="str">
            <v>FREE-LANCER</v>
          </cell>
          <cell r="I2710" t="str">
            <v>dezembro</v>
          </cell>
          <cell r="N2710">
            <v>120</v>
          </cell>
        </row>
        <row r="2711">
          <cell r="B2711" t="str">
            <v>FREE LANCER LIMPEZA</v>
          </cell>
          <cell r="C2711" t="str">
            <v>FREE-LANCER</v>
          </cell>
          <cell r="I2711" t="str">
            <v>dezembro</v>
          </cell>
          <cell r="N2711">
            <v>120</v>
          </cell>
        </row>
        <row r="2712">
          <cell r="B2712" t="str">
            <v>FREE-LANCER SALAO</v>
          </cell>
          <cell r="C2712" t="str">
            <v>FREE-LANCER</v>
          </cell>
          <cell r="I2712" t="str">
            <v>dezembro</v>
          </cell>
          <cell r="N2712">
            <v>200</v>
          </cell>
        </row>
        <row r="2713">
          <cell r="B2713" t="str">
            <v>FREE-LANCER SALAO</v>
          </cell>
          <cell r="C2713" t="str">
            <v>FREE-LANCER</v>
          </cell>
          <cell r="I2713" t="str">
            <v>dezembro</v>
          </cell>
          <cell r="N2713">
            <v>450</v>
          </cell>
        </row>
        <row r="2714">
          <cell r="B2714" t="str">
            <v>FREE LANCER LIMPEZA</v>
          </cell>
          <cell r="C2714" t="str">
            <v>FREE-LANCER</v>
          </cell>
          <cell r="I2714" t="str">
            <v>dezembro</v>
          </cell>
          <cell r="N2714">
            <v>120</v>
          </cell>
        </row>
        <row r="2715">
          <cell r="B2715" t="str">
            <v>FREE LANCER LIMPEZA</v>
          </cell>
          <cell r="C2715" t="str">
            <v>FREE-LANCER</v>
          </cell>
          <cell r="I2715" t="str">
            <v>dezembro</v>
          </cell>
          <cell r="N2715">
            <v>360</v>
          </cell>
        </row>
        <row r="2716">
          <cell r="B2716" t="str">
            <v>FREE LANCER LIMPEZA</v>
          </cell>
          <cell r="C2716" t="str">
            <v>FREE-LANCER</v>
          </cell>
          <cell r="I2716" t="str">
            <v>dezembro</v>
          </cell>
          <cell r="N2716">
            <v>120</v>
          </cell>
        </row>
        <row r="2717">
          <cell r="B2717" t="str">
            <v>FREE LANCER LIMPEZA</v>
          </cell>
          <cell r="C2717" t="str">
            <v>FREE-LANCER</v>
          </cell>
          <cell r="I2717" t="str">
            <v>dezembro</v>
          </cell>
          <cell r="N2717">
            <v>120</v>
          </cell>
        </row>
        <row r="2718">
          <cell r="B2718" t="str">
            <v>FREE-LANCER SALAO</v>
          </cell>
          <cell r="C2718" t="str">
            <v>FREE-LANCER</v>
          </cell>
          <cell r="I2718" t="str">
            <v>dezembro</v>
          </cell>
          <cell r="N2718">
            <v>150</v>
          </cell>
        </row>
        <row r="2719">
          <cell r="B2719" t="str">
            <v>FREE-LANCER SALAO</v>
          </cell>
          <cell r="C2719" t="str">
            <v>FREE-LANCER</v>
          </cell>
          <cell r="I2719" t="str">
            <v>dezembro</v>
          </cell>
          <cell r="N2719">
            <v>150</v>
          </cell>
        </row>
        <row r="2720">
          <cell r="B2720" t="str">
            <v>FREE LANCER LIMPEZA</v>
          </cell>
          <cell r="C2720" t="str">
            <v>FREE-LANCER</v>
          </cell>
          <cell r="I2720" t="str">
            <v>dezembro</v>
          </cell>
          <cell r="N2720">
            <v>120</v>
          </cell>
        </row>
        <row r="2721">
          <cell r="B2721" t="str">
            <v>FREE LANCER LIMPEZA</v>
          </cell>
          <cell r="C2721" t="str">
            <v>FREE-LANCER</v>
          </cell>
          <cell r="I2721" t="str">
            <v>dezembro</v>
          </cell>
          <cell r="N2721">
            <v>120</v>
          </cell>
        </row>
        <row r="2722">
          <cell r="B2722" t="str">
            <v>FREE-LANCER SALAO</v>
          </cell>
          <cell r="C2722" t="str">
            <v>FREE-LANCER</v>
          </cell>
          <cell r="I2722" t="str">
            <v>dezembro</v>
          </cell>
          <cell r="N2722">
            <v>150</v>
          </cell>
        </row>
        <row r="2723">
          <cell r="B2723" t="str">
            <v>FREE-LANCER SALAO</v>
          </cell>
          <cell r="C2723" t="str">
            <v>FREE-LANCER</v>
          </cell>
          <cell r="I2723" t="str">
            <v>dezembro</v>
          </cell>
          <cell r="N2723">
            <v>150</v>
          </cell>
        </row>
        <row r="2724">
          <cell r="B2724" t="str">
            <v>FREE LANCER LIMPEZA</v>
          </cell>
          <cell r="C2724" t="str">
            <v>FREE-LANCER</v>
          </cell>
          <cell r="I2724" t="str">
            <v>dezembro</v>
          </cell>
          <cell r="N2724">
            <v>120</v>
          </cell>
        </row>
        <row r="2725">
          <cell r="B2725" t="str">
            <v>FREE LANCER LIMPEZA</v>
          </cell>
          <cell r="C2725" t="str">
            <v>FREE-LANCER</v>
          </cell>
          <cell r="I2725" t="str">
            <v>dezembro</v>
          </cell>
          <cell r="N2725">
            <v>120</v>
          </cell>
        </row>
        <row r="2726">
          <cell r="B2726" t="str">
            <v>FREE LANCER LIMPEZA</v>
          </cell>
          <cell r="C2726" t="str">
            <v>FREE-LANCER</v>
          </cell>
          <cell r="I2726" t="str">
            <v>dezembro</v>
          </cell>
          <cell r="N2726">
            <v>120</v>
          </cell>
        </row>
        <row r="2727">
          <cell r="B2727" t="str">
            <v>FREE-LANCER SALAO</v>
          </cell>
          <cell r="C2727" t="str">
            <v>FREE-LANCER</v>
          </cell>
          <cell r="I2727" t="str">
            <v>dezembro</v>
          </cell>
          <cell r="N2727">
            <v>150</v>
          </cell>
        </row>
        <row r="2728">
          <cell r="B2728" t="str">
            <v>FREE-LANCER SALAO</v>
          </cell>
          <cell r="C2728" t="str">
            <v>FREE-LANCER</v>
          </cell>
          <cell r="I2728" t="str">
            <v>dezembro</v>
          </cell>
          <cell r="N2728">
            <v>150</v>
          </cell>
        </row>
        <row r="2729">
          <cell r="B2729" t="str">
            <v>FREE-LANCER SALAO</v>
          </cell>
          <cell r="C2729" t="str">
            <v>FREE-LANCER</v>
          </cell>
          <cell r="I2729" t="str">
            <v>dezembro</v>
          </cell>
          <cell r="N2729">
            <v>150</v>
          </cell>
        </row>
        <row r="2730">
          <cell r="B2730" t="str">
            <v>FREE LANCER LIMPEZA</v>
          </cell>
          <cell r="C2730" t="str">
            <v>FREE-LANCER</v>
          </cell>
          <cell r="I2730" t="str">
            <v>dezembro</v>
          </cell>
          <cell r="N2730">
            <v>220</v>
          </cell>
        </row>
        <row r="2731">
          <cell r="B2731" t="str">
            <v>FREE LANCER LIMPEZA</v>
          </cell>
          <cell r="C2731" t="str">
            <v>FREE-LANCER</v>
          </cell>
          <cell r="I2731" t="str">
            <v>dezembro</v>
          </cell>
          <cell r="N2731">
            <v>220</v>
          </cell>
        </row>
        <row r="2732">
          <cell r="B2732" t="str">
            <v>FREE LANCER LIMPEZA</v>
          </cell>
          <cell r="C2732" t="str">
            <v>FREE-LANCER</v>
          </cell>
          <cell r="I2732" t="str">
            <v>dezembro</v>
          </cell>
          <cell r="N2732">
            <v>120</v>
          </cell>
        </row>
        <row r="2733">
          <cell r="B2733" t="str">
            <v>FREE-LANCER SALAO</v>
          </cell>
          <cell r="C2733" t="str">
            <v>FREE-LANCER</v>
          </cell>
          <cell r="I2733" t="str">
            <v>dezembro</v>
          </cell>
          <cell r="N2733">
            <v>150</v>
          </cell>
        </row>
        <row r="2734">
          <cell r="B2734" t="str">
            <v>FREE-LANCER SALAO</v>
          </cell>
          <cell r="C2734" t="str">
            <v>FREE-LANCER</v>
          </cell>
          <cell r="I2734" t="str">
            <v>dezembro</v>
          </cell>
          <cell r="N2734">
            <v>150</v>
          </cell>
        </row>
        <row r="2735">
          <cell r="B2735" t="str">
            <v>FREE-LANCER SALAO</v>
          </cell>
          <cell r="C2735" t="str">
            <v>FREE-LANCER</v>
          </cell>
          <cell r="I2735" t="str">
            <v>dezembro</v>
          </cell>
          <cell r="N2735">
            <v>150</v>
          </cell>
        </row>
        <row r="2736">
          <cell r="B2736" t="str">
            <v>FREE LANCER LIMPEZA</v>
          </cell>
          <cell r="C2736" t="str">
            <v>FREE-LANCER</v>
          </cell>
          <cell r="I2736" t="str">
            <v>dezembro</v>
          </cell>
          <cell r="N2736">
            <v>120</v>
          </cell>
        </row>
        <row r="2737">
          <cell r="B2737" t="str">
            <v>FREE-LANCER CAIXA</v>
          </cell>
          <cell r="C2737" t="str">
            <v>FREE-LANCER</v>
          </cell>
          <cell r="I2737" t="str">
            <v>dezembro</v>
          </cell>
          <cell r="N2737">
            <v>150</v>
          </cell>
        </row>
        <row r="2738">
          <cell r="B2738" t="str">
            <v>FREE LANCER LIMPEZA</v>
          </cell>
          <cell r="C2738" t="str">
            <v>FREE-LANCER</v>
          </cell>
          <cell r="I2738" t="str">
            <v>dezembro</v>
          </cell>
          <cell r="N2738">
            <v>120</v>
          </cell>
        </row>
        <row r="2739">
          <cell r="B2739" t="str">
            <v>FREE LANCER LIMPEZA</v>
          </cell>
          <cell r="C2739" t="str">
            <v>FREE-LANCER</v>
          </cell>
          <cell r="I2739" t="str">
            <v>dezembro</v>
          </cell>
          <cell r="N2739">
            <v>120</v>
          </cell>
        </row>
        <row r="2740">
          <cell r="B2740" t="str">
            <v>FREE LANCER LIMPEZA</v>
          </cell>
          <cell r="C2740" t="str">
            <v>FREE-LANCER</v>
          </cell>
          <cell r="I2740" t="str">
            <v>dezembro</v>
          </cell>
          <cell r="N2740">
            <v>120</v>
          </cell>
        </row>
        <row r="2741">
          <cell r="B2741" t="str">
            <v>FREE-LANCER SALAO</v>
          </cell>
          <cell r="C2741" t="str">
            <v>FREE-LANCER</v>
          </cell>
          <cell r="I2741" t="str">
            <v>dezembro</v>
          </cell>
          <cell r="N2741">
            <v>150</v>
          </cell>
        </row>
        <row r="2742">
          <cell r="B2742" t="str">
            <v>FREE-LANCER SALAO</v>
          </cell>
          <cell r="C2742" t="str">
            <v>FREE-LANCER</v>
          </cell>
          <cell r="I2742" t="str">
            <v>dezembro</v>
          </cell>
          <cell r="N2742">
            <v>150</v>
          </cell>
        </row>
        <row r="2743">
          <cell r="B2743" t="str">
            <v>FREE-LANCER SALAO</v>
          </cell>
          <cell r="C2743" t="str">
            <v>FREE-LANCER</v>
          </cell>
          <cell r="I2743" t="str">
            <v>dezembro</v>
          </cell>
          <cell r="N2743">
            <v>150</v>
          </cell>
        </row>
        <row r="2744">
          <cell r="B2744" t="str">
            <v>FREE LANCER LIMPEZA</v>
          </cell>
          <cell r="C2744" t="str">
            <v>FREE-LANCER</v>
          </cell>
          <cell r="I2744" t="str">
            <v>dezembro</v>
          </cell>
          <cell r="N2744">
            <v>100</v>
          </cell>
        </row>
        <row r="2745">
          <cell r="B2745" t="str">
            <v>FREE LANCER LIMPEZA</v>
          </cell>
          <cell r="C2745" t="str">
            <v>FREE-LANCER</v>
          </cell>
          <cell r="I2745" t="str">
            <v>dezembro</v>
          </cell>
          <cell r="N2745">
            <v>120</v>
          </cell>
        </row>
        <row r="2746">
          <cell r="B2746" t="str">
            <v>FREE LANCER LIMPEZA</v>
          </cell>
          <cell r="C2746" t="str">
            <v>FREE-LANCER</v>
          </cell>
          <cell r="I2746" t="str">
            <v>dezembro</v>
          </cell>
          <cell r="N2746">
            <v>120</v>
          </cell>
        </row>
        <row r="2747">
          <cell r="B2747" t="str">
            <v>FREE LANCER LIMPEZA</v>
          </cell>
          <cell r="C2747" t="str">
            <v>FREE-LANCER</v>
          </cell>
          <cell r="I2747" t="str">
            <v>dezembro</v>
          </cell>
          <cell r="N2747">
            <v>120</v>
          </cell>
        </row>
        <row r="2748">
          <cell r="B2748" t="str">
            <v>FREE-LANCER SALAO</v>
          </cell>
          <cell r="C2748" t="str">
            <v>FREE-LANCER</v>
          </cell>
          <cell r="I2748" t="str">
            <v>dezembro</v>
          </cell>
          <cell r="N2748">
            <v>150</v>
          </cell>
        </row>
        <row r="2749">
          <cell r="B2749" t="str">
            <v>FREE-LANCER COZINHA</v>
          </cell>
          <cell r="C2749" t="str">
            <v>FREE-LANCER</v>
          </cell>
          <cell r="I2749" t="str">
            <v>dezembro</v>
          </cell>
          <cell r="N2749">
            <v>150</v>
          </cell>
        </row>
        <row r="2750">
          <cell r="B2750" t="str">
            <v>FREE-LANCER COZINHA</v>
          </cell>
          <cell r="C2750" t="str">
            <v>FREE-LANCER</v>
          </cell>
          <cell r="I2750" t="str">
            <v>dezembro</v>
          </cell>
          <cell r="N2750">
            <v>120</v>
          </cell>
        </row>
        <row r="2751">
          <cell r="B2751" t="str">
            <v>FREE LANCER LIMPEZA</v>
          </cell>
          <cell r="C2751" t="str">
            <v>FREE-LANCER</v>
          </cell>
          <cell r="I2751" t="str">
            <v>dezembro</v>
          </cell>
          <cell r="N2751">
            <v>120</v>
          </cell>
        </row>
        <row r="2752">
          <cell r="B2752" t="str">
            <v>FREE-LANCER SALAO</v>
          </cell>
          <cell r="C2752" t="str">
            <v>FREE-LANCER</v>
          </cell>
          <cell r="I2752" t="str">
            <v>dezembro</v>
          </cell>
          <cell r="N2752">
            <v>150</v>
          </cell>
        </row>
        <row r="2753">
          <cell r="B2753" t="str">
            <v>FREE LANCER LIMPEZA</v>
          </cell>
          <cell r="C2753" t="str">
            <v>FREE-LANCER</v>
          </cell>
          <cell r="I2753" t="str">
            <v>dezembro</v>
          </cell>
          <cell r="N2753">
            <v>120</v>
          </cell>
        </row>
        <row r="2754">
          <cell r="B2754" t="str">
            <v>FREE LANCER LIMPEZA</v>
          </cell>
          <cell r="C2754" t="str">
            <v>FREE-LANCER</v>
          </cell>
          <cell r="I2754" t="str">
            <v>dezembro</v>
          </cell>
          <cell r="N2754">
            <v>150</v>
          </cell>
        </row>
        <row r="2755">
          <cell r="B2755" t="str">
            <v>FREE-LANCER SALAO</v>
          </cell>
          <cell r="C2755" t="str">
            <v>FREE-LANCER</v>
          </cell>
          <cell r="I2755" t="str">
            <v>dezembro</v>
          </cell>
          <cell r="N2755">
            <v>150</v>
          </cell>
        </row>
        <row r="2756">
          <cell r="B2756" t="str">
            <v>FREE LANCER LIMPEZA</v>
          </cell>
          <cell r="C2756" t="str">
            <v>FREE-LANCER</v>
          </cell>
          <cell r="I2756" t="str">
            <v>dezembro</v>
          </cell>
          <cell r="N2756">
            <v>120</v>
          </cell>
        </row>
        <row r="2757">
          <cell r="B2757" t="str">
            <v>FREE LANCER LIMPEZA</v>
          </cell>
          <cell r="C2757" t="str">
            <v>FREE-LANCER</v>
          </cell>
          <cell r="I2757" t="str">
            <v>dezembro</v>
          </cell>
          <cell r="N2757">
            <v>120</v>
          </cell>
        </row>
        <row r="2758">
          <cell r="B2758" t="str">
            <v>FREE LANCER LIMPEZA</v>
          </cell>
          <cell r="C2758" t="str">
            <v>FREE-LANCER</v>
          </cell>
          <cell r="I2758" t="str">
            <v>dezembro</v>
          </cell>
          <cell r="N2758">
            <v>150</v>
          </cell>
        </row>
        <row r="2759">
          <cell r="B2759" t="str">
            <v>FREE-LANCER COZINHA</v>
          </cell>
          <cell r="C2759" t="str">
            <v>FREE-LANCER</v>
          </cell>
          <cell r="I2759" t="str">
            <v>dezembro</v>
          </cell>
          <cell r="N2759">
            <v>120</v>
          </cell>
        </row>
        <row r="2760">
          <cell r="B2760" t="str">
            <v>FREE-LANCER COZINHA</v>
          </cell>
          <cell r="C2760" t="str">
            <v>FREE-LANCER</v>
          </cell>
          <cell r="I2760" t="str">
            <v>dezembro</v>
          </cell>
          <cell r="N2760">
            <v>150</v>
          </cell>
        </row>
        <row r="2761">
          <cell r="B2761" t="str">
            <v>FREE LANCER LIMPEZA</v>
          </cell>
          <cell r="C2761" t="str">
            <v>FREE-LANCER</v>
          </cell>
          <cell r="I2761" t="str">
            <v>dezembro</v>
          </cell>
          <cell r="N2761">
            <v>120</v>
          </cell>
        </row>
        <row r="2762">
          <cell r="B2762" t="str">
            <v>FREE LANCER LIMPEZA</v>
          </cell>
          <cell r="C2762" t="str">
            <v>FREE-LANCER</v>
          </cell>
          <cell r="I2762" t="str">
            <v>dezembro</v>
          </cell>
          <cell r="N2762">
            <v>150</v>
          </cell>
        </row>
        <row r="2763">
          <cell r="B2763" t="str">
            <v>FREE-LANCER COZINHA</v>
          </cell>
          <cell r="C2763" t="str">
            <v>FREE-LANCER</v>
          </cell>
          <cell r="I2763" t="str">
            <v>dezembro</v>
          </cell>
          <cell r="N2763">
            <v>120</v>
          </cell>
        </row>
        <row r="2764">
          <cell r="B2764" t="str">
            <v>FREE LANCER LIMPEZA</v>
          </cell>
          <cell r="C2764" t="str">
            <v>FREE-LANCER</v>
          </cell>
          <cell r="I2764" t="str">
            <v>dezembro</v>
          </cell>
          <cell r="N2764">
            <v>120</v>
          </cell>
        </row>
        <row r="2765">
          <cell r="B2765" t="str">
            <v>FREE LANCER LIMPEZA</v>
          </cell>
          <cell r="C2765" t="str">
            <v>FREE-LANCER</v>
          </cell>
          <cell r="I2765" t="str">
            <v>dezembro</v>
          </cell>
          <cell r="N2765">
            <v>120</v>
          </cell>
        </row>
        <row r="2766">
          <cell r="B2766" t="str">
            <v>FREE LANCER LIMPEZA</v>
          </cell>
          <cell r="C2766" t="str">
            <v>FREE-LANCER</v>
          </cell>
          <cell r="I2766" t="str">
            <v>dezembro</v>
          </cell>
          <cell r="N2766">
            <v>120</v>
          </cell>
        </row>
        <row r="2767">
          <cell r="B2767" t="str">
            <v>FREE-LANCER CAIXA</v>
          </cell>
          <cell r="C2767" t="str">
            <v>FREE-LANCER</v>
          </cell>
          <cell r="I2767" t="str">
            <v>janeiro</v>
          </cell>
          <cell r="N2767">
            <v>150</v>
          </cell>
        </row>
        <row r="2768">
          <cell r="B2768" t="str">
            <v>FREE-LANCER SEGURANCA</v>
          </cell>
          <cell r="C2768" t="str">
            <v>FREE-LANCER</v>
          </cell>
          <cell r="I2768" t="str">
            <v>janeiro</v>
          </cell>
          <cell r="N2768">
            <v>150</v>
          </cell>
        </row>
        <row r="2769">
          <cell r="B2769" t="str">
            <v>FREE LANCER LIMPEZA</v>
          </cell>
          <cell r="C2769" t="str">
            <v>FREE-LANCER</v>
          </cell>
          <cell r="I2769" t="str">
            <v>janeiro</v>
          </cell>
          <cell r="N2769">
            <v>120</v>
          </cell>
        </row>
        <row r="2770">
          <cell r="B2770" t="str">
            <v>FREE-LANCER SALAO</v>
          </cell>
          <cell r="C2770" t="str">
            <v>FREE-LANCER</v>
          </cell>
          <cell r="I2770" t="str">
            <v>janeiro</v>
          </cell>
          <cell r="N2770">
            <v>150</v>
          </cell>
        </row>
        <row r="2771">
          <cell r="B2771" t="str">
            <v>FREE-LANCER SALAO</v>
          </cell>
          <cell r="C2771" t="str">
            <v>FREE-LANCER</v>
          </cell>
          <cell r="I2771" t="str">
            <v>janeiro</v>
          </cell>
          <cell r="N2771">
            <v>150</v>
          </cell>
        </row>
        <row r="2772">
          <cell r="B2772" t="str">
            <v>FREE-LANCER SEGURANCA</v>
          </cell>
          <cell r="C2772" t="str">
            <v>FREE-LANCER</v>
          </cell>
          <cell r="I2772" t="str">
            <v>janeiro</v>
          </cell>
          <cell r="N2772">
            <v>150</v>
          </cell>
        </row>
        <row r="2773">
          <cell r="B2773" t="str">
            <v>FREE-LANCER SALAO</v>
          </cell>
          <cell r="C2773" t="str">
            <v>FREE-LANCER</v>
          </cell>
          <cell r="I2773" t="str">
            <v>janeiro</v>
          </cell>
          <cell r="N2773">
            <v>150</v>
          </cell>
        </row>
        <row r="2774">
          <cell r="B2774" t="str">
            <v>FREE-LANCER SALAO</v>
          </cell>
          <cell r="C2774" t="str">
            <v>FREE-LANCER</v>
          </cell>
          <cell r="I2774" t="str">
            <v>janeiro</v>
          </cell>
          <cell r="N2774">
            <v>150</v>
          </cell>
        </row>
        <row r="2775">
          <cell r="B2775" t="str">
            <v>FREE-LANCER SEGURANCA</v>
          </cell>
          <cell r="C2775" t="str">
            <v>FREE-LANCER</v>
          </cell>
          <cell r="I2775" t="str">
            <v>janeiro</v>
          </cell>
          <cell r="N2775">
            <v>150</v>
          </cell>
        </row>
        <row r="2776">
          <cell r="B2776" t="str">
            <v>FREE-LANCER CAIXA</v>
          </cell>
          <cell r="C2776" t="str">
            <v>FREE-LANCER</v>
          </cell>
          <cell r="I2776" t="str">
            <v>janeiro</v>
          </cell>
          <cell r="N2776">
            <v>100</v>
          </cell>
        </row>
        <row r="2777">
          <cell r="B2777" t="str">
            <v>FREE LANCER LIMPEZA</v>
          </cell>
          <cell r="C2777" t="str">
            <v>FREE-LANCER</v>
          </cell>
          <cell r="I2777" t="str">
            <v>janeiro</v>
          </cell>
          <cell r="N2777">
            <v>120</v>
          </cell>
        </row>
        <row r="2778">
          <cell r="B2778" t="str">
            <v>FREE-LANCER COZINHA</v>
          </cell>
          <cell r="C2778" t="str">
            <v>FREE-LANCER</v>
          </cell>
          <cell r="I2778" t="str">
            <v>janeiro</v>
          </cell>
          <cell r="N2778">
            <v>150</v>
          </cell>
        </row>
        <row r="2779">
          <cell r="B2779" t="str">
            <v>FREE-LANCER SALAO</v>
          </cell>
          <cell r="C2779" t="str">
            <v>FREE-LANCER</v>
          </cell>
          <cell r="I2779" t="str">
            <v>janeiro</v>
          </cell>
          <cell r="N2779">
            <v>150</v>
          </cell>
        </row>
        <row r="2780">
          <cell r="B2780" t="str">
            <v>FREE-LANCER SALAO</v>
          </cell>
          <cell r="C2780" t="str">
            <v>FREE-LANCER</v>
          </cell>
          <cell r="I2780" t="str">
            <v>janeiro</v>
          </cell>
          <cell r="N2780">
            <v>150</v>
          </cell>
        </row>
        <row r="2781">
          <cell r="B2781" t="str">
            <v>FREE LANCER LIMPEZA</v>
          </cell>
          <cell r="C2781" t="str">
            <v>FREE-LANCER</v>
          </cell>
          <cell r="I2781" t="str">
            <v>janeiro</v>
          </cell>
          <cell r="N2781">
            <v>150</v>
          </cell>
        </row>
        <row r="2782">
          <cell r="B2782" t="str">
            <v>FREE-LANCER COZINHA</v>
          </cell>
          <cell r="C2782" t="str">
            <v>FREE-LANCER</v>
          </cell>
          <cell r="I2782" t="str">
            <v>janeiro</v>
          </cell>
          <cell r="N2782">
            <v>150</v>
          </cell>
        </row>
        <row r="2783">
          <cell r="B2783" t="str">
            <v>FREE-LANCER PARRILHA</v>
          </cell>
          <cell r="C2783" t="str">
            <v>FREE-LANCER</v>
          </cell>
          <cell r="I2783" t="str">
            <v>janeiro</v>
          </cell>
          <cell r="N2783">
            <v>150</v>
          </cell>
        </row>
        <row r="2784">
          <cell r="B2784" t="str">
            <v>FREE-LANCER SEGURANCA</v>
          </cell>
          <cell r="C2784" t="str">
            <v>FREE-LANCER</v>
          </cell>
          <cell r="I2784" t="str">
            <v>janeiro</v>
          </cell>
          <cell r="N2784">
            <v>150</v>
          </cell>
        </row>
        <row r="2785">
          <cell r="B2785" t="str">
            <v>FREE LANCER LIMPEZA</v>
          </cell>
          <cell r="C2785" t="str">
            <v>FREE-LANCER</v>
          </cell>
          <cell r="I2785" t="str">
            <v>janeiro</v>
          </cell>
          <cell r="N2785">
            <v>120</v>
          </cell>
        </row>
        <row r="2786">
          <cell r="B2786" t="str">
            <v>FREE-LANCER CAIXA</v>
          </cell>
          <cell r="C2786" t="str">
            <v>FREE-LANCER</v>
          </cell>
          <cell r="I2786" t="str">
            <v>janeiro</v>
          </cell>
          <cell r="N2786">
            <v>300</v>
          </cell>
        </row>
        <row r="2787">
          <cell r="B2787" t="str">
            <v>FREE-LANCER PARRILHA</v>
          </cell>
          <cell r="C2787" t="str">
            <v>FREE-LANCER</v>
          </cell>
          <cell r="I2787" t="str">
            <v>janeiro</v>
          </cell>
          <cell r="N2787">
            <v>100</v>
          </cell>
        </row>
        <row r="2788">
          <cell r="B2788" t="str">
            <v>FREE-LANCER COZINHA</v>
          </cell>
          <cell r="C2788" t="str">
            <v>FREE-LANCER</v>
          </cell>
          <cell r="I2788" t="str">
            <v>janeiro</v>
          </cell>
          <cell r="N2788">
            <v>150</v>
          </cell>
        </row>
        <row r="2789">
          <cell r="B2789" t="str">
            <v>FREE-LANCER PARRILHA</v>
          </cell>
          <cell r="C2789" t="str">
            <v>FREE-LANCER</v>
          </cell>
          <cell r="I2789" t="str">
            <v>janeiro</v>
          </cell>
          <cell r="N2789">
            <v>100</v>
          </cell>
        </row>
        <row r="2790">
          <cell r="B2790" t="str">
            <v>FREE LANCER LIMPEZA</v>
          </cell>
          <cell r="C2790" t="str">
            <v>FREE-LANCER</v>
          </cell>
          <cell r="I2790" t="str">
            <v>janeiro</v>
          </cell>
          <cell r="N2790">
            <v>100</v>
          </cell>
        </row>
        <row r="2791">
          <cell r="B2791" t="str">
            <v>FREE-LANCER COZINHA</v>
          </cell>
          <cell r="C2791" t="str">
            <v>FREE-LANCER</v>
          </cell>
          <cell r="I2791" t="str">
            <v>janeiro</v>
          </cell>
          <cell r="N2791">
            <v>100</v>
          </cell>
        </row>
        <row r="2792">
          <cell r="B2792" t="str">
            <v>FREE-LANCER SALAO</v>
          </cell>
          <cell r="C2792" t="str">
            <v>FREE-LANCER</v>
          </cell>
          <cell r="I2792" t="str">
            <v>janeiro</v>
          </cell>
          <cell r="N2792">
            <v>150</v>
          </cell>
        </row>
        <row r="2793">
          <cell r="B2793" t="str">
            <v>FREE-LANCER CAIXA</v>
          </cell>
          <cell r="C2793" t="str">
            <v>FREE-LANCER</v>
          </cell>
          <cell r="I2793" t="str">
            <v>janeiro</v>
          </cell>
          <cell r="N2793">
            <v>1000</v>
          </cell>
        </row>
        <row r="2794">
          <cell r="B2794" t="str">
            <v>FREE LANCER LIMPEZA</v>
          </cell>
          <cell r="C2794" t="str">
            <v>FREE-LANCER</v>
          </cell>
          <cell r="I2794" t="str">
            <v>janeiro</v>
          </cell>
          <cell r="N2794">
            <v>150</v>
          </cell>
        </row>
        <row r="2795">
          <cell r="B2795" t="str">
            <v>FREE-LANCER COZINHA</v>
          </cell>
          <cell r="C2795" t="str">
            <v>FREE-LANCER</v>
          </cell>
          <cell r="I2795" t="str">
            <v>janeiro</v>
          </cell>
          <cell r="N2795">
            <v>150</v>
          </cell>
        </row>
        <row r="2796">
          <cell r="B2796" t="str">
            <v>FREE-LANCER COZINHA</v>
          </cell>
          <cell r="C2796" t="str">
            <v>FREE-LANCER</v>
          </cell>
          <cell r="I2796" t="str">
            <v>janeiro</v>
          </cell>
          <cell r="N2796">
            <v>120</v>
          </cell>
        </row>
        <row r="2797">
          <cell r="B2797" t="str">
            <v>FREE-LANCER SALAO</v>
          </cell>
          <cell r="C2797" t="str">
            <v>FREE-LANCER</v>
          </cell>
          <cell r="I2797" t="str">
            <v>janeiro</v>
          </cell>
          <cell r="N2797">
            <v>150</v>
          </cell>
        </row>
        <row r="2798">
          <cell r="B2798" t="str">
            <v>FREE-LANCER SALAO</v>
          </cell>
          <cell r="C2798" t="str">
            <v>FREE-LANCER</v>
          </cell>
          <cell r="I2798" t="str">
            <v>janeiro</v>
          </cell>
          <cell r="N2798">
            <v>150</v>
          </cell>
        </row>
        <row r="2799">
          <cell r="B2799" t="str">
            <v>FREE-LANCER SALAO</v>
          </cell>
          <cell r="C2799" t="str">
            <v>FREE-LANCER</v>
          </cell>
          <cell r="I2799" t="str">
            <v>janeiro</v>
          </cell>
          <cell r="N2799">
            <v>150</v>
          </cell>
        </row>
        <row r="2800">
          <cell r="B2800" t="str">
            <v>FREE-LANCER SALAO</v>
          </cell>
          <cell r="C2800" t="str">
            <v>FREE-LANCER</v>
          </cell>
          <cell r="I2800" t="str">
            <v>janeiro</v>
          </cell>
          <cell r="N2800">
            <v>150</v>
          </cell>
        </row>
        <row r="2801">
          <cell r="B2801" t="str">
            <v>FREE-LANCER SALAO</v>
          </cell>
          <cell r="C2801" t="str">
            <v>FREE-LANCER</v>
          </cell>
          <cell r="I2801" t="str">
            <v>janeiro</v>
          </cell>
          <cell r="N2801">
            <v>150</v>
          </cell>
        </row>
        <row r="2802">
          <cell r="B2802" t="str">
            <v>FREE LANCER LIMPEZA</v>
          </cell>
          <cell r="C2802" t="str">
            <v>FREE-LANCER</v>
          </cell>
          <cell r="I2802" t="str">
            <v>janeiro</v>
          </cell>
          <cell r="N2802">
            <v>150</v>
          </cell>
        </row>
        <row r="2803">
          <cell r="B2803" t="str">
            <v>FREE-LANCER COZINHA</v>
          </cell>
          <cell r="C2803" t="str">
            <v>FREE-LANCER</v>
          </cell>
          <cell r="I2803" t="str">
            <v>janeiro</v>
          </cell>
          <cell r="N2803">
            <v>150</v>
          </cell>
        </row>
        <row r="2804">
          <cell r="B2804" t="str">
            <v>FREE-LANCER CAIXA</v>
          </cell>
          <cell r="C2804" t="str">
            <v>FREE-LANCER</v>
          </cell>
          <cell r="I2804" t="str">
            <v>janeiro</v>
          </cell>
          <cell r="N2804">
            <v>150</v>
          </cell>
        </row>
        <row r="2805">
          <cell r="B2805" t="str">
            <v>FREE-LANCER BAR</v>
          </cell>
          <cell r="C2805" t="str">
            <v>FREE-LANCER</v>
          </cell>
          <cell r="I2805" t="str">
            <v>janeiro</v>
          </cell>
          <cell r="N2805">
            <v>150</v>
          </cell>
        </row>
        <row r="2806">
          <cell r="B2806" t="str">
            <v>FREE-LANCER CAIXA</v>
          </cell>
          <cell r="C2806" t="str">
            <v>FREE-LANCER</v>
          </cell>
          <cell r="I2806" t="str">
            <v>janeiro</v>
          </cell>
          <cell r="N2806">
            <v>150</v>
          </cell>
        </row>
        <row r="2807">
          <cell r="B2807" t="str">
            <v>FREE-LANCER BAR</v>
          </cell>
          <cell r="C2807" t="str">
            <v>FREE-LANCER</v>
          </cell>
          <cell r="I2807" t="str">
            <v>janeiro</v>
          </cell>
          <cell r="N2807">
            <v>150</v>
          </cell>
        </row>
        <row r="2808">
          <cell r="B2808" t="str">
            <v>FREE-LANCER CAIXA</v>
          </cell>
          <cell r="C2808" t="str">
            <v>FREE-LANCER</v>
          </cell>
          <cell r="I2808" t="str">
            <v>janeiro</v>
          </cell>
          <cell r="N2808">
            <v>150</v>
          </cell>
        </row>
        <row r="2809">
          <cell r="B2809" t="str">
            <v>FREE-LANCER SALAO</v>
          </cell>
          <cell r="C2809" t="str">
            <v>FREE-LANCER</v>
          </cell>
          <cell r="I2809" t="str">
            <v>janeiro</v>
          </cell>
          <cell r="N2809">
            <v>150</v>
          </cell>
        </row>
        <row r="2810">
          <cell r="B2810" t="str">
            <v>FREE-LANCER SALAO</v>
          </cell>
          <cell r="C2810" t="str">
            <v>FREE-LANCER</v>
          </cell>
          <cell r="I2810" t="str">
            <v>janeiro</v>
          </cell>
          <cell r="N2810">
            <v>150</v>
          </cell>
        </row>
        <row r="2811">
          <cell r="B2811" t="str">
            <v>FREE-LANCER SALAO</v>
          </cell>
          <cell r="C2811" t="str">
            <v>FREE-LANCER</v>
          </cell>
          <cell r="I2811" t="str">
            <v>janeiro</v>
          </cell>
          <cell r="N2811">
            <v>150</v>
          </cell>
        </row>
        <row r="2812">
          <cell r="B2812" t="str">
            <v>FREE-LANCER SALAO</v>
          </cell>
          <cell r="C2812" t="str">
            <v>FREE-LANCER</v>
          </cell>
          <cell r="I2812" t="str">
            <v>janeiro</v>
          </cell>
          <cell r="N2812">
            <v>150</v>
          </cell>
        </row>
        <row r="2813">
          <cell r="B2813" t="str">
            <v>FREE-LANCER BAR</v>
          </cell>
          <cell r="C2813" t="str">
            <v>FREE-LANCER</v>
          </cell>
          <cell r="I2813" t="str">
            <v>janeiro</v>
          </cell>
          <cell r="N2813">
            <v>150</v>
          </cell>
        </row>
        <row r="2814">
          <cell r="B2814" t="str">
            <v>FREE-LANCER COZINHA</v>
          </cell>
          <cell r="C2814" t="str">
            <v>FREE-LANCER</v>
          </cell>
          <cell r="I2814" t="str">
            <v>janeiro</v>
          </cell>
          <cell r="N2814">
            <v>150</v>
          </cell>
        </row>
        <row r="2815">
          <cell r="B2815" t="str">
            <v>FREE-LANCER COZINHA</v>
          </cell>
          <cell r="C2815" t="str">
            <v>FREE-LANCER</v>
          </cell>
          <cell r="I2815" t="str">
            <v>janeiro</v>
          </cell>
          <cell r="N2815">
            <v>100</v>
          </cell>
        </row>
        <row r="2816">
          <cell r="B2816" t="str">
            <v>FREE-LANCER SALAO</v>
          </cell>
          <cell r="C2816" t="str">
            <v>FREE-LANCER</v>
          </cell>
          <cell r="I2816" t="str">
            <v>janeiro</v>
          </cell>
          <cell r="N2816">
            <v>150</v>
          </cell>
        </row>
        <row r="2817">
          <cell r="B2817" t="str">
            <v>FREE-LANCER SALAO</v>
          </cell>
          <cell r="C2817" t="str">
            <v>FREE-LANCER</v>
          </cell>
          <cell r="I2817" t="str">
            <v>janeiro</v>
          </cell>
          <cell r="N2817">
            <v>150</v>
          </cell>
        </row>
        <row r="2818">
          <cell r="B2818" t="str">
            <v>FREE-LANCER SALAO</v>
          </cell>
          <cell r="C2818" t="str">
            <v>FREE-LANCER</v>
          </cell>
          <cell r="I2818" t="str">
            <v>janeiro</v>
          </cell>
          <cell r="N2818">
            <v>150</v>
          </cell>
        </row>
        <row r="2819">
          <cell r="B2819" t="str">
            <v>FREE-LANCER SALAO</v>
          </cell>
          <cell r="C2819" t="str">
            <v>FREE-LANCER</v>
          </cell>
          <cell r="I2819" t="str">
            <v>janeiro</v>
          </cell>
          <cell r="N2819">
            <v>150</v>
          </cell>
        </row>
        <row r="2820">
          <cell r="B2820" t="str">
            <v>FREE-LANCER BAR</v>
          </cell>
          <cell r="C2820" t="str">
            <v>FREE-LANCER</v>
          </cell>
          <cell r="I2820" t="str">
            <v>janeiro</v>
          </cell>
          <cell r="N2820">
            <v>150</v>
          </cell>
        </row>
        <row r="2821">
          <cell r="B2821" t="str">
            <v>FREE-LANCER COZINHA</v>
          </cell>
          <cell r="C2821" t="str">
            <v>FREE-LANCER</v>
          </cell>
          <cell r="I2821" t="str">
            <v>janeiro</v>
          </cell>
          <cell r="N2821">
            <v>150</v>
          </cell>
        </row>
        <row r="2822">
          <cell r="B2822" t="str">
            <v>FREE-LANCER SEGURANCA</v>
          </cell>
          <cell r="C2822" t="str">
            <v>FREE-LANCER</v>
          </cell>
          <cell r="I2822" t="str">
            <v>janeiro</v>
          </cell>
          <cell r="N2822">
            <v>150</v>
          </cell>
        </row>
        <row r="2823">
          <cell r="B2823" t="str">
            <v>FREE-LANCER COZINHA</v>
          </cell>
          <cell r="C2823" t="str">
            <v>FREE-LANCER</v>
          </cell>
          <cell r="I2823" t="str">
            <v>janeiro</v>
          </cell>
          <cell r="N2823">
            <v>120</v>
          </cell>
        </row>
        <row r="2824">
          <cell r="B2824" t="str">
            <v>FREE-LANCER SALAO</v>
          </cell>
          <cell r="C2824" t="str">
            <v>FREE-LANCER</v>
          </cell>
          <cell r="I2824" t="str">
            <v>janeiro</v>
          </cell>
          <cell r="N2824">
            <v>150</v>
          </cell>
        </row>
        <row r="2825">
          <cell r="B2825" t="str">
            <v>FREE-LANCER SALAO</v>
          </cell>
          <cell r="C2825" t="str">
            <v>FREE-LANCER</v>
          </cell>
          <cell r="I2825" t="str">
            <v>janeiro</v>
          </cell>
          <cell r="N2825">
            <v>150</v>
          </cell>
        </row>
        <row r="2826">
          <cell r="B2826" t="str">
            <v>FREE-LANCER SALAO</v>
          </cell>
          <cell r="C2826" t="str">
            <v>FREE-LANCER</v>
          </cell>
          <cell r="I2826" t="str">
            <v>janeiro</v>
          </cell>
          <cell r="N2826">
            <v>150</v>
          </cell>
        </row>
        <row r="2827">
          <cell r="B2827" t="str">
            <v>FREE-LANCER SEGURANCA</v>
          </cell>
          <cell r="C2827" t="str">
            <v>FREE-LANCER</v>
          </cell>
          <cell r="I2827" t="str">
            <v>janeiro</v>
          </cell>
          <cell r="N2827">
            <v>150</v>
          </cell>
        </row>
        <row r="2828">
          <cell r="B2828" t="str">
            <v>FREE LANCER LIMPEZA</v>
          </cell>
          <cell r="C2828" t="str">
            <v>FREE-LANCER</v>
          </cell>
          <cell r="I2828" t="str">
            <v>janeiro</v>
          </cell>
          <cell r="N2828">
            <v>150</v>
          </cell>
        </row>
        <row r="2829">
          <cell r="B2829" t="str">
            <v>FREE-LANCER COZINHA</v>
          </cell>
          <cell r="C2829" t="str">
            <v>FREE-LANCER</v>
          </cell>
          <cell r="I2829" t="str">
            <v>janeiro</v>
          </cell>
          <cell r="N2829">
            <v>150</v>
          </cell>
        </row>
        <row r="2830">
          <cell r="B2830" t="str">
            <v>FREE-LANCER BAR</v>
          </cell>
          <cell r="C2830" t="str">
            <v>FREE-LANCER</v>
          </cell>
          <cell r="I2830" t="str">
            <v>janeiro</v>
          </cell>
          <cell r="N2830">
            <v>150</v>
          </cell>
        </row>
        <row r="2831">
          <cell r="B2831" t="str">
            <v>FREE-LANCER COZINHA</v>
          </cell>
          <cell r="C2831" t="str">
            <v>FREE-LANCER</v>
          </cell>
          <cell r="I2831" t="str">
            <v>janeiro</v>
          </cell>
          <cell r="N2831">
            <v>120</v>
          </cell>
        </row>
        <row r="2832">
          <cell r="B2832" t="str">
            <v>FREE-LANCER SALAO</v>
          </cell>
          <cell r="C2832" t="str">
            <v>FREE-LANCER</v>
          </cell>
          <cell r="I2832" t="str">
            <v>janeiro</v>
          </cell>
          <cell r="N2832">
            <v>150</v>
          </cell>
        </row>
        <row r="2833">
          <cell r="B2833" t="str">
            <v>FREE-LANCER SALAO</v>
          </cell>
          <cell r="C2833" t="str">
            <v>FREE-LANCER</v>
          </cell>
          <cell r="I2833" t="str">
            <v>janeiro</v>
          </cell>
          <cell r="N2833">
            <v>150</v>
          </cell>
        </row>
        <row r="2834">
          <cell r="B2834" t="str">
            <v>FREE-LANCER BAR</v>
          </cell>
          <cell r="C2834" t="str">
            <v>FREE-LANCER</v>
          </cell>
          <cell r="I2834" t="str">
            <v>janeiro</v>
          </cell>
          <cell r="N2834">
            <v>150</v>
          </cell>
        </row>
        <row r="2835">
          <cell r="B2835" t="str">
            <v>FREE-LANCER SEGURANCA</v>
          </cell>
          <cell r="C2835" t="str">
            <v>FREE-LANCER</v>
          </cell>
          <cell r="I2835" t="str">
            <v>janeiro</v>
          </cell>
          <cell r="N2835">
            <v>150</v>
          </cell>
        </row>
        <row r="2836">
          <cell r="B2836" t="str">
            <v>FREE LANCER LIMPEZA</v>
          </cell>
          <cell r="C2836" t="str">
            <v>FREE-LANCER</v>
          </cell>
          <cell r="I2836" t="str">
            <v>janeiro</v>
          </cell>
          <cell r="N2836">
            <v>150</v>
          </cell>
        </row>
        <row r="2837">
          <cell r="B2837" t="str">
            <v>FREE-LANCER COZINHA</v>
          </cell>
          <cell r="C2837" t="str">
            <v>FREE-LANCER</v>
          </cell>
          <cell r="I2837" t="str">
            <v>janeiro</v>
          </cell>
          <cell r="N2837">
            <v>120</v>
          </cell>
        </row>
        <row r="2838">
          <cell r="B2838" t="str">
            <v>FREE-LANCER COZINHA</v>
          </cell>
          <cell r="C2838" t="str">
            <v>FREE-LANCER</v>
          </cell>
          <cell r="I2838" t="str">
            <v>janeiro</v>
          </cell>
          <cell r="N2838">
            <v>150</v>
          </cell>
        </row>
        <row r="2839">
          <cell r="B2839" t="str">
            <v>FREE-LANCER CAIXA</v>
          </cell>
          <cell r="C2839" t="str">
            <v>FREE-LANCER</v>
          </cell>
          <cell r="I2839" t="str">
            <v>janeiro</v>
          </cell>
          <cell r="N2839">
            <v>150</v>
          </cell>
        </row>
        <row r="2840">
          <cell r="B2840" t="str">
            <v>FREE-LANCER COZINHA</v>
          </cell>
          <cell r="C2840" t="str">
            <v>FREE-LANCER</v>
          </cell>
          <cell r="I2840" t="str">
            <v>janeiro</v>
          </cell>
          <cell r="N2840">
            <v>150</v>
          </cell>
        </row>
        <row r="2841">
          <cell r="B2841" t="str">
            <v>FREE-LANCER CAIXA</v>
          </cell>
          <cell r="C2841" t="str">
            <v>FREE-LANCER</v>
          </cell>
          <cell r="I2841" t="str">
            <v>janeiro</v>
          </cell>
          <cell r="N2841">
            <v>150</v>
          </cell>
        </row>
        <row r="2842">
          <cell r="B2842" t="str">
            <v>FREE LANCER LIMPEZA</v>
          </cell>
          <cell r="C2842" t="str">
            <v>FREE-LANCER</v>
          </cell>
          <cell r="I2842" t="str">
            <v>janeiro</v>
          </cell>
          <cell r="N2842">
            <v>120</v>
          </cell>
        </row>
        <row r="2843">
          <cell r="B2843" t="str">
            <v>FREE-LANCER COZINHA</v>
          </cell>
          <cell r="C2843" t="str">
            <v>FREE-LANCER</v>
          </cell>
          <cell r="I2843" t="str">
            <v>janeiro</v>
          </cell>
          <cell r="N2843">
            <v>150</v>
          </cell>
        </row>
        <row r="2844">
          <cell r="B2844" t="str">
            <v>FREE-LANCER SALAO</v>
          </cell>
          <cell r="C2844" t="str">
            <v>FREE-LANCER</v>
          </cell>
          <cell r="I2844" t="str">
            <v>janeiro</v>
          </cell>
          <cell r="N2844">
            <v>150</v>
          </cell>
        </row>
        <row r="2845">
          <cell r="B2845" t="str">
            <v>FREE-LANCER SALAO</v>
          </cell>
          <cell r="C2845" t="str">
            <v>FREE-LANCER</v>
          </cell>
          <cell r="I2845" t="str">
            <v>janeiro</v>
          </cell>
          <cell r="N2845">
            <v>150</v>
          </cell>
        </row>
        <row r="2846">
          <cell r="B2846" t="str">
            <v>FREE LANCER LIMPEZA</v>
          </cell>
          <cell r="C2846" t="str">
            <v>FREE-LANCER</v>
          </cell>
          <cell r="I2846" t="str">
            <v>janeiro</v>
          </cell>
          <cell r="N2846">
            <v>150</v>
          </cell>
        </row>
        <row r="2847">
          <cell r="B2847" t="str">
            <v>FREE-LANCER BAR</v>
          </cell>
          <cell r="C2847" t="str">
            <v>FREE-LANCER</v>
          </cell>
          <cell r="I2847" t="str">
            <v>janeiro</v>
          </cell>
          <cell r="N2847">
            <v>150</v>
          </cell>
        </row>
        <row r="2848">
          <cell r="B2848" t="str">
            <v>FREE-LANCER COZINHA</v>
          </cell>
          <cell r="C2848" t="str">
            <v>FREE-LANCER</v>
          </cell>
          <cell r="I2848" t="str">
            <v>janeiro</v>
          </cell>
          <cell r="N2848">
            <v>150</v>
          </cell>
        </row>
        <row r="2849">
          <cell r="B2849" t="str">
            <v>FREE-LANCER SALAO</v>
          </cell>
          <cell r="C2849" t="str">
            <v>FREE-LANCER</v>
          </cell>
          <cell r="I2849" t="str">
            <v>janeiro</v>
          </cell>
          <cell r="N2849">
            <v>150</v>
          </cell>
        </row>
        <row r="2850">
          <cell r="B2850" t="str">
            <v>FREE-LANCER SALAO</v>
          </cell>
          <cell r="C2850" t="str">
            <v>FREE-LANCER</v>
          </cell>
          <cell r="I2850" t="str">
            <v>janeiro</v>
          </cell>
          <cell r="N2850">
            <v>150</v>
          </cell>
        </row>
        <row r="2851">
          <cell r="B2851" t="str">
            <v>FREE LANCER LIMPEZA</v>
          </cell>
          <cell r="C2851" t="str">
            <v>FREE-LANCER</v>
          </cell>
          <cell r="I2851" t="str">
            <v>janeiro</v>
          </cell>
          <cell r="N2851">
            <v>450</v>
          </cell>
        </row>
        <row r="2852">
          <cell r="B2852" t="str">
            <v>FREE-LANCER BAR</v>
          </cell>
          <cell r="C2852" t="str">
            <v>FREE-LANCER</v>
          </cell>
          <cell r="I2852" t="str">
            <v>fevereiro</v>
          </cell>
          <cell r="N2852">
            <v>150</v>
          </cell>
        </row>
        <row r="2853">
          <cell r="B2853" t="str">
            <v>FREE-LANCER COZINHA</v>
          </cell>
          <cell r="C2853" t="str">
            <v>FREE-LANCER</v>
          </cell>
          <cell r="I2853" t="str">
            <v>fevereiro</v>
          </cell>
          <cell r="N2853">
            <v>150</v>
          </cell>
        </row>
        <row r="2854">
          <cell r="B2854" t="str">
            <v>FREE-LANCER SALAO</v>
          </cell>
          <cell r="C2854" t="str">
            <v>FREE-LANCER</v>
          </cell>
          <cell r="I2854" t="str">
            <v>fevereiro</v>
          </cell>
          <cell r="N2854">
            <v>150</v>
          </cell>
        </row>
        <row r="2855">
          <cell r="B2855" t="str">
            <v>FREE-LANCER CAIXA</v>
          </cell>
          <cell r="C2855" t="str">
            <v>FREE-LANCER</v>
          </cell>
          <cell r="I2855" t="str">
            <v>fevereiro</v>
          </cell>
          <cell r="N2855">
            <v>150</v>
          </cell>
        </row>
        <row r="2856">
          <cell r="B2856" t="str">
            <v>FREE-LANCER COZINHA</v>
          </cell>
          <cell r="C2856" t="str">
            <v>FREE-LANCER</v>
          </cell>
          <cell r="I2856" t="str">
            <v>fevereiro</v>
          </cell>
          <cell r="N2856">
            <v>150</v>
          </cell>
        </row>
        <row r="2857">
          <cell r="B2857" t="str">
            <v>FREE-LANCER CAIXA</v>
          </cell>
          <cell r="C2857" t="str">
            <v>FREE-LANCER</v>
          </cell>
          <cell r="I2857" t="str">
            <v>fevereiro</v>
          </cell>
          <cell r="N2857">
            <v>150</v>
          </cell>
        </row>
        <row r="2858">
          <cell r="B2858" t="str">
            <v>FREE-LANCER SEGURANCA</v>
          </cell>
          <cell r="C2858" t="str">
            <v>FREE-LANCER</v>
          </cell>
          <cell r="I2858" t="str">
            <v>fevereiro</v>
          </cell>
          <cell r="N2858">
            <v>150</v>
          </cell>
        </row>
        <row r="2859">
          <cell r="B2859" t="str">
            <v>FREE LANCER LIMPEZA</v>
          </cell>
          <cell r="C2859" t="str">
            <v>FREE-LANCER</v>
          </cell>
          <cell r="I2859" t="str">
            <v>fevereiro</v>
          </cell>
          <cell r="N2859">
            <v>120</v>
          </cell>
        </row>
        <row r="2860">
          <cell r="B2860" t="str">
            <v>FREE LANCER LIMPEZA</v>
          </cell>
          <cell r="C2860" t="str">
            <v>FREE-LANCER</v>
          </cell>
          <cell r="I2860" t="str">
            <v>fevereiro</v>
          </cell>
          <cell r="N2860">
            <v>120</v>
          </cell>
        </row>
        <row r="2861">
          <cell r="B2861" t="str">
            <v>FREE-LANCER CAIXA</v>
          </cell>
          <cell r="C2861" t="str">
            <v>FREE-LANCER</v>
          </cell>
          <cell r="I2861" t="str">
            <v>fevereiro</v>
          </cell>
          <cell r="N2861">
            <v>150</v>
          </cell>
        </row>
        <row r="2862">
          <cell r="B2862" t="str">
            <v>FREE-LANCER BAR</v>
          </cell>
          <cell r="C2862" t="str">
            <v>FREE-LANCER</v>
          </cell>
          <cell r="I2862" t="str">
            <v>fevereiro</v>
          </cell>
          <cell r="N2862">
            <v>150</v>
          </cell>
        </row>
        <row r="2863">
          <cell r="B2863" t="str">
            <v>FREE-LANCER SALAO</v>
          </cell>
          <cell r="C2863" t="str">
            <v>FREE-LANCER</v>
          </cell>
          <cell r="I2863" t="str">
            <v>fevereiro</v>
          </cell>
          <cell r="N2863">
            <v>150</v>
          </cell>
        </row>
        <row r="2864">
          <cell r="B2864" t="str">
            <v>FREE-LANCER COZINHA</v>
          </cell>
          <cell r="C2864" t="str">
            <v>FREE-LANCER</v>
          </cell>
          <cell r="I2864" t="str">
            <v>fevereiro</v>
          </cell>
          <cell r="N2864">
            <v>300</v>
          </cell>
        </row>
        <row r="2865">
          <cell r="B2865" t="str">
            <v>FREE LANCER LIMPEZA</v>
          </cell>
          <cell r="C2865" t="str">
            <v>FREE-LANCER</v>
          </cell>
          <cell r="I2865" t="str">
            <v>fevereiro</v>
          </cell>
          <cell r="N2865">
            <v>120</v>
          </cell>
        </row>
        <row r="2866">
          <cell r="B2866" t="str">
            <v>FREE-LANCER BAR</v>
          </cell>
          <cell r="C2866" t="str">
            <v>FREE-LANCER</v>
          </cell>
          <cell r="I2866" t="str">
            <v>fevereiro</v>
          </cell>
          <cell r="N2866">
            <v>150</v>
          </cell>
        </row>
        <row r="2867">
          <cell r="B2867" t="str">
            <v>FREE-LANCER SEGURANCA</v>
          </cell>
          <cell r="C2867" t="str">
            <v>FREE-LANCER</v>
          </cell>
          <cell r="I2867" t="str">
            <v>fevereiro</v>
          </cell>
          <cell r="N2867">
            <v>150</v>
          </cell>
        </row>
        <row r="2868">
          <cell r="B2868" t="str">
            <v>FREE LANCER LIMPEZA</v>
          </cell>
          <cell r="C2868" t="str">
            <v>FREE-LANCER</v>
          </cell>
          <cell r="I2868" t="str">
            <v>fevereiro</v>
          </cell>
          <cell r="N2868">
            <v>240</v>
          </cell>
        </row>
        <row r="2869">
          <cell r="B2869" t="str">
            <v>FREE LANCER LIMPEZA</v>
          </cell>
          <cell r="C2869" t="str">
            <v>FREE-LANCER</v>
          </cell>
          <cell r="I2869" t="str">
            <v>fevereiro</v>
          </cell>
          <cell r="N2869">
            <v>120</v>
          </cell>
        </row>
        <row r="2870">
          <cell r="B2870" t="str">
            <v>FREE-LANCER BAR</v>
          </cell>
          <cell r="C2870" t="str">
            <v>FREE-LANCER</v>
          </cell>
          <cell r="I2870" t="str">
            <v>fevereiro</v>
          </cell>
          <cell r="N2870">
            <v>150</v>
          </cell>
        </row>
        <row r="2871">
          <cell r="B2871" t="str">
            <v>FREE-LANCER BAR</v>
          </cell>
          <cell r="C2871" t="str">
            <v>FREE-LANCER</v>
          </cell>
          <cell r="I2871" t="str">
            <v>fevereiro</v>
          </cell>
          <cell r="N2871">
            <v>150</v>
          </cell>
        </row>
        <row r="2872">
          <cell r="B2872" t="str">
            <v>FREE-LANCER COZINHA</v>
          </cell>
          <cell r="C2872" t="str">
            <v>FREE-LANCER</v>
          </cell>
          <cell r="I2872" t="str">
            <v>fevereiro</v>
          </cell>
          <cell r="N2872">
            <v>150</v>
          </cell>
        </row>
        <row r="2873">
          <cell r="B2873" t="str">
            <v>FREE-LANCER COZINHA</v>
          </cell>
          <cell r="C2873" t="str">
            <v>FREE-LANCER</v>
          </cell>
          <cell r="I2873" t="str">
            <v>fevereiro</v>
          </cell>
          <cell r="N2873">
            <v>150</v>
          </cell>
        </row>
        <row r="2874">
          <cell r="B2874" t="str">
            <v>FREE-LANCER COZINHA</v>
          </cell>
          <cell r="C2874" t="str">
            <v>FREE-LANCER</v>
          </cell>
          <cell r="I2874" t="str">
            <v>fevereiro</v>
          </cell>
          <cell r="N2874">
            <v>150</v>
          </cell>
        </row>
        <row r="2875">
          <cell r="B2875" t="str">
            <v>FREE-LANCER SALAO</v>
          </cell>
          <cell r="C2875" t="str">
            <v>FREE-LANCER</v>
          </cell>
          <cell r="I2875" t="str">
            <v>fevereiro</v>
          </cell>
          <cell r="N2875">
            <v>150</v>
          </cell>
        </row>
        <row r="2876">
          <cell r="B2876" t="str">
            <v>FREE-LANCER SEGURANCA</v>
          </cell>
          <cell r="C2876" t="str">
            <v>FREE-LANCER</v>
          </cell>
          <cell r="I2876" t="str">
            <v>fevereiro</v>
          </cell>
          <cell r="N2876">
            <v>150</v>
          </cell>
        </row>
        <row r="2877">
          <cell r="B2877" t="str">
            <v>FREE LANCER LIMPEZA</v>
          </cell>
          <cell r="C2877" t="str">
            <v>FREE-LANCER</v>
          </cell>
          <cell r="I2877" t="str">
            <v>fevereiro</v>
          </cell>
          <cell r="N2877">
            <v>120</v>
          </cell>
        </row>
        <row r="2878">
          <cell r="B2878" t="str">
            <v>FREE-LANCER BAR</v>
          </cell>
          <cell r="C2878" t="str">
            <v>FREE-LANCER</v>
          </cell>
          <cell r="I2878" t="str">
            <v>fevereiro</v>
          </cell>
          <cell r="N2878">
            <v>150</v>
          </cell>
        </row>
        <row r="2879">
          <cell r="B2879" t="str">
            <v>FREE-LANCER COZINHA</v>
          </cell>
          <cell r="C2879" t="str">
            <v>FREE-LANCER</v>
          </cell>
          <cell r="I2879" t="str">
            <v>fevereiro</v>
          </cell>
          <cell r="N2879">
            <v>150</v>
          </cell>
        </row>
        <row r="2880">
          <cell r="B2880" t="str">
            <v>FREE-LANCER SALAO</v>
          </cell>
          <cell r="C2880" t="str">
            <v>FREE-LANCER</v>
          </cell>
          <cell r="I2880" t="str">
            <v>fevereiro</v>
          </cell>
          <cell r="N2880">
            <v>150</v>
          </cell>
        </row>
        <row r="2881">
          <cell r="B2881" t="str">
            <v>FREE-LANCER SEGURANCA</v>
          </cell>
          <cell r="C2881" t="str">
            <v>FREE-LANCER</v>
          </cell>
          <cell r="I2881" t="str">
            <v>fevereiro</v>
          </cell>
          <cell r="N2881">
            <v>150</v>
          </cell>
        </row>
        <row r="2882">
          <cell r="B2882" t="str">
            <v>FREE-LANCER BAR</v>
          </cell>
          <cell r="C2882" t="str">
            <v>FREE-LANCER</v>
          </cell>
          <cell r="I2882" t="str">
            <v>fevereiro</v>
          </cell>
          <cell r="N2882">
            <v>150</v>
          </cell>
        </row>
        <row r="2883">
          <cell r="B2883" t="str">
            <v>FREE-LANCER SALAO</v>
          </cell>
          <cell r="C2883" t="str">
            <v>FREE-LANCER</v>
          </cell>
          <cell r="I2883" t="str">
            <v>fevereiro</v>
          </cell>
          <cell r="N2883">
            <v>150</v>
          </cell>
        </row>
        <row r="2884">
          <cell r="B2884" t="str">
            <v>FREE-LANCER SALAO</v>
          </cell>
          <cell r="C2884" t="str">
            <v>FREE-LANCER</v>
          </cell>
          <cell r="I2884" t="str">
            <v>fevereiro</v>
          </cell>
          <cell r="N2884">
            <v>150</v>
          </cell>
        </row>
        <row r="2885">
          <cell r="B2885" t="str">
            <v>FREE-LANCER SEGURANCA</v>
          </cell>
          <cell r="C2885" t="str">
            <v>FREE-LANCER</v>
          </cell>
          <cell r="I2885" t="str">
            <v>fevereiro</v>
          </cell>
          <cell r="N2885">
            <v>150</v>
          </cell>
        </row>
        <row r="2886">
          <cell r="B2886" t="str">
            <v>FREE-LANCER BAR</v>
          </cell>
          <cell r="C2886" t="str">
            <v>FREE-LANCER</v>
          </cell>
          <cell r="I2886" t="str">
            <v>fevereiro</v>
          </cell>
          <cell r="N2886">
            <v>150</v>
          </cell>
        </row>
        <row r="2887">
          <cell r="B2887" t="str">
            <v>FREE-LANCER SEGURANCA</v>
          </cell>
          <cell r="C2887" t="str">
            <v>FREE-LANCER</v>
          </cell>
          <cell r="I2887" t="str">
            <v>fevereiro</v>
          </cell>
          <cell r="N2887">
            <v>150</v>
          </cell>
        </row>
        <row r="2888">
          <cell r="B2888" t="str">
            <v>FREE-LANCER BAR</v>
          </cell>
          <cell r="C2888" t="str">
            <v>FREE-LANCER</v>
          </cell>
          <cell r="I2888" t="str">
            <v>fevereiro</v>
          </cell>
          <cell r="N2888">
            <v>150</v>
          </cell>
        </row>
        <row r="2889">
          <cell r="B2889" t="str">
            <v>FREE-LANCER COZINHA</v>
          </cell>
          <cell r="C2889" t="str">
            <v>FREE-LANCER</v>
          </cell>
          <cell r="I2889" t="str">
            <v>fevereiro</v>
          </cell>
          <cell r="N2889">
            <v>150</v>
          </cell>
        </row>
        <row r="2890">
          <cell r="B2890" t="str">
            <v>FREE-LANCER SEGURANCA</v>
          </cell>
          <cell r="C2890" t="str">
            <v>FREE-LANCER</v>
          </cell>
          <cell r="I2890" t="str">
            <v>fevereiro</v>
          </cell>
          <cell r="N2890">
            <v>150</v>
          </cell>
        </row>
        <row r="2891">
          <cell r="B2891" t="str">
            <v>FREE-LANCER COZINHA</v>
          </cell>
          <cell r="C2891" t="str">
            <v>FREE-LANCER</v>
          </cell>
          <cell r="I2891" t="str">
            <v>fevereiro</v>
          </cell>
          <cell r="N2891">
            <v>100</v>
          </cell>
        </row>
        <row r="2892">
          <cell r="B2892" t="str">
            <v>FREE-LANCER BAR</v>
          </cell>
          <cell r="C2892" t="str">
            <v>FREE-LANCER</v>
          </cell>
          <cell r="I2892" t="str">
            <v>fevereiro</v>
          </cell>
          <cell r="N2892">
            <v>150</v>
          </cell>
        </row>
        <row r="2893">
          <cell r="B2893" t="str">
            <v>FREE-LANCER SALAO</v>
          </cell>
          <cell r="C2893" t="str">
            <v>FREE-LANCER</v>
          </cell>
          <cell r="I2893" t="str">
            <v>fevereiro</v>
          </cell>
          <cell r="N2893">
            <v>150</v>
          </cell>
        </row>
        <row r="2894">
          <cell r="B2894" t="str">
            <v>FREE-LANCER CAIXA</v>
          </cell>
          <cell r="C2894" t="str">
            <v>FREE-LANCER</v>
          </cell>
          <cell r="I2894" t="str">
            <v>fevereiro</v>
          </cell>
          <cell r="N2894">
            <v>300</v>
          </cell>
        </row>
        <row r="2895">
          <cell r="B2895" t="str">
            <v>FREE LANCER LIMPEZA</v>
          </cell>
          <cell r="C2895" t="str">
            <v>FREE-LANCER</v>
          </cell>
          <cell r="I2895" t="str">
            <v>fevereiro</v>
          </cell>
          <cell r="N2895">
            <v>120</v>
          </cell>
        </row>
        <row r="2896">
          <cell r="B2896" t="str">
            <v>FREE-LANCER BAR</v>
          </cell>
          <cell r="C2896" t="str">
            <v>FREE-LANCER</v>
          </cell>
          <cell r="I2896" t="str">
            <v>fevereiro</v>
          </cell>
          <cell r="N2896">
            <v>150</v>
          </cell>
        </row>
        <row r="2897">
          <cell r="B2897" t="str">
            <v>FREE-LANCER COZINHA</v>
          </cell>
          <cell r="C2897" t="str">
            <v>FREE-LANCER</v>
          </cell>
          <cell r="I2897" t="str">
            <v>fevereiro</v>
          </cell>
          <cell r="N2897">
            <v>150</v>
          </cell>
        </row>
        <row r="2898">
          <cell r="B2898" t="str">
            <v>FREE-LANCER SALAO</v>
          </cell>
          <cell r="C2898" t="str">
            <v>FREE-LANCER</v>
          </cell>
          <cell r="I2898" t="str">
            <v>fevereiro</v>
          </cell>
          <cell r="N2898">
            <v>150</v>
          </cell>
        </row>
        <row r="2899">
          <cell r="B2899" t="str">
            <v>FREE-LANCER SEGURANCA</v>
          </cell>
          <cell r="C2899" t="str">
            <v>FREE-LANCER</v>
          </cell>
          <cell r="I2899" t="str">
            <v>fevereiro</v>
          </cell>
          <cell r="N2899">
            <v>150</v>
          </cell>
        </row>
        <row r="2900">
          <cell r="B2900" t="str">
            <v>FREE-LANCER SEGURANCA</v>
          </cell>
          <cell r="C2900" t="str">
            <v>FREE-LANCER</v>
          </cell>
          <cell r="I2900" t="str">
            <v>fevereiro</v>
          </cell>
          <cell r="N2900">
            <v>150</v>
          </cell>
        </row>
        <row r="2901">
          <cell r="B2901" t="str">
            <v>FREE LANCER LIMPEZA</v>
          </cell>
          <cell r="C2901" t="str">
            <v>FREE-LANCER</v>
          </cell>
          <cell r="I2901" t="str">
            <v>fevereiro</v>
          </cell>
          <cell r="N2901">
            <v>120</v>
          </cell>
        </row>
        <row r="2902">
          <cell r="B2902" t="str">
            <v>FREE-LANCER BAR</v>
          </cell>
          <cell r="C2902" t="str">
            <v>FREE-LANCER</v>
          </cell>
          <cell r="I2902" t="str">
            <v>fevereiro</v>
          </cell>
          <cell r="N2902">
            <v>150</v>
          </cell>
        </row>
        <row r="2903">
          <cell r="B2903" t="str">
            <v>FREE-LANCER SEGURANCA</v>
          </cell>
          <cell r="C2903" t="str">
            <v>FREE-LANCER</v>
          </cell>
          <cell r="I2903" t="str">
            <v>fevereiro</v>
          </cell>
          <cell r="N2903">
            <v>150</v>
          </cell>
        </row>
        <row r="2904">
          <cell r="B2904" t="str">
            <v>FREE LANCER LIMPEZA</v>
          </cell>
          <cell r="C2904" t="str">
            <v>FREE-LANCER</v>
          </cell>
          <cell r="I2904" t="str">
            <v>fevereiro</v>
          </cell>
          <cell r="N2904">
            <v>120</v>
          </cell>
        </row>
        <row r="2905">
          <cell r="B2905" t="str">
            <v>FREE-LANCER BAR</v>
          </cell>
          <cell r="C2905" t="str">
            <v>FREE-LANCER</v>
          </cell>
          <cell r="I2905" t="str">
            <v>fevereiro</v>
          </cell>
          <cell r="N2905">
            <v>150</v>
          </cell>
        </row>
        <row r="2906">
          <cell r="B2906" t="str">
            <v>FREE-LANCER SALAO</v>
          </cell>
          <cell r="C2906" t="str">
            <v>FREE-LANCER</v>
          </cell>
          <cell r="I2906" t="str">
            <v>fevereiro</v>
          </cell>
          <cell r="N2906">
            <v>150</v>
          </cell>
        </row>
        <row r="2907">
          <cell r="B2907" t="str">
            <v>FREE-LANCER SEGURANCA</v>
          </cell>
          <cell r="C2907" t="str">
            <v>FREE-LANCER</v>
          </cell>
          <cell r="I2907" t="str">
            <v>fevereiro</v>
          </cell>
          <cell r="N2907">
            <v>150</v>
          </cell>
        </row>
        <row r="2908">
          <cell r="B2908" t="str">
            <v>FREE LANCER LIMPEZA</v>
          </cell>
          <cell r="C2908" t="str">
            <v>FREE-LANCER</v>
          </cell>
          <cell r="I2908" t="str">
            <v>fevereiro</v>
          </cell>
          <cell r="N2908">
            <v>120</v>
          </cell>
        </row>
        <row r="2909">
          <cell r="B2909" t="str">
            <v>FREE-LANCER BAR</v>
          </cell>
          <cell r="C2909" t="str">
            <v>FREE-LANCER</v>
          </cell>
          <cell r="I2909" t="str">
            <v>fevereiro</v>
          </cell>
          <cell r="N2909">
            <v>150</v>
          </cell>
        </row>
        <row r="2910">
          <cell r="B2910" t="str">
            <v>FREE-LANCER SALAO</v>
          </cell>
          <cell r="C2910" t="str">
            <v>FREE-LANCER</v>
          </cell>
          <cell r="I2910" t="str">
            <v>fevereiro</v>
          </cell>
          <cell r="N2910">
            <v>150</v>
          </cell>
        </row>
        <row r="2911">
          <cell r="B2911" t="str">
            <v>FREE-LANCER SEGURANCA</v>
          </cell>
          <cell r="C2911" t="str">
            <v>FREE-LANCER</v>
          </cell>
          <cell r="I2911" t="str">
            <v>fevereiro</v>
          </cell>
          <cell r="N2911">
            <v>150</v>
          </cell>
        </row>
        <row r="2912">
          <cell r="B2912" t="str">
            <v>FREE-LANCER SEGURANCA</v>
          </cell>
          <cell r="C2912" t="str">
            <v>FREE-LANCER</v>
          </cell>
          <cell r="I2912" t="str">
            <v>fevereiro</v>
          </cell>
          <cell r="N2912">
            <v>150</v>
          </cell>
        </row>
        <row r="2913">
          <cell r="B2913" t="str">
            <v>FREE LANCER LIMPEZA</v>
          </cell>
          <cell r="C2913" t="str">
            <v>FREE-LANCER</v>
          </cell>
          <cell r="I2913" t="str">
            <v>fevereiro</v>
          </cell>
          <cell r="N2913">
            <v>120</v>
          </cell>
        </row>
        <row r="2914">
          <cell r="B2914" t="str">
            <v>FREE-LANCER SEGURANCA</v>
          </cell>
          <cell r="C2914" t="str">
            <v>FREE-LANCER</v>
          </cell>
          <cell r="I2914" t="str">
            <v>fevereiro</v>
          </cell>
          <cell r="N2914">
            <v>150</v>
          </cell>
        </row>
        <row r="2915">
          <cell r="B2915" t="str">
            <v>FREE-LANCER SEGURANCA</v>
          </cell>
          <cell r="C2915" t="str">
            <v>FREE-LANCER</v>
          </cell>
          <cell r="I2915" t="str">
            <v>fevereiro</v>
          </cell>
          <cell r="N2915">
            <v>150</v>
          </cell>
        </row>
        <row r="2916">
          <cell r="B2916" t="str">
            <v>FREE-LANCER SEGURANCA</v>
          </cell>
          <cell r="C2916" t="str">
            <v>FREE-LANCER</v>
          </cell>
          <cell r="I2916" t="str">
            <v>fevereiro</v>
          </cell>
          <cell r="N2916">
            <v>150</v>
          </cell>
        </row>
        <row r="2917">
          <cell r="B2917" t="str">
            <v>FREE-LANCER SALAO</v>
          </cell>
          <cell r="C2917" t="str">
            <v>FREE-LANCER</v>
          </cell>
          <cell r="I2917" t="str">
            <v>fevereiro</v>
          </cell>
          <cell r="N2917">
            <v>150</v>
          </cell>
        </row>
        <row r="2918">
          <cell r="B2918" t="str">
            <v>FREE-LANCER SEGURANCA</v>
          </cell>
          <cell r="C2918" t="str">
            <v>FREE-LANCER</v>
          </cell>
          <cell r="I2918" t="str">
            <v>fevereiro</v>
          </cell>
          <cell r="N2918">
            <v>150</v>
          </cell>
        </row>
        <row r="2919">
          <cell r="B2919" t="str">
            <v>FREE-LANCER CAIXA</v>
          </cell>
          <cell r="C2919" t="str">
            <v>FREE-LANCER</v>
          </cell>
          <cell r="I2919" t="str">
            <v>fevereiro</v>
          </cell>
          <cell r="N2919">
            <v>450</v>
          </cell>
        </row>
        <row r="2920">
          <cell r="B2920" t="str">
            <v>FREE-LANCER BAR</v>
          </cell>
          <cell r="C2920" t="str">
            <v>FREE-LANCER</v>
          </cell>
          <cell r="I2920" t="str">
            <v>fevereiro</v>
          </cell>
          <cell r="N2920">
            <v>150</v>
          </cell>
        </row>
        <row r="2921">
          <cell r="B2921" t="str">
            <v>FREE-LANCER BAR</v>
          </cell>
          <cell r="C2921" t="str">
            <v>FREE-LANCER</v>
          </cell>
          <cell r="I2921" t="str">
            <v>fevereiro</v>
          </cell>
          <cell r="N2921">
            <v>150</v>
          </cell>
        </row>
        <row r="2922">
          <cell r="B2922" t="str">
            <v>FREE-LANCER SALAO</v>
          </cell>
          <cell r="C2922" t="str">
            <v>FREE-LANCER</v>
          </cell>
          <cell r="I2922" t="str">
            <v>fevereiro</v>
          </cell>
          <cell r="N2922">
            <v>150</v>
          </cell>
        </row>
        <row r="2923">
          <cell r="B2923" t="str">
            <v>FREE-LANCER SEGURANCA</v>
          </cell>
          <cell r="C2923" t="str">
            <v>FREE-LANCER</v>
          </cell>
          <cell r="I2923" t="str">
            <v>fevereiro</v>
          </cell>
          <cell r="N2923">
            <v>150</v>
          </cell>
        </row>
        <row r="2924">
          <cell r="B2924" t="str">
            <v>FREE-LANCER BAR</v>
          </cell>
          <cell r="C2924" t="str">
            <v>FREE-LANCER</v>
          </cell>
          <cell r="I2924" t="str">
            <v>fevereiro</v>
          </cell>
          <cell r="N2924">
            <v>150</v>
          </cell>
        </row>
        <row r="2925">
          <cell r="B2925" t="str">
            <v>FREE-LANCER SALAO</v>
          </cell>
          <cell r="C2925" t="str">
            <v>FREE-LANCER</v>
          </cell>
          <cell r="I2925" t="str">
            <v>fevereiro</v>
          </cell>
          <cell r="N2925">
            <v>150</v>
          </cell>
        </row>
        <row r="2926">
          <cell r="B2926" t="str">
            <v>FREE-LANCER SEGURANCA</v>
          </cell>
          <cell r="C2926" t="str">
            <v>FREE-LANCER</v>
          </cell>
          <cell r="I2926" t="str">
            <v>fevereiro</v>
          </cell>
          <cell r="N2926">
            <v>150</v>
          </cell>
        </row>
        <row r="2927">
          <cell r="B2927" t="str">
            <v>FREE-LANCER BAR</v>
          </cell>
          <cell r="C2927" t="str">
            <v>FREE-LANCER</v>
          </cell>
          <cell r="I2927" t="str">
            <v>fevereiro</v>
          </cell>
          <cell r="N2927">
            <v>150</v>
          </cell>
        </row>
        <row r="2928">
          <cell r="B2928" t="str">
            <v>FREE-LANCER SALAO</v>
          </cell>
          <cell r="C2928" t="str">
            <v>FREE-LANCER</v>
          </cell>
          <cell r="I2928" t="str">
            <v>fevereiro</v>
          </cell>
          <cell r="N2928">
            <v>150</v>
          </cell>
        </row>
        <row r="2929">
          <cell r="B2929" t="str">
            <v>FREE-LANCER SEGURANCA</v>
          </cell>
          <cell r="C2929" t="str">
            <v>FREE-LANCER</v>
          </cell>
          <cell r="I2929" t="str">
            <v>fevereiro</v>
          </cell>
          <cell r="N2929">
            <v>150</v>
          </cell>
        </row>
        <row r="2930">
          <cell r="B2930" t="str">
            <v>FREE-LANCER SEGURANCA</v>
          </cell>
          <cell r="C2930" t="str">
            <v>FREE-LANCER</v>
          </cell>
          <cell r="I2930" t="str">
            <v>fevereiro</v>
          </cell>
          <cell r="N2930">
            <v>150</v>
          </cell>
        </row>
        <row r="2931">
          <cell r="B2931" t="str">
            <v>FREE-LANCER BAR</v>
          </cell>
          <cell r="C2931" t="str">
            <v>FREE-LANCER</v>
          </cell>
          <cell r="I2931" t="str">
            <v>fevereiro</v>
          </cell>
          <cell r="N2931">
            <v>150</v>
          </cell>
        </row>
        <row r="2932">
          <cell r="B2932" t="str">
            <v>FREE-LANCER SEGURANCA</v>
          </cell>
          <cell r="C2932" t="str">
            <v>FREE-LANCER</v>
          </cell>
          <cell r="I2932" t="str">
            <v>fevereiro</v>
          </cell>
          <cell r="N2932">
            <v>150</v>
          </cell>
        </row>
        <row r="2933">
          <cell r="B2933" t="str">
            <v>FREE-LANCER CAIXA</v>
          </cell>
          <cell r="C2933" t="str">
            <v>FREE-LANCER</v>
          </cell>
          <cell r="I2933" t="str">
            <v>fevereiro</v>
          </cell>
          <cell r="N2933">
            <v>300</v>
          </cell>
        </row>
        <row r="2934">
          <cell r="B2934" t="str">
            <v>FREE-LANCER CAIXA</v>
          </cell>
          <cell r="C2934" t="str">
            <v>FREE-LANCER</v>
          </cell>
          <cell r="I2934" t="str">
            <v>fevereiro</v>
          </cell>
          <cell r="N2934">
            <v>150</v>
          </cell>
        </row>
        <row r="2935">
          <cell r="B2935" t="str">
            <v>FREE-LANCER SEGURANCA</v>
          </cell>
          <cell r="C2935" t="str">
            <v>FREE-LANCER</v>
          </cell>
          <cell r="I2935" t="str">
            <v>fevereiro</v>
          </cell>
          <cell r="N2935">
            <v>150</v>
          </cell>
        </row>
        <row r="2936">
          <cell r="B2936" t="str">
            <v>FREE-LANCER COZINHA</v>
          </cell>
          <cell r="C2936" t="str">
            <v>FREE-LANCER</v>
          </cell>
          <cell r="I2936" t="str">
            <v>fevereiro</v>
          </cell>
          <cell r="N2936">
            <v>150</v>
          </cell>
        </row>
        <row r="2937">
          <cell r="B2937" t="str">
            <v>FREE-LANCER SEGURANCA</v>
          </cell>
          <cell r="C2937" t="str">
            <v>FREE-LANCER</v>
          </cell>
          <cell r="I2937" t="str">
            <v>fevereiro</v>
          </cell>
          <cell r="N2937">
            <v>150</v>
          </cell>
        </row>
        <row r="2938">
          <cell r="B2938" t="str">
            <v>FREE-LANCER COZINHA</v>
          </cell>
          <cell r="C2938" t="str">
            <v>FREE-LANCER</v>
          </cell>
          <cell r="I2938" t="str">
            <v>fevereiro</v>
          </cell>
          <cell r="N2938">
            <v>150</v>
          </cell>
        </row>
        <row r="2939">
          <cell r="B2939" t="str">
            <v>FREE-LANCER SEGURANCA</v>
          </cell>
          <cell r="C2939" t="str">
            <v>FREE-LANCER</v>
          </cell>
          <cell r="I2939" t="str">
            <v>fevereiro</v>
          </cell>
          <cell r="N2939">
            <v>150</v>
          </cell>
        </row>
        <row r="2940">
          <cell r="B2940" t="str">
            <v>FREE-LANCER SEGURANCA</v>
          </cell>
          <cell r="C2940" t="str">
            <v>FREE-LANCER</v>
          </cell>
          <cell r="I2940" t="str">
            <v>março</v>
          </cell>
          <cell r="N2940">
            <v>150</v>
          </cell>
        </row>
        <row r="2941">
          <cell r="B2941" t="str">
            <v>FREE-LANCER SEGURANCA</v>
          </cell>
          <cell r="C2941" t="str">
            <v>FREE-LANCER</v>
          </cell>
          <cell r="I2941" t="str">
            <v>março</v>
          </cell>
          <cell r="N2941">
            <v>150</v>
          </cell>
        </row>
        <row r="2942">
          <cell r="B2942" t="str">
            <v>FREE-LANCER CAIXA</v>
          </cell>
          <cell r="C2942" t="str">
            <v>FREE-LANCER</v>
          </cell>
          <cell r="I2942" t="str">
            <v>março</v>
          </cell>
          <cell r="N2942">
            <v>150</v>
          </cell>
        </row>
        <row r="2943">
          <cell r="B2943" t="str">
            <v>FREE-LANCER SEGURANCA</v>
          </cell>
          <cell r="C2943" t="str">
            <v>FREE-LANCER</v>
          </cell>
          <cell r="I2943" t="str">
            <v>março</v>
          </cell>
          <cell r="N2943">
            <v>150</v>
          </cell>
        </row>
        <row r="2944">
          <cell r="B2944" t="str">
            <v>FREE-LANCER CAIXA</v>
          </cell>
          <cell r="C2944" t="str">
            <v>FREE-LANCER</v>
          </cell>
          <cell r="I2944" t="str">
            <v>março</v>
          </cell>
          <cell r="N2944">
            <v>150</v>
          </cell>
        </row>
        <row r="2945">
          <cell r="B2945" t="str">
            <v>FREE-LANCER COZINHA</v>
          </cell>
          <cell r="C2945" t="str">
            <v>FREE-LANCER</v>
          </cell>
          <cell r="I2945" t="str">
            <v>março</v>
          </cell>
          <cell r="N2945">
            <v>150</v>
          </cell>
        </row>
        <row r="2946">
          <cell r="B2946" t="str">
            <v>FREE-LANCER CAIXA</v>
          </cell>
          <cell r="C2946" t="str">
            <v>FREE-LANCER</v>
          </cell>
          <cell r="I2946" t="str">
            <v>março</v>
          </cell>
          <cell r="N2946">
            <v>150</v>
          </cell>
        </row>
        <row r="2947">
          <cell r="B2947" t="str">
            <v>FREE-LANCER CAIXA</v>
          </cell>
          <cell r="C2947" t="str">
            <v>FREE-LANCER</v>
          </cell>
          <cell r="I2947" t="str">
            <v>março</v>
          </cell>
          <cell r="N2947">
            <v>150</v>
          </cell>
        </row>
        <row r="2948">
          <cell r="B2948" t="str">
            <v>FREE-LANCER COZINHA</v>
          </cell>
          <cell r="C2948" t="str">
            <v>FREE-LANCER</v>
          </cell>
          <cell r="I2948" t="str">
            <v>março</v>
          </cell>
          <cell r="N2948">
            <v>150</v>
          </cell>
        </row>
        <row r="2949">
          <cell r="B2949" t="str">
            <v>FREE-LANCER COZINHA</v>
          </cell>
          <cell r="C2949" t="str">
            <v>FREE-LANCER</v>
          </cell>
          <cell r="I2949" t="str">
            <v>março</v>
          </cell>
          <cell r="N2949">
            <v>150</v>
          </cell>
        </row>
        <row r="2950">
          <cell r="B2950" t="str">
            <v>FREE-LANCER COZINHA</v>
          </cell>
          <cell r="C2950" t="str">
            <v>FREE-LANCER</v>
          </cell>
          <cell r="I2950" t="str">
            <v>março</v>
          </cell>
          <cell r="N2950">
            <v>150</v>
          </cell>
        </row>
        <row r="2951">
          <cell r="B2951" t="str">
            <v>FREE-LANCER SALAO</v>
          </cell>
          <cell r="C2951" t="str">
            <v>FREE-LANCER</v>
          </cell>
          <cell r="I2951" t="str">
            <v>março</v>
          </cell>
          <cell r="N2951">
            <v>150</v>
          </cell>
        </row>
        <row r="2952">
          <cell r="B2952" t="str">
            <v>FREE-LANCER COZINHA</v>
          </cell>
          <cell r="C2952" t="str">
            <v>FREE-LANCER</v>
          </cell>
          <cell r="I2952" t="str">
            <v>março</v>
          </cell>
          <cell r="N2952">
            <v>150</v>
          </cell>
        </row>
        <row r="2953">
          <cell r="B2953" t="str">
            <v>FREE-LANCER PARRILHA</v>
          </cell>
          <cell r="C2953" t="str">
            <v>FREE-LANCER</v>
          </cell>
          <cell r="I2953" t="str">
            <v>março</v>
          </cell>
          <cell r="N2953">
            <v>150</v>
          </cell>
        </row>
        <row r="2954">
          <cell r="B2954" t="str">
            <v>FREE-LANCER COZINHA</v>
          </cell>
          <cell r="C2954" t="str">
            <v>FREE-LANCER</v>
          </cell>
          <cell r="I2954" t="str">
            <v>março</v>
          </cell>
          <cell r="N2954">
            <v>150</v>
          </cell>
        </row>
        <row r="2955">
          <cell r="B2955" t="str">
            <v>FREE-LANCER COZINHA</v>
          </cell>
          <cell r="C2955" t="str">
            <v>FREE-LANCER</v>
          </cell>
          <cell r="I2955" t="str">
            <v>março</v>
          </cell>
          <cell r="N2955">
            <v>150</v>
          </cell>
        </row>
        <row r="2956">
          <cell r="B2956" t="str">
            <v>FREE-LANCER SALAO</v>
          </cell>
          <cell r="C2956" t="str">
            <v>FREE-LANCER</v>
          </cell>
          <cell r="I2956" t="str">
            <v>março</v>
          </cell>
          <cell r="N2956">
            <v>150</v>
          </cell>
        </row>
        <row r="2957">
          <cell r="B2957" t="str">
            <v>FREE-LANCER CAIXA</v>
          </cell>
          <cell r="C2957" t="str">
            <v>FREE-LANCER</v>
          </cell>
          <cell r="I2957" t="str">
            <v>março</v>
          </cell>
          <cell r="N2957">
            <v>150</v>
          </cell>
        </row>
        <row r="2958">
          <cell r="B2958" t="str">
            <v>FREE-LANCER CAIXA</v>
          </cell>
          <cell r="C2958" t="str">
            <v>FREE-LANCER</v>
          </cell>
          <cell r="I2958" t="str">
            <v>março</v>
          </cell>
          <cell r="N2958">
            <v>150</v>
          </cell>
        </row>
        <row r="2959">
          <cell r="B2959" t="str">
            <v>FREE-LANCER COZINHA</v>
          </cell>
          <cell r="C2959" t="str">
            <v>FREE-LANCER</v>
          </cell>
          <cell r="I2959" t="str">
            <v>março</v>
          </cell>
          <cell r="N2959">
            <v>150</v>
          </cell>
        </row>
        <row r="2960">
          <cell r="B2960" t="str">
            <v>FREE-LANCER PARRILHA</v>
          </cell>
          <cell r="C2960" t="str">
            <v>FREE-LANCER</v>
          </cell>
          <cell r="I2960" t="str">
            <v>março</v>
          </cell>
          <cell r="N2960">
            <v>150</v>
          </cell>
        </row>
        <row r="2961">
          <cell r="B2961" t="str">
            <v>FREE-LANCER CAIXA</v>
          </cell>
          <cell r="C2961" t="str">
            <v>FREE-LANCER</v>
          </cell>
          <cell r="I2961" t="str">
            <v>março</v>
          </cell>
          <cell r="N2961">
            <v>150</v>
          </cell>
        </row>
        <row r="2962">
          <cell r="B2962" t="str">
            <v>FREE-LANCER CAIXA</v>
          </cell>
          <cell r="C2962" t="str">
            <v>FREE-LANCER</v>
          </cell>
          <cell r="I2962" t="str">
            <v>março</v>
          </cell>
          <cell r="N2962">
            <v>150</v>
          </cell>
        </row>
        <row r="2963">
          <cell r="B2963" t="str">
            <v>FREE-LANCER COZINHA</v>
          </cell>
          <cell r="C2963" t="str">
            <v>FREE-LANCER</v>
          </cell>
          <cell r="I2963" t="str">
            <v>março</v>
          </cell>
          <cell r="N2963">
            <v>150</v>
          </cell>
        </row>
        <row r="2964">
          <cell r="B2964" t="str">
            <v>FREE-LANCER COZINHA</v>
          </cell>
          <cell r="C2964" t="str">
            <v>FREE-LANCER</v>
          </cell>
          <cell r="I2964" t="str">
            <v>março</v>
          </cell>
          <cell r="N2964">
            <v>150</v>
          </cell>
        </row>
        <row r="2965">
          <cell r="B2965" t="str">
            <v>FREE-LANCER COZINHA</v>
          </cell>
          <cell r="C2965" t="str">
            <v>FREE-LANCER</v>
          </cell>
          <cell r="I2965" t="str">
            <v>março</v>
          </cell>
          <cell r="N2965">
            <v>150</v>
          </cell>
        </row>
        <row r="2966">
          <cell r="B2966" t="str">
            <v>FREE-LANCER COZINHA</v>
          </cell>
          <cell r="C2966" t="str">
            <v>FREE-LANCER</v>
          </cell>
          <cell r="I2966" t="str">
            <v>março</v>
          </cell>
          <cell r="N2966">
            <v>150</v>
          </cell>
        </row>
        <row r="2967">
          <cell r="B2967" t="str">
            <v>FREE-LANCER COZINHA</v>
          </cell>
          <cell r="C2967" t="str">
            <v>FREE-LANCER</v>
          </cell>
          <cell r="I2967" t="str">
            <v>março</v>
          </cell>
          <cell r="N2967">
            <v>150</v>
          </cell>
        </row>
        <row r="2968">
          <cell r="B2968" t="str">
            <v>FREE-LANCER COZINHA</v>
          </cell>
          <cell r="C2968" t="str">
            <v>FREE-LANCER</v>
          </cell>
          <cell r="I2968" t="str">
            <v>março</v>
          </cell>
          <cell r="N2968">
            <v>150</v>
          </cell>
        </row>
        <row r="2969">
          <cell r="B2969" t="str">
            <v>FREE-LANCER SEGURANCA</v>
          </cell>
          <cell r="C2969" t="str">
            <v>FREE-LANCER</v>
          </cell>
          <cell r="I2969" t="str">
            <v>março</v>
          </cell>
          <cell r="N2969">
            <v>150</v>
          </cell>
        </row>
        <row r="2970">
          <cell r="B2970" t="str">
            <v>FREE LANCER LIMPEZA</v>
          </cell>
          <cell r="C2970" t="str">
            <v>FREE-LANCER</v>
          </cell>
          <cell r="I2970" t="str">
            <v>março</v>
          </cell>
          <cell r="N2970">
            <v>240</v>
          </cell>
        </row>
        <row r="2971">
          <cell r="B2971" t="str">
            <v>FREE LANCER LIMPEZA</v>
          </cell>
          <cell r="C2971" t="str">
            <v>FREE-LANCER</v>
          </cell>
          <cell r="I2971" t="str">
            <v>março</v>
          </cell>
          <cell r="N2971">
            <v>120</v>
          </cell>
        </row>
        <row r="2972">
          <cell r="B2972" t="str">
            <v>FREE-LANCER COZINHA</v>
          </cell>
          <cell r="C2972" t="str">
            <v>FREE-LANCER</v>
          </cell>
          <cell r="I2972" t="str">
            <v>março</v>
          </cell>
          <cell r="N2972">
            <v>150</v>
          </cell>
        </row>
        <row r="2973">
          <cell r="B2973" t="str">
            <v>FREE-LANCER COZINHA</v>
          </cell>
          <cell r="C2973" t="str">
            <v>FREE-LANCER</v>
          </cell>
          <cell r="I2973" t="str">
            <v>março</v>
          </cell>
          <cell r="N2973">
            <v>150</v>
          </cell>
        </row>
        <row r="2974">
          <cell r="B2974" t="str">
            <v>FREE-LANCER SALAO</v>
          </cell>
          <cell r="C2974" t="str">
            <v>FREE-LANCER</v>
          </cell>
          <cell r="I2974" t="str">
            <v>março</v>
          </cell>
          <cell r="N2974">
            <v>150</v>
          </cell>
        </row>
        <row r="2975">
          <cell r="B2975" t="str">
            <v>FREE-LANCER CAIXA</v>
          </cell>
          <cell r="C2975" t="str">
            <v>FREE-LANCER</v>
          </cell>
          <cell r="I2975" t="str">
            <v>abril</v>
          </cell>
          <cell r="N2975">
            <v>150</v>
          </cell>
        </row>
        <row r="2976">
          <cell r="B2976" t="str">
            <v>FREE-LANCER COZINHA</v>
          </cell>
          <cell r="C2976" t="str">
            <v>FREE-LANCER</v>
          </cell>
          <cell r="I2976" t="str">
            <v>abril</v>
          </cell>
          <cell r="N2976">
            <v>150</v>
          </cell>
        </row>
        <row r="2977">
          <cell r="B2977" t="str">
            <v>FREE LANCER LIMPEZA</v>
          </cell>
          <cell r="C2977" t="str">
            <v>FREE-LANCER</v>
          </cell>
          <cell r="I2977" t="str">
            <v>abril</v>
          </cell>
          <cell r="N2977">
            <v>120</v>
          </cell>
        </row>
        <row r="2978">
          <cell r="B2978" t="str">
            <v>FREE-LANCER SALAO</v>
          </cell>
          <cell r="C2978" t="str">
            <v>FREE-LANCER</v>
          </cell>
          <cell r="I2978" t="str">
            <v>abril</v>
          </cell>
          <cell r="N2978">
            <v>150</v>
          </cell>
        </row>
        <row r="2979">
          <cell r="B2979" t="str">
            <v>FREE-LANCER BAR</v>
          </cell>
          <cell r="C2979" t="str">
            <v>FREE-LANCER</v>
          </cell>
          <cell r="I2979" t="str">
            <v>abril</v>
          </cell>
          <cell r="N2979">
            <v>150</v>
          </cell>
        </row>
        <row r="2980">
          <cell r="B2980" t="str">
            <v>FREE-LANCER COZINHA</v>
          </cell>
          <cell r="C2980" t="str">
            <v>FREE-LANCER</v>
          </cell>
          <cell r="I2980" t="str">
            <v>abril</v>
          </cell>
          <cell r="N2980">
            <v>150</v>
          </cell>
        </row>
        <row r="2981">
          <cell r="B2981" t="str">
            <v>FREE LANCER LIMPEZA</v>
          </cell>
          <cell r="C2981" t="str">
            <v>FREE-LANCER</v>
          </cell>
          <cell r="I2981" t="str">
            <v>abril</v>
          </cell>
          <cell r="N2981">
            <v>120</v>
          </cell>
        </row>
        <row r="2982">
          <cell r="B2982" t="str">
            <v>FREE-LANCER BAR</v>
          </cell>
          <cell r="C2982" t="str">
            <v>FREE-LANCER</v>
          </cell>
          <cell r="I2982" t="str">
            <v>abril</v>
          </cell>
          <cell r="N2982">
            <v>150</v>
          </cell>
        </row>
        <row r="2983">
          <cell r="B2983" t="str">
            <v>FREE-LANCER COZINHA</v>
          </cell>
          <cell r="C2983" t="str">
            <v>FREE-LANCER</v>
          </cell>
          <cell r="I2983" t="str">
            <v>abril</v>
          </cell>
          <cell r="N2983">
            <v>150</v>
          </cell>
        </row>
        <row r="2984">
          <cell r="B2984" t="str">
            <v>FREE-LANCER SALAO</v>
          </cell>
          <cell r="C2984" t="str">
            <v>FREE-LANCER</v>
          </cell>
          <cell r="I2984" t="str">
            <v>abril</v>
          </cell>
          <cell r="N2984">
            <v>150</v>
          </cell>
        </row>
        <row r="2985">
          <cell r="B2985" t="str">
            <v>FREE-LANCER BAR</v>
          </cell>
          <cell r="C2985" t="str">
            <v>FREE-LANCER</v>
          </cell>
          <cell r="I2985" t="str">
            <v>abril</v>
          </cell>
          <cell r="N2985">
            <v>150</v>
          </cell>
        </row>
        <row r="2986">
          <cell r="B2986" t="str">
            <v>FREE-LANCER COZINHA</v>
          </cell>
          <cell r="C2986" t="str">
            <v>FREE-LANCER</v>
          </cell>
          <cell r="I2986" t="str">
            <v>abril</v>
          </cell>
          <cell r="N2986">
            <v>150</v>
          </cell>
        </row>
        <row r="2987">
          <cell r="B2987" t="str">
            <v>FREE-LANCER COZINHA</v>
          </cell>
          <cell r="C2987" t="str">
            <v>FREE-LANCER</v>
          </cell>
          <cell r="I2987" t="str">
            <v>abril</v>
          </cell>
          <cell r="N2987">
            <v>300</v>
          </cell>
        </row>
        <row r="2988">
          <cell r="B2988" t="str">
            <v>FREE-LANCER SALAO</v>
          </cell>
          <cell r="C2988" t="str">
            <v>FREE-LANCER</v>
          </cell>
          <cell r="I2988" t="str">
            <v>abril</v>
          </cell>
          <cell r="N2988">
            <v>150</v>
          </cell>
        </row>
        <row r="2989">
          <cell r="B2989" t="str">
            <v>FREE-LANCER SALAO</v>
          </cell>
          <cell r="C2989" t="str">
            <v>FREE-LANCER</v>
          </cell>
          <cell r="I2989" t="str">
            <v>abril</v>
          </cell>
          <cell r="N2989">
            <v>150</v>
          </cell>
        </row>
        <row r="2990">
          <cell r="B2990" t="str">
            <v>FREE-LANCER BAR</v>
          </cell>
          <cell r="C2990" t="str">
            <v>FREE-LANCER</v>
          </cell>
          <cell r="I2990" t="str">
            <v>abril</v>
          </cell>
          <cell r="N2990">
            <v>150</v>
          </cell>
        </row>
        <row r="2991">
          <cell r="B2991" t="str">
            <v>FREE-LANCER COZINHA</v>
          </cell>
          <cell r="C2991" t="str">
            <v>FREE-LANCER</v>
          </cell>
          <cell r="I2991" t="str">
            <v>abril</v>
          </cell>
          <cell r="N2991">
            <v>150</v>
          </cell>
        </row>
        <row r="2992">
          <cell r="B2992" t="str">
            <v>FREE-LANCER COZINHA</v>
          </cell>
          <cell r="C2992" t="str">
            <v>FREE-LANCER</v>
          </cell>
          <cell r="I2992" t="str">
            <v>abril</v>
          </cell>
          <cell r="N2992">
            <v>300</v>
          </cell>
        </row>
        <row r="2993">
          <cell r="B2993" t="str">
            <v>FREE-LANCER SALAO</v>
          </cell>
          <cell r="C2993" t="str">
            <v>FREE-LANCER</v>
          </cell>
          <cell r="I2993" t="str">
            <v>abril</v>
          </cell>
          <cell r="N2993">
            <v>150</v>
          </cell>
        </row>
        <row r="2994">
          <cell r="B2994" t="str">
            <v>FREE-LANCER SALAO</v>
          </cell>
          <cell r="C2994" t="str">
            <v>FREE-LANCER</v>
          </cell>
          <cell r="I2994" t="str">
            <v>abril</v>
          </cell>
          <cell r="N2994">
            <v>150</v>
          </cell>
        </row>
        <row r="2995">
          <cell r="B2995" t="str">
            <v>FREE-LANCER SALAO</v>
          </cell>
          <cell r="C2995" t="str">
            <v>FREE-LANCER</v>
          </cell>
          <cell r="I2995" t="str">
            <v>abril</v>
          </cell>
          <cell r="N2995">
            <v>150</v>
          </cell>
        </row>
        <row r="2996">
          <cell r="B2996" t="str">
            <v>FREE-LANCER SALAO</v>
          </cell>
          <cell r="C2996" t="str">
            <v>FREE-LANCER</v>
          </cell>
          <cell r="I2996" t="str">
            <v>abril</v>
          </cell>
          <cell r="N2996">
            <v>150</v>
          </cell>
        </row>
        <row r="2997">
          <cell r="B2997" t="str">
            <v>FREE-LANCER CAIXA</v>
          </cell>
          <cell r="C2997" t="str">
            <v>FREE-LANCER</v>
          </cell>
          <cell r="I2997" t="str">
            <v>abril</v>
          </cell>
          <cell r="N2997">
            <v>150</v>
          </cell>
        </row>
        <row r="2998">
          <cell r="B2998" t="str">
            <v>FREE-LANCER COZINHA</v>
          </cell>
          <cell r="C2998" t="str">
            <v>FREE-LANCER</v>
          </cell>
          <cell r="I2998" t="str">
            <v>abril</v>
          </cell>
          <cell r="N2998">
            <v>150</v>
          </cell>
        </row>
        <row r="2999">
          <cell r="B2999" t="str">
            <v>FREE-LANCER SALAO</v>
          </cell>
          <cell r="C2999" t="str">
            <v>FREE-LANCER</v>
          </cell>
          <cell r="I2999" t="str">
            <v>abril</v>
          </cell>
          <cell r="N2999">
            <v>150</v>
          </cell>
        </row>
        <row r="3000">
          <cell r="B3000" t="str">
            <v>FREE-LANCER CAIXA</v>
          </cell>
          <cell r="C3000" t="str">
            <v>FREE-LANCER</v>
          </cell>
          <cell r="I3000" t="str">
            <v>abril</v>
          </cell>
          <cell r="N3000">
            <v>150</v>
          </cell>
        </row>
        <row r="3001">
          <cell r="B3001" t="str">
            <v>FREE-LANCER CAIXA</v>
          </cell>
          <cell r="C3001" t="str">
            <v>FREE-LANCER</v>
          </cell>
          <cell r="I3001" t="str">
            <v>abril</v>
          </cell>
          <cell r="N3001">
            <v>150</v>
          </cell>
        </row>
        <row r="3002">
          <cell r="B3002" t="str">
            <v>FREE-LANCER COZINHA</v>
          </cell>
          <cell r="C3002" t="str">
            <v>FREE-LANCER</v>
          </cell>
          <cell r="I3002" t="str">
            <v>abril</v>
          </cell>
          <cell r="N3002">
            <v>150</v>
          </cell>
        </row>
        <row r="3003">
          <cell r="B3003" t="str">
            <v>FREE-LANCER COZINHA</v>
          </cell>
          <cell r="C3003" t="str">
            <v>FREE-LANCER</v>
          </cell>
          <cell r="I3003" t="str">
            <v>abril</v>
          </cell>
          <cell r="N3003">
            <v>150</v>
          </cell>
        </row>
        <row r="3004">
          <cell r="B3004" t="str">
            <v>FREE-LANCER COZINHA</v>
          </cell>
          <cell r="C3004" t="str">
            <v>FREE-LANCER</v>
          </cell>
          <cell r="I3004" t="str">
            <v>abril</v>
          </cell>
          <cell r="N3004">
            <v>150</v>
          </cell>
        </row>
        <row r="3005">
          <cell r="B3005" t="str">
            <v>FREE-LANCER COZINHA</v>
          </cell>
          <cell r="C3005" t="str">
            <v>FREE-LANCER</v>
          </cell>
          <cell r="I3005" t="str">
            <v>abril</v>
          </cell>
          <cell r="N3005">
            <v>150</v>
          </cell>
        </row>
        <row r="3006">
          <cell r="B3006" t="str">
            <v>FREE-LANCER COZINHA</v>
          </cell>
          <cell r="C3006" t="str">
            <v>FREE-LANCER</v>
          </cell>
          <cell r="I3006" t="str">
            <v>abril</v>
          </cell>
          <cell r="N3006">
            <v>150</v>
          </cell>
        </row>
        <row r="3007">
          <cell r="B3007" t="str">
            <v>FREE-LANCER SALAO</v>
          </cell>
          <cell r="C3007" t="str">
            <v>FREE-LANCER</v>
          </cell>
          <cell r="I3007" t="str">
            <v>abril</v>
          </cell>
          <cell r="N3007">
            <v>150</v>
          </cell>
        </row>
        <row r="3008">
          <cell r="B3008" t="str">
            <v>FREE LANCER LIMPEZA</v>
          </cell>
          <cell r="C3008" t="str">
            <v>FREE-LANCER</v>
          </cell>
          <cell r="I3008" t="str">
            <v>abril</v>
          </cell>
          <cell r="N3008">
            <v>150</v>
          </cell>
        </row>
        <row r="3009">
          <cell r="B3009" t="str">
            <v>FREE-LANCER CAIXA</v>
          </cell>
          <cell r="C3009" t="str">
            <v>FREE-LANCER</v>
          </cell>
          <cell r="I3009" t="str">
            <v>abril</v>
          </cell>
          <cell r="N3009">
            <v>150</v>
          </cell>
        </row>
        <row r="3010">
          <cell r="B3010" t="str">
            <v>FREE-LANCER BAR</v>
          </cell>
          <cell r="C3010" t="str">
            <v>FREE-LANCER</v>
          </cell>
          <cell r="I3010" t="str">
            <v>abril</v>
          </cell>
          <cell r="N3010">
            <v>150</v>
          </cell>
        </row>
        <row r="3011">
          <cell r="B3011" t="str">
            <v>FREE-LANCER COZINHA</v>
          </cell>
          <cell r="C3011" t="str">
            <v>FREE-LANCER</v>
          </cell>
          <cell r="I3011" t="str">
            <v>abril</v>
          </cell>
          <cell r="N3011">
            <v>150</v>
          </cell>
        </row>
        <row r="3012">
          <cell r="B3012" t="str">
            <v>FREE-LANCER COZINHA</v>
          </cell>
          <cell r="C3012" t="str">
            <v>FREE-LANCER</v>
          </cell>
          <cell r="I3012" t="str">
            <v>abril</v>
          </cell>
          <cell r="N3012">
            <v>150</v>
          </cell>
        </row>
        <row r="3013">
          <cell r="B3013" t="str">
            <v>FREE-LANCER COZINHA</v>
          </cell>
          <cell r="C3013" t="str">
            <v>FREE-LANCER</v>
          </cell>
          <cell r="I3013" t="str">
            <v>abril</v>
          </cell>
          <cell r="N3013">
            <v>150</v>
          </cell>
        </row>
        <row r="3014">
          <cell r="B3014" t="str">
            <v>FREE-LANCER SALAO</v>
          </cell>
          <cell r="C3014" t="str">
            <v>FREE-LANCER</v>
          </cell>
          <cell r="I3014" t="str">
            <v>abril</v>
          </cell>
          <cell r="N3014">
            <v>150</v>
          </cell>
        </row>
        <row r="3015">
          <cell r="B3015" t="str">
            <v>FREE-LANCER SALAO</v>
          </cell>
          <cell r="C3015" t="str">
            <v>FREE-LANCER</v>
          </cell>
          <cell r="I3015" t="str">
            <v>abril</v>
          </cell>
          <cell r="N3015">
            <v>150</v>
          </cell>
        </row>
        <row r="3016">
          <cell r="B3016" t="str">
            <v>FREE-LANCER SALAO</v>
          </cell>
          <cell r="C3016" t="str">
            <v>FREE-LANCER</v>
          </cell>
          <cell r="I3016" t="str">
            <v>abril</v>
          </cell>
          <cell r="N3016">
            <v>150</v>
          </cell>
        </row>
        <row r="3017">
          <cell r="B3017" t="str">
            <v>FREE-LANCER SALAO</v>
          </cell>
          <cell r="C3017" t="str">
            <v>FREE-LANCER</v>
          </cell>
          <cell r="I3017" t="str">
            <v>abril</v>
          </cell>
          <cell r="N3017">
            <v>150</v>
          </cell>
        </row>
        <row r="3018">
          <cell r="B3018" t="str">
            <v>FREE-LANCER SALAO</v>
          </cell>
          <cell r="C3018" t="str">
            <v>FREE-LANCER</v>
          </cell>
          <cell r="I3018" t="str">
            <v>abril</v>
          </cell>
          <cell r="N3018">
            <v>150</v>
          </cell>
        </row>
        <row r="3019">
          <cell r="B3019" t="str">
            <v>FREE LANCER LIMPEZA</v>
          </cell>
          <cell r="C3019" t="str">
            <v>FREE-LANCER</v>
          </cell>
          <cell r="I3019" t="str">
            <v>abril</v>
          </cell>
          <cell r="N3019">
            <v>120</v>
          </cell>
        </row>
        <row r="3020">
          <cell r="B3020" t="str">
            <v>FREE LANCER LIMPEZA</v>
          </cell>
          <cell r="C3020" t="str">
            <v>FREE-LANCER</v>
          </cell>
          <cell r="I3020" t="str">
            <v>abril</v>
          </cell>
          <cell r="N3020">
            <v>150</v>
          </cell>
        </row>
        <row r="3021">
          <cell r="B3021" t="str">
            <v>FREE-LANCER COZINHA</v>
          </cell>
          <cell r="C3021" t="str">
            <v>FREE-LANCER</v>
          </cell>
          <cell r="I3021" t="str">
            <v>abril</v>
          </cell>
          <cell r="N3021">
            <v>150</v>
          </cell>
        </row>
        <row r="3022">
          <cell r="B3022" t="str">
            <v>FREE-LANCER BAR</v>
          </cell>
          <cell r="C3022" t="str">
            <v>FREE-LANCER</v>
          </cell>
          <cell r="I3022" t="str">
            <v>abril</v>
          </cell>
          <cell r="N3022">
            <v>150</v>
          </cell>
        </row>
        <row r="3023">
          <cell r="B3023" t="str">
            <v>FREE-LANCER COZINHA</v>
          </cell>
          <cell r="C3023" t="str">
            <v>FREE-LANCER</v>
          </cell>
          <cell r="I3023" t="str">
            <v>abril</v>
          </cell>
          <cell r="N3023">
            <v>150</v>
          </cell>
        </row>
        <row r="3024">
          <cell r="B3024" t="str">
            <v>FREE-LANCER COZINHA</v>
          </cell>
          <cell r="C3024" t="str">
            <v>FREE-LANCER</v>
          </cell>
          <cell r="I3024" t="str">
            <v>abril</v>
          </cell>
          <cell r="N3024">
            <v>225</v>
          </cell>
        </row>
        <row r="3025">
          <cell r="B3025" t="str">
            <v>FREE-LANCER COZINHA</v>
          </cell>
          <cell r="C3025" t="str">
            <v>FREE-LANCER</v>
          </cell>
          <cell r="I3025" t="str">
            <v>abril</v>
          </cell>
          <cell r="N3025">
            <v>300</v>
          </cell>
        </row>
        <row r="3026">
          <cell r="B3026" t="str">
            <v>FREE-LANCER SALAO</v>
          </cell>
          <cell r="C3026" t="str">
            <v>FREE-LANCER</v>
          </cell>
          <cell r="I3026" t="str">
            <v>abril</v>
          </cell>
          <cell r="N3026">
            <v>150</v>
          </cell>
        </row>
        <row r="3027">
          <cell r="B3027" t="str">
            <v>FREE-LANCER SALAO</v>
          </cell>
          <cell r="C3027" t="str">
            <v>FREE-LANCER</v>
          </cell>
          <cell r="I3027" t="str">
            <v>abril</v>
          </cell>
          <cell r="N3027">
            <v>150</v>
          </cell>
        </row>
        <row r="3028">
          <cell r="B3028" t="str">
            <v>FREE-LANCER SALAO</v>
          </cell>
          <cell r="C3028" t="str">
            <v>FREE-LANCER</v>
          </cell>
          <cell r="I3028" t="str">
            <v>abril</v>
          </cell>
          <cell r="N3028">
            <v>150</v>
          </cell>
        </row>
        <row r="3029">
          <cell r="B3029" t="str">
            <v>FREE-LANCER SALAO</v>
          </cell>
          <cell r="C3029" t="str">
            <v>FREE-LANCER</v>
          </cell>
          <cell r="I3029" t="str">
            <v>abril</v>
          </cell>
          <cell r="N3029">
            <v>150</v>
          </cell>
        </row>
        <row r="3030">
          <cell r="B3030" t="str">
            <v>FREE-LANCER SALAO</v>
          </cell>
          <cell r="C3030" t="str">
            <v>FREE-LANCER</v>
          </cell>
          <cell r="I3030" t="str">
            <v>abril</v>
          </cell>
          <cell r="N3030">
            <v>150</v>
          </cell>
        </row>
        <row r="3031">
          <cell r="B3031" t="str">
            <v>FREE-LANCER SALAO</v>
          </cell>
          <cell r="C3031" t="str">
            <v>FREE-LANCER</v>
          </cell>
          <cell r="I3031" t="str">
            <v>abril</v>
          </cell>
          <cell r="N3031">
            <v>150</v>
          </cell>
        </row>
        <row r="3032">
          <cell r="B3032" t="str">
            <v>FREE LANCER LIMPEZA</v>
          </cell>
          <cell r="C3032" t="str">
            <v>FREE-LANCER</v>
          </cell>
          <cell r="I3032" t="str">
            <v>abril</v>
          </cell>
          <cell r="N3032">
            <v>120</v>
          </cell>
        </row>
        <row r="3033">
          <cell r="B3033" t="str">
            <v>FREE LANCER LIMPEZA</v>
          </cell>
          <cell r="C3033" t="str">
            <v>FREE-LANCER</v>
          </cell>
          <cell r="I3033" t="str">
            <v>abril</v>
          </cell>
          <cell r="N3033">
            <v>150</v>
          </cell>
        </row>
        <row r="3034">
          <cell r="B3034" t="str">
            <v>FREE-LANCER SEGURANCA</v>
          </cell>
          <cell r="C3034" t="str">
            <v>FREE-LANCER</v>
          </cell>
          <cell r="I3034" t="str">
            <v>abril</v>
          </cell>
          <cell r="N3034">
            <v>150</v>
          </cell>
        </row>
        <row r="3035">
          <cell r="B3035" t="str">
            <v>FREE-LANCER COZINHA</v>
          </cell>
          <cell r="C3035" t="str">
            <v>FREE-LANCER</v>
          </cell>
          <cell r="I3035" t="str">
            <v>abril</v>
          </cell>
          <cell r="N3035">
            <v>150</v>
          </cell>
        </row>
        <row r="3036">
          <cell r="B3036" t="str">
            <v>FREE-LANCER COZINHA</v>
          </cell>
          <cell r="C3036" t="str">
            <v>FREE-LANCER</v>
          </cell>
          <cell r="I3036" t="str">
            <v>abril</v>
          </cell>
          <cell r="N3036">
            <v>150</v>
          </cell>
        </row>
        <row r="3037">
          <cell r="B3037" t="str">
            <v>FREE-LANCER SALAO</v>
          </cell>
          <cell r="C3037" t="str">
            <v>FREE-LANCER</v>
          </cell>
          <cell r="I3037" t="str">
            <v>abril</v>
          </cell>
          <cell r="N3037">
            <v>150</v>
          </cell>
        </row>
        <row r="3038">
          <cell r="B3038" t="str">
            <v>FREE-LANCER SALAO</v>
          </cell>
          <cell r="C3038" t="str">
            <v>FREE-LANCER</v>
          </cell>
          <cell r="I3038" t="str">
            <v>abril</v>
          </cell>
          <cell r="N3038">
            <v>150</v>
          </cell>
        </row>
        <row r="3039">
          <cell r="B3039" t="str">
            <v>FREE-LANCER SALAO</v>
          </cell>
          <cell r="C3039" t="str">
            <v>FREE-LANCER</v>
          </cell>
          <cell r="I3039" t="str">
            <v>abril</v>
          </cell>
          <cell r="N3039">
            <v>150</v>
          </cell>
        </row>
        <row r="3040">
          <cell r="B3040" t="str">
            <v>FREE-LANCER SEGURANCA</v>
          </cell>
          <cell r="C3040" t="str">
            <v>FREE-LANCER</v>
          </cell>
          <cell r="I3040" t="str">
            <v>abril</v>
          </cell>
          <cell r="N3040">
            <v>150</v>
          </cell>
        </row>
        <row r="3041">
          <cell r="B3041" t="str">
            <v>FREE-LANCER CAIXA</v>
          </cell>
          <cell r="C3041" t="str">
            <v>FREE-LANCER</v>
          </cell>
          <cell r="I3041" t="str">
            <v>abril</v>
          </cell>
          <cell r="N3041">
            <v>150</v>
          </cell>
        </row>
        <row r="3042">
          <cell r="B3042" t="str">
            <v>FREE-LANCER COZINHA</v>
          </cell>
          <cell r="C3042" t="str">
            <v>FREE-LANCER</v>
          </cell>
          <cell r="I3042" t="str">
            <v>abril</v>
          </cell>
          <cell r="N3042">
            <v>150</v>
          </cell>
        </row>
        <row r="3043">
          <cell r="B3043" t="str">
            <v>FREE-LANCER COZINHA</v>
          </cell>
          <cell r="C3043" t="str">
            <v>FREE-LANCER</v>
          </cell>
          <cell r="I3043" t="str">
            <v>abril</v>
          </cell>
          <cell r="N3043">
            <v>150</v>
          </cell>
        </row>
        <row r="3044">
          <cell r="B3044" t="str">
            <v>FREE-LANCER COZINHA</v>
          </cell>
          <cell r="C3044" t="str">
            <v>FREE-LANCER</v>
          </cell>
          <cell r="I3044" t="str">
            <v>abril</v>
          </cell>
          <cell r="N3044">
            <v>150</v>
          </cell>
        </row>
        <row r="3045">
          <cell r="B3045" t="str">
            <v>FREE-LANCER COZINHA</v>
          </cell>
          <cell r="C3045" t="str">
            <v>FREE-LANCER</v>
          </cell>
          <cell r="I3045" t="str">
            <v>abril</v>
          </cell>
          <cell r="N3045">
            <v>300</v>
          </cell>
        </row>
        <row r="3046">
          <cell r="B3046" t="str">
            <v>FREE-LANCER SEGURANCA</v>
          </cell>
          <cell r="C3046" t="str">
            <v>FREE-LANCER</v>
          </cell>
          <cell r="I3046" t="str">
            <v>abril</v>
          </cell>
          <cell r="N3046">
            <v>150</v>
          </cell>
        </row>
        <row r="3047">
          <cell r="B3047" t="str">
            <v>FREE-LANCER CAIXA</v>
          </cell>
          <cell r="C3047" t="str">
            <v>FREE-LANCER</v>
          </cell>
          <cell r="I3047" t="str">
            <v>abril</v>
          </cell>
          <cell r="N3047">
            <v>150</v>
          </cell>
        </row>
        <row r="3048">
          <cell r="B3048" t="str">
            <v>FREE-LANCER BAR</v>
          </cell>
          <cell r="C3048" t="str">
            <v>FREE-LANCER</v>
          </cell>
          <cell r="I3048" t="str">
            <v>abril</v>
          </cell>
          <cell r="N3048">
            <v>150</v>
          </cell>
        </row>
        <row r="3049">
          <cell r="B3049" t="str">
            <v>FREE-LANCER COZINHA</v>
          </cell>
          <cell r="C3049" t="str">
            <v>FREE-LANCER</v>
          </cell>
          <cell r="I3049" t="str">
            <v>abril</v>
          </cell>
          <cell r="N3049">
            <v>150</v>
          </cell>
        </row>
        <row r="3050">
          <cell r="B3050" t="str">
            <v>FREE-LANCER COZINHA</v>
          </cell>
          <cell r="C3050" t="str">
            <v>FREE-LANCER</v>
          </cell>
          <cell r="I3050" t="str">
            <v>abril</v>
          </cell>
          <cell r="N3050">
            <v>150</v>
          </cell>
        </row>
        <row r="3051">
          <cell r="B3051" t="str">
            <v>FREE-LANCER COZINHA</v>
          </cell>
          <cell r="C3051" t="str">
            <v>FREE-LANCER</v>
          </cell>
          <cell r="I3051" t="str">
            <v>abril</v>
          </cell>
          <cell r="N3051">
            <v>150</v>
          </cell>
        </row>
        <row r="3052">
          <cell r="B3052" t="str">
            <v>FREE-LANCER SEGURANCA</v>
          </cell>
          <cell r="C3052" t="str">
            <v>FREE-LANCER</v>
          </cell>
          <cell r="I3052" t="str">
            <v>abril</v>
          </cell>
          <cell r="N3052">
            <v>150</v>
          </cell>
        </row>
        <row r="3053">
          <cell r="B3053" t="str">
            <v>FREE-LANCER COZINHA</v>
          </cell>
          <cell r="C3053" t="str">
            <v>FREE-LANCER</v>
          </cell>
          <cell r="I3053" t="str">
            <v>abril</v>
          </cell>
          <cell r="N3053">
            <v>150</v>
          </cell>
        </row>
        <row r="3054">
          <cell r="B3054" t="str">
            <v>FREE-LANCER COZINHA</v>
          </cell>
          <cell r="C3054" t="str">
            <v>FREE-LANCER</v>
          </cell>
          <cell r="I3054" t="str">
            <v>abril</v>
          </cell>
          <cell r="N3054">
            <v>150</v>
          </cell>
        </row>
        <row r="3055">
          <cell r="B3055" t="str">
            <v>FREE-LANCER COZINHA</v>
          </cell>
          <cell r="C3055" t="str">
            <v>FREE-LANCER</v>
          </cell>
          <cell r="I3055" t="str">
            <v>abril</v>
          </cell>
          <cell r="N3055">
            <v>150</v>
          </cell>
        </row>
        <row r="3056">
          <cell r="B3056" t="str">
            <v>FREE-LANCER SALAO</v>
          </cell>
          <cell r="C3056" t="str">
            <v>FREE-LANCER</v>
          </cell>
          <cell r="I3056" t="str">
            <v>abril</v>
          </cell>
          <cell r="N3056">
            <v>150</v>
          </cell>
        </row>
        <row r="3057">
          <cell r="B3057" t="str">
            <v>FREE LANCER LIMPEZA</v>
          </cell>
          <cell r="C3057" t="str">
            <v>FREE-LANCER</v>
          </cell>
          <cell r="I3057" t="str">
            <v>abril</v>
          </cell>
          <cell r="N3057">
            <v>150</v>
          </cell>
        </row>
        <row r="3058">
          <cell r="B3058" t="str">
            <v>FREE-LANCER SEGURANCA</v>
          </cell>
          <cell r="C3058" t="str">
            <v>FREE-LANCER</v>
          </cell>
          <cell r="I3058" t="str">
            <v>abril</v>
          </cell>
          <cell r="N3058">
            <v>150</v>
          </cell>
        </row>
        <row r="3059">
          <cell r="B3059" t="str">
            <v>FREE-LANCER COZINHA</v>
          </cell>
          <cell r="C3059" t="str">
            <v>FREE-LANCER</v>
          </cell>
          <cell r="I3059" t="str">
            <v>abril</v>
          </cell>
          <cell r="N3059">
            <v>150</v>
          </cell>
        </row>
        <row r="3060">
          <cell r="B3060" t="str">
            <v>FREE-LANCER COZINHA</v>
          </cell>
          <cell r="C3060" t="str">
            <v>FREE-LANCER</v>
          </cell>
          <cell r="I3060" t="str">
            <v>abril</v>
          </cell>
          <cell r="N3060">
            <v>150</v>
          </cell>
        </row>
        <row r="3061">
          <cell r="B3061" t="str">
            <v>FREE-LANCER COZINHA</v>
          </cell>
          <cell r="C3061" t="str">
            <v>FREE-LANCER</v>
          </cell>
          <cell r="I3061" t="str">
            <v>abril</v>
          </cell>
          <cell r="N3061">
            <v>150</v>
          </cell>
        </row>
        <row r="3062">
          <cell r="B3062" t="str">
            <v>FREE-LANCER SALAO</v>
          </cell>
          <cell r="C3062" t="str">
            <v>FREE-LANCER</v>
          </cell>
          <cell r="I3062" t="str">
            <v>abril</v>
          </cell>
          <cell r="N3062">
            <v>150</v>
          </cell>
        </row>
        <row r="3063">
          <cell r="B3063" t="str">
            <v>FREE-LANCER SALAO</v>
          </cell>
          <cell r="C3063" t="str">
            <v>FREE-LANCER</v>
          </cell>
          <cell r="I3063" t="str">
            <v>abril</v>
          </cell>
          <cell r="N3063">
            <v>150</v>
          </cell>
        </row>
        <row r="3064">
          <cell r="B3064" t="str">
            <v>FREE-LANCER COZINHA</v>
          </cell>
          <cell r="C3064" t="str">
            <v>FREE-LANCER</v>
          </cell>
          <cell r="I3064" t="str">
            <v>abril</v>
          </cell>
          <cell r="N3064">
            <v>300</v>
          </cell>
        </row>
        <row r="3065">
          <cell r="B3065" t="str">
            <v>FREE-LANCER COZINHA</v>
          </cell>
          <cell r="C3065" t="str">
            <v>FREE-LANCER</v>
          </cell>
          <cell r="I3065" t="str">
            <v>abril</v>
          </cell>
          <cell r="N3065">
            <v>150</v>
          </cell>
        </row>
        <row r="3066">
          <cell r="B3066" t="str">
            <v>FREE-LANCER COZINHA</v>
          </cell>
          <cell r="C3066" t="str">
            <v>FREE-LANCER</v>
          </cell>
          <cell r="I3066" t="str">
            <v>abril</v>
          </cell>
          <cell r="N3066">
            <v>150</v>
          </cell>
        </row>
        <row r="3067">
          <cell r="B3067" t="str">
            <v>FREE-LANCER COZINHA</v>
          </cell>
          <cell r="C3067" t="str">
            <v>FREE-LANCER</v>
          </cell>
          <cell r="I3067" t="str">
            <v>abril</v>
          </cell>
          <cell r="N3067">
            <v>150</v>
          </cell>
        </row>
        <row r="3068">
          <cell r="B3068" t="str">
            <v>FREE-LANCER COZINHA</v>
          </cell>
          <cell r="C3068" t="str">
            <v>FREE-LANCER</v>
          </cell>
          <cell r="I3068" t="str">
            <v>abril</v>
          </cell>
          <cell r="N3068">
            <v>150</v>
          </cell>
        </row>
        <row r="3069">
          <cell r="B3069" t="str">
            <v>FREE-LANCER COZINHA</v>
          </cell>
          <cell r="C3069" t="str">
            <v>FREE-LANCER</v>
          </cell>
          <cell r="I3069" t="str">
            <v>abril</v>
          </cell>
          <cell r="N3069">
            <v>150</v>
          </cell>
        </row>
        <row r="3070">
          <cell r="B3070" t="str">
            <v>FREE-LANCER SALAO</v>
          </cell>
          <cell r="C3070" t="str">
            <v>FREE-LANCER</v>
          </cell>
          <cell r="I3070" t="str">
            <v>abril</v>
          </cell>
          <cell r="N3070">
            <v>150</v>
          </cell>
        </row>
        <row r="3071">
          <cell r="B3071" t="str">
            <v>FREE-LANCER SALAO</v>
          </cell>
          <cell r="C3071" t="str">
            <v>FREE-LANCER</v>
          </cell>
          <cell r="I3071" t="str">
            <v>abril</v>
          </cell>
          <cell r="N3071">
            <v>150</v>
          </cell>
        </row>
        <row r="3072">
          <cell r="B3072" t="str">
            <v>FREE LANCER LIMPEZA</v>
          </cell>
          <cell r="C3072" t="str">
            <v>FREE-LANCER</v>
          </cell>
          <cell r="I3072" t="str">
            <v>abril</v>
          </cell>
          <cell r="N3072">
            <v>150</v>
          </cell>
        </row>
        <row r="3073">
          <cell r="B3073" t="str">
            <v>FREE-LANCER SEGURANCA</v>
          </cell>
          <cell r="C3073" t="str">
            <v>FREE-LANCER</v>
          </cell>
          <cell r="I3073" t="str">
            <v>abril</v>
          </cell>
          <cell r="N3073">
            <v>150</v>
          </cell>
        </row>
        <row r="3074">
          <cell r="B3074" t="str">
            <v>FREE-LANCER COZINHA</v>
          </cell>
          <cell r="C3074" t="str">
            <v>FREE-LANCER</v>
          </cell>
          <cell r="I3074" t="str">
            <v>abril</v>
          </cell>
          <cell r="N3074">
            <v>150</v>
          </cell>
        </row>
        <row r="3075">
          <cell r="B3075" t="str">
            <v>FREE-LANCER SALAO</v>
          </cell>
          <cell r="C3075" t="str">
            <v>FREE-LANCER</v>
          </cell>
          <cell r="I3075" t="str">
            <v>abril</v>
          </cell>
          <cell r="N3075">
            <v>150</v>
          </cell>
        </row>
        <row r="3076">
          <cell r="B3076" t="str">
            <v>FREE-LANCER SALAO</v>
          </cell>
          <cell r="C3076" t="str">
            <v>FREE-LANCER</v>
          </cell>
          <cell r="I3076" t="str">
            <v>abril</v>
          </cell>
          <cell r="N3076">
            <v>150</v>
          </cell>
        </row>
        <row r="3077">
          <cell r="B3077" t="str">
            <v>FREE-LANCER COZINHA</v>
          </cell>
          <cell r="C3077" t="str">
            <v>FREE-LANCER</v>
          </cell>
          <cell r="I3077" t="str">
            <v>abril</v>
          </cell>
          <cell r="N3077">
            <v>150</v>
          </cell>
        </row>
        <row r="3078">
          <cell r="B3078" t="str">
            <v>FREE-LANCER COZINHA</v>
          </cell>
          <cell r="C3078" t="str">
            <v>FREE-LANCER</v>
          </cell>
          <cell r="I3078" t="str">
            <v>abril</v>
          </cell>
          <cell r="N3078">
            <v>150</v>
          </cell>
        </row>
        <row r="3079">
          <cell r="B3079" t="str">
            <v>FREE LANCER LIMPEZA</v>
          </cell>
          <cell r="C3079" t="str">
            <v>FREE-LANCER</v>
          </cell>
          <cell r="I3079" t="str">
            <v>abril</v>
          </cell>
          <cell r="N3079">
            <v>150</v>
          </cell>
        </row>
        <row r="3080">
          <cell r="B3080" t="str">
            <v>FREE-LANCER SEGURANCA</v>
          </cell>
          <cell r="C3080" t="str">
            <v>FREE-LANCER</v>
          </cell>
          <cell r="I3080" t="str">
            <v>abril</v>
          </cell>
          <cell r="N3080">
            <v>150</v>
          </cell>
        </row>
        <row r="3081">
          <cell r="B3081" t="str">
            <v>FREE-LANCER CAIXA</v>
          </cell>
          <cell r="C3081" t="str">
            <v>FREE-LANCER</v>
          </cell>
          <cell r="I3081" t="str">
            <v>abril</v>
          </cell>
          <cell r="N3081">
            <v>150</v>
          </cell>
        </row>
        <row r="3082">
          <cell r="B3082" t="str">
            <v>FREE-LANCER COZINHA</v>
          </cell>
          <cell r="C3082" t="str">
            <v>FREE-LANCER</v>
          </cell>
          <cell r="I3082" t="str">
            <v>abril</v>
          </cell>
          <cell r="N3082">
            <v>150</v>
          </cell>
        </row>
        <row r="3083">
          <cell r="B3083" t="str">
            <v>FREE-LANCER SALAO</v>
          </cell>
          <cell r="C3083" t="str">
            <v>FREE-LANCER</v>
          </cell>
          <cell r="I3083" t="str">
            <v>abril</v>
          </cell>
          <cell r="N3083">
            <v>150</v>
          </cell>
        </row>
        <row r="3084">
          <cell r="B3084" t="str">
            <v>FREE LANCER LIMPEZA</v>
          </cell>
          <cell r="C3084" t="str">
            <v>FREE-LANCER</v>
          </cell>
          <cell r="I3084" t="str">
            <v>abril</v>
          </cell>
          <cell r="N3084">
            <v>150</v>
          </cell>
        </row>
        <row r="3085">
          <cell r="B3085" t="str">
            <v>FREE-LANCER SEGURANCA</v>
          </cell>
          <cell r="C3085" t="str">
            <v>FREE-LANCER</v>
          </cell>
          <cell r="I3085" t="str">
            <v>abril</v>
          </cell>
          <cell r="N3085">
            <v>150</v>
          </cell>
        </row>
        <row r="3086">
          <cell r="B3086" t="str">
            <v>FREE-LANCER CAIXA</v>
          </cell>
          <cell r="C3086" t="str">
            <v>FREE-LANCER</v>
          </cell>
          <cell r="I3086" t="str">
            <v>abril</v>
          </cell>
          <cell r="N3086">
            <v>150</v>
          </cell>
        </row>
        <row r="3087">
          <cell r="B3087" t="str">
            <v>FREE-LANCER COZINHA</v>
          </cell>
          <cell r="C3087" t="str">
            <v>FREE-LANCER</v>
          </cell>
          <cell r="I3087" t="str">
            <v>abril</v>
          </cell>
          <cell r="N3087">
            <v>150</v>
          </cell>
        </row>
        <row r="3088">
          <cell r="B3088" t="str">
            <v>FREE-LANCER COZINHA</v>
          </cell>
          <cell r="C3088" t="str">
            <v>FREE-LANCER</v>
          </cell>
          <cell r="I3088" t="str">
            <v>abril</v>
          </cell>
          <cell r="N3088">
            <v>150</v>
          </cell>
        </row>
        <row r="3089">
          <cell r="B3089" t="str">
            <v>FREE-LANCER COZINHA</v>
          </cell>
          <cell r="C3089" t="str">
            <v>FREE-LANCER</v>
          </cell>
          <cell r="I3089" t="str">
            <v>abril</v>
          </cell>
          <cell r="N3089">
            <v>150</v>
          </cell>
        </row>
        <row r="3090">
          <cell r="B3090" t="str">
            <v>FREE-LANCER SEGURANCA</v>
          </cell>
          <cell r="C3090" t="str">
            <v>FREE-LANCER</v>
          </cell>
          <cell r="I3090" t="str">
            <v>abril</v>
          </cell>
          <cell r="N3090">
            <v>150</v>
          </cell>
        </row>
        <row r="3091">
          <cell r="B3091" t="str">
            <v>FREE-LANCER BAR</v>
          </cell>
          <cell r="C3091" t="str">
            <v>FREE-LANCER</v>
          </cell>
          <cell r="I3091" t="str">
            <v>abril</v>
          </cell>
          <cell r="N3091">
            <v>150</v>
          </cell>
        </row>
        <row r="3092">
          <cell r="B3092" t="str">
            <v>FREE-LANCER COZINHA</v>
          </cell>
          <cell r="C3092" t="str">
            <v>FREE-LANCER</v>
          </cell>
          <cell r="I3092" t="str">
            <v>abril</v>
          </cell>
          <cell r="N3092">
            <v>150</v>
          </cell>
        </row>
        <row r="3093">
          <cell r="B3093" t="str">
            <v>FREE-LANCER COZINHA</v>
          </cell>
          <cell r="C3093" t="str">
            <v>FREE-LANCER</v>
          </cell>
          <cell r="I3093" t="str">
            <v>abril</v>
          </cell>
          <cell r="N3093">
            <v>150</v>
          </cell>
        </row>
        <row r="3094">
          <cell r="B3094" t="str">
            <v>FREE-LANCER COZINHA</v>
          </cell>
          <cell r="C3094" t="str">
            <v>FREE-LANCER</v>
          </cell>
          <cell r="I3094" t="str">
            <v>abril</v>
          </cell>
          <cell r="N3094">
            <v>150</v>
          </cell>
        </row>
        <row r="3095">
          <cell r="B3095" t="str">
            <v>FREE-LANCER COZINHA</v>
          </cell>
          <cell r="C3095" t="str">
            <v>FREE-LANCER</v>
          </cell>
          <cell r="I3095" t="str">
            <v>abril</v>
          </cell>
          <cell r="N3095">
            <v>150</v>
          </cell>
        </row>
        <row r="3096">
          <cell r="B3096" t="str">
            <v>FREE-LANCER COZINHA</v>
          </cell>
          <cell r="C3096" t="str">
            <v>FREE-LANCER</v>
          </cell>
          <cell r="I3096" t="str">
            <v>abril</v>
          </cell>
          <cell r="N3096">
            <v>450</v>
          </cell>
        </row>
        <row r="3097">
          <cell r="B3097" t="str">
            <v>FREE-LANCER COZINHA</v>
          </cell>
          <cell r="C3097" t="str">
            <v>FREE-LANCER</v>
          </cell>
          <cell r="I3097" t="str">
            <v>abril</v>
          </cell>
          <cell r="N3097">
            <v>150</v>
          </cell>
        </row>
        <row r="3098">
          <cell r="B3098" t="str">
            <v>FREE-LANCER SALAO</v>
          </cell>
          <cell r="C3098" t="str">
            <v>FREE-LANCER</v>
          </cell>
          <cell r="I3098" t="str">
            <v>abril</v>
          </cell>
          <cell r="N3098">
            <v>150</v>
          </cell>
        </row>
        <row r="3099">
          <cell r="B3099" t="str">
            <v>FREE-LANCER SALAO</v>
          </cell>
          <cell r="C3099" t="str">
            <v>FREE-LANCER</v>
          </cell>
          <cell r="I3099" t="str">
            <v>abril</v>
          </cell>
          <cell r="N3099">
            <v>150</v>
          </cell>
        </row>
        <row r="3100">
          <cell r="B3100" t="str">
            <v>FREE-LANCER SALAO</v>
          </cell>
          <cell r="C3100" t="str">
            <v>FREE-LANCER</v>
          </cell>
          <cell r="I3100" t="str">
            <v>abril</v>
          </cell>
          <cell r="N3100">
            <v>150</v>
          </cell>
        </row>
        <row r="3101">
          <cell r="B3101" t="str">
            <v>FREE-LANCER SALAO</v>
          </cell>
          <cell r="C3101" t="str">
            <v>FREE-LANCER</v>
          </cell>
          <cell r="I3101" t="str">
            <v>abril</v>
          </cell>
          <cell r="N3101">
            <v>150</v>
          </cell>
        </row>
        <row r="3102">
          <cell r="B3102" t="str">
            <v>FREE LANCER LIMPEZA</v>
          </cell>
          <cell r="C3102" t="str">
            <v>FREE-LANCER</v>
          </cell>
          <cell r="I3102" t="str">
            <v>abril</v>
          </cell>
          <cell r="N3102">
            <v>150</v>
          </cell>
        </row>
        <row r="3103">
          <cell r="B3103" t="str">
            <v>FREE-LANCER COZINHA</v>
          </cell>
          <cell r="C3103" t="str">
            <v>FREE-LANCER</v>
          </cell>
          <cell r="I3103" t="str">
            <v>abril</v>
          </cell>
          <cell r="N3103">
            <v>150</v>
          </cell>
        </row>
        <row r="3104">
          <cell r="B3104" t="str">
            <v>FREE-LANCER SEGURANCA</v>
          </cell>
          <cell r="C3104" t="str">
            <v>FREE-LANCER</v>
          </cell>
          <cell r="I3104" t="str">
            <v>abril</v>
          </cell>
          <cell r="N3104">
            <v>150</v>
          </cell>
        </row>
        <row r="3105">
          <cell r="B3105" t="str">
            <v>FREE-LANCER SEGURANCA</v>
          </cell>
          <cell r="C3105" t="str">
            <v>FREE-LANCER</v>
          </cell>
          <cell r="I3105" t="str">
            <v>abril</v>
          </cell>
          <cell r="N3105">
            <v>150</v>
          </cell>
        </row>
        <row r="3106">
          <cell r="B3106" t="str">
            <v>FREE-LANCER CAIXA</v>
          </cell>
          <cell r="C3106" t="str">
            <v>FREE-LANCER</v>
          </cell>
          <cell r="I3106" t="str">
            <v>abril</v>
          </cell>
          <cell r="N3106">
            <v>150</v>
          </cell>
        </row>
        <row r="3107">
          <cell r="B3107" t="str">
            <v>FREE-LANCER COZINHA</v>
          </cell>
          <cell r="C3107" t="str">
            <v>FREE-LANCER</v>
          </cell>
          <cell r="I3107" t="str">
            <v>abril</v>
          </cell>
          <cell r="N3107">
            <v>150</v>
          </cell>
        </row>
        <row r="3108">
          <cell r="B3108" t="str">
            <v>FREE-LANCER COZINHA</v>
          </cell>
          <cell r="C3108" t="str">
            <v>FREE-LANCER</v>
          </cell>
          <cell r="I3108" t="str">
            <v>abril</v>
          </cell>
          <cell r="N3108">
            <v>150</v>
          </cell>
        </row>
        <row r="3109">
          <cell r="B3109" t="str">
            <v>FREE-LANCER COZINHA</v>
          </cell>
          <cell r="C3109" t="str">
            <v>FREE-LANCER</v>
          </cell>
          <cell r="I3109" t="str">
            <v>abril</v>
          </cell>
          <cell r="N3109">
            <v>150</v>
          </cell>
        </row>
        <row r="3110">
          <cell r="B3110" t="str">
            <v>FREE-LANCER COZINHA</v>
          </cell>
          <cell r="C3110" t="str">
            <v>FREE-LANCER</v>
          </cell>
          <cell r="I3110" t="str">
            <v>abril</v>
          </cell>
          <cell r="N3110">
            <v>150</v>
          </cell>
        </row>
        <row r="3111">
          <cell r="B3111" t="str">
            <v>FREE-LANCER COZINHA</v>
          </cell>
          <cell r="C3111" t="str">
            <v>FREE-LANCER</v>
          </cell>
          <cell r="I3111" t="str">
            <v>abril</v>
          </cell>
          <cell r="N3111">
            <v>150</v>
          </cell>
        </row>
        <row r="3112">
          <cell r="B3112" t="str">
            <v>FREE-LANCER SALAO</v>
          </cell>
          <cell r="C3112" t="str">
            <v>FREE-LANCER</v>
          </cell>
          <cell r="I3112" t="str">
            <v>abril</v>
          </cell>
          <cell r="N3112">
            <v>150</v>
          </cell>
        </row>
        <row r="3113">
          <cell r="B3113" t="str">
            <v>FREE-LANCER SALAO</v>
          </cell>
          <cell r="C3113" t="str">
            <v>FREE-LANCER</v>
          </cell>
          <cell r="I3113" t="str">
            <v>abril</v>
          </cell>
          <cell r="N3113">
            <v>150</v>
          </cell>
        </row>
        <row r="3114">
          <cell r="B3114" t="str">
            <v>FREE-LANCER SEGURANCA</v>
          </cell>
          <cell r="C3114" t="str">
            <v>FREE-LANCER</v>
          </cell>
          <cell r="I3114" t="str">
            <v>abril</v>
          </cell>
          <cell r="N3114">
            <v>150</v>
          </cell>
        </row>
        <row r="3115">
          <cell r="B3115" t="str">
            <v>FREE-LANCER BAR</v>
          </cell>
          <cell r="C3115" t="str">
            <v>FREE-LANCER</v>
          </cell>
          <cell r="I3115" t="str">
            <v>abril</v>
          </cell>
          <cell r="N3115">
            <v>150</v>
          </cell>
        </row>
        <row r="3116">
          <cell r="B3116" t="str">
            <v>FREE-LANCER COZINHA</v>
          </cell>
          <cell r="C3116" t="str">
            <v>FREE-LANCER</v>
          </cell>
          <cell r="I3116" t="str">
            <v>abril</v>
          </cell>
          <cell r="N3116">
            <v>150</v>
          </cell>
        </row>
        <row r="3117">
          <cell r="B3117" t="str">
            <v>FREE-LANCER COZINHA</v>
          </cell>
          <cell r="C3117" t="str">
            <v>FREE-LANCER</v>
          </cell>
          <cell r="I3117" t="str">
            <v>abril</v>
          </cell>
          <cell r="N3117">
            <v>150</v>
          </cell>
        </row>
        <row r="3118">
          <cell r="B3118" t="str">
            <v>FREE-LANCER COZINHA</v>
          </cell>
          <cell r="C3118" t="str">
            <v>FREE-LANCER</v>
          </cell>
          <cell r="I3118" t="str">
            <v>abril</v>
          </cell>
          <cell r="N3118">
            <v>150</v>
          </cell>
        </row>
        <row r="3119">
          <cell r="B3119" t="str">
            <v>FREE-LANCER COZINHA</v>
          </cell>
          <cell r="C3119" t="str">
            <v>FREE-LANCER</v>
          </cell>
          <cell r="I3119" t="str">
            <v>abril</v>
          </cell>
          <cell r="N3119">
            <v>150</v>
          </cell>
        </row>
        <row r="3120">
          <cell r="B3120" t="str">
            <v>FREE-LANCER COZINHA</v>
          </cell>
          <cell r="C3120" t="str">
            <v>FREE-LANCER</v>
          </cell>
          <cell r="I3120" t="str">
            <v>abril</v>
          </cell>
          <cell r="N3120">
            <v>150</v>
          </cell>
        </row>
        <row r="3121">
          <cell r="B3121" t="str">
            <v>FREE-LANCER COZINHA</v>
          </cell>
          <cell r="C3121" t="str">
            <v>FREE-LANCER</v>
          </cell>
          <cell r="I3121" t="str">
            <v>abril</v>
          </cell>
          <cell r="N3121">
            <v>150</v>
          </cell>
        </row>
        <row r="3122">
          <cell r="B3122" t="str">
            <v>FREE-LANCER COZINHA</v>
          </cell>
          <cell r="C3122" t="str">
            <v>FREE-LANCER</v>
          </cell>
          <cell r="I3122" t="str">
            <v>abril</v>
          </cell>
          <cell r="N3122">
            <v>150</v>
          </cell>
        </row>
        <row r="3123">
          <cell r="B3123" t="str">
            <v>FREE-LANCER SALAO</v>
          </cell>
          <cell r="C3123" t="str">
            <v>FREE-LANCER</v>
          </cell>
          <cell r="I3123" t="str">
            <v>abril</v>
          </cell>
          <cell r="N3123">
            <v>150</v>
          </cell>
        </row>
        <row r="3124">
          <cell r="B3124" t="str">
            <v>FREE-LANCER SALAO</v>
          </cell>
          <cell r="C3124" t="str">
            <v>FREE-LANCER</v>
          </cell>
          <cell r="I3124" t="str">
            <v>abril</v>
          </cell>
          <cell r="N3124">
            <v>150</v>
          </cell>
        </row>
        <row r="3125">
          <cell r="B3125" t="str">
            <v>FREE-LANCER SALAO</v>
          </cell>
          <cell r="C3125" t="str">
            <v>FREE-LANCER</v>
          </cell>
          <cell r="I3125" t="str">
            <v>abril</v>
          </cell>
          <cell r="N3125">
            <v>150</v>
          </cell>
        </row>
        <row r="3126">
          <cell r="B3126" t="str">
            <v>FREE-LANCER SEGURANCA</v>
          </cell>
          <cell r="C3126" t="str">
            <v>FREE-LANCER</v>
          </cell>
          <cell r="I3126" t="str">
            <v>abril</v>
          </cell>
          <cell r="N3126">
            <v>150</v>
          </cell>
        </row>
        <row r="3127">
          <cell r="B3127" t="str">
            <v>FREE-LANCER SEGURANCA</v>
          </cell>
          <cell r="C3127" t="str">
            <v>FREE-LANCER</v>
          </cell>
          <cell r="I3127" t="str">
            <v>abril</v>
          </cell>
          <cell r="N3127">
            <v>150</v>
          </cell>
        </row>
        <row r="3128">
          <cell r="B3128" t="str">
            <v>FREE-LANCER BAR</v>
          </cell>
          <cell r="C3128" t="str">
            <v>FREE-LANCER</v>
          </cell>
          <cell r="I3128" t="str">
            <v>abril</v>
          </cell>
          <cell r="N3128">
            <v>150</v>
          </cell>
        </row>
        <row r="3129">
          <cell r="B3129" t="str">
            <v>FREE-LANCER COZINHA</v>
          </cell>
          <cell r="C3129" t="str">
            <v>FREE-LANCER</v>
          </cell>
          <cell r="I3129" t="str">
            <v>abril</v>
          </cell>
          <cell r="N3129">
            <v>150</v>
          </cell>
        </row>
        <row r="3130">
          <cell r="B3130" t="str">
            <v>FREE-LANCER COZINHA</v>
          </cell>
          <cell r="C3130" t="str">
            <v>FREE-LANCER</v>
          </cell>
          <cell r="I3130" t="str">
            <v>abril</v>
          </cell>
          <cell r="N3130">
            <v>150</v>
          </cell>
        </row>
        <row r="3131">
          <cell r="B3131" t="str">
            <v>FREE-LANCER COZINHA</v>
          </cell>
          <cell r="C3131" t="str">
            <v>FREE-LANCER</v>
          </cell>
          <cell r="I3131" t="str">
            <v>abril</v>
          </cell>
          <cell r="N3131">
            <v>150</v>
          </cell>
        </row>
        <row r="3132">
          <cell r="B3132" t="str">
            <v>FREE-LANCER COZINHA</v>
          </cell>
          <cell r="C3132" t="str">
            <v>FREE-LANCER</v>
          </cell>
          <cell r="I3132" t="str">
            <v>abril</v>
          </cell>
          <cell r="N3132">
            <v>150</v>
          </cell>
        </row>
        <row r="3133">
          <cell r="B3133" t="str">
            <v>FREE-LANCER COZINHA</v>
          </cell>
          <cell r="C3133" t="str">
            <v>FREE-LANCER</v>
          </cell>
          <cell r="I3133" t="str">
            <v>abril</v>
          </cell>
          <cell r="N3133">
            <v>150</v>
          </cell>
        </row>
        <row r="3134">
          <cell r="B3134" t="str">
            <v>FREE-LANCER COZINHA</v>
          </cell>
          <cell r="C3134" t="str">
            <v>FREE-LANCER</v>
          </cell>
          <cell r="I3134" t="str">
            <v>abril</v>
          </cell>
          <cell r="N3134">
            <v>150</v>
          </cell>
        </row>
        <row r="3135">
          <cell r="B3135" t="str">
            <v>FREE-LANCER COZINHA</v>
          </cell>
          <cell r="C3135" t="str">
            <v>FREE-LANCER</v>
          </cell>
          <cell r="I3135" t="str">
            <v>abril</v>
          </cell>
          <cell r="N3135">
            <v>150</v>
          </cell>
        </row>
        <row r="3136">
          <cell r="B3136" t="str">
            <v>FREE-LANCER SALAO</v>
          </cell>
          <cell r="C3136" t="str">
            <v>FREE-LANCER</v>
          </cell>
          <cell r="I3136" t="str">
            <v>abril</v>
          </cell>
          <cell r="N3136">
            <v>150</v>
          </cell>
        </row>
        <row r="3137">
          <cell r="B3137" t="str">
            <v>FREE-LANCER SALAO</v>
          </cell>
          <cell r="C3137" t="str">
            <v>FREE-LANCER</v>
          </cell>
          <cell r="I3137" t="str">
            <v>abril</v>
          </cell>
          <cell r="N3137">
            <v>150</v>
          </cell>
        </row>
        <row r="3138">
          <cell r="B3138" t="str">
            <v>FREE-LANCER SALAO</v>
          </cell>
          <cell r="C3138" t="str">
            <v>FREE-LANCER</v>
          </cell>
          <cell r="I3138" t="str">
            <v>abril</v>
          </cell>
          <cell r="N3138">
            <v>150</v>
          </cell>
        </row>
        <row r="3139">
          <cell r="B3139" t="str">
            <v>FREE-LANCER SEGURANCA</v>
          </cell>
          <cell r="C3139" t="str">
            <v>FREE-LANCER</v>
          </cell>
          <cell r="I3139" t="str">
            <v>abril</v>
          </cell>
          <cell r="N3139">
            <v>150</v>
          </cell>
        </row>
        <row r="3140">
          <cell r="B3140" t="str">
            <v>FREE-LANCER CAIXA</v>
          </cell>
          <cell r="C3140" t="str">
            <v>FREE-LANCER</v>
          </cell>
          <cell r="I3140" t="str">
            <v>abril</v>
          </cell>
          <cell r="N3140">
            <v>150</v>
          </cell>
        </row>
        <row r="3141">
          <cell r="B3141" t="str">
            <v>FREE-LANCER COZINHA</v>
          </cell>
          <cell r="C3141" t="str">
            <v>FREE-LANCER</v>
          </cell>
          <cell r="I3141" t="str">
            <v>abril</v>
          </cell>
          <cell r="N3141">
            <v>150</v>
          </cell>
        </row>
        <row r="3142">
          <cell r="B3142" t="str">
            <v>FREE-LANCER COZINHA</v>
          </cell>
          <cell r="C3142" t="str">
            <v>FREE-LANCER</v>
          </cell>
          <cell r="I3142" t="str">
            <v>abril</v>
          </cell>
          <cell r="N3142">
            <v>150</v>
          </cell>
        </row>
        <row r="3143">
          <cell r="B3143" t="str">
            <v>FREE-LANCER COZINHA</v>
          </cell>
          <cell r="C3143" t="str">
            <v>FREE-LANCER</v>
          </cell>
          <cell r="I3143" t="str">
            <v>abril</v>
          </cell>
          <cell r="N3143">
            <v>150</v>
          </cell>
        </row>
        <row r="3144">
          <cell r="B3144" t="str">
            <v>FREE-LANCER COZINHA</v>
          </cell>
          <cell r="C3144" t="str">
            <v>FREE-LANCER</v>
          </cell>
          <cell r="I3144" t="str">
            <v>abril</v>
          </cell>
          <cell r="N3144">
            <v>150</v>
          </cell>
        </row>
        <row r="3145">
          <cell r="B3145" t="str">
            <v>FREE-LANCER COZINHA</v>
          </cell>
          <cell r="C3145" t="str">
            <v>FREE-LANCER</v>
          </cell>
          <cell r="I3145" t="str">
            <v>abril</v>
          </cell>
          <cell r="N3145">
            <v>150</v>
          </cell>
        </row>
        <row r="3146">
          <cell r="B3146" t="str">
            <v>FREE-LANCER COZINHA</v>
          </cell>
          <cell r="C3146" t="str">
            <v>FREE-LANCER</v>
          </cell>
          <cell r="I3146" t="str">
            <v>abril</v>
          </cell>
          <cell r="N3146">
            <v>150</v>
          </cell>
        </row>
        <row r="3147">
          <cell r="B3147" t="str">
            <v>FREE-LANCER COZINHA</v>
          </cell>
          <cell r="C3147" t="str">
            <v>FREE-LANCER</v>
          </cell>
          <cell r="I3147" t="str">
            <v>abril</v>
          </cell>
          <cell r="N3147">
            <v>150</v>
          </cell>
        </row>
        <row r="3148">
          <cell r="B3148" t="str">
            <v>FREE-LANCER SALAO</v>
          </cell>
          <cell r="C3148" t="str">
            <v>FREE-LANCER</v>
          </cell>
          <cell r="I3148" t="str">
            <v>abril</v>
          </cell>
          <cell r="N3148">
            <v>300</v>
          </cell>
        </row>
        <row r="3149">
          <cell r="B3149" t="str">
            <v>FREE-LANCER COZINHA</v>
          </cell>
          <cell r="C3149" t="str">
            <v>FREE-LANCER</v>
          </cell>
          <cell r="I3149" t="str">
            <v>abril</v>
          </cell>
          <cell r="N3149">
            <v>150</v>
          </cell>
        </row>
        <row r="3150">
          <cell r="B3150" t="str">
            <v>FREE-LANCER SEGURANCA</v>
          </cell>
          <cell r="C3150" t="str">
            <v>FREE-LANCER</v>
          </cell>
          <cell r="I3150" t="str">
            <v>abril</v>
          </cell>
          <cell r="N3150">
            <v>150</v>
          </cell>
        </row>
        <row r="3151">
          <cell r="B3151" t="str">
            <v>FREE-LANCER COZINHA</v>
          </cell>
          <cell r="C3151" t="str">
            <v>FREE-LANCER</v>
          </cell>
          <cell r="I3151" t="str">
            <v>abril</v>
          </cell>
          <cell r="N3151">
            <v>150</v>
          </cell>
        </row>
        <row r="3152">
          <cell r="B3152" t="str">
            <v>FREE-LANCER COZINHA</v>
          </cell>
          <cell r="C3152" t="str">
            <v>FREE-LANCER</v>
          </cell>
          <cell r="I3152" t="str">
            <v>abril</v>
          </cell>
          <cell r="N3152">
            <v>150</v>
          </cell>
        </row>
        <row r="3153">
          <cell r="B3153" t="str">
            <v>FREE-LANCER COZINHA</v>
          </cell>
          <cell r="C3153" t="str">
            <v>FREE-LANCER</v>
          </cell>
          <cell r="I3153" t="str">
            <v>abril</v>
          </cell>
          <cell r="N3153">
            <v>150</v>
          </cell>
        </row>
        <row r="3154">
          <cell r="B3154" t="str">
            <v>FREE-LANCER COZINHA</v>
          </cell>
          <cell r="C3154" t="str">
            <v>FREE-LANCER</v>
          </cell>
          <cell r="I3154" t="str">
            <v>abril</v>
          </cell>
          <cell r="N3154">
            <v>150</v>
          </cell>
        </row>
        <row r="3155">
          <cell r="B3155" t="str">
            <v>FREE-LANCER COZINHA</v>
          </cell>
          <cell r="C3155" t="str">
            <v>FREE-LANCER</v>
          </cell>
          <cell r="I3155" t="str">
            <v>abril</v>
          </cell>
          <cell r="N3155">
            <v>150</v>
          </cell>
        </row>
        <row r="3156">
          <cell r="B3156" t="str">
            <v>FREE-LANCER COZINHA</v>
          </cell>
          <cell r="C3156" t="str">
            <v>FREE-LANCER</v>
          </cell>
          <cell r="I3156" t="str">
            <v>abril</v>
          </cell>
          <cell r="N3156">
            <v>150</v>
          </cell>
        </row>
        <row r="3157">
          <cell r="B3157" t="str">
            <v>FREE-LANCER COZINHA</v>
          </cell>
          <cell r="C3157" t="str">
            <v>FREE-LANCER</v>
          </cell>
          <cell r="I3157" t="str">
            <v>abril</v>
          </cell>
          <cell r="N3157">
            <v>150</v>
          </cell>
        </row>
        <row r="3158">
          <cell r="B3158" t="str">
            <v>FREE-LANCER SEGURANCA</v>
          </cell>
          <cell r="C3158" t="str">
            <v>FREE-LANCER</v>
          </cell>
          <cell r="I3158" t="str">
            <v>abril</v>
          </cell>
          <cell r="N3158">
            <v>150</v>
          </cell>
        </row>
        <row r="3159">
          <cell r="B3159" t="str">
            <v>FREE-LANCER COZINHA</v>
          </cell>
          <cell r="C3159" t="str">
            <v>FREE-LANCER</v>
          </cell>
          <cell r="I3159" t="str">
            <v>abril</v>
          </cell>
          <cell r="N3159">
            <v>150</v>
          </cell>
        </row>
        <row r="3160">
          <cell r="B3160" t="str">
            <v>FREE-LANCER COZINHA</v>
          </cell>
          <cell r="C3160" t="str">
            <v>FREE-LANCER</v>
          </cell>
          <cell r="I3160" t="str">
            <v>abril</v>
          </cell>
          <cell r="N3160">
            <v>150</v>
          </cell>
        </row>
        <row r="3161">
          <cell r="B3161" t="str">
            <v>FREE-LANCER COZINHA</v>
          </cell>
          <cell r="C3161" t="str">
            <v>FREE-LANCER</v>
          </cell>
          <cell r="I3161" t="str">
            <v>abril</v>
          </cell>
          <cell r="N3161">
            <v>150</v>
          </cell>
        </row>
        <row r="3162">
          <cell r="B3162" t="str">
            <v>FREE-LANCER COZINHA</v>
          </cell>
          <cell r="C3162" t="str">
            <v>FREE-LANCER</v>
          </cell>
          <cell r="I3162" t="str">
            <v>abril</v>
          </cell>
          <cell r="N3162">
            <v>150</v>
          </cell>
        </row>
        <row r="3163">
          <cell r="B3163" t="str">
            <v>FREE-LANCER COZINHA</v>
          </cell>
          <cell r="C3163" t="str">
            <v>FREE-LANCER</v>
          </cell>
          <cell r="I3163" t="str">
            <v>abril</v>
          </cell>
          <cell r="N3163">
            <v>150</v>
          </cell>
        </row>
        <row r="3164">
          <cell r="B3164" t="str">
            <v>FREE-LANCER COZINHA</v>
          </cell>
          <cell r="C3164" t="str">
            <v>FREE-LANCER</v>
          </cell>
          <cell r="I3164" t="str">
            <v>abril</v>
          </cell>
          <cell r="N3164">
            <v>150</v>
          </cell>
        </row>
        <row r="3165">
          <cell r="B3165" t="str">
            <v>FREE-LANCER COZINHA</v>
          </cell>
          <cell r="C3165" t="str">
            <v>FREE-LANCER</v>
          </cell>
          <cell r="I3165" t="str">
            <v>abril</v>
          </cell>
          <cell r="N3165">
            <v>150</v>
          </cell>
        </row>
        <row r="3166">
          <cell r="B3166" t="str">
            <v>FREE-LANCER SALAO</v>
          </cell>
          <cell r="C3166" t="str">
            <v>FREE-LANCER</v>
          </cell>
          <cell r="I3166" t="str">
            <v>abril</v>
          </cell>
          <cell r="N3166">
            <v>150</v>
          </cell>
        </row>
        <row r="3167">
          <cell r="B3167" t="str">
            <v>FREE-LANCER CAIXA</v>
          </cell>
          <cell r="C3167" t="str">
            <v>FREE-LANCER</v>
          </cell>
          <cell r="I3167" t="str">
            <v>abril</v>
          </cell>
          <cell r="N3167">
            <v>150</v>
          </cell>
        </row>
        <row r="3168">
          <cell r="B3168" t="str">
            <v>FREE-LANCER BAR</v>
          </cell>
          <cell r="C3168" t="str">
            <v>FREE-LANCER</v>
          </cell>
          <cell r="I3168" t="str">
            <v>abril</v>
          </cell>
          <cell r="N3168">
            <v>100</v>
          </cell>
        </row>
        <row r="3169">
          <cell r="B3169" t="str">
            <v>FREE-LANCER COZINHA</v>
          </cell>
          <cell r="C3169" t="str">
            <v>FREE-LANCER</v>
          </cell>
          <cell r="I3169" t="str">
            <v>abril</v>
          </cell>
          <cell r="N3169">
            <v>150</v>
          </cell>
        </row>
        <row r="3170">
          <cell r="B3170" t="str">
            <v>FREE-LANCER COZINHA</v>
          </cell>
          <cell r="C3170" t="str">
            <v>FREE-LANCER</v>
          </cell>
          <cell r="I3170" t="str">
            <v>abril</v>
          </cell>
          <cell r="N3170">
            <v>150</v>
          </cell>
        </row>
        <row r="3171">
          <cell r="B3171" t="str">
            <v>FREE-LANCER COZINHA</v>
          </cell>
          <cell r="C3171" t="str">
            <v>FREE-LANCER</v>
          </cell>
          <cell r="I3171" t="str">
            <v>abril</v>
          </cell>
          <cell r="N3171">
            <v>150</v>
          </cell>
        </row>
        <row r="3172">
          <cell r="B3172" t="str">
            <v>FREE-LANCER COZINHA</v>
          </cell>
          <cell r="C3172" t="str">
            <v>FREE-LANCER</v>
          </cell>
          <cell r="I3172" t="str">
            <v>abril</v>
          </cell>
          <cell r="N3172">
            <v>150</v>
          </cell>
        </row>
        <row r="3173">
          <cell r="B3173" t="str">
            <v>FREE-LANCER COZINHA</v>
          </cell>
          <cell r="C3173" t="str">
            <v>FREE-LANCER</v>
          </cell>
          <cell r="I3173" t="str">
            <v>abril</v>
          </cell>
          <cell r="N3173">
            <v>150</v>
          </cell>
        </row>
        <row r="3174">
          <cell r="B3174" t="str">
            <v>FREE-LANCER COZINHA</v>
          </cell>
          <cell r="C3174" t="str">
            <v>FREE-LANCER</v>
          </cell>
          <cell r="I3174" t="str">
            <v>abril</v>
          </cell>
          <cell r="N3174">
            <v>150</v>
          </cell>
        </row>
        <row r="3175">
          <cell r="B3175" t="str">
            <v>FREE-LANCER SALAO</v>
          </cell>
          <cell r="C3175" t="str">
            <v>FREE-LANCER</v>
          </cell>
          <cell r="I3175" t="str">
            <v>abril</v>
          </cell>
          <cell r="N3175">
            <v>150</v>
          </cell>
        </row>
        <row r="3176">
          <cell r="B3176" t="str">
            <v>FREE-LANCER SALAO</v>
          </cell>
          <cell r="C3176" t="str">
            <v>FREE-LANCER</v>
          </cell>
          <cell r="I3176" t="str">
            <v>abril</v>
          </cell>
          <cell r="N3176">
            <v>150</v>
          </cell>
        </row>
        <row r="3177">
          <cell r="B3177" t="str">
            <v>FREE-LANCER SEGURANCA</v>
          </cell>
          <cell r="C3177" t="str">
            <v>FREE-LANCER</v>
          </cell>
          <cell r="I3177" t="str">
            <v>abril</v>
          </cell>
          <cell r="N3177">
            <v>150</v>
          </cell>
        </row>
        <row r="3178">
          <cell r="B3178" t="str">
            <v>FREE-LANCER COZINHA</v>
          </cell>
          <cell r="C3178" t="str">
            <v>FREE-LANCER</v>
          </cell>
          <cell r="I3178" t="str">
            <v>abril</v>
          </cell>
          <cell r="N3178">
            <v>150</v>
          </cell>
        </row>
        <row r="3179">
          <cell r="B3179" t="str">
            <v>FREE-LANCER COZINHA</v>
          </cell>
          <cell r="C3179" t="str">
            <v>FREE-LANCER</v>
          </cell>
          <cell r="I3179" t="str">
            <v>maio</v>
          </cell>
          <cell r="N3179">
            <v>150</v>
          </cell>
        </row>
        <row r="3180">
          <cell r="B3180" t="str">
            <v>FREE-LANCER COZINHA</v>
          </cell>
          <cell r="C3180" t="str">
            <v>FREE-LANCER</v>
          </cell>
          <cell r="I3180" t="str">
            <v>maio</v>
          </cell>
          <cell r="N3180">
            <v>150</v>
          </cell>
        </row>
        <row r="3181">
          <cell r="B3181" t="str">
            <v>FREE-LANCER SALAO</v>
          </cell>
          <cell r="C3181" t="str">
            <v>FREE-LANCER</v>
          </cell>
          <cell r="I3181" t="str">
            <v>maio</v>
          </cell>
          <cell r="N3181">
            <v>150</v>
          </cell>
        </row>
        <row r="3182">
          <cell r="B3182" t="str">
            <v>FREE-LANCER COZINHA</v>
          </cell>
          <cell r="C3182" t="str">
            <v>FREE-LANCER</v>
          </cell>
          <cell r="I3182" t="str">
            <v>maio</v>
          </cell>
          <cell r="N3182">
            <v>150</v>
          </cell>
        </row>
        <row r="3183">
          <cell r="B3183" t="str">
            <v>FREE-LANCER COZINHA</v>
          </cell>
          <cell r="C3183" t="str">
            <v>FREE-LANCER</v>
          </cell>
          <cell r="I3183" t="str">
            <v>maio</v>
          </cell>
          <cell r="N3183">
            <v>150</v>
          </cell>
        </row>
        <row r="3184">
          <cell r="B3184" t="str">
            <v>FREE-LANCER COZINHA</v>
          </cell>
          <cell r="C3184" t="str">
            <v>FREE-LANCER</v>
          </cell>
          <cell r="I3184" t="str">
            <v>maio</v>
          </cell>
          <cell r="N3184">
            <v>150</v>
          </cell>
        </row>
        <row r="3185">
          <cell r="B3185" t="str">
            <v>FREE-LANCER COZINHA</v>
          </cell>
          <cell r="C3185" t="str">
            <v>FREE-LANCER</v>
          </cell>
          <cell r="I3185" t="str">
            <v>maio</v>
          </cell>
          <cell r="N3185">
            <v>150</v>
          </cell>
        </row>
        <row r="3186">
          <cell r="B3186" t="str">
            <v>FREE-LANCER SALAO</v>
          </cell>
          <cell r="C3186" t="str">
            <v>FREE-LANCER</v>
          </cell>
          <cell r="I3186" t="str">
            <v>maio</v>
          </cell>
          <cell r="N3186">
            <v>150</v>
          </cell>
        </row>
        <row r="3187">
          <cell r="B3187" t="str">
            <v>FREE-LANCER SEGURANCA</v>
          </cell>
          <cell r="C3187" t="str">
            <v>FREE-LANCER</v>
          </cell>
          <cell r="I3187" t="str">
            <v>maio</v>
          </cell>
          <cell r="N3187">
            <v>150</v>
          </cell>
        </row>
        <row r="3188">
          <cell r="B3188" t="str">
            <v>FREE-LANCER CAIXA</v>
          </cell>
          <cell r="C3188" t="str">
            <v>FREE-LANCER</v>
          </cell>
          <cell r="I3188" t="str">
            <v>maio</v>
          </cell>
          <cell r="N3188">
            <v>150</v>
          </cell>
        </row>
        <row r="3189">
          <cell r="B3189" t="str">
            <v>FREE-LANCER COZINHA</v>
          </cell>
          <cell r="C3189" t="str">
            <v>FREE-LANCER</v>
          </cell>
          <cell r="I3189" t="str">
            <v>maio</v>
          </cell>
          <cell r="N3189">
            <v>150</v>
          </cell>
        </row>
        <row r="3190">
          <cell r="B3190" t="str">
            <v>FREE-LANCER COZINHA</v>
          </cell>
          <cell r="C3190" t="str">
            <v>FREE-LANCER</v>
          </cell>
          <cell r="I3190" t="str">
            <v>maio</v>
          </cell>
          <cell r="N3190">
            <v>150</v>
          </cell>
        </row>
        <row r="3191">
          <cell r="B3191" t="str">
            <v>FREE-LANCER COZINHA</v>
          </cell>
          <cell r="C3191" t="str">
            <v>FREE-LANCER</v>
          </cell>
          <cell r="I3191" t="str">
            <v>maio</v>
          </cell>
          <cell r="N3191">
            <v>150</v>
          </cell>
        </row>
        <row r="3192">
          <cell r="B3192" t="str">
            <v>FREE-LANCER SALAO</v>
          </cell>
          <cell r="C3192" t="str">
            <v>FREE-LANCER</v>
          </cell>
          <cell r="I3192" t="str">
            <v>maio</v>
          </cell>
          <cell r="N3192">
            <v>150</v>
          </cell>
        </row>
        <row r="3193">
          <cell r="B3193" t="str">
            <v>FREE-LANCER SEGURANCA</v>
          </cell>
          <cell r="C3193" t="str">
            <v>FREE-LANCER</v>
          </cell>
          <cell r="I3193" t="str">
            <v>maio</v>
          </cell>
          <cell r="N3193">
            <v>150</v>
          </cell>
        </row>
        <row r="3194">
          <cell r="B3194" t="str">
            <v>FREE-LANCER CAIXA</v>
          </cell>
          <cell r="C3194" t="str">
            <v>FREE-LANCER</v>
          </cell>
          <cell r="I3194" t="str">
            <v>maio</v>
          </cell>
          <cell r="N3194">
            <v>150</v>
          </cell>
        </row>
        <row r="3195">
          <cell r="B3195" t="str">
            <v>FREE-LANCER COZINHA</v>
          </cell>
          <cell r="C3195" t="str">
            <v>FREE-LANCER</v>
          </cell>
          <cell r="I3195" t="str">
            <v>maio</v>
          </cell>
          <cell r="N3195">
            <v>150</v>
          </cell>
        </row>
        <row r="3196">
          <cell r="B3196" t="str">
            <v>FREE-LANCER COZINHA</v>
          </cell>
          <cell r="C3196" t="str">
            <v>FREE-LANCER</v>
          </cell>
          <cell r="I3196" t="str">
            <v>maio</v>
          </cell>
          <cell r="N3196">
            <v>150</v>
          </cell>
        </row>
        <row r="3197">
          <cell r="B3197" t="str">
            <v>FREE-LANCER COZINHA</v>
          </cell>
          <cell r="C3197" t="str">
            <v>FREE-LANCER</v>
          </cell>
          <cell r="I3197" t="str">
            <v>maio</v>
          </cell>
          <cell r="N3197">
            <v>150</v>
          </cell>
        </row>
        <row r="3198">
          <cell r="B3198" t="str">
            <v>FREE-LANCER COZINHA</v>
          </cell>
          <cell r="C3198" t="str">
            <v>FREE-LANCER</v>
          </cell>
          <cell r="I3198" t="str">
            <v>maio</v>
          </cell>
          <cell r="N3198">
            <v>150</v>
          </cell>
        </row>
        <row r="3199">
          <cell r="B3199" t="str">
            <v>FREE-LANCER SALAO</v>
          </cell>
          <cell r="C3199" t="str">
            <v>FREE-LANCER</v>
          </cell>
          <cell r="I3199" t="str">
            <v>maio</v>
          </cell>
          <cell r="N3199">
            <v>150</v>
          </cell>
        </row>
        <row r="3200">
          <cell r="B3200" t="str">
            <v>FREE-LANCER SEGURANCA</v>
          </cell>
          <cell r="C3200" t="str">
            <v>FREE-LANCER</v>
          </cell>
          <cell r="I3200" t="str">
            <v>maio</v>
          </cell>
          <cell r="N3200">
            <v>150</v>
          </cell>
        </row>
        <row r="3201">
          <cell r="B3201" t="str">
            <v>FREE-LANCER CAIXA</v>
          </cell>
          <cell r="C3201" t="str">
            <v>FREE-LANCER</v>
          </cell>
          <cell r="I3201" t="str">
            <v>maio</v>
          </cell>
          <cell r="N3201">
            <v>150</v>
          </cell>
        </row>
        <row r="3202">
          <cell r="B3202" t="str">
            <v>FREE-LANCER COZINHA</v>
          </cell>
          <cell r="C3202" t="str">
            <v>FREE-LANCER</v>
          </cell>
          <cell r="I3202" t="str">
            <v>maio</v>
          </cell>
          <cell r="N3202">
            <v>150</v>
          </cell>
        </row>
        <row r="3203">
          <cell r="B3203" t="str">
            <v>FREE-LANCER COZINHA</v>
          </cell>
          <cell r="C3203" t="str">
            <v>FREE-LANCER</v>
          </cell>
          <cell r="I3203" t="str">
            <v>maio</v>
          </cell>
          <cell r="N3203">
            <v>150</v>
          </cell>
        </row>
        <row r="3204">
          <cell r="B3204" t="str">
            <v>FREE-LANCER COZINHA</v>
          </cell>
          <cell r="C3204" t="str">
            <v>FREE-LANCER</v>
          </cell>
          <cell r="I3204" t="str">
            <v>maio</v>
          </cell>
          <cell r="N3204">
            <v>150</v>
          </cell>
        </row>
        <row r="3205">
          <cell r="B3205" t="str">
            <v>FREE-LANCER COZINHA</v>
          </cell>
          <cell r="C3205" t="str">
            <v>FREE-LANCER</v>
          </cell>
          <cell r="I3205" t="str">
            <v>maio</v>
          </cell>
          <cell r="N3205">
            <v>150</v>
          </cell>
        </row>
        <row r="3206">
          <cell r="B3206" t="str">
            <v>FREE-LANCER SEGURANCA</v>
          </cell>
          <cell r="C3206" t="str">
            <v>FREE-LANCER</v>
          </cell>
          <cell r="I3206" t="str">
            <v>maio</v>
          </cell>
          <cell r="N3206">
            <v>150</v>
          </cell>
        </row>
        <row r="3207">
          <cell r="B3207" t="str">
            <v>FREE-LANCER COZINHA</v>
          </cell>
          <cell r="C3207" t="str">
            <v>FREE-LANCER</v>
          </cell>
          <cell r="I3207" t="str">
            <v>maio</v>
          </cell>
          <cell r="N3207">
            <v>150</v>
          </cell>
        </row>
        <row r="3208">
          <cell r="B3208" t="str">
            <v>FREE-LANCER COZINHA</v>
          </cell>
          <cell r="C3208" t="str">
            <v>FREE-LANCER</v>
          </cell>
          <cell r="I3208" t="str">
            <v>maio</v>
          </cell>
          <cell r="N3208">
            <v>150</v>
          </cell>
        </row>
        <row r="3209">
          <cell r="B3209" t="str">
            <v>FREE-LANCER COZINHA</v>
          </cell>
          <cell r="C3209" t="str">
            <v>FREE-LANCER</v>
          </cell>
          <cell r="I3209" t="str">
            <v>maio</v>
          </cell>
          <cell r="N3209">
            <v>150</v>
          </cell>
        </row>
        <row r="3210">
          <cell r="B3210" t="str">
            <v>FREE-LANCER SEGURANCA</v>
          </cell>
          <cell r="C3210" t="str">
            <v>FREE-LANCER</v>
          </cell>
          <cell r="I3210" t="str">
            <v>maio</v>
          </cell>
          <cell r="N3210">
            <v>150</v>
          </cell>
        </row>
        <row r="3211">
          <cell r="B3211" t="str">
            <v>FREE-LANCER CAIXA</v>
          </cell>
          <cell r="C3211" t="str">
            <v>FREE-LANCER</v>
          </cell>
          <cell r="I3211" t="str">
            <v>maio</v>
          </cell>
          <cell r="N3211">
            <v>150</v>
          </cell>
        </row>
        <row r="3212">
          <cell r="B3212" t="str">
            <v>FREE-LANCER COZINHA</v>
          </cell>
          <cell r="C3212" t="str">
            <v>FREE-LANCER</v>
          </cell>
          <cell r="I3212" t="str">
            <v>maio</v>
          </cell>
          <cell r="N3212">
            <v>150</v>
          </cell>
        </row>
        <row r="3213">
          <cell r="B3213" t="str">
            <v>FREE-LANCER COZINHA</v>
          </cell>
          <cell r="C3213" t="str">
            <v>FREE-LANCER</v>
          </cell>
          <cell r="I3213" t="str">
            <v>maio</v>
          </cell>
          <cell r="N3213">
            <v>150</v>
          </cell>
        </row>
        <row r="3214">
          <cell r="B3214" t="str">
            <v>FREE-LANCER COZINHA</v>
          </cell>
          <cell r="C3214" t="str">
            <v>FREE-LANCER</v>
          </cell>
          <cell r="I3214" t="str">
            <v>maio</v>
          </cell>
          <cell r="N3214">
            <v>150</v>
          </cell>
        </row>
        <row r="3215">
          <cell r="B3215" t="str">
            <v>FREE-LANCER COZINHA</v>
          </cell>
          <cell r="C3215" t="str">
            <v>FREE-LANCER</v>
          </cell>
          <cell r="I3215" t="str">
            <v>maio</v>
          </cell>
          <cell r="N3215">
            <v>150</v>
          </cell>
        </row>
        <row r="3216">
          <cell r="B3216" t="str">
            <v>FREE-LANCER COZINHA</v>
          </cell>
          <cell r="C3216" t="str">
            <v>FREE-LANCER</v>
          </cell>
          <cell r="I3216" t="str">
            <v>maio</v>
          </cell>
          <cell r="N3216">
            <v>150</v>
          </cell>
        </row>
        <row r="3217">
          <cell r="B3217" t="str">
            <v>FREE-LANCER COZINHA</v>
          </cell>
          <cell r="C3217" t="str">
            <v>FREE-LANCER</v>
          </cell>
          <cell r="I3217" t="str">
            <v>maio</v>
          </cell>
          <cell r="N3217">
            <v>150</v>
          </cell>
        </row>
        <row r="3218">
          <cell r="B3218" t="str">
            <v>FREE-LANCER COZINHA</v>
          </cell>
          <cell r="C3218" t="str">
            <v>FREE-LANCER</v>
          </cell>
          <cell r="I3218" t="str">
            <v>maio</v>
          </cell>
          <cell r="N3218">
            <v>150</v>
          </cell>
        </row>
        <row r="3219">
          <cell r="B3219" t="str">
            <v>FREE-LANCER COZINHA</v>
          </cell>
          <cell r="C3219" t="str">
            <v>FREE-LANCER</v>
          </cell>
          <cell r="I3219" t="str">
            <v>maio</v>
          </cell>
          <cell r="N3219">
            <v>150</v>
          </cell>
        </row>
        <row r="3220">
          <cell r="B3220" t="str">
            <v>FREE-LANCER SEGURANCA</v>
          </cell>
          <cell r="C3220" t="str">
            <v>FREE-LANCER</v>
          </cell>
          <cell r="I3220" t="str">
            <v>maio</v>
          </cell>
          <cell r="N3220">
            <v>150</v>
          </cell>
        </row>
        <row r="3221">
          <cell r="B3221" t="str">
            <v>FREE-LANCER COZINHA</v>
          </cell>
          <cell r="C3221" t="str">
            <v>FREE-LANCER</v>
          </cell>
          <cell r="I3221" t="str">
            <v>maio</v>
          </cell>
          <cell r="N3221">
            <v>150</v>
          </cell>
        </row>
        <row r="3222">
          <cell r="B3222" t="str">
            <v>FREE-LANCER COZINHA</v>
          </cell>
          <cell r="C3222" t="str">
            <v>FREE-LANCER</v>
          </cell>
          <cell r="I3222" t="str">
            <v>maio</v>
          </cell>
          <cell r="N3222">
            <v>150</v>
          </cell>
        </row>
        <row r="3223">
          <cell r="B3223" t="str">
            <v>FREE-LANCER SALAO</v>
          </cell>
          <cell r="C3223" t="str">
            <v>FREE-LANCER</v>
          </cell>
          <cell r="I3223" t="str">
            <v>maio</v>
          </cell>
          <cell r="N3223">
            <v>150</v>
          </cell>
        </row>
        <row r="3224">
          <cell r="B3224" t="str">
            <v>FREE-LANCER COZINHA</v>
          </cell>
          <cell r="C3224" t="str">
            <v>FREE-LANCER</v>
          </cell>
          <cell r="I3224" t="str">
            <v>maio</v>
          </cell>
          <cell r="N3224">
            <v>150</v>
          </cell>
        </row>
        <row r="3225">
          <cell r="B3225" t="str">
            <v>FREE-LANCER COZINHA</v>
          </cell>
          <cell r="C3225" t="str">
            <v>FREE-LANCER</v>
          </cell>
          <cell r="I3225" t="str">
            <v>maio</v>
          </cell>
          <cell r="N3225">
            <v>150</v>
          </cell>
        </row>
        <row r="3226">
          <cell r="B3226" t="str">
            <v>FREE-LANCER COZINHA</v>
          </cell>
          <cell r="C3226" t="str">
            <v>FREE-LANCER</v>
          </cell>
          <cell r="I3226" t="str">
            <v>maio</v>
          </cell>
          <cell r="N3226">
            <v>150</v>
          </cell>
        </row>
        <row r="3227">
          <cell r="B3227" t="str">
            <v>FREE LANCER LIMPEZA</v>
          </cell>
          <cell r="C3227" t="str">
            <v>FREE-LANCER</v>
          </cell>
          <cell r="I3227" t="str">
            <v>maio</v>
          </cell>
          <cell r="N3227">
            <v>150</v>
          </cell>
        </row>
        <row r="3228">
          <cell r="B3228" t="str">
            <v>FREE-LANCER SEGURANCA</v>
          </cell>
          <cell r="C3228" t="str">
            <v>FREE-LANCER</v>
          </cell>
          <cell r="I3228" t="str">
            <v>maio</v>
          </cell>
          <cell r="N3228">
            <v>150</v>
          </cell>
        </row>
        <row r="3229">
          <cell r="B3229" t="str">
            <v>FREE-LANCER SEGURANCA</v>
          </cell>
          <cell r="C3229" t="str">
            <v>FREE-LANCER</v>
          </cell>
          <cell r="I3229" t="str">
            <v>maio</v>
          </cell>
          <cell r="N3229">
            <v>150</v>
          </cell>
        </row>
        <row r="3230">
          <cell r="B3230" t="str">
            <v>FREE-LANCER COZINHA</v>
          </cell>
          <cell r="C3230" t="str">
            <v>FREE-LANCER</v>
          </cell>
          <cell r="I3230" t="str">
            <v>maio</v>
          </cell>
          <cell r="N3230">
            <v>150</v>
          </cell>
        </row>
        <row r="3231">
          <cell r="B3231" t="str">
            <v>FREE-LANCER COZINHA</v>
          </cell>
          <cell r="C3231" t="str">
            <v>FREE-LANCER</v>
          </cell>
          <cell r="I3231" t="str">
            <v>maio</v>
          </cell>
          <cell r="N3231">
            <v>150</v>
          </cell>
        </row>
        <row r="3232">
          <cell r="B3232" t="str">
            <v>FREE-LANCER COZINHA</v>
          </cell>
          <cell r="C3232" t="str">
            <v>FREE-LANCER</v>
          </cell>
          <cell r="I3232" t="str">
            <v>maio</v>
          </cell>
          <cell r="N3232">
            <v>150</v>
          </cell>
        </row>
        <row r="3233">
          <cell r="B3233" t="str">
            <v>FREE-LANCER COZINHA</v>
          </cell>
          <cell r="C3233" t="str">
            <v>FREE-LANCER</v>
          </cell>
          <cell r="I3233" t="str">
            <v>maio</v>
          </cell>
          <cell r="N3233">
            <v>150</v>
          </cell>
        </row>
        <row r="3234">
          <cell r="B3234" t="str">
            <v>FREE-LANCER SALAO</v>
          </cell>
          <cell r="C3234" t="str">
            <v>FREE-LANCER</v>
          </cell>
          <cell r="I3234" t="str">
            <v>maio</v>
          </cell>
          <cell r="N3234">
            <v>150</v>
          </cell>
        </row>
        <row r="3235">
          <cell r="B3235" t="str">
            <v>FREE-LANCER SALAO</v>
          </cell>
          <cell r="C3235" t="str">
            <v>FREE-LANCER</v>
          </cell>
          <cell r="I3235" t="str">
            <v>maio</v>
          </cell>
          <cell r="N3235">
            <v>150</v>
          </cell>
        </row>
        <row r="3236">
          <cell r="B3236" t="str">
            <v>FREE-LANCER COZINHA</v>
          </cell>
          <cell r="C3236" t="str">
            <v>FREE-LANCER</v>
          </cell>
          <cell r="I3236" t="str">
            <v>maio</v>
          </cell>
          <cell r="N3236">
            <v>150</v>
          </cell>
        </row>
        <row r="3237">
          <cell r="B3237" t="str">
            <v>FREE-LANCER COZINHA</v>
          </cell>
          <cell r="C3237" t="str">
            <v>FREE-LANCER</v>
          </cell>
          <cell r="I3237" t="str">
            <v>maio</v>
          </cell>
          <cell r="N3237">
            <v>150</v>
          </cell>
        </row>
        <row r="3238">
          <cell r="B3238" t="str">
            <v>FREE-LANCER SALAO</v>
          </cell>
          <cell r="C3238" t="str">
            <v>FREE-LANCER</v>
          </cell>
          <cell r="I3238" t="str">
            <v>maio</v>
          </cell>
          <cell r="N3238">
            <v>150</v>
          </cell>
        </row>
        <row r="3239">
          <cell r="B3239" t="str">
            <v>FREE-LANCER SALAO</v>
          </cell>
          <cell r="C3239" t="str">
            <v>FREE-LANCER</v>
          </cell>
          <cell r="I3239" t="str">
            <v>maio</v>
          </cell>
          <cell r="N3239">
            <v>150</v>
          </cell>
        </row>
        <row r="3240">
          <cell r="B3240" t="str">
            <v>FREE LANCER LIMPEZA</v>
          </cell>
          <cell r="C3240" t="str">
            <v>FREE-LANCER</v>
          </cell>
          <cell r="I3240" t="str">
            <v>maio</v>
          </cell>
          <cell r="N3240">
            <v>150</v>
          </cell>
        </row>
        <row r="3241">
          <cell r="B3241" t="str">
            <v>FREE LANCER LIMPEZA</v>
          </cell>
          <cell r="C3241" t="str">
            <v>FREE-LANCER</v>
          </cell>
          <cell r="I3241" t="str">
            <v>maio</v>
          </cell>
          <cell r="N3241">
            <v>150</v>
          </cell>
        </row>
        <row r="3242">
          <cell r="B3242" t="str">
            <v>FREE-LANCER SEGURANCA</v>
          </cell>
          <cell r="C3242" t="str">
            <v>FREE-LANCER</v>
          </cell>
          <cell r="I3242" t="str">
            <v>maio</v>
          </cell>
          <cell r="N3242">
            <v>150</v>
          </cell>
        </row>
        <row r="3243">
          <cell r="B3243" t="str">
            <v>FREE-LANCER COZINHA</v>
          </cell>
          <cell r="C3243" t="str">
            <v>FREE-LANCER</v>
          </cell>
          <cell r="I3243" t="str">
            <v>maio</v>
          </cell>
          <cell r="N3243">
            <v>150</v>
          </cell>
        </row>
        <row r="3244">
          <cell r="B3244" t="str">
            <v>FREE-LANCER COZINHA</v>
          </cell>
          <cell r="C3244" t="str">
            <v>FREE-LANCER</v>
          </cell>
          <cell r="I3244" t="str">
            <v>maio</v>
          </cell>
          <cell r="N3244">
            <v>150</v>
          </cell>
        </row>
        <row r="3245">
          <cell r="B3245" t="str">
            <v>FREE-LANCER COZINHA</v>
          </cell>
          <cell r="C3245" t="str">
            <v>FREE-LANCER</v>
          </cell>
          <cell r="I3245" t="str">
            <v>maio</v>
          </cell>
          <cell r="N3245">
            <v>150</v>
          </cell>
        </row>
        <row r="3246">
          <cell r="B3246" t="str">
            <v>FREE-LANCER COZINHA</v>
          </cell>
          <cell r="C3246" t="str">
            <v>FREE-LANCER</v>
          </cell>
          <cell r="I3246" t="str">
            <v>maio</v>
          </cell>
          <cell r="N3246">
            <v>150</v>
          </cell>
        </row>
        <row r="3247">
          <cell r="B3247" t="str">
            <v>FREE-LANCER SALAO</v>
          </cell>
          <cell r="C3247" t="str">
            <v>FREE-LANCER</v>
          </cell>
          <cell r="I3247" t="str">
            <v>maio</v>
          </cell>
          <cell r="N3247">
            <v>150</v>
          </cell>
        </row>
        <row r="3248">
          <cell r="B3248" t="str">
            <v>FREE-LANCER COZINHA</v>
          </cell>
          <cell r="C3248" t="str">
            <v>FREE-LANCER</v>
          </cell>
          <cell r="I3248" t="str">
            <v>maio</v>
          </cell>
          <cell r="N3248">
            <v>150</v>
          </cell>
        </row>
        <row r="3249">
          <cell r="B3249" t="str">
            <v>FREE-LANCER SALAO</v>
          </cell>
          <cell r="C3249" t="str">
            <v>FREE-LANCER</v>
          </cell>
          <cell r="I3249" t="str">
            <v>maio</v>
          </cell>
          <cell r="N3249">
            <v>150</v>
          </cell>
        </row>
        <row r="3250">
          <cell r="B3250" t="str">
            <v>FREE-LANCER SALAO</v>
          </cell>
          <cell r="C3250" t="str">
            <v>FREE-LANCER</v>
          </cell>
          <cell r="I3250" t="str">
            <v>maio</v>
          </cell>
          <cell r="N3250">
            <v>150</v>
          </cell>
        </row>
        <row r="3251">
          <cell r="B3251" t="str">
            <v>FREE-LANCER SALAO</v>
          </cell>
          <cell r="C3251" t="str">
            <v>FREE-LANCER</v>
          </cell>
          <cell r="I3251" t="str">
            <v>maio</v>
          </cell>
          <cell r="N3251">
            <v>150</v>
          </cell>
        </row>
        <row r="3252">
          <cell r="B3252" t="str">
            <v>FREE LANCER LIMPEZA</v>
          </cell>
          <cell r="C3252" t="str">
            <v>FREE-LANCER</v>
          </cell>
          <cell r="I3252" t="str">
            <v>maio</v>
          </cell>
          <cell r="N3252">
            <v>150</v>
          </cell>
        </row>
        <row r="3253">
          <cell r="B3253" t="str">
            <v>FREE-LANCER SEGURANCA</v>
          </cell>
          <cell r="C3253" t="str">
            <v>FREE-LANCER</v>
          </cell>
          <cell r="I3253" t="str">
            <v>maio</v>
          </cell>
          <cell r="N3253">
            <v>150</v>
          </cell>
        </row>
        <row r="3254">
          <cell r="B3254" t="str">
            <v>FREE-LANCER SEGURANCA</v>
          </cell>
          <cell r="C3254" t="str">
            <v>FREE-LANCER</v>
          </cell>
          <cell r="I3254" t="str">
            <v>maio</v>
          </cell>
          <cell r="N3254">
            <v>150</v>
          </cell>
        </row>
        <row r="3255">
          <cell r="B3255" t="str">
            <v>FREE-LANCER CAIXA</v>
          </cell>
          <cell r="C3255" t="str">
            <v>FREE-LANCER</v>
          </cell>
          <cell r="I3255" t="str">
            <v>maio</v>
          </cell>
          <cell r="N3255">
            <v>150</v>
          </cell>
        </row>
        <row r="3256">
          <cell r="B3256" t="str">
            <v>FREE-LANCER COZINHA</v>
          </cell>
          <cell r="C3256" t="str">
            <v>FREE-LANCER</v>
          </cell>
          <cell r="I3256" t="str">
            <v>maio</v>
          </cell>
          <cell r="N3256">
            <v>150</v>
          </cell>
        </row>
        <row r="3257">
          <cell r="B3257" t="str">
            <v>FREE-LANCER COZINHA</v>
          </cell>
          <cell r="C3257" t="str">
            <v>FREE-LANCER</v>
          </cell>
          <cell r="I3257" t="str">
            <v>maio</v>
          </cell>
          <cell r="N3257">
            <v>150</v>
          </cell>
        </row>
        <row r="3258">
          <cell r="B3258" t="str">
            <v>FREE-LANCER COZINHA</v>
          </cell>
          <cell r="C3258" t="str">
            <v>FREE-LANCER</v>
          </cell>
          <cell r="I3258" t="str">
            <v>maio</v>
          </cell>
          <cell r="N3258">
            <v>150</v>
          </cell>
        </row>
        <row r="3259">
          <cell r="B3259" t="str">
            <v>FREE-LANCER COZINHA</v>
          </cell>
          <cell r="C3259" t="str">
            <v>FREE-LANCER</v>
          </cell>
          <cell r="I3259" t="str">
            <v>maio</v>
          </cell>
          <cell r="N3259">
            <v>150</v>
          </cell>
        </row>
        <row r="3260">
          <cell r="B3260" t="str">
            <v>FREE-LANCER SALAO</v>
          </cell>
          <cell r="C3260" t="str">
            <v>FREE-LANCER</v>
          </cell>
          <cell r="I3260" t="str">
            <v>maio</v>
          </cell>
          <cell r="N3260">
            <v>150</v>
          </cell>
        </row>
        <row r="3261">
          <cell r="B3261" t="str">
            <v>FREE-LANCER SALAO</v>
          </cell>
          <cell r="C3261" t="str">
            <v>FREE-LANCER</v>
          </cell>
          <cell r="I3261" t="str">
            <v>maio</v>
          </cell>
          <cell r="N3261">
            <v>150</v>
          </cell>
        </row>
        <row r="3262">
          <cell r="B3262" t="str">
            <v>FREE-LANCER SEGURANCA</v>
          </cell>
          <cell r="C3262" t="str">
            <v>FREE-LANCER</v>
          </cell>
          <cell r="I3262" t="str">
            <v>maio</v>
          </cell>
          <cell r="N3262">
            <v>150</v>
          </cell>
        </row>
        <row r="3263">
          <cell r="B3263" t="str">
            <v>FREE-LANCER CAIXA</v>
          </cell>
          <cell r="C3263" t="str">
            <v>FREE-LANCER</v>
          </cell>
          <cell r="I3263" t="str">
            <v>maio</v>
          </cell>
          <cell r="N3263">
            <v>150</v>
          </cell>
        </row>
        <row r="3264">
          <cell r="B3264" t="str">
            <v>FREE-LANCER COZINHA</v>
          </cell>
          <cell r="C3264" t="str">
            <v>FREE-LANCER</v>
          </cell>
          <cell r="I3264" t="str">
            <v>maio</v>
          </cell>
          <cell r="N3264">
            <v>150</v>
          </cell>
        </row>
        <row r="3265">
          <cell r="B3265" t="str">
            <v>FREE-LANCER COZINHA</v>
          </cell>
          <cell r="C3265" t="str">
            <v>FREE-LANCER</v>
          </cell>
          <cell r="I3265" t="str">
            <v>maio</v>
          </cell>
          <cell r="N3265">
            <v>150</v>
          </cell>
        </row>
        <row r="3266">
          <cell r="B3266" t="str">
            <v>FREE-LANCER SEGURANCA</v>
          </cell>
          <cell r="C3266" t="str">
            <v>FREE-LANCER</v>
          </cell>
          <cell r="I3266" t="str">
            <v>maio</v>
          </cell>
          <cell r="N3266">
            <v>150</v>
          </cell>
        </row>
        <row r="3267">
          <cell r="B3267" t="str">
            <v>FREE-LANCER CAIXA</v>
          </cell>
          <cell r="C3267" t="str">
            <v>FREE-LANCER</v>
          </cell>
          <cell r="I3267" t="str">
            <v>maio</v>
          </cell>
          <cell r="N3267">
            <v>150</v>
          </cell>
        </row>
        <row r="3268">
          <cell r="B3268" t="str">
            <v>FREE-LANCER COZINHA</v>
          </cell>
          <cell r="C3268" t="str">
            <v>FREE-LANCER</v>
          </cell>
          <cell r="I3268" t="str">
            <v>maio</v>
          </cell>
          <cell r="N3268">
            <v>150</v>
          </cell>
        </row>
        <row r="3269">
          <cell r="B3269" t="str">
            <v>FREE-LANCER COZINHA</v>
          </cell>
          <cell r="C3269" t="str">
            <v>FREE-LANCER</v>
          </cell>
          <cell r="I3269" t="str">
            <v>maio</v>
          </cell>
          <cell r="N3269">
            <v>150</v>
          </cell>
        </row>
        <row r="3270">
          <cell r="B3270" t="str">
            <v>FREE-LANCER COZINHA</v>
          </cell>
          <cell r="C3270" t="str">
            <v>FREE-LANCER</v>
          </cell>
          <cell r="I3270" t="str">
            <v>maio</v>
          </cell>
          <cell r="N3270">
            <v>150</v>
          </cell>
        </row>
        <row r="3271">
          <cell r="B3271" t="str">
            <v>FREE-LANCER COZINHA</v>
          </cell>
          <cell r="C3271" t="str">
            <v>FREE-LANCER</v>
          </cell>
          <cell r="I3271" t="str">
            <v>maio</v>
          </cell>
          <cell r="N3271">
            <v>150</v>
          </cell>
        </row>
        <row r="3272">
          <cell r="B3272" t="str">
            <v>FREE-LANCER COZINHA</v>
          </cell>
          <cell r="C3272" t="str">
            <v>FREE-LANCER</v>
          </cell>
          <cell r="I3272" t="str">
            <v>maio</v>
          </cell>
          <cell r="N3272">
            <v>150</v>
          </cell>
        </row>
        <row r="3273">
          <cell r="B3273" t="str">
            <v>FREE-LANCER COZINHA</v>
          </cell>
          <cell r="C3273" t="str">
            <v>FREE-LANCER</v>
          </cell>
          <cell r="I3273" t="str">
            <v>maio</v>
          </cell>
          <cell r="N3273">
            <v>150</v>
          </cell>
        </row>
        <row r="3274">
          <cell r="B3274" t="str">
            <v>FREE-LANCER COZINHA</v>
          </cell>
          <cell r="C3274" t="str">
            <v>FREE-LANCER</v>
          </cell>
          <cell r="I3274" t="str">
            <v>maio</v>
          </cell>
          <cell r="N3274">
            <v>150</v>
          </cell>
        </row>
        <row r="3275">
          <cell r="B3275" t="str">
            <v>FREE-LANCER SEGURANCA</v>
          </cell>
          <cell r="C3275" t="str">
            <v>FREE-LANCER</v>
          </cell>
          <cell r="I3275" t="str">
            <v>maio</v>
          </cell>
          <cell r="N3275">
            <v>150</v>
          </cell>
        </row>
        <row r="3276">
          <cell r="B3276" t="str">
            <v>FREE-LANCER COZINHA</v>
          </cell>
          <cell r="C3276" t="str">
            <v>FREE-LANCER</v>
          </cell>
          <cell r="I3276" t="str">
            <v>maio</v>
          </cell>
          <cell r="N3276">
            <v>150</v>
          </cell>
        </row>
        <row r="3277">
          <cell r="B3277" t="str">
            <v>FREE-LANCER COZINHA</v>
          </cell>
          <cell r="C3277" t="str">
            <v>FREE-LANCER</v>
          </cell>
          <cell r="I3277" t="str">
            <v>maio</v>
          </cell>
          <cell r="N3277">
            <v>150</v>
          </cell>
        </row>
        <row r="3278">
          <cell r="B3278" t="str">
            <v>FREE-LANCER SALAO</v>
          </cell>
          <cell r="C3278" t="str">
            <v>FREE-LANCER</v>
          </cell>
          <cell r="I3278" t="str">
            <v>maio</v>
          </cell>
          <cell r="N3278">
            <v>150</v>
          </cell>
        </row>
        <row r="3279">
          <cell r="B3279" t="str">
            <v>FREE-LANCER SALAO</v>
          </cell>
          <cell r="C3279" t="str">
            <v>FREE-LANCER</v>
          </cell>
          <cell r="I3279" t="str">
            <v>maio</v>
          </cell>
          <cell r="N3279">
            <v>150</v>
          </cell>
        </row>
        <row r="3280">
          <cell r="B3280" t="str">
            <v>FREE-LANCER COZINHA</v>
          </cell>
          <cell r="C3280" t="str">
            <v>FREE-LANCER</v>
          </cell>
          <cell r="I3280" t="str">
            <v>maio</v>
          </cell>
          <cell r="N3280">
            <v>150</v>
          </cell>
        </row>
        <row r="3281">
          <cell r="B3281" t="str">
            <v>FREE LANCER LIMPEZA</v>
          </cell>
          <cell r="C3281" t="str">
            <v>FREE-LANCER</v>
          </cell>
          <cell r="I3281" t="str">
            <v>maio</v>
          </cell>
          <cell r="N3281">
            <v>150</v>
          </cell>
        </row>
        <row r="3282">
          <cell r="B3282" t="str">
            <v>FREE-LANCER SEGURANCA</v>
          </cell>
          <cell r="C3282" t="str">
            <v>FREE-LANCER</v>
          </cell>
          <cell r="I3282" t="str">
            <v>maio</v>
          </cell>
          <cell r="N3282">
            <v>150</v>
          </cell>
        </row>
        <row r="3283">
          <cell r="B3283" t="str">
            <v>FREE-LANCER CAIXA</v>
          </cell>
          <cell r="C3283" t="str">
            <v>FREE-LANCER</v>
          </cell>
          <cell r="I3283" t="str">
            <v>maio</v>
          </cell>
          <cell r="N3283">
            <v>150</v>
          </cell>
        </row>
        <row r="3284">
          <cell r="B3284" t="str">
            <v>FREE-LANCER COZINHA</v>
          </cell>
          <cell r="C3284" t="str">
            <v>FREE-LANCER</v>
          </cell>
          <cell r="I3284" t="str">
            <v>maio</v>
          </cell>
          <cell r="N3284">
            <v>150</v>
          </cell>
        </row>
        <row r="3285">
          <cell r="B3285" t="str">
            <v>FREE-LANCER COZINHA</v>
          </cell>
          <cell r="C3285" t="str">
            <v>FREE-LANCER</v>
          </cell>
          <cell r="I3285" t="str">
            <v>maio</v>
          </cell>
          <cell r="N3285">
            <v>150</v>
          </cell>
        </row>
        <row r="3286">
          <cell r="B3286" t="str">
            <v>FREE-LANCER SALAO</v>
          </cell>
          <cell r="C3286" t="str">
            <v>FREE-LANCER</v>
          </cell>
          <cell r="I3286" t="str">
            <v>maio</v>
          </cell>
          <cell r="N3286">
            <v>150</v>
          </cell>
        </row>
        <row r="3287">
          <cell r="B3287" t="str">
            <v>FREE-LANCER SALAO</v>
          </cell>
          <cell r="C3287" t="str">
            <v>FREE-LANCER</v>
          </cell>
          <cell r="I3287" t="str">
            <v>maio</v>
          </cell>
          <cell r="N3287">
            <v>150</v>
          </cell>
        </row>
        <row r="3288">
          <cell r="B3288" t="str">
            <v>FREE-LANCER SALAO</v>
          </cell>
          <cell r="C3288" t="str">
            <v>FREE-LANCER</v>
          </cell>
          <cell r="I3288" t="str">
            <v>maio</v>
          </cell>
          <cell r="N3288">
            <v>150</v>
          </cell>
        </row>
        <row r="3289">
          <cell r="B3289" t="str">
            <v>FREE-LANCER SALAO</v>
          </cell>
          <cell r="C3289" t="str">
            <v>FREE-LANCER</v>
          </cell>
          <cell r="I3289" t="str">
            <v>maio</v>
          </cell>
          <cell r="N3289">
            <v>150</v>
          </cell>
        </row>
        <row r="3290">
          <cell r="B3290" t="str">
            <v>FREE-LANCER SALAO</v>
          </cell>
          <cell r="C3290" t="str">
            <v>FREE-LANCER</v>
          </cell>
          <cell r="I3290" t="str">
            <v>maio</v>
          </cell>
          <cell r="N3290">
            <v>150</v>
          </cell>
        </row>
        <row r="3291">
          <cell r="B3291" t="str">
            <v>FREE LANCER LIMPEZA</v>
          </cell>
          <cell r="C3291" t="str">
            <v>FREE-LANCER</v>
          </cell>
          <cell r="I3291" t="str">
            <v>maio</v>
          </cell>
          <cell r="N3291">
            <v>150</v>
          </cell>
        </row>
        <row r="3292">
          <cell r="B3292" t="str">
            <v>FREE LANCER LIMPEZA</v>
          </cell>
          <cell r="C3292" t="str">
            <v>FREE-LANCER</v>
          </cell>
          <cell r="I3292" t="str">
            <v>maio</v>
          </cell>
          <cell r="N3292">
            <v>150</v>
          </cell>
        </row>
        <row r="3293">
          <cell r="B3293" t="str">
            <v>FREE LANCER LIMPEZA</v>
          </cell>
          <cell r="C3293" t="str">
            <v>FREE-LANCER</v>
          </cell>
          <cell r="I3293" t="str">
            <v>maio</v>
          </cell>
          <cell r="N3293">
            <v>150</v>
          </cell>
        </row>
        <row r="3294">
          <cell r="B3294" t="str">
            <v>FREE-LANCER SEGURANCA</v>
          </cell>
          <cell r="C3294" t="str">
            <v>FREE-LANCER</v>
          </cell>
          <cell r="I3294" t="str">
            <v>maio</v>
          </cell>
          <cell r="N3294">
            <v>150</v>
          </cell>
        </row>
        <row r="3295">
          <cell r="B3295" t="str">
            <v>FREE-LANCER SALAO</v>
          </cell>
          <cell r="C3295" t="str">
            <v>FREE-LANCER</v>
          </cell>
          <cell r="I3295" t="str">
            <v>maio</v>
          </cell>
          <cell r="N3295">
            <v>150</v>
          </cell>
        </row>
        <row r="3296">
          <cell r="B3296" t="str">
            <v>FREE-LANCER BAR</v>
          </cell>
          <cell r="C3296" t="str">
            <v>FREE-LANCER</v>
          </cell>
          <cell r="I3296" t="str">
            <v>maio</v>
          </cell>
          <cell r="N3296">
            <v>150</v>
          </cell>
        </row>
        <row r="3297">
          <cell r="B3297" t="str">
            <v>FREE-LANCER COZINHA</v>
          </cell>
          <cell r="C3297" t="str">
            <v>FREE-LANCER</v>
          </cell>
          <cell r="I3297" t="str">
            <v>maio</v>
          </cell>
          <cell r="N3297">
            <v>150</v>
          </cell>
        </row>
        <row r="3298">
          <cell r="B3298" t="str">
            <v>FREE-LANCER SALAO</v>
          </cell>
          <cell r="C3298" t="str">
            <v>FREE-LANCER</v>
          </cell>
          <cell r="I3298" t="str">
            <v>maio</v>
          </cell>
          <cell r="N3298">
            <v>150</v>
          </cell>
        </row>
        <row r="3299">
          <cell r="B3299" t="str">
            <v>FREE-LANCER SALAO</v>
          </cell>
          <cell r="C3299" t="str">
            <v>FREE-LANCER</v>
          </cell>
          <cell r="I3299" t="str">
            <v>maio</v>
          </cell>
          <cell r="N3299">
            <v>150</v>
          </cell>
        </row>
        <row r="3300">
          <cell r="B3300" t="str">
            <v>FREE-LANCER SALAO</v>
          </cell>
          <cell r="C3300" t="str">
            <v>FREE-LANCER</v>
          </cell>
          <cell r="I3300" t="str">
            <v>maio</v>
          </cell>
          <cell r="N3300">
            <v>150</v>
          </cell>
        </row>
        <row r="3301">
          <cell r="B3301" t="str">
            <v>FREE-LANCER SALAO</v>
          </cell>
          <cell r="C3301" t="str">
            <v>FREE-LANCER</v>
          </cell>
          <cell r="I3301" t="str">
            <v>maio</v>
          </cell>
          <cell r="N3301">
            <v>150</v>
          </cell>
        </row>
        <row r="3302">
          <cell r="B3302" t="str">
            <v>FREE-LANCER SALAO</v>
          </cell>
          <cell r="C3302" t="str">
            <v>FREE-LANCER</v>
          </cell>
          <cell r="I3302" t="str">
            <v>maio</v>
          </cell>
          <cell r="N3302">
            <v>150</v>
          </cell>
        </row>
        <row r="3303">
          <cell r="B3303" t="str">
            <v>FREE LANCER LIMPEZA</v>
          </cell>
          <cell r="C3303" t="str">
            <v>FREE-LANCER</v>
          </cell>
          <cell r="I3303" t="str">
            <v>maio</v>
          </cell>
          <cell r="N3303">
            <v>150</v>
          </cell>
        </row>
        <row r="3304">
          <cell r="B3304" t="str">
            <v>FREE LANCER LIMPEZA</v>
          </cell>
          <cell r="C3304" t="str">
            <v>FREE-LANCER</v>
          </cell>
          <cell r="I3304" t="str">
            <v>maio</v>
          </cell>
          <cell r="N3304">
            <v>150</v>
          </cell>
        </row>
        <row r="3305">
          <cell r="B3305" t="str">
            <v>FREE LANCER LIMPEZA</v>
          </cell>
          <cell r="C3305" t="str">
            <v>FREE-LANCER</v>
          </cell>
          <cell r="I3305" t="str">
            <v>maio</v>
          </cell>
          <cell r="N3305">
            <v>150</v>
          </cell>
        </row>
        <row r="3306">
          <cell r="B3306" t="str">
            <v>FREE-LANCER SEGURANCA</v>
          </cell>
          <cell r="C3306" t="str">
            <v>FREE-LANCER</v>
          </cell>
          <cell r="I3306" t="str">
            <v>maio</v>
          </cell>
          <cell r="N3306">
            <v>150</v>
          </cell>
        </row>
        <row r="3307">
          <cell r="B3307" t="str">
            <v>FREE-LANCER SALAO</v>
          </cell>
          <cell r="C3307" t="str">
            <v>FREE-LANCER</v>
          </cell>
          <cell r="I3307" t="str">
            <v>maio</v>
          </cell>
          <cell r="N3307">
            <v>150</v>
          </cell>
        </row>
        <row r="3308">
          <cell r="B3308" t="str">
            <v>FREE-LANCER SALAO</v>
          </cell>
          <cell r="C3308" t="str">
            <v>FREE-LANCER</v>
          </cell>
          <cell r="I3308" t="str">
            <v>maio</v>
          </cell>
          <cell r="N3308">
            <v>150</v>
          </cell>
        </row>
        <row r="3309">
          <cell r="B3309" t="str">
            <v>FREE LANCER LIMPEZA</v>
          </cell>
          <cell r="C3309" t="str">
            <v>FREE-LANCER</v>
          </cell>
          <cell r="I3309" t="str">
            <v>maio</v>
          </cell>
          <cell r="N3309">
            <v>150</v>
          </cell>
        </row>
        <row r="3310">
          <cell r="B3310" t="str">
            <v>FREE-LANCER SEGURANCA</v>
          </cell>
          <cell r="C3310" t="str">
            <v>FREE-LANCER</v>
          </cell>
          <cell r="I3310" t="str">
            <v>maio</v>
          </cell>
          <cell r="N3310">
            <v>150</v>
          </cell>
        </row>
        <row r="3311">
          <cell r="B3311" t="str">
            <v>FREE-LANCER SEGURANCA</v>
          </cell>
          <cell r="C3311" t="str">
            <v>FREE-LANCER</v>
          </cell>
          <cell r="I3311" t="str">
            <v>maio</v>
          </cell>
          <cell r="N3311">
            <v>300</v>
          </cell>
        </row>
        <row r="3312">
          <cell r="B3312" t="str">
            <v>FREE-LANCER CAIXA</v>
          </cell>
          <cell r="C3312" t="str">
            <v>FREE-LANCER</v>
          </cell>
          <cell r="I3312" t="str">
            <v>maio</v>
          </cell>
          <cell r="N3312">
            <v>150</v>
          </cell>
        </row>
        <row r="3313">
          <cell r="B3313" t="str">
            <v>FREE-LANCER SEGURANCA</v>
          </cell>
          <cell r="C3313" t="str">
            <v>FREE-LANCER</v>
          </cell>
          <cell r="I3313" t="str">
            <v>maio</v>
          </cell>
          <cell r="N3313">
            <v>300</v>
          </cell>
        </row>
        <row r="3314">
          <cell r="B3314" t="str">
            <v>FREE-LANCER CAIXA</v>
          </cell>
          <cell r="C3314" t="str">
            <v>FREE-LANCER</v>
          </cell>
          <cell r="I3314" t="str">
            <v>maio</v>
          </cell>
          <cell r="N3314">
            <v>150</v>
          </cell>
        </row>
        <row r="3315">
          <cell r="B3315" t="str">
            <v>FREE-LANCER SALAO</v>
          </cell>
          <cell r="C3315" t="str">
            <v>FREE-LANCER</v>
          </cell>
          <cell r="I3315" t="str">
            <v>maio</v>
          </cell>
          <cell r="N3315">
            <v>150</v>
          </cell>
        </row>
        <row r="3316">
          <cell r="B3316" t="str">
            <v>FREE LANCER LIMPEZA</v>
          </cell>
          <cell r="C3316" t="str">
            <v>FREE-LANCER</v>
          </cell>
          <cell r="I3316" t="str">
            <v>maio</v>
          </cell>
          <cell r="N3316">
            <v>150</v>
          </cell>
        </row>
        <row r="3317">
          <cell r="B3317" t="str">
            <v>FREE LANCER LIMPEZA</v>
          </cell>
          <cell r="C3317" t="str">
            <v>FREE-LANCER</v>
          </cell>
          <cell r="I3317" t="str">
            <v>maio</v>
          </cell>
          <cell r="N3317">
            <v>150</v>
          </cell>
        </row>
        <row r="3318">
          <cell r="B3318" t="str">
            <v>FREE-LANCER SALAO</v>
          </cell>
          <cell r="C3318" t="str">
            <v>FREE-LANCER</v>
          </cell>
          <cell r="I3318" t="str">
            <v>maio</v>
          </cell>
          <cell r="N3318">
            <v>150</v>
          </cell>
        </row>
        <row r="3319">
          <cell r="B3319" t="str">
            <v>FREE LANCER LIMPEZA</v>
          </cell>
          <cell r="C3319" t="str">
            <v>FREE-LANCER</v>
          </cell>
          <cell r="I3319" t="str">
            <v>maio</v>
          </cell>
          <cell r="N3319">
            <v>150</v>
          </cell>
        </row>
        <row r="3320">
          <cell r="B3320" t="str">
            <v>FREE LANCER LIMPEZA</v>
          </cell>
          <cell r="C3320" t="str">
            <v>FREE-LANCER</v>
          </cell>
          <cell r="I3320" t="str">
            <v>maio</v>
          </cell>
          <cell r="N3320">
            <v>150</v>
          </cell>
        </row>
        <row r="3321">
          <cell r="B3321" t="str">
            <v>FREE-LANCER SEGURANCA</v>
          </cell>
          <cell r="C3321" t="str">
            <v>FREE-LANCER</v>
          </cell>
          <cell r="I3321" t="str">
            <v>maio</v>
          </cell>
          <cell r="N3321">
            <v>150</v>
          </cell>
        </row>
        <row r="3322">
          <cell r="B3322" t="str">
            <v>FREE-LANCER SALAO</v>
          </cell>
          <cell r="C3322" t="str">
            <v>FREE-LANCER</v>
          </cell>
          <cell r="I3322" t="str">
            <v>maio</v>
          </cell>
          <cell r="N3322">
            <v>150</v>
          </cell>
        </row>
        <row r="3323">
          <cell r="B3323" t="str">
            <v>FREE LANCER LIMPEZA</v>
          </cell>
          <cell r="C3323" t="str">
            <v>FREE-LANCER</v>
          </cell>
          <cell r="I3323" t="str">
            <v>maio</v>
          </cell>
          <cell r="N3323">
            <v>150</v>
          </cell>
        </row>
        <row r="3324">
          <cell r="B3324" t="str">
            <v>FREE LANCER LIMPEZA</v>
          </cell>
          <cell r="C3324" t="str">
            <v>FREE-LANCER</v>
          </cell>
          <cell r="I3324" t="str">
            <v>maio</v>
          </cell>
          <cell r="N3324">
            <v>150</v>
          </cell>
        </row>
        <row r="3325">
          <cell r="B3325" t="str">
            <v>FREE LANCER LIMPEZA</v>
          </cell>
          <cell r="C3325" t="str">
            <v>FREE-LANCER</v>
          </cell>
          <cell r="I3325" t="str">
            <v>maio</v>
          </cell>
          <cell r="N3325">
            <v>150</v>
          </cell>
        </row>
        <row r="3326">
          <cell r="B3326" t="str">
            <v>FREE-LANCER SEGURANCA</v>
          </cell>
          <cell r="C3326" t="str">
            <v>FREE-LANCER</v>
          </cell>
          <cell r="I3326" t="str">
            <v>maio</v>
          </cell>
          <cell r="N3326">
            <v>150</v>
          </cell>
        </row>
        <row r="3327">
          <cell r="B3327" t="str">
            <v>FREE LANCER LIMPEZA</v>
          </cell>
          <cell r="C3327" t="str">
            <v>FREE-LANCER</v>
          </cell>
          <cell r="I3327" t="str">
            <v>maio</v>
          </cell>
          <cell r="N3327">
            <v>150</v>
          </cell>
        </row>
        <row r="3328">
          <cell r="B3328" t="str">
            <v>FREE-LANCER SALAO</v>
          </cell>
          <cell r="C3328" t="str">
            <v>FREE-LANCER</v>
          </cell>
          <cell r="I3328" t="str">
            <v>maio</v>
          </cell>
          <cell r="N3328">
            <v>150</v>
          </cell>
        </row>
        <row r="3329">
          <cell r="B3329" t="str">
            <v>FREE-LANCER SALAO</v>
          </cell>
          <cell r="C3329" t="str">
            <v>FREE-LANCER</v>
          </cell>
          <cell r="I3329" t="str">
            <v>maio</v>
          </cell>
          <cell r="N3329">
            <v>150</v>
          </cell>
        </row>
        <row r="3330">
          <cell r="B3330" t="str">
            <v>FREE-LANCER SALAO</v>
          </cell>
          <cell r="C3330" t="str">
            <v>FREE-LANCER</v>
          </cell>
          <cell r="I3330" t="str">
            <v>maio</v>
          </cell>
          <cell r="N3330">
            <v>150</v>
          </cell>
        </row>
        <row r="3331">
          <cell r="B3331" t="str">
            <v>FREE-LANCER SALAO</v>
          </cell>
          <cell r="C3331" t="str">
            <v>FREE-LANCER</v>
          </cell>
          <cell r="I3331" t="str">
            <v>maio</v>
          </cell>
          <cell r="N3331">
            <v>150</v>
          </cell>
        </row>
        <row r="3332">
          <cell r="B3332" t="str">
            <v>FREE-LANCER SALAO</v>
          </cell>
          <cell r="C3332" t="str">
            <v>FREE-LANCER</v>
          </cell>
          <cell r="I3332" t="str">
            <v>maio</v>
          </cell>
          <cell r="N3332">
            <v>150</v>
          </cell>
        </row>
        <row r="3333">
          <cell r="B3333" t="str">
            <v>FREE-LANCER SALAO</v>
          </cell>
          <cell r="C3333" t="str">
            <v>FREE-LANCER</v>
          </cell>
          <cell r="I3333" t="str">
            <v>maio</v>
          </cell>
          <cell r="N3333">
            <v>150</v>
          </cell>
        </row>
        <row r="3334">
          <cell r="B3334" t="str">
            <v>FREE LANCER LIMPEZA</v>
          </cell>
          <cell r="C3334" t="str">
            <v>FREE-LANCER</v>
          </cell>
          <cell r="I3334" t="str">
            <v>maio</v>
          </cell>
          <cell r="N3334">
            <v>150</v>
          </cell>
        </row>
        <row r="3335">
          <cell r="B3335" t="str">
            <v>FREE-LANCER SEGURANCA</v>
          </cell>
          <cell r="C3335" t="str">
            <v>FREE-LANCER</v>
          </cell>
          <cell r="I3335" t="str">
            <v>maio</v>
          </cell>
          <cell r="N3335">
            <v>150</v>
          </cell>
        </row>
        <row r="3336">
          <cell r="B3336" t="str">
            <v>FREE-LANCER COZINHA</v>
          </cell>
          <cell r="C3336" t="str">
            <v>FREE-LANCER</v>
          </cell>
          <cell r="I3336" t="str">
            <v>maio</v>
          </cell>
          <cell r="N3336">
            <v>150</v>
          </cell>
        </row>
        <row r="3337">
          <cell r="B3337" t="str">
            <v>FREE LANCER LIMPEZA</v>
          </cell>
          <cell r="C3337" t="str">
            <v>FREE-LANCER</v>
          </cell>
          <cell r="I3337" t="str">
            <v>maio</v>
          </cell>
          <cell r="N3337">
            <v>150</v>
          </cell>
        </row>
        <row r="3338">
          <cell r="B3338" t="str">
            <v>FREE-LANCER SALAO</v>
          </cell>
          <cell r="C3338" t="str">
            <v>FREE-LANCER</v>
          </cell>
          <cell r="I3338" t="str">
            <v>maio</v>
          </cell>
          <cell r="N3338">
            <v>150</v>
          </cell>
        </row>
        <row r="3339">
          <cell r="B3339" t="str">
            <v>FREE-LANCER SALAO</v>
          </cell>
          <cell r="C3339" t="str">
            <v>FREE-LANCER</v>
          </cell>
          <cell r="I3339" t="str">
            <v>maio</v>
          </cell>
          <cell r="N3339">
            <v>150</v>
          </cell>
        </row>
        <row r="3340">
          <cell r="B3340" t="str">
            <v>FREE-LANCER SALAO</v>
          </cell>
          <cell r="C3340" t="str">
            <v>FREE-LANCER</v>
          </cell>
          <cell r="I3340" t="str">
            <v>maio</v>
          </cell>
          <cell r="N3340">
            <v>150</v>
          </cell>
        </row>
        <row r="3341">
          <cell r="B3341" t="str">
            <v>FREE-LANCER SALAO</v>
          </cell>
          <cell r="C3341" t="str">
            <v>FREE-LANCER</v>
          </cell>
          <cell r="I3341" t="str">
            <v>maio</v>
          </cell>
          <cell r="N3341">
            <v>150</v>
          </cell>
        </row>
        <row r="3342">
          <cell r="B3342" t="str">
            <v>FREE-LANCER SALAO</v>
          </cell>
          <cell r="C3342" t="str">
            <v>FREE-LANCER</v>
          </cell>
          <cell r="I3342" t="str">
            <v>maio</v>
          </cell>
          <cell r="N3342">
            <v>150</v>
          </cell>
        </row>
        <row r="3343">
          <cell r="B3343" t="str">
            <v>FREE-LANCER SALAO</v>
          </cell>
          <cell r="C3343" t="str">
            <v>FREE-LANCER</v>
          </cell>
          <cell r="I3343" t="str">
            <v>maio</v>
          </cell>
          <cell r="N3343">
            <v>150</v>
          </cell>
        </row>
        <row r="3344">
          <cell r="B3344" t="str">
            <v>FREE-LANCER SALAO</v>
          </cell>
          <cell r="C3344" t="str">
            <v>FREE-LANCER</v>
          </cell>
          <cell r="I3344" t="str">
            <v>maio</v>
          </cell>
          <cell r="N3344">
            <v>150</v>
          </cell>
        </row>
        <row r="3345">
          <cell r="B3345" t="str">
            <v>FREE-LANCER SEGURANCA</v>
          </cell>
          <cell r="C3345" t="str">
            <v>FREE-LANCER</v>
          </cell>
          <cell r="I3345" t="str">
            <v>maio</v>
          </cell>
          <cell r="N3345">
            <v>150</v>
          </cell>
        </row>
        <row r="3346">
          <cell r="B3346" t="str">
            <v>FREE-LANCER CAIXA</v>
          </cell>
          <cell r="C3346" t="str">
            <v>FREE-LANCER</v>
          </cell>
          <cell r="I3346" t="str">
            <v>maio</v>
          </cell>
          <cell r="N3346">
            <v>150</v>
          </cell>
        </row>
        <row r="3347">
          <cell r="B3347" t="str">
            <v>FREE-LANCER SALAO</v>
          </cell>
          <cell r="C3347" t="str">
            <v>FREE-LANCER</v>
          </cell>
          <cell r="I3347" t="str">
            <v>maio</v>
          </cell>
          <cell r="N3347">
            <v>150</v>
          </cell>
        </row>
        <row r="3348">
          <cell r="B3348" t="str">
            <v>FREE-LANCER SEGURANCA</v>
          </cell>
          <cell r="C3348" t="str">
            <v>FREE-LANCER</v>
          </cell>
          <cell r="I3348" t="str">
            <v>maio</v>
          </cell>
          <cell r="N3348">
            <v>150</v>
          </cell>
        </row>
        <row r="3349">
          <cell r="B3349" t="str">
            <v>FREE-LANCER CAIXA</v>
          </cell>
          <cell r="C3349" t="str">
            <v>FREE-LANCER</v>
          </cell>
          <cell r="I3349" t="str">
            <v>maio</v>
          </cell>
          <cell r="N3349">
            <v>150</v>
          </cell>
        </row>
        <row r="3350">
          <cell r="B3350" t="str">
            <v>FREE-LANCER SEGURANCA</v>
          </cell>
          <cell r="C3350" t="str">
            <v>FREE-LANCER</v>
          </cell>
          <cell r="I3350" t="str">
            <v>maio</v>
          </cell>
          <cell r="N3350">
            <v>150</v>
          </cell>
        </row>
        <row r="3351">
          <cell r="B3351" t="str">
            <v>FREE-LANCER CAIXA</v>
          </cell>
          <cell r="C3351" t="str">
            <v>FREE-LANCER</v>
          </cell>
          <cell r="I3351" t="str">
            <v>maio</v>
          </cell>
          <cell r="N3351">
            <v>150</v>
          </cell>
        </row>
        <row r="3352">
          <cell r="B3352" t="str">
            <v>FREE-LANCER SALAO</v>
          </cell>
          <cell r="C3352" t="str">
            <v>FREE-LANCER</v>
          </cell>
          <cell r="I3352" t="str">
            <v>maio</v>
          </cell>
          <cell r="N3352">
            <v>150</v>
          </cell>
        </row>
        <row r="3353">
          <cell r="B3353" t="str">
            <v>FREE-LANCER SALAO</v>
          </cell>
          <cell r="C3353" t="str">
            <v>FREE-LANCER</v>
          </cell>
          <cell r="I3353" t="str">
            <v>maio</v>
          </cell>
          <cell r="N3353">
            <v>150</v>
          </cell>
        </row>
        <row r="3354">
          <cell r="B3354" t="str">
            <v>FREE-LANCER SALAO</v>
          </cell>
          <cell r="C3354" t="str">
            <v>FREE-LANCER</v>
          </cell>
          <cell r="I3354" t="str">
            <v>maio</v>
          </cell>
          <cell r="N3354">
            <v>150</v>
          </cell>
        </row>
        <row r="3355">
          <cell r="B3355" t="str">
            <v>FREE-LANCER SALAO</v>
          </cell>
          <cell r="C3355" t="str">
            <v>FREE-LANCER</v>
          </cell>
          <cell r="I3355" t="str">
            <v>maio</v>
          </cell>
          <cell r="N3355">
            <v>150</v>
          </cell>
        </row>
        <row r="3356">
          <cell r="B3356" t="str">
            <v>FREE LANCER LIMPEZA</v>
          </cell>
          <cell r="C3356" t="str">
            <v>FREE-LANCER</v>
          </cell>
          <cell r="I3356" t="str">
            <v>maio</v>
          </cell>
          <cell r="N3356">
            <v>150</v>
          </cell>
        </row>
        <row r="3357">
          <cell r="B3357" t="str">
            <v>FREE-LANCER SEGURANCA</v>
          </cell>
          <cell r="C3357" t="str">
            <v>FREE-LANCER</v>
          </cell>
          <cell r="I3357" t="str">
            <v>maio</v>
          </cell>
          <cell r="N3357">
            <v>150</v>
          </cell>
        </row>
        <row r="3358">
          <cell r="B3358" t="str">
            <v>FREE-LANCER COZINHA</v>
          </cell>
          <cell r="C3358" t="str">
            <v>FREE-LANCER</v>
          </cell>
          <cell r="I3358" t="str">
            <v>maio</v>
          </cell>
          <cell r="N3358">
            <v>150</v>
          </cell>
        </row>
        <row r="3359">
          <cell r="B3359" t="str">
            <v>FREE-LANCER SALAO</v>
          </cell>
          <cell r="C3359" t="str">
            <v>FREE-LANCER</v>
          </cell>
          <cell r="I3359" t="str">
            <v>maio</v>
          </cell>
          <cell r="N3359">
            <v>150</v>
          </cell>
        </row>
        <row r="3360">
          <cell r="B3360" t="str">
            <v>FREE LANCER LIMPEZA</v>
          </cell>
          <cell r="C3360" t="str">
            <v>FREE-LANCER</v>
          </cell>
          <cell r="I3360" t="str">
            <v>maio</v>
          </cell>
          <cell r="N3360">
            <v>150</v>
          </cell>
        </row>
        <row r="3361">
          <cell r="B3361" t="str">
            <v>FREE-LANCER SEGURANCA</v>
          </cell>
          <cell r="C3361" t="str">
            <v>FREE-LANCER</v>
          </cell>
          <cell r="I3361" t="str">
            <v>maio</v>
          </cell>
          <cell r="N3361">
            <v>225</v>
          </cell>
        </row>
        <row r="3362">
          <cell r="B3362" t="str">
            <v>FREE-LANCER BAR</v>
          </cell>
          <cell r="C3362" t="str">
            <v>FREE-LANCER</v>
          </cell>
          <cell r="I3362" t="str">
            <v>maio</v>
          </cell>
          <cell r="N3362">
            <v>150</v>
          </cell>
        </row>
        <row r="3363">
          <cell r="B3363" t="str">
            <v>FREE-LANCER COZINHA</v>
          </cell>
          <cell r="C3363" t="str">
            <v>FREE-LANCER</v>
          </cell>
          <cell r="I3363" t="str">
            <v>maio</v>
          </cell>
          <cell r="N3363">
            <v>150</v>
          </cell>
        </row>
        <row r="3364">
          <cell r="B3364" t="str">
            <v>FREE-LANCER SALAO</v>
          </cell>
          <cell r="C3364" t="str">
            <v>FREE-LANCER</v>
          </cell>
          <cell r="I3364" t="str">
            <v>maio</v>
          </cell>
          <cell r="N3364">
            <v>150</v>
          </cell>
        </row>
        <row r="3365">
          <cell r="B3365" t="str">
            <v>FREE-LANCER SALAO</v>
          </cell>
          <cell r="C3365" t="str">
            <v>FREE-LANCER</v>
          </cell>
          <cell r="I3365" t="str">
            <v>maio</v>
          </cell>
          <cell r="N3365">
            <v>150</v>
          </cell>
        </row>
        <row r="3366">
          <cell r="B3366" t="str">
            <v>FREE-LANCER SALAO</v>
          </cell>
          <cell r="C3366" t="str">
            <v>FREE-LANCER</v>
          </cell>
          <cell r="I3366" t="str">
            <v>maio</v>
          </cell>
          <cell r="N3366">
            <v>150</v>
          </cell>
        </row>
        <row r="3367">
          <cell r="B3367" t="str">
            <v>FREE LANCER LIMPEZA</v>
          </cell>
          <cell r="C3367" t="str">
            <v>FREE-LANCER</v>
          </cell>
          <cell r="I3367" t="str">
            <v>maio</v>
          </cell>
          <cell r="N3367">
            <v>150</v>
          </cell>
        </row>
        <row r="3368">
          <cell r="B3368" t="str">
            <v>FREE LANCER LIMPEZA</v>
          </cell>
          <cell r="C3368" t="str">
            <v>FREE-LANCER</v>
          </cell>
          <cell r="I3368" t="str">
            <v>maio</v>
          </cell>
          <cell r="N3368">
            <v>150</v>
          </cell>
        </row>
        <row r="3369">
          <cell r="B3369" t="str">
            <v>FREE-LANCER SEGURANCA</v>
          </cell>
          <cell r="C3369" t="str">
            <v>FREE-LANCER</v>
          </cell>
          <cell r="I3369" t="str">
            <v>maio</v>
          </cell>
          <cell r="N3369">
            <v>150</v>
          </cell>
        </row>
        <row r="3370">
          <cell r="B3370" t="str">
            <v>FREE-LANCER CAIXA</v>
          </cell>
          <cell r="C3370" t="str">
            <v>FREE-LANCER</v>
          </cell>
          <cell r="I3370" t="str">
            <v>maio</v>
          </cell>
          <cell r="N3370">
            <v>150</v>
          </cell>
        </row>
        <row r="3371">
          <cell r="B3371" t="str">
            <v>FREE-LANCER BAR</v>
          </cell>
          <cell r="C3371" t="str">
            <v>FREE-LANCER</v>
          </cell>
          <cell r="I3371" t="str">
            <v>maio</v>
          </cell>
          <cell r="N3371">
            <v>150</v>
          </cell>
        </row>
        <row r="3372">
          <cell r="B3372" t="str">
            <v>FREE-LANCER COZINHA</v>
          </cell>
          <cell r="C3372" t="str">
            <v>FREE-LANCER</v>
          </cell>
          <cell r="I3372" t="str">
            <v>maio</v>
          </cell>
          <cell r="N3372">
            <v>150</v>
          </cell>
        </row>
        <row r="3373">
          <cell r="B3373" t="str">
            <v>FREE-LANCER SALAO</v>
          </cell>
          <cell r="C3373" t="str">
            <v>FREE-LANCER</v>
          </cell>
          <cell r="I3373" t="str">
            <v>maio</v>
          </cell>
          <cell r="N3373">
            <v>150</v>
          </cell>
        </row>
        <row r="3374">
          <cell r="B3374" t="str">
            <v>FREE-LANCER SALAO</v>
          </cell>
          <cell r="C3374" t="str">
            <v>FREE-LANCER</v>
          </cell>
          <cell r="I3374" t="str">
            <v>maio</v>
          </cell>
          <cell r="N3374">
            <v>150</v>
          </cell>
        </row>
        <row r="3375">
          <cell r="B3375" t="str">
            <v>FREE-LANCER SALAO</v>
          </cell>
          <cell r="C3375" t="str">
            <v>FREE-LANCER</v>
          </cell>
          <cell r="I3375" t="str">
            <v>maio</v>
          </cell>
          <cell r="N3375">
            <v>150</v>
          </cell>
        </row>
        <row r="3376">
          <cell r="B3376" t="str">
            <v>FREE-LANCER SALAO</v>
          </cell>
          <cell r="C3376" t="str">
            <v>FREE-LANCER</v>
          </cell>
          <cell r="I3376" t="str">
            <v>maio</v>
          </cell>
          <cell r="N3376">
            <v>150</v>
          </cell>
        </row>
        <row r="3377">
          <cell r="B3377" t="str">
            <v>FREE-LANCER SALAO</v>
          </cell>
          <cell r="C3377" t="str">
            <v>FREE-LANCER</v>
          </cell>
          <cell r="I3377" t="str">
            <v>maio</v>
          </cell>
          <cell r="N3377">
            <v>150</v>
          </cell>
        </row>
        <row r="3378">
          <cell r="B3378" t="str">
            <v>FREE-LANCER SALAO</v>
          </cell>
          <cell r="C3378" t="str">
            <v>FREE-LANCER</v>
          </cell>
          <cell r="I3378" t="str">
            <v>maio</v>
          </cell>
          <cell r="N3378">
            <v>150</v>
          </cell>
        </row>
        <row r="3379">
          <cell r="B3379" t="str">
            <v>FREE-LANCER SALAO</v>
          </cell>
          <cell r="C3379" t="str">
            <v>FREE-LANCER</v>
          </cell>
          <cell r="I3379" t="str">
            <v>maio</v>
          </cell>
          <cell r="N3379">
            <v>150</v>
          </cell>
        </row>
        <row r="3380">
          <cell r="B3380" t="str">
            <v>FREE LANCER LIMPEZA</v>
          </cell>
          <cell r="C3380" t="str">
            <v>FREE-LANCER</v>
          </cell>
          <cell r="I3380" t="str">
            <v>maio</v>
          </cell>
          <cell r="N3380">
            <v>150</v>
          </cell>
        </row>
        <row r="3381">
          <cell r="B3381" t="str">
            <v>FREE LANCER LIMPEZA</v>
          </cell>
          <cell r="C3381" t="str">
            <v>FREE-LANCER</v>
          </cell>
          <cell r="I3381" t="str">
            <v>maio</v>
          </cell>
          <cell r="N3381">
            <v>150</v>
          </cell>
        </row>
        <row r="3382">
          <cell r="B3382" t="str">
            <v>FREE-LANCER SEGURANCA</v>
          </cell>
          <cell r="C3382" t="str">
            <v>FREE-LANCER</v>
          </cell>
          <cell r="I3382" t="str">
            <v>maio</v>
          </cell>
          <cell r="N3382">
            <v>150</v>
          </cell>
        </row>
        <row r="3383">
          <cell r="B3383" t="str">
            <v>FREE-LANCER COZINHA</v>
          </cell>
          <cell r="C3383" t="str">
            <v>FREE-LANCER</v>
          </cell>
          <cell r="I3383" t="str">
            <v>junho</v>
          </cell>
          <cell r="N3383">
            <v>150</v>
          </cell>
        </row>
        <row r="3384">
          <cell r="B3384" t="str">
            <v>FREE-LANCER SALAO</v>
          </cell>
          <cell r="C3384" t="str">
            <v>FREE-LANCER</v>
          </cell>
          <cell r="I3384" t="str">
            <v>junho</v>
          </cell>
          <cell r="N3384">
            <v>150</v>
          </cell>
        </row>
        <row r="3385">
          <cell r="B3385" t="str">
            <v>FREE-LANCER SALAO</v>
          </cell>
          <cell r="C3385" t="str">
            <v>FREE-LANCER</v>
          </cell>
          <cell r="I3385" t="str">
            <v>junho</v>
          </cell>
          <cell r="N3385">
            <v>150</v>
          </cell>
        </row>
        <row r="3386">
          <cell r="B3386" t="str">
            <v>FREE-LANCER SALAO</v>
          </cell>
          <cell r="C3386" t="str">
            <v>FREE-LANCER</v>
          </cell>
          <cell r="I3386" t="str">
            <v>junho</v>
          </cell>
          <cell r="N3386">
            <v>150</v>
          </cell>
        </row>
        <row r="3387">
          <cell r="B3387" t="str">
            <v>FREE-LANCER SEGURANCA</v>
          </cell>
          <cell r="C3387" t="str">
            <v>FREE-LANCER</v>
          </cell>
          <cell r="I3387" t="str">
            <v>junho</v>
          </cell>
          <cell r="N3387">
            <v>150</v>
          </cell>
        </row>
        <row r="3388">
          <cell r="B3388" t="str">
            <v>FREE-LANCER SEGURANCA</v>
          </cell>
          <cell r="C3388" t="str">
            <v>FREE-LANCER</v>
          </cell>
          <cell r="I3388" t="str">
            <v>junho</v>
          </cell>
          <cell r="N3388">
            <v>150</v>
          </cell>
        </row>
        <row r="3389">
          <cell r="B3389" t="str">
            <v>FREE-LANCER CAIXA</v>
          </cell>
          <cell r="C3389" t="str">
            <v>FREE-LANCER</v>
          </cell>
          <cell r="I3389" t="str">
            <v>junho</v>
          </cell>
          <cell r="N3389">
            <v>150</v>
          </cell>
        </row>
        <row r="3390">
          <cell r="B3390" t="str">
            <v>FREE-LANCER COZINHA</v>
          </cell>
          <cell r="C3390" t="str">
            <v>FREE-LANCER</v>
          </cell>
          <cell r="I3390" t="str">
            <v>junho</v>
          </cell>
          <cell r="N3390">
            <v>150</v>
          </cell>
        </row>
        <row r="3391">
          <cell r="B3391" t="str">
            <v>FREE-LANCER SALAO</v>
          </cell>
          <cell r="C3391" t="str">
            <v>FREE-LANCER</v>
          </cell>
          <cell r="I3391" t="str">
            <v>junho</v>
          </cell>
          <cell r="N3391">
            <v>150</v>
          </cell>
        </row>
        <row r="3392">
          <cell r="B3392" t="str">
            <v>FREE-LANCER SALAO</v>
          </cell>
          <cell r="C3392" t="str">
            <v>FREE-LANCER</v>
          </cell>
          <cell r="I3392" t="str">
            <v>junho</v>
          </cell>
          <cell r="N3392">
            <v>150</v>
          </cell>
        </row>
        <row r="3393">
          <cell r="B3393" t="str">
            <v>FREE-LANCER SALAO</v>
          </cell>
          <cell r="C3393" t="str">
            <v>FREE-LANCER</v>
          </cell>
          <cell r="I3393" t="str">
            <v>junho</v>
          </cell>
          <cell r="N3393">
            <v>150</v>
          </cell>
        </row>
        <row r="3394">
          <cell r="B3394" t="str">
            <v>FREE-LANCER SEGURANCA</v>
          </cell>
          <cell r="C3394" t="str">
            <v>FREE-LANCER</v>
          </cell>
          <cell r="I3394" t="str">
            <v>junho</v>
          </cell>
          <cell r="N3394">
            <v>150</v>
          </cell>
        </row>
        <row r="3395">
          <cell r="B3395" t="str">
            <v>FREE-LANCER CAIXA</v>
          </cell>
          <cell r="C3395" t="str">
            <v>FREE-LANCER</v>
          </cell>
          <cell r="I3395" t="str">
            <v>junho</v>
          </cell>
          <cell r="N3395">
            <v>150</v>
          </cell>
        </row>
        <row r="3396">
          <cell r="B3396" t="str">
            <v>FREE-LANCER BAR</v>
          </cell>
          <cell r="C3396" t="str">
            <v>FREE-LANCER</v>
          </cell>
          <cell r="I3396" t="str">
            <v>junho</v>
          </cell>
          <cell r="N3396">
            <v>150</v>
          </cell>
        </row>
        <row r="3397">
          <cell r="B3397" t="str">
            <v>FREE-LANCER COZINHA</v>
          </cell>
          <cell r="C3397" t="str">
            <v>FREE-LANCER</v>
          </cell>
          <cell r="I3397" t="str">
            <v>junho</v>
          </cell>
          <cell r="N3397">
            <v>150</v>
          </cell>
        </row>
        <row r="3398">
          <cell r="B3398" t="str">
            <v>FREE-LANCER SALAO</v>
          </cell>
          <cell r="C3398" t="str">
            <v>FREE-LANCER</v>
          </cell>
          <cell r="I3398" t="str">
            <v>junho</v>
          </cell>
          <cell r="N3398">
            <v>150</v>
          </cell>
        </row>
        <row r="3399">
          <cell r="B3399" t="str">
            <v>FREE LANCER LIMPEZA</v>
          </cell>
          <cell r="C3399" t="str">
            <v>FREE-LANCER</v>
          </cell>
          <cell r="I3399" t="str">
            <v>junho</v>
          </cell>
          <cell r="N3399">
            <v>150</v>
          </cell>
        </row>
        <row r="3400">
          <cell r="B3400" t="str">
            <v>FREE-LANCER COZINHA</v>
          </cell>
          <cell r="C3400" t="str">
            <v>FREE-LANCER</v>
          </cell>
          <cell r="I3400" t="str">
            <v>junho</v>
          </cell>
          <cell r="N3400">
            <v>150</v>
          </cell>
        </row>
        <row r="3401">
          <cell r="B3401" t="str">
            <v>FREE-LANCER SEGURANCA</v>
          </cell>
          <cell r="C3401" t="str">
            <v>FREE-LANCER</v>
          </cell>
          <cell r="I3401" t="str">
            <v>junho</v>
          </cell>
          <cell r="N3401">
            <v>150</v>
          </cell>
        </row>
        <row r="3402">
          <cell r="B3402" t="str">
            <v>FREE-LANCER COZINHA</v>
          </cell>
          <cell r="C3402" t="str">
            <v>FREE-LANCER</v>
          </cell>
          <cell r="I3402" t="str">
            <v>junho</v>
          </cell>
          <cell r="N3402">
            <v>150</v>
          </cell>
        </row>
        <row r="3403">
          <cell r="B3403" t="str">
            <v>FREE-LANCER COZINHA</v>
          </cell>
          <cell r="C3403" t="str">
            <v>FREE-LANCER</v>
          </cell>
          <cell r="I3403" t="str">
            <v>junho</v>
          </cell>
          <cell r="N3403">
            <v>150</v>
          </cell>
        </row>
        <row r="3404">
          <cell r="B3404" t="str">
            <v>FREE-LANCER SALAO</v>
          </cell>
          <cell r="C3404" t="str">
            <v>FREE-LANCER</v>
          </cell>
          <cell r="I3404" t="str">
            <v>junho</v>
          </cell>
          <cell r="N3404">
            <v>150</v>
          </cell>
        </row>
        <row r="3405">
          <cell r="B3405" t="str">
            <v>FREE-LANCER SALAO</v>
          </cell>
          <cell r="C3405" t="str">
            <v>FREE-LANCER</v>
          </cell>
          <cell r="I3405" t="str">
            <v>junho</v>
          </cell>
          <cell r="N3405">
            <v>150</v>
          </cell>
        </row>
        <row r="3406">
          <cell r="B3406" t="str">
            <v>FREE-LANCER SEGURANCA</v>
          </cell>
          <cell r="C3406" t="str">
            <v>FREE-LANCER</v>
          </cell>
          <cell r="I3406" t="str">
            <v>junho</v>
          </cell>
          <cell r="N3406">
            <v>150</v>
          </cell>
        </row>
        <row r="3407">
          <cell r="B3407" t="str">
            <v>FREE-LANCER SALAO</v>
          </cell>
          <cell r="C3407" t="str">
            <v>FREE-LANCER</v>
          </cell>
          <cell r="I3407" t="str">
            <v>junho</v>
          </cell>
          <cell r="N3407">
            <v>150</v>
          </cell>
        </row>
        <row r="3408">
          <cell r="B3408" t="str">
            <v>FREE-LANCER COZINHA</v>
          </cell>
          <cell r="C3408" t="str">
            <v>FREE-LANCER</v>
          </cell>
          <cell r="I3408" t="str">
            <v>junho</v>
          </cell>
          <cell r="N3408">
            <v>150</v>
          </cell>
        </row>
        <row r="3409">
          <cell r="B3409" t="str">
            <v>FREE-LANCER COZINHA</v>
          </cell>
          <cell r="C3409" t="str">
            <v>FREE-LANCER</v>
          </cell>
          <cell r="I3409" t="str">
            <v>junho</v>
          </cell>
          <cell r="N3409">
            <v>150</v>
          </cell>
        </row>
        <row r="3410">
          <cell r="B3410" t="str">
            <v>FREE LANCER LIMPEZA</v>
          </cell>
          <cell r="C3410" t="str">
            <v>FREE-LANCER</v>
          </cell>
          <cell r="I3410" t="str">
            <v>junho</v>
          </cell>
          <cell r="N3410">
            <v>150</v>
          </cell>
        </row>
        <row r="3411">
          <cell r="B3411" t="str">
            <v>FREE-LANCER SALAO</v>
          </cell>
          <cell r="C3411" t="str">
            <v>FREE-LANCER</v>
          </cell>
          <cell r="I3411" t="str">
            <v>junho</v>
          </cell>
          <cell r="N3411">
            <v>150</v>
          </cell>
        </row>
        <row r="3412">
          <cell r="B3412" t="str">
            <v>FREE-LANCER SALAO</v>
          </cell>
          <cell r="C3412" t="str">
            <v>FREE-LANCER</v>
          </cell>
          <cell r="I3412" t="str">
            <v>junho</v>
          </cell>
          <cell r="N3412">
            <v>150</v>
          </cell>
        </row>
        <row r="3413">
          <cell r="B3413" t="str">
            <v>FREE-LANCER SALAO</v>
          </cell>
          <cell r="C3413" t="str">
            <v>FREE-LANCER</v>
          </cell>
          <cell r="I3413" t="str">
            <v>junho</v>
          </cell>
          <cell r="N3413">
            <v>300</v>
          </cell>
        </row>
        <row r="3414">
          <cell r="B3414" t="str">
            <v>FREE LANCER LIMPEZA</v>
          </cell>
          <cell r="C3414" t="str">
            <v>FREE-LANCER</v>
          </cell>
          <cell r="I3414" t="str">
            <v>junho</v>
          </cell>
          <cell r="N3414">
            <v>150</v>
          </cell>
        </row>
        <row r="3415">
          <cell r="B3415" t="str">
            <v>FREE-LANCER SEGURANCA</v>
          </cell>
          <cell r="C3415" t="str">
            <v>FREE-LANCER</v>
          </cell>
          <cell r="I3415" t="str">
            <v>junho</v>
          </cell>
          <cell r="N3415">
            <v>150</v>
          </cell>
        </row>
        <row r="3416">
          <cell r="B3416" t="str">
            <v>FREE-LANCER COZINHA</v>
          </cell>
          <cell r="C3416" t="str">
            <v>FREE-LANCER</v>
          </cell>
          <cell r="I3416" t="str">
            <v>junho</v>
          </cell>
          <cell r="N3416">
            <v>150</v>
          </cell>
        </row>
        <row r="3417">
          <cell r="B3417" t="str">
            <v>FREE-LANCER COZINHA</v>
          </cell>
          <cell r="C3417" t="str">
            <v>FREE-LANCER</v>
          </cell>
          <cell r="I3417" t="str">
            <v>junho</v>
          </cell>
          <cell r="N3417">
            <v>150</v>
          </cell>
        </row>
        <row r="3418">
          <cell r="B3418" t="str">
            <v>FREE LANCER LIMPEZA</v>
          </cell>
          <cell r="C3418" t="str">
            <v>FREE-LANCER</v>
          </cell>
          <cell r="I3418" t="str">
            <v>junho</v>
          </cell>
          <cell r="N3418">
            <v>150</v>
          </cell>
        </row>
        <row r="3419">
          <cell r="B3419" t="str">
            <v>FREE-LANCER SALAO</v>
          </cell>
          <cell r="C3419" t="str">
            <v>FREE-LANCER</v>
          </cell>
          <cell r="I3419" t="str">
            <v>junho</v>
          </cell>
          <cell r="N3419">
            <v>150</v>
          </cell>
        </row>
        <row r="3420">
          <cell r="B3420" t="str">
            <v>FREE-LANCER SALAO</v>
          </cell>
          <cell r="C3420" t="str">
            <v>FREE-LANCER</v>
          </cell>
          <cell r="I3420" t="str">
            <v>junho</v>
          </cell>
          <cell r="N3420">
            <v>150</v>
          </cell>
        </row>
        <row r="3421">
          <cell r="B3421" t="str">
            <v>FREE-LANCER SALAO</v>
          </cell>
          <cell r="C3421" t="str">
            <v>FREE-LANCER</v>
          </cell>
          <cell r="I3421" t="str">
            <v>junho</v>
          </cell>
          <cell r="N3421">
            <v>150</v>
          </cell>
        </row>
        <row r="3422">
          <cell r="B3422" t="str">
            <v>FREE-LANCER SALAO</v>
          </cell>
          <cell r="C3422" t="str">
            <v>FREE-LANCER</v>
          </cell>
          <cell r="I3422" t="str">
            <v>junho</v>
          </cell>
          <cell r="N3422">
            <v>150</v>
          </cell>
        </row>
        <row r="3423">
          <cell r="B3423" t="str">
            <v>FREE LANCER LIMPEZA</v>
          </cell>
          <cell r="C3423" t="str">
            <v>FREE-LANCER</v>
          </cell>
          <cell r="I3423" t="str">
            <v>junho</v>
          </cell>
          <cell r="N3423">
            <v>150</v>
          </cell>
        </row>
        <row r="3424">
          <cell r="B3424" t="str">
            <v>FREE-LANCER SEGURANCA</v>
          </cell>
          <cell r="C3424" t="str">
            <v>FREE-LANCER</v>
          </cell>
          <cell r="I3424" t="str">
            <v>junho</v>
          </cell>
          <cell r="N3424">
            <v>150</v>
          </cell>
        </row>
        <row r="3425">
          <cell r="B3425" t="str">
            <v>FREE LANCER LIMPEZA</v>
          </cell>
          <cell r="C3425" t="str">
            <v>FREE-LANCER</v>
          </cell>
          <cell r="I3425" t="str">
            <v>junho</v>
          </cell>
          <cell r="N3425">
            <v>150</v>
          </cell>
        </row>
        <row r="3426">
          <cell r="B3426" t="str">
            <v>FREE-LANCER SEGURANCA</v>
          </cell>
          <cell r="C3426" t="str">
            <v>FREE-LANCER</v>
          </cell>
          <cell r="I3426" t="str">
            <v>junho</v>
          </cell>
          <cell r="N3426">
            <v>150</v>
          </cell>
        </row>
        <row r="3427">
          <cell r="B3427" t="str">
            <v>FREE-LANCER SEGURANCA</v>
          </cell>
          <cell r="C3427" t="str">
            <v>FREE-LANCER</v>
          </cell>
          <cell r="I3427" t="str">
            <v>junho</v>
          </cell>
          <cell r="N3427">
            <v>90</v>
          </cell>
        </row>
        <row r="3428">
          <cell r="B3428" t="str">
            <v>FREE-LANCER CAIXA</v>
          </cell>
          <cell r="C3428" t="str">
            <v>FREE-LANCER</v>
          </cell>
          <cell r="I3428" t="str">
            <v>junho</v>
          </cell>
          <cell r="N3428">
            <v>150</v>
          </cell>
        </row>
        <row r="3429">
          <cell r="B3429" t="str">
            <v>FREE-LANCER COZINHA</v>
          </cell>
          <cell r="C3429" t="str">
            <v>FREE-LANCER</v>
          </cell>
          <cell r="I3429" t="str">
            <v>junho</v>
          </cell>
          <cell r="N3429">
            <v>150</v>
          </cell>
        </row>
        <row r="3430">
          <cell r="B3430" t="str">
            <v>FREE-LANCER SEGURANCA</v>
          </cell>
          <cell r="C3430" t="str">
            <v>FREE-LANCER</v>
          </cell>
          <cell r="I3430" t="str">
            <v>junho</v>
          </cell>
          <cell r="N3430">
            <v>150</v>
          </cell>
        </row>
        <row r="3431">
          <cell r="B3431" t="str">
            <v>FREE-LANCER BAR</v>
          </cell>
          <cell r="C3431" t="str">
            <v>FREE-LANCER</v>
          </cell>
          <cell r="I3431" t="str">
            <v>junho</v>
          </cell>
          <cell r="N3431">
            <v>150</v>
          </cell>
        </row>
        <row r="3432">
          <cell r="B3432" t="str">
            <v>FREE-LANCER BAR</v>
          </cell>
          <cell r="C3432" t="str">
            <v>FREE-LANCER</v>
          </cell>
          <cell r="I3432" t="str">
            <v>junho</v>
          </cell>
          <cell r="N3432">
            <v>150</v>
          </cell>
        </row>
        <row r="3433">
          <cell r="B3433" t="str">
            <v>FREE-LANCER COZINHA</v>
          </cell>
          <cell r="C3433" t="str">
            <v>FREE-LANCER</v>
          </cell>
          <cell r="I3433" t="str">
            <v>junho</v>
          </cell>
          <cell r="N3433">
            <v>150</v>
          </cell>
        </row>
        <row r="3434">
          <cell r="B3434" t="str">
            <v>FREE-LANCER SALAO</v>
          </cell>
          <cell r="C3434" t="str">
            <v>FREE-LANCER</v>
          </cell>
          <cell r="I3434" t="str">
            <v>junho</v>
          </cell>
          <cell r="N3434">
            <v>150</v>
          </cell>
        </row>
        <row r="3435">
          <cell r="B3435" t="str">
            <v>FREE-LANCER SALAO</v>
          </cell>
          <cell r="C3435" t="str">
            <v>FREE-LANCER</v>
          </cell>
          <cell r="I3435" t="str">
            <v>junho</v>
          </cell>
          <cell r="N3435">
            <v>150</v>
          </cell>
        </row>
        <row r="3436">
          <cell r="B3436" t="str">
            <v>FREE LANCER LIMPEZA</v>
          </cell>
          <cell r="C3436" t="str">
            <v>FREE-LANCER</v>
          </cell>
          <cell r="I3436" t="str">
            <v>junho</v>
          </cell>
          <cell r="N3436">
            <v>150</v>
          </cell>
        </row>
        <row r="3437">
          <cell r="B3437" t="str">
            <v>FREE-LANCER CAIXA</v>
          </cell>
          <cell r="C3437" t="str">
            <v>FREE-LANCER</v>
          </cell>
          <cell r="I3437" t="str">
            <v>junho</v>
          </cell>
          <cell r="N3437">
            <v>150</v>
          </cell>
        </row>
        <row r="3438">
          <cell r="B3438" t="str">
            <v>FREE-LANCER BAR</v>
          </cell>
          <cell r="C3438" t="str">
            <v>FREE-LANCER</v>
          </cell>
          <cell r="I3438" t="str">
            <v>junho</v>
          </cell>
          <cell r="N3438">
            <v>150</v>
          </cell>
        </row>
        <row r="3439">
          <cell r="B3439" t="str">
            <v>FREE-LANCER BAR</v>
          </cell>
          <cell r="C3439" t="str">
            <v>FREE-LANCER</v>
          </cell>
          <cell r="I3439" t="str">
            <v>junho</v>
          </cell>
          <cell r="N3439">
            <v>150</v>
          </cell>
        </row>
        <row r="3440">
          <cell r="B3440" t="str">
            <v>FREE-LANCER COZINHA</v>
          </cell>
          <cell r="C3440" t="str">
            <v>FREE-LANCER</v>
          </cell>
          <cell r="I3440" t="str">
            <v>junho</v>
          </cell>
          <cell r="N3440">
            <v>150</v>
          </cell>
        </row>
        <row r="3441">
          <cell r="B3441" t="str">
            <v>FREE-LANCER COZINHA</v>
          </cell>
          <cell r="C3441" t="str">
            <v>FREE-LANCER</v>
          </cell>
          <cell r="I3441" t="str">
            <v>junho</v>
          </cell>
          <cell r="N3441">
            <v>150</v>
          </cell>
        </row>
        <row r="3442">
          <cell r="B3442" t="str">
            <v>FREE-LANCER SEGURANCA</v>
          </cell>
          <cell r="C3442" t="str">
            <v>FREE-LANCER</v>
          </cell>
          <cell r="I3442" t="str">
            <v>junho</v>
          </cell>
          <cell r="N3442">
            <v>150</v>
          </cell>
        </row>
        <row r="3443">
          <cell r="B3443" t="str">
            <v>FREE-LANCER BAR</v>
          </cell>
          <cell r="C3443" t="str">
            <v>FREE-LANCER</v>
          </cell>
          <cell r="I3443" t="str">
            <v>junho</v>
          </cell>
          <cell r="N3443">
            <v>150</v>
          </cell>
        </row>
        <row r="3444">
          <cell r="B3444" t="str">
            <v>FREE-LANCER BAR</v>
          </cell>
          <cell r="C3444" t="str">
            <v>FREE-LANCER</v>
          </cell>
          <cell r="I3444" t="str">
            <v>junho</v>
          </cell>
          <cell r="N3444">
            <v>150</v>
          </cell>
        </row>
        <row r="3445">
          <cell r="B3445" t="str">
            <v>FREE-LANCER COZINHA</v>
          </cell>
          <cell r="C3445" t="str">
            <v>FREE-LANCER</v>
          </cell>
          <cell r="I3445" t="str">
            <v>junho</v>
          </cell>
          <cell r="N3445">
            <v>150</v>
          </cell>
        </row>
        <row r="3446">
          <cell r="B3446" t="str">
            <v>FREE-LANCER COZINHA</v>
          </cell>
          <cell r="C3446" t="str">
            <v>FREE-LANCER</v>
          </cell>
          <cell r="I3446" t="str">
            <v>junho</v>
          </cell>
          <cell r="N3446">
            <v>150</v>
          </cell>
        </row>
        <row r="3447">
          <cell r="B3447" t="str">
            <v>FREE-LANCER COZINHA</v>
          </cell>
          <cell r="C3447" t="str">
            <v>FREE-LANCER</v>
          </cell>
          <cell r="I3447" t="str">
            <v>junho</v>
          </cell>
          <cell r="N3447">
            <v>150</v>
          </cell>
        </row>
        <row r="3448">
          <cell r="B3448" t="str">
            <v>FREE-LANCER SALAO</v>
          </cell>
          <cell r="C3448" t="str">
            <v>FREE-LANCER</v>
          </cell>
          <cell r="I3448" t="str">
            <v>junho</v>
          </cell>
          <cell r="N3448">
            <v>150</v>
          </cell>
        </row>
        <row r="3449">
          <cell r="B3449" t="str">
            <v>FREE-LANCER SALAO</v>
          </cell>
          <cell r="C3449" t="str">
            <v>FREE-LANCER</v>
          </cell>
          <cell r="I3449" t="str">
            <v>junho</v>
          </cell>
          <cell r="N3449">
            <v>150</v>
          </cell>
        </row>
        <row r="3450">
          <cell r="B3450" t="str">
            <v>FREE-LANCER SALAO</v>
          </cell>
          <cell r="C3450" t="str">
            <v>FREE-LANCER</v>
          </cell>
          <cell r="I3450" t="str">
            <v>junho</v>
          </cell>
          <cell r="N3450">
            <v>150</v>
          </cell>
        </row>
        <row r="3451">
          <cell r="B3451" t="str">
            <v>FREE-LANCER SALAO</v>
          </cell>
          <cell r="C3451" t="str">
            <v>FREE-LANCER</v>
          </cell>
          <cell r="I3451" t="str">
            <v>junho</v>
          </cell>
          <cell r="N3451">
            <v>150</v>
          </cell>
        </row>
        <row r="3452">
          <cell r="B3452" t="str">
            <v>FREE-LANCER SALAO</v>
          </cell>
          <cell r="C3452" t="str">
            <v>FREE-LANCER</v>
          </cell>
          <cell r="I3452" t="str">
            <v>junho</v>
          </cell>
          <cell r="N3452">
            <v>150</v>
          </cell>
        </row>
        <row r="3453">
          <cell r="B3453" t="str">
            <v>FREE-LANCER SEGURANCA</v>
          </cell>
          <cell r="C3453" t="str">
            <v>FREE-LANCER</v>
          </cell>
          <cell r="I3453" t="str">
            <v>junho</v>
          </cell>
          <cell r="N3453">
            <v>150</v>
          </cell>
        </row>
        <row r="3454">
          <cell r="B3454" t="str">
            <v>FREE-LANCER BAR</v>
          </cell>
          <cell r="C3454" t="str">
            <v>FREE-LANCER</v>
          </cell>
          <cell r="I3454" t="str">
            <v>junho</v>
          </cell>
          <cell r="N3454">
            <v>150</v>
          </cell>
        </row>
        <row r="3455">
          <cell r="B3455" t="str">
            <v>FREE-LANCER COZINHA</v>
          </cell>
          <cell r="C3455" t="str">
            <v>FREE-LANCER</v>
          </cell>
          <cell r="I3455" t="str">
            <v>junho</v>
          </cell>
          <cell r="N3455">
            <v>150</v>
          </cell>
        </row>
        <row r="3456">
          <cell r="B3456" t="str">
            <v>FREE-LANCER COZINHA</v>
          </cell>
          <cell r="C3456" t="str">
            <v>FREE-LANCER</v>
          </cell>
          <cell r="I3456" t="str">
            <v>junho</v>
          </cell>
          <cell r="N3456">
            <v>150</v>
          </cell>
        </row>
        <row r="3457">
          <cell r="B3457" t="str">
            <v>FREE-LANCER SALAO</v>
          </cell>
          <cell r="C3457" t="str">
            <v>FREE-LANCER</v>
          </cell>
          <cell r="I3457" t="str">
            <v>junho</v>
          </cell>
          <cell r="N3457">
            <v>150</v>
          </cell>
        </row>
        <row r="3458">
          <cell r="B3458" t="str">
            <v>FREE-LANCER SALAO</v>
          </cell>
          <cell r="C3458" t="str">
            <v>FREE-LANCER</v>
          </cell>
          <cell r="I3458" t="str">
            <v>junho</v>
          </cell>
          <cell r="N3458">
            <v>150</v>
          </cell>
        </row>
        <row r="3459">
          <cell r="B3459" t="str">
            <v>FREE-LANCER SALAO</v>
          </cell>
          <cell r="C3459" t="str">
            <v>FREE-LANCER</v>
          </cell>
          <cell r="I3459" t="str">
            <v>junho</v>
          </cell>
          <cell r="N3459">
            <v>150</v>
          </cell>
        </row>
        <row r="3460">
          <cell r="B3460" t="str">
            <v>FREE-LANCER SEGURANCA</v>
          </cell>
          <cell r="C3460" t="str">
            <v>FREE-LANCER</v>
          </cell>
          <cell r="I3460" t="str">
            <v>junho</v>
          </cell>
          <cell r="N3460">
            <v>150</v>
          </cell>
        </row>
        <row r="3461">
          <cell r="B3461" t="str">
            <v>FREE-LANCER BAR</v>
          </cell>
          <cell r="C3461" t="str">
            <v>FREE-LANCER</v>
          </cell>
          <cell r="I3461" t="str">
            <v>junho</v>
          </cell>
          <cell r="N3461">
            <v>150</v>
          </cell>
        </row>
        <row r="3462">
          <cell r="B3462" t="str">
            <v>FREE-LANCER COZINHA</v>
          </cell>
          <cell r="C3462" t="str">
            <v>FREE-LANCER</v>
          </cell>
          <cell r="I3462" t="str">
            <v>junho</v>
          </cell>
          <cell r="N3462">
            <v>150</v>
          </cell>
        </row>
        <row r="3463">
          <cell r="B3463" t="str">
            <v>FREE-LANCER COZINHA</v>
          </cell>
          <cell r="C3463" t="str">
            <v>FREE-LANCER</v>
          </cell>
          <cell r="I3463" t="str">
            <v>junho</v>
          </cell>
          <cell r="N3463">
            <v>150</v>
          </cell>
        </row>
        <row r="3464">
          <cell r="B3464" t="str">
            <v>FREE-LANCER COZINHA</v>
          </cell>
          <cell r="C3464" t="str">
            <v>FREE-LANCER</v>
          </cell>
          <cell r="I3464" t="str">
            <v>junho</v>
          </cell>
          <cell r="N3464">
            <v>150</v>
          </cell>
        </row>
        <row r="3465">
          <cell r="B3465" t="str">
            <v>FREE-LANCER SALAO</v>
          </cell>
          <cell r="C3465" t="str">
            <v>FREE-LANCER</v>
          </cell>
          <cell r="I3465" t="str">
            <v>junho</v>
          </cell>
          <cell r="N3465">
            <v>150</v>
          </cell>
        </row>
        <row r="3466">
          <cell r="B3466" t="str">
            <v>FREE-LANCER SALAO</v>
          </cell>
          <cell r="C3466" t="str">
            <v>FREE-LANCER</v>
          </cell>
          <cell r="I3466" t="str">
            <v>junho</v>
          </cell>
          <cell r="N3466">
            <v>150</v>
          </cell>
        </row>
        <row r="3467">
          <cell r="B3467" t="str">
            <v>FREE-LANCER SALAO</v>
          </cell>
          <cell r="C3467" t="str">
            <v>FREE-LANCER</v>
          </cell>
          <cell r="I3467" t="str">
            <v>junho</v>
          </cell>
          <cell r="N3467">
            <v>150</v>
          </cell>
        </row>
        <row r="3468">
          <cell r="B3468" t="str">
            <v>FREE-LANCER SEGURANCA</v>
          </cell>
          <cell r="C3468" t="str">
            <v>FREE-LANCER</v>
          </cell>
          <cell r="I3468" t="str">
            <v>junho</v>
          </cell>
          <cell r="N3468">
            <v>150</v>
          </cell>
        </row>
        <row r="3469">
          <cell r="B3469" t="str">
            <v>FREE-LANCER SEGURANCA</v>
          </cell>
          <cell r="C3469" t="str">
            <v>FREE-LANCER</v>
          </cell>
          <cell r="I3469" t="str">
            <v>junho</v>
          </cell>
          <cell r="N3469">
            <v>110</v>
          </cell>
        </row>
        <row r="3470">
          <cell r="B3470" t="str">
            <v>FREE-LANCER COZINHA</v>
          </cell>
          <cell r="C3470" t="str">
            <v>FREE-LANCER</v>
          </cell>
          <cell r="I3470" t="str">
            <v>junho</v>
          </cell>
          <cell r="N3470">
            <v>150</v>
          </cell>
        </row>
        <row r="3471">
          <cell r="B3471" t="str">
            <v>FREE-LANCER COZINHA</v>
          </cell>
          <cell r="C3471" t="str">
            <v>FREE-LANCER</v>
          </cell>
          <cell r="I3471" t="str">
            <v>junho</v>
          </cell>
          <cell r="N3471">
            <v>150</v>
          </cell>
        </row>
        <row r="3472">
          <cell r="B3472" t="str">
            <v>FREE-LANCER COZINHA</v>
          </cell>
          <cell r="C3472" t="str">
            <v>FREE-LANCER</v>
          </cell>
          <cell r="I3472" t="str">
            <v>junho</v>
          </cell>
          <cell r="N3472">
            <v>150</v>
          </cell>
        </row>
        <row r="3473">
          <cell r="B3473" t="str">
            <v>FREE-LANCER COZINHA</v>
          </cell>
          <cell r="C3473" t="str">
            <v>FREE-LANCER</v>
          </cell>
          <cell r="I3473" t="str">
            <v>junho</v>
          </cell>
          <cell r="N3473">
            <v>150</v>
          </cell>
        </row>
        <row r="3474">
          <cell r="B3474" t="str">
            <v>FREE-LANCER SEGURANCA</v>
          </cell>
          <cell r="C3474" t="str">
            <v>FREE-LANCER</v>
          </cell>
          <cell r="I3474" t="str">
            <v>junho</v>
          </cell>
          <cell r="N3474">
            <v>150</v>
          </cell>
        </row>
        <row r="3475">
          <cell r="B3475" t="str">
            <v>FREE-LANCER CAIXA</v>
          </cell>
          <cell r="C3475" t="str">
            <v>FREE-LANCER</v>
          </cell>
          <cell r="I3475" t="str">
            <v>junho</v>
          </cell>
          <cell r="N3475">
            <v>150</v>
          </cell>
        </row>
        <row r="3476">
          <cell r="B3476" t="str">
            <v>FREE-LANCER SEGURANCA</v>
          </cell>
          <cell r="C3476" t="str">
            <v>FREE-LANCER</v>
          </cell>
          <cell r="I3476" t="str">
            <v>junho</v>
          </cell>
          <cell r="N3476">
            <v>150</v>
          </cell>
        </row>
        <row r="3477">
          <cell r="B3477" t="str">
            <v>FREE-LANCER CAIXA</v>
          </cell>
          <cell r="C3477" t="str">
            <v>FREE-LANCER</v>
          </cell>
          <cell r="I3477" t="str">
            <v>junho</v>
          </cell>
          <cell r="N3477">
            <v>150</v>
          </cell>
        </row>
        <row r="3478">
          <cell r="B3478" t="str">
            <v>FREE-LANCER COZINHA</v>
          </cell>
          <cell r="C3478" t="str">
            <v>FREE-LANCER</v>
          </cell>
          <cell r="I3478" t="str">
            <v>junho</v>
          </cell>
          <cell r="N3478">
            <v>150</v>
          </cell>
        </row>
        <row r="3479">
          <cell r="B3479" t="str">
            <v>FREE-LANCER SEGURANCA</v>
          </cell>
          <cell r="C3479" t="str">
            <v>FREE-LANCER</v>
          </cell>
          <cell r="I3479" t="str">
            <v>junho</v>
          </cell>
          <cell r="N3479">
            <v>150</v>
          </cell>
        </row>
        <row r="3480">
          <cell r="B3480" t="str">
            <v>FREE-LANCER CAIXA</v>
          </cell>
          <cell r="C3480" t="str">
            <v>FREE-LANCER</v>
          </cell>
          <cell r="I3480" t="str">
            <v>junho</v>
          </cell>
          <cell r="N3480">
            <v>150</v>
          </cell>
        </row>
        <row r="3481">
          <cell r="B3481" t="str">
            <v>FREE-LANCER SALAO</v>
          </cell>
          <cell r="C3481" t="str">
            <v>FREE-LANCER</v>
          </cell>
          <cell r="I3481" t="str">
            <v>junho</v>
          </cell>
          <cell r="N3481">
            <v>150</v>
          </cell>
        </row>
        <row r="3482">
          <cell r="B3482" t="str">
            <v>FREE-LANCER SEGURANCA</v>
          </cell>
          <cell r="C3482" t="str">
            <v>FREE-LANCER</v>
          </cell>
          <cell r="I3482" t="str">
            <v>junho</v>
          </cell>
          <cell r="N3482">
            <v>150</v>
          </cell>
        </row>
        <row r="3483">
          <cell r="B3483" t="str">
            <v>FREE-LANCER COZINHA</v>
          </cell>
          <cell r="C3483" t="str">
            <v>FREE-LANCER</v>
          </cell>
          <cell r="I3483" t="str">
            <v>junho</v>
          </cell>
          <cell r="N3483">
            <v>910</v>
          </cell>
        </row>
        <row r="3484">
          <cell r="B3484" t="str">
            <v>FREE-LANCER SALAO</v>
          </cell>
          <cell r="C3484" t="str">
            <v>FREE-LANCER</v>
          </cell>
          <cell r="I3484" t="str">
            <v>junho</v>
          </cell>
          <cell r="N3484">
            <v>150</v>
          </cell>
        </row>
        <row r="3485">
          <cell r="B3485" t="str">
            <v>FREE-LANCER SEGURANCA</v>
          </cell>
          <cell r="C3485" t="str">
            <v>FREE-LANCER</v>
          </cell>
          <cell r="I3485" t="str">
            <v>junho</v>
          </cell>
          <cell r="N3485">
            <v>150</v>
          </cell>
        </row>
        <row r="3486">
          <cell r="B3486" t="str">
            <v>FREE-LANCER CAIXA</v>
          </cell>
          <cell r="C3486" t="str">
            <v>FREE-LANCER</v>
          </cell>
          <cell r="I3486" t="str">
            <v>junho</v>
          </cell>
          <cell r="N3486">
            <v>150</v>
          </cell>
        </row>
        <row r="3487">
          <cell r="B3487" t="str">
            <v>FREE-LANCER SALAO</v>
          </cell>
          <cell r="C3487" t="str">
            <v>FREE-LANCER</v>
          </cell>
          <cell r="I3487" t="str">
            <v>junho</v>
          </cell>
          <cell r="N3487">
            <v>150</v>
          </cell>
        </row>
        <row r="3488">
          <cell r="B3488" t="str">
            <v>FREE-LANCER SEGURANCA</v>
          </cell>
          <cell r="C3488" t="str">
            <v>FREE-LANCER</v>
          </cell>
          <cell r="I3488" t="str">
            <v>junho</v>
          </cell>
          <cell r="N3488">
            <v>150</v>
          </cell>
        </row>
        <row r="3489">
          <cell r="B3489" t="str">
            <v>FREE-LANCER CAIXA</v>
          </cell>
          <cell r="C3489" t="str">
            <v>FREE-LANCER</v>
          </cell>
          <cell r="I3489" t="str">
            <v>junho</v>
          </cell>
          <cell r="N3489">
            <v>150</v>
          </cell>
        </row>
        <row r="3490">
          <cell r="B3490" t="str">
            <v>FREE-LANCER SEGURANCA</v>
          </cell>
          <cell r="C3490" t="str">
            <v>FREE-LANCER</v>
          </cell>
          <cell r="I3490" t="str">
            <v>junho</v>
          </cell>
          <cell r="N3490">
            <v>150</v>
          </cell>
        </row>
        <row r="3491">
          <cell r="B3491" t="str">
            <v>FREE-LANCER CAIXA</v>
          </cell>
          <cell r="C3491" t="str">
            <v>FREE-LANCER</v>
          </cell>
          <cell r="I3491" t="str">
            <v>junho</v>
          </cell>
          <cell r="N3491">
            <v>150</v>
          </cell>
        </row>
        <row r="3492">
          <cell r="B3492" t="str">
            <v>FREE-LANCER SEGURANCA</v>
          </cell>
          <cell r="C3492" t="str">
            <v>FREE-LANCER</v>
          </cell>
          <cell r="I3492" t="str">
            <v>junho</v>
          </cell>
          <cell r="N3492">
            <v>150</v>
          </cell>
        </row>
        <row r="3493">
          <cell r="B3493" t="str">
            <v>FREE-LANCER CAIXA</v>
          </cell>
          <cell r="C3493" t="str">
            <v>FREE-LANCER</v>
          </cell>
          <cell r="I3493" t="str">
            <v>junho</v>
          </cell>
          <cell r="N3493">
            <v>150</v>
          </cell>
        </row>
        <row r="3494">
          <cell r="B3494" t="str">
            <v>FREE-LANCER SEGURANCA</v>
          </cell>
          <cell r="C3494" t="str">
            <v>FREE-LANCER</v>
          </cell>
          <cell r="I3494" t="str">
            <v>junho</v>
          </cell>
          <cell r="N3494">
            <v>150</v>
          </cell>
        </row>
        <row r="3495">
          <cell r="B3495" t="str">
            <v>FREE-LANCER SEGURANCA</v>
          </cell>
          <cell r="C3495" t="str">
            <v>FREE-LANCER</v>
          </cell>
          <cell r="I3495" t="str">
            <v>junho</v>
          </cell>
          <cell r="N3495">
            <v>150</v>
          </cell>
        </row>
        <row r="3496">
          <cell r="B3496" t="str">
            <v>FREE LANCER LIMPEZA</v>
          </cell>
          <cell r="C3496" t="str">
            <v>FREE-LANCER</v>
          </cell>
          <cell r="I3496" t="str">
            <v>junho</v>
          </cell>
          <cell r="N3496">
            <v>150</v>
          </cell>
        </row>
        <row r="3497">
          <cell r="B3497" t="str">
            <v>FREE-LANCER COZINHA</v>
          </cell>
          <cell r="C3497" t="str">
            <v>FREE-LANCER</v>
          </cell>
          <cell r="I3497" t="str">
            <v>junho</v>
          </cell>
          <cell r="N3497">
            <v>150</v>
          </cell>
        </row>
        <row r="3498">
          <cell r="B3498" t="str">
            <v>FREE-LANCER BAR</v>
          </cell>
          <cell r="C3498" t="str">
            <v>FREE-LANCER</v>
          </cell>
          <cell r="I3498" t="str">
            <v>junho</v>
          </cell>
          <cell r="N3498">
            <v>150</v>
          </cell>
        </row>
        <row r="3499">
          <cell r="B3499" t="str">
            <v>FREE-LANCER SEGURANCA</v>
          </cell>
          <cell r="C3499" t="str">
            <v>FREE-LANCER</v>
          </cell>
          <cell r="I3499" t="str">
            <v>junho</v>
          </cell>
          <cell r="N3499">
            <v>150</v>
          </cell>
        </row>
        <row r="3500">
          <cell r="B3500" t="str">
            <v>FREE-LANCER COZINHA</v>
          </cell>
          <cell r="C3500" t="str">
            <v>FREE-LANCER</v>
          </cell>
          <cell r="I3500" t="str">
            <v>junho</v>
          </cell>
          <cell r="N3500">
            <v>150</v>
          </cell>
        </row>
        <row r="3501">
          <cell r="B3501" t="str">
            <v>FREE-LANCER SEGURANCA</v>
          </cell>
          <cell r="C3501" t="str">
            <v>FREE-LANCER</v>
          </cell>
          <cell r="I3501" t="str">
            <v>junho</v>
          </cell>
          <cell r="N3501">
            <v>150</v>
          </cell>
        </row>
        <row r="3502">
          <cell r="B3502" t="str">
            <v>FREE-LANCER CAIXA</v>
          </cell>
          <cell r="C3502" t="str">
            <v>FREE-LANCER</v>
          </cell>
          <cell r="I3502" t="str">
            <v>junho</v>
          </cell>
          <cell r="N3502">
            <v>150</v>
          </cell>
        </row>
        <row r="3503">
          <cell r="B3503" t="str">
            <v>FREE-LANCER COZINHA</v>
          </cell>
          <cell r="C3503" t="str">
            <v>FREE-LANCER</v>
          </cell>
          <cell r="I3503" t="str">
            <v>junho</v>
          </cell>
          <cell r="N3503">
            <v>150</v>
          </cell>
        </row>
        <row r="3504">
          <cell r="B3504" t="str">
            <v>FREE-LANCER SEGURANCA</v>
          </cell>
          <cell r="C3504" t="str">
            <v>FREE-LANCER</v>
          </cell>
          <cell r="I3504" t="str">
            <v>junho</v>
          </cell>
          <cell r="N3504">
            <v>150</v>
          </cell>
        </row>
        <row r="3505">
          <cell r="B3505" t="str">
            <v>FREE-LANCER CAIXA</v>
          </cell>
          <cell r="C3505" t="str">
            <v>FREE-LANCER</v>
          </cell>
          <cell r="I3505" t="str">
            <v>junho</v>
          </cell>
          <cell r="N3505">
            <v>150</v>
          </cell>
        </row>
        <row r="3506">
          <cell r="B3506" t="str">
            <v>FREE-LANCER PARRILHA</v>
          </cell>
          <cell r="C3506" t="str">
            <v>FREE-LANCER</v>
          </cell>
          <cell r="I3506" t="str">
            <v>junho</v>
          </cell>
          <cell r="N3506">
            <v>150</v>
          </cell>
        </row>
        <row r="3507">
          <cell r="B3507" t="str">
            <v>FREE-LANCER COZINHA</v>
          </cell>
          <cell r="C3507" t="str">
            <v>FREE-LANCER</v>
          </cell>
          <cell r="I3507" t="str">
            <v>junho</v>
          </cell>
          <cell r="N3507">
            <v>150</v>
          </cell>
        </row>
        <row r="3508">
          <cell r="B3508" t="str">
            <v>FREE-LANCER SEGURANCA</v>
          </cell>
          <cell r="C3508" t="str">
            <v>FREE-LANCER</v>
          </cell>
          <cell r="I3508" t="str">
            <v>junho</v>
          </cell>
          <cell r="N3508">
            <v>150</v>
          </cell>
        </row>
        <row r="3509">
          <cell r="B3509" t="str">
            <v>FREE-LANCER COZINHA</v>
          </cell>
          <cell r="C3509" t="str">
            <v>FREE-LANCER</v>
          </cell>
          <cell r="I3509" t="str">
            <v>julho</v>
          </cell>
          <cell r="N3509">
            <v>150</v>
          </cell>
        </row>
        <row r="3510">
          <cell r="B3510" t="str">
            <v>FREE-LANCER PARRILHA</v>
          </cell>
          <cell r="C3510" t="str">
            <v>FREE-LANCER</v>
          </cell>
          <cell r="I3510" t="str">
            <v>julho</v>
          </cell>
          <cell r="N3510">
            <v>150</v>
          </cell>
        </row>
        <row r="3511">
          <cell r="B3511" t="str">
            <v>FREE-LANCER SALAO</v>
          </cell>
          <cell r="C3511" t="str">
            <v>FREE-LANCER</v>
          </cell>
          <cell r="I3511" t="str">
            <v>julho</v>
          </cell>
          <cell r="N3511">
            <v>150</v>
          </cell>
        </row>
        <row r="3512">
          <cell r="B3512" t="str">
            <v>FREE-LANCER SALAO</v>
          </cell>
          <cell r="C3512" t="str">
            <v>FREE-LANCER</v>
          </cell>
          <cell r="I3512" t="str">
            <v>julho</v>
          </cell>
          <cell r="N3512">
            <v>150</v>
          </cell>
        </row>
        <row r="3513">
          <cell r="B3513" t="str">
            <v>FREE-LANCER SALAO</v>
          </cell>
          <cell r="C3513" t="str">
            <v>FREE-LANCER</v>
          </cell>
          <cell r="I3513" t="str">
            <v>julho</v>
          </cell>
          <cell r="N3513">
            <v>150</v>
          </cell>
        </row>
        <row r="3514">
          <cell r="B3514" t="str">
            <v>FREE-LANCER COZINHA</v>
          </cell>
          <cell r="C3514" t="str">
            <v>FREE-LANCER</v>
          </cell>
          <cell r="I3514" t="str">
            <v>julho</v>
          </cell>
          <cell r="N3514">
            <v>150</v>
          </cell>
        </row>
        <row r="3515">
          <cell r="B3515" t="str">
            <v>FREE-LANCER SALAO</v>
          </cell>
          <cell r="C3515" t="str">
            <v>FREE-LANCER</v>
          </cell>
          <cell r="I3515" t="str">
            <v>julho</v>
          </cell>
          <cell r="N3515">
            <v>150</v>
          </cell>
        </row>
        <row r="3516">
          <cell r="B3516" t="str">
            <v>FREE-LANCER SALAO</v>
          </cell>
          <cell r="C3516" t="str">
            <v>FREE-LANCER</v>
          </cell>
          <cell r="I3516" t="str">
            <v>julho</v>
          </cell>
          <cell r="N3516">
            <v>150</v>
          </cell>
        </row>
        <row r="3517">
          <cell r="B3517" t="str">
            <v>FREE LANCER LIMPEZA</v>
          </cell>
          <cell r="C3517" t="str">
            <v>FREE-LANCER</v>
          </cell>
          <cell r="I3517" t="str">
            <v>julho</v>
          </cell>
          <cell r="N3517">
            <v>150</v>
          </cell>
        </row>
        <row r="3518">
          <cell r="B3518" t="str">
            <v>FREE-LANCER SEGURANCA</v>
          </cell>
          <cell r="C3518" t="str">
            <v>FREE-LANCER</v>
          </cell>
          <cell r="I3518" t="str">
            <v>julho</v>
          </cell>
          <cell r="N3518">
            <v>150</v>
          </cell>
        </row>
        <row r="3519">
          <cell r="B3519" t="str">
            <v>FREE-LANCER PARRILHA</v>
          </cell>
          <cell r="C3519" t="str">
            <v>FREE-LANCER</v>
          </cell>
          <cell r="I3519" t="str">
            <v>julho</v>
          </cell>
          <cell r="N3519">
            <v>150</v>
          </cell>
        </row>
        <row r="3520">
          <cell r="B3520" t="str">
            <v>FREE-LANCER COZINHA</v>
          </cell>
          <cell r="C3520" t="str">
            <v>FREE-LANCER</v>
          </cell>
          <cell r="I3520" t="str">
            <v>julho</v>
          </cell>
          <cell r="N3520">
            <v>150</v>
          </cell>
        </row>
        <row r="3521">
          <cell r="B3521" t="str">
            <v>FREE-LANCER SALAO</v>
          </cell>
          <cell r="C3521" t="str">
            <v>FREE-LANCER</v>
          </cell>
          <cell r="I3521" t="str">
            <v>julho</v>
          </cell>
          <cell r="N3521">
            <v>150</v>
          </cell>
        </row>
        <row r="3522">
          <cell r="B3522" t="str">
            <v>FREE LANCER LIMPEZA</v>
          </cell>
          <cell r="C3522" t="str">
            <v>FREE-LANCER</v>
          </cell>
          <cell r="I3522" t="str">
            <v>julho</v>
          </cell>
          <cell r="N3522">
            <v>150</v>
          </cell>
        </row>
        <row r="3523">
          <cell r="B3523" t="str">
            <v>FREE-LANCER SEGURANCA</v>
          </cell>
          <cell r="C3523" t="str">
            <v>FREE-LANCER</v>
          </cell>
          <cell r="I3523" t="str">
            <v>julho</v>
          </cell>
          <cell r="N3523">
            <v>150</v>
          </cell>
        </row>
        <row r="3524">
          <cell r="B3524" t="str">
            <v>FREE-LANCER BAR</v>
          </cell>
          <cell r="C3524" t="str">
            <v>FREE-LANCER</v>
          </cell>
          <cell r="I3524" t="str">
            <v>julho</v>
          </cell>
          <cell r="N3524">
            <v>150</v>
          </cell>
        </row>
        <row r="3525">
          <cell r="B3525" t="str">
            <v>FREE-LANCER SALAO</v>
          </cell>
          <cell r="C3525" t="str">
            <v>FREE-LANCER</v>
          </cell>
          <cell r="I3525" t="str">
            <v>julho</v>
          </cell>
          <cell r="N3525">
            <v>150</v>
          </cell>
        </row>
        <row r="3526">
          <cell r="B3526" t="str">
            <v>FREE-LANCER PARRILHA</v>
          </cell>
          <cell r="C3526" t="str">
            <v>FREE-LANCER</v>
          </cell>
          <cell r="I3526" t="str">
            <v>julho</v>
          </cell>
          <cell r="N3526">
            <v>150</v>
          </cell>
        </row>
        <row r="3527">
          <cell r="B3527" t="str">
            <v>FREE-LANCER COZINHA</v>
          </cell>
          <cell r="C3527" t="str">
            <v>FREE-LANCER</v>
          </cell>
          <cell r="I3527" t="str">
            <v>julho</v>
          </cell>
          <cell r="N3527">
            <v>150</v>
          </cell>
        </row>
        <row r="3528">
          <cell r="B3528" t="str">
            <v>FREE-LANCER SALAO</v>
          </cell>
          <cell r="C3528" t="str">
            <v>FREE-LANCER</v>
          </cell>
          <cell r="I3528" t="str">
            <v>julho</v>
          </cell>
          <cell r="N3528">
            <v>150</v>
          </cell>
        </row>
        <row r="3529">
          <cell r="B3529" t="str">
            <v>FREE-LANCER SALAO</v>
          </cell>
          <cell r="C3529" t="str">
            <v>FREE-LANCER</v>
          </cell>
          <cell r="I3529" t="str">
            <v>julho</v>
          </cell>
          <cell r="N3529">
            <v>150</v>
          </cell>
        </row>
        <row r="3530">
          <cell r="B3530" t="str">
            <v>FREE-LANCER SALAO</v>
          </cell>
          <cell r="C3530" t="str">
            <v>FREE-LANCER</v>
          </cell>
          <cell r="I3530" t="str">
            <v>julho</v>
          </cell>
          <cell r="N3530">
            <v>150</v>
          </cell>
        </row>
        <row r="3531">
          <cell r="B3531" t="str">
            <v>FREE-LANCER SEGURANCA</v>
          </cell>
          <cell r="C3531" t="str">
            <v>FREE-LANCER</v>
          </cell>
          <cell r="I3531" t="str">
            <v>julho</v>
          </cell>
          <cell r="N3531">
            <v>150</v>
          </cell>
        </row>
        <row r="3532">
          <cell r="B3532" t="str">
            <v>FREE-LANCER CAIXA</v>
          </cell>
          <cell r="C3532" t="str">
            <v>FREE-LANCER</v>
          </cell>
          <cell r="I3532" t="str">
            <v>julho</v>
          </cell>
          <cell r="N3532">
            <v>150</v>
          </cell>
        </row>
        <row r="3533">
          <cell r="B3533" t="str">
            <v>FREE-LANCER BAR</v>
          </cell>
          <cell r="C3533" t="str">
            <v>FREE-LANCER</v>
          </cell>
          <cell r="I3533" t="str">
            <v>julho</v>
          </cell>
          <cell r="N3533">
            <v>150</v>
          </cell>
        </row>
        <row r="3534">
          <cell r="B3534" t="str">
            <v>FREE-LANCER PARRILHA</v>
          </cell>
          <cell r="C3534" t="str">
            <v>FREE-LANCER</v>
          </cell>
          <cell r="I3534" t="str">
            <v>julho</v>
          </cell>
          <cell r="N3534">
            <v>150</v>
          </cell>
        </row>
        <row r="3535">
          <cell r="B3535" t="str">
            <v>FREE-LANCER COZINHA</v>
          </cell>
          <cell r="C3535" t="str">
            <v>FREE-LANCER</v>
          </cell>
          <cell r="I3535" t="str">
            <v>julho</v>
          </cell>
          <cell r="N3535">
            <v>150</v>
          </cell>
        </row>
        <row r="3536">
          <cell r="B3536" t="str">
            <v>FREE-LANCER SEGURANCA</v>
          </cell>
          <cell r="C3536" t="str">
            <v>FREE-LANCER</v>
          </cell>
          <cell r="I3536" t="str">
            <v>julho</v>
          </cell>
          <cell r="N3536">
            <v>150</v>
          </cell>
        </row>
        <row r="3537">
          <cell r="B3537" t="str">
            <v>FREE-LANCER COZINHA</v>
          </cell>
          <cell r="C3537" t="str">
            <v>FREE-LANCER</v>
          </cell>
          <cell r="I3537" t="str">
            <v>julho</v>
          </cell>
          <cell r="N3537">
            <v>150</v>
          </cell>
        </row>
        <row r="3538">
          <cell r="B3538" t="str">
            <v>FREE-LANCER SALAO</v>
          </cell>
          <cell r="C3538" t="str">
            <v>FREE-LANCER</v>
          </cell>
          <cell r="I3538" t="str">
            <v>julho</v>
          </cell>
          <cell r="N3538">
            <v>150</v>
          </cell>
        </row>
        <row r="3539">
          <cell r="B3539" t="str">
            <v>FREE-LANCER SEGURANCA</v>
          </cell>
          <cell r="C3539" t="str">
            <v>FREE-LANCER</v>
          </cell>
          <cell r="I3539" t="str">
            <v>julho</v>
          </cell>
          <cell r="N3539">
            <v>150</v>
          </cell>
        </row>
        <row r="3540">
          <cell r="B3540" t="str">
            <v>FREE-LANCER SEGURANCA</v>
          </cell>
          <cell r="C3540" t="str">
            <v>FREE-LANCER</v>
          </cell>
          <cell r="I3540" t="str">
            <v>julho</v>
          </cell>
          <cell r="N3540">
            <v>150</v>
          </cell>
        </row>
        <row r="3541">
          <cell r="B3541" t="str">
            <v>FREE-LANCER CAIXA</v>
          </cell>
          <cell r="C3541" t="str">
            <v>FREE-LANCER</v>
          </cell>
          <cell r="I3541" t="str">
            <v>julho</v>
          </cell>
          <cell r="N3541">
            <v>150</v>
          </cell>
        </row>
        <row r="3542">
          <cell r="B3542" t="str">
            <v>FREE-LANCER COZINHA</v>
          </cell>
          <cell r="C3542" t="str">
            <v>FREE-LANCER</v>
          </cell>
          <cell r="I3542" t="str">
            <v>julho</v>
          </cell>
          <cell r="N3542">
            <v>150</v>
          </cell>
        </row>
        <row r="3543">
          <cell r="B3543" t="str">
            <v>FREE-LANCER SALAO</v>
          </cell>
          <cell r="C3543" t="str">
            <v>FREE-LANCER</v>
          </cell>
          <cell r="I3543" t="str">
            <v>julho</v>
          </cell>
          <cell r="N3543">
            <v>150</v>
          </cell>
        </row>
        <row r="3544">
          <cell r="B3544" t="str">
            <v>FREE-LANCER SEGURANCA</v>
          </cell>
          <cell r="C3544" t="str">
            <v>FREE-LANCER</v>
          </cell>
          <cell r="I3544" t="str">
            <v>julho</v>
          </cell>
          <cell r="N3544">
            <v>150</v>
          </cell>
        </row>
        <row r="3545">
          <cell r="B3545" t="str">
            <v>FREE-LANCER CAIXA</v>
          </cell>
          <cell r="C3545" t="str">
            <v>FREE-LANCER</v>
          </cell>
          <cell r="I3545" t="str">
            <v>julho</v>
          </cell>
          <cell r="N3545">
            <v>150</v>
          </cell>
        </row>
        <row r="3546">
          <cell r="B3546" t="str">
            <v>FREE-LANCER SEGURANCA</v>
          </cell>
          <cell r="C3546" t="str">
            <v>FREE-LANCER</v>
          </cell>
          <cell r="I3546" t="str">
            <v>julho</v>
          </cell>
          <cell r="N3546">
            <v>150</v>
          </cell>
        </row>
        <row r="3547">
          <cell r="B3547" t="str">
            <v>FREE-LANCER CAIXA</v>
          </cell>
          <cell r="C3547" t="str">
            <v>FREE-LANCER</v>
          </cell>
          <cell r="I3547" t="str">
            <v>julho</v>
          </cell>
          <cell r="N3547">
            <v>150</v>
          </cell>
        </row>
        <row r="3548">
          <cell r="B3548" t="str">
            <v>FREE-LANCER COZINHA</v>
          </cell>
          <cell r="C3548" t="str">
            <v>FREE-LANCER</v>
          </cell>
          <cell r="I3548" t="str">
            <v>julho</v>
          </cell>
          <cell r="N3548">
            <v>150</v>
          </cell>
        </row>
        <row r="3549">
          <cell r="B3549" t="str">
            <v>FREE-LANCER SEGURANCA</v>
          </cell>
          <cell r="C3549" t="str">
            <v>FREE-LANCER</v>
          </cell>
          <cell r="I3549" t="str">
            <v>julho</v>
          </cell>
          <cell r="N3549">
            <v>150</v>
          </cell>
        </row>
        <row r="3550">
          <cell r="B3550" t="str">
            <v>FREE-LANCER SALAO</v>
          </cell>
          <cell r="C3550" t="str">
            <v>FREE-LANCER</v>
          </cell>
          <cell r="I3550" t="str">
            <v>julho</v>
          </cell>
          <cell r="N3550">
            <v>150</v>
          </cell>
        </row>
        <row r="3551">
          <cell r="B3551" t="str">
            <v>FREE-LANCER SALAO</v>
          </cell>
          <cell r="C3551" t="str">
            <v>FREE-LANCER</v>
          </cell>
          <cell r="I3551" t="str">
            <v>julho</v>
          </cell>
          <cell r="N3551">
            <v>150</v>
          </cell>
        </row>
        <row r="3552">
          <cell r="B3552" t="str">
            <v>FREE-LANCER SEGURANCA</v>
          </cell>
          <cell r="C3552" t="str">
            <v>FREE-LANCER</v>
          </cell>
          <cell r="I3552" t="str">
            <v>julho</v>
          </cell>
          <cell r="N3552">
            <v>150</v>
          </cell>
        </row>
        <row r="3553">
          <cell r="B3553" t="str">
            <v>FREE-LANCER BAR</v>
          </cell>
          <cell r="C3553" t="str">
            <v>FREE-LANCER</v>
          </cell>
          <cell r="I3553" t="str">
            <v>julho</v>
          </cell>
          <cell r="N3553">
            <v>862.5</v>
          </cell>
        </row>
        <row r="3554">
          <cell r="B3554" t="str">
            <v>FREE-LANCER SEGURANCA</v>
          </cell>
          <cell r="C3554" t="str">
            <v>FREE-LANCER</v>
          </cell>
          <cell r="I3554" t="str">
            <v>julho</v>
          </cell>
          <cell r="N3554">
            <v>150</v>
          </cell>
        </row>
        <row r="3555">
          <cell r="B3555" t="str">
            <v>FREE-LANCER SEGURANCA</v>
          </cell>
          <cell r="C3555" t="str">
            <v>FREE-LANCER</v>
          </cell>
          <cell r="I3555" t="str">
            <v>julho</v>
          </cell>
          <cell r="N3555">
            <v>150</v>
          </cell>
        </row>
        <row r="3556">
          <cell r="B3556" t="str">
            <v>FREE-LANCER COZINHA</v>
          </cell>
          <cell r="C3556" t="str">
            <v>FREE-LANCER</v>
          </cell>
          <cell r="I3556" t="str">
            <v>julho</v>
          </cell>
          <cell r="N3556">
            <v>150</v>
          </cell>
        </row>
        <row r="3557">
          <cell r="B3557" t="str">
            <v>FREE-LANCER SALAO</v>
          </cell>
          <cell r="C3557" t="str">
            <v>FREE-LANCER</v>
          </cell>
          <cell r="I3557" t="str">
            <v>julho</v>
          </cell>
          <cell r="N3557">
            <v>150</v>
          </cell>
        </row>
        <row r="3558">
          <cell r="B3558" t="str">
            <v>FREE-LANCER SEGURANCA</v>
          </cell>
          <cell r="C3558" t="str">
            <v>FREE-LANCER</v>
          </cell>
          <cell r="I3558" t="str">
            <v>julho</v>
          </cell>
          <cell r="N3558">
            <v>150</v>
          </cell>
        </row>
        <row r="3559">
          <cell r="B3559" t="str">
            <v>FREE-LANCER COZINHA</v>
          </cell>
          <cell r="C3559" t="str">
            <v>FREE-LANCER</v>
          </cell>
          <cell r="I3559" t="str">
            <v>julho</v>
          </cell>
          <cell r="N3559">
            <v>150</v>
          </cell>
        </row>
        <row r="3560">
          <cell r="B3560" t="str">
            <v>FREE-LANCER SEGURANCA</v>
          </cell>
          <cell r="C3560" t="str">
            <v>FREE-LANCER</v>
          </cell>
          <cell r="I3560" t="str">
            <v>julho</v>
          </cell>
          <cell r="N3560">
            <v>150</v>
          </cell>
        </row>
        <row r="3561">
          <cell r="B3561" t="str">
            <v>FREE-LANCER SEGURANCA</v>
          </cell>
          <cell r="C3561" t="str">
            <v>FREE-LANCER</v>
          </cell>
          <cell r="I3561" t="str">
            <v>julho</v>
          </cell>
          <cell r="N3561">
            <v>200</v>
          </cell>
        </row>
        <row r="3562">
          <cell r="B3562" t="str">
            <v>FREE-LANCER CAIXA</v>
          </cell>
          <cell r="C3562" t="str">
            <v>FREE-LANCER</v>
          </cell>
          <cell r="I3562" t="str">
            <v>julho</v>
          </cell>
          <cell r="N3562">
            <v>150</v>
          </cell>
        </row>
        <row r="3563">
          <cell r="B3563" t="str">
            <v>FREE-LANCER SEGURANCA</v>
          </cell>
          <cell r="C3563" t="str">
            <v>FREE-LANCER</v>
          </cell>
          <cell r="I3563" t="str">
            <v>julho</v>
          </cell>
          <cell r="N3563">
            <v>150</v>
          </cell>
        </row>
        <row r="3564">
          <cell r="B3564" t="str">
            <v>FREE-LANCER CAIXA</v>
          </cell>
          <cell r="C3564" t="str">
            <v>FREE-LANCER</v>
          </cell>
          <cell r="I3564" t="str">
            <v>julho</v>
          </cell>
          <cell r="N3564">
            <v>150</v>
          </cell>
        </row>
        <row r="3565">
          <cell r="B3565" t="str">
            <v>FREE-LANCER COZINHA</v>
          </cell>
          <cell r="C3565" t="str">
            <v>FREE-LANCER</v>
          </cell>
          <cell r="I3565" t="str">
            <v>julho</v>
          </cell>
          <cell r="N3565">
            <v>150</v>
          </cell>
        </row>
        <row r="3566">
          <cell r="B3566" t="str">
            <v>FREE-LANCER SEGURANCA</v>
          </cell>
          <cell r="C3566" t="str">
            <v>FREE-LANCER</v>
          </cell>
          <cell r="I3566" t="str">
            <v>julho</v>
          </cell>
          <cell r="N3566">
            <v>150</v>
          </cell>
        </row>
        <row r="3567">
          <cell r="B3567" t="str">
            <v>FREE-LANCER SEGURANCA</v>
          </cell>
          <cell r="C3567" t="str">
            <v>FREE-LANCER</v>
          </cell>
          <cell r="I3567" t="str">
            <v>julho</v>
          </cell>
          <cell r="N3567">
            <v>122</v>
          </cell>
        </row>
        <row r="3568">
          <cell r="B3568" t="str">
            <v>FREE-LANCER COZINHA</v>
          </cell>
          <cell r="C3568" t="str">
            <v>FREE-LANCER</v>
          </cell>
          <cell r="I3568" t="str">
            <v>julho</v>
          </cell>
          <cell r="N3568">
            <v>150</v>
          </cell>
        </row>
        <row r="3569">
          <cell r="B3569" t="str">
            <v>FREE-LANCER SEGURANCA</v>
          </cell>
          <cell r="C3569" t="str">
            <v>FREE-LANCER</v>
          </cell>
          <cell r="I3569" t="str">
            <v>julho</v>
          </cell>
          <cell r="N3569">
            <v>150</v>
          </cell>
        </row>
        <row r="3570">
          <cell r="B3570" t="str">
            <v>FREE-LANCER SALAO</v>
          </cell>
          <cell r="C3570" t="str">
            <v>FREE-LANCER</v>
          </cell>
          <cell r="I3570" t="str">
            <v>julho</v>
          </cell>
          <cell r="N3570">
            <v>150</v>
          </cell>
        </row>
        <row r="3571">
          <cell r="B3571" t="str">
            <v>FREE-LANCER SEGURANCA</v>
          </cell>
          <cell r="C3571" t="str">
            <v>FREE-LANCER</v>
          </cell>
          <cell r="I3571" t="str">
            <v>julho</v>
          </cell>
          <cell r="N3571">
            <v>150</v>
          </cell>
        </row>
        <row r="3572">
          <cell r="B3572" t="str">
            <v>FREE-LANCER SALAO</v>
          </cell>
          <cell r="C3572" t="str">
            <v>FREE-LANCER</v>
          </cell>
          <cell r="I3572" t="str">
            <v>julho</v>
          </cell>
          <cell r="N3572">
            <v>150</v>
          </cell>
        </row>
        <row r="3573">
          <cell r="B3573" t="str">
            <v>FREE-LANCER SEGURANCA</v>
          </cell>
          <cell r="C3573" t="str">
            <v>FREE-LANCER</v>
          </cell>
          <cell r="I3573" t="str">
            <v>julho</v>
          </cell>
          <cell r="N3573">
            <v>150</v>
          </cell>
        </row>
        <row r="3574">
          <cell r="B3574" t="str">
            <v>FREE-LANCER CAIXA</v>
          </cell>
          <cell r="C3574" t="str">
            <v>FREE-LANCER</v>
          </cell>
          <cell r="I3574" t="str">
            <v>julho</v>
          </cell>
          <cell r="N3574">
            <v>150</v>
          </cell>
        </row>
        <row r="3575">
          <cell r="B3575" t="str">
            <v>FREE-LANCER SEGURANCA</v>
          </cell>
          <cell r="C3575" t="str">
            <v>FREE-LANCER</v>
          </cell>
          <cell r="I3575" t="str">
            <v>julho</v>
          </cell>
          <cell r="N3575">
            <v>150</v>
          </cell>
        </row>
        <row r="3576">
          <cell r="B3576" t="str">
            <v>FREE-LANCER CAIXA</v>
          </cell>
          <cell r="C3576" t="str">
            <v>FREE-LANCER</v>
          </cell>
          <cell r="I3576" t="str">
            <v>julho</v>
          </cell>
          <cell r="N3576">
            <v>150</v>
          </cell>
        </row>
        <row r="3577">
          <cell r="B3577" t="str">
            <v>FREE-LANCER SEGURANCA</v>
          </cell>
          <cell r="C3577" t="str">
            <v>FREE-LANCER</v>
          </cell>
          <cell r="I3577" t="str">
            <v>julho</v>
          </cell>
          <cell r="N3577">
            <v>150</v>
          </cell>
        </row>
        <row r="3578">
          <cell r="B3578" t="str">
            <v>FREE LANCER LIMPEZA</v>
          </cell>
          <cell r="C3578" t="str">
            <v>FREE-LANCER</v>
          </cell>
          <cell r="I3578" t="str">
            <v>julho</v>
          </cell>
          <cell r="N3578">
            <v>150</v>
          </cell>
        </row>
        <row r="3579">
          <cell r="B3579" t="str">
            <v>FREE-LANCER CAIXA</v>
          </cell>
          <cell r="C3579" t="str">
            <v>FREE-LANCER</v>
          </cell>
          <cell r="I3579" t="str">
            <v>julho</v>
          </cell>
          <cell r="N3579">
            <v>150</v>
          </cell>
        </row>
        <row r="3580">
          <cell r="B3580" t="str">
            <v>FREE LANCER LIMPEZA</v>
          </cell>
          <cell r="C3580" t="str">
            <v>FREE-LANCER</v>
          </cell>
          <cell r="I3580" t="str">
            <v>julho</v>
          </cell>
          <cell r="N3580">
            <v>150</v>
          </cell>
        </row>
        <row r="3581">
          <cell r="B3581" t="str">
            <v>FREE LANCER LIMPEZA</v>
          </cell>
          <cell r="C3581" t="str">
            <v>FREE-LANCER</v>
          </cell>
          <cell r="I3581" t="str">
            <v>julho</v>
          </cell>
          <cell r="N3581">
            <v>130</v>
          </cell>
        </row>
        <row r="3582">
          <cell r="B3582" t="str">
            <v>FREE LANCER LIMPEZA</v>
          </cell>
          <cell r="C3582" t="str">
            <v>FREE-LANCER</v>
          </cell>
          <cell r="I3582" t="str">
            <v>julho</v>
          </cell>
          <cell r="N3582">
            <v>1161.5</v>
          </cell>
        </row>
        <row r="3583">
          <cell r="B3583" t="str">
            <v>FREE-LANCER SEGURANCA</v>
          </cell>
          <cell r="C3583" t="str">
            <v>FREE-LANCER</v>
          </cell>
          <cell r="I3583" t="str">
            <v>julho</v>
          </cell>
          <cell r="N3583">
            <v>150</v>
          </cell>
        </row>
        <row r="3584">
          <cell r="B3584" t="str">
            <v>FREE-LANCER SEGURANCA</v>
          </cell>
          <cell r="C3584" t="str">
            <v>FREE-LANCER</v>
          </cell>
          <cell r="I3584" t="str">
            <v>julho</v>
          </cell>
          <cell r="N3584">
            <v>150</v>
          </cell>
        </row>
        <row r="3585">
          <cell r="B3585" t="str">
            <v>FREE-LANCER SEGURANCA</v>
          </cell>
          <cell r="C3585" t="str">
            <v>FREE-LANCER</v>
          </cell>
          <cell r="I3585" t="str">
            <v>julho</v>
          </cell>
          <cell r="N3585">
            <v>150</v>
          </cell>
        </row>
        <row r="3586">
          <cell r="B3586" t="str">
            <v>FREE-LANCER COZINHA</v>
          </cell>
          <cell r="C3586" t="str">
            <v>FREE-LANCER</v>
          </cell>
          <cell r="I3586" t="str">
            <v>julho</v>
          </cell>
          <cell r="N3586">
            <v>280</v>
          </cell>
        </row>
        <row r="3587">
          <cell r="B3587" t="str">
            <v>FREE-LANCER SALAO</v>
          </cell>
          <cell r="C3587" t="str">
            <v>FREE-LANCER</v>
          </cell>
          <cell r="I3587" t="str">
            <v>julho</v>
          </cell>
          <cell r="N3587">
            <v>150</v>
          </cell>
        </row>
        <row r="3588">
          <cell r="B3588" t="str">
            <v>FREE LANCER LIMPEZA</v>
          </cell>
          <cell r="C3588" t="str">
            <v>FREE-LANCER</v>
          </cell>
          <cell r="I3588" t="str">
            <v>julho</v>
          </cell>
          <cell r="N3588">
            <v>130</v>
          </cell>
        </row>
        <row r="3589">
          <cell r="B3589" t="str">
            <v>FREE-LANCER SEGURANCA</v>
          </cell>
          <cell r="C3589" t="str">
            <v>FREE-LANCER</v>
          </cell>
          <cell r="I3589" t="str">
            <v>julho</v>
          </cell>
          <cell r="N3589">
            <v>150</v>
          </cell>
        </row>
        <row r="3590">
          <cell r="B3590" t="str">
            <v>FREE-LANCER SEGURANCA</v>
          </cell>
          <cell r="C3590" t="str">
            <v>FREE-LANCER</v>
          </cell>
          <cell r="I3590" t="str">
            <v>julho</v>
          </cell>
          <cell r="N3590">
            <v>150</v>
          </cell>
        </row>
        <row r="3591">
          <cell r="B3591" t="str">
            <v>FREE-LANCER SEGURANCA</v>
          </cell>
          <cell r="C3591" t="str">
            <v>FREE-LANCER</v>
          </cell>
          <cell r="I3591" t="str">
            <v>julho</v>
          </cell>
          <cell r="N3591">
            <v>90</v>
          </cell>
        </row>
        <row r="3592">
          <cell r="B3592" t="str">
            <v>FREE-LANCER CAIXA</v>
          </cell>
          <cell r="C3592" t="str">
            <v>FREE-LANCER</v>
          </cell>
          <cell r="I3592" t="str">
            <v>julho</v>
          </cell>
          <cell r="N3592">
            <v>150</v>
          </cell>
        </row>
        <row r="3593">
          <cell r="B3593" t="str">
            <v>FREE-LANCER SEGURANCA</v>
          </cell>
          <cell r="C3593" t="str">
            <v>FREE-LANCER</v>
          </cell>
          <cell r="I3593" t="str">
            <v>julho</v>
          </cell>
          <cell r="N3593">
            <v>150</v>
          </cell>
        </row>
        <row r="3594">
          <cell r="B3594" t="str">
            <v>FREE-LANCER CAIXA</v>
          </cell>
          <cell r="C3594" t="str">
            <v>FREE-LANCER</v>
          </cell>
          <cell r="I3594" t="str">
            <v>julho</v>
          </cell>
          <cell r="N3594">
            <v>150</v>
          </cell>
        </row>
        <row r="3595">
          <cell r="B3595" t="str">
            <v>FREE-LANCER SEGURANCA</v>
          </cell>
          <cell r="C3595" t="str">
            <v>FREE-LANCER</v>
          </cell>
          <cell r="I3595" t="str">
            <v>julho</v>
          </cell>
          <cell r="N3595">
            <v>150</v>
          </cell>
        </row>
        <row r="3596">
          <cell r="B3596" t="str">
            <v>FREE-LANCER SALAO</v>
          </cell>
          <cell r="C3596" t="str">
            <v>FREE-LANCER</v>
          </cell>
          <cell r="I3596" t="str">
            <v>julho</v>
          </cell>
          <cell r="N3596">
            <v>150</v>
          </cell>
        </row>
        <row r="3597">
          <cell r="B3597" t="str">
            <v>FREE-LANCER SALAO</v>
          </cell>
          <cell r="C3597" t="str">
            <v>FREE-LANCER</v>
          </cell>
          <cell r="I3597" t="str">
            <v>julho</v>
          </cell>
          <cell r="N3597">
            <v>150</v>
          </cell>
        </row>
        <row r="3598">
          <cell r="B3598" t="str">
            <v>FREE-LANCER SALAO</v>
          </cell>
          <cell r="C3598" t="str">
            <v>FREE-LANCER</v>
          </cell>
          <cell r="I3598" t="str">
            <v>julho</v>
          </cell>
          <cell r="N3598">
            <v>150</v>
          </cell>
        </row>
        <row r="3599">
          <cell r="B3599" t="str">
            <v>FREE-LANCER SEGURANCA</v>
          </cell>
          <cell r="C3599" t="str">
            <v>FREE-LANCER</v>
          </cell>
          <cell r="I3599" t="str">
            <v>julho</v>
          </cell>
          <cell r="N3599">
            <v>150</v>
          </cell>
        </row>
        <row r="3600">
          <cell r="B3600" t="str">
            <v>FREE-LANCER SEGURANCA</v>
          </cell>
          <cell r="C3600" t="str">
            <v>FREE-LANCER</v>
          </cell>
          <cell r="I3600" t="str">
            <v>julho</v>
          </cell>
          <cell r="N3600">
            <v>150</v>
          </cell>
        </row>
        <row r="3601">
          <cell r="B3601" t="str">
            <v>FREE-LANCER COZINHA</v>
          </cell>
          <cell r="C3601" t="str">
            <v>FREE-LANCER</v>
          </cell>
          <cell r="I3601" t="str">
            <v>julho</v>
          </cell>
          <cell r="N3601">
            <v>2231</v>
          </cell>
        </row>
        <row r="3602">
          <cell r="B3602" t="str">
            <v>MONITORES E TECLADOS</v>
          </cell>
          <cell r="C3602" t="str">
            <v>EQUIPAMENTOS DE INFORMATICA</v>
          </cell>
          <cell r="I3602" t="str">
            <v>setembro</v>
          </cell>
          <cell r="N3602">
            <v>159.91999999999999</v>
          </cell>
        </row>
        <row r="3603">
          <cell r="B3603" t="str">
            <v>COMPUTADORES E NOTEBOOKS</v>
          </cell>
          <cell r="C3603" t="str">
            <v>EQUIPAMENTOS DE INFORMATICA</v>
          </cell>
          <cell r="I3603" t="str">
            <v>setembro</v>
          </cell>
          <cell r="N3603">
            <v>2850</v>
          </cell>
        </row>
        <row r="3604">
          <cell r="B3604" t="str">
            <v>IMPRESSORAS E SCANNERS</v>
          </cell>
          <cell r="C3604" t="str">
            <v>EQUIPAMENTOS DE INFORMATICA</v>
          </cell>
          <cell r="I3604" t="str">
            <v>outubro</v>
          </cell>
          <cell r="N3604">
            <v>1079.0999999999999</v>
          </cell>
        </row>
        <row r="3605">
          <cell r="B3605" t="str">
            <v>COMPUTADORES E NOTEBOOKS</v>
          </cell>
          <cell r="C3605" t="str">
            <v>EQUIPAMENTOS DE INFORMATICA</v>
          </cell>
          <cell r="I3605" t="str">
            <v>outubro</v>
          </cell>
          <cell r="N3605">
            <v>65.040000000000006</v>
          </cell>
        </row>
        <row r="3606">
          <cell r="B3606" t="str">
            <v>COMPUTADORES E NOTEBOOKS</v>
          </cell>
          <cell r="C3606" t="str">
            <v>EQUIPAMENTOS DE INFORMATICA</v>
          </cell>
          <cell r="I3606" t="str">
            <v>outubro</v>
          </cell>
          <cell r="N3606">
            <v>2850</v>
          </cell>
        </row>
        <row r="3607">
          <cell r="B3607" t="str">
            <v>MONITORES E TECLADOS</v>
          </cell>
          <cell r="C3607" t="str">
            <v>EQUIPAMENTOS DE INFORMATICA</v>
          </cell>
          <cell r="I3607" t="str">
            <v>outubro</v>
          </cell>
          <cell r="N3607">
            <v>532.12</v>
          </cell>
        </row>
        <row r="3608">
          <cell r="B3608" t="str">
            <v>MONITORES E TECLADOS</v>
          </cell>
          <cell r="C3608" t="str">
            <v>EQUIPAMENTOS DE INFORMATICA</v>
          </cell>
          <cell r="I3608" t="str">
            <v>outubro</v>
          </cell>
          <cell r="N3608">
            <v>69.8</v>
          </cell>
        </row>
        <row r="3609">
          <cell r="B3609" t="str">
            <v>COMPUTADORES E NOTEBOOKS</v>
          </cell>
          <cell r="C3609" t="str">
            <v>EQUIPAMENTOS DE INFORMATICA</v>
          </cell>
          <cell r="I3609" t="str">
            <v>novembro</v>
          </cell>
          <cell r="N3609">
            <v>2350</v>
          </cell>
        </row>
        <row r="3610">
          <cell r="B3610" t="str">
            <v>COMPUTADORES E NOTEBOOKS</v>
          </cell>
          <cell r="C3610" t="str">
            <v>EQUIPAMENTOS DE INFORMATICA</v>
          </cell>
          <cell r="I3610" t="str">
            <v>novembro</v>
          </cell>
          <cell r="N3610">
            <v>2850</v>
          </cell>
        </row>
        <row r="3611">
          <cell r="B3611" t="str">
            <v>COMPUTADORES E NOTEBOOKS</v>
          </cell>
          <cell r="C3611" t="str">
            <v>EQUIPAMENTOS DE INFORMATICA</v>
          </cell>
          <cell r="I3611" t="str">
            <v>novembro</v>
          </cell>
          <cell r="N3611">
            <v>666</v>
          </cell>
        </row>
        <row r="3612">
          <cell r="B3612" t="str">
            <v>COMPUTADORES E NOTEBOOKS</v>
          </cell>
          <cell r="C3612" t="str">
            <v>EQUIPAMENTOS DE INFORMATICA</v>
          </cell>
          <cell r="I3612" t="str">
            <v>novembro</v>
          </cell>
          <cell r="N3612">
            <v>2366.34</v>
          </cell>
        </row>
        <row r="3613">
          <cell r="B3613" t="str">
            <v>TABLETS E CELULARES CORPORATIVOS</v>
          </cell>
          <cell r="C3613" t="str">
            <v>EQUIPAMENTOS DE INFORMATICA</v>
          </cell>
          <cell r="I3613" t="str">
            <v>dezembro</v>
          </cell>
          <cell r="N3613">
            <v>298.89999999999998</v>
          </cell>
        </row>
        <row r="3614">
          <cell r="B3614" t="str">
            <v>IMPRESSORAS E SCANNERS</v>
          </cell>
          <cell r="C3614" t="str">
            <v>EQUIPAMENTOS DE INFORMATICA</v>
          </cell>
          <cell r="I3614" t="str">
            <v>dezembro</v>
          </cell>
          <cell r="N3614">
            <v>1480</v>
          </cell>
        </row>
        <row r="3615">
          <cell r="B3615" t="str">
            <v>COMPUTADORES E NOTEBOOKS</v>
          </cell>
          <cell r="C3615" t="str">
            <v>EQUIPAMENTOS DE INFORMATICA</v>
          </cell>
          <cell r="I3615" t="str">
            <v>dezembro</v>
          </cell>
          <cell r="N3615">
            <v>400</v>
          </cell>
        </row>
        <row r="3616">
          <cell r="B3616" t="str">
            <v>COMPUTADORES E NOTEBOOKS</v>
          </cell>
          <cell r="C3616" t="str">
            <v>EQUIPAMENTOS DE INFORMATICA</v>
          </cell>
          <cell r="I3616" t="str">
            <v>dezembro</v>
          </cell>
          <cell r="N3616">
            <v>666</v>
          </cell>
        </row>
        <row r="3617">
          <cell r="B3617" t="str">
            <v>COMPUTADORES E NOTEBOOKS</v>
          </cell>
          <cell r="C3617" t="str">
            <v>EQUIPAMENTOS DE INFORMATICA</v>
          </cell>
          <cell r="I3617" t="str">
            <v>dezembro</v>
          </cell>
          <cell r="N3617">
            <v>2366.33</v>
          </cell>
        </row>
        <row r="3618">
          <cell r="B3618" t="str">
            <v>OUTROS EQUIPAMENTOS DE REDE / SEGURANCA</v>
          </cell>
          <cell r="C3618" t="str">
            <v>EQUIPAMENTOS DE INFORMATICA</v>
          </cell>
          <cell r="I3618" t="str">
            <v>dezembro</v>
          </cell>
          <cell r="N3618">
            <v>1004.7</v>
          </cell>
        </row>
        <row r="3619">
          <cell r="B3619" t="str">
            <v>ACESSORIOS ELETRICOS / REDE</v>
          </cell>
          <cell r="C3619" t="str">
            <v>EQUIPAMENTOS DE INFORMATICA</v>
          </cell>
          <cell r="I3619" t="str">
            <v>dezembro</v>
          </cell>
          <cell r="N3619">
            <v>350</v>
          </cell>
        </row>
        <row r="3620">
          <cell r="B3620" t="str">
            <v>TABLETS E CELULARES CORPORATIVOS</v>
          </cell>
          <cell r="C3620" t="str">
            <v>EQUIPAMENTOS DE INFORMATICA</v>
          </cell>
          <cell r="I3620" t="str">
            <v>janeiro</v>
          </cell>
          <cell r="N3620">
            <v>649</v>
          </cell>
        </row>
        <row r="3621">
          <cell r="B3621" t="str">
            <v>COMPUTADORES E NOTEBOOKS</v>
          </cell>
          <cell r="C3621" t="str">
            <v>EQUIPAMENTOS DE INFORMATICA</v>
          </cell>
          <cell r="I3621" t="str">
            <v>janeiro</v>
          </cell>
          <cell r="N3621">
            <v>666</v>
          </cell>
        </row>
        <row r="3622">
          <cell r="B3622" t="str">
            <v>COMPUTADORES E NOTEBOOKS</v>
          </cell>
          <cell r="C3622" t="str">
            <v>EQUIPAMENTOS DE INFORMATICA</v>
          </cell>
          <cell r="I3622" t="str">
            <v>janeiro</v>
          </cell>
          <cell r="N3622">
            <v>2366.33</v>
          </cell>
        </row>
        <row r="3623">
          <cell r="B3623" t="str">
            <v>MONITORES E TECLADOS</v>
          </cell>
          <cell r="C3623" t="str">
            <v>EQUIPAMENTOS DE INFORMATICA</v>
          </cell>
          <cell r="I3623" t="str">
            <v>fevereiro</v>
          </cell>
          <cell r="N3623">
            <v>164.9</v>
          </cell>
        </row>
        <row r="3624">
          <cell r="B3624" t="str">
            <v>TABLETS E CELULARES CORPORATIVOS</v>
          </cell>
          <cell r="C3624" t="str">
            <v>EQUIPAMENTOS DE INFORMATICA</v>
          </cell>
          <cell r="I3624" t="str">
            <v>fevereiro</v>
          </cell>
          <cell r="N3624">
            <v>649</v>
          </cell>
        </row>
        <row r="3625">
          <cell r="B3625" t="str">
            <v>OUTROS EQUIPAMENTOS DE REDE / SEGURANCA</v>
          </cell>
          <cell r="C3625" t="str">
            <v>EQUIPAMENTOS DE INFORMATICA</v>
          </cell>
          <cell r="I3625" t="str">
            <v>fevereiro</v>
          </cell>
          <cell r="N3625">
            <v>87.9</v>
          </cell>
        </row>
        <row r="3626">
          <cell r="B3626" t="str">
            <v>COMPUTADORES E NOTEBOOKS</v>
          </cell>
          <cell r="C3626" t="str">
            <v>EQUIPAMENTOS DE INFORMATICA</v>
          </cell>
          <cell r="I3626" t="str">
            <v>fevereiro</v>
          </cell>
          <cell r="N3626">
            <v>1216.6600000000001</v>
          </cell>
        </row>
        <row r="3627">
          <cell r="B3627" t="str">
            <v xml:space="preserve">NOBREAKS E ESTABILIZADORES </v>
          </cell>
          <cell r="C3627" t="str">
            <v>EQUIPAMENTOS DE INFORMATICA</v>
          </cell>
          <cell r="I3627" t="str">
            <v>fevereiro</v>
          </cell>
          <cell r="N3627">
            <v>10323</v>
          </cell>
        </row>
        <row r="3628">
          <cell r="B3628" t="str">
            <v>OUTROS EQUIPAMENTOS DE REDE / SEGURANCA</v>
          </cell>
          <cell r="C3628" t="str">
            <v>EQUIPAMENTOS DE INFORMATICA</v>
          </cell>
          <cell r="I3628" t="str">
            <v>fevereiro</v>
          </cell>
          <cell r="N3628">
            <v>99.9</v>
          </cell>
        </row>
        <row r="3629">
          <cell r="B3629" t="str">
            <v>COMPUTADORES E NOTEBOOKS</v>
          </cell>
          <cell r="C3629" t="str">
            <v>EQUIPAMENTOS DE INFORMATICA</v>
          </cell>
          <cell r="I3629" t="str">
            <v>março</v>
          </cell>
          <cell r="N3629">
            <v>1216.6600000000001</v>
          </cell>
        </row>
        <row r="3630">
          <cell r="B3630" t="str">
            <v>OUTROS EQUIPAMENTOS DE REDE / SEGURANCA</v>
          </cell>
          <cell r="C3630" t="str">
            <v>EQUIPAMENTOS DE INFORMATICA</v>
          </cell>
          <cell r="I3630" t="str">
            <v>março</v>
          </cell>
          <cell r="N3630">
            <v>1571.25</v>
          </cell>
        </row>
        <row r="3631">
          <cell r="B3631" t="str">
            <v>COMPUTADORES E NOTEBOOKS</v>
          </cell>
          <cell r="C3631" t="str">
            <v>EQUIPAMENTOS DE INFORMATICA</v>
          </cell>
          <cell r="I3631" t="str">
            <v>abril</v>
          </cell>
          <cell r="N3631">
            <v>1219.07</v>
          </cell>
        </row>
        <row r="3632">
          <cell r="B3632" t="str">
            <v>IMPRESSORAS E SCANNERS</v>
          </cell>
          <cell r="C3632" t="str">
            <v>EQUIPAMENTOS DE INFORMATICA</v>
          </cell>
          <cell r="I3632" t="str">
            <v>abril</v>
          </cell>
          <cell r="N3632">
            <v>1079.0999999999999</v>
          </cell>
        </row>
        <row r="3633">
          <cell r="B3633" t="str">
            <v>OUTROS EQUIPAMENTOS DE REDE / SEGURANCA</v>
          </cell>
          <cell r="C3633" t="str">
            <v>EQUIPAMENTOS DE INFORMATICA</v>
          </cell>
          <cell r="I3633" t="str">
            <v>abril</v>
          </cell>
          <cell r="N3633">
            <v>1571.25</v>
          </cell>
        </row>
        <row r="3634">
          <cell r="B3634" t="str">
            <v>IMPRESSORAS E SCANNERS</v>
          </cell>
          <cell r="C3634" t="str">
            <v>EQUIPAMENTOS DE INFORMATICA</v>
          </cell>
          <cell r="I3634" t="str">
            <v>maio</v>
          </cell>
          <cell r="N3634">
            <v>1568</v>
          </cell>
        </row>
        <row r="3635">
          <cell r="B3635" t="str">
            <v>OUTROS EQUIPAMENTOS DE REDE / SEGURANCA</v>
          </cell>
          <cell r="C3635" t="str">
            <v>EQUIPAMENTOS DE INFORMATICA</v>
          </cell>
          <cell r="I3635" t="str">
            <v>maio</v>
          </cell>
          <cell r="N3635">
            <v>71.48</v>
          </cell>
        </row>
        <row r="3636">
          <cell r="B3636" t="str">
            <v>COMPUTADORES E NOTEBOOKS</v>
          </cell>
          <cell r="C3636" t="str">
            <v>EQUIPAMENTOS DE INFORMATICA</v>
          </cell>
          <cell r="I3636" t="str">
            <v>maio</v>
          </cell>
          <cell r="N3636">
            <v>1571.25</v>
          </cell>
        </row>
        <row r="3637">
          <cell r="B3637" t="str">
            <v>OUTROS EQUIPAMENTOS DE REDE / SEGURANCA</v>
          </cell>
          <cell r="C3637" t="str">
            <v>EQUIPAMENTOS DE INFORMATICA</v>
          </cell>
          <cell r="I3637" t="str">
            <v>maio</v>
          </cell>
          <cell r="N3637">
            <v>997.5</v>
          </cell>
        </row>
        <row r="3638">
          <cell r="B3638" t="str">
            <v>TABLETS E CELULARES CORPORATIVOS</v>
          </cell>
          <cell r="C3638" t="str">
            <v>EQUIPAMENTOS DE INFORMATICA</v>
          </cell>
          <cell r="I3638" t="str">
            <v>junho</v>
          </cell>
          <cell r="N3638">
            <v>1398</v>
          </cell>
        </row>
        <row r="3639">
          <cell r="B3639" t="str">
            <v>COMPUTADORES E NOTEBOOKS</v>
          </cell>
          <cell r="C3639" t="str">
            <v>EQUIPAMENTOS DE INFORMATICA</v>
          </cell>
          <cell r="I3639" t="str">
            <v>junho</v>
          </cell>
          <cell r="N3639">
            <v>1571.25</v>
          </cell>
        </row>
        <row r="3640">
          <cell r="B3640" t="str">
            <v>OUTROS EQUIPAMENTOS DE REDE / SEGURANCA</v>
          </cell>
          <cell r="C3640" t="str">
            <v>EQUIPAMENTOS DE INFORMATICA</v>
          </cell>
          <cell r="I3640" t="str">
            <v>junho</v>
          </cell>
          <cell r="N3640">
            <v>997.5</v>
          </cell>
        </row>
        <row r="3641">
          <cell r="B3641" t="str">
            <v>OUTROS EQUIPAMENTOS DE REDE / SEGURANCA</v>
          </cell>
          <cell r="C3641" t="str">
            <v>EQUIPAMENTOS DE INFORMATICA</v>
          </cell>
          <cell r="I3641" t="str">
            <v>julho</v>
          </cell>
          <cell r="N3641">
            <v>1730</v>
          </cell>
        </row>
        <row r="3642">
          <cell r="B3642" t="str">
            <v>OUTROS EQUIPAMENTOS DE REDE / SEGURANCA</v>
          </cell>
          <cell r="C3642" t="str">
            <v>EQUIPAMENTOS DE INFORMATICA</v>
          </cell>
          <cell r="I3642" t="str">
            <v>julho</v>
          </cell>
          <cell r="N3642">
            <v>879.97</v>
          </cell>
        </row>
        <row r="3643">
          <cell r="B3643" t="str">
            <v>COMPUTADORES E NOTEBOOKS</v>
          </cell>
          <cell r="C3643" t="str">
            <v>EQUIPAMENTOS DE INFORMATICA</v>
          </cell>
          <cell r="I3643" t="str">
            <v>julho</v>
          </cell>
          <cell r="N3643">
            <v>2349.79</v>
          </cell>
        </row>
        <row r="3644">
          <cell r="B3644" t="str">
            <v>IR / INSS</v>
          </cell>
          <cell r="C3644" t="str">
            <v>ENCARGOS SOCIAIS</v>
          </cell>
          <cell r="I3644" t="str">
            <v>outubro</v>
          </cell>
          <cell r="N3644">
            <v>544.53</v>
          </cell>
        </row>
        <row r="3645">
          <cell r="B3645" t="str">
            <v>IR / INSS</v>
          </cell>
          <cell r="C3645" t="str">
            <v>ENCARGOS SOCIAIS</v>
          </cell>
          <cell r="I3645" t="str">
            <v>outubro</v>
          </cell>
          <cell r="N3645">
            <v>544.53</v>
          </cell>
        </row>
        <row r="3646">
          <cell r="B3646" t="str">
            <v>IR / INSS</v>
          </cell>
          <cell r="C3646" t="str">
            <v>ENCARGOS SOCIAIS</v>
          </cell>
          <cell r="I3646" t="str">
            <v>outubro</v>
          </cell>
          <cell r="N3646">
            <v>6062.7</v>
          </cell>
        </row>
        <row r="3647">
          <cell r="B3647" t="str">
            <v>IR / INSS</v>
          </cell>
          <cell r="C3647" t="str">
            <v>ENCARGOS SOCIAIS</v>
          </cell>
          <cell r="I3647" t="str">
            <v>outubro</v>
          </cell>
          <cell r="N3647">
            <v>6062.7</v>
          </cell>
        </row>
        <row r="3648">
          <cell r="B3648" t="str">
            <v>IR / INSS</v>
          </cell>
          <cell r="C3648" t="str">
            <v>ENCARGOS SOCIAIS</v>
          </cell>
          <cell r="I3648" t="str">
            <v>outubro</v>
          </cell>
          <cell r="N3648">
            <v>6062.7</v>
          </cell>
        </row>
        <row r="3649">
          <cell r="B3649" t="str">
            <v>IR / INSS</v>
          </cell>
          <cell r="C3649" t="str">
            <v>ENCARGOS SOCIAIS</v>
          </cell>
          <cell r="I3649" t="str">
            <v>outubro</v>
          </cell>
          <cell r="N3649">
            <v>13334.22</v>
          </cell>
        </row>
        <row r="3650">
          <cell r="B3650" t="str">
            <v>IR / INSS</v>
          </cell>
          <cell r="C3650" t="str">
            <v>ENCARGOS SOCIAIS</v>
          </cell>
          <cell r="I3650" t="str">
            <v>outubro</v>
          </cell>
          <cell r="N3650">
            <v>6062.7</v>
          </cell>
        </row>
        <row r="3651">
          <cell r="B3651" t="str">
            <v>FGTS</v>
          </cell>
          <cell r="C3651" t="str">
            <v>ENCARGOS SOCIAIS</v>
          </cell>
          <cell r="I3651" t="str">
            <v>novembro</v>
          </cell>
          <cell r="N3651">
            <v>30628.16</v>
          </cell>
        </row>
        <row r="3652">
          <cell r="B3652" t="str">
            <v>IR / INSS</v>
          </cell>
          <cell r="C3652" t="str">
            <v>ENCARGOS SOCIAIS</v>
          </cell>
          <cell r="I3652" t="str">
            <v>novembro</v>
          </cell>
          <cell r="N3652">
            <v>6115.02</v>
          </cell>
        </row>
        <row r="3653">
          <cell r="B3653" t="str">
            <v>IR / INSS</v>
          </cell>
          <cell r="C3653" t="str">
            <v>ENCARGOS SOCIAIS</v>
          </cell>
          <cell r="I3653" t="str">
            <v>novembro</v>
          </cell>
          <cell r="N3653">
            <v>13467.56</v>
          </cell>
        </row>
        <row r="3654">
          <cell r="B3654" t="str">
            <v>IR / INSS</v>
          </cell>
          <cell r="C3654" t="str">
            <v>ENCARGOS SOCIAIS</v>
          </cell>
          <cell r="I3654" t="str">
            <v>novembro</v>
          </cell>
          <cell r="N3654">
            <v>549.23</v>
          </cell>
        </row>
        <row r="3655">
          <cell r="B3655" t="str">
            <v>FGTS</v>
          </cell>
          <cell r="C3655" t="str">
            <v>ENCARGOS SOCIAIS</v>
          </cell>
          <cell r="I3655" t="str">
            <v>dezembro</v>
          </cell>
          <cell r="N3655">
            <v>615.39</v>
          </cell>
        </row>
        <row r="3656">
          <cell r="B3656" t="str">
            <v>FGTS</v>
          </cell>
          <cell r="C3656" t="str">
            <v>ENCARGOS SOCIAIS</v>
          </cell>
          <cell r="I3656" t="str">
            <v>dezembro</v>
          </cell>
          <cell r="N3656">
            <v>794.13</v>
          </cell>
        </row>
        <row r="3657">
          <cell r="B3657" t="str">
            <v>FGTS</v>
          </cell>
          <cell r="C3657" t="str">
            <v>ENCARGOS SOCIAIS</v>
          </cell>
          <cell r="I3657" t="str">
            <v>dezembro</v>
          </cell>
          <cell r="N3657">
            <v>1140.1600000000001</v>
          </cell>
        </row>
        <row r="3658">
          <cell r="B3658" t="str">
            <v>FGTS</v>
          </cell>
          <cell r="C3658" t="str">
            <v>ENCARGOS SOCIAIS</v>
          </cell>
          <cell r="I3658" t="str">
            <v>dezembro</v>
          </cell>
          <cell r="N3658">
            <v>1028.06</v>
          </cell>
        </row>
        <row r="3659">
          <cell r="B3659" t="str">
            <v>FGTS</v>
          </cell>
          <cell r="C3659" t="str">
            <v>ENCARGOS SOCIAIS</v>
          </cell>
          <cell r="I3659" t="str">
            <v>dezembro</v>
          </cell>
          <cell r="N3659">
            <v>748.39</v>
          </cell>
        </row>
        <row r="3660">
          <cell r="B3660" t="str">
            <v>FGTS</v>
          </cell>
          <cell r="C3660" t="str">
            <v>ENCARGOS SOCIAIS</v>
          </cell>
          <cell r="I3660" t="str">
            <v>dezembro</v>
          </cell>
          <cell r="N3660">
            <v>548.98</v>
          </cell>
        </row>
        <row r="3661">
          <cell r="B3661" t="str">
            <v>FGTS</v>
          </cell>
          <cell r="C3661" t="str">
            <v>ENCARGOS SOCIAIS</v>
          </cell>
          <cell r="I3661" t="str">
            <v>dezembro</v>
          </cell>
          <cell r="N3661">
            <v>33350.47</v>
          </cell>
        </row>
        <row r="3662">
          <cell r="B3662" t="str">
            <v>FGTS</v>
          </cell>
          <cell r="C3662" t="str">
            <v>ENCARGOS SOCIAIS</v>
          </cell>
          <cell r="I3662" t="str">
            <v>dezembro</v>
          </cell>
          <cell r="N3662">
            <v>44938.65</v>
          </cell>
        </row>
        <row r="3663">
          <cell r="B3663" t="str">
            <v>FGTS</v>
          </cell>
          <cell r="C3663" t="str">
            <v>ENCARGOS SOCIAIS</v>
          </cell>
          <cell r="I3663" t="str">
            <v>dezembro</v>
          </cell>
          <cell r="N3663">
            <v>231.77</v>
          </cell>
        </row>
        <row r="3664">
          <cell r="B3664" t="str">
            <v>FGTS</v>
          </cell>
          <cell r="C3664" t="str">
            <v>ENCARGOS SOCIAIS</v>
          </cell>
          <cell r="I3664" t="str">
            <v>dezembro</v>
          </cell>
          <cell r="N3664">
            <v>246.22</v>
          </cell>
        </row>
        <row r="3665">
          <cell r="B3665" t="str">
            <v>FGTS</v>
          </cell>
          <cell r="C3665" t="str">
            <v>ENCARGOS SOCIAIS</v>
          </cell>
          <cell r="I3665" t="str">
            <v>dezembro</v>
          </cell>
          <cell r="N3665">
            <v>219.87</v>
          </cell>
        </row>
        <row r="3666">
          <cell r="B3666" t="str">
            <v>FGTS</v>
          </cell>
          <cell r="C3666" t="str">
            <v>ENCARGOS SOCIAIS</v>
          </cell>
          <cell r="I3666" t="str">
            <v>dezembro</v>
          </cell>
          <cell r="N3666">
            <v>347.72</v>
          </cell>
        </row>
        <row r="3667">
          <cell r="B3667" t="str">
            <v>FGTS</v>
          </cell>
          <cell r="C3667" t="str">
            <v>ENCARGOS SOCIAIS</v>
          </cell>
          <cell r="I3667" t="str">
            <v>dezembro</v>
          </cell>
          <cell r="N3667">
            <v>452.46</v>
          </cell>
        </row>
        <row r="3668">
          <cell r="B3668" t="str">
            <v>FGTS</v>
          </cell>
          <cell r="C3668" t="str">
            <v>ENCARGOS SOCIAIS</v>
          </cell>
          <cell r="I3668" t="str">
            <v>dezembro</v>
          </cell>
          <cell r="N3668">
            <v>580.46</v>
          </cell>
        </row>
        <row r="3669">
          <cell r="B3669" t="str">
            <v>IR / INSS</v>
          </cell>
          <cell r="C3669" t="str">
            <v>ENCARGOS SOCIAIS</v>
          </cell>
          <cell r="I3669" t="str">
            <v>dezembro</v>
          </cell>
          <cell r="N3669">
            <v>13572.9</v>
          </cell>
        </row>
        <row r="3670">
          <cell r="B3670" t="str">
            <v>IR / INSS</v>
          </cell>
          <cell r="C3670" t="str">
            <v>ENCARGOS SOCIAIS</v>
          </cell>
          <cell r="I3670" t="str">
            <v>dezembro</v>
          </cell>
          <cell r="N3670">
            <v>553.22</v>
          </cell>
        </row>
        <row r="3671">
          <cell r="B3671" t="str">
            <v>IR / INSS</v>
          </cell>
          <cell r="C3671" t="str">
            <v>ENCARGOS SOCIAIS</v>
          </cell>
          <cell r="I3671" t="str">
            <v>dezembro</v>
          </cell>
          <cell r="N3671">
            <v>6159.47</v>
          </cell>
        </row>
        <row r="3672">
          <cell r="B3672" t="str">
            <v>IR / INSS</v>
          </cell>
          <cell r="C3672" t="str">
            <v>ENCARGOS SOCIAIS</v>
          </cell>
          <cell r="I3672" t="str">
            <v>dezembro</v>
          </cell>
          <cell r="N3672">
            <v>834.52</v>
          </cell>
        </row>
        <row r="3673">
          <cell r="B3673" t="str">
            <v>IR / INSS</v>
          </cell>
          <cell r="C3673" t="str">
            <v>ENCARGOS SOCIAIS</v>
          </cell>
          <cell r="I3673" t="str">
            <v>janeiro</v>
          </cell>
          <cell r="N3673">
            <v>4711.4799999999996</v>
          </cell>
        </row>
        <row r="3674">
          <cell r="B3674" t="str">
            <v>FGTS</v>
          </cell>
          <cell r="C3674" t="str">
            <v>ENCARGOS SOCIAIS</v>
          </cell>
          <cell r="I3674" t="str">
            <v>janeiro</v>
          </cell>
          <cell r="N3674">
            <v>1052.4000000000001</v>
          </cell>
        </row>
        <row r="3675">
          <cell r="B3675" t="str">
            <v>FGTS</v>
          </cell>
          <cell r="C3675" t="str">
            <v>ENCARGOS SOCIAIS</v>
          </cell>
          <cell r="I3675" t="str">
            <v>janeiro</v>
          </cell>
          <cell r="N3675">
            <v>1099.06</v>
          </cell>
        </row>
        <row r="3676">
          <cell r="B3676" t="str">
            <v>FGTS</v>
          </cell>
          <cell r="C3676" t="str">
            <v>ENCARGOS SOCIAIS</v>
          </cell>
          <cell r="I3676" t="str">
            <v>janeiro</v>
          </cell>
          <cell r="N3676">
            <v>1101.0899999999999</v>
          </cell>
        </row>
        <row r="3677">
          <cell r="B3677" t="str">
            <v>FGTS</v>
          </cell>
          <cell r="C3677" t="str">
            <v>ENCARGOS SOCIAIS</v>
          </cell>
          <cell r="I3677" t="str">
            <v>janeiro</v>
          </cell>
          <cell r="N3677">
            <v>1161.3</v>
          </cell>
        </row>
        <row r="3678">
          <cell r="B3678" t="str">
            <v>FGTS</v>
          </cell>
          <cell r="C3678" t="str">
            <v>ENCARGOS SOCIAIS</v>
          </cell>
          <cell r="I3678" t="str">
            <v>janeiro</v>
          </cell>
          <cell r="N3678">
            <v>1171.9000000000001</v>
          </cell>
        </row>
        <row r="3679">
          <cell r="B3679" t="str">
            <v>FGTS</v>
          </cell>
          <cell r="C3679" t="str">
            <v>ENCARGOS SOCIAIS</v>
          </cell>
          <cell r="I3679" t="str">
            <v>janeiro</v>
          </cell>
          <cell r="N3679">
            <v>1217.26</v>
          </cell>
        </row>
        <row r="3680">
          <cell r="B3680" t="str">
            <v>FGTS</v>
          </cell>
          <cell r="C3680" t="str">
            <v>ENCARGOS SOCIAIS</v>
          </cell>
          <cell r="I3680" t="str">
            <v>janeiro</v>
          </cell>
          <cell r="N3680">
            <v>1440.07</v>
          </cell>
        </row>
        <row r="3681">
          <cell r="B3681" t="str">
            <v>FGTS</v>
          </cell>
          <cell r="C3681" t="str">
            <v>ENCARGOS SOCIAIS</v>
          </cell>
          <cell r="I3681" t="str">
            <v>janeiro</v>
          </cell>
          <cell r="N3681">
            <v>1580.88</v>
          </cell>
        </row>
        <row r="3682">
          <cell r="B3682" t="str">
            <v>FGTS</v>
          </cell>
          <cell r="C3682" t="str">
            <v>ENCARGOS SOCIAIS</v>
          </cell>
          <cell r="I3682" t="str">
            <v>janeiro</v>
          </cell>
          <cell r="N3682">
            <v>1591</v>
          </cell>
        </row>
        <row r="3683">
          <cell r="B3683" t="str">
            <v>FGTS</v>
          </cell>
          <cell r="C3683" t="str">
            <v>ENCARGOS SOCIAIS</v>
          </cell>
          <cell r="I3683" t="str">
            <v>janeiro</v>
          </cell>
          <cell r="N3683">
            <v>45387.77</v>
          </cell>
        </row>
        <row r="3684">
          <cell r="B3684" t="str">
            <v>FGTS</v>
          </cell>
          <cell r="C3684" t="str">
            <v>ENCARGOS SOCIAIS</v>
          </cell>
          <cell r="I3684" t="str">
            <v>janeiro</v>
          </cell>
          <cell r="N3684">
            <v>168.67</v>
          </cell>
        </row>
        <row r="3685">
          <cell r="B3685" t="str">
            <v>FGTS</v>
          </cell>
          <cell r="C3685" t="str">
            <v>ENCARGOS SOCIAIS</v>
          </cell>
          <cell r="I3685" t="str">
            <v>janeiro</v>
          </cell>
          <cell r="N3685">
            <v>180.33</v>
          </cell>
        </row>
        <row r="3686">
          <cell r="B3686" t="str">
            <v>FGTS</v>
          </cell>
          <cell r="C3686" t="str">
            <v>ENCARGOS SOCIAIS</v>
          </cell>
          <cell r="I3686" t="str">
            <v>janeiro</v>
          </cell>
          <cell r="N3686">
            <v>238.35</v>
          </cell>
        </row>
        <row r="3687">
          <cell r="B3687" t="str">
            <v>FGTS</v>
          </cell>
          <cell r="C3687" t="str">
            <v>ENCARGOS SOCIAIS</v>
          </cell>
          <cell r="I3687" t="str">
            <v>janeiro</v>
          </cell>
          <cell r="N3687">
            <v>70.510000000000005</v>
          </cell>
        </row>
        <row r="3688">
          <cell r="B3688" t="str">
            <v>FGTS</v>
          </cell>
          <cell r="C3688" t="str">
            <v>ENCARGOS SOCIAIS</v>
          </cell>
          <cell r="I3688" t="str">
            <v>janeiro</v>
          </cell>
          <cell r="N3688">
            <v>182.42</v>
          </cell>
        </row>
        <row r="3689">
          <cell r="B3689" t="str">
            <v>FGTS</v>
          </cell>
          <cell r="C3689" t="str">
            <v>ENCARGOS SOCIAIS</v>
          </cell>
          <cell r="I3689" t="str">
            <v>janeiro</v>
          </cell>
          <cell r="N3689">
            <v>218.81</v>
          </cell>
        </row>
        <row r="3690">
          <cell r="B3690" t="str">
            <v>FGTS</v>
          </cell>
          <cell r="C3690" t="str">
            <v>ENCARGOS SOCIAIS</v>
          </cell>
          <cell r="I3690" t="str">
            <v>janeiro</v>
          </cell>
          <cell r="N3690">
            <v>232.1</v>
          </cell>
        </row>
        <row r="3691">
          <cell r="B3691" t="str">
            <v>FGTS</v>
          </cell>
          <cell r="C3691" t="str">
            <v>ENCARGOS SOCIAIS</v>
          </cell>
          <cell r="I3691" t="str">
            <v>janeiro</v>
          </cell>
          <cell r="N3691">
            <v>242.83</v>
          </cell>
        </row>
        <row r="3692">
          <cell r="B3692" t="str">
            <v>FGTS</v>
          </cell>
          <cell r="C3692" t="str">
            <v>ENCARGOS SOCIAIS</v>
          </cell>
          <cell r="I3692" t="str">
            <v>janeiro</v>
          </cell>
          <cell r="N3692">
            <v>245.35</v>
          </cell>
        </row>
        <row r="3693">
          <cell r="B3693" t="str">
            <v>FGTS</v>
          </cell>
          <cell r="C3693" t="str">
            <v>ENCARGOS SOCIAIS</v>
          </cell>
          <cell r="I3693" t="str">
            <v>janeiro</v>
          </cell>
          <cell r="N3693">
            <v>260.45999999999998</v>
          </cell>
        </row>
        <row r="3694">
          <cell r="B3694" t="str">
            <v>FGTS</v>
          </cell>
          <cell r="C3694" t="str">
            <v>ENCARGOS SOCIAIS</v>
          </cell>
          <cell r="I3694" t="str">
            <v>janeiro</v>
          </cell>
          <cell r="N3694">
            <v>316.19</v>
          </cell>
        </row>
        <row r="3695">
          <cell r="B3695" t="str">
            <v>FGTS</v>
          </cell>
          <cell r="C3695" t="str">
            <v>ENCARGOS SOCIAIS</v>
          </cell>
          <cell r="I3695" t="str">
            <v>janeiro</v>
          </cell>
          <cell r="N3695">
            <v>450.99</v>
          </cell>
        </row>
        <row r="3696">
          <cell r="B3696" t="str">
            <v>IR / INSS</v>
          </cell>
          <cell r="C3696" t="str">
            <v>ENCARGOS SOCIAIS</v>
          </cell>
          <cell r="I3696" t="str">
            <v>janeiro</v>
          </cell>
          <cell r="N3696">
            <v>557.91999999999996</v>
          </cell>
        </row>
        <row r="3697">
          <cell r="B3697" t="str">
            <v>FGTS</v>
          </cell>
          <cell r="C3697" t="str">
            <v>ENCARGOS SOCIAIS</v>
          </cell>
          <cell r="I3697" t="str">
            <v>janeiro</v>
          </cell>
          <cell r="N3697">
            <v>955.5</v>
          </cell>
        </row>
        <row r="3698">
          <cell r="B3698" t="str">
            <v>IR / INSS</v>
          </cell>
          <cell r="C3698" t="str">
            <v>ENCARGOS SOCIAIS</v>
          </cell>
          <cell r="I3698" t="str">
            <v>janeiro</v>
          </cell>
          <cell r="N3698">
            <v>6211.79</v>
          </cell>
        </row>
        <row r="3699">
          <cell r="B3699" t="str">
            <v>IR / INSS</v>
          </cell>
          <cell r="C3699" t="str">
            <v>ENCARGOS SOCIAIS</v>
          </cell>
          <cell r="I3699" t="str">
            <v>janeiro</v>
          </cell>
          <cell r="N3699">
            <v>13696.91</v>
          </cell>
        </row>
        <row r="3700">
          <cell r="B3700" t="str">
            <v>IR / INSS</v>
          </cell>
          <cell r="C3700" t="str">
            <v>ENCARGOS SOCIAIS</v>
          </cell>
          <cell r="I3700" t="str">
            <v>fevereiro</v>
          </cell>
          <cell r="N3700">
            <v>7800.81</v>
          </cell>
        </row>
        <row r="3701">
          <cell r="B3701" t="str">
            <v>FGTS</v>
          </cell>
          <cell r="C3701" t="str">
            <v>ENCARGOS SOCIAIS</v>
          </cell>
          <cell r="I3701" t="str">
            <v>fevereiro</v>
          </cell>
          <cell r="N3701">
            <v>33380.06</v>
          </cell>
        </row>
        <row r="3702">
          <cell r="B3702" t="str">
            <v>IR / INSS</v>
          </cell>
          <cell r="C3702" t="str">
            <v>ENCARGOS SOCIAIS</v>
          </cell>
          <cell r="I3702" t="str">
            <v>fevereiro</v>
          </cell>
          <cell r="N3702">
            <v>563.02</v>
          </cell>
        </row>
        <row r="3703">
          <cell r="B3703" t="str">
            <v>IR / INSS</v>
          </cell>
          <cell r="C3703" t="str">
            <v>ENCARGOS SOCIAIS</v>
          </cell>
          <cell r="I3703" t="str">
            <v>fevereiro</v>
          </cell>
          <cell r="N3703">
            <v>4758.59</v>
          </cell>
        </row>
        <row r="3704">
          <cell r="B3704" t="str">
            <v>IR / INSS</v>
          </cell>
          <cell r="C3704" t="str">
            <v>ENCARGOS SOCIAIS</v>
          </cell>
          <cell r="I3704" t="str">
            <v>fevereiro</v>
          </cell>
          <cell r="N3704">
            <v>6268.62</v>
          </cell>
        </row>
        <row r="3705">
          <cell r="B3705" t="str">
            <v>IR / INSS</v>
          </cell>
          <cell r="C3705" t="str">
            <v>ENCARGOS SOCIAIS</v>
          </cell>
          <cell r="I3705" t="str">
            <v>fevereiro</v>
          </cell>
          <cell r="N3705">
            <v>13831.58</v>
          </cell>
        </row>
        <row r="3706">
          <cell r="B3706" t="str">
            <v>FGTS</v>
          </cell>
          <cell r="C3706" t="str">
            <v>ENCARGOS SOCIAIS</v>
          </cell>
          <cell r="I3706" t="str">
            <v>março</v>
          </cell>
          <cell r="N3706">
            <v>835.61</v>
          </cell>
        </row>
        <row r="3707">
          <cell r="B3707" t="str">
            <v>FGTS</v>
          </cell>
          <cell r="C3707" t="str">
            <v>ENCARGOS SOCIAIS</v>
          </cell>
          <cell r="I3707" t="str">
            <v>março</v>
          </cell>
          <cell r="N3707">
            <v>984.77</v>
          </cell>
        </row>
        <row r="3708">
          <cell r="B3708" t="str">
            <v>FGTS</v>
          </cell>
          <cell r="C3708" t="str">
            <v>ENCARGOS SOCIAIS</v>
          </cell>
          <cell r="I3708" t="str">
            <v>março</v>
          </cell>
          <cell r="N3708">
            <v>1064.6600000000001</v>
          </cell>
        </row>
        <row r="3709">
          <cell r="B3709" t="str">
            <v>FGTS</v>
          </cell>
          <cell r="C3709" t="str">
            <v>ENCARGOS SOCIAIS</v>
          </cell>
          <cell r="I3709" t="str">
            <v>março</v>
          </cell>
          <cell r="N3709">
            <v>2620.15</v>
          </cell>
        </row>
        <row r="3710">
          <cell r="B3710" t="str">
            <v>FGTS</v>
          </cell>
          <cell r="C3710" t="str">
            <v>ENCARGOS SOCIAIS</v>
          </cell>
          <cell r="I3710" t="str">
            <v>março</v>
          </cell>
          <cell r="N3710">
            <v>2703.83</v>
          </cell>
        </row>
        <row r="3711">
          <cell r="B3711" t="str">
            <v>FGTS</v>
          </cell>
          <cell r="C3711" t="str">
            <v>ENCARGOS SOCIAIS</v>
          </cell>
          <cell r="I3711" t="str">
            <v>março</v>
          </cell>
          <cell r="N3711">
            <v>2797.82</v>
          </cell>
        </row>
        <row r="3712">
          <cell r="B3712" t="str">
            <v>FGTS</v>
          </cell>
          <cell r="C3712" t="str">
            <v>ENCARGOS SOCIAIS</v>
          </cell>
          <cell r="I3712" t="str">
            <v>março</v>
          </cell>
          <cell r="N3712">
            <v>34733.269999999997</v>
          </cell>
        </row>
        <row r="3713">
          <cell r="B3713" t="str">
            <v>FGTS</v>
          </cell>
          <cell r="C3713" t="str">
            <v>ENCARGOS SOCIAIS</v>
          </cell>
          <cell r="I3713" t="str">
            <v>março</v>
          </cell>
          <cell r="N3713">
            <v>921.16</v>
          </cell>
        </row>
        <row r="3714">
          <cell r="B3714" t="str">
            <v>FGTS</v>
          </cell>
          <cell r="C3714" t="str">
            <v>ENCARGOS SOCIAIS</v>
          </cell>
          <cell r="I3714" t="str">
            <v>março</v>
          </cell>
          <cell r="N3714">
            <v>1002.7</v>
          </cell>
        </row>
        <row r="3715">
          <cell r="B3715" t="str">
            <v>FGTS</v>
          </cell>
          <cell r="C3715" t="str">
            <v>ENCARGOS SOCIAIS</v>
          </cell>
          <cell r="I3715" t="str">
            <v>março</v>
          </cell>
          <cell r="N3715">
            <v>34641.22</v>
          </cell>
        </row>
        <row r="3716">
          <cell r="B3716" t="str">
            <v>IR / INSS</v>
          </cell>
          <cell r="C3716" t="str">
            <v>ENCARGOS SOCIAIS</v>
          </cell>
          <cell r="I3716" t="str">
            <v>março</v>
          </cell>
          <cell r="N3716">
            <v>4805.2299999999996</v>
          </cell>
        </row>
        <row r="3717">
          <cell r="B3717" t="str">
            <v>IR / INSS</v>
          </cell>
          <cell r="C3717" t="str">
            <v>ENCARGOS SOCIAIS</v>
          </cell>
          <cell r="I3717" t="str">
            <v>março</v>
          </cell>
          <cell r="N3717">
            <v>13963.59</v>
          </cell>
        </row>
        <row r="3718">
          <cell r="B3718" t="str">
            <v>FGTS</v>
          </cell>
          <cell r="C3718" t="str">
            <v>ENCARGOS SOCIAIS</v>
          </cell>
          <cell r="I3718" t="str">
            <v>abril</v>
          </cell>
          <cell r="N3718">
            <v>1657.95</v>
          </cell>
        </row>
        <row r="3719">
          <cell r="B3719" t="str">
            <v>FGTS</v>
          </cell>
          <cell r="C3719" t="str">
            <v>ENCARGOS SOCIAIS</v>
          </cell>
          <cell r="I3719" t="str">
            <v>abril</v>
          </cell>
          <cell r="N3719">
            <v>1862.09</v>
          </cell>
        </row>
        <row r="3720">
          <cell r="B3720" t="str">
            <v>FGTS</v>
          </cell>
          <cell r="C3720" t="str">
            <v>ENCARGOS SOCIAIS</v>
          </cell>
          <cell r="I3720" t="str">
            <v>abril</v>
          </cell>
          <cell r="N3720">
            <v>2005.89</v>
          </cell>
        </row>
        <row r="3721">
          <cell r="B3721" t="str">
            <v>FGTS</v>
          </cell>
          <cell r="C3721" t="str">
            <v>ENCARGOS SOCIAIS</v>
          </cell>
          <cell r="I3721" t="str">
            <v>abril</v>
          </cell>
          <cell r="N3721">
            <v>2068.4699999999998</v>
          </cell>
        </row>
        <row r="3722">
          <cell r="B3722" t="str">
            <v>FGTS</v>
          </cell>
          <cell r="C3722" t="str">
            <v>ENCARGOS SOCIAIS</v>
          </cell>
          <cell r="I3722" t="str">
            <v>abril</v>
          </cell>
          <cell r="N3722">
            <v>2149.5300000000002</v>
          </cell>
        </row>
        <row r="3723">
          <cell r="B3723" t="str">
            <v>FGTS</v>
          </cell>
          <cell r="C3723" t="str">
            <v>ENCARGOS SOCIAIS</v>
          </cell>
          <cell r="I3723" t="str">
            <v>abril</v>
          </cell>
          <cell r="N3723">
            <v>2329.41</v>
          </cell>
        </row>
        <row r="3724">
          <cell r="B3724" t="str">
            <v>FGTS</v>
          </cell>
          <cell r="C3724" t="str">
            <v>ENCARGOS SOCIAIS</v>
          </cell>
          <cell r="I3724" t="str">
            <v>abril</v>
          </cell>
          <cell r="N3724">
            <v>2753.69</v>
          </cell>
        </row>
        <row r="3725">
          <cell r="B3725" t="str">
            <v>FGTS</v>
          </cell>
          <cell r="C3725" t="str">
            <v>ENCARGOS SOCIAIS</v>
          </cell>
          <cell r="I3725" t="str">
            <v>abril</v>
          </cell>
          <cell r="N3725">
            <v>4192.8500000000004</v>
          </cell>
        </row>
        <row r="3726">
          <cell r="B3726" t="str">
            <v>FGTS</v>
          </cell>
          <cell r="C3726" t="str">
            <v>ENCARGOS SOCIAIS</v>
          </cell>
          <cell r="I3726" t="str">
            <v>abril</v>
          </cell>
          <cell r="N3726">
            <v>37182.06</v>
          </cell>
        </row>
        <row r="3727">
          <cell r="B3727" t="str">
            <v>IR / INSS</v>
          </cell>
          <cell r="C3727" t="str">
            <v>ENCARGOS SOCIAIS</v>
          </cell>
          <cell r="I3727" t="str">
            <v>abril</v>
          </cell>
          <cell r="N3727">
            <v>4850.46</v>
          </cell>
        </row>
        <row r="3728">
          <cell r="B3728" t="str">
            <v>IR / INSS</v>
          </cell>
          <cell r="C3728" t="str">
            <v>ENCARGOS SOCIAIS</v>
          </cell>
          <cell r="I3728" t="str">
            <v>abril</v>
          </cell>
          <cell r="N3728">
            <v>14091.6</v>
          </cell>
        </row>
        <row r="3729">
          <cell r="B3729" t="str">
            <v>FGTS</v>
          </cell>
          <cell r="C3729" t="str">
            <v>ENCARGOS SOCIAIS</v>
          </cell>
          <cell r="I3729" t="str">
            <v>maio</v>
          </cell>
          <cell r="N3729">
            <v>2337.34</v>
          </cell>
        </row>
        <row r="3730">
          <cell r="B3730" t="str">
            <v>FGTS</v>
          </cell>
          <cell r="C3730" t="str">
            <v>ENCARGOS SOCIAIS</v>
          </cell>
          <cell r="I3730" t="str">
            <v>maio</v>
          </cell>
          <cell r="N3730">
            <v>32079.32</v>
          </cell>
        </row>
        <row r="3731">
          <cell r="B3731" t="str">
            <v>IR / INSS</v>
          </cell>
          <cell r="C3731" t="str">
            <v>ENCARGOS SOCIAIS</v>
          </cell>
          <cell r="I3731" t="str">
            <v>maio</v>
          </cell>
          <cell r="N3731">
            <v>14232.94</v>
          </cell>
        </row>
        <row r="3732">
          <cell r="B3732" t="str">
            <v>IR / INSS</v>
          </cell>
          <cell r="C3732" t="str">
            <v>ENCARGOS SOCIAIS</v>
          </cell>
          <cell r="I3732" t="str">
            <v>maio</v>
          </cell>
          <cell r="N3732">
            <v>505.31</v>
          </cell>
        </row>
        <row r="3733">
          <cell r="B3733" t="str">
            <v>IR / INSS</v>
          </cell>
          <cell r="C3733" t="str">
            <v>ENCARGOS SOCIAIS</v>
          </cell>
          <cell r="I3733" t="str">
            <v>maio</v>
          </cell>
          <cell r="N3733">
            <v>4900.41</v>
          </cell>
        </row>
        <row r="3734">
          <cell r="B3734" t="str">
            <v>IR / INSS</v>
          </cell>
          <cell r="C3734" t="str">
            <v>ENCARGOS SOCIAIS</v>
          </cell>
          <cell r="I3734" t="str">
            <v>junho</v>
          </cell>
          <cell r="N3734">
            <v>913.42</v>
          </cell>
        </row>
        <row r="3735">
          <cell r="B3735" t="str">
            <v>FGTS</v>
          </cell>
          <cell r="C3735" t="str">
            <v>ENCARGOS SOCIAIS</v>
          </cell>
          <cell r="I3735" t="str">
            <v>junho</v>
          </cell>
          <cell r="N3735">
            <v>40320.78</v>
          </cell>
        </row>
        <row r="3736">
          <cell r="B3736" t="str">
            <v>FGTS</v>
          </cell>
          <cell r="C3736" t="str">
            <v>ENCARGOS SOCIAIS</v>
          </cell>
          <cell r="I3736" t="str">
            <v>junho</v>
          </cell>
          <cell r="N3736">
            <v>37243.89</v>
          </cell>
        </row>
        <row r="3737">
          <cell r="B3737" t="str">
            <v>FGTS</v>
          </cell>
          <cell r="C3737" t="str">
            <v>ENCARGOS SOCIAIS</v>
          </cell>
          <cell r="I3737" t="str">
            <v>junho</v>
          </cell>
          <cell r="N3737">
            <v>684.5</v>
          </cell>
        </row>
        <row r="3738">
          <cell r="B3738" t="str">
            <v>IR / INSS</v>
          </cell>
          <cell r="C3738" t="str">
            <v>ENCARGOS SOCIAIS</v>
          </cell>
          <cell r="I3738" t="str">
            <v>junho</v>
          </cell>
          <cell r="N3738">
            <v>33.06</v>
          </cell>
        </row>
        <row r="3739">
          <cell r="B3739" t="str">
            <v>FGTS</v>
          </cell>
          <cell r="C3739" t="str">
            <v>ENCARGOS SOCIAIS</v>
          </cell>
          <cell r="I3739" t="str">
            <v>junho</v>
          </cell>
          <cell r="N3739">
            <v>31828.33</v>
          </cell>
        </row>
        <row r="3740">
          <cell r="B3740" t="str">
            <v>IR / INSS</v>
          </cell>
          <cell r="C3740" t="str">
            <v>ENCARGOS SOCIAIS</v>
          </cell>
          <cell r="I3740" t="str">
            <v>junho</v>
          </cell>
          <cell r="N3740">
            <v>2547.54</v>
          </cell>
        </row>
        <row r="3741">
          <cell r="B3741" t="str">
            <v>IR / INSS</v>
          </cell>
          <cell r="C3741" t="str">
            <v>ENCARGOS SOCIAIS</v>
          </cell>
          <cell r="I3741" t="str">
            <v>junho</v>
          </cell>
          <cell r="N3741">
            <v>14384.95</v>
          </cell>
        </row>
        <row r="3742">
          <cell r="B3742" t="str">
            <v>IR / INSS</v>
          </cell>
          <cell r="C3742" t="str">
            <v>ENCARGOS SOCIAIS</v>
          </cell>
          <cell r="I3742" t="str">
            <v>junho</v>
          </cell>
          <cell r="N3742">
            <v>4954.12</v>
          </cell>
        </row>
        <row r="3743">
          <cell r="B3743" t="str">
            <v>IR / INSS</v>
          </cell>
          <cell r="C3743" t="str">
            <v>ENCARGOS SOCIAIS</v>
          </cell>
          <cell r="I3743" t="str">
            <v>junho</v>
          </cell>
          <cell r="N3743">
            <v>7631.15</v>
          </cell>
        </row>
        <row r="3744">
          <cell r="B3744" t="str">
            <v>IR / INSS</v>
          </cell>
          <cell r="C3744" t="str">
            <v>ENCARGOS SOCIAIS</v>
          </cell>
          <cell r="I3744" t="str">
            <v>junho</v>
          </cell>
          <cell r="N3744">
            <v>1956.99</v>
          </cell>
        </row>
        <row r="3745">
          <cell r="B3745" t="str">
            <v>FGTS</v>
          </cell>
          <cell r="C3745" t="str">
            <v>ENCARGOS SOCIAIS</v>
          </cell>
          <cell r="I3745" t="str">
            <v>julho</v>
          </cell>
          <cell r="N3745">
            <v>33466.43</v>
          </cell>
        </row>
        <row r="3746">
          <cell r="B3746" t="str">
            <v>IR / INSS</v>
          </cell>
          <cell r="C3746" t="str">
            <v>ENCARGOS SOCIAIS</v>
          </cell>
          <cell r="I3746" t="str">
            <v>julho</v>
          </cell>
          <cell r="N3746">
            <v>1976.55</v>
          </cell>
        </row>
        <row r="3747">
          <cell r="B3747" t="str">
            <v>PROCESSOS TRABALHISTAS</v>
          </cell>
          <cell r="C3747" t="str">
            <v>DESPESAS TRABALHISTAS</v>
          </cell>
          <cell r="I3747" t="str">
            <v>setembro</v>
          </cell>
          <cell r="N3747">
            <v>5000</v>
          </cell>
        </row>
        <row r="3748">
          <cell r="B3748" t="str">
            <v>RESCISOES TRABALHISTAS</v>
          </cell>
          <cell r="C3748" t="str">
            <v>DESPESAS TRABALHISTAS</v>
          </cell>
          <cell r="I3748" t="str">
            <v>setembro</v>
          </cell>
          <cell r="N3748">
            <v>4405.9399999999996</v>
          </cell>
        </row>
        <row r="3749">
          <cell r="B3749" t="str">
            <v>RESCISOES TRABALHISTAS</v>
          </cell>
          <cell r="C3749" t="str">
            <v>DESPESAS TRABALHISTAS</v>
          </cell>
          <cell r="I3749" t="str">
            <v>setembro</v>
          </cell>
          <cell r="N3749">
            <v>2910.04</v>
          </cell>
        </row>
        <row r="3750">
          <cell r="B3750" t="str">
            <v>PROCESSOS TRABALHISTAS</v>
          </cell>
          <cell r="C3750" t="str">
            <v>DESPESAS TRABALHISTAS</v>
          </cell>
          <cell r="I3750" t="str">
            <v>setembro</v>
          </cell>
          <cell r="N3750">
            <v>2000</v>
          </cell>
        </row>
        <row r="3751">
          <cell r="B3751" t="str">
            <v>GRRF - GUIA RECOLHIMENTO RESCISORIO FGTS</v>
          </cell>
          <cell r="C3751" t="str">
            <v>DESPESAS TRABALHISTAS</v>
          </cell>
          <cell r="I3751" t="str">
            <v>setembro</v>
          </cell>
          <cell r="N3751">
            <v>4361.17</v>
          </cell>
        </row>
        <row r="3752">
          <cell r="B3752" t="str">
            <v>RESCISOES TRABALHISTAS</v>
          </cell>
          <cell r="C3752" t="str">
            <v>DESPESAS TRABALHISTAS</v>
          </cell>
          <cell r="I3752" t="str">
            <v>setembro</v>
          </cell>
          <cell r="N3752">
            <v>6378.38</v>
          </cell>
        </row>
        <row r="3753">
          <cell r="B3753" t="str">
            <v>RESCISOES TRABALHISTAS</v>
          </cell>
          <cell r="C3753" t="str">
            <v>DESPESAS TRABALHISTAS</v>
          </cell>
          <cell r="I3753" t="str">
            <v>setembro</v>
          </cell>
          <cell r="N3753">
            <v>3288.91</v>
          </cell>
        </row>
        <row r="3754">
          <cell r="B3754" t="str">
            <v>GRRF - GUIA RECOLHIMENTO RESCISORIO FGTS</v>
          </cell>
          <cell r="C3754" t="str">
            <v>DESPESAS TRABALHISTAS</v>
          </cell>
          <cell r="I3754" t="str">
            <v>setembro</v>
          </cell>
          <cell r="N3754">
            <v>3497.56</v>
          </cell>
        </row>
        <row r="3755">
          <cell r="B3755" t="str">
            <v>GRRF - GUIA RECOLHIMENTO RESCISORIO FGTS</v>
          </cell>
          <cell r="C3755" t="str">
            <v>DESPESAS TRABALHISTAS</v>
          </cell>
          <cell r="I3755" t="str">
            <v>setembro</v>
          </cell>
          <cell r="N3755">
            <v>580.64</v>
          </cell>
        </row>
        <row r="3756">
          <cell r="B3756" t="str">
            <v>GRRF - GUIA RECOLHIMENTO RESCISORIO FGTS</v>
          </cell>
          <cell r="C3756" t="str">
            <v>DESPESAS TRABALHISTAS</v>
          </cell>
          <cell r="I3756" t="str">
            <v>setembro</v>
          </cell>
          <cell r="N3756">
            <v>255</v>
          </cell>
        </row>
        <row r="3757">
          <cell r="B3757" t="str">
            <v>RESCISOES TRABALHISTAS</v>
          </cell>
          <cell r="C3757" t="str">
            <v>DESPESAS TRABALHISTAS</v>
          </cell>
          <cell r="I3757" t="str">
            <v>setembro</v>
          </cell>
          <cell r="N3757">
            <v>1738.93</v>
          </cell>
        </row>
        <row r="3758">
          <cell r="B3758" t="str">
            <v>RESCISOES TRABALHISTAS</v>
          </cell>
          <cell r="C3758" t="str">
            <v>DESPESAS TRABALHISTAS</v>
          </cell>
          <cell r="I3758" t="str">
            <v>setembro</v>
          </cell>
          <cell r="N3758">
            <v>3239.9</v>
          </cell>
        </row>
        <row r="3759">
          <cell r="B3759" t="str">
            <v>RESCISOES TRABALHISTAS</v>
          </cell>
          <cell r="C3759" t="str">
            <v>DESPESAS TRABALHISTAS</v>
          </cell>
          <cell r="I3759" t="str">
            <v>setembro</v>
          </cell>
          <cell r="N3759">
            <v>1172.1300000000001</v>
          </cell>
        </row>
        <row r="3760">
          <cell r="B3760" t="str">
            <v>RESCISOES TRABALHISTAS</v>
          </cell>
          <cell r="C3760" t="str">
            <v>DESPESAS TRABALHISTAS</v>
          </cell>
          <cell r="I3760" t="str">
            <v>setembro</v>
          </cell>
          <cell r="N3760">
            <v>3951.92</v>
          </cell>
        </row>
        <row r="3761">
          <cell r="B3761" t="str">
            <v>RESCISOES TRABALHISTAS</v>
          </cell>
          <cell r="C3761" t="str">
            <v>DESPESAS TRABALHISTAS</v>
          </cell>
          <cell r="I3761" t="str">
            <v>outubro</v>
          </cell>
          <cell r="N3761">
            <v>950.73</v>
          </cell>
        </row>
        <row r="3762">
          <cell r="B3762" t="str">
            <v>PROCESSOS TRABALHISTAS</v>
          </cell>
          <cell r="C3762" t="str">
            <v>DESPESAS TRABALHISTAS</v>
          </cell>
          <cell r="I3762" t="str">
            <v>outubro</v>
          </cell>
          <cell r="N3762">
            <v>2100</v>
          </cell>
        </row>
        <row r="3763">
          <cell r="B3763" t="str">
            <v>RESCISOES TRABALHISTAS</v>
          </cell>
          <cell r="C3763" t="str">
            <v>DESPESAS TRABALHISTAS</v>
          </cell>
          <cell r="I3763" t="str">
            <v>outubro</v>
          </cell>
          <cell r="N3763">
            <v>2406.86</v>
          </cell>
        </row>
        <row r="3764">
          <cell r="B3764" t="str">
            <v>RESCISOES TRABALHISTAS</v>
          </cell>
          <cell r="C3764" t="str">
            <v>DESPESAS TRABALHISTAS</v>
          </cell>
          <cell r="I3764" t="str">
            <v>outubro</v>
          </cell>
          <cell r="N3764">
            <v>5000</v>
          </cell>
        </row>
        <row r="3765">
          <cell r="B3765" t="str">
            <v>RESCISOES TRABALHISTAS</v>
          </cell>
          <cell r="C3765" t="str">
            <v>DESPESAS TRABALHISTAS</v>
          </cell>
          <cell r="I3765" t="str">
            <v>outubro</v>
          </cell>
          <cell r="N3765">
            <v>1689.12</v>
          </cell>
        </row>
        <row r="3766">
          <cell r="B3766" t="str">
            <v>PROCESSOS TRABALHISTAS</v>
          </cell>
          <cell r="C3766" t="str">
            <v>DESPESAS TRABALHISTAS</v>
          </cell>
          <cell r="I3766" t="str">
            <v>outubro</v>
          </cell>
          <cell r="N3766">
            <v>2000</v>
          </cell>
        </row>
        <row r="3767">
          <cell r="B3767" t="str">
            <v>RESCISOES TRABALHISTAS</v>
          </cell>
          <cell r="C3767" t="str">
            <v>DESPESAS TRABALHISTAS</v>
          </cell>
          <cell r="I3767" t="str">
            <v>outubro</v>
          </cell>
          <cell r="N3767">
            <v>2914.9</v>
          </cell>
        </row>
        <row r="3768">
          <cell r="B3768" t="str">
            <v>GRRF - GUIA RECOLHIMENTO RESCISORIO FGTS</v>
          </cell>
          <cell r="C3768" t="str">
            <v>DESPESAS TRABALHISTAS</v>
          </cell>
          <cell r="I3768" t="str">
            <v>outubro</v>
          </cell>
          <cell r="N3768">
            <v>3099.07</v>
          </cell>
        </row>
        <row r="3769">
          <cell r="B3769" t="str">
            <v>GRRF - GUIA RECOLHIMENTO RESCISORIO FGTS</v>
          </cell>
          <cell r="C3769" t="str">
            <v>DESPESAS TRABALHISTAS</v>
          </cell>
          <cell r="I3769" t="str">
            <v>outubro</v>
          </cell>
          <cell r="N3769">
            <v>839.3</v>
          </cell>
        </row>
        <row r="3770">
          <cell r="B3770" t="str">
            <v>RESCISOES TRABALHISTAS</v>
          </cell>
          <cell r="C3770" t="str">
            <v>DESPESAS TRABALHISTAS</v>
          </cell>
          <cell r="I3770" t="str">
            <v>outubro</v>
          </cell>
          <cell r="N3770">
            <v>4668.24</v>
          </cell>
        </row>
        <row r="3771">
          <cell r="B3771" t="str">
            <v>RESCISOES TRABALHISTAS</v>
          </cell>
          <cell r="C3771" t="str">
            <v>DESPESAS TRABALHISTAS</v>
          </cell>
          <cell r="I3771" t="str">
            <v>outubro</v>
          </cell>
          <cell r="N3771">
            <v>2910.04</v>
          </cell>
        </row>
        <row r="3772">
          <cell r="B3772" t="str">
            <v>GRRF - GUIA RECOLHIMENTO RESCISORIO FGTS</v>
          </cell>
          <cell r="C3772" t="str">
            <v>DESPESAS TRABALHISTAS</v>
          </cell>
          <cell r="I3772" t="str">
            <v>outubro</v>
          </cell>
          <cell r="N3772">
            <v>198.98</v>
          </cell>
        </row>
        <row r="3773">
          <cell r="B3773" t="str">
            <v>RESCISOES TRABALHISTAS</v>
          </cell>
          <cell r="C3773" t="str">
            <v>DESPESAS TRABALHISTAS</v>
          </cell>
          <cell r="I3773" t="str">
            <v>outubro</v>
          </cell>
          <cell r="N3773">
            <v>999.3</v>
          </cell>
        </row>
        <row r="3774">
          <cell r="B3774" t="str">
            <v>RESCISOES TRABALHISTAS</v>
          </cell>
          <cell r="C3774" t="str">
            <v>DESPESAS TRABALHISTAS</v>
          </cell>
          <cell r="I3774" t="str">
            <v>outubro</v>
          </cell>
          <cell r="N3774">
            <v>3288.91</v>
          </cell>
        </row>
        <row r="3775">
          <cell r="B3775" t="str">
            <v>GRRF - GUIA RECOLHIMENTO RESCISORIO FGTS</v>
          </cell>
          <cell r="C3775" t="str">
            <v>DESPESAS TRABALHISTAS</v>
          </cell>
          <cell r="I3775" t="str">
            <v>outubro</v>
          </cell>
          <cell r="N3775">
            <v>4771.57</v>
          </cell>
        </row>
        <row r="3776">
          <cell r="B3776" t="str">
            <v>GRRF - GUIA RECOLHIMENTO RESCISORIO FGTS</v>
          </cell>
          <cell r="C3776" t="str">
            <v>DESPESAS TRABALHISTAS</v>
          </cell>
          <cell r="I3776" t="str">
            <v>outubro</v>
          </cell>
          <cell r="N3776">
            <v>3897.52</v>
          </cell>
        </row>
        <row r="3777">
          <cell r="B3777" t="str">
            <v>RESCISOES TRABALHISTAS</v>
          </cell>
          <cell r="C3777" t="str">
            <v>DESPESAS TRABALHISTAS</v>
          </cell>
          <cell r="I3777" t="str">
            <v>outubro</v>
          </cell>
          <cell r="N3777">
            <v>3023.35</v>
          </cell>
        </row>
        <row r="3778">
          <cell r="B3778" t="str">
            <v>RESCISOES TRABALHISTAS</v>
          </cell>
          <cell r="C3778" t="str">
            <v>DESPESAS TRABALHISTAS</v>
          </cell>
          <cell r="I3778" t="str">
            <v>outubro</v>
          </cell>
          <cell r="N3778">
            <v>1735.09</v>
          </cell>
        </row>
        <row r="3779">
          <cell r="B3779" t="str">
            <v>GRRF - GUIA RECOLHIMENTO RESCISORIO FGTS</v>
          </cell>
          <cell r="C3779" t="str">
            <v>DESPESAS TRABALHISTAS</v>
          </cell>
          <cell r="I3779" t="str">
            <v>outubro</v>
          </cell>
          <cell r="N3779">
            <v>183.96</v>
          </cell>
        </row>
        <row r="3780">
          <cell r="B3780" t="str">
            <v>PROCESSOS TRABALHISTAS</v>
          </cell>
          <cell r="C3780" t="str">
            <v>DESPESAS TRABALHISTAS</v>
          </cell>
          <cell r="I3780" t="str">
            <v>outubro</v>
          </cell>
          <cell r="N3780">
            <v>3000</v>
          </cell>
        </row>
        <row r="3781">
          <cell r="B3781" t="str">
            <v>RESCISOES TRABALHISTAS</v>
          </cell>
          <cell r="C3781" t="str">
            <v>DESPESAS TRABALHISTAS</v>
          </cell>
          <cell r="I3781" t="str">
            <v>outubro</v>
          </cell>
          <cell r="N3781">
            <v>3951.92</v>
          </cell>
        </row>
        <row r="3782">
          <cell r="B3782" t="str">
            <v>RESCISOES TRABALHISTAS</v>
          </cell>
          <cell r="C3782" t="str">
            <v>DESPESAS TRABALHISTAS</v>
          </cell>
          <cell r="I3782" t="str">
            <v>novembro</v>
          </cell>
          <cell r="N3782">
            <v>2536.11</v>
          </cell>
        </row>
        <row r="3783">
          <cell r="B3783" t="str">
            <v>GRRF - GUIA RECOLHIMENTO RESCISORIO FGTS</v>
          </cell>
          <cell r="C3783" t="str">
            <v>DESPESAS TRABALHISTAS</v>
          </cell>
          <cell r="I3783" t="str">
            <v>novembro</v>
          </cell>
          <cell r="N3783">
            <v>299.18</v>
          </cell>
        </row>
        <row r="3784">
          <cell r="B3784" t="str">
            <v>RESCISOES TRABALHISTAS</v>
          </cell>
          <cell r="C3784" t="str">
            <v>DESPESAS TRABALHISTAS</v>
          </cell>
          <cell r="I3784" t="str">
            <v>novembro</v>
          </cell>
          <cell r="N3784">
            <v>347.43</v>
          </cell>
        </row>
        <row r="3785">
          <cell r="B3785" t="str">
            <v>RESCISOES TRABALHISTAS</v>
          </cell>
          <cell r="C3785" t="str">
            <v>DESPESAS TRABALHISTAS</v>
          </cell>
          <cell r="I3785" t="str">
            <v>novembro</v>
          </cell>
          <cell r="N3785">
            <v>2062.4899999999998</v>
          </cell>
        </row>
        <row r="3786">
          <cell r="B3786" t="str">
            <v>GRRF - GUIA RECOLHIMENTO RESCISORIO FGTS</v>
          </cell>
          <cell r="C3786" t="str">
            <v>DESPESAS TRABALHISTAS</v>
          </cell>
          <cell r="I3786" t="str">
            <v>novembro</v>
          </cell>
          <cell r="N3786">
            <v>194.81</v>
          </cell>
        </row>
        <row r="3787">
          <cell r="B3787" t="str">
            <v>RESCISOES TRABALHISTAS</v>
          </cell>
          <cell r="C3787" t="str">
            <v>DESPESAS TRABALHISTAS</v>
          </cell>
          <cell r="I3787" t="str">
            <v>novembro</v>
          </cell>
          <cell r="N3787">
            <v>1425.69</v>
          </cell>
        </row>
        <row r="3788">
          <cell r="B3788" t="str">
            <v>RESCISOES TRABALHISTAS</v>
          </cell>
          <cell r="C3788" t="str">
            <v>DESPESAS TRABALHISTAS</v>
          </cell>
          <cell r="I3788" t="str">
            <v>novembro</v>
          </cell>
          <cell r="N3788">
            <v>7263.37</v>
          </cell>
        </row>
        <row r="3789">
          <cell r="B3789" t="str">
            <v>RESCISOES TRABALHISTAS</v>
          </cell>
          <cell r="C3789" t="str">
            <v>DESPESAS TRABALHISTAS</v>
          </cell>
          <cell r="I3789" t="str">
            <v>novembro</v>
          </cell>
          <cell r="N3789">
            <v>2914.9</v>
          </cell>
        </row>
        <row r="3790">
          <cell r="B3790" t="str">
            <v>RESCISOES TRABALHISTAS</v>
          </cell>
          <cell r="C3790" t="str">
            <v>DESPESAS TRABALHISTAS</v>
          </cell>
          <cell r="I3790" t="str">
            <v>novembro</v>
          </cell>
          <cell r="N3790">
            <v>180.26</v>
          </cell>
        </row>
        <row r="3791">
          <cell r="B3791" t="str">
            <v>PROCESSOS TRABALHISTAS</v>
          </cell>
          <cell r="C3791" t="str">
            <v>DESPESAS TRABALHISTAS</v>
          </cell>
          <cell r="I3791" t="str">
            <v>novembro</v>
          </cell>
          <cell r="N3791">
            <v>2000</v>
          </cell>
        </row>
        <row r="3792">
          <cell r="B3792" t="str">
            <v>RESCISOES TRABALHISTAS</v>
          </cell>
          <cell r="C3792" t="str">
            <v>DESPESAS TRABALHISTAS</v>
          </cell>
          <cell r="I3792" t="str">
            <v>novembro</v>
          </cell>
          <cell r="N3792">
            <v>4668.24</v>
          </cell>
        </row>
        <row r="3793">
          <cell r="B3793" t="str">
            <v>RESCISOES TRABALHISTAS</v>
          </cell>
          <cell r="C3793" t="str">
            <v>DESPESAS TRABALHISTAS</v>
          </cell>
          <cell r="I3793" t="str">
            <v>novembro</v>
          </cell>
          <cell r="N3793">
            <v>2910.04</v>
          </cell>
        </row>
        <row r="3794">
          <cell r="B3794" t="str">
            <v>RESCISOES TRABALHISTAS</v>
          </cell>
          <cell r="C3794" t="str">
            <v>DESPESAS TRABALHISTAS</v>
          </cell>
          <cell r="I3794" t="str">
            <v>novembro</v>
          </cell>
          <cell r="N3794">
            <v>1215.05</v>
          </cell>
        </row>
        <row r="3795">
          <cell r="B3795" t="str">
            <v>GRRF - GUIA RECOLHIMENTO RESCISORIO FGTS</v>
          </cell>
          <cell r="C3795" t="str">
            <v>DESPESAS TRABALHISTAS</v>
          </cell>
          <cell r="I3795" t="str">
            <v>novembro</v>
          </cell>
          <cell r="N3795">
            <v>97.01</v>
          </cell>
        </row>
        <row r="3796">
          <cell r="B3796" t="str">
            <v>RESCISOES TRABALHISTAS</v>
          </cell>
          <cell r="C3796" t="str">
            <v>DESPESAS TRABALHISTAS</v>
          </cell>
          <cell r="I3796" t="str">
            <v>novembro</v>
          </cell>
          <cell r="N3796">
            <v>727.58</v>
          </cell>
        </row>
        <row r="3797">
          <cell r="B3797" t="str">
            <v>RESCISOES TRABALHISTAS</v>
          </cell>
          <cell r="C3797" t="str">
            <v>DESPESAS TRABALHISTAS</v>
          </cell>
          <cell r="I3797" t="str">
            <v>novembro</v>
          </cell>
          <cell r="N3797">
            <v>643.35</v>
          </cell>
        </row>
        <row r="3798">
          <cell r="B3798" t="str">
            <v>RESCISOES TRABALHISTAS</v>
          </cell>
          <cell r="C3798" t="str">
            <v>DESPESAS TRABALHISTAS</v>
          </cell>
          <cell r="I3798" t="str">
            <v>novembro</v>
          </cell>
          <cell r="N3798">
            <v>325.98</v>
          </cell>
        </row>
        <row r="3799">
          <cell r="B3799" t="str">
            <v>GRRF - GUIA RECOLHIMENTO RESCISORIO FGTS</v>
          </cell>
          <cell r="C3799" t="str">
            <v>DESPESAS TRABALHISTAS</v>
          </cell>
          <cell r="I3799" t="str">
            <v>novembro</v>
          </cell>
          <cell r="N3799">
            <v>94.27</v>
          </cell>
        </row>
        <row r="3800">
          <cell r="B3800" t="str">
            <v>RESCISOES TRABALHISTAS</v>
          </cell>
          <cell r="C3800" t="str">
            <v>DESPESAS TRABALHISTAS</v>
          </cell>
          <cell r="I3800" t="str">
            <v>novembro</v>
          </cell>
          <cell r="N3800">
            <v>678.24</v>
          </cell>
        </row>
        <row r="3801">
          <cell r="B3801" t="str">
            <v>RESCISOES TRABALHISTAS</v>
          </cell>
          <cell r="C3801" t="str">
            <v>DESPESAS TRABALHISTAS</v>
          </cell>
          <cell r="I3801" t="str">
            <v>novembro</v>
          </cell>
          <cell r="N3801">
            <v>360.81</v>
          </cell>
        </row>
        <row r="3802">
          <cell r="B3802" t="str">
            <v>GRRF - GUIA RECOLHIMENTO RESCISORIO FGTS</v>
          </cell>
          <cell r="C3802" t="str">
            <v>DESPESAS TRABALHISTAS</v>
          </cell>
          <cell r="I3802" t="str">
            <v>novembro</v>
          </cell>
          <cell r="N3802">
            <v>46.07</v>
          </cell>
        </row>
        <row r="3803">
          <cell r="B3803" t="str">
            <v>RESCISOES TRABALHISTAS</v>
          </cell>
          <cell r="C3803" t="str">
            <v>DESPESAS TRABALHISTAS</v>
          </cell>
          <cell r="I3803" t="str">
            <v>novembro</v>
          </cell>
          <cell r="N3803">
            <v>3951.92</v>
          </cell>
        </row>
        <row r="3804">
          <cell r="B3804" t="str">
            <v>RESCISOES TRABALHISTAS</v>
          </cell>
          <cell r="C3804" t="str">
            <v>DESPESAS TRABALHISTAS</v>
          </cell>
          <cell r="I3804" t="str">
            <v>novembro</v>
          </cell>
          <cell r="N3804">
            <v>674.64</v>
          </cell>
        </row>
        <row r="3805">
          <cell r="B3805" t="str">
            <v>GRRF - GUIA RECOLHIMENTO RESCISORIO FGTS</v>
          </cell>
          <cell r="C3805" t="str">
            <v>DESPESAS TRABALHISTAS</v>
          </cell>
          <cell r="I3805" t="str">
            <v>novembro</v>
          </cell>
          <cell r="N3805">
            <v>53.39</v>
          </cell>
        </row>
        <row r="3806">
          <cell r="B3806" t="str">
            <v>RESCISOES TRABALHISTAS</v>
          </cell>
          <cell r="C3806" t="str">
            <v>DESPESAS TRABALHISTAS</v>
          </cell>
          <cell r="I3806" t="str">
            <v>dezembro</v>
          </cell>
          <cell r="N3806">
            <v>1303.58</v>
          </cell>
        </row>
        <row r="3807">
          <cell r="B3807" t="str">
            <v>RESCISOES TRABALHISTAS</v>
          </cell>
          <cell r="C3807" t="str">
            <v>DESPESAS TRABALHISTAS</v>
          </cell>
          <cell r="I3807" t="str">
            <v>dezembro</v>
          </cell>
          <cell r="N3807">
            <v>1425.69</v>
          </cell>
        </row>
        <row r="3808">
          <cell r="B3808" t="str">
            <v>RESCISOES TRABALHISTAS</v>
          </cell>
          <cell r="C3808" t="str">
            <v>DESPESAS TRABALHISTAS</v>
          </cell>
          <cell r="I3808" t="str">
            <v>dezembro</v>
          </cell>
          <cell r="N3808">
            <v>2914.9</v>
          </cell>
        </row>
        <row r="3809">
          <cell r="B3809" t="str">
            <v>PROCESSOS TRABALHISTAS</v>
          </cell>
          <cell r="C3809" t="str">
            <v>DESPESAS TRABALHISTAS</v>
          </cell>
          <cell r="I3809" t="str">
            <v>dezembro</v>
          </cell>
          <cell r="N3809">
            <v>2000</v>
          </cell>
        </row>
        <row r="3810">
          <cell r="B3810" t="str">
            <v>PROCESSOS TRABALHISTAS</v>
          </cell>
          <cell r="C3810" t="str">
            <v>DESPESAS TRABALHISTAS</v>
          </cell>
          <cell r="I3810" t="str">
            <v>dezembro</v>
          </cell>
          <cell r="N3810">
            <v>3095</v>
          </cell>
        </row>
        <row r="3811">
          <cell r="B3811" t="str">
            <v>GRRF - GUIA RECOLHIMENTO RESCISORIO FGTS</v>
          </cell>
          <cell r="C3811" t="str">
            <v>DESPESAS TRABALHISTAS</v>
          </cell>
          <cell r="I3811" t="str">
            <v>dezembro</v>
          </cell>
          <cell r="N3811">
            <v>91.61</v>
          </cell>
        </row>
        <row r="3812">
          <cell r="B3812" t="str">
            <v>RESCISOES TRABALHISTAS</v>
          </cell>
          <cell r="C3812" t="str">
            <v>DESPESAS TRABALHISTAS</v>
          </cell>
          <cell r="I3812" t="str">
            <v>dezembro</v>
          </cell>
          <cell r="N3812">
            <v>6900.81</v>
          </cell>
        </row>
        <row r="3813">
          <cell r="B3813" t="str">
            <v>GRRF - GUIA RECOLHIMENTO RESCISORIO FGTS</v>
          </cell>
          <cell r="C3813" t="str">
            <v>DESPESAS TRABALHISTAS</v>
          </cell>
          <cell r="I3813" t="str">
            <v>dezembro</v>
          </cell>
          <cell r="N3813">
            <v>1191.3499999999999</v>
          </cell>
        </row>
        <row r="3814">
          <cell r="B3814" t="str">
            <v>RESCISOES TRABALHISTAS</v>
          </cell>
          <cell r="C3814" t="str">
            <v>DESPESAS TRABALHISTAS</v>
          </cell>
          <cell r="I3814" t="str">
            <v>dezembro</v>
          </cell>
          <cell r="N3814">
            <v>4668.24</v>
          </cell>
        </row>
        <row r="3815">
          <cell r="B3815" t="str">
            <v>RESCISOES TRABALHISTAS</v>
          </cell>
          <cell r="C3815" t="str">
            <v>DESPESAS TRABALHISTAS</v>
          </cell>
          <cell r="I3815" t="str">
            <v>dezembro</v>
          </cell>
          <cell r="N3815">
            <v>2910.04</v>
          </cell>
        </row>
        <row r="3816">
          <cell r="B3816" t="str">
            <v>RESCISOES TRABALHISTAS</v>
          </cell>
          <cell r="C3816" t="str">
            <v>DESPESAS TRABALHISTAS</v>
          </cell>
          <cell r="I3816" t="str">
            <v>dezembro</v>
          </cell>
          <cell r="N3816">
            <v>2778.38</v>
          </cell>
        </row>
        <row r="3817">
          <cell r="B3817" t="str">
            <v>RESCISOES TRABALHISTAS</v>
          </cell>
          <cell r="C3817" t="str">
            <v>DESPESAS TRABALHISTAS</v>
          </cell>
          <cell r="I3817" t="str">
            <v>dezembro</v>
          </cell>
          <cell r="N3817">
            <v>1620.22</v>
          </cell>
        </row>
        <row r="3818">
          <cell r="B3818" t="str">
            <v>RESCISOES TRABALHISTAS</v>
          </cell>
          <cell r="C3818" t="str">
            <v>DESPESAS TRABALHISTAS</v>
          </cell>
          <cell r="I3818" t="str">
            <v>dezembro</v>
          </cell>
          <cell r="N3818">
            <v>1253.22</v>
          </cell>
        </row>
        <row r="3819">
          <cell r="B3819" t="str">
            <v>GRRF - GUIA RECOLHIMENTO RESCISORIO FGTS</v>
          </cell>
          <cell r="C3819" t="str">
            <v>DESPESAS TRABALHISTAS</v>
          </cell>
          <cell r="I3819" t="str">
            <v>dezembro</v>
          </cell>
          <cell r="N3819">
            <v>158.62</v>
          </cell>
        </row>
        <row r="3820">
          <cell r="B3820" t="str">
            <v>RESCISOES TRABALHISTAS</v>
          </cell>
          <cell r="C3820" t="str">
            <v>DESPESAS TRABALHISTAS</v>
          </cell>
          <cell r="I3820" t="str">
            <v>dezembro</v>
          </cell>
          <cell r="N3820">
            <v>3951.92</v>
          </cell>
        </row>
        <row r="3821">
          <cell r="B3821" t="str">
            <v>RESCISOES TRABALHISTAS</v>
          </cell>
          <cell r="C3821" t="str">
            <v>DESPESAS TRABALHISTAS</v>
          </cell>
          <cell r="I3821" t="str">
            <v>janeiro</v>
          </cell>
          <cell r="N3821">
            <v>1425.69</v>
          </cell>
        </row>
        <row r="3822">
          <cell r="B3822" t="str">
            <v>PROCESSOS TRABALHISTAS</v>
          </cell>
          <cell r="C3822" t="str">
            <v>DESPESAS TRABALHISTAS</v>
          </cell>
          <cell r="I3822" t="str">
            <v>janeiro</v>
          </cell>
          <cell r="N3822">
            <v>3095</v>
          </cell>
        </row>
        <row r="3823">
          <cell r="B3823" t="str">
            <v>PROCESSOS TRABALHISTAS</v>
          </cell>
          <cell r="C3823" t="str">
            <v>DESPESAS TRABALHISTAS</v>
          </cell>
          <cell r="I3823" t="str">
            <v>janeiro</v>
          </cell>
          <cell r="N3823">
            <v>2000</v>
          </cell>
        </row>
        <row r="3824">
          <cell r="B3824" t="str">
            <v>RESCISOES TRABALHISTAS</v>
          </cell>
          <cell r="C3824" t="str">
            <v>DESPESAS TRABALHISTAS</v>
          </cell>
          <cell r="I3824" t="str">
            <v>janeiro</v>
          </cell>
          <cell r="N3824">
            <v>2914.91</v>
          </cell>
        </row>
        <row r="3825">
          <cell r="B3825" t="str">
            <v>RESCISOES TRABALHISTAS</v>
          </cell>
          <cell r="C3825" t="str">
            <v>DESPESAS TRABALHISTAS</v>
          </cell>
          <cell r="I3825" t="str">
            <v>janeiro</v>
          </cell>
          <cell r="N3825">
            <v>4668.24</v>
          </cell>
        </row>
        <row r="3826">
          <cell r="B3826" t="str">
            <v>RESCISOES TRABALHISTAS</v>
          </cell>
          <cell r="C3826" t="str">
            <v>DESPESAS TRABALHISTAS</v>
          </cell>
          <cell r="I3826" t="str">
            <v>janeiro</v>
          </cell>
          <cell r="N3826">
            <v>2910.04</v>
          </cell>
        </row>
        <row r="3827">
          <cell r="B3827" t="str">
            <v>GRRF - GUIA RECOLHIMENTO RESCISORIO FGTS</v>
          </cell>
          <cell r="C3827" t="str">
            <v>DESPESAS TRABALHISTAS</v>
          </cell>
          <cell r="I3827" t="str">
            <v>janeiro</v>
          </cell>
          <cell r="N3827">
            <v>2437.16</v>
          </cell>
        </row>
        <row r="3828">
          <cell r="B3828" t="str">
            <v>RESCISOES TRABALHISTAS</v>
          </cell>
          <cell r="C3828" t="str">
            <v>DESPESAS TRABALHISTAS</v>
          </cell>
          <cell r="I3828" t="str">
            <v>janeiro</v>
          </cell>
          <cell r="N3828">
            <v>3971.94</v>
          </cell>
        </row>
        <row r="3829">
          <cell r="B3829" t="str">
            <v>RESCISOES TRABALHISTAS</v>
          </cell>
          <cell r="C3829" t="str">
            <v>DESPESAS TRABALHISTAS</v>
          </cell>
          <cell r="I3829" t="str">
            <v>janeiro</v>
          </cell>
          <cell r="N3829">
            <v>4089.94</v>
          </cell>
        </row>
        <row r="3830">
          <cell r="B3830" t="str">
            <v>GRRF - GUIA RECOLHIMENTO RESCISORIO FGTS</v>
          </cell>
          <cell r="C3830" t="str">
            <v>DESPESAS TRABALHISTAS</v>
          </cell>
          <cell r="I3830" t="str">
            <v>janeiro</v>
          </cell>
          <cell r="N3830">
            <v>5221.01</v>
          </cell>
        </row>
        <row r="3831">
          <cell r="B3831" t="str">
            <v>RESCISOES TRABALHISTAS</v>
          </cell>
          <cell r="C3831" t="str">
            <v>DESPESAS TRABALHISTAS</v>
          </cell>
          <cell r="I3831" t="str">
            <v>janeiro</v>
          </cell>
          <cell r="N3831">
            <v>30.33</v>
          </cell>
        </row>
        <row r="3832">
          <cell r="B3832" t="str">
            <v>GRRF - GUIA RECOLHIMENTO RESCISORIO FGTS</v>
          </cell>
          <cell r="C3832" t="str">
            <v>DESPESAS TRABALHISTAS</v>
          </cell>
          <cell r="I3832" t="str">
            <v>janeiro</v>
          </cell>
          <cell r="N3832">
            <v>313.58999999999997</v>
          </cell>
        </row>
        <row r="3833">
          <cell r="B3833" t="str">
            <v>GRRF - GUIA RECOLHIMENTO RESCISORIO FGTS</v>
          </cell>
          <cell r="C3833" t="str">
            <v>DESPESAS TRABALHISTAS</v>
          </cell>
          <cell r="I3833" t="str">
            <v>janeiro</v>
          </cell>
          <cell r="N3833">
            <v>659.78</v>
          </cell>
        </row>
        <row r="3834">
          <cell r="B3834" t="str">
            <v>RESCISOES TRABALHISTAS</v>
          </cell>
          <cell r="C3834" t="str">
            <v>DESPESAS TRABALHISTAS</v>
          </cell>
          <cell r="I3834" t="str">
            <v>janeiro</v>
          </cell>
          <cell r="N3834">
            <v>1222.8800000000001</v>
          </cell>
        </row>
        <row r="3835">
          <cell r="B3835" t="str">
            <v>RESCISOES TRABALHISTAS</v>
          </cell>
          <cell r="C3835" t="str">
            <v>DESPESAS TRABALHISTAS</v>
          </cell>
          <cell r="I3835" t="str">
            <v>janeiro</v>
          </cell>
          <cell r="N3835">
            <v>3364.75</v>
          </cell>
        </row>
        <row r="3836">
          <cell r="B3836" t="str">
            <v>RESCISOES TRABALHISTAS</v>
          </cell>
          <cell r="C3836" t="str">
            <v>DESPESAS TRABALHISTAS</v>
          </cell>
          <cell r="I3836" t="str">
            <v>janeiro</v>
          </cell>
          <cell r="N3836">
            <v>3951.92</v>
          </cell>
        </row>
        <row r="3837">
          <cell r="B3837" t="str">
            <v>RESCISOES TRABALHISTAS</v>
          </cell>
          <cell r="C3837" t="str">
            <v>DESPESAS TRABALHISTAS</v>
          </cell>
          <cell r="I3837" t="str">
            <v>janeiro</v>
          </cell>
          <cell r="N3837">
            <v>4971.58</v>
          </cell>
        </row>
        <row r="3838">
          <cell r="B3838" t="str">
            <v>RESCISOES TRABALHISTAS</v>
          </cell>
          <cell r="C3838" t="str">
            <v>DESPESAS TRABALHISTAS</v>
          </cell>
          <cell r="I3838" t="str">
            <v>fevereiro</v>
          </cell>
          <cell r="N3838">
            <v>1425.69</v>
          </cell>
        </row>
        <row r="3839">
          <cell r="B3839" t="str">
            <v>RESCISOES TRABALHISTAS</v>
          </cell>
          <cell r="C3839" t="str">
            <v>DESPESAS TRABALHISTAS</v>
          </cell>
          <cell r="I3839" t="str">
            <v>fevereiro</v>
          </cell>
          <cell r="N3839">
            <v>1708.22</v>
          </cell>
        </row>
        <row r="3840">
          <cell r="B3840" t="str">
            <v>PROCESSOS TRABALHISTAS</v>
          </cell>
          <cell r="C3840" t="str">
            <v>DESPESAS TRABALHISTAS</v>
          </cell>
          <cell r="I3840" t="str">
            <v>fevereiro</v>
          </cell>
          <cell r="N3840">
            <v>2000</v>
          </cell>
        </row>
        <row r="3841">
          <cell r="B3841" t="str">
            <v>PROCESSOS TRABALHISTAS</v>
          </cell>
          <cell r="C3841" t="str">
            <v>DESPESAS TRABALHISTAS</v>
          </cell>
          <cell r="I3841" t="str">
            <v>fevereiro</v>
          </cell>
          <cell r="N3841">
            <v>2000</v>
          </cell>
        </row>
        <row r="3842">
          <cell r="B3842" t="str">
            <v>RESCISOES TRABALHISTAS</v>
          </cell>
          <cell r="C3842" t="str">
            <v>DESPESAS TRABALHISTAS</v>
          </cell>
          <cell r="I3842" t="str">
            <v>fevereiro</v>
          </cell>
          <cell r="N3842">
            <v>2910.01</v>
          </cell>
        </row>
        <row r="3843">
          <cell r="B3843" t="str">
            <v>RESCISOES TRABALHISTAS</v>
          </cell>
          <cell r="C3843" t="str">
            <v>DESPESAS TRABALHISTAS</v>
          </cell>
          <cell r="I3843" t="str">
            <v>fevereiro</v>
          </cell>
          <cell r="N3843">
            <v>4089.94</v>
          </cell>
        </row>
        <row r="3844">
          <cell r="B3844" t="str">
            <v>RESCISOES TRABALHISTAS</v>
          </cell>
          <cell r="C3844" t="str">
            <v>DESPESAS TRABALHISTAS</v>
          </cell>
          <cell r="I3844" t="str">
            <v>fevereiro</v>
          </cell>
          <cell r="N3844">
            <v>3971.94</v>
          </cell>
        </row>
        <row r="3845">
          <cell r="B3845" t="str">
            <v>RESCISOES TRABALHISTAS</v>
          </cell>
          <cell r="C3845" t="str">
            <v>DESPESAS TRABALHISTAS</v>
          </cell>
          <cell r="I3845" t="str">
            <v>fevereiro</v>
          </cell>
          <cell r="N3845">
            <v>78</v>
          </cell>
        </row>
        <row r="3846">
          <cell r="B3846" t="str">
            <v>RESCISOES TRABALHISTAS</v>
          </cell>
          <cell r="C3846" t="str">
            <v>DESPESAS TRABALHISTAS</v>
          </cell>
          <cell r="I3846" t="str">
            <v>fevereiro</v>
          </cell>
          <cell r="N3846">
            <v>2664.72</v>
          </cell>
        </row>
        <row r="3847">
          <cell r="B3847" t="str">
            <v>RESCISOES TRABALHISTAS</v>
          </cell>
          <cell r="C3847" t="str">
            <v>DESPESAS TRABALHISTAS</v>
          </cell>
          <cell r="I3847" t="str">
            <v>fevereiro</v>
          </cell>
          <cell r="N3847">
            <v>3951.92</v>
          </cell>
        </row>
        <row r="3848">
          <cell r="B3848" t="str">
            <v>GRRF - GUIA RECOLHIMENTO RESCISORIO FGTS</v>
          </cell>
          <cell r="C3848" t="str">
            <v>DESPESAS TRABALHISTAS</v>
          </cell>
          <cell r="I3848" t="str">
            <v>março</v>
          </cell>
          <cell r="N3848">
            <v>231.46</v>
          </cell>
        </row>
        <row r="3849">
          <cell r="B3849" t="str">
            <v>RESCISOES TRABALHISTAS</v>
          </cell>
          <cell r="C3849" t="str">
            <v>DESPESAS TRABALHISTAS</v>
          </cell>
          <cell r="I3849" t="str">
            <v>março</v>
          </cell>
          <cell r="N3849">
            <v>1708.22</v>
          </cell>
        </row>
        <row r="3850">
          <cell r="B3850" t="str">
            <v>RESCISOES TRABALHISTAS</v>
          </cell>
          <cell r="C3850" t="str">
            <v>DESPESAS TRABALHISTAS</v>
          </cell>
          <cell r="I3850" t="str">
            <v>março</v>
          </cell>
          <cell r="N3850">
            <v>1425.68</v>
          </cell>
        </row>
        <row r="3851">
          <cell r="B3851" t="str">
            <v>PROCESSOS TRABALHISTAS</v>
          </cell>
          <cell r="C3851" t="str">
            <v>DESPESAS TRABALHISTAS</v>
          </cell>
          <cell r="I3851" t="str">
            <v>março</v>
          </cell>
          <cell r="N3851">
            <v>2000</v>
          </cell>
        </row>
        <row r="3852">
          <cell r="B3852" t="str">
            <v>PROCESSOS TRABALHISTAS</v>
          </cell>
          <cell r="C3852" t="str">
            <v>DESPESAS TRABALHISTAS</v>
          </cell>
          <cell r="I3852" t="str">
            <v>março</v>
          </cell>
          <cell r="N3852">
            <v>1000</v>
          </cell>
        </row>
        <row r="3853">
          <cell r="B3853" t="str">
            <v>RESCISOES TRABALHISTAS</v>
          </cell>
          <cell r="C3853" t="str">
            <v>DESPESAS TRABALHISTAS</v>
          </cell>
          <cell r="I3853" t="str">
            <v>março</v>
          </cell>
          <cell r="N3853">
            <v>5258.55</v>
          </cell>
        </row>
        <row r="3854">
          <cell r="B3854" t="str">
            <v>PROCESSOS TRABALHISTAS</v>
          </cell>
          <cell r="C3854" t="str">
            <v>DESPESAS TRABALHISTAS</v>
          </cell>
          <cell r="I3854" t="str">
            <v>março</v>
          </cell>
          <cell r="N3854">
            <v>2000</v>
          </cell>
        </row>
        <row r="3855">
          <cell r="B3855" t="str">
            <v>RESCISOES TRABALHISTAS</v>
          </cell>
          <cell r="C3855" t="str">
            <v>DESPESAS TRABALHISTAS</v>
          </cell>
          <cell r="I3855" t="str">
            <v>março</v>
          </cell>
          <cell r="N3855">
            <v>5473.56</v>
          </cell>
        </row>
        <row r="3856">
          <cell r="B3856" t="str">
            <v>GRRF - GUIA RECOLHIMENTO RESCISORIO FGTS</v>
          </cell>
          <cell r="C3856" t="str">
            <v>DESPESAS TRABALHISTAS</v>
          </cell>
          <cell r="I3856" t="str">
            <v>março</v>
          </cell>
          <cell r="N3856">
            <v>2841.78</v>
          </cell>
        </row>
        <row r="3857">
          <cell r="B3857" t="str">
            <v>RESCISOES TRABALHISTAS</v>
          </cell>
          <cell r="C3857" t="str">
            <v>DESPESAS TRABALHISTAS</v>
          </cell>
          <cell r="I3857" t="str">
            <v>março</v>
          </cell>
          <cell r="N3857">
            <v>3971.93</v>
          </cell>
        </row>
        <row r="3858">
          <cell r="B3858" t="str">
            <v>RESCISOES TRABALHISTAS</v>
          </cell>
          <cell r="C3858" t="str">
            <v>DESPESAS TRABALHISTAS</v>
          </cell>
          <cell r="I3858" t="str">
            <v>março</v>
          </cell>
          <cell r="N3858">
            <v>4089.93</v>
          </cell>
        </row>
        <row r="3859">
          <cell r="B3859" t="str">
            <v>GRRF - GUIA RECOLHIMENTO RESCISORIO FGTS</v>
          </cell>
          <cell r="C3859" t="str">
            <v>DESPESAS TRABALHISTAS</v>
          </cell>
          <cell r="I3859" t="str">
            <v>março</v>
          </cell>
          <cell r="N3859">
            <v>330.33</v>
          </cell>
        </row>
        <row r="3860">
          <cell r="B3860" t="str">
            <v>RESCISOES TRABALHISTAS</v>
          </cell>
          <cell r="C3860" t="str">
            <v>DESPESAS TRABALHISTAS</v>
          </cell>
          <cell r="I3860" t="str">
            <v>março</v>
          </cell>
          <cell r="N3860">
            <v>1896.84</v>
          </cell>
        </row>
        <row r="3861">
          <cell r="B3861" t="str">
            <v>PROCESSOS TRABALHISTAS</v>
          </cell>
          <cell r="C3861" t="str">
            <v>DESPESAS TRABALHISTAS</v>
          </cell>
          <cell r="I3861" t="str">
            <v>março</v>
          </cell>
          <cell r="N3861">
            <v>2000</v>
          </cell>
        </row>
        <row r="3862">
          <cell r="B3862" t="str">
            <v>GRRF - GUIA RECOLHIMENTO RESCISORIO FGTS</v>
          </cell>
          <cell r="C3862" t="str">
            <v>DESPESAS TRABALHISTAS</v>
          </cell>
          <cell r="I3862" t="str">
            <v>março</v>
          </cell>
          <cell r="N3862">
            <v>169.38</v>
          </cell>
        </row>
        <row r="3863">
          <cell r="B3863" t="str">
            <v>RESCISOES TRABALHISTAS</v>
          </cell>
          <cell r="C3863" t="str">
            <v>DESPESAS TRABALHISTAS</v>
          </cell>
          <cell r="I3863" t="str">
            <v>março</v>
          </cell>
          <cell r="N3863">
            <v>1063.58</v>
          </cell>
        </row>
        <row r="3864">
          <cell r="B3864" t="str">
            <v>GRRF - GUIA RECOLHIMENTO RESCISORIO FGTS</v>
          </cell>
          <cell r="C3864" t="str">
            <v>DESPESAS TRABALHISTAS</v>
          </cell>
          <cell r="I3864" t="str">
            <v>março</v>
          </cell>
          <cell r="N3864">
            <v>3045.64</v>
          </cell>
        </row>
        <row r="3865">
          <cell r="B3865" t="str">
            <v>RESCISOES TRABALHISTAS</v>
          </cell>
          <cell r="C3865" t="str">
            <v>DESPESAS TRABALHISTAS</v>
          </cell>
          <cell r="I3865" t="str">
            <v>março</v>
          </cell>
          <cell r="N3865">
            <v>354.77</v>
          </cell>
        </row>
        <row r="3866">
          <cell r="B3866" t="str">
            <v>RESCISOES TRABALHISTAS</v>
          </cell>
          <cell r="C3866" t="str">
            <v>DESPESAS TRABALHISTAS</v>
          </cell>
          <cell r="I3866" t="str">
            <v>março</v>
          </cell>
          <cell r="N3866">
            <v>2664.72</v>
          </cell>
        </row>
        <row r="3867">
          <cell r="B3867" t="str">
            <v>RESCISOES TRABALHISTAS</v>
          </cell>
          <cell r="C3867" t="str">
            <v>DESPESAS TRABALHISTAS</v>
          </cell>
          <cell r="I3867" t="str">
            <v>março</v>
          </cell>
          <cell r="N3867">
            <v>5059.24</v>
          </cell>
        </row>
        <row r="3868">
          <cell r="B3868" t="str">
            <v>GRRF - GUIA RECOLHIMENTO RESCISORIO FGTS</v>
          </cell>
          <cell r="C3868" t="str">
            <v>DESPESAS TRABALHISTAS</v>
          </cell>
          <cell r="I3868" t="str">
            <v>abril</v>
          </cell>
          <cell r="N3868">
            <v>1313.93</v>
          </cell>
        </row>
        <row r="3869">
          <cell r="B3869" t="str">
            <v>RESCISOES TRABALHISTAS</v>
          </cell>
          <cell r="C3869" t="str">
            <v>DESPESAS TRABALHISTAS</v>
          </cell>
          <cell r="I3869" t="str">
            <v>abril</v>
          </cell>
          <cell r="N3869">
            <v>2548.7800000000002</v>
          </cell>
        </row>
        <row r="3870">
          <cell r="B3870" t="str">
            <v>RESCISOES TRABALHISTAS</v>
          </cell>
          <cell r="C3870" t="str">
            <v>DESPESAS TRABALHISTAS</v>
          </cell>
          <cell r="I3870" t="str">
            <v>abril</v>
          </cell>
          <cell r="N3870">
            <v>5131.96</v>
          </cell>
        </row>
        <row r="3871">
          <cell r="B3871" t="str">
            <v>GRRF - GUIA RECOLHIMENTO RESCISORIO FGTS</v>
          </cell>
          <cell r="C3871" t="str">
            <v>DESPESAS TRABALHISTAS</v>
          </cell>
          <cell r="I3871" t="str">
            <v>abril</v>
          </cell>
          <cell r="N3871">
            <v>8985.86</v>
          </cell>
        </row>
        <row r="3872">
          <cell r="B3872" t="str">
            <v>RESCISOES TRABALHISTAS</v>
          </cell>
          <cell r="C3872" t="str">
            <v>DESPESAS TRABALHISTAS</v>
          </cell>
          <cell r="I3872" t="str">
            <v>abril</v>
          </cell>
          <cell r="N3872">
            <v>497.38</v>
          </cell>
        </row>
        <row r="3873">
          <cell r="B3873" t="str">
            <v>PROCESSOS TRABALHISTAS</v>
          </cell>
          <cell r="C3873" t="str">
            <v>DESPESAS TRABALHISTAS</v>
          </cell>
          <cell r="I3873" t="str">
            <v>abril</v>
          </cell>
          <cell r="N3873">
            <v>2000</v>
          </cell>
        </row>
        <row r="3874">
          <cell r="B3874" t="str">
            <v>PROCESSOS TRABALHISTAS</v>
          </cell>
          <cell r="C3874" t="str">
            <v>DESPESAS TRABALHISTAS</v>
          </cell>
          <cell r="I3874" t="str">
            <v>abril</v>
          </cell>
          <cell r="N3874">
            <v>2000</v>
          </cell>
        </row>
        <row r="3875">
          <cell r="B3875" t="str">
            <v>GRRF - GUIA RECOLHIMENTO RESCISORIO FGTS</v>
          </cell>
          <cell r="C3875" t="str">
            <v>DESPESAS TRABALHISTAS</v>
          </cell>
          <cell r="I3875" t="str">
            <v>abril</v>
          </cell>
          <cell r="N3875">
            <v>2209.75</v>
          </cell>
        </row>
        <row r="3876">
          <cell r="B3876" t="str">
            <v>RESCISOES TRABALHISTAS</v>
          </cell>
          <cell r="C3876" t="str">
            <v>DESPESAS TRABALHISTAS</v>
          </cell>
          <cell r="I3876" t="str">
            <v>abril</v>
          </cell>
          <cell r="N3876">
            <v>5473.56</v>
          </cell>
        </row>
        <row r="3877">
          <cell r="B3877" t="str">
            <v>PROCESSOS TRABALHISTAS</v>
          </cell>
          <cell r="C3877" t="str">
            <v>DESPESAS TRABALHISTAS</v>
          </cell>
          <cell r="I3877" t="str">
            <v>abril</v>
          </cell>
          <cell r="N3877">
            <v>2000</v>
          </cell>
        </row>
        <row r="3878">
          <cell r="B3878" t="str">
            <v>RESCISOES TRABALHISTAS</v>
          </cell>
          <cell r="C3878" t="str">
            <v>DESPESAS TRABALHISTAS</v>
          </cell>
          <cell r="I3878" t="str">
            <v>abril</v>
          </cell>
          <cell r="N3878">
            <v>1964.57</v>
          </cell>
        </row>
        <row r="3879">
          <cell r="B3879" t="str">
            <v>GRRF - GUIA RECOLHIMENTO RESCISORIO FGTS</v>
          </cell>
          <cell r="C3879" t="str">
            <v>DESPESAS TRABALHISTAS</v>
          </cell>
          <cell r="I3879" t="str">
            <v>abril</v>
          </cell>
          <cell r="N3879">
            <v>2078.7600000000002</v>
          </cell>
        </row>
        <row r="3880">
          <cell r="B3880" t="str">
            <v>RESCISOES TRABALHISTAS</v>
          </cell>
          <cell r="C3880" t="str">
            <v>DESPESAS TRABALHISTAS</v>
          </cell>
          <cell r="I3880" t="str">
            <v>abril</v>
          </cell>
          <cell r="N3880">
            <v>19.5</v>
          </cell>
        </row>
        <row r="3881">
          <cell r="B3881" t="str">
            <v>RESCISOES TRABALHISTAS</v>
          </cell>
          <cell r="C3881" t="str">
            <v>DESPESAS TRABALHISTAS</v>
          </cell>
          <cell r="I3881" t="str">
            <v>abril</v>
          </cell>
          <cell r="N3881">
            <v>23.83</v>
          </cell>
        </row>
        <row r="3882">
          <cell r="B3882" t="str">
            <v>PROCESSOS TRABALHISTAS</v>
          </cell>
          <cell r="C3882" t="str">
            <v>DESPESAS TRABALHISTAS</v>
          </cell>
          <cell r="I3882" t="str">
            <v>abril</v>
          </cell>
          <cell r="N3882">
            <v>2000</v>
          </cell>
        </row>
        <row r="3883">
          <cell r="B3883" t="str">
            <v>GRRF - GUIA RECOLHIMENTO RESCISORIO FGTS</v>
          </cell>
          <cell r="C3883" t="str">
            <v>DESPESAS TRABALHISTAS</v>
          </cell>
          <cell r="I3883" t="str">
            <v>abril</v>
          </cell>
          <cell r="N3883">
            <v>6343.54</v>
          </cell>
        </row>
        <row r="3884">
          <cell r="B3884" t="str">
            <v>RESCISOES TRABALHISTAS</v>
          </cell>
          <cell r="C3884" t="str">
            <v>DESPESAS TRABALHISTAS</v>
          </cell>
          <cell r="I3884" t="str">
            <v>abril</v>
          </cell>
          <cell r="N3884">
            <v>8354.18</v>
          </cell>
        </row>
        <row r="3885">
          <cell r="B3885" t="str">
            <v>RESCISOES TRABALHISTAS</v>
          </cell>
          <cell r="C3885" t="str">
            <v>DESPESAS TRABALHISTAS</v>
          </cell>
          <cell r="I3885" t="str">
            <v>abril</v>
          </cell>
          <cell r="N3885">
            <v>2664.71</v>
          </cell>
        </row>
        <row r="3886">
          <cell r="B3886" t="str">
            <v>GRRF - GUIA RECOLHIMENTO RESCISORIO FGTS</v>
          </cell>
          <cell r="C3886" t="str">
            <v>DESPESAS TRABALHISTAS</v>
          </cell>
          <cell r="I3886" t="str">
            <v>abril</v>
          </cell>
          <cell r="N3886">
            <v>6324.16</v>
          </cell>
        </row>
        <row r="3887">
          <cell r="B3887" t="str">
            <v>RESCISOES TRABALHISTAS</v>
          </cell>
          <cell r="C3887" t="str">
            <v>DESPESAS TRABALHISTAS</v>
          </cell>
          <cell r="I3887" t="str">
            <v>abril</v>
          </cell>
          <cell r="N3887">
            <v>2938.17</v>
          </cell>
        </row>
        <row r="3888">
          <cell r="B3888" t="str">
            <v>GRRF - GUIA RECOLHIMENTO RESCISORIO FGTS</v>
          </cell>
          <cell r="C3888" t="str">
            <v>DESPESAS TRABALHISTAS</v>
          </cell>
          <cell r="I3888" t="str">
            <v>abril</v>
          </cell>
          <cell r="N3888">
            <v>7511.61</v>
          </cell>
        </row>
        <row r="3889">
          <cell r="B3889" t="str">
            <v>RESCISOES TRABALHISTAS</v>
          </cell>
          <cell r="C3889" t="str">
            <v>DESPESAS TRABALHISTAS</v>
          </cell>
          <cell r="I3889" t="str">
            <v>maio</v>
          </cell>
          <cell r="N3889">
            <v>5131.96</v>
          </cell>
        </row>
        <row r="3890">
          <cell r="B3890" t="str">
            <v>RESCISOES TRABALHISTAS</v>
          </cell>
          <cell r="C3890" t="str">
            <v>DESPESAS TRABALHISTAS</v>
          </cell>
          <cell r="I3890" t="str">
            <v>maio</v>
          </cell>
          <cell r="N3890">
            <v>2548.7800000000002</v>
          </cell>
        </row>
        <row r="3891">
          <cell r="B3891" t="str">
            <v>RESCISOES TRABALHISTAS</v>
          </cell>
          <cell r="C3891" t="str">
            <v>DESPESAS TRABALHISTAS</v>
          </cell>
          <cell r="I3891" t="str">
            <v>maio</v>
          </cell>
          <cell r="N3891">
            <v>2179.9699999999998</v>
          </cell>
        </row>
        <row r="3892">
          <cell r="B3892" t="str">
            <v>GRRF - GUIA RECOLHIMENTO RESCISORIO FGTS</v>
          </cell>
          <cell r="C3892" t="str">
            <v>DESPESAS TRABALHISTAS</v>
          </cell>
          <cell r="I3892" t="str">
            <v>maio</v>
          </cell>
          <cell r="N3892">
            <v>1224.3900000000001</v>
          </cell>
        </row>
        <row r="3893">
          <cell r="B3893" t="str">
            <v>RESCISOES TRABALHISTAS</v>
          </cell>
          <cell r="C3893" t="str">
            <v>DESPESAS TRABALHISTAS</v>
          </cell>
          <cell r="I3893" t="str">
            <v>maio</v>
          </cell>
          <cell r="N3893">
            <v>1232.1300000000001</v>
          </cell>
        </row>
        <row r="3894">
          <cell r="B3894" t="str">
            <v>PROCESSOS TRABALHISTAS</v>
          </cell>
          <cell r="C3894" t="str">
            <v>DESPESAS TRABALHISTAS</v>
          </cell>
          <cell r="I3894" t="str">
            <v>maio</v>
          </cell>
          <cell r="N3894">
            <v>2000</v>
          </cell>
        </row>
        <row r="3895">
          <cell r="B3895" t="str">
            <v>RESCISOES TRABALHISTAS</v>
          </cell>
          <cell r="C3895" t="str">
            <v>DESPESAS TRABALHISTAS</v>
          </cell>
          <cell r="I3895" t="str">
            <v>maio</v>
          </cell>
          <cell r="N3895">
            <v>5473.55</v>
          </cell>
        </row>
        <row r="3896">
          <cell r="B3896" t="str">
            <v>PROCESSOS TRABALHISTAS</v>
          </cell>
          <cell r="C3896" t="str">
            <v>DESPESAS TRABALHISTAS</v>
          </cell>
          <cell r="I3896" t="str">
            <v>maio</v>
          </cell>
          <cell r="N3896">
            <v>2000</v>
          </cell>
        </row>
        <row r="3897">
          <cell r="B3897" t="str">
            <v>PROCESSOS TRABALHISTAS</v>
          </cell>
          <cell r="C3897" t="str">
            <v>DESPESAS TRABALHISTAS</v>
          </cell>
          <cell r="I3897" t="str">
            <v>maio</v>
          </cell>
          <cell r="N3897">
            <v>2000</v>
          </cell>
        </row>
        <row r="3898">
          <cell r="B3898" t="str">
            <v>RESCISOES TRABALHISTAS</v>
          </cell>
          <cell r="C3898" t="str">
            <v>DESPESAS TRABALHISTAS</v>
          </cell>
          <cell r="I3898" t="str">
            <v>maio</v>
          </cell>
          <cell r="N3898">
            <v>1964.57</v>
          </cell>
        </row>
        <row r="3899">
          <cell r="B3899" t="str">
            <v>GRRF - GUIA RECOLHIMENTO RESCISORIO FGTS</v>
          </cell>
          <cell r="C3899" t="str">
            <v>DESPESAS TRABALHISTAS</v>
          </cell>
          <cell r="I3899" t="str">
            <v>maio</v>
          </cell>
          <cell r="N3899">
            <v>4079.5</v>
          </cell>
        </row>
        <row r="3900">
          <cell r="B3900" t="str">
            <v>GRRF - GUIA RECOLHIMENTO RESCISORIO FGTS</v>
          </cell>
          <cell r="C3900" t="str">
            <v>DESPESAS TRABALHISTAS</v>
          </cell>
          <cell r="I3900" t="str">
            <v>maio</v>
          </cell>
          <cell r="N3900">
            <v>6764.49</v>
          </cell>
        </row>
        <row r="3901">
          <cell r="B3901" t="str">
            <v>RESCISOES TRABALHISTAS</v>
          </cell>
          <cell r="C3901" t="str">
            <v>DESPESAS TRABALHISTAS</v>
          </cell>
          <cell r="I3901" t="str">
            <v>maio</v>
          </cell>
          <cell r="N3901">
            <v>7864.06</v>
          </cell>
        </row>
        <row r="3902">
          <cell r="B3902" t="str">
            <v>RESCISOES TRABALHISTAS</v>
          </cell>
          <cell r="C3902" t="str">
            <v>DESPESAS TRABALHISTAS</v>
          </cell>
          <cell r="I3902" t="str">
            <v>maio</v>
          </cell>
          <cell r="N3902">
            <v>5069.8100000000004</v>
          </cell>
        </row>
        <row r="3903">
          <cell r="B3903" t="str">
            <v>RESCISOES TRABALHISTAS</v>
          </cell>
          <cell r="C3903" t="str">
            <v>DESPESAS TRABALHISTAS</v>
          </cell>
          <cell r="I3903" t="str">
            <v>maio</v>
          </cell>
          <cell r="N3903">
            <v>2661.25</v>
          </cell>
        </row>
        <row r="3904">
          <cell r="B3904" t="str">
            <v>RESCISOES TRABALHISTAS</v>
          </cell>
          <cell r="C3904" t="str">
            <v>DESPESAS TRABALHISTAS</v>
          </cell>
          <cell r="I3904" t="str">
            <v>maio</v>
          </cell>
          <cell r="N3904">
            <v>2245.2399999999998</v>
          </cell>
        </row>
        <row r="3905">
          <cell r="B3905" t="str">
            <v>GRRF - GUIA RECOLHIMENTO RESCISORIO FGTS</v>
          </cell>
          <cell r="C3905" t="str">
            <v>DESPESAS TRABALHISTAS</v>
          </cell>
          <cell r="I3905" t="str">
            <v>maio</v>
          </cell>
          <cell r="N3905">
            <v>1451.19</v>
          </cell>
        </row>
        <row r="3906">
          <cell r="B3906" t="str">
            <v>GRRF - GUIA RECOLHIMENTO RESCISORIO FGTS</v>
          </cell>
          <cell r="C3906" t="str">
            <v>DESPESAS TRABALHISTAS</v>
          </cell>
          <cell r="I3906" t="str">
            <v>maio</v>
          </cell>
          <cell r="N3906">
            <v>887.59</v>
          </cell>
        </row>
        <row r="3907">
          <cell r="B3907" t="str">
            <v>RESCISOES TRABALHISTAS</v>
          </cell>
          <cell r="C3907" t="str">
            <v>DESPESAS TRABALHISTAS</v>
          </cell>
          <cell r="I3907" t="str">
            <v>maio</v>
          </cell>
          <cell r="N3907">
            <v>3144.99</v>
          </cell>
        </row>
        <row r="3908">
          <cell r="B3908" t="str">
            <v>RESCISOES TRABALHISTAS</v>
          </cell>
          <cell r="C3908" t="str">
            <v>DESPESAS TRABALHISTAS</v>
          </cell>
          <cell r="I3908" t="str">
            <v>maio</v>
          </cell>
          <cell r="N3908">
            <v>8354.18</v>
          </cell>
        </row>
        <row r="3909">
          <cell r="B3909" t="str">
            <v>PROCESSOS TRABALHISTAS</v>
          </cell>
          <cell r="C3909" t="str">
            <v>DESPESAS TRABALHISTAS</v>
          </cell>
          <cell r="I3909" t="str">
            <v>maio</v>
          </cell>
          <cell r="N3909">
            <v>1000</v>
          </cell>
        </row>
        <row r="3910">
          <cell r="B3910" t="str">
            <v>RESCISOES TRABALHISTAS</v>
          </cell>
          <cell r="C3910" t="str">
            <v>DESPESAS TRABALHISTAS</v>
          </cell>
          <cell r="I3910" t="str">
            <v>maio</v>
          </cell>
          <cell r="N3910">
            <v>2469.67</v>
          </cell>
        </row>
        <row r="3911">
          <cell r="B3911" t="str">
            <v>RESCISOES TRABALHISTAS</v>
          </cell>
          <cell r="C3911" t="str">
            <v>DESPESAS TRABALHISTAS</v>
          </cell>
          <cell r="I3911" t="str">
            <v>maio</v>
          </cell>
          <cell r="N3911">
            <v>1232.1300000000001</v>
          </cell>
        </row>
        <row r="3912">
          <cell r="B3912" t="str">
            <v>GRRF - GUIA RECOLHIMENTO RESCISORIO FGTS</v>
          </cell>
          <cell r="C3912" t="str">
            <v>DESPESAS TRABALHISTAS</v>
          </cell>
          <cell r="I3912" t="str">
            <v>maio</v>
          </cell>
          <cell r="N3912">
            <v>15720.09</v>
          </cell>
        </row>
        <row r="3913">
          <cell r="B3913" t="str">
            <v>RESCISOES TRABALHISTAS</v>
          </cell>
          <cell r="C3913" t="str">
            <v>DESPESAS TRABALHISTAS</v>
          </cell>
          <cell r="I3913" t="str">
            <v>maio</v>
          </cell>
          <cell r="N3913">
            <v>3289.53</v>
          </cell>
        </row>
        <row r="3914">
          <cell r="B3914" t="str">
            <v>GRRF - GUIA RECOLHIMENTO RESCISORIO FGTS</v>
          </cell>
          <cell r="C3914" t="str">
            <v>DESPESAS TRABALHISTAS</v>
          </cell>
          <cell r="I3914" t="str">
            <v>maio</v>
          </cell>
          <cell r="N3914">
            <v>1957.35</v>
          </cell>
        </row>
        <row r="3915">
          <cell r="B3915" t="str">
            <v>RESCISOES TRABALHISTAS</v>
          </cell>
          <cell r="C3915" t="str">
            <v>DESPESAS TRABALHISTAS</v>
          </cell>
          <cell r="I3915" t="str">
            <v>maio</v>
          </cell>
          <cell r="N3915">
            <v>3226.42</v>
          </cell>
        </row>
        <row r="3916">
          <cell r="B3916" t="str">
            <v>GRRF - GUIA RECOLHIMENTO RESCISORIO FGTS</v>
          </cell>
          <cell r="C3916" t="str">
            <v>DESPESAS TRABALHISTAS</v>
          </cell>
          <cell r="I3916" t="str">
            <v>maio</v>
          </cell>
          <cell r="N3916">
            <v>319.20999999999998</v>
          </cell>
        </row>
        <row r="3917">
          <cell r="B3917" t="str">
            <v>RESCISOES TRABALHISTAS</v>
          </cell>
          <cell r="C3917" t="str">
            <v>DESPESAS TRABALHISTAS</v>
          </cell>
          <cell r="I3917" t="str">
            <v>junho</v>
          </cell>
          <cell r="N3917">
            <v>5131.96</v>
          </cell>
        </row>
        <row r="3918">
          <cell r="B3918" t="str">
            <v>RESCISOES TRABALHISTAS</v>
          </cell>
          <cell r="C3918" t="str">
            <v>DESPESAS TRABALHISTAS</v>
          </cell>
          <cell r="I3918" t="str">
            <v>junho</v>
          </cell>
          <cell r="N3918">
            <v>2548.79</v>
          </cell>
        </row>
        <row r="3919">
          <cell r="B3919" t="str">
            <v>RESCISOES TRABALHISTAS</v>
          </cell>
          <cell r="C3919" t="str">
            <v>DESPESAS TRABALHISTAS</v>
          </cell>
          <cell r="I3919" t="str">
            <v>junho</v>
          </cell>
          <cell r="N3919">
            <v>2179.9499999999998</v>
          </cell>
        </row>
        <row r="3920">
          <cell r="B3920" t="str">
            <v>PROCESSOS TRABALHISTAS</v>
          </cell>
          <cell r="C3920" t="str">
            <v>DESPESAS TRABALHISTAS</v>
          </cell>
          <cell r="I3920" t="str">
            <v>junho</v>
          </cell>
          <cell r="N3920">
            <v>2000</v>
          </cell>
        </row>
        <row r="3921">
          <cell r="B3921" t="str">
            <v>RESCISOES TRABALHISTAS</v>
          </cell>
          <cell r="C3921" t="str">
            <v>DESPESAS TRABALHISTAS</v>
          </cell>
          <cell r="I3921" t="str">
            <v>junho</v>
          </cell>
          <cell r="N3921">
            <v>160.32</v>
          </cell>
        </row>
        <row r="3922">
          <cell r="B3922" t="str">
            <v>PROCESSOS TRABALHISTAS</v>
          </cell>
          <cell r="C3922" t="str">
            <v>DESPESAS TRABALHISTAS</v>
          </cell>
          <cell r="I3922" t="str">
            <v>junho</v>
          </cell>
          <cell r="N3922">
            <v>2000</v>
          </cell>
        </row>
        <row r="3923">
          <cell r="B3923" t="str">
            <v>RESCISOES TRABALHISTAS</v>
          </cell>
          <cell r="C3923" t="str">
            <v>DESPESAS TRABALHISTAS</v>
          </cell>
          <cell r="I3923" t="str">
            <v>junho</v>
          </cell>
          <cell r="N3923">
            <v>1964.57</v>
          </cell>
        </row>
        <row r="3924">
          <cell r="B3924" t="str">
            <v>PROCESSOS TRABALHISTAS</v>
          </cell>
          <cell r="C3924" t="str">
            <v>DESPESAS TRABALHISTAS</v>
          </cell>
          <cell r="I3924" t="str">
            <v>junho</v>
          </cell>
          <cell r="N3924">
            <v>2000</v>
          </cell>
        </row>
        <row r="3925">
          <cell r="B3925" t="str">
            <v>RESCISOES TRABALHISTAS</v>
          </cell>
          <cell r="C3925" t="str">
            <v>DESPESAS TRABALHISTAS</v>
          </cell>
          <cell r="I3925" t="str">
            <v>junho</v>
          </cell>
          <cell r="N3925">
            <v>7864.05</v>
          </cell>
        </row>
        <row r="3926">
          <cell r="B3926" t="str">
            <v>RESCISOES TRABALHISTAS</v>
          </cell>
          <cell r="C3926" t="str">
            <v>DESPESAS TRABALHISTAS</v>
          </cell>
          <cell r="I3926" t="str">
            <v>junho</v>
          </cell>
          <cell r="N3926">
            <v>5069.8100000000004</v>
          </cell>
        </row>
        <row r="3927">
          <cell r="B3927" t="str">
            <v>RESCISOES TRABALHISTAS</v>
          </cell>
          <cell r="C3927" t="str">
            <v>DESPESAS TRABALHISTAS</v>
          </cell>
          <cell r="I3927" t="str">
            <v>junho</v>
          </cell>
          <cell r="N3927">
            <v>2661.25</v>
          </cell>
        </row>
        <row r="3928">
          <cell r="B3928" t="str">
            <v>RESCISOES TRABALHISTAS</v>
          </cell>
          <cell r="C3928" t="str">
            <v>DESPESAS TRABALHISTAS</v>
          </cell>
          <cell r="I3928" t="str">
            <v>junho</v>
          </cell>
          <cell r="N3928">
            <v>2245.23</v>
          </cell>
        </row>
        <row r="3929">
          <cell r="B3929" t="str">
            <v>RESCISOES TRABALHISTAS</v>
          </cell>
          <cell r="C3929" t="str">
            <v>DESPESAS TRABALHISTAS</v>
          </cell>
          <cell r="I3929" t="str">
            <v>junho</v>
          </cell>
          <cell r="N3929">
            <v>3074.32</v>
          </cell>
        </row>
        <row r="3930">
          <cell r="B3930" t="str">
            <v>GRRF - GUIA RECOLHIMENTO RESCISORIO FGTS</v>
          </cell>
          <cell r="C3930" t="str">
            <v>DESPESAS TRABALHISTAS</v>
          </cell>
          <cell r="I3930" t="str">
            <v>junho</v>
          </cell>
          <cell r="N3930">
            <v>3838.63</v>
          </cell>
        </row>
        <row r="3931">
          <cell r="B3931" t="str">
            <v>RESCISOES TRABALHISTAS</v>
          </cell>
          <cell r="C3931" t="str">
            <v>DESPESAS TRABALHISTAS</v>
          </cell>
          <cell r="I3931" t="str">
            <v>junho</v>
          </cell>
          <cell r="N3931">
            <v>8354.17</v>
          </cell>
        </row>
        <row r="3932">
          <cell r="B3932" t="str">
            <v>RESCISOES TRABALHISTAS</v>
          </cell>
          <cell r="C3932" t="str">
            <v>DESPESAS TRABALHISTAS</v>
          </cell>
          <cell r="I3932" t="str">
            <v>junho</v>
          </cell>
          <cell r="N3932">
            <v>2161.75</v>
          </cell>
        </row>
        <row r="3933">
          <cell r="B3933" t="str">
            <v>GRRF - GUIA RECOLHIMENTO RESCISORIO FGTS</v>
          </cell>
          <cell r="C3933" t="str">
            <v>DESPESAS TRABALHISTAS</v>
          </cell>
          <cell r="I3933" t="str">
            <v>junho</v>
          </cell>
          <cell r="N3933">
            <v>188.87</v>
          </cell>
        </row>
        <row r="3934">
          <cell r="B3934" t="str">
            <v>GRRF - GUIA RECOLHIMENTO RESCISORIO FGTS</v>
          </cell>
          <cell r="C3934" t="str">
            <v>DESPESAS TRABALHISTAS</v>
          </cell>
          <cell r="I3934" t="str">
            <v>junho</v>
          </cell>
          <cell r="N3934">
            <v>145.69</v>
          </cell>
        </row>
        <row r="3935">
          <cell r="B3935" t="str">
            <v>RESCISOES TRABALHISTAS</v>
          </cell>
          <cell r="C3935" t="str">
            <v>DESPESAS TRABALHISTAS</v>
          </cell>
          <cell r="I3935" t="str">
            <v>junho</v>
          </cell>
          <cell r="N3935">
            <v>1734.16</v>
          </cell>
        </row>
        <row r="3936">
          <cell r="B3936" t="str">
            <v>GRRF - GUIA RECOLHIMENTO RESCISORIO FGTS</v>
          </cell>
          <cell r="C3936" t="str">
            <v>DESPESAS TRABALHISTAS</v>
          </cell>
          <cell r="I3936" t="str">
            <v>junho</v>
          </cell>
          <cell r="N3936">
            <v>116.34</v>
          </cell>
        </row>
        <row r="3937">
          <cell r="B3937" t="str">
            <v>RESCISOES TRABALHISTAS</v>
          </cell>
          <cell r="C3937" t="str">
            <v>DESPESAS TRABALHISTAS</v>
          </cell>
          <cell r="I3937" t="str">
            <v>junho</v>
          </cell>
          <cell r="N3937">
            <v>1135.72</v>
          </cell>
        </row>
        <row r="3938">
          <cell r="B3938" t="str">
            <v>RESCISOES TRABALHISTAS</v>
          </cell>
          <cell r="C3938" t="str">
            <v>DESPESAS TRABALHISTAS</v>
          </cell>
          <cell r="I3938" t="str">
            <v>junho</v>
          </cell>
          <cell r="N3938">
            <v>3102.57</v>
          </cell>
        </row>
        <row r="3939">
          <cell r="B3939" t="str">
            <v>GRRF - GUIA RECOLHIMENTO RESCISORIO FGTS</v>
          </cell>
          <cell r="C3939" t="str">
            <v>DESPESAS TRABALHISTAS</v>
          </cell>
          <cell r="I3939" t="str">
            <v>junho</v>
          </cell>
          <cell r="N3939">
            <v>286.18</v>
          </cell>
        </row>
        <row r="3940">
          <cell r="B3940" t="str">
            <v>RESCISOES TRABALHISTAS</v>
          </cell>
          <cell r="C3940" t="str">
            <v>DESPESAS TRABALHISTAS</v>
          </cell>
          <cell r="I3940" t="str">
            <v>junho</v>
          </cell>
          <cell r="N3940">
            <v>2469.67</v>
          </cell>
        </row>
        <row r="3941">
          <cell r="B3941" t="str">
            <v>RESCISOES TRABALHISTAS</v>
          </cell>
          <cell r="C3941" t="str">
            <v>DESPESAS TRABALHISTAS</v>
          </cell>
          <cell r="I3941" t="str">
            <v>junho</v>
          </cell>
          <cell r="N3941">
            <v>3289.53</v>
          </cell>
        </row>
        <row r="3942">
          <cell r="B3942" t="str">
            <v>RESCISOES TRABALHISTAS</v>
          </cell>
          <cell r="C3942" t="str">
            <v>DESPESAS TRABALHISTAS</v>
          </cell>
          <cell r="I3942" t="str">
            <v>junho</v>
          </cell>
          <cell r="N3942">
            <v>1232.1300000000001</v>
          </cell>
        </row>
        <row r="3943">
          <cell r="B3943" t="str">
            <v>RESCISOES TRABALHISTAS</v>
          </cell>
          <cell r="C3943" t="str">
            <v>DESPESAS TRABALHISTAS</v>
          </cell>
          <cell r="I3943" t="str">
            <v>julho</v>
          </cell>
          <cell r="N3943">
            <v>2179.9499999999998</v>
          </cell>
        </row>
        <row r="3944">
          <cell r="B3944" t="str">
            <v>GRRF - GUIA RECOLHIMENTO RESCISORIO FGTS</v>
          </cell>
          <cell r="C3944" t="str">
            <v>DESPESAS TRABALHISTAS</v>
          </cell>
          <cell r="I3944" t="str">
            <v>julho</v>
          </cell>
          <cell r="N3944">
            <v>6544.17</v>
          </cell>
        </row>
        <row r="3945">
          <cell r="B3945" t="str">
            <v>GRRF - GUIA RECOLHIMENTO RESCISORIO FGTS</v>
          </cell>
          <cell r="C3945" t="str">
            <v>DESPESAS TRABALHISTAS</v>
          </cell>
          <cell r="I3945" t="str">
            <v>julho</v>
          </cell>
          <cell r="N3945">
            <v>1386.65</v>
          </cell>
        </row>
        <row r="3946">
          <cell r="B3946" t="str">
            <v>GRRF - GUIA RECOLHIMENTO RESCISORIO FGTS</v>
          </cell>
          <cell r="C3946" t="str">
            <v>DESPESAS TRABALHISTAS</v>
          </cell>
          <cell r="I3946" t="str">
            <v>julho</v>
          </cell>
          <cell r="N3946">
            <v>3905.99</v>
          </cell>
        </row>
        <row r="3947">
          <cell r="B3947" t="str">
            <v>RESCISOES TRABALHISTAS</v>
          </cell>
          <cell r="C3947" t="str">
            <v>DESPESAS TRABALHISTAS</v>
          </cell>
          <cell r="I3947" t="str">
            <v>julho</v>
          </cell>
          <cell r="N3947">
            <v>2802.92</v>
          </cell>
        </row>
        <row r="3948">
          <cell r="B3948" t="str">
            <v>GRRF - GUIA RECOLHIMENTO RESCISORIO FGTS</v>
          </cell>
          <cell r="C3948" t="str">
            <v>DESPESAS TRABALHISTAS</v>
          </cell>
          <cell r="I3948" t="str">
            <v>julho</v>
          </cell>
          <cell r="N3948">
            <v>306.95</v>
          </cell>
        </row>
        <row r="3949">
          <cell r="B3949" t="str">
            <v>GRRF - GUIA RECOLHIMENTO RESCISORIO FGTS</v>
          </cell>
          <cell r="C3949" t="str">
            <v>DESPESAS TRABALHISTAS</v>
          </cell>
          <cell r="I3949" t="str">
            <v>julho</v>
          </cell>
          <cell r="N3949">
            <v>2601.84</v>
          </cell>
        </row>
        <row r="3950">
          <cell r="B3950" t="str">
            <v>GRRF - GUIA RECOLHIMENTO RESCISORIO FGTS</v>
          </cell>
          <cell r="C3950" t="str">
            <v>DESPESAS TRABALHISTAS</v>
          </cell>
          <cell r="I3950" t="str">
            <v>julho</v>
          </cell>
          <cell r="N3950">
            <v>17315.310000000001</v>
          </cell>
        </row>
        <row r="3951">
          <cell r="B3951" t="str">
            <v>RESCISOES TRABALHISTAS</v>
          </cell>
          <cell r="C3951" t="str">
            <v>DESPESAS TRABALHISTAS</v>
          </cell>
          <cell r="I3951" t="str">
            <v>julho</v>
          </cell>
          <cell r="N3951">
            <v>12470.33</v>
          </cell>
        </row>
        <row r="3952">
          <cell r="B3952" t="str">
            <v>RESCISOES TRABALHISTAS</v>
          </cell>
          <cell r="C3952" t="str">
            <v>DESPESAS TRABALHISTAS</v>
          </cell>
          <cell r="I3952" t="str">
            <v>julho</v>
          </cell>
          <cell r="N3952">
            <v>4300.41</v>
          </cell>
        </row>
        <row r="3953">
          <cell r="B3953" t="str">
            <v>RESCISOES TRABALHISTAS</v>
          </cell>
          <cell r="C3953" t="str">
            <v>DESPESAS TRABALHISTAS</v>
          </cell>
          <cell r="I3953" t="str">
            <v>julho</v>
          </cell>
          <cell r="N3953">
            <v>6935.42</v>
          </cell>
        </row>
        <row r="3954">
          <cell r="B3954" t="str">
            <v>RESCISOES TRABALHISTAS</v>
          </cell>
          <cell r="C3954" t="str">
            <v>DESPESAS TRABALHISTAS</v>
          </cell>
          <cell r="I3954" t="str">
            <v>julho</v>
          </cell>
          <cell r="N3954">
            <v>2723.05</v>
          </cell>
        </row>
        <row r="3955">
          <cell r="B3955" t="str">
            <v>RESCISOES TRABALHISTAS</v>
          </cell>
          <cell r="C3955" t="str">
            <v>DESPESAS TRABALHISTAS</v>
          </cell>
          <cell r="I3955" t="str">
            <v>julho</v>
          </cell>
          <cell r="N3955">
            <v>6779.01</v>
          </cell>
        </row>
        <row r="3956">
          <cell r="B3956" t="str">
            <v>PROCESSOS TRABALHISTAS</v>
          </cell>
          <cell r="C3956" t="str">
            <v>DESPESAS TRABALHISTAS</v>
          </cell>
          <cell r="I3956" t="str">
            <v>julho</v>
          </cell>
          <cell r="N3956">
            <v>2000</v>
          </cell>
        </row>
        <row r="3957">
          <cell r="B3957" t="str">
            <v>PROCESSOS TRABALHISTAS</v>
          </cell>
          <cell r="C3957" t="str">
            <v>DESPESAS TRABALHISTAS</v>
          </cell>
          <cell r="I3957" t="str">
            <v>julho</v>
          </cell>
          <cell r="N3957">
            <v>2000</v>
          </cell>
        </row>
        <row r="3958">
          <cell r="B3958" t="str">
            <v>RESCISOES TRABALHISTAS</v>
          </cell>
          <cell r="C3958" t="str">
            <v>DESPESAS TRABALHISTAS</v>
          </cell>
          <cell r="I3958" t="str">
            <v>julho</v>
          </cell>
          <cell r="N3958">
            <v>5069.8100000000004</v>
          </cell>
        </row>
        <row r="3959">
          <cell r="B3959" t="str">
            <v>GRRF - GUIA RECOLHIMENTO RESCISORIO FGTS</v>
          </cell>
          <cell r="C3959" t="str">
            <v>DESPESAS TRABALHISTAS</v>
          </cell>
          <cell r="I3959" t="str">
            <v>julho</v>
          </cell>
          <cell r="N3959">
            <v>1014.59</v>
          </cell>
        </row>
        <row r="3960">
          <cell r="B3960" t="str">
            <v>RESCISOES TRABALHISTAS</v>
          </cell>
          <cell r="C3960" t="str">
            <v>DESPESAS TRABALHISTAS</v>
          </cell>
          <cell r="I3960" t="str">
            <v>julho</v>
          </cell>
          <cell r="N3960">
            <v>6396.7</v>
          </cell>
        </row>
        <row r="3961">
          <cell r="B3961" t="str">
            <v>RESCISOES TRABALHISTAS</v>
          </cell>
          <cell r="C3961" t="str">
            <v>DESPESAS TRABALHISTAS</v>
          </cell>
          <cell r="I3961" t="str">
            <v>julho</v>
          </cell>
          <cell r="N3961">
            <v>3074.32</v>
          </cell>
        </row>
        <row r="3962">
          <cell r="B3962" t="str">
            <v>RESCISOES TRABALHISTAS</v>
          </cell>
          <cell r="C3962" t="str">
            <v>DESPESAS TRABALHISTAS</v>
          </cell>
          <cell r="I3962" t="str">
            <v>julho</v>
          </cell>
          <cell r="N3962">
            <v>2661.24</v>
          </cell>
        </row>
        <row r="3963">
          <cell r="B3963" t="str">
            <v>RESCISOES TRABALHISTAS</v>
          </cell>
          <cell r="C3963" t="str">
            <v>DESPESAS TRABALHISTAS</v>
          </cell>
          <cell r="I3963" t="str">
            <v>julho</v>
          </cell>
          <cell r="N3963">
            <v>32.5</v>
          </cell>
        </row>
        <row r="3964">
          <cell r="B3964" t="str">
            <v>RESCISOES TRABALHISTAS</v>
          </cell>
          <cell r="C3964" t="str">
            <v>DESPESAS TRABALHISTAS</v>
          </cell>
          <cell r="I3964" t="str">
            <v>julho</v>
          </cell>
          <cell r="N3964">
            <v>3289.53</v>
          </cell>
        </row>
        <row r="3965">
          <cell r="B3965" t="str">
            <v>RESCISOES TRABALHISTAS</v>
          </cell>
          <cell r="C3965" t="str">
            <v>DESPESAS TRABALHISTAS</v>
          </cell>
          <cell r="I3965" t="str">
            <v>julho</v>
          </cell>
          <cell r="N3965">
            <v>4129.1000000000004</v>
          </cell>
        </row>
        <row r="3966">
          <cell r="B3966" t="str">
            <v>RESCISOES TRABALHISTAS</v>
          </cell>
          <cell r="C3966" t="str">
            <v>DESPESAS TRABALHISTAS</v>
          </cell>
          <cell r="I3966" t="str">
            <v>julho</v>
          </cell>
          <cell r="N3966">
            <v>1195.5</v>
          </cell>
        </row>
        <row r="3967">
          <cell r="B3967" t="str">
            <v>MIDIA</v>
          </cell>
          <cell r="C3967" t="str">
            <v>DESPESA MARKETING</v>
          </cell>
          <cell r="I3967" t="str">
            <v>setembro</v>
          </cell>
          <cell r="N3967">
            <v>1000</v>
          </cell>
        </row>
        <row r="3968">
          <cell r="B3968" t="str">
            <v>MIDIA</v>
          </cell>
          <cell r="C3968" t="str">
            <v>DESPESA MARKETING</v>
          </cell>
          <cell r="I3968" t="str">
            <v>setembro</v>
          </cell>
          <cell r="N3968">
            <v>1800</v>
          </cell>
        </row>
        <row r="3969">
          <cell r="B3969" t="str">
            <v>GRAFICA</v>
          </cell>
          <cell r="C3969" t="str">
            <v>DESPESA MARKETING</v>
          </cell>
          <cell r="I3969" t="str">
            <v>setembro</v>
          </cell>
          <cell r="N3969">
            <v>34.5</v>
          </cell>
        </row>
        <row r="3970">
          <cell r="B3970" t="str">
            <v>PROMOTER / RP</v>
          </cell>
          <cell r="C3970" t="str">
            <v>DESPESA MARKETING</v>
          </cell>
          <cell r="I3970" t="str">
            <v>setembro</v>
          </cell>
          <cell r="N3970">
            <v>3000</v>
          </cell>
        </row>
        <row r="3971">
          <cell r="B3971" t="str">
            <v>GRAFICA</v>
          </cell>
          <cell r="C3971" t="str">
            <v>DESPESA MARKETING</v>
          </cell>
          <cell r="I3971" t="str">
            <v>setembro</v>
          </cell>
          <cell r="N3971">
            <v>170</v>
          </cell>
        </row>
        <row r="3972">
          <cell r="B3972" t="str">
            <v>GRAFICA</v>
          </cell>
          <cell r="C3972" t="str">
            <v>DESPESA MARKETING</v>
          </cell>
          <cell r="I3972" t="str">
            <v>setembro</v>
          </cell>
          <cell r="N3972">
            <v>50</v>
          </cell>
        </row>
        <row r="3973">
          <cell r="B3973" t="str">
            <v>MIDIA</v>
          </cell>
          <cell r="C3973" t="str">
            <v>DESPESA MARKETING</v>
          </cell>
          <cell r="I3973" t="str">
            <v>setembro</v>
          </cell>
          <cell r="N3973">
            <v>1800</v>
          </cell>
        </row>
        <row r="3974">
          <cell r="B3974" t="str">
            <v>BANDA E AFINS</v>
          </cell>
          <cell r="C3974" t="str">
            <v>DESPESA MARKETING</v>
          </cell>
          <cell r="I3974" t="str">
            <v>setembro</v>
          </cell>
          <cell r="N3974">
            <v>2500</v>
          </cell>
        </row>
        <row r="3975">
          <cell r="B3975" t="str">
            <v>BANDA E AFINS</v>
          </cell>
          <cell r="C3975" t="str">
            <v>DESPESA MARKETING</v>
          </cell>
          <cell r="I3975" t="str">
            <v>setembro</v>
          </cell>
          <cell r="N3975">
            <v>2800</v>
          </cell>
        </row>
        <row r="3976">
          <cell r="B3976" t="str">
            <v>PROMOTER / RP</v>
          </cell>
          <cell r="C3976" t="str">
            <v>DESPESA MARKETING</v>
          </cell>
          <cell r="I3976" t="str">
            <v>setembro</v>
          </cell>
          <cell r="N3976">
            <v>15000</v>
          </cell>
        </row>
        <row r="3977">
          <cell r="B3977" t="str">
            <v>AGENCIA PUBLICIDADE</v>
          </cell>
          <cell r="C3977" t="str">
            <v>DESPESA MARKETING</v>
          </cell>
          <cell r="I3977" t="str">
            <v>setembro</v>
          </cell>
          <cell r="N3977">
            <v>11500</v>
          </cell>
        </row>
        <row r="3978">
          <cell r="B3978" t="str">
            <v>GRAFICA</v>
          </cell>
          <cell r="C3978" t="str">
            <v>DESPESA MARKETING</v>
          </cell>
          <cell r="I3978" t="str">
            <v>setembro</v>
          </cell>
          <cell r="N3978">
            <v>192</v>
          </cell>
        </row>
        <row r="3979">
          <cell r="B3979" t="str">
            <v>GRAFICA</v>
          </cell>
          <cell r="C3979" t="str">
            <v>DESPESA MARKETING</v>
          </cell>
          <cell r="I3979" t="str">
            <v>setembro</v>
          </cell>
          <cell r="N3979">
            <v>150</v>
          </cell>
        </row>
        <row r="3980">
          <cell r="B3980" t="str">
            <v>GRAFICA</v>
          </cell>
          <cell r="C3980" t="str">
            <v>DESPESA MARKETING</v>
          </cell>
          <cell r="I3980" t="str">
            <v>setembro</v>
          </cell>
          <cell r="N3980">
            <v>525</v>
          </cell>
        </row>
        <row r="3981">
          <cell r="B3981" t="str">
            <v>BANDA E AFINS</v>
          </cell>
          <cell r="C3981" t="str">
            <v>DESPESA MARKETING</v>
          </cell>
          <cell r="I3981" t="str">
            <v>setembro</v>
          </cell>
          <cell r="N3981">
            <v>5600</v>
          </cell>
        </row>
        <row r="3982">
          <cell r="B3982" t="str">
            <v>BANDA E AFINS</v>
          </cell>
          <cell r="C3982" t="str">
            <v>DESPESA MARKETING</v>
          </cell>
          <cell r="I3982" t="str">
            <v>setembro</v>
          </cell>
          <cell r="N3982">
            <v>2500</v>
          </cell>
        </row>
        <row r="3983">
          <cell r="B3983" t="str">
            <v>AVALIACAO DE MERCADO</v>
          </cell>
          <cell r="C3983" t="str">
            <v>DESPESA MARKETING</v>
          </cell>
          <cell r="I3983" t="str">
            <v>setembro</v>
          </cell>
          <cell r="N3983">
            <v>838.46</v>
          </cell>
        </row>
        <row r="3984">
          <cell r="B3984" t="str">
            <v>FERRAMENTAS DIGITAIS / COMUNICACAO DIGITAL</v>
          </cell>
          <cell r="C3984" t="str">
            <v>DESPESA MARKETING</v>
          </cell>
          <cell r="I3984" t="str">
            <v>setembro</v>
          </cell>
          <cell r="N3984">
            <v>198</v>
          </cell>
        </row>
        <row r="3985">
          <cell r="B3985" t="str">
            <v>FERRAMENTAS DIGITAIS / COMUNICACAO DIGITAL</v>
          </cell>
          <cell r="C3985" t="str">
            <v>DESPESA MARKETING</v>
          </cell>
          <cell r="I3985" t="str">
            <v>setembro</v>
          </cell>
          <cell r="N3985">
            <v>198</v>
          </cell>
        </row>
        <row r="3986">
          <cell r="B3986" t="str">
            <v>AVALIACAO DE MERCADO</v>
          </cell>
          <cell r="C3986" t="str">
            <v>DESPESA MARKETING</v>
          </cell>
          <cell r="I3986" t="str">
            <v>setembro</v>
          </cell>
          <cell r="N3986">
            <v>380.22</v>
          </cell>
        </row>
        <row r="3987">
          <cell r="B3987" t="str">
            <v>AVALIACAO DE MERCADO</v>
          </cell>
          <cell r="C3987" t="str">
            <v>DESPESA MARKETING</v>
          </cell>
          <cell r="I3987" t="str">
            <v>setembro</v>
          </cell>
          <cell r="N3987">
            <v>35</v>
          </cell>
        </row>
        <row r="3988">
          <cell r="B3988" t="str">
            <v>AGENCIA PUBLICIDADE</v>
          </cell>
          <cell r="C3988" t="str">
            <v>DESPESA MARKETING</v>
          </cell>
          <cell r="I3988" t="str">
            <v>setembro</v>
          </cell>
          <cell r="N3988">
            <v>500</v>
          </cell>
        </row>
        <row r="3989">
          <cell r="B3989" t="str">
            <v>AGENCIA PUBLICIDADE</v>
          </cell>
          <cell r="C3989" t="str">
            <v>DESPESA MARKETING</v>
          </cell>
          <cell r="I3989" t="str">
            <v>setembro</v>
          </cell>
          <cell r="N3989">
            <v>11500</v>
          </cell>
        </row>
        <row r="3990">
          <cell r="B3990" t="str">
            <v>PROMOTER / RP</v>
          </cell>
          <cell r="C3990" t="str">
            <v>DESPESA MARKETING</v>
          </cell>
          <cell r="I3990" t="str">
            <v>setembro</v>
          </cell>
          <cell r="N3990">
            <v>8000</v>
          </cell>
        </row>
        <row r="3991">
          <cell r="B3991" t="str">
            <v>MIDIA</v>
          </cell>
          <cell r="C3991" t="str">
            <v>DESPESA MARKETING</v>
          </cell>
          <cell r="I3991" t="str">
            <v>setembro</v>
          </cell>
          <cell r="N3991">
            <v>2700</v>
          </cell>
        </row>
        <row r="3992">
          <cell r="B3992" t="str">
            <v>PROMOTER / RP</v>
          </cell>
          <cell r="C3992" t="str">
            <v>DESPESA MARKETING</v>
          </cell>
          <cell r="I3992" t="str">
            <v>outubro</v>
          </cell>
          <cell r="N3992">
            <v>3000</v>
          </cell>
        </row>
        <row r="3993">
          <cell r="B3993" t="str">
            <v>INFLUENCER</v>
          </cell>
          <cell r="C3993" t="str">
            <v>DESPESA MARKETING</v>
          </cell>
          <cell r="I3993" t="str">
            <v>outubro</v>
          </cell>
          <cell r="N3993">
            <v>2500</v>
          </cell>
        </row>
        <row r="3994">
          <cell r="B3994" t="str">
            <v>BANDA E AFINS</v>
          </cell>
          <cell r="C3994" t="str">
            <v>DESPESA MARKETING</v>
          </cell>
          <cell r="I3994" t="str">
            <v>outubro</v>
          </cell>
          <cell r="N3994">
            <v>5600</v>
          </cell>
        </row>
        <row r="3995">
          <cell r="B3995" t="str">
            <v>AGENCIA PUBLICIDADE</v>
          </cell>
          <cell r="C3995" t="str">
            <v>DESPESA MARKETING</v>
          </cell>
          <cell r="I3995" t="str">
            <v>outubro</v>
          </cell>
          <cell r="N3995">
            <v>5202.3500000000004</v>
          </cell>
        </row>
        <row r="3996">
          <cell r="B3996" t="str">
            <v>BANDA E AFINS</v>
          </cell>
          <cell r="C3996" t="str">
            <v>DESPESA MARKETING</v>
          </cell>
          <cell r="I3996" t="str">
            <v>outubro</v>
          </cell>
          <cell r="N3996">
            <v>2800</v>
          </cell>
        </row>
        <row r="3997">
          <cell r="B3997" t="str">
            <v>BANDA E AFINS</v>
          </cell>
          <cell r="C3997" t="str">
            <v>DESPESA MARKETING</v>
          </cell>
          <cell r="I3997" t="str">
            <v>outubro</v>
          </cell>
          <cell r="N3997">
            <v>2500</v>
          </cell>
        </row>
        <row r="3998">
          <cell r="B3998" t="str">
            <v>ASSESSORIA DE IMPRENSA</v>
          </cell>
          <cell r="C3998" t="str">
            <v>DESPESA MARKETING</v>
          </cell>
          <cell r="I3998" t="str">
            <v>outubro</v>
          </cell>
          <cell r="N3998">
            <v>4085.32</v>
          </cell>
        </row>
        <row r="3999">
          <cell r="B3999" t="str">
            <v>GRAFICA</v>
          </cell>
          <cell r="C3999" t="str">
            <v>DESPESA MARKETING</v>
          </cell>
          <cell r="I3999" t="str">
            <v>outubro</v>
          </cell>
          <cell r="N3999">
            <v>9</v>
          </cell>
        </row>
        <row r="4000">
          <cell r="B4000" t="str">
            <v>PROMOTER / RP</v>
          </cell>
          <cell r="C4000" t="str">
            <v>DESPESA MARKETING</v>
          </cell>
          <cell r="I4000" t="str">
            <v>outubro</v>
          </cell>
          <cell r="N4000">
            <v>15000</v>
          </cell>
        </row>
        <row r="4001">
          <cell r="B4001" t="str">
            <v>INFLUENCER</v>
          </cell>
          <cell r="C4001" t="str">
            <v>DESPESA MARKETING</v>
          </cell>
          <cell r="I4001" t="str">
            <v>outubro</v>
          </cell>
          <cell r="N4001">
            <v>3150</v>
          </cell>
        </row>
        <row r="4002">
          <cell r="B4002" t="str">
            <v>INFLUENCER</v>
          </cell>
          <cell r="C4002" t="str">
            <v>DESPESA MARKETING</v>
          </cell>
          <cell r="I4002" t="str">
            <v>outubro</v>
          </cell>
          <cell r="N4002">
            <v>2500</v>
          </cell>
        </row>
        <row r="4003">
          <cell r="B4003" t="str">
            <v>BANDA E AFINS</v>
          </cell>
          <cell r="C4003" t="str">
            <v>DESPESA MARKETING</v>
          </cell>
          <cell r="I4003" t="str">
            <v>outubro</v>
          </cell>
          <cell r="N4003">
            <v>2500</v>
          </cell>
        </row>
        <row r="4004">
          <cell r="B4004" t="str">
            <v>AGENCIA PUBLICIDADE</v>
          </cell>
          <cell r="C4004" t="str">
            <v>DESPESA MARKETING</v>
          </cell>
          <cell r="I4004" t="str">
            <v>outubro</v>
          </cell>
          <cell r="N4004">
            <v>8500</v>
          </cell>
        </row>
        <row r="4005">
          <cell r="B4005" t="str">
            <v>BANDA E AFINS</v>
          </cell>
          <cell r="C4005" t="str">
            <v>DESPESA MARKETING</v>
          </cell>
          <cell r="I4005" t="str">
            <v>outubro</v>
          </cell>
          <cell r="N4005">
            <v>2800</v>
          </cell>
        </row>
        <row r="4006">
          <cell r="B4006" t="str">
            <v>INFLUENCER</v>
          </cell>
          <cell r="C4006" t="str">
            <v>DESPESA MARKETING</v>
          </cell>
          <cell r="I4006" t="str">
            <v>outubro</v>
          </cell>
          <cell r="N4006">
            <v>1250</v>
          </cell>
        </row>
        <row r="4007">
          <cell r="B4007" t="str">
            <v>MIDIA</v>
          </cell>
          <cell r="C4007" t="str">
            <v>DESPESA MARKETING</v>
          </cell>
          <cell r="I4007" t="str">
            <v>outubro</v>
          </cell>
          <cell r="N4007">
            <v>3500</v>
          </cell>
        </row>
        <row r="4008">
          <cell r="B4008" t="str">
            <v>INFLUENCER</v>
          </cell>
          <cell r="C4008" t="str">
            <v>DESPESA MARKETING</v>
          </cell>
          <cell r="I4008" t="str">
            <v>outubro</v>
          </cell>
          <cell r="N4008">
            <v>990</v>
          </cell>
        </row>
        <row r="4009">
          <cell r="B4009" t="str">
            <v>FERRAMENTAS DIGITAIS / COMUNICACAO DIGITAL</v>
          </cell>
          <cell r="C4009" t="str">
            <v>DESPESA MARKETING</v>
          </cell>
          <cell r="I4009" t="str">
            <v>outubro</v>
          </cell>
          <cell r="N4009">
            <v>694.13</v>
          </cell>
        </row>
        <row r="4010">
          <cell r="B4010" t="str">
            <v>AGENCIA PUBLICIDADE</v>
          </cell>
          <cell r="C4010" t="str">
            <v>DESPESA MARKETING</v>
          </cell>
          <cell r="I4010" t="str">
            <v>outubro</v>
          </cell>
          <cell r="N4010">
            <v>8500</v>
          </cell>
        </row>
        <row r="4011">
          <cell r="B4011" t="str">
            <v>FERRAMENTAS DIGITAIS / COMUNICACAO DIGITAL</v>
          </cell>
          <cell r="C4011" t="str">
            <v>DESPESA MARKETING</v>
          </cell>
          <cell r="I4011" t="str">
            <v>outubro</v>
          </cell>
          <cell r="N4011">
            <v>198</v>
          </cell>
        </row>
        <row r="4012">
          <cell r="B4012" t="str">
            <v>FERRAMENTAS DIGITAIS / COMUNICACAO DIGITAL</v>
          </cell>
          <cell r="C4012" t="str">
            <v>DESPESA MARKETING</v>
          </cell>
          <cell r="I4012" t="str">
            <v>outubro</v>
          </cell>
          <cell r="N4012">
            <v>198</v>
          </cell>
        </row>
        <row r="4013">
          <cell r="B4013" t="str">
            <v>PROMOTER / RP</v>
          </cell>
          <cell r="C4013" t="str">
            <v>DESPESA MARKETING</v>
          </cell>
          <cell r="I4013" t="str">
            <v>outubro</v>
          </cell>
          <cell r="N4013">
            <v>8000</v>
          </cell>
        </row>
        <row r="4014">
          <cell r="B4014" t="str">
            <v>BANDA E AFINS</v>
          </cell>
          <cell r="C4014" t="str">
            <v>DESPESA MARKETING</v>
          </cell>
          <cell r="I4014" t="str">
            <v>outubro</v>
          </cell>
          <cell r="N4014">
            <v>5000</v>
          </cell>
        </row>
        <row r="4015">
          <cell r="B4015" t="str">
            <v>AVALIACAO DE MERCADO</v>
          </cell>
          <cell r="C4015" t="str">
            <v>DESPESA MARKETING</v>
          </cell>
          <cell r="I4015" t="str">
            <v>outubro</v>
          </cell>
          <cell r="N4015">
            <v>1065.03</v>
          </cell>
        </row>
        <row r="4016">
          <cell r="B4016" t="str">
            <v>INFLUENCER</v>
          </cell>
          <cell r="C4016" t="str">
            <v>DESPESA MARKETING</v>
          </cell>
          <cell r="I4016" t="str">
            <v>outubro</v>
          </cell>
          <cell r="N4016">
            <v>1250</v>
          </cell>
        </row>
        <row r="4017">
          <cell r="B4017" t="str">
            <v>GRAFICA</v>
          </cell>
          <cell r="C4017" t="str">
            <v>DESPESA MARKETING</v>
          </cell>
          <cell r="I4017" t="str">
            <v>novembro</v>
          </cell>
          <cell r="N4017">
            <v>90</v>
          </cell>
        </row>
        <row r="4018">
          <cell r="B4018" t="str">
            <v>AGENCIA PUBLICIDADE</v>
          </cell>
          <cell r="C4018" t="str">
            <v>DESPESA MARKETING</v>
          </cell>
          <cell r="I4018" t="str">
            <v>novembro</v>
          </cell>
          <cell r="N4018">
            <v>5161.75</v>
          </cell>
        </row>
        <row r="4019">
          <cell r="B4019" t="str">
            <v>PROMOTER / RP</v>
          </cell>
          <cell r="C4019" t="str">
            <v>DESPESA MARKETING</v>
          </cell>
          <cell r="I4019" t="str">
            <v>novembro</v>
          </cell>
          <cell r="N4019">
            <v>3000</v>
          </cell>
        </row>
        <row r="4020">
          <cell r="B4020" t="str">
            <v>INFLUENCER</v>
          </cell>
          <cell r="C4020" t="str">
            <v>DESPESA MARKETING</v>
          </cell>
          <cell r="I4020" t="str">
            <v>novembro</v>
          </cell>
          <cell r="N4020">
            <v>2700</v>
          </cell>
        </row>
        <row r="4021">
          <cell r="B4021" t="str">
            <v>BANDA E AFINS</v>
          </cell>
          <cell r="C4021" t="str">
            <v>DESPESA MARKETING</v>
          </cell>
          <cell r="I4021" t="str">
            <v>novembro</v>
          </cell>
          <cell r="N4021">
            <v>8400</v>
          </cell>
        </row>
        <row r="4022">
          <cell r="B4022" t="str">
            <v>INFLUENCER</v>
          </cell>
          <cell r="C4022" t="str">
            <v>DESPESA MARKETING</v>
          </cell>
          <cell r="I4022" t="str">
            <v>novembro</v>
          </cell>
          <cell r="N4022">
            <v>3500</v>
          </cell>
        </row>
        <row r="4023">
          <cell r="B4023" t="str">
            <v>BANDA E AFINS</v>
          </cell>
          <cell r="C4023" t="str">
            <v>DESPESA MARKETING</v>
          </cell>
          <cell r="I4023" t="str">
            <v>novembro</v>
          </cell>
          <cell r="N4023">
            <v>5000</v>
          </cell>
        </row>
        <row r="4024">
          <cell r="B4024" t="str">
            <v>ASSESSORIA DE IMPRENSA</v>
          </cell>
          <cell r="C4024" t="str">
            <v>DESPESA MARKETING</v>
          </cell>
          <cell r="I4024" t="str">
            <v>novembro</v>
          </cell>
          <cell r="N4024">
            <v>4000</v>
          </cell>
        </row>
        <row r="4025">
          <cell r="B4025" t="str">
            <v>MIDIA</v>
          </cell>
          <cell r="C4025" t="str">
            <v>DESPESA MARKETING</v>
          </cell>
          <cell r="I4025" t="str">
            <v>novembro</v>
          </cell>
          <cell r="N4025">
            <v>3500</v>
          </cell>
        </row>
        <row r="4026">
          <cell r="B4026" t="str">
            <v>AUDIO E VISUAL</v>
          </cell>
          <cell r="C4026" t="str">
            <v>DESPESA MARKETING</v>
          </cell>
          <cell r="I4026" t="str">
            <v>novembro</v>
          </cell>
          <cell r="N4026">
            <v>880</v>
          </cell>
        </row>
        <row r="4027">
          <cell r="B4027" t="str">
            <v>BANDA E AFINS</v>
          </cell>
          <cell r="C4027" t="str">
            <v>DESPESA MARKETING</v>
          </cell>
          <cell r="I4027" t="str">
            <v>novembro</v>
          </cell>
          <cell r="N4027">
            <v>1000</v>
          </cell>
        </row>
        <row r="4028">
          <cell r="B4028" t="str">
            <v>PROMOTER / RP</v>
          </cell>
          <cell r="C4028" t="str">
            <v>DESPESA MARKETING</v>
          </cell>
          <cell r="I4028" t="str">
            <v>novembro</v>
          </cell>
          <cell r="N4028">
            <v>15000</v>
          </cell>
        </row>
        <row r="4029">
          <cell r="B4029" t="str">
            <v>GRAFICA</v>
          </cell>
          <cell r="C4029" t="str">
            <v>DESPESA MARKETING</v>
          </cell>
          <cell r="I4029" t="str">
            <v>novembro</v>
          </cell>
          <cell r="N4029">
            <v>353.76</v>
          </cell>
        </row>
        <row r="4030">
          <cell r="B4030" t="str">
            <v>GRAFICA</v>
          </cell>
          <cell r="C4030" t="str">
            <v>DESPESA MARKETING</v>
          </cell>
          <cell r="I4030" t="str">
            <v>novembro</v>
          </cell>
          <cell r="N4030">
            <v>52</v>
          </cell>
        </row>
        <row r="4031">
          <cell r="B4031" t="str">
            <v>GRAFICA</v>
          </cell>
          <cell r="C4031" t="str">
            <v>DESPESA MARKETING</v>
          </cell>
          <cell r="I4031" t="str">
            <v>novembro</v>
          </cell>
          <cell r="N4031">
            <v>96</v>
          </cell>
        </row>
        <row r="4032">
          <cell r="B4032" t="str">
            <v>MIDIA</v>
          </cell>
          <cell r="C4032" t="str">
            <v>DESPESA MARKETING</v>
          </cell>
          <cell r="I4032" t="str">
            <v>novembro</v>
          </cell>
          <cell r="N4032">
            <v>1000</v>
          </cell>
        </row>
        <row r="4033">
          <cell r="B4033" t="str">
            <v>AVALIACAO DE MERCADO</v>
          </cell>
          <cell r="C4033" t="str">
            <v>DESPESA MARKETING</v>
          </cell>
          <cell r="I4033" t="str">
            <v>novembro</v>
          </cell>
          <cell r="N4033">
            <v>872.36</v>
          </cell>
        </row>
        <row r="4034">
          <cell r="B4034" t="str">
            <v>MIDIA</v>
          </cell>
          <cell r="C4034" t="str">
            <v>DESPESA MARKETING</v>
          </cell>
          <cell r="I4034" t="str">
            <v>novembro</v>
          </cell>
          <cell r="N4034">
            <v>563.47</v>
          </cell>
        </row>
        <row r="4035">
          <cell r="B4035" t="str">
            <v>FERRAMENTAS DIGITAIS / COMUNICACAO DIGITAL</v>
          </cell>
          <cell r="C4035" t="str">
            <v>DESPESA MARKETING</v>
          </cell>
          <cell r="I4035" t="str">
            <v>novembro</v>
          </cell>
          <cell r="N4035">
            <v>198</v>
          </cell>
        </row>
        <row r="4036">
          <cell r="B4036" t="str">
            <v>FERRAMENTAS DIGITAIS / COMUNICACAO DIGITAL</v>
          </cell>
          <cell r="C4036" t="str">
            <v>DESPESA MARKETING</v>
          </cell>
          <cell r="I4036" t="str">
            <v>novembro</v>
          </cell>
          <cell r="N4036">
            <v>198</v>
          </cell>
        </row>
        <row r="4037">
          <cell r="B4037" t="str">
            <v>MIDIA</v>
          </cell>
          <cell r="C4037" t="str">
            <v>DESPESA MARKETING</v>
          </cell>
          <cell r="I4037" t="str">
            <v>novembro</v>
          </cell>
          <cell r="N4037">
            <v>667.56</v>
          </cell>
        </row>
        <row r="4038">
          <cell r="B4038" t="str">
            <v>INFLUENCER</v>
          </cell>
          <cell r="C4038" t="str">
            <v>DESPESA MARKETING</v>
          </cell>
          <cell r="I4038" t="str">
            <v>novembro</v>
          </cell>
          <cell r="N4038">
            <v>3000</v>
          </cell>
        </row>
        <row r="4039">
          <cell r="B4039" t="str">
            <v>INFLUENCER</v>
          </cell>
          <cell r="C4039" t="str">
            <v>DESPESA MARKETING</v>
          </cell>
          <cell r="I4039" t="str">
            <v>novembro</v>
          </cell>
          <cell r="N4039">
            <v>2640</v>
          </cell>
        </row>
        <row r="4040">
          <cell r="B4040" t="str">
            <v>MIDIA</v>
          </cell>
          <cell r="C4040" t="str">
            <v>DESPESA MARKETING</v>
          </cell>
          <cell r="I4040" t="str">
            <v>novembro</v>
          </cell>
          <cell r="N4040">
            <v>1300</v>
          </cell>
        </row>
        <row r="4041">
          <cell r="B4041" t="str">
            <v>PROMOTER / RP</v>
          </cell>
          <cell r="C4041" t="str">
            <v>DESPESA MARKETING</v>
          </cell>
          <cell r="I4041" t="str">
            <v>novembro</v>
          </cell>
          <cell r="N4041">
            <v>8000</v>
          </cell>
        </row>
        <row r="4042">
          <cell r="B4042" t="str">
            <v>INFLUENCER</v>
          </cell>
          <cell r="C4042" t="str">
            <v>DESPESA MARKETING</v>
          </cell>
          <cell r="I4042" t="str">
            <v>novembro</v>
          </cell>
          <cell r="N4042">
            <v>2000</v>
          </cell>
        </row>
        <row r="4043">
          <cell r="B4043" t="str">
            <v>BANDA E AFINS</v>
          </cell>
          <cell r="C4043" t="str">
            <v>DESPESA MARKETING</v>
          </cell>
          <cell r="I4043" t="str">
            <v>novembro</v>
          </cell>
          <cell r="N4043">
            <v>2800</v>
          </cell>
        </row>
        <row r="4044">
          <cell r="B4044" t="str">
            <v>BANDA E AFINS</v>
          </cell>
          <cell r="C4044" t="str">
            <v>DESPESA MARKETING</v>
          </cell>
          <cell r="I4044" t="str">
            <v>novembro</v>
          </cell>
          <cell r="N4044">
            <v>6000</v>
          </cell>
        </row>
        <row r="4045">
          <cell r="B4045" t="str">
            <v>BANDA E AFINS</v>
          </cell>
          <cell r="C4045" t="str">
            <v>DESPESA MARKETING</v>
          </cell>
          <cell r="I4045" t="str">
            <v>novembro</v>
          </cell>
          <cell r="N4045">
            <v>3000</v>
          </cell>
        </row>
        <row r="4046">
          <cell r="B4046" t="str">
            <v>AGENCIA PUBLICIDADE</v>
          </cell>
          <cell r="C4046" t="str">
            <v>DESPESA MARKETING</v>
          </cell>
          <cell r="I4046" t="str">
            <v>dezembro</v>
          </cell>
          <cell r="N4046">
            <v>5161.75</v>
          </cell>
        </row>
        <row r="4047">
          <cell r="B4047" t="str">
            <v>IDENTIFICACAO VISUAL / COMUNICACAO VISUAL</v>
          </cell>
          <cell r="C4047" t="str">
            <v>DESPESA MARKETING</v>
          </cell>
          <cell r="I4047" t="str">
            <v>dezembro</v>
          </cell>
          <cell r="N4047">
            <v>969</v>
          </cell>
        </row>
        <row r="4048">
          <cell r="B4048" t="str">
            <v>PROMOTER / RP</v>
          </cell>
          <cell r="C4048" t="str">
            <v>DESPESA MARKETING</v>
          </cell>
          <cell r="I4048" t="str">
            <v>dezembro</v>
          </cell>
          <cell r="N4048">
            <v>3000</v>
          </cell>
        </row>
        <row r="4049">
          <cell r="B4049" t="str">
            <v>MIDIA</v>
          </cell>
          <cell r="C4049" t="str">
            <v>DESPESA MARKETING</v>
          </cell>
          <cell r="I4049" t="str">
            <v>dezembro</v>
          </cell>
          <cell r="N4049">
            <v>3500</v>
          </cell>
        </row>
        <row r="4050">
          <cell r="B4050" t="str">
            <v>AUDIO E VISUAL</v>
          </cell>
          <cell r="C4050" t="str">
            <v>DESPESA MARKETING</v>
          </cell>
          <cell r="I4050" t="str">
            <v>dezembro</v>
          </cell>
          <cell r="N4050">
            <v>2250</v>
          </cell>
        </row>
        <row r="4051">
          <cell r="B4051" t="str">
            <v>GRAFICA</v>
          </cell>
          <cell r="C4051" t="str">
            <v>DESPESA MARKETING</v>
          </cell>
          <cell r="I4051" t="str">
            <v>dezembro</v>
          </cell>
          <cell r="N4051">
            <v>266</v>
          </cell>
        </row>
        <row r="4052">
          <cell r="B4052" t="str">
            <v>ASSESSORIA DE IMPRENSA</v>
          </cell>
          <cell r="C4052" t="str">
            <v>DESPESA MARKETING</v>
          </cell>
          <cell r="I4052" t="str">
            <v>dezembro</v>
          </cell>
          <cell r="N4052">
            <v>4000</v>
          </cell>
        </row>
        <row r="4053">
          <cell r="B4053" t="str">
            <v>INFLUENCER</v>
          </cell>
          <cell r="C4053" t="str">
            <v>DESPESA MARKETING</v>
          </cell>
          <cell r="I4053" t="str">
            <v>dezembro</v>
          </cell>
          <cell r="N4053">
            <v>10000</v>
          </cell>
        </row>
        <row r="4054">
          <cell r="B4054" t="str">
            <v>IDENTIFICACAO VISUAL / COMUNICACAO VISUAL</v>
          </cell>
          <cell r="C4054" t="str">
            <v>DESPESA MARKETING</v>
          </cell>
          <cell r="I4054" t="str">
            <v>dezembro</v>
          </cell>
          <cell r="N4054">
            <v>969</v>
          </cell>
        </row>
        <row r="4055">
          <cell r="B4055" t="str">
            <v>INFLUENCER</v>
          </cell>
          <cell r="C4055" t="str">
            <v>DESPESA MARKETING</v>
          </cell>
          <cell r="I4055" t="str">
            <v>dezembro</v>
          </cell>
          <cell r="N4055">
            <v>6000</v>
          </cell>
        </row>
        <row r="4056">
          <cell r="B4056" t="str">
            <v>PROMOTER / RP</v>
          </cell>
          <cell r="C4056" t="str">
            <v>DESPESA MARKETING</v>
          </cell>
          <cell r="I4056" t="str">
            <v>dezembro</v>
          </cell>
          <cell r="N4056">
            <v>15000</v>
          </cell>
        </row>
        <row r="4057">
          <cell r="B4057" t="str">
            <v>MIDIA</v>
          </cell>
          <cell r="C4057" t="str">
            <v>DESPESA MARKETING</v>
          </cell>
          <cell r="I4057" t="str">
            <v>dezembro</v>
          </cell>
          <cell r="N4057">
            <v>5000</v>
          </cell>
        </row>
        <row r="4058">
          <cell r="B4058" t="str">
            <v>PROMOTER / RP</v>
          </cell>
          <cell r="C4058" t="str">
            <v>DESPESA MARKETING</v>
          </cell>
          <cell r="I4058" t="str">
            <v>dezembro</v>
          </cell>
          <cell r="N4058">
            <v>2250</v>
          </cell>
        </row>
        <row r="4059">
          <cell r="B4059" t="str">
            <v>MIDIA</v>
          </cell>
          <cell r="C4059" t="str">
            <v>DESPESA MARKETING</v>
          </cell>
          <cell r="I4059" t="str">
            <v>dezembro</v>
          </cell>
          <cell r="N4059">
            <v>2774.68</v>
          </cell>
        </row>
        <row r="4060">
          <cell r="B4060" t="str">
            <v>FERRAMENTAS DIGITAIS / COMUNICACAO DIGITAL</v>
          </cell>
          <cell r="C4060" t="str">
            <v>DESPESA MARKETING</v>
          </cell>
          <cell r="I4060" t="str">
            <v>dezembro</v>
          </cell>
          <cell r="N4060">
            <v>198</v>
          </cell>
        </row>
        <row r="4061">
          <cell r="B4061" t="str">
            <v>FERRAMENTAS DIGITAIS / COMUNICACAO DIGITAL</v>
          </cell>
          <cell r="C4061" t="str">
            <v>DESPESA MARKETING</v>
          </cell>
          <cell r="I4061" t="str">
            <v>dezembro</v>
          </cell>
          <cell r="N4061">
            <v>198</v>
          </cell>
        </row>
        <row r="4062">
          <cell r="B4062" t="str">
            <v>FERRAMENTAS DIGITAIS / COMUNICACAO DIGITAL</v>
          </cell>
          <cell r="C4062" t="str">
            <v>DESPESA MARKETING</v>
          </cell>
          <cell r="I4062" t="str">
            <v>dezembro</v>
          </cell>
          <cell r="N4062">
            <v>187.88</v>
          </cell>
        </row>
        <row r="4063">
          <cell r="B4063" t="str">
            <v>MIDIA</v>
          </cell>
          <cell r="C4063" t="str">
            <v>DESPESA MARKETING</v>
          </cell>
          <cell r="I4063" t="str">
            <v>dezembro</v>
          </cell>
          <cell r="N4063">
            <v>1096.0899999999999</v>
          </cell>
        </row>
        <row r="4064">
          <cell r="B4064" t="str">
            <v>AGENCIA PUBLICIDADE</v>
          </cell>
          <cell r="C4064" t="str">
            <v>DESPESA MARKETING</v>
          </cell>
          <cell r="I4064" t="str">
            <v>janeiro</v>
          </cell>
          <cell r="N4064">
            <v>5161.75</v>
          </cell>
        </row>
        <row r="4065">
          <cell r="B4065" t="str">
            <v>PROMOTER / RP</v>
          </cell>
          <cell r="C4065" t="str">
            <v>DESPESA MARKETING</v>
          </cell>
          <cell r="I4065" t="str">
            <v>janeiro</v>
          </cell>
          <cell r="N4065">
            <v>8000</v>
          </cell>
        </row>
        <row r="4066">
          <cell r="B4066" t="str">
            <v>IDENTIFICACAO VISUAL / COMUNICACAO VISUAL</v>
          </cell>
          <cell r="C4066" t="str">
            <v>DESPESA MARKETING</v>
          </cell>
          <cell r="I4066" t="str">
            <v>janeiro</v>
          </cell>
          <cell r="N4066">
            <v>61.1</v>
          </cell>
        </row>
        <row r="4067">
          <cell r="B4067" t="str">
            <v>ASSESSORIA DE IMPRENSA</v>
          </cell>
          <cell r="C4067" t="str">
            <v>DESPESA MARKETING</v>
          </cell>
          <cell r="I4067" t="str">
            <v>janeiro</v>
          </cell>
          <cell r="N4067">
            <v>4000</v>
          </cell>
        </row>
        <row r="4068">
          <cell r="B4068" t="str">
            <v>BANDA E AFINS</v>
          </cell>
          <cell r="C4068" t="str">
            <v>DESPESA MARKETING</v>
          </cell>
          <cell r="I4068" t="str">
            <v>janeiro</v>
          </cell>
          <cell r="N4068">
            <v>3000</v>
          </cell>
        </row>
        <row r="4069">
          <cell r="B4069" t="str">
            <v>PROMOTER / RP</v>
          </cell>
          <cell r="C4069" t="str">
            <v>DESPESA MARKETING</v>
          </cell>
          <cell r="I4069" t="str">
            <v>janeiro</v>
          </cell>
          <cell r="N4069">
            <v>15000</v>
          </cell>
        </row>
        <row r="4070">
          <cell r="B4070" t="str">
            <v>AUDIO E VISUAL</v>
          </cell>
          <cell r="C4070" t="str">
            <v>DESPESA MARKETING</v>
          </cell>
          <cell r="I4070" t="str">
            <v>janeiro</v>
          </cell>
          <cell r="N4070">
            <v>2300</v>
          </cell>
        </row>
        <row r="4071">
          <cell r="B4071" t="str">
            <v>INFLUENCER</v>
          </cell>
          <cell r="C4071" t="str">
            <v>DESPESA MARKETING</v>
          </cell>
          <cell r="I4071" t="str">
            <v>janeiro</v>
          </cell>
          <cell r="N4071">
            <v>3000</v>
          </cell>
        </row>
        <row r="4072">
          <cell r="B4072" t="str">
            <v>BANDA E AFINS</v>
          </cell>
          <cell r="C4072" t="str">
            <v>DESPESA MARKETING</v>
          </cell>
          <cell r="I4072" t="str">
            <v>janeiro</v>
          </cell>
          <cell r="N4072">
            <v>3000</v>
          </cell>
        </row>
        <row r="4073">
          <cell r="B4073" t="str">
            <v>INFLUENCER</v>
          </cell>
          <cell r="C4073" t="str">
            <v>DESPESA MARKETING</v>
          </cell>
          <cell r="I4073" t="str">
            <v>janeiro</v>
          </cell>
          <cell r="N4073">
            <v>4000</v>
          </cell>
        </row>
        <row r="4074">
          <cell r="B4074" t="str">
            <v>GRAFICA</v>
          </cell>
          <cell r="C4074" t="str">
            <v>DESPESA MARKETING</v>
          </cell>
          <cell r="I4074" t="str">
            <v>janeiro</v>
          </cell>
          <cell r="N4074">
            <v>64</v>
          </cell>
        </row>
        <row r="4075">
          <cell r="B4075" t="str">
            <v>AVALIACAO DE MERCADO</v>
          </cell>
          <cell r="C4075" t="str">
            <v>DESPESA MARKETING</v>
          </cell>
          <cell r="I4075" t="str">
            <v>janeiro</v>
          </cell>
          <cell r="N4075">
            <v>1571.83</v>
          </cell>
        </row>
        <row r="4076">
          <cell r="B4076" t="str">
            <v>FERRAMENTAS DIGITAIS / COMUNICACAO DIGITAL</v>
          </cell>
          <cell r="C4076" t="str">
            <v>DESPESA MARKETING</v>
          </cell>
          <cell r="I4076" t="str">
            <v>janeiro</v>
          </cell>
          <cell r="N4076">
            <v>198</v>
          </cell>
        </row>
        <row r="4077">
          <cell r="B4077" t="str">
            <v>FERRAMENTAS DIGITAIS / COMUNICACAO DIGITAL</v>
          </cell>
          <cell r="C4077" t="str">
            <v>DESPESA MARKETING</v>
          </cell>
          <cell r="I4077" t="str">
            <v>janeiro</v>
          </cell>
          <cell r="N4077">
            <v>198</v>
          </cell>
        </row>
        <row r="4078">
          <cell r="B4078" t="str">
            <v>MIDIA</v>
          </cell>
          <cell r="C4078" t="str">
            <v>DESPESA MARKETING</v>
          </cell>
          <cell r="I4078" t="str">
            <v>janeiro</v>
          </cell>
          <cell r="N4078">
            <v>2964.76</v>
          </cell>
        </row>
        <row r="4079">
          <cell r="B4079" t="str">
            <v>INFLUENCER</v>
          </cell>
          <cell r="C4079" t="str">
            <v>DESPESA MARKETING</v>
          </cell>
          <cell r="I4079" t="str">
            <v>janeiro</v>
          </cell>
          <cell r="N4079">
            <v>1100</v>
          </cell>
        </row>
        <row r="4080">
          <cell r="B4080" t="str">
            <v>BANDA E AFINS</v>
          </cell>
          <cell r="C4080" t="str">
            <v>DESPESA MARKETING</v>
          </cell>
          <cell r="I4080" t="str">
            <v>janeiro</v>
          </cell>
          <cell r="N4080">
            <v>3000</v>
          </cell>
        </row>
        <row r="4081">
          <cell r="B4081" t="str">
            <v>PROMOTER / RP</v>
          </cell>
          <cell r="C4081" t="str">
            <v>DESPESA MARKETING</v>
          </cell>
          <cell r="I4081" t="str">
            <v>janeiro</v>
          </cell>
          <cell r="N4081">
            <v>8000</v>
          </cell>
        </row>
        <row r="4082">
          <cell r="B4082" t="str">
            <v>PROMOTER / RP</v>
          </cell>
          <cell r="C4082" t="str">
            <v>DESPESA MARKETING</v>
          </cell>
          <cell r="I4082" t="str">
            <v>fevereiro</v>
          </cell>
          <cell r="N4082">
            <v>3000</v>
          </cell>
        </row>
        <row r="4083">
          <cell r="B4083" t="str">
            <v>AGENCIA PUBLICIDADE</v>
          </cell>
          <cell r="C4083" t="str">
            <v>DESPESA MARKETING</v>
          </cell>
          <cell r="I4083" t="str">
            <v>fevereiro</v>
          </cell>
          <cell r="N4083">
            <v>5161.75</v>
          </cell>
        </row>
        <row r="4084">
          <cell r="B4084" t="str">
            <v>INFLUENCER</v>
          </cell>
          <cell r="C4084" t="str">
            <v>DESPESA MARKETING</v>
          </cell>
          <cell r="I4084" t="str">
            <v>fevereiro</v>
          </cell>
          <cell r="N4084">
            <v>3000</v>
          </cell>
        </row>
        <row r="4085">
          <cell r="B4085" t="str">
            <v>BANDA E AFINS</v>
          </cell>
          <cell r="C4085" t="str">
            <v>DESPESA MARKETING</v>
          </cell>
          <cell r="I4085" t="str">
            <v>fevereiro</v>
          </cell>
          <cell r="N4085">
            <v>3000</v>
          </cell>
        </row>
        <row r="4086">
          <cell r="B4086" t="str">
            <v>ASSESSORIA DE IMPRENSA</v>
          </cell>
          <cell r="C4086" t="str">
            <v>DESPESA MARKETING</v>
          </cell>
          <cell r="I4086" t="str">
            <v>fevereiro</v>
          </cell>
          <cell r="N4086">
            <v>4000</v>
          </cell>
        </row>
        <row r="4087">
          <cell r="B4087" t="str">
            <v>AUDIO E VISUAL</v>
          </cell>
          <cell r="C4087" t="str">
            <v>DESPESA MARKETING</v>
          </cell>
          <cell r="I4087" t="str">
            <v>fevereiro</v>
          </cell>
          <cell r="N4087">
            <v>2300</v>
          </cell>
        </row>
        <row r="4088">
          <cell r="B4088" t="str">
            <v>GRAFICA</v>
          </cell>
          <cell r="C4088" t="str">
            <v>DESPESA MARKETING</v>
          </cell>
          <cell r="I4088" t="str">
            <v>fevereiro</v>
          </cell>
          <cell r="N4088">
            <v>45</v>
          </cell>
        </row>
        <row r="4089">
          <cell r="B4089" t="str">
            <v>INFLUENCER</v>
          </cell>
          <cell r="C4089" t="str">
            <v>DESPESA MARKETING</v>
          </cell>
          <cell r="I4089" t="str">
            <v>fevereiro</v>
          </cell>
          <cell r="N4089">
            <v>2200</v>
          </cell>
        </row>
        <row r="4090">
          <cell r="B4090" t="str">
            <v>MIDIA</v>
          </cell>
          <cell r="C4090" t="str">
            <v>DESPESA MARKETING</v>
          </cell>
          <cell r="I4090" t="str">
            <v>fevereiro</v>
          </cell>
          <cell r="N4090">
            <v>999.8</v>
          </cell>
        </row>
        <row r="4091">
          <cell r="B4091" t="str">
            <v>GRAFICA</v>
          </cell>
          <cell r="C4091" t="str">
            <v>DESPESA MARKETING</v>
          </cell>
          <cell r="I4091" t="str">
            <v>fevereiro</v>
          </cell>
          <cell r="N4091">
            <v>24.5</v>
          </cell>
        </row>
        <row r="4092">
          <cell r="B4092" t="str">
            <v>BANDA E AFINS</v>
          </cell>
          <cell r="C4092" t="str">
            <v>DESPESA MARKETING</v>
          </cell>
          <cell r="I4092" t="str">
            <v>fevereiro</v>
          </cell>
          <cell r="N4092">
            <v>1500</v>
          </cell>
        </row>
        <row r="4093">
          <cell r="B4093" t="str">
            <v>GRAFICA</v>
          </cell>
          <cell r="C4093" t="str">
            <v>DESPESA MARKETING</v>
          </cell>
          <cell r="I4093" t="str">
            <v>fevereiro</v>
          </cell>
          <cell r="N4093">
            <v>12</v>
          </cell>
        </row>
        <row r="4094">
          <cell r="B4094" t="str">
            <v>GRAFICA</v>
          </cell>
          <cell r="C4094" t="str">
            <v>DESPESA MARKETING</v>
          </cell>
          <cell r="I4094" t="str">
            <v>fevereiro</v>
          </cell>
          <cell r="N4094">
            <v>25.5</v>
          </cell>
        </row>
        <row r="4095">
          <cell r="B4095" t="str">
            <v>INFLUENCER</v>
          </cell>
          <cell r="C4095" t="str">
            <v>DESPESA MARKETING</v>
          </cell>
          <cell r="I4095" t="str">
            <v>fevereiro</v>
          </cell>
          <cell r="N4095">
            <v>4249</v>
          </cell>
        </row>
        <row r="4096">
          <cell r="B4096" t="str">
            <v>PROMOTER / RP</v>
          </cell>
          <cell r="C4096" t="str">
            <v>DESPESA MARKETING</v>
          </cell>
          <cell r="I4096" t="str">
            <v>fevereiro</v>
          </cell>
          <cell r="N4096">
            <v>15000</v>
          </cell>
        </row>
        <row r="4097">
          <cell r="B4097" t="str">
            <v>INFLUENCER</v>
          </cell>
          <cell r="C4097" t="str">
            <v>DESPESA MARKETING</v>
          </cell>
          <cell r="I4097" t="str">
            <v>fevereiro</v>
          </cell>
          <cell r="N4097">
            <v>600</v>
          </cell>
        </row>
        <row r="4098">
          <cell r="B4098" t="str">
            <v>FERRAMENTAS DIGITAIS / COMUNICACAO DIGITAL</v>
          </cell>
          <cell r="C4098" t="str">
            <v>DESPESA MARKETING</v>
          </cell>
          <cell r="I4098" t="str">
            <v>fevereiro</v>
          </cell>
          <cell r="N4098">
            <v>396</v>
          </cell>
        </row>
        <row r="4099">
          <cell r="B4099" t="str">
            <v>MIDIA</v>
          </cell>
          <cell r="C4099" t="str">
            <v>DESPESA MARKETING</v>
          </cell>
          <cell r="I4099" t="str">
            <v>fevereiro</v>
          </cell>
          <cell r="N4099">
            <v>1641.8</v>
          </cell>
        </row>
        <row r="4100">
          <cell r="B4100" t="str">
            <v>INFLUENCER</v>
          </cell>
          <cell r="C4100" t="str">
            <v>DESPESA MARKETING</v>
          </cell>
          <cell r="I4100" t="str">
            <v>fevereiro</v>
          </cell>
          <cell r="N4100">
            <v>6000</v>
          </cell>
        </row>
        <row r="4101">
          <cell r="B4101" t="str">
            <v>AUDIO E VISUAL</v>
          </cell>
          <cell r="C4101" t="str">
            <v>DESPESA MARKETING</v>
          </cell>
          <cell r="I4101" t="str">
            <v>fevereiro</v>
          </cell>
          <cell r="N4101">
            <v>5000</v>
          </cell>
        </row>
        <row r="4102">
          <cell r="B4102" t="str">
            <v>PROMOTER / RP</v>
          </cell>
          <cell r="C4102" t="str">
            <v>DESPESA MARKETING</v>
          </cell>
          <cell r="I4102" t="str">
            <v>fevereiro</v>
          </cell>
          <cell r="N4102">
            <v>8000</v>
          </cell>
        </row>
        <row r="4103">
          <cell r="B4103" t="str">
            <v>INFLUENCER</v>
          </cell>
          <cell r="C4103" t="str">
            <v>DESPESA MARKETING</v>
          </cell>
          <cell r="I4103" t="str">
            <v>março</v>
          </cell>
          <cell r="N4103">
            <v>1200</v>
          </cell>
        </row>
        <row r="4104">
          <cell r="B4104" t="str">
            <v>GRAFICA</v>
          </cell>
          <cell r="C4104" t="str">
            <v>DESPESA MARKETING</v>
          </cell>
          <cell r="I4104" t="str">
            <v>março</v>
          </cell>
          <cell r="N4104">
            <v>12.8</v>
          </cell>
        </row>
        <row r="4105">
          <cell r="B4105" t="str">
            <v>PROMOTER / RP</v>
          </cell>
          <cell r="C4105" t="str">
            <v>DESPESA MARKETING</v>
          </cell>
          <cell r="I4105" t="str">
            <v>março</v>
          </cell>
          <cell r="N4105">
            <v>3000</v>
          </cell>
        </row>
        <row r="4106">
          <cell r="B4106" t="str">
            <v>ASSESSORIA DE IMPRENSA</v>
          </cell>
          <cell r="C4106" t="str">
            <v>DESPESA MARKETING</v>
          </cell>
          <cell r="I4106" t="str">
            <v>março</v>
          </cell>
          <cell r="N4106">
            <v>4000</v>
          </cell>
        </row>
        <row r="4107">
          <cell r="B4107" t="str">
            <v>AGENCIA PUBLICIDADE</v>
          </cell>
          <cell r="C4107" t="str">
            <v>DESPESA MARKETING</v>
          </cell>
          <cell r="I4107" t="str">
            <v>março</v>
          </cell>
          <cell r="N4107">
            <v>5161.75</v>
          </cell>
        </row>
        <row r="4108">
          <cell r="B4108" t="str">
            <v>INFLUENCER</v>
          </cell>
          <cell r="C4108" t="str">
            <v>DESPESA MARKETING</v>
          </cell>
          <cell r="I4108" t="str">
            <v>março</v>
          </cell>
          <cell r="N4108">
            <v>2000</v>
          </cell>
        </row>
        <row r="4109">
          <cell r="B4109" t="str">
            <v>BANDA E AFINS</v>
          </cell>
          <cell r="C4109" t="str">
            <v>DESPESA MARKETING</v>
          </cell>
          <cell r="I4109" t="str">
            <v>março</v>
          </cell>
          <cell r="N4109">
            <v>3000</v>
          </cell>
        </row>
        <row r="4110">
          <cell r="B4110" t="str">
            <v>PROMOTER / RP</v>
          </cell>
          <cell r="C4110" t="str">
            <v>DESPESA MARKETING</v>
          </cell>
          <cell r="I4110" t="str">
            <v>março</v>
          </cell>
          <cell r="N4110">
            <v>15000</v>
          </cell>
        </row>
        <row r="4111">
          <cell r="B4111" t="str">
            <v>AUDIO E VISUAL</v>
          </cell>
          <cell r="C4111" t="str">
            <v>DESPESA MARKETING</v>
          </cell>
          <cell r="I4111" t="str">
            <v>março</v>
          </cell>
          <cell r="N4111">
            <v>250.7</v>
          </cell>
        </row>
        <row r="4112">
          <cell r="B4112" t="str">
            <v>MIDIA</v>
          </cell>
          <cell r="C4112" t="str">
            <v>DESPESA MARKETING</v>
          </cell>
          <cell r="I4112" t="str">
            <v>março</v>
          </cell>
          <cell r="N4112">
            <v>1300.3499999999999</v>
          </cell>
        </row>
        <row r="4113">
          <cell r="B4113" t="str">
            <v>MIDIA</v>
          </cell>
          <cell r="C4113" t="str">
            <v>DESPESA MARKETING</v>
          </cell>
          <cell r="I4113" t="str">
            <v>março</v>
          </cell>
          <cell r="N4113">
            <v>3250.6</v>
          </cell>
        </row>
        <row r="4114">
          <cell r="B4114" t="str">
            <v>INFLUENCER</v>
          </cell>
          <cell r="C4114" t="str">
            <v>DESPESA MARKETING</v>
          </cell>
          <cell r="I4114" t="str">
            <v>março</v>
          </cell>
          <cell r="N4114">
            <v>5000</v>
          </cell>
        </row>
        <row r="4115">
          <cell r="B4115" t="str">
            <v>FERRAMENTAS DIGITAIS / COMUNICACAO DIGITAL</v>
          </cell>
          <cell r="C4115" t="str">
            <v>DESPESA MARKETING</v>
          </cell>
          <cell r="I4115" t="str">
            <v>março</v>
          </cell>
          <cell r="N4115">
            <v>350</v>
          </cell>
        </row>
        <row r="4116">
          <cell r="B4116" t="str">
            <v>BANDA E AFINS</v>
          </cell>
          <cell r="C4116" t="str">
            <v>DESPESA MARKETING</v>
          </cell>
          <cell r="I4116" t="str">
            <v>março</v>
          </cell>
          <cell r="N4116">
            <v>4500</v>
          </cell>
        </row>
        <row r="4117">
          <cell r="B4117" t="str">
            <v>INFLUENCER</v>
          </cell>
          <cell r="C4117" t="str">
            <v>DESPESA MARKETING</v>
          </cell>
          <cell r="I4117" t="str">
            <v>março</v>
          </cell>
          <cell r="N4117">
            <v>8000</v>
          </cell>
        </row>
        <row r="4118">
          <cell r="B4118" t="str">
            <v>AUDIO E VISUAL</v>
          </cell>
          <cell r="C4118" t="str">
            <v>DESPESA MARKETING</v>
          </cell>
          <cell r="I4118" t="str">
            <v>março</v>
          </cell>
          <cell r="N4118">
            <v>5000</v>
          </cell>
        </row>
        <row r="4119">
          <cell r="B4119" t="str">
            <v>PROMOTER / RP</v>
          </cell>
          <cell r="C4119" t="str">
            <v>DESPESA MARKETING</v>
          </cell>
          <cell r="I4119" t="str">
            <v>março</v>
          </cell>
          <cell r="N4119">
            <v>8000</v>
          </cell>
        </row>
        <row r="4120">
          <cell r="B4120" t="str">
            <v>AGENCIA PUBLICIDADE</v>
          </cell>
          <cell r="C4120" t="str">
            <v>DESPESA MARKETING</v>
          </cell>
          <cell r="I4120" t="str">
            <v>abril</v>
          </cell>
          <cell r="N4120">
            <v>5161.75</v>
          </cell>
        </row>
        <row r="4121">
          <cell r="B4121" t="str">
            <v>INFLUENCER</v>
          </cell>
          <cell r="C4121" t="str">
            <v>DESPESA MARKETING</v>
          </cell>
          <cell r="I4121" t="str">
            <v>abril</v>
          </cell>
          <cell r="N4121">
            <v>1900</v>
          </cell>
        </row>
        <row r="4122">
          <cell r="B4122" t="str">
            <v>GRAFICA</v>
          </cell>
          <cell r="C4122" t="str">
            <v>DESPESA MARKETING</v>
          </cell>
          <cell r="I4122" t="str">
            <v>abril</v>
          </cell>
          <cell r="N4122">
            <v>61.5</v>
          </cell>
        </row>
        <row r="4123">
          <cell r="B4123" t="str">
            <v>INFLUENCER</v>
          </cell>
          <cell r="C4123" t="str">
            <v>DESPESA MARKETING</v>
          </cell>
          <cell r="I4123" t="str">
            <v>abril</v>
          </cell>
          <cell r="N4123">
            <v>3000</v>
          </cell>
        </row>
        <row r="4124">
          <cell r="B4124" t="str">
            <v>ASSESSORIA DE IMPRENSA</v>
          </cell>
          <cell r="C4124" t="str">
            <v>DESPESA MARKETING</v>
          </cell>
          <cell r="I4124" t="str">
            <v>abril</v>
          </cell>
          <cell r="N4124">
            <v>4000</v>
          </cell>
        </row>
        <row r="4125">
          <cell r="B4125" t="str">
            <v>MIDIA</v>
          </cell>
          <cell r="C4125" t="str">
            <v>DESPESA MARKETING</v>
          </cell>
          <cell r="I4125" t="str">
            <v>abril</v>
          </cell>
          <cell r="N4125">
            <v>617.21</v>
          </cell>
        </row>
        <row r="4126">
          <cell r="B4126" t="str">
            <v>MIDIA</v>
          </cell>
          <cell r="C4126" t="str">
            <v>DESPESA MARKETING</v>
          </cell>
          <cell r="I4126" t="str">
            <v>abril</v>
          </cell>
          <cell r="N4126">
            <v>599.9</v>
          </cell>
        </row>
        <row r="4127">
          <cell r="B4127" t="str">
            <v>PROMOTER / RP</v>
          </cell>
          <cell r="C4127" t="str">
            <v>DESPESA MARKETING</v>
          </cell>
          <cell r="I4127" t="str">
            <v>abril</v>
          </cell>
          <cell r="N4127">
            <v>15000</v>
          </cell>
        </row>
        <row r="4128">
          <cell r="B4128" t="str">
            <v>INFLUENCER</v>
          </cell>
          <cell r="C4128" t="str">
            <v>DESPESA MARKETING</v>
          </cell>
          <cell r="I4128" t="str">
            <v>abril</v>
          </cell>
          <cell r="N4128">
            <v>2000</v>
          </cell>
        </row>
        <row r="4129">
          <cell r="B4129" t="str">
            <v>INFLUENCER</v>
          </cell>
          <cell r="C4129" t="str">
            <v>DESPESA MARKETING</v>
          </cell>
          <cell r="I4129" t="str">
            <v>abril</v>
          </cell>
          <cell r="N4129">
            <v>2000</v>
          </cell>
        </row>
        <row r="4130">
          <cell r="B4130" t="str">
            <v>GRAFICA</v>
          </cell>
          <cell r="C4130" t="str">
            <v>DESPESA MARKETING</v>
          </cell>
          <cell r="I4130" t="str">
            <v>abril</v>
          </cell>
          <cell r="N4130">
            <v>26</v>
          </cell>
        </row>
        <row r="4131">
          <cell r="B4131" t="str">
            <v>INFLUENCER</v>
          </cell>
          <cell r="C4131" t="str">
            <v>DESPESA MARKETING</v>
          </cell>
          <cell r="I4131" t="str">
            <v>abril</v>
          </cell>
          <cell r="N4131">
            <v>5000</v>
          </cell>
        </row>
        <row r="4132">
          <cell r="B4132" t="str">
            <v>INFLUENCER</v>
          </cell>
          <cell r="C4132" t="str">
            <v>DESPESA MARKETING</v>
          </cell>
          <cell r="I4132" t="str">
            <v>abril</v>
          </cell>
          <cell r="N4132">
            <v>2640</v>
          </cell>
        </row>
        <row r="4133">
          <cell r="B4133" t="str">
            <v>AUDIO E VISUAL</v>
          </cell>
          <cell r="C4133" t="str">
            <v>DESPESA MARKETING</v>
          </cell>
          <cell r="I4133" t="str">
            <v>abril</v>
          </cell>
          <cell r="N4133">
            <v>5000</v>
          </cell>
        </row>
        <row r="4134">
          <cell r="B4134" t="str">
            <v>PROMOTER / RP</v>
          </cell>
          <cell r="C4134" t="str">
            <v>DESPESA MARKETING</v>
          </cell>
          <cell r="I4134" t="str">
            <v>abril</v>
          </cell>
          <cell r="N4134">
            <v>8000</v>
          </cell>
        </row>
        <row r="4135">
          <cell r="B4135" t="str">
            <v>PROMOTER / RP</v>
          </cell>
          <cell r="C4135" t="str">
            <v>DESPESA MARKETING</v>
          </cell>
          <cell r="I4135" t="str">
            <v>abril</v>
          </cell>
          <cell r="N4135">
            <v>3750</v>
          </cell>
        </row>
        <row r="4136">
          <cell r="B4136" t="str">
            <v>BANDA E AFINS</v>
          </cell>
          <cell r="C4136" t="str">
            <v>DESPESA MARKETING</v>
          </cell>
          <cell r="I4136" t="str">
            <v>abril</v>
          </cell>
          <cell r="N4136">
            <v>3900</v>
          </cell>
        </row>
        <row r="4137">
          <cell r="B4137" t="str">
            <v>AVALIACAO DE MERCADO</v>
          </cell>
          <cell r="C4137" t="str">
            <v>DESPESA MARKETING</v>
          </cell>
          <cell r="I4137" t="str">
            <v>maio</v>
          </cell>
          <cell r="N4137">
            <v>637.77</v>
          </cell>
        </row>
        <row r="4138">
          <cell r="B4138" t="str">
            <v>AVALIACAO DE MERCADO</v>
          </cell>
          <cell r="C4138" t="str">
            <v>DESPESA MARKETING</v>
          </cell>
          <cell r="I4138" t="str">
            <v>maio</v>
          </cell>
          <cell r="N4138">
            <v>636.19000000000005</v>
          </cell>
        </row>
        <row r="4139">
          <cell r="B4139" t="str">
            <v>AGENCIA PUBLICIDADE</v>
          </cell>
          <cell r="C4139" t="str">
            <v>DESPESA MARKETING</v>
          </cell>
          <cell r="I4139" t="str">
            <v>maio</v>
          </cell>
          <cell r="N4139">
            <v>5161.75</v>
          </cell>
        </row>
        <row r="4140">
          <cell r="B4140" t="str">
            <v>MIDIA</v>
          </cell>
          <cell r="C4140" t="str">
            <v>DESPESA MARKETING</v>
          </cell>
          <cell r="I4140" t="str">
            <v>maio</v>
          </cell>
          <cell r="N4140">
            <v>2864.67</v>
          </cell>
        </row>
        <row r="4141">
          <cell r="B4141" t="str">
            <v>GRAFICA</v>
          </cell>
          <cell r="C4141" t="str">
            <v>DESPESA MARKETING</v>
          </cell>
          <cell r="I4141" t="str">
            <v>maio</v>
          </cell>
          <cell r="N4141">
            <v>176</v>
          </cell>
        </row>
        <row r="4142">
          <cell r="B4142" t="str">
            <v>RELACIONAMENTO CLIENTE / BRINDE</v>
          </cell>
          <cell r="C4142" t="str">
            <v>DESPESA MARKETING</v>
          </cell>
          <cell r="I4142" t="str">
            <v>maio</v>
          </cell>
          <cell r="N4142">
            <v>1187.5</v>
          </cell>
        </row>
        <row r="4143">
          <cell r="B4143" t="str">
            <v>PROMOTER / RP</v>
          </cell>
          <cell r="C4143" t="str">
            <v>DESPESA MARKETING</v>
          </cell>
          <cell r="I4143" t="str">
            <v>maio</v>
          </cell>
          <cell r="N4143">
            <v>3000</v>
          </cell>
        </row>
        <row r="4144">
          <cell r="B4144" t="str">
            <v>ASSESSORIA DE IMPRENSA</v>
          </cell>
          <cell r="C4144" t="str">
            <v>DESPESA MARKETING</v>
          </cell>
          <cell r="I4144" t="str">
            <v>maio</v>
          </cell>
          <cell r="N4144">
            <v>4000</v>
          </cell>
        </row>
        <row r="4145">
          <cell r="B4145" t="str">
            <v>INFLUENCER</v>
          </cell>
          <cell r="C4145" t="str">
            <v>DESPESA MARKETING</v>
          </cell>
          <cell r="I4145" t="str">
            <v>maio</v>
          </cell>
          <cell r="N4145">
            <v>4500</v>
          </cell>
        </row>
        <row r="4146">
          <cell r="B4146" t="str">
            <v>AVALIACAO DE MERCADO</v>
          </cell>
          <cell r="C4146" t="str">
            <v>DESPESA MARKETING</v>
          </cell>
          <cell r="I4146" t="str">
            <v>maio</v>
          </cell>
          <cell r="N4146">
            <v>500</v>
          </cell>
        </row>
        <row r="4147">
          <cell r="B4147" t="str">
            <v>MIDIA</v>
          </cell>
          <cell r="C4147" t="str">
            <v>DESPESA MARKETING</v>
          </cell>
          <cell r="I4147" t="str">
            <v>maio</v>
          </cell>
          <cell r="N4147">
            <v>600.19000000000005</v>
          </cell>
        </row>
        <row r="4148">
          <cell r="B4148" t="str">
            <v>PROMOTER / RP</v>
          </cell>
          <cell r="C4148" t="str">
            <v>DESPESA MARKETING</v>
          </cell>
          <cell r="I4148" t="str">
            <v>maio</v>
          </cell>
          <cell r="N4148">
            <v>15000</v>
          </cell>
        </row>
        <row r="4149">
          <cell r="B4149" t="str">
            <v>BANDA E AFINS</v>
          </cell>
          <cell r="C4149" t="str">
            <v>DESPESA MARKETING</v>
          </cell>
          <cell r="I4149" t="str">
            <v>maio</v>
          </cell>
          <cell r="N4149">
            <v>3500</v>
          </cell>
        </row>
        <row r="4150">
          <cell r="B4150" t="str">
            <v>MIDIA</v>
          </cell>
          <cell r="C4150" t="str">
            <v>DESPESA MARKETING</v>
          </cell>
          <cell r="I4150" t="str">
            <v>maio</v>
          </cell>
          <cell r="N4150">
            <v>4372.42</v>
          </cell>
        </row>
        <row r="4151">
          <cell r="B4151" t="str">
            <v>INFLUENCER</v>
          </cell>
          <cell r="C4151" t="str">
            <v>DESPESA MARKETING</v>
          </cell>
          <cell r="I4151" t="str">
            <v>maio</v>
          </cell>
          <cell r="N4151">
            <v>800</v>
          </cell>
        </row>
        <row r="4152">
          <cell r="B4152" t="str">
            <v>INFLUENCER</v>
          </cell>
          <cell r="C4152" t="str">
            <v>DESPESA MARKETING</v>
          </cell>
          <cell r="I4152" t="str">
            <v>maio</v>
          </cell>
          <cell r="N4152">
            <v>1050</v>
          </cell>
        </row>
        <row r="4153">
          <cell r="B4153" t="str">
            <v>INFLUENCER</v>
          </cell>
          <cell r="C4153" t="str">
            <v>DESPESA MARKETING</v>
          </cell>
          <cell r="I4153" t="str">
            <v>maio</v>
          </cell>
          <cell r="N4153">
            <v>2450</v>
          </cell>
        </row>
        <row r="4154">
          <cell r="B4154" t="str">
            <v>INFLUENCER</v>
          </cell>
          <cell r="C4154" t="str">
            <v>DESPESA MARKETING</v>
          </cell>
          <cell r="I4154" t="str">
            <v>maio</v>
          </cell>
          <cell r="N4154">
            <v>3200</v>
          </cell>
        </row>
        <row r="4155">
          <cell r="B4155" t="str">
            <v>INFLUENCER</v>
          </cell>
          <cell r="C4155" t="str">
            <v>DESPESA MARKETING</v>
          </cell>
          <cell r="I4155" t="str">
            <v>maio</v>
          </cell>
          <cell r="N4155">
            <v>1500</v>
          </cell>
        </row>
        <row r="4156">
          <cell r="B4156" t="str">
            <v>INFLUENCER</v>
          </cell>
          <cell r="C4156" t="str">
            <v>DESPESA MARKETING</v>
          </cell>
          <cell r="I4156" t="str">
            <v>maio</v>
          </cell>
          <cell r="N4156">
            <v>3500</v>
          </cell>
        </row>
        <row r="4157">
          <cell r="B4157" t="str">
            <v>AUDIO E VISUAL</v>
          </cell>
          <cell r="C4157" t="str">
            <v>DESPESA MARKETING</v>
          </cell>
          <cell r="I4157" t="str">
            <v>maio</v>
          </cell>
          <cell r="N4157">
            <v>399</v>
          </cell>
        </row>
        <row r="4158">
          <cell r="B4158" t="str">
            <v>RELACIONAMENTO CLIENTE / BRINDE</v>
          </cell>
          <cell r="C4158" t="str">
            <v>DESPESA MARKETING</v>
          </cell>
          <cell r="I4158" t="str">
            <v>maio</v>
          </cell>
          <cell r="N4158">
            <v>1250</v>
          </cell>
        </row>
        <row r="4159">
          <cell r="B4159" t="str">
            <v>MIDIA</v>
          </cell>
          <cell r="C4159" t="str">
            <v>DESPESA MARKETING</v>
          </cell>
          <cell r="I4159" t="str">
            <v>maio</v>
          </cell>
          <cell r="N4159">
            <v>728.64</v>
          </cell>
        </row>
        <row r="4160">
          <cell r="B4160" t="str">
            <v>MIDIA</v>
          </cell>
          <cell r="C4160" t="str">
            <v>DESPESA MARKETING</v>
          </cell>
          <cell r="I4160" t="str">
            <v>maio</v>
          </cell>
          <cell r="N4160">
            <v>1275.07</v>
          </cell>
        </row>
        <row r="4161">
          <cell r="B4161" t="str">
            <v>IDENTIFICACAO VISUAL / COMUNICACAO VISUAL</v>
          </cell>
          <cell r="C4161" t="str">
            <v>DESPESA MARKETING</v>
          </cell>
          <cell r="I4161" t="str">
            <v>maio</v>
          </cell>
          <cell r="N4161">
            <v>74</v>
          </cell>
        </row>
        <row r="4162">
          <cell r="B4162" t="str">
            <v>PROMOTER / RP</v>
          </cell>
          <cell r="C4162" t="str">
            <v>DESPESA MARKETING</v>
          </cell>
          <cell r="I4162" t="str">
            <v>maio</v>
          </cell>
          <cell r="N4162">
            <v>8000</v>
          </cell>
        </row>
        <row r="4163">
          <cell r="B4163" t="str">
            <v>AUDIO E VISUAL</v>
          </cell>
          <cell r="C4163" t="str">
            <v>DESPESA MARKETING</v>
          </cell>
          <cell r="I4163" t="str">
            <v>maio</v>
          </cell>
          <cell r="N4163">
            <v>5000</v>
          </cell>
        </row>
        <row r="4164">
          <cell r="B4164" t="str">
            <v>INFLUENCER</v>
          </cell>
          <cell r="C4164" t="str">
            <v>DESPESA MARKETING</v>
          </cell>
          <cell r="I4164" t="str">
            <v>junho</v>
          </cell>
          <cell r="N4164">
            <v>4000</v>
          </cell>
        </row>
        <row r="4165">
          <cell r="B4165" t="str">
            <v>PROMOTER / RP</v>
          </cell>
          <cell r="C4165" t="str">
            <v>DESPESA MARKETING</v>
          </cell>
          <cell r="I4165" t="str">
            <v>junho</v>
          </cell>
          <cell r="N4165">
            <v>3000</v>
          </cell>
        </row>
        <row r="4166">
          <cell r="B4166" t="str">
            <v>GRAFICA</v>
          </cell>
          <cell r="C4166" t="str">
            <v>DESPESA MARKETING</v>
          </cell>
          <cell r="I4166" t="str">
            <v>junho</v>
          </cell>
          <cell r="N4166">
            <v>107.5</v>
          </cell>
        </row>
        <row r="4167">
          <cell r="B4167" t="str">
            <v>AGENCIA PUBLICIDADE</v>
          </cell>
          <cell r="C4167" t="str">
            <v>DESPESA MARKETING</v>
          </cell>
          <cell r="I4167" t="str">
            <v>junho</v>
          </cell>
          <cell r="N4167">
            <v>5161.75</v>
          </cell>
        </row>
        <row r="4168">
          <cell r="B4168" t="str">
            <v>AVALIACAO DE MERCADO</v>
          </cell>
          <cell r="C4168" t="str">
            <v>DESPESA MARKETING</v>
          </cell>
          <cell r="I4168" t="str">
            <v>junho</v>
          </cell>
          <cell r="N4168">
            <v>912.7</v>
          </cell>
        </row>
        <row r="4169">
          <cell r="B4169" t="str">
            <v>INFLUENCER</v>
          </cell>
          <cell r="C4169" t="str">
            <v>DESPESA MARKETING</v>
          </cell>
          <cell r="I4169" t="str">
            <v>junho</v>
          </cell>
          <cell r="N4169">
            <v>3000</v>
          </cell>
        </row>
        <row r="4170">
          <cell r="B4170" t="str">
            <v>INFLUENCER</v>
          </cell>
          <cell r="C4170" t="str">
            <v>DESPESA MARKETING</v>
          </cell>
          <cell r="I4170" t="str">
            <v>junho</v>
          </cell>
          <cell r="N4170">
            <v>3000</v>
          </cell>
        </row>
        <row r="4171">
          <cell r="B4171" t="str">
            <v>ASSESSORIA DE IMPRENSA</v>
          </cell>
          <cell r="C4171" t="str">
            <v>DESPESA MARKETING</v>
          </cell>
          <cell r="I4171" t="str">
            <v>junho</v>
          </cell>
          <cell r="N4171">
            <v>4000</v>
          </cell>
        </row>
        <row r="4172">
          <cell r="B4172" t="str">
            <v>GRAFICA</v>
          </cell>
          <cell r="C4172" t="str">
            <v>DESPESA MARKETING</v>
          </cell>
          <cell r="I4172" t="str">
            <v>junho</v>
          </cell>
          <cell r="N4172">
            <v>50</v>
          </cell>
        </row>
        <row r="4173">
          <cell r="B4173" t="str">
            <v>INFLUENCER</v>
          </cell>
          <cell r="C4173" t="str">
            <v>DESPESA MARKETING</v>
          </cell>
          <cell r="I4173" t="str">
            <v>junho</v>
          </cell>
          <cell r="N4173">
            <v>1700</v>
          </cell>
        </row>
        <row r="4174">
          <cell r="B4174" t="str">
            <v>AUDIO E VISUAL</v>
          </cell>
          <cell r="C4174" t="str">
            <v>DESPESA MARKETING</v>
          </cell>
          <cell r="I4174" t="str">
            <v>junho</v>
          </cell>
          <cell r="N4174">
            <v>383.69</v>
          </cell>
        </row>
        <row r="4175">
          <cell r="B4175" t="str">
            <v>GRAFICA</v>
          </cell>
          <cell r="C4175" t="str">
            <v>DESPESA MARKETING</v>
          </cell>
          <cell r="I4175" t="str">
            <v>junho</v>
          </cell>
          <cell r="N4175">
            <v>148.80000000000001</v>
          </cell>
        </row>
        <row r="4176">
          <cell r="B4176" t="str">
            <v>PROMOTER / RP</v>
          </cell>
          <cell r="C4176" t="str">
            <v>DESPESA MARKETING</v>
          </cell>
          <cell r="I4176" t="str">
            <v>junho</v>
          </cell>
          <cell r="N4176">
            <v>15000</v>
          </cell>
        </row>
        <row r="4177">
          <cell r="B4177" t="str">
            <v>MIDIA</v>
          </cell>
          <cell r="C4177" t="str">
            <v>DESPESA MARKETING</v>
          </cell>
          <cell r="I4177" t="str">
            <v>junho</v>
          </cell>
          <cell r="N4177">
            <v>599.9</v>
          </cell>
        </row>
        <row r="4178">
          <cell r="B4178" t="str">
            <v>MIDIA</v>
          </cell>
          <cell r="C4178" t="str">
            <v>DESPESA MARKETING</v>
          </cell>
          <cell r="I4178" t="str">
            <v>junho</v>
          </cell>
          <cell r="N4178">
            <v>3575.78</v>
          </cell>
        </row>
        <row r="4179">
          <cell r="B4179" t="str">
            <v>ASSESSORIA DE IMPRENSA</v>
          </cell>
          <cell r="C4179" t="str">
            <v>DESPESA MARKETING</v>
          </cell>
          <cell r="I4179" t="str">
            <v>junho</v>
          </cell>
          <cell r="N4179">
            <v>3500</v>
          </cell>
        </row>
        <row r="4180">
          <cell r="B4180" t="str">
            <v>MIDIA</v>
          </cell>
          <cell r="C4180" t="str">
            <v>DESPESA MARKETING</v>
          </cell>
          <cell r="I4180" t="str">
            <v>junho</v>
          </cell>
          <cell r="N4180">
            <v>200</v>
          </cell>
        </row>
        <row r="4181">
          <cell r="B4181" t="str">
            <v>MIDIA</v>
          </cell>
          <cell r="C4181" t="str">
            <v>DESPESA MARKETING</v>
          </cell>
          <cell r="I4181" t="str">
            <v>junho</v>
          </cell>
          <cell r="N4181">
            <v>1363.6</v>
          </cell>
        </row>
        <row r="4182">
          <cell r="B4182" t="str">
            <v>MIDIA</v>
          </cell>
          <cell r="C4182" t="str">
            <v>DESPESA MARKETING</v>
          </cell>
          <cell r="I4182" t="str">
            <v>junho</v>
          </cell>
          <cell r="N4182">
            <v>5000</v>
          </cell>
        </row>
        <row r="4183">
          <cell r="B4183" t="str">
            <v>MIDIA</v>
          </cell>
          <cell r="C4183" t="str">
            <v>DESPESA MARKETING</v>
          </cell>
          <cell r="I4183" t="str">
            <v>junho</v>
          </cell>
          <cell r="N4183">
            <v>9.99</v>
          </cell>
        </row>
        <row r="4184">
          <cell r="B4184" t="str">
            <v>GRAFICA</v>
          </cell>
          <cell r="C4184" t="str">
            <v>DESPESA MARKETING</v>
          </cell>
          <cell r="I4184" t="str">
            <v>junho</v>
          </cell>
          <cell r="N4184">
            <v>210</v>
          </cell>
        </row>
        <row r="4185">
          <cell r="B4185" t="str">
            <v>PROMOTER / RP</v>
          </cell>
          <cell r="C4185" t="str">
            <v>DESPESA MARKETING</v>
          </cell>
          <cell r="I4185" t="str">
            <v>junho</v>
          </cell>
          <cell r="N4185">
            <v>8000</v>
          </cell>
        </row>
        <row r="4186">
          <cell r="B4186" t="str">
            <v>AUDIO E VISUAL</v>
          </cell>
          <cell r="C4186" t="str">
            <v>DESPESA MARKETING</v>
          </cell>
          <cell r="I4186" t="str">
            <v>junho</v>
          </cell>
          <cell r="N4186">
            <v>5000</v>
          </cell>
        </row>
        <row r="4187">
          <cell r="B4187" t="str">
            <v>INFLUENCER</v>
          </cell>
          <cell r="C4187" t="str">
            <v>DESPESA MARKETING</v>
          </cell>
          <cell r="I4187" t="str">
            <v>julho</v>
          </cell>
          <cell r="N4187">
            <v>3300</v>
          </cell>
        </row>
        <row r="4188">
          <cell r="B4188" t="str">
            <v>PROMOTER / RP</v>
          </cell>
          <cell r="C4188" t="str">
            <v>DESPESA MARKETING</v>
          </cell>
          <cell r="I4188" t="str">
            <v>julho</v>
          </cell>
          <cell r="N4188">
            <v>3000</v>
          </cell>
        </row>
        <row r="4189">
          <cell r="B4189" t="str">
            <v>AUDIO E VISUAL</v>
          </cell>
          <cell r="C4189" t="str">
            <v>DESPESA MARKETING</v>
          </cell>
          <cell r="I4189" t="str">
            <v>julho</v>
          </cell>
          <cell r="N4189">
            <v>650</v>
          </cell>
        </row>
        <row r="4190">
          <cell r="B4190" t="str">
            <v>AGENCIA PUBLICIDADE</v>
          </cell>
          <cell r="C4190" t="str">
            <v>DESPESA MARKETING</v>
          </cell>
          <cell r="I4190" t="str">
            <v>julho</v>
          </cell>
          <cell r="N4190">
            <v>5161.75</v>
          </cell>
        </row>
        <row r="4191">
          <cell r="B4191" t="str">
            <v>ASSESSORIA DE IMPRENSA</v>
          </cell>
          <cell r="C4191" t="str">
            <v>DESPESA MARKETING</v>
          </cell>
          <cell r="I4191" t="str">
            <v>julho</v>
          </cell>
          <cell r="N4191">
            <v>4000</v>
          </cell>
        </row>
        <row r="4192">
          <cell r="B4192" t="str">
            <v>INFLUENCER</v>
          </cell>
          <cell r="C4192" t="str">
            <v>DESPESA MARKETING</v>
          </cell>
          <cell r="I4192" t="str">
            <v>julho</v>
          </cell>
          <cell r="N4192">
            <v>4990</v>
          </cell>
        </row>
        <row r="4193">
          <cell r="B4193" t="str">
            <v>INFLUENCER</v>
          </cell>
          <cell r="C4193" t="str">
            <v>DESPESA MARKETING</v>
          </cell>
          <cell r="I4193" t="str">
            <v>julho</v>
          </cell>
          <cell r="N4193">
            <v>1090</v>
          </cell>
        </row>
        <row r="4194">
          <cell r="B4194" t="str">
            <v>INFLUENCER</v>
          </cell>
          <cell r="C4194" t="str">
            <v>DESPESA MARKETING</v>
          </cell>
          <cell r="I4194" t="str">
            <v>julho</v>
          </cell>
          <cell r="N4194">
            <v>10000</v>
          </cell>
        </row>
        <row r="4195">
          <cell r="B4195" t="str">
            <v>GRAFICA</v>
          </cell>
          <cell r="C4195" t="str">
            <v>DESPESA MARKETING</v>
          </cell>
          <cell r="I4195" t="str">
            <v>julho</v>
          </cell>
          <cell r="N4195">
            <v>66</v>
          </cell>
        </row>
        <row r="4196">
          <cell r="B4196" t="str">
            <v>MIDIA</v>
          </cell>
          <cell r="C4196" t="str">
            <v>DESPESA MARKETING</v>
          </cell>
          <cell r="I4196" t="str">
            <v>julho</v>
          </cell>
          <cell r="N4196">
            <v>599.9</v>
          </cell>
        </row>
        <row r="4197">
          <cell r="B4197" t="str">
            <v>PROMOTER / RP</v>
          </cell>
          <cell r="C4197" t="str">
            <v>DESPESA MARKETING</v>
          </cell>
          <cell r="I4197" t="str">
            <v>julho</v>
          </cell>
          <cell r="N4197">
            <v>15000</v>
          </cell>
        </row>
        <row r="4198">
          <cell r="B4198" t="str">
            <v>INFLUENCER</v>
          </cell>
          <cell r="C4198" t="str">
            <v>DESPESA MARKETING</v>
          </cell>
          <cell r="I4198" t="str">
            <v>julho</v>
          </cell>
          <cell r="N4198">
            <v>5000</v>
          </cell>
        </row>
        <row r="4199">
          <cell r="B4199" t="str">
            <v>RELACIONAMENTO CLIENTE / BRINDE</v>
          </cell>
          <cell r="C4199" t="str">
            <v>DESPESA MARKETING</v>
          </cell>
          <cell r="I4199" t="str">
            <v>julho</v>
          </cell>
          <cell r="N4199">
            <v>130</v>
          </cell>
        </row>
        <row r="4200">
          <cell r="B4200" t="str">
            <v>MIDIA</v>
          </cell>
          <cell r="C4200" t="str">
            <v>DESPESA MARKETING</v>
          </cell>
          <cell r="I4200" t="str">
            <v>julho</v>
          </cell>
          <cell r="N4200">
            <v>2313.6999999999998</v>
          </cell>
        </row>
        <row r="4201">
          <cell r="B4201" t="str">
            <v>INFLUENCER</v>
          </cell>
          <cell r="C4201" t="str">
            <v>DESPESA MARKETING</v>
          </cell>
          <cell r="I4201" t="str">
            <v>julho</v>
          </cell>
          <cell r="N4201">
            <v>5000</v>
          </cell>
        </row>
        <row r="4202">
          <cell r="B4202" t="str">
            <v>MIDIA</v>
          </cell>
          <cell r="C4202" t="str">
            <v>DESPESA MARKETING</v>
          </cell>
          <cell r="I4202" t="str">
            <v>julho</v>
          </cell>
          <cell r="N4202">
            <v>9.99</v>
          </cell>
        </row>
        <row r="4203">
          <cell r="B4203" t="str">
            <v>INFLUENCER</v>
          </cell>
          <cell r="C4203" t="str">
            <v>DESPESA MARKETING</v>
          </cell>
          <cell r="I4203" t="str">
            <v>julho</v>
          </cell>
          <cell r="N4203">
            <v>3000</v>
          </cell>
        </row>
        <row r="4204">
          <cell r="B4204" t="str">
            <v>GRAFICA</v>
          </cell>
          <cell r="C4204" t="str">
            <v>DESPESA MARKETING</v>
          </cell>
          <cell r="I4204" t="str">
            <v>julho</v>
          </cell>
          <cell r="N4204">
            <v>232.1</v>
          </cell>
        </row>
        <row r="4205">
          <cell r="B4205" t="str">
            <v>ASSESSORIA DE IMPRENSA</v>
          </cell>
          <cell r="C4205" t="str">
            <v>DESPESA MARKETING</v>
          </cell>
          <cell r="I4205" t="str">
            <v>julho</v>
          </cell>
          <cell r="N4205">
            <v>3500</v>
          </cell>
        </row>
        <row r="4206">
          <cell r="B4206" t="str">
            <v>PROMOTER / RP</v>
          </cell>
          <cell r="C4206" t="str">
            <v>DESPESA MARKETING</v>
          </cell>
          <cell r="I4206" t="str">
            <v>julho</v>
          </cell>
          <cell r="N4206">
            <v>8000</v>
          </cell>
        </row>
        <row r="4207">
          <cell r="B4207" t="str">
            <v>PROMOTER / RP</v>
          </cell>
          <cell r="C4207" t="str">
            <v>DESPESA MARKETING</v>
          </cell>
          <cell r="I4207" t="str">
            <v>julho</v>
          </cell>
          <cell r="N4207">
            <v>3000</v>
          </cell>
        </row>
        <row r="4208">
          <cell r="B4208" t="str">
            <v>INFLUENCER</v>
          </cell>
          <cell r="C4208" t="str">
            <v>DESPESA MARKETING</v>
          </cell>
          <cell r="I4208" t="str">
            <v>julho</v>
          </cell>
          <cell r="N4208">
            <v>3000</v>
          </cell>
        </row>
        <row r="4209">
          <cell r="B4209" t="str">
            <v>MIDIA</v>
          </cell>
          <cell r="C4209" t="str">
            <v>DESPESA MARKETING</v>
          </cell>
          <cell r="I4209" t="str">
            <v>julho</v>
          </cell>
          <cell r="N4209">
            <v>5000</v>
          </cell>
        </row>
        <row r="4210">
          <cell r="B4210" t="str">
            <v>RELACIONAMENTO CLIENTE / BRINDE</v>
          </cell>
          <cell r="C4210" t="str">
            <v>DESPESA MARKETING</v>
          </cell>
          <cell r="I4210" t="str">
            <v>julho</v>
          </cell>
          <cell r="N4210">
            <v>87</v>
          </cell>
        </row>
        <row r="4211">
          <cell r="B4211" t="str">
            <v>SALARIOS</v>
          </cell>
          <cell r="C4211" t="str">
            <v>DESPESA C/ PESSOAL</v>
          </cell>
          <cell r="I4211" t="str">
            <v>setembro</v>
          </cell>
          <cell r="N4211">
            <v>2715</v>
          </cell>
        </row>
        <row r="4212">
          <cell r="B4212" t="str">
            <v>SALARIOS</v>
          </cell>
          <cell r="C4212" t="str">
            <v>DESPESA C/ PESSOAL</v>
          </cell>
          <cell r="I4212" t="str">
            <v>setembro</v>
          </cell>
          <cell r="N4212">
            <v>1000.66</v>
          </cell>
        </row>
        <row r="4213">
          <cell r="B4213" t="str">
            <v>SALARIOS</v>
          </cell>
          <cell r="C4213" t="str">
            <v>DESPESA C/ PESSOAL</v>
          </cell>
          <cell r="I4213" t="str">
            <v>setembro</v>
          </cell>
          <cell r="N4213">
            <v>1224.81</v>
          </cell>
        </row>
        <row r="4214">
          <cell r="B4214" t="str">
            <v>SALARIOS</v>
          </cell>
          <cell r="C4214" t="str">
            <v>DESPESA C/ PESSOAL</v>
          </cell>
          <cell r="I4214" t="str">
            <v>setembro</v>
          </cell>
          <cell r="N4214">
            <v>1045.0999999999999</v>
          </cell>
        </row>
        <row r="4215">
          <cell r="B4215" t="str">
            <v>SALARIOS</v>
          </cell>
          <cell r="C4215" t="str">
            <v>DESPESA C/ PESSOAL</v>
          </cell>
          <cell r="I4215" t="str">
            <v>setembro</v>
          </cell>
          <cell r="N4215">
            <v>561.87</v>
          </cell>
        </row>
        <row r="4216">
          <cell r="B4216" t="str">
            <v>SALARIOS</v>
          </cell>
          <cell r="C4216" t="str">
            <v>DESPESA C/ PESSOAL</v>
          </cell>
          <cell r="I4216" t="str">
            <v>setembro</v>
          </cell>
          <cell r="N4216">
            <v>838.93</v>
          </cell>
        </row>
        <row r="4217">
          <cell r="B4217" t="str">
            <v>SALARIOS</v>
          </cell>
          <cell r="C4217" t="str">
            <v>DESPESA C/ PESSOAL</v>
          </cell>
          <cell r="I4217" t="str">
            <v>setembro</v>
          </cell>
          <cell r="N4217">
            <v>1173.1500000000001</v>
          </cell>
        </row>
        <row r="4218">
          <cell r="B4218" t="str">
            <v>SALARIOS</v>
          </cell>
          <cell r="C4218" t="str">
            <v>DESPESA C/ PESSOAL</v>
          </cell>
          <cell r="I4218" t="str">
            <v>setembro</v>
          </cell>
          <cell r="N4218">
            <v>771.84</v>
          </cell>
        </row>
        <row r="4219">
          <cell r="B4219" t="str">
            <v>SALARIOS</v>
          </cell>
          <cell r="C4219" t="str">
            <v>DESPESA C/ PESSOAL</v>
          </cell>
          <cell r="I4219" t="str">
            <v>setembro</v>
          </cell>
          <cell r="N4219">
            <v>1417.98</v>
          </cell>
        </row>
        <row r="4220">
          <cell r="B4220" t="str">
            <v>SALARIOS</v>
          </cell>
          <cell r="C4220" t="str">
            <v>DESPESA C/ PESSOAL</v>
          </cell>
          <cell r="I4220" t="str">
            <v>setembro</v>
          </cell>
          <cell r="N4220">
            <v>2020.14</v>
          </cell>
        </row>
        <row r="4221">
          <cell r="B4221" t="str">
            <v>SALARIOS</v>
          </cell>
          <cell r="C4221" t="str">
            <v>DESPESA C/ PESSOAL</v>
          </cell>
          <cell r="I4221" t="str">
            <v>setembro</v>
          </cell>
          <cell r="N4221">
            <v>1155.1300000000001</v>
          </cell>
        </row>
        <row r="4222">
          <cell r="B4222" t="str">
            <v>SALARIOS</v>
          </cell>
          <cell r="C4222" t="str">
            <v>DESPESA C/ PESSOAL</v>
          </cell>
          <cell r="I4222" t="str">
            <v>setembro</v>
          </cell>
          <cell r="N4222">
            <v>1155.1300000000001</v>
          </cell>
        </row>
        <row r="4223">
          <cell r="B4223" t="str">
            <v>SALARIOS</v>
          </cell>
          <cell r="C4223" t="str">
            <v>DESPESA C/ PESSOAL</v>
          </cell>
          <cell r="I4223" t="str">
            <v>setembro</v>
          </cell>
          <cell r="N4223">
            <v>1105.1300000000001</v>
          </cell>
        </row>
        <row r="4224">
          <cell r="B4224" t="str">
            <v>SALARIOS</v>
          </cell>
          <cell r="C4224" t="str">
            <v>DESPESA C/ PESSOAL</v>
          </cell>
          <cell r="I4224" t="str">
            <v>setembro</v>
          </cell>
          <cell r="N4224">
            <v>932.06</v>
          </cell>
        </row>
        <row r="4225">
          <cell r="B4225" t="str">
            <v>SALARIOS</v>
          </cell>
          <cell r="C4225" t="str">
            <v>DESPESA C/ PESSOAL</v>
          </cell>
          <cell r="I4225" t="str">
            <v>setembro</v>
          </cell>
          <cell r="N4225">
            <v>1105.47</v>
          </cell>
        </row>
        <row r="4226">
          <cell r="B4226" t="str">
            <v>SALARIOS</v>
          </cell>
          <cell r="C4226" t="str">
            <v>DESPESA C/ PESSOAL</v>
          </cell>
          <cell r="I4226" t="str">
            <v>setembro</v>
          </cell>
          <cell r="N4226">
            <v>980.12</v>
          </cell>
        </row>
        <row r="4227">
          <cell r="B4227" t="str">
            <v>SALARIOS</v>
          </cell>
          <cell r="C4227" t="str">
            <v>DESPESA C/ PESSOAL</v>
          </cell>
          <cell r="I4227" t="str">
            <v>setembro</v>
          </cell>
          <cell r="N4227">
            <v>790.07</v>
          </cell>
        </row>
        <row r="4228">
          <cell r="B4228" t="str">
            <v>SALARIOS</v>
          </cell>
          <cell r="C4228" t="str">
            <v>DESPESA C/ PESSOAL</v>
          </cell>
          <cell r="I4228" t="str">
            <v>setembro</v>
          </cell>
          <cell r="N4228">
            <v>988.5</v>
          </cell>
        </row>
        <row r="4229">
          <cell r="B4229" t="str">
            <v>SALARIOS</v>
          </cell>
          <cell r="C4229" t="str">
            <v>DESPESA C/ PESSOAL</v>
          </cell>
          <cell r="I4229" t="str">
            <v>setembro</v>
          </cell>
          <cell r="N4229">
            <v>822.58</v>
          </cell>
        </row>
        <row r="4230">
          <cell r="B4230" t="str">
            <v>SALARIOS</v>
          </cell>
          <cell r="C4230" t="str">
            <v>DESPESA C/ PESSOAL</v>
          </cell>
          <cell r="I4230" t="str">
            <v>setembro</v>
          </cell>
          <cell r="N4230">
            <v>1475.05</v>
          </cell>
        </row>
        <row r="4231">
          <cell r="B4231" t="str">
            <v>SALARIOS</v>
          </cell>
          <cell r="C4231" t="str">
            <v>DESPESA C/ PESSOAL</v>
          </cell>
          <cell r="I4231" t="str">
            <v>setembro</v>
          </cell>
          <cell r="N4231">
            <v>1755.54</v>
          </cell>
        </row>
        <row r="4232">
          <cell r="B4232" t="str">
            <v>SALARIOS</v>
          </cell>
          <cell r="C4232" t="str">
            <v>DESPESA C/ PESSOAL</v>
          </cell>
          <cell r="I4232" t="str">
            <v>setembro</v>
          </cell>
          <cell r="N4232">
            <v>443.27</v>
          </cell>
        </row>
        <row r="4233">
          <cell r="B4233" t="str">
            <v>SALARIOS</v>
          </cell>
          <cell r="C4233" t="str">
            <v>DESPESA C/ PESSOAL</v>
          </cell>
          <cell r="I4233" t="str">
            <v>setembro</v>
          </cell>
          <cell r="N4233">
            <v>499.02</v>
          </cell>
        </row>
        <row r="4234">
          <cell r="B4234" t="str">
            <v>SALARIOS</v>
          </cell>
          <cell r="C4234" t="str">
            <v>DESPESA C/ PESSOAL</v>
          </cell>
          <cell r="I4234" t="str">
            <v>setembro</v>
          </cell>
          <cell r="N4234">
            <v>1736.01</v>
          </cell>
        </row>
        <row r="4235">
          <cell r="B4235" t="str">
            <v>SALARIOS</v>
          </cell>
          <cell r="C4235" t="str">
            <v>DESPESA C/ PESSOAL</v>
          </cell>
          <cell r="I4235" t="str">
            <v>setembro</v>
          </cell>
          <cell r="N4235">
            <v>1352.42</v>
          </cell>
        </row>
        <row r="4236">
          <cell r="B4236" t="str">
            <v>SALARIOS</v>
          </cell>
          <cell r="C4236" t="str">
            <v>DESPESA C/ PESSOAL</v>
          </cell>
          <cell r="I4236" t="str">
            <v>setembro</v>
          </cell>
          <cell r="N4236">
            <v>880.82</v>
          </cell>
        </row>
        <row r="4237">
          <cell r="B4237" t="str">
            <v>SALARIOS</v>
          </cell>
          <cell r="C4237" t="str">
            <v>DESPESA C/ PESSOAL</v>
          </cell>
          <cell r="I4237" t="str">
            <v>setembro</v>
          </cell>
          <cell r="N4237">
            <v>608.99</v>
          </cell>
        </row>
        <row r="4238">
          <cell r="B4238" t="str">
            <v>SALARIOS</v>
          </cell>
          <cell r="C4238" t="str">
            <v>DESPESA C/ PESSOAL</v>
          </cell>
          <cell r="I4238" t="str">
            <v>setembro</v>
          </cell>
          <cell r="N4238">
            <v>1145.48</v>
          </cell>
        </row>
        <row r="4239">
          <cell r="B4239" t="str">
            <v>SALARIOS</v>
          </cell>
          <cell r="C4239" t="str">
            <v>DESPESA C/ PESSOAL</v>
          </cell>
          <cell r="I4239" t="str">
            <v>setembro</v>
          </cell>
          <cell r="N4239">
            <v>836.5</v>
          </cell>
        </row>
        <row r="4240">
          <cell r="B4240" t="str">
            <v>SALARIOS</v>
          </cell>
          <cell r="C4240" t="str">
            <v>DESPESA C/ PESSOAL</v>
          </cell>
          <cell r="I4240" t="str">
            <v>setembro</v>
          </cell>
          <cell r="N4240">
            <v>1734.52</v>
          </cell>
        </row>
        <row r="4241">
          <cell r="B4241" t="str">
            <v>SALARIOS</v>
          </cell>
          <cell r="C4241" t="str">
            <v>DESPESA C/ PESSOAL</v>
          </cell>
          <cell r="I4241" t="str">
            <v>setembro</v>
          </cell>
          <cell r="N4241">
            <v>985.59</v>
          </cell>
        </row>
        <row r="4242">
          <cell r="B4242" t="str">
            <v>SALARIOS</v>
          </cell>
          <cell r="C4242" t="str">
            <v>DESPESA C/ PESSOAL</v>
          </cell>
          <cell r="I4242" t="str">
            <v>setembro</v>
          </cell>
          <cell r="N4242">
            <v>878.54</v>
          </cell>
        </row>
        <row r="4243">
          <cell r="B4243" t="str">
            <v>SALARIOS</v>
          </cell>
          <cell r="C4243" t="str">
            <v>DESPESA C/ PESSOAL</v>
          </cell>
          <cell r="I4243" t="str">
            <v>setembro</v>
          </cell>
          <cell r="N4243">
            <v>838.05</v>
          </cell>
        </row>
        <row r="4244">
          <cell r="B4244" t="str">
            <v>SALARIOS</v>
          </cell>
          <cell r="C4244" t="str">
            <v>DESPESA C/ PESSOAL</v>
          </cell>
          <cell r="I4244" t="str">
            <v>setembro</v>
          </cell>
          <cell r="N4244">
            <v>937.97</v>
          </cell>
        </row>
        <row r="4245">
          <cell r="B4245" t="str">
            <v>SALARIOS</v>
          </cell>
          <cell r="C4245" t="str">
            <v>DESPESA C/ PESSOAL</v>
          </cell>
          <cell r="I4245" t="str">
            <v>setembro</v>
          </cell>
          <cell r="N4245">
            <v>887.38</v>
          </cell>
        </row>
        <row r="4246">
          <cell r="B4246" t="str">
            <v>SALARIOS</v>
          </cell>
          <cell r="C4246" t="str">
            <v>DESPESA C/ PESSOAL</v>
          </cell>
          <cell r="I4246" t="str">
            <v>setembro</v>
          </cell>
          <cell r="N4246">
            <v>1139.94</v>
          </cell>
        </row>
        <row r="4247">
          <cell r="B4247" t="str">
            <v>SALARIOS</v>
          </cell>
          <cell r="C4247" t="str">
            <v>DESPESA C/ PESSOAL</v>
          </cell>
          <cell r="I4247" t="str">
            <v>setembro</v>
          </cell>
          <cell r="N4247">
            <v>4000</v>
          </cell>
        </row>
        <row r="4248">
          <cell r="B4248" t="str">
            <v>SALARIOS</v>
          </cell>
          <cell r="C4248" t="str">
            <v>DESPESA C/ PESSOAL</v>
          </cell>
          <cell r="I4248" t="str">
            <v>setembro</v>
          </cell>
          <cell r="N4248">
            <v>1897.68</v>
          </cell>
        </row>
        <row r="4249">
          <cell r="B4249" t="str">
            <v>SALARIOS</v>
          </cell>
          <cell r="C4249" t="str">
            <v>DESPESA C/ PESSOAL</v>
          </cell>
          <cell r="I4249" t="str">
            <v>setembro</v>
          </cell>
          <cell r="N4249">
            <v>2018.1</v>
          </cell>
        </row>
        <row r="4250">
          <cell r="B4250" t="str">
            <v>SALARIOS</v>
          </cell>
          <cell r="C4250" t="str">
            <v>DESPESA C/ PESSOAL</v>
          </cell>
          <cell r="I4250" t="str">
            <v>setembro</v>
          </cell>
          <cell r="N4250">
            <v>2580.92</v>
          </cell>
        </row>
        <row r="4251">
          <cell r="B4251" t="str">
            <v>SALARIOS</v>
          </cell>
          <cell r="C4251" t="str">
            <v>DESPESA C/ PESSOAL</v>
          </cell>
          <cell r="I4251" t="str">
            <v>setembro</v>
          </cell>
          <cell r="N4251">
            <v>1066.44</v>
          </cell>
        </row>
        <row r="4252">
          <cell r="B4252" t="str">
            <v>SALARIOS</v>
          </cell>
          <cell r="C4252" t="str">
            <v>DESPESA C/ PESSOAL</v>
          </cell>
          <cell r="I4252" t="str">
            <v>setembro</v>
          </cell>
          <cell r="N4252">
            <v>927.25</v>
          </cell>
        </row>
        <row r="4253">
          <cell r="B4253" t="str">
            <v>SALARIOS</v>
          </cell>
          <cell r="C4253" t="str">
            <v>DESPESA C/ PESSOAL</v>
          </cell>
          <cell r="I4253" t="str">
            <v>setembro</v>
          </cell>
          <cell r="N4253">
            <v>819.84</v>
          </cell>
        </row>
        <row r="4254">
          <cell r="B4254" t="str">
            <v>SALARIOS</v>
          </cell>
          <cell r="C4254" t="str">
            <v>DESPESA C/ PESSOAL</v>
          </cell>
          <cell r="I4254" t="str">
            <v>setembro</v>
          </cell>
          <cell r="N4254">
            <v>1661.63</v>
          </cell>
        </row>
        <row r="4255">
          <cell r="B4255" t="str">
            <v>SALARIOS</v>
          </cell>
          <cell r="C4255" t="str">
            <v>DESPESA C/ PESSOAL</v>
          </cell>
          <cell r="I4255" t="str">
            <v>setembro</v>
          </cell>
          <cell r="N4255">
            <v>2398.35</v>
          </cell>
        </row>
        <row r="4256">
          <cell r="B4256" t="str">
            <v>SALARIOS</v>
          </cell>
          <cell r="C4256" t="str">
            <v>DESPESA C/ PESSOAL</v>
          </cell>
          <cell r="I4256" t="str">
            <v>setembro</v>
          </cell>
          <cell r="N4256">
            <v>843.82</v>
          </cell>
        </row>
        <row r="4257">
          <cell r="B4257" t="str">
            <v>SALARIOS</v>
          </cell>
          <cell r="C4257" t="str">
            <v>DESPESA C/ PESSOAL</v>
          </cell>
          <cell r="I4257" t="str">
            <v>setembro</v>
          </cell>
          <cell r="N4257">
            <v>843.47</v>
          </cell>
        </row>
        <row r="4258">
          <cell r="B4258" t="str">
            <v>SALARIOS</v>
          </cell>
          <cell r="C4258" t="str">
            <v>DESPESA C/ PESSOAL</v>
          </cell>
          <cell r="I4258" t="str">
            <v>setembro</v>
          </cell>
          <cell r="N4258">
            <v>735.69</v>
          </cell>
        </row>
        <row r="4259">
          <cell r="B4259" t="str">
            <v>SALARIOS</v>
          </cell>
          <cell r="C4259" t="str">
            <v>DESPESA C/ PESSOAL</v>
          </cell>
          <cell r="I4259" t="str">
            <v>setembro</v>
          </cell>
          <cell r="N4259">
            <v>4139.8100000000004</v>
          </cell>
        </row>
        <row r="4260">
          <cell r="B4260" t="str">
            <v>SALARIOS</v>
          </cell>
          <cell r="C4260" t="str">
            <v>DESPESA C/ PESSOAL</v>
          </cell>
          <cell r="I4260" t="str">
            <v>setembro</v>
          </cell>
          <cell r="N4260">
            <v>2420.37</v>
          </cell>
        </row>
        <row r="4261">
          <cell r="B4261" t="str">
            <v>SALARIOS</v>
          </cell>
          <cell r="C4261" t="str">
            <v>DESPESA C/ PESSOAL</v>
          </cell>
          <cell r="I4261" t="str">
            <v>setembro</v>
          </cell>
          <cell r="N4261">
            <v>1052.07</v>
          </cell>
        </row>
        <row r="4262">
          <cell r="B4262" t="str">
            <v>SALARIOS</v>
          </cell>
          <cell r="C4262" t="str">
            <v>DESPESA C/ PESSOAL</v>
          </cell>
          <cell r="I4262" t="str">
            <v>setembro</v>
          </cell>
          <cell r="N4262">
            <v>948.85</v>
          </cell>
        </row>
        <row r="4263">
          <cell r="B4263" t="str">
            <v>SALARIOS</v>
          </cell>
          <cell r="C4263" t="str">
            <v>DESPESA C/ PESSOAL</v>
          </cell>
          <cell r="I4263" t="str">
            <v>setembro</v>
          </cell>
          <cell r="N4263">
            <v>2997.57</v>
          </cell>
        </row>
        <row r="4264">
          <cell r="B4264" t="str">
            <v>SALARIOS</v>
          </cell>
          <cell r="C4264" t="str">
            <v>DESPESA C/ PESSOAL</v>
          </cell>
          <cell r="I4264" t="str">
            <v>setembro</v>
          </cell>
          <cell r="N4264">
            <v>851.07</v>
          </cell>
        </row>
        <row r="4265">
          <cell r="B4265" t="str">
            <v>SALARIOS</v>
          </cell>
          <cell r="C4265" t="str">
            <v>DESPESA C/ PESSOAL</v>
          </cell>
          <cell r="I4265" t="str">
            <v>setembro</v>
          </cell>
          <cell r="N4265">
            <v>843.47</v>
          </cell>
        </row>
        <row r="4266">
          <cell r="B4266" t="str">
            <v>SALARIOS</v>
          </cell>
          <cell r="C4266" t="str">
            <v>DESPESA C/ PESSOAL</v>
          </cell>
          <cell r="I4266" t="str">
            <v>setembro</v>
          </cell>
          <cell r="N4266">
            <v>827.53</v>
          </cell>
        </row>
        <row r="4267">
          <cell r="B4267" t="str">
            <v>SALARIOS</v>
          </cell>
          <cell r="C4267" t="str">
            <v>DESPESA C/ PESSOAL</v>
          </cell>
          <cell r="I4267" t="str">
            <v>setembro</v>
          </cell>
          <cell r="N4267">
            <v>1207.9000000000001</v>
          </cell>
        </row>
        <row r="4268">
          <cell r="B4268" t="str">
            <v>SALARIOS</v>
          </cell>
          <cell r="C4268" t="str">
            <v>DESPESA C/ PESSOAL</v>
          </cell>
          <cell r="I4268" t="str">
            <v>setembro</v>
          </cell>
          <cell r="N4268">
            <v>853.8</v>
          </cell>
        </row>
        <row r="4269">
          <cell r="B4269" t="str">
            <v>SALARIOS</v>
          </cell>
          <cell r="C4269" t="str">
            <v>DESPESA C/ PESSOAL</v>
          </cell>
          <cell r="I4269" t="str">
            <v>setembro</v>
          </cell>
          <cell r="N4269">
            <v>939.29</v>
          </cell>
        </row>
        <row r="4270">
          <cell r="B4270" t="str">
            <v>SALARIOS</v>
          </cell>
          <cell r="C4270" t="str">
            <v>DESPESA C/ PESSOAL</v>
          </cell>
          <cell r="I4270" t="str">
            <v>setembro</v>
          </cell>
          <cell r="N4270">
            <v>880.11</v>
          </cell>
        </row>
        <row r="4271">
          <cell r="B4271" t="str">
            <v>SALARIOS</v>
          </cell>
          <cell r="C4271" t="str">
            <v>DESPESA C/ PESSOAL</v>
          </cell>
          <cell r="I4271" t="str">
            <v>setembro</v>
          </cell>
          <cell r="N4271">
            <v>1111.79</v>
          </cell>
        </row>
        <row r="4272">
          <cell r="B4272" t="str">
            <v>SALARIOS</v>
          </cell>
          <cell r="C4272" t="str">
            <v>DESPESA C/ PESSOAL</v>
          </cell>
          <cell r="I4272" t="str">
            <v>setembro</v>
          </cell>
          <cell r="N4272">
            <v>2201.94</v>
          </cell>
        </row>
        <row r="4273">
          <cell r="B4273" t="str">
            <v>SALARIOS</v>
          </cell>
          <cell r="C4273" t="str">
            <v>DESPESA C/ PESSOAL</v>
          </cell>
          <cell r="I4273" t="str">
            <v>setembro</v>
          </cell>
          <cell r="N4273">
            <v>970.22</v>
          </cell>
        </row>
        <row r="4274">
          <cell r="B4274" t="str">
            <v>SALARIOS</v>
          </cell>
          <cell r="C4274" t="str">
            <v>DESPESA C/ PESSOAL</v>
          </cell>
          <cell r="I4274" t="str">
            <v>setembro</v>
          </cell>
          <cell r="N4274">
            <v>1026.97</v>
          </cell>
        </row>
        <row r="4275">
          <cell r="B4275" t="str">
            <v>SALARIOS</v>
          </cell>
          <cell r="C4275" t="str">
            <v>DESPESA C/ PESSOAL</v>
          </cell>
          <cell r="I4275" t="str">
            <v>setembro</v>
          </cell>
          <cell r="N4275">
            <v>771.57</v>
          </cell>
        </row>
        <row r="4276">
          <cell r="B4276" t="str">
            <v>SALARIOS</v>
          </cell>
          <cell r="C4276" t="str">
            <v>DESPESA C/ PESSOAL</v>
          </cell>
          <cell r="I4276" t="str">
            <v>setembro</v>
          </cell>
          <cell r="N4276">
            <v>1044.01</v>
          </cell>
        </row>
        <row r="4277">
          <cell r="B4277" t="str">
            <v>SALARIOS</v>
          </cell>
          <cell r="C4277" t="str">
            <v>DESPESA C/ PESSOAL</v>
          </cell>
          <cell r="I4277" t="str">
            <v>setembro</v>
          </cell>
          <cell r="N4277">
            <v>965.93</v>
          </cell>
        </row>
        <row r="4278">
          <cell r="B4278" t="str">
            <v>SALARIOS</v>
          </cell>
          <cell r="C4278" t="str">
            <v>DESPESA C/ PESSOAL</v>
          </cell>
          <cell r="I4278" t="str">
            <v>setembro</v>
          </cell>
          <cell r="N4278">
            <v>845.86</v>
          </cell>
        </row>
        <row r="4279">
          <cell r="B4279" t="str">
            <v>SALARIOS</v>
          </cell>
          <cell r="C4279" t="str">
            <v>DESPESA C/ PESSOAL</v>
          </cell>
          <cell r="I4279" t="str">
            <v>setembro</v>
          </cell>
          <cell r="N4279">
            <v>829.61</v>
          </cell>
        </row>
        <row r="4280">
          <cell r="B4280" t="str">
            <v>SALARIOS</v>
          </cell>
          <cell r="C4280" t="str">
            <v>DESPESA C/ PESSOAL</v>
          </cell>
          <cell r="I4280" t="str">
            <v>setembro</v>
          </cell>
          <cell r="N4280">
            <v>753.23</v>
          </cell>
        </row>
        <row r="4281">
          <cell r="B4281" t="str">
            <v>SALARIOS</v>
          </cell>
          <cell r="C4281" t="str">
            <v>DESPESA C/ PESSOAL</v>
          </cell>
          <cell r="I4281" t="str">
            <v>setembro</v>
          </cell>
          <cell r="N4281">
            <v>1190.8900000000001</v>
          </cell>
        </row>
        <row r="4282">
          <cell r="B4282" t="str">
            <v>SALARIOS</v>
          </cell>
          <cell r="C4282" t="str">
            <v>DESPESA C/ PESSOAL</v>
          </cell>
          <cell r="I4282" t="str">
            <v>setembro</v>
          </cell>
          <cell r="N4282">
            <v>1195.1199999999999</v>
          </cell>
        </row>
        <row r="4283">
          <cell r="B4283" t="str">
            <v>SALARIOS</v>
          </cell>
          <cell r="C4283" t="str">
            <v>DESPESA C/ PESSOAL</v>
          </cell>
          <cell r="I4283" t="str">
            <v>setembro</v>
          </cell>
          <cell r="N4283">
            <v>1389.74</v>
          </cell>
        </row>
        <row r="4284">
          <cell r="B4284" t="str">
            <v>SALARIOS</v>
          </cell>
          <cell r="C4284" t="str">
            <v>DESPESA C/ PESSOAL</v>
          </cell>
          <cell r="I4284" t="str">
            <v>setembro</v>
          </cell>
          <cell r="N4284">
            <v>992.43</v>
          </cell>
        </row>
        <row r="4285">
          <cell r="B4285" t="str">
            <v>SALARIOS</v>
          </cell>
          <cell r="C4285" t="str">
            <v>DESPESA C/ PESSOAL</v>
          </cell>
          <cell r="I4285" t="str">
            <v>setembro</v>
          </cell>
          <cell r="N4285">
            <v>834.34</v>
          </cell>
        </row>
        <row r="4286">
          <cell r="B4286" t="str">
            <v>SALARIOS</v>
          </cell>
          <cell r="C4286" t="str">
            <v>DESPESA C/ PESSOAL</v>
          </cell>
          <cell r="I4286" t="str">
            <v>setembro</v>
          </cell>
          <cell r="N4286">
            <v>432.57</v>
          </cell>
        </row>
        <row r="4287">
          <cell r="B4287" t="str">
            <v>SALARIOS</v>
          </cell>
          <cell r="C4287" t="str">
            <v>DESPESA C/ PESSOAL</v>
          </cell>
          <cell r="I4287" t="str">
            <v>setembro</v>
          </cell>
          <cell r="N4287">
            <v>1096.9000000000001</v>
          </cell>
        </row>
        <row r="4288">
          <cell r="B4288" t="str">
            <v>SALARIOS</v>
          </cell>
          <cell r="C4288" t="str">
            <v>DESPESA C/ PESSOAL</v>
          </cell>
          <cell r="I4288" t="str">
            <v>setembro</v>
          </cell>
          <cell r="N4288">
            <v>849.39</v>
          </cell>
        </row>
        <row r="4289">
          <cell r="B4289" t="str">
            <v>SALARIOS</v>
          </cell>
          <cell r="C4289" t="str">
            <v>DESPESA C/ PESSOAL</v>
          </cell>
          <cell r="I4289" t="str">
            <v>setembro</v>
          </cell>
          <cell r="N4289">
            <v>1879.09</v>
          </cell>
        </row>
        <row r="4290">
          <cell r="B4290" t="str">
            <v>SALARIOS</v>
          </cell>
          <cell r="C4290" t="str">
            <v>DESPESA C/ PESSOAL</v>
          </cell>
          <cell r="I4290" t="str">
            <v>setembro</v>
          </cell>
          <cell r="N4290">
            <v>926.75</v>
          </cell>
        </row>
        <row r="4291">
          <cell r="B4291" t="str">
            <v>SALARIOS</v>
          </cell>
          <cell r="C4291" t="str">
            <v>DESPESA C/ PESSOAL</v>
          </cell>
          <cell r="I4291" t="str">
            <v>setembro</v>
          </cell>
          <cell r="N4291">
            <v>1224.8499999999999</v>
          </cell>
        </row>
        <row r="4292">
          <cell r="B4292" t="str">
            <v>SALARIOS</v>
          </cell>
          <cell r="C4292" t="str">
            <v>DESPESA C/ PESSOAL</v>
          </cell>
          <cell r="I4292" t="str">
            <v>setembro</v>
          </cell>
          <cell r="N4292">
            <v>1115.28</v>
          </cell>
        </row>
        <row r="4293">
          <cell r="B4293" t="str">
            <v>SALARIOS</v>
          </cell>
          <cell r="C4293" t="str">
            <v>DESPESA C/ PESSOAL</v>
          </cell>
          <cell r="I4293" t="str">
            <v>setembro</v>
          </cell>
          <cell r="N4293">
            <v>154</v>
          </cell>
        </row>
        <row r="4294">
          <cell r="B4294" t="str">
            <v>SALARIOS</v>
          </cell>
          <cell r="C4294" t="str">
            <v>DESPESA C/ PESSOAL</v>
          </cell>
          <cell r="I4294" t="str">
            <v>setembro</v>
          </cell>
          <cell r="N4294">
            <v>1020.6</v>
          </cell>
        </row>
        <row r="4295">
          <cell r="B4295" t="str">
            <v>SALARIOS</v>
          </cell>
          <cell r="C4295" t="str">
            <v>DESPESA C/ PESSOAL</v>
          </cell>
          <cell r="I4295" t="str">
            <v>setembro</v>
          </cell>
          <cell r="N4295">
            <v>460.09</v>
          </cell>
        </row>
        <row r="4296">
          <cell r="B4296" t="str">
            <v>PAGAMENTO DE GORJETA</v>
          </cell>
          <cell r="C4296" t="str">
            <v>DESPESA C/ PESSOAL</v>
          </cell>
          <cell r="I4296" t="str">
            <v>setembro</v>
          </cell>
          <cell r="N4296">
            <v>3904.55</v>
          </cell>
        </row>
        <row r="4297">
          <cell r="B4297" t="str">
            <v>PAGAMENTO DE GORJETA</v>
          </cell>
          <cell r="C4297" t="str">
            <v>DESPESA C/ PESSOAL</v>
          </cell>
          <cell r="I4297" t="str">
            <v>setembro</v>
          </cell>
          <cell r="N4297">
            <v>1952.27</v>
          </cell>
        </row>
        <row r="4298">
          <cell r="B4298" t="str">
            <v>PAGAMENTO DE GORJETA</v>
          </cell>
          <cell r="C4298" t="str">
            <v>DESPESA C/ PESSOAL</v>
          </cell>
          <cell r="I4298" t="str">
            <v>setembro</v>
          </cell>
          <cell r="N4298">
            <v>859</v>
          </cell>
        </row>
        <row r="4299">
          <cell r="B4299" t="str">
            <v>PAGAMENTO DE GORJETA</v>
          </cell>
          <cell r="C4299" t="str">
            <v>DESPESA C/ PESSOAL</v>
          </cell>
          <cell r="I4299" t="str">
            <v>setembro</v>
          </cell>
          <cell r="N4299">
            <v>715.83</v>
          </cell>
        </row>
        <row r="4300">
          <cell r="B4300" t="str">
            <v>PAGAMENTO DE GORJETA</v>
          </cell>
          <cell r="C4300" t="str">
            <v>DESPESA C/ PESSOAL</v>
          </cell>
          <cell r="I4300" t="str">
            <v>setembro</v>
          </cell>
          <cell r="N4300">
            <v>2642.08</v>
          </cell>
        </row>
        <row r="4301">
          <cell r="B4301" t="str">
            <v>PAGAMENTO DE GORJETA</v>
          </cell>
          <cell r="C4301" t="str">
            <v>DESPESA C/ PESSOAL</v>
          </cell>
          <cell r="I4301" t="str">
            <v>setembro</v>
          </cell>
          <cell r="N4301">
            <v>3123.64</v>
          </cell>
        </row>
        <row r="4302">
          <cell r="B4302" t="str">
            <v>PAGAMENTO DE GORJETA</v>
          </cell>
          <cell r="C4302" t="str">
            <v>DESPESA C/ PESSOAL</v>
          </cell>
          <cell r="I4302" t="str">
            <v>setembro</v>
          </cell>
          <cell r="N4302">
            <v>1952.27</v>
          </cell>
        </row>
        <row r="4303">
          <cell r="B4303" t="str">
            <v>PAGAMENTO DE GORJETA</v>
          </cell>
          <cell r="C4303" t="str">
            <v>DESPESA C/ PESSOAL</v>
          </cell>
          <cell r="I4303" t="str">
            <v>setembro</v>
          </cell>
          <cell r="N4303">
            <v>3514.09</v>
          </cell>
        </row>
        <row r="4304">
          <cell r="B4304" t="str">
            <v>PAGAMENTO DE GORJETA</v>
          </cell>
          <cell r="C4304" t="str">
            <v>DESPESA C/ PESSOAL</v>
          </cell>
          <cell r="I4304" t="str">
            <v>setembro</v>
          </cell>
          <cell r="N4304">
            <v>3514.09</v>
          </cell>
        </row>
        <row r="4305">
          <cell r="B4305" t="str">
            <v>PAGAMENTO DE GORJETA</v>
          </cell>
          <cell r="C4305" t="str">
            <v>DESPESA C/ PESSOAL</v>
          </cell>
          <cell r="I4305" t="str">
            <v>setembro</v>
          </cell>
          <cell r="N4305">
            <v>1952.27</v>
          </cell>
        </row>
        <row r="4306">
          <cell r="B4306" t="str">
            <v>PAGAMENTO DE GORJETA</v>
          </cell>
          <cell r="C4306" t="str">
            <v>DESPESA C/ PESSOAL</v>
          </cell>
          <cell r="I4306" t="str">
            <v>setembro</v>
          </cell>
          <cell r="N4306">
            <v>1171.3599999999999</v>
          </cell>
        </row>
        <row r="4307">
          <cell r="B4307" t="str">
            <v>PAGAMENTO DE GORJETA</v>
          </cell>
          <cell r="C4307" t="str">
            <v>DESPESA C/ PESSOAL</v>
          </cell>
          <cell r="I4307" t="str">
            <v>setembro</v>
          </cell>
          <cell r="N4307">
            <v>780.91</v>
          </cell>
        </row>
        <row r="4308">
          <cell r="B4308" t="str">
            <v>PAGAMENTO DE GORJETA</v>
          </cell>
          <cell r="C4308" t="str">
            <v>DESPESA C/ PESSOAL</v>
          </cell>
          <cell r="I4308" t="str">
            <v>setembro</v>
          </cell>
          <cell r="N4308">
            <v>2342.73</v>
          </cell>
        </row>
        <row r="4309">
          <cell r="B4309" t="str">
            <v>PAGAMENTO DE GORJETA</v>
          </cell>
          <cell r="C4309" t="str">
            <v>DESPESA C/ PESSOAL</v>
          </cell>
          <cell r="I4309" t="str">
            <v>setembro</v>
          </cell>
          <cell r="N4309">
            <v>1171.3599999999999</v>
          </cell>
        </row>
        <row r="4310">
          <cell r="B4310" t="str">
            <v>PAGAMENTO DE GORJETA</v>
          </cell>
          <cell r="C4310" t="str">
            <v>DESPESA C/ PESSOAL</v>
          </cell>
          <cell r="I4310" t="str">
            <v>setembro</v>
          </cell>
          <cell r="N4310">
            <v>2342.73</v>
          </cell>
        </row>
        <row r="4311">
          <cell r="B4311" t="str">
            <v>PAGAMENTO DE GORJETA</v>
          </cell>
          <cell r="C4311" t="str">
            <v>DESPESA C/ PESSOAL</v>
          </cell>
          <cell r="I4311" t="str">
            <v>setembro</v>
          </cell>
          <cell r="N4311">
            <v>937.09</v>
          </cell>
        </row>
        <row r="4312">
          <cell r="B4312" t="str">
            <v>PAGAMENTO DE GORJETA</v>
          </cell>
          <cell r="C4312" t="str">
            <v>DESPESA C/ PESSOAL</v>
          </cell>
          <cell r="I4312" t="str">
            <v>setembro</v>
          </cell>
          <cell r="N4312">
            <v>1171.3599999999999</v>
          </cell>
        </row>
        <row r="4313">
          <cell r="B4313" t="str">
            <v>PAGAMENTO DE GORJETA</v>
          </cell>
          <cell r="C4313" t="str">
            <v>DESPESA C/ PESSOAL</v>
          </cell>
          <cell r="I4313" t="str">
            <v>setembro</v>
          </cell>
          <cell r="N4313">
            <v>2342.73</v>
          </cell>
        </row>
        <row r="4314">
          <cell r="B4314" t="str">
            <v>PAGAMENTO DE GORJETA</v>
          </cell>
          <cell r="C4314" t="str">
            <v>DESPESA C/ PESSOAL</v>
          </cell>
          <cell r="I4314" t="str">
            <v>setembro</v>
          </cell>
          <cell r="N4314">
            <v>2733.18</v>
          </cell>
        </row>
        <row r="4315">
          <cell r="B4315" t="str">
            <v>PAGAMENTO DE GORJETA</v>
          </cell>
          <cell r="C4315" t="str">
            <v>DESPESA C/ PESSOAL</v>
          </cell>
          <cell r="I4315" t="str">
            <v>setembro</v>
          </cell>
          <cell r="N4315">
            <v>1561.82</v>
          </cell>
        </row>
        <row r="4316">
          <cell r="B4316" t="str">
            <v>PAGAMENTO DE GORJETA</v>
          </cell>
          <cell r="C4316" t="str">
            <v>DESPESA C/ PESSOAL</v>
          </cell>
          <cell r="I4316" t="str">
            <v>setembro</v>
          </cell>
          <cell r="N4316">
            <v>390.45</v>
          </cell>
        </row>
        <row r="4317">
          <cell r="B4317" t="str">
            <v>PAGAMENTO DE GORJETA</v>
          </cell>
          <cell r="C4317" t="str">
            <v>DESPESA C/ PESSOAL</v>
          </cell>
          <cell r="I4317" t="str">
            <v>setembro</v>
          </cell>
          <cell r="N4317">
            <v>1561.82</v>
          </cell>
        </row>
        <row r="4318">
          <cell r="B4318" t="str">
            <v>PAGAMENTO DE GORJETA</v>
          </cell>
          <cell r="C4318" t="str">
            <v>DESPESA C/ PESSOAL</v>
          </cell>
          <cell r="I4318" t="str">
            <v>setembro</v>
          </cell>
          <cell r="N4318">
            <v>2733.18</v>
          </cell>
        </row>
        <row r="4319">
          <cell r="B4319" t="str">
            <v>PAGAMENTO DE GORJETA</v>
          </cell>
          <cell r="C4319" t="str">
            <v>DESPESA C/ PESSOAL</v>
          </cell>
          <cell r="I4319" t="str">
            <v>setembro</v>
          </cell>
          <cell r="N4319">
            <v>3123.64</v>
          </cell>
        </row>
        <row r="4320">
          <cell r="B4320" t="str">
            <v>PAGAMENTO DE GORJETA</v>
          </cell>
          <cell r="C4320" t="str">
            <v>DESPESA C/ PESSOAL</v>
          </cell>
          <cell r="I4320" t="str">
            <v>setembro</v>
          </cell>
          <cell r="N4320">
            <v>3123.64</v>
          </cell>
        </row>
        <row r="4321">
          <cell r="B4321" t="str">
            <v>PAGAMENTO DE GORJETA</v>
          </cell>
          <cell r="C4321" t="str">
            <v>DESPESA C/ PESSOAL</v>
          </cell>
          <cell r="I4321" t="str">
            <v>setembro</v>
          </cell>
          <cell r="N4321">
            <v>1171.3599999999999</v>
          </cell>
        </row>
        <row r="4322">
          <cell r="B4322" t="str">
            <v>PAGAMENTO DE GORJETA</v>
          </cell>
          <cell r="C4322" t="str">
            <v>DESPESA C/ PESSOAL</v>
          </cell>
          <cell r="I4322" t="str">
            <v>setembro</v>
          </cell>
          <cell r="N4322">
            <v>3123.64</v>
          </cell>
        </row>
        <row r="4323">
          <cell r="B4323" t="str">
            <v>PAGAMENTO DE GORJETA</v>
          </cell>
          <cell r="C4323" t="str">
            <v>DESPESA C/ PESSOAL</v>
          </cell>
          <cell r="I4323" t="str">
            <v>setembro</v>
          </cell>
          <cell r="N4323">
            <v>780.91</v>
          </cell>
        </row>
        <row r="4324">
          <cell r="B4324" t="str">
            <v>PAGAMENTO DE GORJETA</v>
          </cell>
          <cell r="C4324" t="str">
            <v>DESPESA C/ PESSOAL</v>
          </cell>
          <cell r="I4324" t="str">
            <v>setembro</v>
          </cell>
          <cell r="N4324">
            <v>4685.46</v>
          </cell>
        </row>
        <row r="4325">
          <cell r="B4325" t="str">
            <v>PAGAMENTO DE GORJETA</v>
          </cell>
          <cell r="C4325" t="str">
            <v>DESPESA C/ PESSOAL</v>
          </cell>
          <cell r="I4325" t="str">
            <v>setembro</v>
          </cell>
          <cell r="N4325">
            <v>3123.64</v>
          </cell>
        </row>
        <row r="4326">
          <cell r="B4326" t="str">
            <v>PAGAMENTO DE GORJETA</v>
          </cell>
          <cell r="C4326" t="str">
            <v>DESPESA C/ PESSOAL</v>
          </cell>
          <cell r="I4326" t="str">
            <v>setembro</v>
          </cell>
          <cell r="N4326">
            <v>1171.3599999999999</v>
          </cell>
        </row>
        <row r="4327">
          <cell r="B4327" t="str">
            <v>PAGAMENTO DE GORJETA</v>
          </cell>
          <cell r="C4327" t="str">
            <v>DESPESA C/ PESSOAL</v>
          </cell>
          <cell r="I4327" t="str">
            <v>setembro</v>
          </cell>
          <cell r="N4327">
            <v>3123.64</v>
          </cell>
        </row>
        <row r="4328">
          <cell r="B4328" t="str">
            <v>PAGAMENTO DE GORJETA</v>
          </cell>
          <cell r="C4328" t="str">
            <v>DESPESA C/ PESSOAL</v>
          </cell>
          <cell r="I4328" t="str">
            <v>setembro</v>
          </cell>
          <cell r="N4328">
            <v>598.70000000000005</v>
          </cell>
        </row>
        <row r="4329">
          <cell r="B4329" t="str">
            <v>PAGAMENTO DE GORJETA</v>
          </cell>
          <cell r="C4329" t="str">
            <v>DESPESA C/ PESSOAL</v>
          </cell>
          <cell r="I4329" t="str">
            <v>setembro</v>
          </cell>
          <cell r="N4329">
            <v>1952.27</v>
          </cell>
        </row>
        <row r="4330">
          <cell r="B4330" t="str">
            <v>PAGAMENTO DE GORJETA</v>
          </cell>
          <cell r="C4330" t="str">
            <v>DESPESA C/ PESSOAL</v>
          </cell>
          <cell r="I4330" t="str">
            <v>setembro</v>
          </cell>
          <cell r="N4330">
            <v>4425.1499999999996</v>
          </cell>
        </row>
        <row r="4331">
          <cell r="B4331" t="str">
            <v>PAGAMENTO DE GORJETA</v>
          </cell>
          <cell r="C4331" t="str">
            <v>DESPESA C/ PESSOAL</v>
          </cell>
          <cell r="I4331" t="str">
            <v>setembro</v>
          </cell>
          <cell r="N4331">
            <v>1405.64</v>
          </cell>
        </row>
        <row r="4332">
          <cell r="B4332" t="str">
            <v>PAGAMENTO DE GORJETA</v>
          </cell>
          <cell r="C4332" t="str">
            <v>DESPESA C/ PESSOAL</v>
          </cell>
          <cell r="I4332" t="str">
            <v>setembro</v>
          </cell>
          <cell r="N4332">
            <v>1757.05</v>
          </cell>
        </row>
        <row r="4333">
          <cell r="B4333" t="str">
            <v>PAGAMENTO DE GORJETA</v>
          </cell>
          <cell r="C4333" t="str">
            <v>DESPESA C/ PESSOAL</v>
          </cell>
          <cell r="I4333" t="str">
            <v>setembro</v>
          </cell>
          <cell r="N4333">
            <v>1822.12</v>
          </cell>
        </row>
        <row r="4334">
          <cell r="B4334" t="str">
            <v>PAGAMENTO DE GORJETA</v>
          </cell>
          <cell r="C4334" t="str">
            <v>DESPESA C/ PESSOAL</v>
          </cell>
          <cell r="I4334" t="str">
            <v>setembro</v>
          </cell>
          <cell r="N4334">
            <v>780.91</v>
          </cell>
        </row>
        <row r="4335">
          <cell r="B4335" t="str">
            <v>PAGAMENTO DE GORJETA</v>
          </cell>
          <cell r="C4335" t="str">
            <v>DESPESA C/ PESSOAL</v>
          </cell>
          <cell r="I4335" t="str">
            <v>setembro</v>
          </cell>
          <cell r="N4335">
            <v>1171.3599999999999</v>
          </cell>
        </row>
        <row r="4336">
          <cell r="B4336" t="str">
            <v>PAGAMENTO DE GORJETA</v>
          </cell>
          <cell r="C4336" t="str">
            <v>DESPESA C/ PESSOAL</v>
          </cell>
          <cell r="I4336" t="str">
            <v>setembro</v>
          </cell>
          <cell r="N4336">
            <v>390.15</v>
          </cell>
        </row>
        <row r="4337">
          <cell r="B4337" t="str">
            <v>PAGAMENTO DE GORJETA</v>
          </cell>
          <cell r="C4337" t="str">
            <v>DESPESA C/ PESSOAL</v>
          </cell>
          <cell r="I4337" t="str">
            <v>setembro</v>
          </cell>
          <cell r="N4337">
            <v>754.88</v>
          </cell>
        </row>
        <row r="4338">
          <cell r="B4338" t="str">
            <v>PAGAMENTO DE GORJETA</v>
          </cell>
          <cell r="C4338" t="str">
            <v>DESPESA C/ PESSOAL</v>
          </cell>
          <cell r="I4338" t="str">
            <v>setembro</v>
          </cell>
          <cell r="N4338">
            <v>780.91</v>
          </cell>
        </row>
        <row r="4339">
          <cell r="B4339" t="str">
            <v>PAGAMENTO DE GORJETA</v>
          </cell>
          <cell r="C4339" t="str">
            <v>DESPESA C/ PESSOAL</v>
          </cell>
          <cell r="I4339" t="str">
            <v>setembro</v>
          </cell>
          <cell r="N4339">
            <v>3123.64</v>
          </cell>
        </row>
        <row r="4340">
          <cell r="B4340" t="str">
            <v>PAGAMENTO DE GORJETA</v>
          </cell>
          <cell r="C4340" t="str">
            <v>DESPESA C/ PESSOAL</v>
          </cell>
          <cell r="I4340" t="str">
            <v>setembro</v>
          </cell>
          <cell r="N4340">
            <v>1952.27</v>
          </cell>
        </row>
        <row r="4341">
          <cell r="B4341" t="str">
            <v>PAGAMENTO DE GORJETA</v>
          </cell>
          <cell r="C4341" t="str">
            <v>DESPESA C/ PESSOAL</v>
          </cell>
          <cell r="I4341" t="str">
            <v>setembro</v>
          </cell>
          <cell r="N4341">
            <v>3123.64</v>
          </cell>
        </row>
        <row r="4342">
          <cell r="B4342" t="str">
            <v>PAGAMENTO DE GORJETA</v>
          </cell>
          <cell r="C4342" t="str">
            <v>DESPESA C/ PESSOAL</v>
          </cell>
          <cell r="I4342" t="str">
            <v>setembro</v>
          </cell>
          <cell r="N4342">
            <v>3123.64</v>
          </cell>
        </row>
        <row r="4343">
          <cell r="B4343" t="str">
            <v>PAGAMENTO DE GORJETA</v>
          </cell>
          <cell r="C4343" t="str">
            <v>DESPESA C/ PESSOAL</v>
          </cell>
          <cell r="I4343" t="str">
            <v>setembro</v>
          </cell>
          <cell r="N4343">
            <v>1132.32</v>
          </cell>
        </row>
        <row r="4344">
          <cell r="B4344" t="str">
            <v>PAGAMENTO DE GORJETA</v>
          </cell>
          <cell r="C4344" t="str">
            <v>DESPESA C/ PESSOAL</v>
          </cell>
          <cell r="I4344" t="str">
            <v>setembro</v>
          </cell>
          <cell r="N4344">
            <v>1952.27</v>
          </cell>
        </row>
        <row r="4345">
          <cell r="B4345" t="str">
            <v>PAGAMENTO DE GORJETA</v>
          </cell>
          <cell r="C4345" t="str">
            <v>DESPESA C/ PESSOAL</v>
          </cell>
          <cell r="I4345" t="str">
            <v>setembro</v>
          </cell>
          <cell r="N4345">
            <v>1952.27</v>
          </cell>
        </row>
        <row r="4346">
          <cell r="B4346" t="str">
            <v>PAGAMENTO DE GORJETA</v>
          </cell>
          <cell r="C4346" t="str">
            <v>DESPESA C/ PESSOAL</v>
          </cell>
          <cell r="I4346" t="str">
            <v>setembro</v>
          </cell>
          <cell r="N4346">
            <v>390.45</v>
          </cell>
        </row>
        <row r="4347">
          <cell r="B4347" t="str">
            <v>PAGAMENTO DE GORJETA</v>
          </cell>
          <cell r="C4347" t="str">
            <v>DESPESA C/ PESSOAL</v>
          </cell>
          <cell r="I4347" t="str">
            <v>setembro</v>
          </cell>
          <cell r="N4347">
            <v>780.91</v>
          </cell>
        </row>
        <row r="4348">
          <cell r="B4348" t="str">
            <v>PAGAMENTO DE GORJETA</v>
          </cell>
          <cell r="C4348" t="str">
            <v>DESPESA C/ PESSOAL</v>
          </cell>
          <cell r="I4348" t="str">
            <v>setembro</v>
          </cell>
          <cell r="N4348">
            <v>390.45</v>
          </cell>
        </row>
        <row r="4349">
          <cell r="B4349" t="str">
            <v>PAGAMENTO DE GORJETA</v>
          </cell>
          <cell r="C4349" t="str">
            <v>DESPESA C/ PESSOAL</v>
          </cell>
          <cell r="I4349" t="str">
            <v>setembro</v>
          </cell>
          <cell r="N4349">
            <v>1561.82</v>
          </cell>
        </row>
        <row r="4350">
          <cell r="B4350" t="str">
            <v>PAGAMENTO DE GORJETA</v>
          </cell>
          <cell r="C4350" t="str">
            <v>DESPESA C/ PESSOAL</v>
          </cell>
          <cell r="I4350" t="str">
            <v>setembro</v>
          </cell>
          <cell r="N4350">
            <v>195.23</v>
          </cell>
        </row>
        <row r="4351">
          <cell r="B4351" t="str">
            <v>PAGAMENTO DE GORJETA</v>
          </cell>
          <cell r="C4351" t="str">
            <v>DESPESA C/ PESSOAL</v>
          </cell>
          <cell r="I4351" t="str">
            <v>setembro</v>
          </cell>
          <cell r="N4351">
            <v>2342.73</v>
          </cell>
        </row>
        <row r="4352">
          <cell r="B4352" t="str">
            <v>PAGAMENTO DE GORJETA</v>
          </cell>
          <cell r="C4352" t="str">
            <v>DESPESA C/ PESSOAL</v>
          </cell>
          <cell r="I4352" t="str">
            <v>setembro</v>
          </cell>
          <cell r="N4352">
            <v>3123.64</v>
          </cell>
        </row>
        <row r="4353">
          <cell r="B4353" t="str">
            <v>PAGAMENTO DE GORJETA</v>
          </cell>
          <cell r="C4353" t="str">
            <v>DESPESA C/ PESSOAL</v>
          </cell>
          <cell r="I4353" t="str">
            <v>setembro</v>
          </cell>
          <cell r="N4353">
            <v>1952.27</v>
          </cell>
        </row>
        <row r="4354">
          <cell r="B4354" t="str">
            <v>PAGAMENTO DE GORJETA</v>
          </cell>
          <cell r="C4354" t="str">
            <v>DESPESA C/ PESSOAL</v>
          </cell>
          <cell r="I4354" t="str">
            <v>setembro</v>
          </cell>
          <cell r="N4354">
            <v>715.83</v>
          </cell>
        </row>
        <row r="4355">
          <cell r="B4355" t="str">
            <v>PAGAMENTO DE GORJETA</v>
          </cell>
          <cell r="C4355" t="str">
            <v>DESPESA C/ PESSOAL</v>
          </cell>
          <cell r="I4355" t="str">
            <v>setembro</v>
          </cell>
          <cell r="N4355">
            <v>2342.73</v>
          </cell>
        </row>
        <row r="4356">
          <cell r="B4356" t="str">
            <v>PAGAMENTO DE GORJETA</v>
          </cell>
          <cell r="C4356" t="str">
            <v>DESPESA C/ PESSOAL</v>
          </cell>
          <cell r="I4356" t="str">
            <v>setembro</v>
          </cell>
          <cell r="N4356">
            <v>2277.65</v>
          </cell>
        </row>
        <row r="4357">
          <cell r="B4357" t="str">
            <v>PAGAMENTO DE GORJETA</v>
          </cell>
          <cell r="C4357" t="str">
            <v>DESPESA C/ PESSOAL</v>
          </cell>
          <cell r="I4357" t="str">
            <v>setembro</v>
          </cell>
          <cell r="N4357">
            <v>1952.27</v>
          </cell>
        </row>
        <row r="4358">
          <cell r="B4358" t="str">
            <v>PAGAMENTO DE GORJETA</v>
          </cell>
          <cell r="C4358" t="str">
            <v>DESPESA C/ PESSOAL</v>
          </cell>
          <cell r="I4358" t="str">
            <v>setembro</v>
          </cell>
          <cell r="N4358">
            <v>2642.08</v>
          </cell>
        </row>
        <row r="4359">
          <cell r="B4359" t="str">
            <v>PAGAMENTO DE GORJETA</v>
          </cell>
          <cell r="C4359" t="str">
            <v>DESPESA C/ PESSOAL</v>
          </cell>
          <cell r="I4359" t="str">
            <v>setembro</v>
          </cell>
          <cell r="N4359">
            <v>3123.64</v>
          </cell>
        </row>
        <row r="4360">
          <cell r="B4360" t="str">
            <v>PAGAMENTO DE GORJETA</v>
          </cell>
          <cell r="C4360" t="str">
            <v>DESPESA C/ PESSOAL</v>
          </cell>
          <cell r="I4360" t="str">
            <v>setembro</v>
          </cell>
          <cell r="N4360">
            <v>1171.3599999999999</v>
          </cell>
        </row>
        <row r="4361">
          <cell r="B4361" t="str">
            <v>PAGAMENTO DE GORJETA</v>
          </cell>
          <cell r="C4361" t="str">
            <v>DESPESA C/ PESSOAL</v>
          </cell>
          <cell r="I4361" t="str">
            <v>setembro</v>
          </cell>
          <cell r="N4361">
            <v>1171.3599999999999</v>
          </cell>
        </row>
        <row r="4362">
          <cell r="B4362" t="str">
            <v>PAGAMENTO DE GORJETA</v>
          </cell>
          <cell r="C4362" t="str">
            <v>DESPESA C/ PESSOAL</v>
          </cell>
          <cell r="I4362" t="str">
            <v>setembro</v>
          </cell>
          <cell r="N4362">
            <v>3904.55</v>
          </cell>
        </row>
        <row r="4363">
          <cell r="B4363" t="str">
            <v>PAGAMENTO DE GORJETA</v>
          </cell>
          <cell r="C4363" t="str">
            <v>DESPESA C/ PESSOAL</v>
          </cell>
          <cell r="I4363" t="str">
            <v>setembro</v>
          </cell>
          <cell r="N4363">
            <v>728.85</v>
          </cell>
        </row>
        <row r="4364">
          <cell r="B4364" t="str">
            <v>PAGAMENTO DE GORJETA</v>
          </cell>
          <cell r="C4364" t="str">
            <v>DESPESA C/ PESSOAL</v>
          </cell>
          <cell r="I4364" t="str">
            <v>setembro</v>
          </cell>
          <cell r="N4364">
            <v>780.91</v>
          </cell>
        </row>
        <row r="4365">
          <cell r="B4365" t="str">
            <v>PAGAMENTO DE GORJETA</v>
          </cell>
          <cell r="C4365" t="str">
            <v>DESPESA C/ PESSOAL</v>
          </cell>
          <cell r="I4365" t="str">
            <v>setembro</v>
          </cell>
          <cell r="N4365">
            <v>780.91</v>
          </cell>
        </row>
        <row r="4366">
          <cell r="B4366" t="str">
            <v>PAGAMENTO DE GORJETA</v>
          </cell>
          <cell r="C4366" t="str">
            <v>DESPESA C/ PESSOAL</v>
          </cell>
          <cell r="I4366" t="str">
            <v>setembro</v>
          </cell>
          <cell r="N4366">
            <v>780.91</v>
          </cell>
        </row>
        <row r="4367">
          <cell r="B4367" t="str">
            <v>PAGAMENTO DE GORJETA</v>
          </cell>
          <cell r="C4367" t="str">
            <v>DESPESA C/ PESSOAL</v>
          </cell>
          <cell r="I4367" t="str">
            <v>setembro</v>
          </cell>
          <cell r="N4367">
            <v>1952.27</v>
          </cell>
        </row>
        <row r="4368">
          <cell r="B4368" t="str">
            <v>PAGAMENTO DE GORJETA</v>
          </cell>
          <cell r="C4368" t="str">
            <v>DESPESA C/ PESSOAL</v>
          </cell>
          <cell r="I4368" t="str">
            <v>setembro</v>
          </cell>
          <cell r="N4368">
            <v>351.41</v>
          </cell>
        </row>
        <row r="4369">
          <cell r="B4369" t="str">
            <v>PAGAMENTO DE GORJETA</v>
          </cell>
          <cell r="C4369" t="str">
            <v>DESPESA C/ PESSOAL</v>
          </cell>
          <cell r="I4369" t="str">
            <v>setembro</v>
          </cell>
          <cell r="N4369">
            <v>780.91</v>
          </cell>
        </row>
        <row r="4370">
          <cell r="B4370" t="str">
            <v>PAGAMENTO DE GORJETA</v>
          </cell>
          <cell r="C4370" t="str">
            <v>DESPESA C/ PESSOAL</v>
          </cell>
          <cell r="I4370" t="str">
            <v>setembro</v>
          </cell>
          <cell r="N4370">
            <v>2733.18</v>
          </cell>
        </row>
        <row r="4371">
          <cell r="B4371" t="str">
            <v>PAGAMENTO DE GORJETA</v>
          </cell>
          <cell r="C4371" t="str">
            <v>DESPESA C/ PESSOAL</v>
          </cell>
          <cell r="I4371" t="str">
            <v>setembro</v>
          </cell>
          <cell r="N4371">
            <v>364.42</v>
          </cell>
        </row>
        <row r="4372">
          <cell r="B4372" t="str">
            <v>PAGAMENTO DE GORJETA</v>
          </cell>
          <cell r="C4372" t="str">
            <v>DESPESA C/ PESSOAL</v>
          </cell>
          <cell r="I4372" t="str">
            <v>setembro</v>
          </cell>
          <cell r="N4372">
            <v>2342.73</v>
          </cell>
        </row>
        <row r="4373">
          <cell r="B4373" t="str">
            <v>SALARIOS</v>
          </cell>
          <cell r="C4373" t="str">
            <v>DESPESA C/ PESSOAL</v>
          </cell>
          <cell r="I4373" t="str">
            <v>setembro</v>
          </cell>
          <cell r="N4373">
            <v>3072.38</v>
          </cell>
        </row>
        <row r="4374">
          <cell r="B4374" t="str">
            <v>SALARIOS</v>
          </cell>
          <cell r="C4374" t="str">
            <v>DESPESA C/ PESSOAL</v>
          </cell>
          <cell r="I4374" t="str">
            <v>setembro</v>
          </cell>
          <cell r="N4374">
            <v>1000</v>
          </cell>
        </row>
        <row r="4375">
          <cell r="B4375" t="str">
            <v>SALARIOS</v>
          </cell>
          <cell r="C4375" t="str">
            <v>DESPESA C/ PESSOAL</v>
          </cell>
          <cell r="I4375" t="str">
            <v>setembro</v>
          </cell>
          <cell r="N4375">
            <v>1281.8800000000001</v>
          </cell>
        </row>
        <row r="4376">
          <cell r="B4376" t="str">
            <v>SALARIOS</v>
          </cell>
          <cell r="C4376" t="str">
            <v>DESPESA C/ PESSOAL</v>
          </cell>
          <cell r="I4376" t="str">
            <v>setembro</v>
          </cell>
          <cell r="N4376">
            <v>2120.25</v>
          </cell>
        </row>
        <row r="4377">
          <cell r="B4377" t="str">
            <v>SALARIOS</v>
          </cell>
          <cell r="C4377" t="str">
            <v>DESPESA C/ PESSOAL</v>
          </cell>
          <cell r="I4377" t="str">
            <v>setembro</v>
          </cell>
          <cell r="N4377">
            <v>3211.7</v>
          </cell>
        </row>
        <row r="4378">
          <cell r="B4378" t="str">
            <v>SALARIOS</v>
          </cell>
          <cell r="C4378" t="str">
            <v>DESPESA C/ PESSOAL</v>
          </cell>
          <cell r="I4378" t="str">
            <v>setembro</v>
          </cell>
          <cell r="N4378">
            <v>1172.44</v>
          </cell>
        </row>
        <row r="4379">
          <cell r="B4379" t="str">
            <v>SALARIOS</v>
          </cell>
          <cell r="C4379" t="str">
            <v>DESPESA C/ PESSOAL</v>
          </cell>
          <cell r="I4379" t="str">
            <v>setembro</v>
          </cell>
          <cell r="N4379">
            <v>1718.34</v>
          </cell>
        </row>
        <row r="4380">
          <cell r="B4380" t="str">
            <v>SALARIOS</v>
          </cell>
          <cell r="C4380" t="str">
            <v>DESPESA C/ PESSOAL</v>
          </cell>
          <cell r="I4380" t="str">
            <v>setembro</v>
          </cell>
          <cell r="N4380">
            <v>904.2</v>
          </cell>
        </row>
        <row r="4381">
          <cell r="B4381" t="str">
            <v>SALARIOS</v>
          </cell>
          <cell r="C4381" t="str">
            <v>DESPESA C/ PESSOAL</v>
          </cell>
          <cell r="I4381" t="str">
            <v>setembro</v>
          </cell>
          <cell r="N4381">
            <v>853.58</v>
          </cell>
        </row>
        <row r="4382">
          <cell r="B4382" t="str">
            <v>SALARIOS</v>
          </cell>
          <cell r="C4382" t="str">
            <v>DESPESA C/ PESSOAL</v>
          </cell>
          <cell r="I4382" t="str">
            <v>setembro</v>
          </cell>
          <cell r="N4382">
            <v>630.16</v>
          </cell>
        </row>
        <row r="4383">
          <cell r="B4383" t="str">
            <v>SALARIOS</v>
          </cell>
          <cell r="C4383" t="str">
            <v>DESPESA C/ PESSOAL</v>
          </cell>
          <cell r="I4383" t="str">
            <v>setembro</v>
          </cell>
          <cell r="N4383">
            <v>878.44</v>
          </cell>
        </row>
        <row r="4384">
          <cell r="B4384" t="str">
            <v>SALARIOS</v>
          </cell>
          <cell r="C4384" t="str">
            <v>DESPESA C/ PESSOAL</v>
          </cell>
          <cell r="I4384" t="str">
            <v>setembro</v>
          </cell>
          <cell r="N4384">
            <v>655.59</v>
          </cell>
        </row>
        <row r="4385">
          <cell r="B4385" t="str">
            <v>SALARIOS</v>
          </cell>
          <cell r="C4385" t="str">
            <v>DESPESA C/ PESSOAL</v>
          </cell>
          <cell r="I4385" t="str">
            <v>setembro</v>
          </cell>
          <cell r="N4385">
            <v>852.1</v>
          </cell>
        </row>
        <row r="4386">
          <cell r="B4386" t="str">
            <v>SALARIOS</v>
          </cell>
          <cell r="C4386" t="str">
            <v>DESPESA C/ PESSOAL</v>
          </cell>
          <cell r="I4386" t="str">
            <v>setembro</v>
          </cell>
          <cell r="N4386">
            <v>658.97</v>
          </cell>
        </row>
        <row r="4387">
          <cell r="B4387" t="str">
            <v>SALARIOS</v>
          </cell>
          <cell r="C4387" t="str">
            <v>DESPESA C/ PESSOAL</v>
          </cell>
          <cell r="I4387" t="str">
            <v>setembro</v>
          </cell>
          <cell r="N4387">
            <v>705.01</v>
          </cell>
        </row>
        <row r="4388">
          <cell r="B4388" t="str">
            <v>SALARIOS</v>
          </cell>
          <cell r="C4388" t="str">
            <v>DESPESA C/ PESSOAL</v>
          </cell>
          <cell r="I4388" t="str">
            <v>setembro</v>
          </cell>
          <cell r="N4388">
            <v>31.58</v>
          </cell>
        </row>
        <row r="4389">
          <cell r="B4389" t="str">
            <v>SALARIOS</v>
          </cell>
          <cell r="C4389" t="str">
            <v>DESPESA C/ PESSOAL</v>
          </cell>
          <cell r="I4389" t="str">
            <v>setembro</v>
          </cell>
          <cell r="N4389">
            <v>620.65</v>
          </cell>
        </row>
        <row r="4390">
          <cell r="B4390" t="str">
            <v>SALARIOS</v>
          </cell>
          <cell r="C4390" t="str">
            <v>DESPESA C/ PESSOAL</v>
          </cell>
          <cell r="I4390" t="str">
            <v>setembro</v>
          </cell>
          <cell r="N4390">
            <v>838.96</v>
          </cell>
        </row>
        <row r="4391">
          <cell r="B4391" t="str">
            <v>SALARIOS</v>
          </cell>
          <cell r="C4391" t="str">
            <v>DESPESA C/ PESSOAL</v>
          </cell>
          <cell r="I4391" t="str">
            <v>setembro</v>
          </cell>
          <cell r="N4391">
            <v>1073.6099999999999</v>
          </cell>
        </row>
        <row r="4392">
          <cell r="B4392" t="str">
            <v>SALARIOS</v>
          </cell>
          <cell r="C4392" t="str">
            <v>DESPESA C/ PESSOAL</v>
          </cell>
          <cell r="I4392" t="str">
            <v>setembro</v>
          </cell>
          <cell r="N4392">
            <v>717.84</v>
          </cell>
        </row>
        <row r="4393">
          <cell r="B4393" t="str">
            <v>SALARIOS</v>
          </cell>
          <cell r="C4393" t="str">
            <v>DESPESA C/ PESSOAL</v>
          </cell>
          <cell r="I4393" t="str">
            <v>setembro</v>
          </cell>
          <cell r="N4393">
            <v>849.88</v>
          </cell>
        </row>
        <row r="4394">
          <cell r="B4394" t="str">
            <v>SALARIOS</v>
          </cell>
          <cell r="C4394" t="str">
            <v>DESPESA C/ PESSOAL</v>
          </cell>
          <cell r="I4394" t="str">
            <v>setembro</v>
          </cell>
          <cell r="N4394">
            <v>661.33</v>
          </cell>
        </row>
        <row r="4395">
          <cell r="B4395" t="str">
            <v>SALARIOS</v>
          </cell>
          <cell r="C4395" t="str">
            <v>DESPESA C/ PESSOAL</v>
          </cell>
          <cell r="I4395" t="str">
            <v>setembro</v>
          </cell>
          <cell r="N4395">
            <v>849.35</v>
          </cell>
        </row>
        <row r="4396">
          <cell r="B4396" t="str">
            <v>SALARIOS</v>
          </cell>
          <cell r="C4396" t="str">
            <v>DESPESA C/ PESSOAL</v>
          </cell>
          <cell r="I4396" t="str">
            <v>setembro</v>
          </cell>
          <cell r="N4396">
            <v>865.97</v>
          </cell>
        </row>
        <row r="4397">
          <cell r="B4397" t="str">
            <v>SALARIOS</v>
          </cell>
          <cell r="C4397" t="str">
            <v>DESPESA C/ PESSOAL</v>
          </cell>
          <cell r="I4397" t="str">
            <v>setembro</v>
          </cell>
          <cell r="N4397">
            <v>808.39</v>
          </cell>
        </row>
        <row r="4398">
          <cell r="B4398" t="str">
            <v>SALARIOS</v>
          </cell>
          <cell r="C4398" t="str">
            <v>DESPESA C/ PESSOAL</v>
          </cell>
          <cell r="I4398" t="str">
            <v>setembro</v>
          </cell>
          <cell r="N4398">
            <v>837.86</v>
          </cell>
        </row>
        <row r="4399">
          <cell r="B4399" t="str">
            <v>SALARIOS</v>
          </cell>
          <cell r="C4399" t="str">
            <v>DESPESA C/ PESSOAL</v>
          </cell>
          <cell r="I4399" t="str">
            <v>setembro</v>
          </cell>
          <cell r="N4399">
            <v>853.01</v>
          </cell>
        </row>
        <row r="4400">
          <cell r="B4400" t="str">
            <v>SALARIOS</v>
          </cell>
          <cell r="C4400" t="str">
            <v>DESPESA C/ PESSOAL</v>
          </cell>
          <cell r="I4400" t="str">
            <v>setembro</v>
          </cell>
          <cell r="N4400">
            <v>839.58</v>
          </cell>
        </row>
        <row r="4401">
          <cell r="B4401" t="str">
            <v>SALARIOS</v>
          </cell>
          <cell r="C4401" t="str">
            <v>DESPESA C/ PESSOAL</v>
          </cell>
          <cell r="I4401" t="str">
            <v>setembro</v>
          </cell>
          <cell r="N4401">
            <v>621.54</v>
          </cell>
        </row>
        <row r="4402">
          <cell r="B4402" t="str">
            <v>SALARIOS</v>
          </cell>
          <cell r="C4402" t="str">
            <v>DESPESA C/ PESSOAL</v>
          </cell>
          <cell r="I4402" t="str">
            <v>setembro</v>
          </cell>
          <cell r="N4402">
            <v>634.20000000000005</v>
          </cell>
        </row>
        <row r="4403">
          <cell r="B4403" t="str">
            <v>SALARIOS</v>
          </cell>
          <cell r="C4403" t="str">
            <v>DESPESA C/ PESSOAL</v>
          </cell>
          <cell r="I4403" t="str">
            <v>setembro</v>
          </cell>
          <cell r="N4403">
            <v>698.86</v>
          </cell>
        </row>
        <row r="4404">
          <cell r="B4404" t="str">
            <v>SALARIOS</v>
          </cell>
          <cell r="C4404" t="str">
            <v>DESPESA C/ PESSOAL</v>
          </cell>
          <cell r="I4404" t="str">
            <v>setembro</v>
          </cell>
          <cell r="N4404">
            <v>672.97</v>
          </cell>
        </row>
        <row r="4405">
          <cell r="B4405" t="str">
            <v>SALARIOS</v>
          </cell>
          <cell r="C4405" t="str">
            <v>DESPESA C/ PESSOAL</v>
          </cell>
          <cell r="I4405" t="str">
            <v>setembro</v>
          </cell>
          <cell r="N4405">
            <v>698.86</v>
          </cell>
        </row>
        <row r="4406">
          <cell r="B4406" t="str">
            <v>SALARIOS</v>
          </cell>
          <cell r="C4406" t="str">
            <v>DESPESA C/ PESSOAL</v>
          </cell>
          <cell r="I4406" t="str">
            <v>setembro</v>
          </cell>
          <cell r="N4406">
            <v>1613.31</v>
          </cell>
        </row>
        <row r="4407">
          <cell r="B4407" t="str">
            <v>SALARIOS</v>
          </cell>
          <cell r="C4407" t="str">
            <v>DESPESA C/ PESSOAL</v>
          </cell>
          <cell r="I4407" t="str">
            <v>setembro</v>
          </cell>
          <cell r="N4407">
            <v>873.21</v>
          </cell>
        </row>
        <row r="4408">
          <cell r="B4408" t="str">
            <v>SALARIOS</v>
          </cell>
          <cell r="C4408" t="str">
            <v>DESPESA C/ PESSOAL</v>
          </cell>
          <cell r="I4408" t="str">
            <v>setembro</v>
          </cell>
          <cell r="N4408">
            <v>776.82</v>
          </cell>
        </row>
        <row r="4409">
          <cell r="B4409" t="str">
            <v>SALARIOS</v>
          </cell>
          <cell r="C4409" t="str">
            <v>DESPESA C/ PESSOAL</v>
          </cell>
          <cell r="I4409" t="str">
            <v>setembro</v>
          </cell>
          <cell r="N4409">
            <v>896.61</v>
          </cell>
        </row>
        <row r="4410">
          <cell r="B4410" t="str">
            <v>SALARIOS</v>
          </cell>
          <cell r="C4410" t="str">
            <v>DESPESA C/ PESSOAL</v>
          </cell>
          <cell r="I4410" t="str">
            <v>setembro</v>
          </cell>
          <cell r="N4410">
            <v>658.97</v>
          </cell>
        </row>
        <row r="4411">
          <cell r="B4411" t="str">
            <v>SALARIOS</v>
          </cell>
          <cell r="C4411" t="str">
            <v>DESPESA C/ PESSOAL</v>
          </cell>
          <cell r="I4411" t="str">
            <v>setembro</v>
          </cell>
          <cell r="N4411">
            <v>840.12</v>
          </cell>
        </row>
        <row r="4412">
          <cell r="B4412" t="str">
            <v>SALARIOS</v>
          </cell>
          <cell r="C4412" t="str">
            <v>DESPESA C/ PESSOAL</v>
          </cell>
          <cell r="I4412" t="str">
            <v>setembro</v>
          </cell>
          <cell r="N4412">
            <v>891.68</v>
          </cell>
        </row>
        <row r="4413">
          <cell r="B4413" t="str">
            <v>SALARIOS</v>
          </cell>
          <cell r="C4413" t="str">
            <v>DESPESA C/ PESSOAL</v>
          </cell>
          <cell r="I4413" t="str">
            <v>setembro</v>
          </cell>
          <cell r="N4413">
            <v>705.16</v>
          </cell>
        </row>
        <row r="4414">
          <cell r="B4414" t="str">
            <v>SALARIOS</v>
          </cell>
          <cell r="C4414" t="str">
            <v>DESPESA C/ PESSOAL</v>
          </cell>
          <cell r="I4414" t="str">
            <v>setembro</v>
          </cell>
          <cell r="N4414">
            <v>851.75</v>
          </cell>
        </row>
        <row r="4415">
          <cell r="B4415" t="str">
            <v>SALARIOS</v>
          </cell>
          <cell r="C4415" t="str">
            <v>DESPESA C/ PESSOAL</v>
          </cell>
          <cell r="I4415" t="str">
            <v>setembro</v>
          </cell>
          <cell r="N4415">
            <v>845.38</v>
          </cell>
        </row>
        <row r="4416">
          <cell r="B4416" t="str">
            <v>SALARIOS</v>
          </cell>
          <cell r="C4416" t="str">
            <v>DESPESA C/ PESSOAL</v>
          </cell>
          <cell r="I4416" t="str">
            <v>setembro</v>
          </cell>
          <cell r="N4416">
            <v>695.68</v>
          </cell>
        </row>
        <row r="4417">
          <cell r="B4417" t="str">
            <v>SALARIOS</v>
          </cell>
          <cell r="C4417" t="str">
            <v>DESPESA C/ PESSOAL</v>
          </cell>
          <cell r="I4417" t="str">
            <v>setembro</v>
          </cell>
          <cell r="N4417">
            <v>33.08</v>
          </cell>
        </row>
        <row r="4418">
          <cell r="B4418" t="str">
            <v>FERIAS</v>
          </cell>
          <cell r="C4418" t="str">
            <v>DESPESA C/ PESSOAL</v>
          </cell>
          <cell r="I4418" t="str">
            <v>setembro</v>
          </cell>
          <cell r="N4418">
            <v>6943.72</v>
          </cell>
        </row>
        <row r="4419">
          <cell r="B4419" t="str">
            <v>SALARIOS</v>
          </cell>
          <cell r="C4419" t="str">
            <v>DESPESA C/ PESSOAL</v>
          </cell>
          <cell r="I4419" t="str">
            <v>setembro</v>
          </cell>
          <cell r="N4419">
            <v>668.69</v>
          </cell>
        </row>
        <row r="4420">
          <cell r="B4420" t="str">
            <v>SALARIOS</v>
          </cell>
          <cell r="C4420" t="str">
            <v>DESPESA C/ PESSOAL</v>
          </cell>
          <cell r="I4420" t="str">
            <v>setembro</v>
          </cell>
          <cell r="N4420">
            <v>582.38</v>
          </cell>
        </row>
        <row r="4421">
          <cell r="B4421" t="str">
            <v>SALARIOS</v>
          </cell>
          <cell r="C4421" t="str">
            <v>DESPESA C/ PESSOAL</v>
          </cell>
          <cell r="I4421" t="str">
            <v>setembro</v>
          </cell>
          <cell r="N4421">
            <v>1037</v>
          </cell>
        </row>
        <row r="4422">
          <cell r="B4422" t="str">
            <v>SALARIOS</v>
          </cell>
          <cell r="C4422" t="str">
            <v>DESPESA C/ PESSOAL</v>
          </cell>
          <cell r="I4422" t="str">
            <v>setembro</v>
          </cell>
          <cell r="N4422">
            <v>750.12</v>
          </cell>
        </row>
        <row r="4423">
          <cell r="B4423" t="str">
            <v>SALARIOS</v>
          </cell>
          <cell r="C4423" t="str">
            <v>DESPESA C/ PESSOAL</v>
          </cell>
          <cell r="I4423" t="str">
            <v>setembro</v>
          </cell>
          <cell r="N4423">
            <v>872.27</v>
          </cell>
        </row>
        <row r="4424">
          <cell r="B4424" t="str">
            <v>SALARIOS</v>
          </cell>
          <cell r="C4424" t="str">
            <v>DESPESA C/ PESSOAL</v>
          </cell>
          <cell r="I4424" t="str">
            <v>setembro</v>
          </cell>
          <cell r="N4424">
            <v>1124.22</v>
          </cell>
        </row>
        <row r="4425">
          <cell r="B4425" t="str">
            <v>SALARIOS</v>
          </cell>
          <cell r="C4425" t="str">
            <v>DESPESA C/ PESSOAL</v>
          </cell>
          <cell r="I4425" t="str">
            <v>setembro</v>
          </cell>
          <cell r="N4425">
            <v>698.86</v>
          </cell>
        </row>
        <row r="4426">
          <cell r="B4426" t="str">
            <v>SALARIOS</v>
          </cell>
          <cell r="C4426" t="str">
            <v>DESPESA C/ PESSOAL</v>
          </cell>
          <cell r="I4426" t="str">
            <v>setembro</v>
          </cell>
          <cell r="N4426">
            <v>672.97</v>
          </cell>
        </row>
        <row r="4427">
          <cell r="B4427" t="str">
            <v>SALARIOS</v>
          </cell>
          <cell r="C4427" t="str">
            <v>DESPESA C/ PESSOAL</v>
          </cell>
          <cell r="I4427" t="str">
            <v>setembro</v>
          </cell>
          <cell r="N4427">
            <v>1054.06</v>
          </cell>
        </row>
        <row r="4428">
          <cell r="B4428" t="str">
            <v>SALARIOS</v>
          </cell>
          <cell r="C4428" t="str">
            <v>DESPESA C/ PESSOAL</v>
          </cell>
          <cell r="I4428" t="str">
            <v>setembro</v>
          </cell>
          <cell r="N4428">
            <v>872.17</v>
          </cell>
        </row>
        <row r="4429">
          <cell r="B4429" t="str">
            <v>SALARIOS</v>
          </cell>
          <cell r="C4429" t="str">
            <v>DESPESA C/ PESSOAL</v>
          </cell>
          <cell r="I4429" t="str">
            <v>setembro</v>
          </cell>
          <cell r="N4429">
            <v>668.69</v>
          </cell>
        </row>
        <row r="4430">
          <cell r="B4430" t="str">
            <v>SALARIOS</v>
          </cell>
          <cell r="C4430" t="str">
            <v>DESPESA C/ PESSOAL</v>
          </cell>
          <cell r="I4430" t="str">
            <v>setembro</v>
          </cell>
          <cell r="N4430">
            <v>646.57000000000005</v>
          </cell>
        </row>
        <row r="4431">
          <cell r="B4431" t="str">
            <v>SALARIOS</v>
          </cell>
          <cell r="C4431" t="str">
            <v>DESPESA C/ PESSOAL</v>
          </cell>
          <cell r="I4431" t="str">
            <v>setembro</v>
          </cell>
          <cell r="N4431">
            <v>1147.7</v>
          </cell>
        </row>
        <row r="4432">
          <cell r="B4432" t="str">
            <v>SALARIOS</v>
          </cell>
          <cell r="C4432" t="str">
            <v>DESPESA C/ PESSOAL</v>
          </cell>
          <cell r="I4432" t="str">
            <v>setembro</v>
          </cell>
          <cell r="N4432">
            <v>870.93</v>
          </cell>
        </row>
        <row r="4433">
          <cell r="B4433" t="str">
            <v>SALARIOS</v>
          </cell>
          <cell r="C4433" t="str">
            <v>DESPESA C/ PESSOAL</v>
          </cell>
          <cell r="I4433" t="str">
            <v>setembro</v>
          </cell>
          <cell r="N4433">
            <v>668.69</v>
          </cell>
        </row>
        <row r="4434">
          <cell r="B4434" t="str">
            <v>SALARIOS</v>
          </cell>
          <cell r="C4434" t="str">
            <v>DESPESA C/ PESSOAL</v>
          </cell>
          <cell r="I4434" t="str">
            <v>setembro</v>
          </cell>
          <cell r="N4434">
            <v>827.93</v>
          </cell>
        </row>
        <row r="4435">
          <cell r="B4435" t="str">
            <v>SALARIOS</v>
          </cell>
          <cell r="C4435" t="str">
            <v>DESPESA C/ PESSOAL</v>
          </cell>
          <cell r="I4435" t="str">
            <v>setembro</v>
          </cell>
          <cell r="N4435">
            <v>668.69</v>
          </cell>
        </row>
        <row r="4436">
          <cell r="B4436" t="str">
            <v>SALARIOS</v>
          </cell>
          <cell r="C4436" t="str">
            <v>DESPESA C/ PESSOAL</v>
          </cell>
          <cell r="I4436" t="str">
            <v>setembro</v>
          </cell>
          <cell r="N4436">
            <v>668.69</v>
          </cell>
        </row>
        <row r="4437">
          <cell r="B4437" t="str">
            <v>SALARIOS</v>
          </cell>
          <cell r="C4437" t="str">
            <v>DESPESA C/ PESSOAL</v>
          </cell>
          <cell r="I4437" t="str">
            <v>setembro</v>
          </cell>
          <cell r="N4437">
            <v>872.17</v>
          </cell>
        </row>
        <row r="4438">
          <cell r="B4438" t="str">
            <v>SALARIOS</v>
          </cell>
          <cell r="C4438" t="str">
            <v>DESPESA C/ PESSOAL</v>
          </cell>
          <cell r="I4438" t="str">
            <v>setembro</v>
          </cell>
          <cell r="N4438">
            <v>698.86</v>
          </cell>
        </row>
        <row r="4439">
          <cell r="B4439" t="str">
            <v>SALARIOS</v>
          </cell>
          <cell r="C4439" t="str">
            <v>DESPESA C/ PESSOAL</v>
          </cell>
          <cell r="I4439" t="str">
            <v>setembro</v>
          </cell>
          <cell r="N4439">
            <v>672.97</v>
          </cell>
        </row>
        <row r="4440">
          <cell r="B4440" t="str">
            <v>SALARIOS</v>
          </cell>
          <cell r="C4440" t="str">
            <v>DESPESA C/ PESSOAL</v>
          </cell>
          <cell r="I4440" t="str">
            <v>setembro</v>
          </cell>
          <cell r="N4440">
            <v>668.69</v>
          </cell>
        </row>
        <row r="4441">
          <cell r="B4441" t="str">
            <v>SALARIOS</v>
          </cell>
          <cell r="C4441" t="str">
            <v>DESPESA C/ PESSOAL</v>
          </cell>
          <cell r="I4441" t="str">
            <v>setembro</v>
          </cell>
          <cell r="N4441">
            <v>3000</v>
          </cell>
        </row>
        <row r="4442">
          <cell r="B4442" t="str">
            <v>SALARIOS</v>
          </cell>
          <cell r="C4442" t="str">
            <v>DESPESA C/ PESSOAL</v>
          </cell>
          <cell r="I4442" t="str">
            <v>setembro</v>
          </cell>
          <cell r="N4442">
            <v>2496.2600000000002</v>
          </cell>
        </row>
        <row r="4443">
          <cell r="B4443" t="str">
            <v>SALARIOS</v>
          </cell>
          <cell r="C4443" t="str">
            <v>DESPESA C/ PESSOAL</v>
          </cell>
          <cell r="I4443" t="str">
            <v>setembro</v>
          </cell>
          <cell r="N4443">
            <v>1600</v>
          </cell>
        </row>
        <row r="4444">
          <cell r="B4444" t="str">
            <v>SALARIOS</v>
          </cell>
          <cell r="C4444" t="str">
            <v>DESPESA C/ PESSOAL</v>
          </cell>
          <cell r="I4444" t="str">
            <v>setembro</v>
          </cell>
          <cell r="N4444">
            <v>1356.71</v>
          </cell>
        </row>
        <row r="4445">
          <cell r="B4445" t="str">
            <v>SALARIOS</v>
          </cell>
          <cell r="C4445" t="str">
            <v>DESPESA C/ PESSOAL</v>
          </cell>
          <cell r="I4445" t="str">
            <v>setembro</v>
          </cell>
          <cell r="N4445">
            <v>1229.51</v>
          </cell>
        </row>
        <row r="4446">
          <cell r="B4446" t="str">
            <v>SALARIOS</v>
          </cell>
          <cell r="C4446" t="str">
            <v>DESPESA C/ PESSOAL</v>
          </cell>
          <cell r="I4446" t="str">
            <v>setembro</v>
          </cell>
          <cell r="N4446">
            <v>1173.33</v>
          </cell>
        </row>
        <row r="4447">
          <cell r="B4447" t="str">
            <v>SALARIOS</v>
          </cell>
          <cell r="C4447" t="str">
            <v>DESPESA C/ PESSOAL</v>
          </cell>
          <cell r="I4447" t="str">
            <v>setembro</v>
          </cell>
          <cell r="N4447">
            <v>1017.53</v>
          </cell>
        </row>
        <row r="4448">
          <cell r="B4448" t="str">
            <v>SALARIOS</v>
          </cell>
          <cell r="C4448" t="str">
            <v>DESPESA C/ PESSOAL</v>
          </cell>
          <cell r="I4448" t="str">
            <v>setembro</v>
          </cell>
          <cell r="N4448">
            <v>948.47</v>
          </cell>
        </row>
        <row r="4449">
          <cell r="B4449" t="str">
            <v>SALARIOS</v>
          </cell>
          <cell r="C4449" t="str">
            <v>DESPESA C/ PESSOAL</v>
          </cell>
          <cell r="I4449" t="str">
            <v>setembro</v>
          </cell>
          <cell r="N4449">
            <v>852.54</v>
          </cell>
        </row>
        <row r="4450">
          <cell r="B4450" t="str">
            <v>SALARIOS</v>
          </cell>
          <cell r="C4450" t="str">
            <v>DESPESA C/ PESSOAL</v>
          </cell>
          <cell r="I4450" t="str">
            <v>setembro</v>
          </cell>
          <cell r="N4450">
            <v>847.85</v>
          </cell>
        </row>
        <row r="4451">
          <cell r="B4451" t="str">
            <v>SALARIOS</v>
          </cell>
          <cell r="C4451" t="str">
            <v>DESPESA C/ PESSOAL</v>
          </cell>
          <cell r="I4451" t="str">
            <v>setembro</v>
          </cell>
          <cell r="N4451">
            <v>672.97</v>
          </cell>
        </row>
        <row r="4452">
          <cell r="B4452" t="str">
            <v>FERIAS</v>
          </cell>
          <cell r="C4452" t="str">
            <v>DESPESA C/ PESSOAL</v>
          </cell>
          <cell r="I4452" t="str">
            <v>setembro</v>
          </cell>
          <cell r="N4452">
            <v>6281.55</v>
          </cell>
        </row>
        <row r="4453">
          <cell r="B4453" t="str">
            <v>SALARIOS</v>
          </cell>
          <cell r="C4453" t="str">
            <v>DESPESA C/ PESSOAL</v>
          </cell>
          <cell r="I4453" t="str">
            <v>outubro</v>
          </cell>
          <cell r="N4453">
            <v>526.03</v>
          </cell>
        </row>
        <row r="4454">
          <cell r="B4454" t="str">
            <v>SALARIOS</v>
          </cell>
          <cell r="C4454" t="str">
            <v>DESPESA C/ PESSOAL</v>
          </cell>
          <cell r="I4454" t="str">
            <v>outubro</v>
          </cell>
          <cell r="N4454">
            <v>2522.4499999999998</v>
          </cell>
        </row>
        <row r="4455">
          <cell r="B4455" t="str">
            <v>SALARIOS</v>
          </cell>
          <cell r="C4455" t="str">
            <v>DESPESA C/ PESSOAL</v>
          </cell>
          <cell r="I4455" t="str">
            <v>outubro</v>
          </cell>
          <cell r="N4455">
            <v>2362.23</v>
          </cell>
        </row>
        <row r="4456">
          <cell r="B4456" t="str">
            <v>SALARIOS</v>
          </cell>
          <cell r="C4456" t="str">
            <v>DESPESA C/ PESSOAL</v>
          </cell>
          <cell r="I4456" t="str">
            <v>outubro</v>
          </cell>
          <cell r="N4456">
            <v>1886.56</v>
          </cell>
        </row>
        <row r="4457">
          <cell r="B4457" t="str">
            <v>SALARIOS</v>
          </cell>
          <cell r="C4457" t="str">
            <v>DESPESA C/ PESSOAL</v>
          </cell>
          <cell r="I4457" t="str">
            <v>outubro</v>
          </cell>
          <cell r="N4457">
            <v>1480.04</v>
          </cell>
        </row>
        <row r="4458">
          <cell r="B4458" t="str">
            <v>SALARIOS</v>
          </cell>
          <cell r="C4458" t="str">
            <v>DESPESA C/ PESSOAL</v>
          </cell>
          <cell r="I4458" t="str">
            <v>outubro</v>
          </cell>
          <cell r="N4458">
            <v>1566.44</v>
          </cell>
        </row>
        <row r="4459">
          <cell r="B4459" t="str">
            <v>SALARIOS</v>
          </cell>
          <cell r="C4459" t="str">
            <v>DESPESA C/ PESSOAL</v>
          </cell>
          <cell r="I4459" t="str">
            <v>outubro</v>
          </cell>
          <cell r="N4459">
            <v>1178.02</v>
          </cell>
        </row>
        <row r="4460">
          <cell r="B4460" t="str">
            <v>SALARIOS</v>
          </cell>
          <cell r="C4460" t="str">
            <v>DESPESA C/ PESSOAL</v>
          </cell>
          <cell r="I4460" t="str">
            <v>outubro</v>
          </cell>
          <cell r="N4460">
            <v>1290.3699999999999</v>
          </cell>
        </row>
        <row r="4461">
          <cell r="B4461" t="str">
            <v>SALARIOS</v>
          </cell>
          <cell r="C4461" t="str">
            <v>DESPESA C/ PESSOAL</v>
          </cell>
          <cell r="I4461" t="str">
            <v>outubro</v>
          </cell>
          <cell r="N4461">
            <v>2715</v>
          </cell>
        </row>
        <row r="4462">
          <cell r="B4462" t="str">
            <v>SALARIOS</v>
          </cell>
          <cell r="C4462" t="str">
            <v>DESPESA C/ PESSOAL</v>
          </cell>
          <cell r="I4462" t="str">
            <v>outubro</v>
          </cell>
          <cell r="N4462">
            <v>1214.4000000000001</v>
          </cell>
        </row>
        <row r="4463">
          <cell r="B4463" t="str">
            <v>SALARIOS</v>
          </cell>
          <cell r="C4463" t="str">
            <v>DESPESA C/ PESSOAL</v>
          </cell>
          <cell r="I4463" t="str">
            <v>outubro</v>
          </cell>
          <cell r="N4463">
            <v>1992.54</v>
          </cell>
        </row>
        <row r="4464">
          <cell r="B4464" t="str">
            <v>SALARIOS</v>
          </cell>
          <cell r="C4464" t="str">
            <v>DESPESA C/ PESSOAL</v>
          </cell>
          <cell r="I4464" t="str">
            <v>outubro</v>
          </cell>
          <cell r="N4464">
            <v>1042.4000000000001</v>
          </cell>
        </row>
        <row r="4465">
          <cell r="B4465" t="str">
            <v>SALARIOS</v>
          </cell>
          <cell r="C4465" t="str">
            <v>DESPESA C/ PESSOAL</v>
          </cell>
          <cell r="I4465" t="str">
            <v>outubro</v>
          </cell>
          <cell r="N4465">
            <v>946.53</v>
          </cell>
        </row>
        <row r="4466">
          <cell r="B4466" t="str">
            <v>SALARIOS</v>
          </cell>
          <cell r="C4466" t="str">
            <v>DESPESA C/ PESSOAL</v>
          </cell>
          <cell r="I4466" t="str">
            <v>outubro</v>
          </cell>
          <cell r="N4466">
            <v>1385.43</v>
          </cell>
        </row>
        <row r="4467">
          <cell r="B4467" t="str">
            <v>SALARIOS</v>
          </cell>
          <cell r="C4467" t="str">
            <v>DESPESA C/ PESSOAL</v>
          </cell>
          <cell r="I4467" t="str">
            <v>outubro</v>
          </cell>
          <cell r="N4467">
            <v>1217.72</v>
          </cell>
        </row>
        <row r="4468">
          <cell r="B4468" t="str">
            <v>SALARIOS</v>
          </cell>
          <cell r="C4468" t="str">
            <v>DESPESA C/ PESSOAL</v>
          </cell>
          <cell r="I4468" t="str">
            <v>outubro</v>
          </cell>
          <cell r="N4468">
            <v>970.53</v>
          </cell>
        </row>
        <row r="4469">
          <cell r="B4469" t="str">
            <v>SALARIOS</v>
          </cell>
          <cell r="C4469" t="str">
            <v>DESPESA C/ PESSOAL</v>
          </cell>
          <cell r="I4469" t="str">
            <v>outubro</v>
          </cell>
          <cell r="N4469">
            <v>1354.46</v>
          </cell>
        </row>
        <row r="4470">
          <cell r="B4470" t="str">
            <v>SALARIOS</v>
          </cell>
          <cell r="C4470" t="str">
            <v>DESPESA C/ PESSOAL</v>
          </cell>
          <cell r="I4470" t="str">
            <v>outubro</v>
          </cell>
          <cell r="N4470">
            <v>749.06</v>
          </cell>
        </row>
        <row r="4471">
          <cell r="B4471" t="str">
            <v>SALARIOS</v>
          </cell>
          <cell r="C4471" t="str">
            <v>DESPESA C/ PESSOAL</v>
          </cell>
          <cell r="I4471" t="str">
            <v>outubro</v>
          </cell>
          <cell r="N4471">
            <v>1156.1600000000001</v>
          </cell>
        </row>
        <row r="4472">
          <cell r="B4472" t="str">
            <v>SALARIOS</v>
          </cell>
          <cell r="C4472" t="str">
            <v>DESPESA C/ PESSOAL</v>
          </cell>
          <cell r="I4472" t="str">
            <v>outubro</v>
          </cell>
          <cell r="N4472">
            <v>1364.22</v>
          </cell>
        </row>
        <row r="4473">
          <cell r="B4473" t="str">
            <v>SALARIOS</v>
          </cell>
          <cell r="C4473" t="str">
            <v>DESPESA C/ PESSOAL</v>
          </cell>
          <cell r="I4473" t="str">
            <v>outubro</v>
          </cell>
          <cell r="N4473">
            <v>2446.84</v>
          </cell>
        </row>
        <row r="4474">
          <cell r="B4474" t="str">
            <v>SALARIOS</v>
          </cell>
          <cell r="C4474" t="str">
            <v>DESPESA C/ PESSOAL</v>
          </cell>
          <cell r="I4474" t="str">
            <v>outubro</v>
          </cell>
          <cell r="N4474">
            <v>974.11</v>
          </cell>
        </row>
        <row r="4475">
          <cell r="B4475" t="str">
            <v>SALARIOS</v>
          </cell>
          <cell r="C4475" t="str">
            <v>DESPESA C/ PESSOAL</v>
          </cell>
          <cell r="I4475" t="str">
            <v>outubro</v>
          </cell>
          <cell r="N4475">
            <v>1432.24</v>
          </cell>
        </row>
        <row r="4476">
          <cell r="B4476" t="str">
            <v>SALARIOS</v>
          </cell>
          <cell r="C4476" t="str">
            <v>DESPESA C/ PESSOAL</v>
          </cell>
          <cell r="I4476" t="str">
            <v>outubro</v>
          </cell>
          <cell r="N4476">
            <v>2222.4</v>
          </cell>
        </row>
        <row r="4477">
          <cell r="B4477" t="str">
            <v>SALARIOS</v>
          </cell>
          <cell r="C4477" t="str">
            <v>DESPESA C/ PESSOAL</v>
          </cell>
          <cell r="I4477" t="str">
            <v>outubro</v>
          </cell>
          <cell r="N4477">
            <v>1396.67</v>
          </cell>
        </row>
        <row r="4478">
          <cell r="B4478" t="str">
            <v>SALARIOS</v>
          </cell>
          <cell r="C4478" t="str">
            <v>DESPESA C/ PESSOAL</v>
          </cell>
          <cell r="I4478" t="str">
            <v>outubro</v>
          </cell>
          <cell r="N4478">
            <v>1207.42</v>
          </cell>
        </row>
        <row r="4479">
          <cell r="B4479" t="str">
            <v>SALARIOS</v>
          </cell>
          <cell r="C4479" t="str">
            <v>DESPESA C/ PESSOAL</v>
          </cell>
          <cell r="I4479" t="str">
            <v>outubro</v>
          </cell>
          <cell r="N4479">
            <v>2100.7800000000002</v>
          </cell>
        </row>
        <row r="4480">
          <cell r="B4480" t="str">
            <v>SALARIOS</v>
          </cell>
          <cell r="C4480" t="str">
            <v>DESPESA C/ PESSOAL</v>
          </cell>
          <cell r="I4480" t="str">
            <v>outubro</v>
          </cell>
          <cell r="N4480">
            <v>4774.41</v>
          </cell>
        </row>
        <row r="4481">
          <cell r="B4481" t="str">
            <v>SALARIOS</v>
          </cell>
          <cell r="C4481" t="str">
            <v>DESPESA C/ PESSOAL</v>
          </cell>
          <cell r="I4481" t="str">
            <v>outubro</v>
          </cell>
          <cell r="N4481">
            <v>851.22</v>
          </cell>
        </row>
        <row r="4482">
          <cell r="B4482" t="str">
            <v>SALARIOS</v>
          </cell>
          <cell r="C4482" t="str">
            <v>DESPESA C/ PESSOAL</v>
          </cell>
          <cell r="I4482" t="str">
            <v>outubro</v>
          </cell>
          <cell r="N4482">
            <v>1964.41</v>
          </cell>
        </row>
        <row r="4483">
          <cell r="B4483" t="str">
            <v>SALARIOS</v>
          </cell>
          <cell r="C4483" t="str">
            <v>DESPESA C/ PESSOAL</v>
          </cell>
          <cell r="I4483" t="str">
            <v>outubro</v>
          </cell>
          <cell r="N4483">
            <v>175.44</v>
          </cell>
        </row>
        <row r="4484">
          <cell r="B4484" t="str">
            <v>SALARIOS</v>
          </cell>
          <cell r="C4484" t="str">
            <v>DESPESA C/ PESSOAL</v>
          </cell>
          <cell r="I4484" t="str">
            <v>outubro</v>
          </cell>
          <cell r="N4484">
            <v>1225.78</v>
          </cell>
        </row>
        <row r="4485">
          <cell r="B4485" t="str">
            <v>SALARIOS</v>
          </cell>
          <cell r="C4485" t="str">
            <v>DESPESA C/ PESSOAL</v>
          </cell>
          <cell r="I4485" t="str">
            <v>outubro</v>
          </cell>
          <cell r="N4485">
            <v>3789.88</v>
          </cell>
        </row>
        <row r="4486">
          <cell r="B4486" t="str">
            <v>SALARIOS</v>
          </cell>
          <cell r="C4486" t="str">
            <v>DESPESA C/ PESSOAL</v>
          </cell>
          <cell r="I4486" t="str">
            <v>outubro</v>
          </cell>
          <cell r="N4486">
            <v>928.79</v>
          </cell>
        </row>
        <row r="4487">
          <cell r="B4487" t="str">
            <v>SALARIOS</v>
          </cell>
          <cell r="C4487" t="str">
            <v>DESPESA C/ PESSOAL</v>
          </cell>
          <cell r="I4487" t="str">
            <v>outubro</v>
          </cell>
          <cell r="N4487">
            <v>2361.38</v>
          </cell>
        </row>
        <row r="4488">
          <cell r="B4488" t="str">
            <v>SALARIOS</v>
          </cell>
          <cell r="C4488" t="str">
            <v>DESPESA C/ PESSOAL</v>
          </cell>
          <cell r="I4488" t="str">
            <v>outubro</v>
          </cell>
          <cell r="N4488">
            <v>1713.22</v>
          </cell>
        </row>
        <row r="4489">
          <cell r="B4489" t="str">
            <v>SALARIOS</v>
          </cell>
          <cell r="C4489" t="str">
            <v>DESPESA C/ PESSOAL</v>
          </cell>
          <cell r="I4489" t="str">
            <v>outubro</v>
          </cell>
          <cell r="N4489">
            <v>1710.9</v>
          </cell>
        </row>
        <row r="4490">
          <cell r="B4490" t="str">
            <v>SALARIOS</v>
          </cell>
          <cell r="C4490" t="str">
            <v>DESPESA C/ PESSOAL</v>
          </cell>
          <cell r="I4490" t="str">
            <v>outubro</v>
          </cell>
          <cell r="N4490">
            <v>1014.62</v>
          </cell>
        </row>
        <row r="4491">
          <cell r="B4491" t="str">
            <v>SALARIOS</v>
          </cell>
          <cell r="C4491" t="str">
            <v>DESPESA C/ PESSOAL</v>
          </cell>
          <cell r="I4491" t="str">
            <v>outubro</v>
          </cell>
          <cell r="N4491">
            <v>1180.81</v>
          </cell>
        </row>
        <row r="4492">
          <cell r="B4492" t="str">
            <v>SALARIOS</v>
          </cell>
          <cell r="C4492" t="str">
            <v>DESPESA C/ PESSOAL</v>
          </cell>
          <cell r="I4492" t="str">
            <v>outubro</v>
          </cell>
          <cell r="N4492">
            <v>1091.3599999999999</v>
          </cell>
        </row>
        <row r="4493">
          <cell r="B4493" t="str">
            <v>SALARIOS</v>
          </cell>
          <cell r="C4493" t="str">
            <v>DESPESA C/ PESSOAL</v>
          </cell>
          <cell r="I4493" t="str">
            <v>outubro</v>
          </cell>
          <cell r="N4493">
            <v>1096.6400000000001</v>
          </cell>
        </row>
        <row r="4494">
          <cell r="B4494" t="str">
            <v>SALARIOS</v>
          </cell>
          <cell r="C4494" t="str">
            <v>DESPESA C/ PESSOAL</v>
          </cell>
          <cell r="I4494" t="str">
            <v>outubro</v>
          </cell>
          <cell r="N4494">
            <v>3079.04</v>
          </cell>
        </row>
        <row r="4495">
          <cell r="B4495" t="str">
            <v>SALARIOS</v>
          </cell>
          <cell r="C4495" t="str">
            <v>DESPESA C/ PESSOAL</v>
          </cell>
          <cell r="I4495" t="str">
            <v>outubro</v>
          </cell>
          <cell r="N4495">
            <v>1189.8699999999999</v>
          </cell>
        </row>
        <row r="4496">
          <cell r="B4496" t="str">
            <v>SALARIOS</v>
          </cell>
          <cell r="C4496" t="str">
            <v>DESPESA C/ PESSOAL</v>
          </cell>
          <cell r="I4496" t="str">
            <v>outubro</v>
          </cell>
          <cell r="N4496">
            <v>915.38</v>
          </cell>
        </row>
        <row r="4497">
          <cell r="B4497" t="str">
            <v>SALARIOS</v>
          </cell>
          <cell r="C4497" t="str">
            <v>DESPESA C/ PESSOAL</v>
          </cell>
          <cell r="I4497" t="str">
            <v>outubro</v>
          </cell>
          <cell r="N4497">
            <v>905.62</v>
          </cell>
        </row>
        <row r="4498">
          <cell r="B4498" t="str">
            <v>SALARIOS</v>
          </cell>
          <cell r="C4498" t="str">
            <v>DESPESA C/ PESSOAL</v>
          </cell>
          <cell r="I4498" t="str">
            <v>outubro</v>
          </cell>
          <cell r="N4498">
            <v>1060.3499999999999</v>
          </cell>
        </row>
        <row r="4499">
          <cell r="B4499" t="str">
            <v>SALARIOS</v>
          </cell>
          <cell r="C4499" t="str">
            <v>DESPESA C/ PESSOAL</v>
          </cell>
          <cell r="I4499" t="str">
            <v>outubro</v>
          </cell>
          <cell r="N4499">
            <v>1512.14</v>
          </cell>
        </row>
        <row r="4500">
          <cell r="B4500" t="str">
            <v>SALARIOS</v>
          </cell>
          <cell r="C4500" t="str">
            <v>DESPESA C/ PESSOAL</v>
          </cell>
          <cell r="I4500" t="str">
            <v>outubro</v>
          </cell>
          <cell r="N4500">
            <v>1030.7</v>
          </cell>
        </row>
        <row r="4501">
          <cell r="B4501" t="str">
            <v>SALARIOS</v>
          </cell>
          <cell r="C4501" t="str">
            <v>DESPESA C/ PESSOAL</v>
          </cell>
          <cell r="I4501" t="str">
            <v>outubro</v>
          </cell>
          <cell r="N4501">
            <v>1013.78</v>
          </cell>
        </row>
        <row r="4502">
          <cell r="B4502" t="str">
            <v>SALARIOS</v>
          </cell>
          <cell r="C4502" t="str">
            <v>DESPESA C/ PESSOAL</v>
          </cell>
          <cell r="I4502" t="str">
            <v>outubro</v>
          </cell>
          <cell r="N4502">
            <v>1057.74</v>
          </cell>
        </row>
        <row r="4503">
          <cell r="B4503" t="str">
            <v>SALARIOS</v>
          </cell>
          <cell r="C4503" t="str">
            <v>DESPESA C/ PESSOAL</v>
          </cell>
          <cell r="I4503" t="str">
            <v>outubro</v>
          </cell>
          <cell r="N4503">
            <v>2282.08</v>
          </cell>
        </row>
        <row r="4504">
          <cell r="B4504" t="str">
            <v>SALARIOS</v>
          </cell>
          <cell r="C4504" t="str">
            <v>DESPESA C/ PESSOAL</v>
          </cell>
          <cell r="I4504" t="str">
            <v>outubro</v>
          </cell>
          <cell r="N4504">
            <v>1646.11</v>
          </cell>
        </row>
        <row r="4505">
          <cell r="B4505" t="str">
            <v>SALARIOS</v>
          </cell>
          <cell r="C4505" t="str">
            <v>DESPESA C/ PESSOAL</v>
          </cell>
          <cell r="I4505" t="str">
            <v>outubro</v>
          </cell>
          <cell r="N4505">
            <v>1163.33</v>
          </cell>
        </row>
        <row r="4506">
          <cell r="B4506" t="str">
            <v>SALARIOS</v>
          </cell>
          <cell r="C4506" t="str">
            <v>DESPESA C/ PESSOAL</v>
          </cell>
          <cell r="I4506" t="str">
            <v>outubro</v>
          </cell>
          <cell r="N4506">
            <v>1367.44</v>
          </cell>
        </row>
        <row r="4507">
          <cell r="B4507" t="str">
            <v>SALARIOS</v>
          </cell>
          <cell r="C4507" t="str">
            <v>DESPESA C/ PESSOAL</v>
          </cell>
          <cell r="I4507" t="str">
            <v>outubro</v>
          </cell>
          <cell r="N4507">
            <v>1700.16</v>
          </cell>
        </row>
        <row r="4508">
          <cell r="B4508" t="str">
            <v>SALARIOS</v>
          </cell>
          <cell r="C4508" t="str">
            <v>DESPESA C/ PESSOAL</v>
          </cell>
          <cell r="I4508" t="str">
            <v>outubro</v>
          </cell>
          <cell r="N4508">
            <v>841.87</v>
          </cell>
        </row>
        <row r="4509">
          <cell r="B4509" t="str">
            <v>SALARIOS</v>
          </cell>
          <cell r="C4509" t="str">
            <v>DESPESA C/ PESSOAL</v>
          </cell>
          <cell r="I4509" t="str">
            <v>outubro</v>
          </cell>
          <cell r="N4509">
            <v>1186.1199999999999</v>
          </cell>
        </row>
        <row r="4510">
          <cell r="B4510" t="str">
            <v>SALARIOS</v>
          </cell>
          <cell r="C4510" t="str">
            <v>DESPESA C/ PESSOAL</v>
          </cell>
          <cell r="I4510" t="str">
            <v>outubro</v>
          </cell>
          <cell r="N4510">
            <v>1252.9100000000001</v>
          </cell>
        </row>
        <row r="4511">
          <cell r="B4511" t="str">
            <v>SALARIOS</v>
          </cell>
          <cell r="C4511" t="str">
            <v>DESPESA C/ PESSOAL</v>
          </cell>
          <cell r="I4511" t="str">
            <v>outubro</v>
          </cell>
          <cell r="N4511">
            <v>1032.9100000000001</v>
          </cell>
        </row>
        <row r="4512">
          <cell r="B4512" t="str">
            <v>SALARIOS</v>
          </cell>
          <cell r="C4512" t="str">
            <v>DESPESA C/ PESSOAL</v>
          </cell>
          <cell r="I4512" t="str">
            <v>outubro</v>
          </cell>
          <cell r="N4512">
            <v>462.7</v>
          </cell>
        </row>
        <row r="4513">
          <cell r="B4513" t="str">
            <v>SALARIOS</v>
          </cell>
          <cell r="C4513" t="str">
            <v>DESPESA C/ PESSOAL</v>
          </cell>
          <cell r="I4513" t="str">
            <v>outubro</v>
          </cell>
          <cell r="N4513">
            <v>1292.8399999999999</v>
          </cell>
        </row>
        <row r="4514">
          <cell r="B4514" t="str">
            <v>SALARIOS</v>
          </cell>
          <cell r="C4514" t="str">
            <v>DESPESA C/ PESSOAL</v>
          </cell>
          <cell r="I4514" t="str">
            <v>outubro</v>
          </cell>
          <cell r="N4514">
            <v>481.66</v>
          </cell>
        </row>
        <row r="4515">
          <cell r="B4515" t="str">
            <v>SALARIOS</v>
          </cell>
          <cell r="C4515" t="str">
            <v>DESPESA C/ PESSOAL</v>
          </cell>
          <cell r="I4515" t="str">
            <v>outubro</v>
          </cell>
          <cell r="N4515">
            <v>1742.38</v>
          </cell>
        </row>
        <row r="4516">
          <cell r="B4516" t="str">
            <v>SALARIOS</v>
          </cell>
          <cell r="C4516" t="str">
            <v>DESPESA C/ PESSOAL</v>
          </cell>
          <cell r="I4516" t="str">
            <v>outubro</v>
          </cell>
          <cell r="N4516">
            <v>1027.8900000000001</v>
          </cell>
        </row>
        <row r="4517">
          <cell r="B4517" t="str">
            <v>SALARIOS</v>
          </cell>
          <cell r="C4517" t="str">
            <v>DESPESA C/ PESSOAL</v>
          </cell>
          <cell r="I4517" t="str">
            <v>outubro</v>
          </cell>
          <cell r="N4517">
            <v>1047.29</v>
          </cell>
        </row>
        <row r="4518">
          <cell r="B4518" t="str">
            <v>SALARIOS</v>
          </cell>
          <cell r="C4518" t="str">
            <v>DESPESA C/ PESSOAL</v>
          </cell>
          <cell r="I4518" t="str">
            <v>outubro</v>
          </cell>
          <cell r="N4518">
            <v>2382.9899999999998</v>
          </cell>
        </row>
        <row r="4519">
          <cell r="B4519" t="str">
            <v>SALARIOS</v>
          </cell>
          <cell r="C4519" t="str">
            <v>DESPESA C/ PESSOAL</v>
          </cell>
          <cell r="I4519" t="str">
            <v>outubro</v>
          </cell>
          <cell r="N4519">
            <v>991.04</v>
          </cell>
        </row>
        <row r="4520">
          <cell r="B4520" t="str">
            <v>SALARIOS</v>
          </cell>
          <cell r="C4520" t="str">
            <v>DESPESA C/ PESSOAL</v>
          </cell>
          <cell r="I4520" t="str">
            <v>outubro</v>
          </cell>
          <cell r="N4520">
            <v>1234.49</v>
          </cell>
        </row>
        <row r="4521">
          <cell r="B4521" t="str">
            <v>SALARIOS</v>
          </cell>
          <cell r="C4521" t="str">
            <v>DESPESA C/ PESSOAL</v>
          </cell>
          <cell r="I4521" t="str">
            <v>outubro</v>
          </cell>
          <cell r="N4521">
            <v>670.4</v>
          </cell>
        </row>
        <row r="4522">
          <cell r="B4522" t="str">
            <v>SALARIOS</v>
          </cell>
          <cell r="C4522" t="str">
            <v>DESPESA C/ PESSOAL</v>
          </cell>
          <cell r="I4522" t="str">
            <v>outubro</v>
          </cell>
          <cell r="N4522">
            <v>3727.41</v>
          </cell>
        </row>
        <row r="4523">
          <cell r="B4523" t="str">
            <v>SALARIOS</v>
          </cell>
          <cell r="C4523" t="str">
            <v>DESPESA C/ PESSOAL</v>
          </cell>
          <cell r="I4523" t="str">
            <v>outubro</v>
          </cell>
          <cell r="N4523">
            <v>1788.46</v>
          </cell>
        </row>
        <row r="4524">
          <cell r="B4524" t="str">
            <v>SALARIOS</v>
          </cell>
          <cell r="C4524" t="str">
            <v>DESPESA C/ PESSOAL</v>
          </cell>
          <cell r="I4524" t="str">
            <v>outubro</v>
          </cell>
          <cell r="N4524">
            <v>1210.5999999999999</v>
          </cell>
        </row>
        <row r="4525">
          <cell r="B4525" t="str">
            <v>SALARIOS</v>
          </cell>
          <cell r="C4525" t="str">
            <v>DESPESA C/ PESSOAL</v>
          </cell>
          <cell r="I4525" t="str">
            <v>outubro</v>
          </cell>
          <cell r="N4525">
            <v>1368.45</v>
          </cell>
        </row>
        <row r="4526">
          <cell r="B4526" t="str">
            <v>SALARIOS</v>
          </cell>
          <cell r="C4526" t="str">
            <v>DESPESA C/ PESSOAL</v>
          </cell>
          <cell r="I4526" t="str">
            <v>outubro</v>
          </cell>
          <cell r="N4526">
            <v>2271.8000000000002</v>
          </cell>
        </row>
        <row r="4527">
          <cell r="B4527" t="str">
            <v>SALARIOS</v>
          </cell>
          <cell r="C4527" t="str">
            <v>DESPESA C/ PESSOAL</v>
          </cell>
          <cell r="I4527" t="str">
            <v>outubro</v>
          </cell>
          <cell r="N4527">
            <v>907.66</v>
          </cell>
        </row>
        <row r="4528">
          <cell r="B4528" t="str">
            <v>SALARIOS</v>
          </cell>
          <cell r="C4528" t="str">
            <v>DESPESA C/ PESSOAL</v>
          </cell>
          <cell r="I4528" t="str">
            <v>outubro</v>
          </cell>
          <cell r="N4528">
            <v>1982.15</v>
          </cell>
        </row>
        <row r="4529">
          <cell r="B4529" t="str">
            <v>SALARIOS</v>
          </cell>
          <cell r="C4529" t="str">
            <v>DESPESA C/ PESSOAL</v>
          </cell>
          <cell r="I4529" t="str">
            <v>outubro</v>
          </cell>
          <cell r="N4529">
            <v>10.46</v>
          </cell>
        </row>
        <row r="4530">
          <cell r="B4530" t="str">
            <v>SALARIOS</v>
          </cell>
          <cell r="C4530" t="str">
            <v>DESPESA C/ PESSOAL</v>
          </cell>
          <cell r="I4530" t="str">
            <v>outubro</v>
          </cell>
          <cell r="N4530">
            <v>1295.3800000000001</v>
          </cell>
        </row>
        <row r="4531">
          <cell r="B4531" t="str">
            <v>SALARIOS</v>
          </cell>
          <cell r="C4531" t="str">
            <v>DESPESA C/ PESSOAL</v>
          </cell>
          <cell r="I4531" t="str">
            <v>outubro</v>
          </cell>
          <cell r="N4531">
            <v>12000</v>
          </cell>
        </row>
        <row r="4532">
          <cell r="B4532" t="str">
            <v>SALARIOS</v>
          </cell>
          <cell r="C4532" t="str">
            <v>DESPESA C/ PESSOAL</v>
          </cell>
          <cell r="I4532" t="str">
            <v>outubro</v>
          </cell>
          <cell r="N4532">
            <v>60.06</v>
          </cell>
        </row>
        <row r="4533">
          <cell r="B4533" t="str">
            <v>MAO DE OBRA - PJ</v>
          </cell>
          <cell r="C4533" t="str">
            <v>DESPESA C/ PESSOAL</v>
          </cell>
          <cell r="I4533" t="str">
            <v>outubro</v>
          </cell>
          <cell r="N4533">
            <v>1333.33</v>
          </cell>
        </row>
        <row r="4534">
          <cell r="B4534" t="str">
            <v>PAGAMENTO DE GORJETA</v>
          </cell>
          <cell r="C4534" t="str">
            <v>DESPESA C/ PESSOAL</v>
          </cell>
          <cell r="I4534" t="str">
            <v>outubro</v>
          </cell>
          <cell r="N4534">
            <v>3620.65</v>
          </cell>
        </row>
        <row r="4535">
          <cell r="B4535" t="str">
            <v>PAGAMENTO DE GORJETA</v>
          </cell>
          <cell r="C4535" t="str">
            <v>DESPESA C/ PESSOAL</v>
          </cell>
          <cell r="I4535" t="str">
            <v>outubro</v>
          </cell>
          <cell r="N4535">
            <v>2628.32</v>
          </cell>
        </row>
        <row r="4536">
          <cell r="B4536" t="str">
            <v>PAGAMENTO DE GORJETA</v>
          </cell>
          <cell r="C4536" t="str">
            <v>DESPESA C/ PESSOAL</v>
          </cell>
          <cell r="I4536" t="str">
            <v>outubro</v>
          </cell>
          <cell r="N4536">
            <v>804.59</v>
          </cell>
        </row>
        <row r="4537">
          <cell r="B4537" t="str">
            <v>PAGAMENTO DE GORJETA</v>
          </cell>
          <cell r="C4537" t="str">
            <v>DESPESA C/ PESSOAL</v>
          </cell>
          <cell r="I4537" t="str">
            <v>outubro</v>
          </cell>
          <cell r="N4537">
            <v>2011.47</v>
          </cell>
        </row>
        <row r="4538">
          <cell r="B4538" t="str">
            <v>PAGAMENTO DE GORJETA</v>
          </cell>
          <cell r="C4538" t="str">
            <v>DESPESA C/ PESSOAL</v>
          </cell>
          <cell r="I4538" t="str">
            <v>outubro</v>
          </cell>
          <cell r="N4538">
            <v>3620.65</v>
          </cell>
        </row>
        <row r="4539">
          <cell r="B4539" t="str">
            <v>PAGAMENTO DE GORJETA</v>
          </cell>
          <cell r="C4539" t="str">
            <v>DESPESA C/ PESSOAL</v>
          </cell>
          <cell r="I4539" t="str">
            <v>outubro</v>
          </cell>
          <cell r="N4539">
            <v>2413.77</v>
          </cell>
        </row>
        <row r="4540">
          <cell r="B4540" t="str">
            <v>PAGAMENTO DE GORJETA</v>
          </cell>
          <cell r="C4540" t="str">
            <v>DESPESA C/ PESSOAL</v>
          </cell>
          <cell r="I4540" t="str">
            <v>outubro</v>
          </cell>
          <cell r="N4540">
            <v>2413.77</v>
          </cell>
        </row>
        <row r="4541">
          <cell r="B4541" t="str">
            <v>PAGAMENTO DE GORJETA</v>
          </cell>
          <cell r="C4541" t="str">
            <v>DESPESA C/ PESSOAL</v>
          </cell>
          <cell r="I4541" t="str">
            <v>outubro</v>
          </cell>
          <cell r="N4541">
            <v>1206.8800000000001</v>
          </cell>
        </row>
        <row r="4542">
          <cell r="B4542" t="str">
            <v>PAGAMENTO DE GORJETA</v>
          </cell>
          <cell r="C4542" t="str">
            <v>DESPESA C/ PESSOAL</v>
          </cell>
          <cell r="I4542" t="str">
            <v>outubro</v>
          </cell>
          <cell r="N4542">
            <v>3218.36</v>
          </cell>
        </row>
        <row r="4543">
          <cell r="B4543" t="str">
            <v>PAGAMENTO DE GORJETA</v>
          </cell>
          <cell r="C4543" t="str">
            <v>DESPESA C/ PESSOAL</v>
          </cell>
          <cell r="I4543" t="str">
            <v>outubro</v>
          </cell>
          <cell r="N4543">
            <v>2011.47</v>
          </cell>
        </row>
        <row r="4544">
          <cell r="B4544" t="str">
            <v>PAGAMENTO DE GORJETA</v>
          </cell>
          <cell r="C4544" t="str">
            <v>DESPESA C/ PESSOAL</v>
          </cell>
          <cell r="I4544" t="str">
            <v>outubro</v>
          </cell>
          <cell r="N4544">
            <v>2011.47</v>
          </cell>
        </row>
        <row r="4545">
          <cell r="B4545" t="str">
            <v>PAGAMENTO DE GORJETA</v>
          </cell>
          <cell r="C4545" t="str">
            <v>DESPESA C/ PESSOAL</v>
          </cell>
          <cell r="I4545" t="str">
            <v>outubro</v>
          </cell>
          <cell r="N4545">
            <v>2628.32</v>
          </cell>
        </row>
        <row r="4546">
          <cell r="B4546" t="str">
            <v>PAGAMENTO DE GORJETA</v>
          </cell>
          <cell r="C4546" t="str">
            <v>DESPESA C/ PESSOAL</v>
          </cell>
          <cell r="I4546" t="str">
            <v>outubro</v>
          </cell>
          <cell r="N4546">
            <v>2413.77</v>
          </cell>
        </row>
        <row r="4547">
          <cell r="B4547" t="str">
            <v>PAGAMENTO DE GORJETA</v>
          </cell>
          <cell r="C4547" t="str">
            <v>DESPESA C/ PESSOAL</v>
          </cell>
          <cell r="I4547" t="str">
            <v>outubro</v>
          </cell>
          <cell r="N4547">
            <v>1609.18</v>
          </cell>
        </row>
        <row r="4548">
          <cell r="B4548" t="str">
            <v>PAGAMENTO DE GORJETA</v>
          </cell>
          <cell r="C4548" t="str">
            <v>DESPESA C/ PESSOAL</v>
          </cell>
          <cell r="I4548" t="str">
            <v>outubro</v>
          </cell>
          <cell r="N4548">
            <v>402.29</v>
          </cell>
        </row>
        <row r="4549">
          <cell r="B4549" t="str">
            <v>PAGAMENTO DE GORJETA</v>
          </cell>
          <cell r="C4549" t="str">
            <v>DESPESA C/ PESSOAL</v>
          </cell>
          <cell r="I4549" t="str">
            <v>outubro</v>
          </cell>
          <cell r="N4549">
            <v>1609.18</v>
          </cell>
        </row>
        <row r="4550">
          <cell r="B4550" t="str">
            <v>PAGAMENTO DE GORJETA</v>
          </cell>
          <cell r="C4550" t="str">
            <v>DESPESA C/ PESSOAL</v>
          </cell>
          <cell r="I4550" t="str">
            <v>outubro</v>
          </cell>
          <cell r="N4550">
            <v>1206.8800000000001</v>
          </cell>
        </row>
        <row r="4551">
          <cell r="B4551" t="str">
            <v>PAGAMENTO DE GORJETA</v>
          </cell>
          <cell r="C4551" t="str">
            <v>DESPESA C/ PESSOAL</v>
          </cell>
          <cell r="I4551" t="str">
            <v>outubro</v>
          </cell>
          <cell r="N4551">
            <v>1180.06</v>
          </cell>
        </row>
        <row r="4552">
          <cell r="B4552" t="str">
            <v>PAGAMENTO DE GORJETA</v>
          </cell>
          <cell r="C4552" t="str">
            <v>DESPESA C/ PESSOAL</v>
          </cell>
          <cell r="I4552" t="str">
            <v>outubro</v>
          </cell>
          <cell r="N4552">
            <v>4827.53</v>
          </cell>
        </row>
        <row r="4553">
          <cell r="B4553" t="str">
            <v>PAGAMENTO DE GORJETA</v>
          </cell>
          <cell r="C4553" t="str">
            <v>DESPESA C/ PESSOAL</v>
          </cell>
          <cell r="I4553" t="str">
            <v>outubro</v>
          </cell>
          <cell r="N4553">
            <v>3218.36</v>
          </cell>
        </row>
        <row r="4554">
          <cell r="B4554" t="str">
            <v>PAGAMENTO DE GORJETA</v>
          </cell>
          <cell r="C4554" t="str">
            <v>DESPESA C/ PESSOAL</v>
          </cell>
          <cell r="I4554" t="str">
            <v>outubro</v>
          </cell>
          <cell r="N4554">
            <v>1086.2</v>
          </cell>
        </row>
        <row r="4555">
          <cell r="B4555" t="str">
            <v>PAGAMENTO DE GORJETA</v>
          </cell>
          <cell r="C4555" t="str">
            <v>DESPESA C/ PESSOAL</v>
          </cell>
          <cell r="I4555" t="str">
            <v>outubro</v>
          </cell>
          <cell r="N4555">
            <v>2011.47</v>
          </cell>
        </row>
        <row r="4556">
          <cell r="B4556" t="str">
            <v>PAGAMENTO DE GORJETA</v>
          </cell>
          <cell r="C4556" t="str">
            <v>DESPESA C/ PESSOAL</v>
          </cell>
          <cell r="I4556" t="str">
            <v>outubro</v>
          </cell>
          <cell r="N4556">
            <v>1206.8800000000001</v>
          </cell>
        </row>
        <row r="4557">
          <cell r="B4557" t="str">
            <v>PAGAMENTO DE GORJETA</v>
          </cell>
          <cell r="C4557" t="str">
            <v>DESPESA C/ PESSOAL</v>
          </cell>
          <cell r="I4557" t="str">
            <v>outubro</v>
          </cell>
          <cell r="N4557">
            <v>1609.18</v>
          </cell>
        </row>
        <row r="4558">
          <cell r="B4558" t="str">
            <v>PAGAMENTO DE GORJETA</v>
          </cell>
          <cell r="C4558" t="str">
            <v>DESPESA C/ PESSOAL</v>
          </cell>
          <cell r="I4558" t="str">
            <v>outubro</v>
          </cell>
          <cell r="N4558">
            <v>3218.36</v>
          </cell>
        </row>
        <row r="4559">
          <cell r="B4559" t="str">
            <v>PAGAMENTO DE GORJETA</v>
          </cell>
          <cell r="C4559" t="str">
            <v>DESPESA C/ PESSOAL</v>
          </cell>
          <cell r="I4559" t="str">
            <v>outubro</v>
          </cell>
          <cell r="N4559">
            <v>442.52</v>
          </cell>
        </row>
        <row r="4560">
          <cell r="B4560" t="str">
            <v>PAGAMENTO DE GORJETA</v>
          </cell>
          <cell r="C4560" t="str">
            <v>DESPESA C/ PESSOAL</v>
          </cell>
          <cell r="I4560" t="str">
            <v>outubro</v>
          </cell>
          <cell r="N4560">
            <v>2574.6799999999998</v>
          </cell>
        </row>
        <row r="4561">
          <cell r="B4561" t="str">
            <v>PAGAMENTO DE GORJETA</v>
          </cell>
          <cell r="C4561" t="str">
            <v>DESPESA C/ PESSOAL</v>
          </cell>
          <cell r="I4561" t="str">
            <v>outubro</v>
          </cell>
          <cell r="N4561">
            <v>201.15</v>
          </cell>
        </row>
        <row r="4562">
          <cell r="B4562" t="str">
            <v>PAGAMENTO DE GORJETA</v>
          </cell>
          <cell r="C4562" t="str">
            <v>DESPESA C/ PESSOAL</v>
          </cell>
          <cell r="I4562" t="str">
            <v>outubro</v>
          </cell>
          <cell r="N4562">
            <v>1743.28</v>
          </cell>
        </row>
        <row r="4563">
          <cell r="B4563" t="str">
            <v>PAGAMENTO DE GORJETA</v>
          </cell>
          <cell r="C4563" t="str">
            <v>DESPESA C/ PESSOAL</v>
          </cell>
          <cell r="I4563" t="str">
            <v>outubro</v>
          </cell>
          <cell r="N4563">
            <v>2011.47</v>
          </cell>
        </row>
        <row r="4564">
          <cell r="B4564" t="str">
            <v>PAGAMENTO DE GORJETA</v>
          </cell>
          <cell r="C4564" t="str">
            <v>DESPESA C/ PESSOAL</v>
          </cell>
          <cell r="I4564" t="str">
            <v>outubro</v>
          </cell>
          <cell r="N4564">
            <v>3218.36</v>
          </cell>
        </row>
        <row r="4565">
          <cell r="B4565" t="str">
            <v>PAGAMENTO DE GORJETA</v>
          </cell>
          <cell r="C4565" t="str">
            <v>DESPESA C/ PESSOAL</v>
          </cell>
          <cell r="I4565" t="str">
            <v>outubro</v>
          </cell>
          <cell r="N4565">
            <v>1206.8800000000001</v>
          </cell>
        </row>
        <row r="4566">
          <cell r="B4566" t="str">
            <v>PAGAMENTO DE GORJETA</v>
          </cell>
          <cell r="C4566" t="str">
            <v>DESPESA C/ PESSOAL</v>
          </cell>
          <cell r="I4566" t="str">
            <v>outubro</v>
          </cell>
          <cell r="N4566">
            <v>402.29</v>
          </cell>
        </row>
        <row r="4567">
          <cell r="B4567" t="str">
            <v>PAGAMENTO DE GORJETA</v>
          </cell>
          <cell r="C4567" t="str">
            <v>DESPESA C/ PESSOAL</v>
          </cell>
          <cell r="I4567" t="str">
            <v>outubro</v>
          </cell>
          <cell r="N4567">
            <v>2011.47</v>
          </cell>
        </row>
        <row r="4568">
          <cell r="B4568" t="str">
            <v>PAGAMENTO DE GORJETA</v>
          </cell>
          <cell r="C4568" t="str">
            <v>DESPESA C/ PESSOAL</v>
          </cell>
          <cell r="I4568" t="str">
            <v>outubro</v>
          </cell>
          <cell r="N4568">
            <v>2816.06</v>
          </cell>
        </row>
        <row r="4569">
          <cell r="B4569" t="str">
            <v>PAGAMENTO DE GORJETA</v>
          </cell>
          <cell r="C4569" t="str">
            <v>DESPESA C/ PESSOAL</v>
          </cell>
          <cell r="I4569" t="str">
            <v>outubro</v>
          </cell>
          <cell r="N4569">
            <v>1206.8900000000001</v>
          </cell>
        </row>
        <row r="4570">
          <cell r="B4570" t="str">
            <v>PAGAMENTO DE GORJETA</v>
          </cell>
          <cell r="C4570" t="str">
            <v>DESPESA C/ PESSOAL</v>
          </cell>
          <cell r="I4570" t="str">
            <v>outubro</v>
          </cell>
          <cell r="N4570">
            <v>402.29</v>
          </cell>
        </row>
        <row r="4571">
          <cell r="B4571" t="str">
            <v>PAGAMENTO DE GORJETA</v>
          </cell>
          <cell r="C4571" t="str">
            <v>DESPESA C/ PESSOAL</v>
          </cell>
          <cell r="I4571" t="str">
            <v>outubro</v>
          </cell>
          <cell r="N4571">
            <v>2413.77</v>
          </cell>
        </row>
        <row r="4572">
          <cell r="B4572" t="str">
            <v>PAGAMENTO DE GORJETA</v>
          </cell>
          <cell r="C4572" t="str">
            <v>DESPESA C/ PESSOAL</v>
          </cell>
          <cell r="I4572" t="str">
            <v>outubro</v>
          </cell>
          <cell r="N4572">
            <v>1609.18</v>
          </cell>
        </row>
        <row r="4573">
          <cell r="B4573" t="str">
            <v>PAGAMENTO DE GORJETA</v>
          </cell>
          <cell r="C4573" t="str">
            <v>DESPESA C/ PESSOAL</v>
          </cell>
          <cell r="I4573" t="str">
            <v>outubro</v>
          </cell>
          <cell r="N4573">
            <v>402.29</v>
          </cell>
        </row>
        <row r="4574">
          <cell r="B4574" t="str">
            <v>PAGAMENTO DE GORJETA</v>
          </cell>
          <cell r="C4574" t="str">
            <v>DESPESA C/ PESSOAL</v>
          </cell>
          <cell r="I4574" t="str">
            <v>outubro</v>
          </cell>
          <cell r="N4574">
            <v>2011.47</v>
          </cell>
        </row>
        <row r="4575">
          <cell r="B4575" t="str">
            <v>PAGAMENTO DE GORJETA</v>
          </cell>
          <cell r="C4575" t="str">
            <v>DESPESA C/ PESSOAL</v>
          </cell>
          <cell r="I4575" t="str">
            <v>outubro</v>
          </cell>
          <cell r="N4575">
            <v>3218.36</v>
          </cell>
        </row>
        <row r="4576">
          <cell r="B4576" t="str">
            <v>PAGAMENTO DE GORJETA</v>
          </cell>
          <cell r="C4576" t="str">
            <v>DESPESA C/ PESSOAL</v>
          </cell>
          <cell r="I4576" t="str">
            <v>outubro</v>
          </cell>
          <cell r="N4576">
            <v>1206.8800000000001</v>
          </cell>
        </row>
        <row r="4577">
          <cell r="B4577" t="str">
            <v>PAGAMENTO DE GORJETA</v>
          </cell>
          <cell r="C4577" t="str">
            <v>DESPESA C/ PESSOAL</v>
          </cell>
          <cell r="I4577" t="str">
            <v>outubro</v>
          </cell>
          <cell r="N4577">
            <v>804.59</v>
          </cell>
        </row>
        <row r="4578">
          <cell r="B4578" t="str">
            <v>PAGAMENTO DE GORJETA</v>
          </cell>
          <cell r="C4578" t="str">
            <v>DESPESA C/ PESSOAL</v>
          </cell>
          <cell r="I4578" t="str">
            <v>outubro</v>
          </cell>
          <cell r="N4578">
            <v>1206.8800000000001</v>
          </cell>
        </row>
        <row r="4579">
          <cell r="B4579" t="str">
            <v>PAGAMENTO DE GORJETA</v>
          </cell>
          <cell r="C4579" t="str">
            <v>DESPESA C/ PESSOAL</v>
          </cell>
          <cell r="I4579" t="str">
            <v>outubro</v>
          </cell>
          <cell r="N4579">
            <v>402.29</v>
          </cell>
        </row>
        <row r="4580">
          <cell r="B4580" t="str">
            <v>PAGAMENTO DE GORJETA</v>
          </cell>
          <cell r="C4580" t="str">
            <v>DESPESA C/ PESSOAL</v>
          </cell>
          <cell r="I4580" t="str">
            <v>outubro</v>
          </cell>
          <cell r="N4580">
            <v>2011.47</v>
          </cell>
        </row>
        <row r="4581">
          <cell r="B4581" t="str">
            <v>PAGAMENTO DE GORJETA</v>
          </cell>
          <cell r="C4581" t="str">
            <v>DESPESA C/ PESSOAL</v>
          </cell>
          <cell r="I4581" t="str">
            <v>outubro</v>
          </cell>
          <cell r="N4581">
            <v>804.59</v>
          </cell>
        </row>
        <row r="4582">
          <cell r="B4582" t="str">
            <v>PAGAMENTO DE GORJETA</v>
          </cell>
          <cell r="C4582" t="str">
            <v>DESPESA C/ PESSOAL</v>
          </cell>
          <cell r="I4582" t="str">
            <v>outubro</v>
          </cell>
          <cell r="N4582">
            <v>3218.36</v>
          </cell>
        </row>
        <row r="4583">
          <cell r="B4583" t="str">
            <v>PAGAMENTO DE GORJETA</v>
          </cell>
          <cell r="C4583" t="str">
            <v>DESPESA C/ PESSOAL</v>
          </cell>
          <cell r="I4583" t="str">
            <v>outubro</v>
          </cell>
          <cell r="N4583">
            <v>804.59</v>
          </cell>
        </row>
        <row r="4584">
          <cell r="B4584" t="str">
            <v>PAGAMENTO DE GORJETA</v>
          </cell>
          <cell r="C4584" t="str">
            <v>DESPESA C/ PESSOAL</v>
          </cell>
          <cell r="I4584" t="str">
            <v>outubro</v>
          </cell>
          <cell r="N4584">
            <v>1609.18</v>
          </cell>
        </row>
        <row r="4585">
          <cell r="B4585" t="str">
            <v>PAGAMENTO DE GORJETA</v>
          </cell>
          <cell r="C4585" t="str">
            <v>DESPESA C/ PESSOAL</v>
          </cell>
          <cell r="I4585" t="str">
            <v>outubro</v>
          </cell>
          <cell r="N4585">
            <v>1206.8800000000001</v>
          </cell>
        </row>
        <row r="4586">
          <cell r="B4586" t="str">
            <v>PAGAMENTO DE GORJETA</v>
          </cell>
          <cell r="C4586" t="str">
            <v>DESPESA C/ PESSOAL</v>
          </cell>
          <cell r="I4586" t="str">
            <v>outubro</v>
          </cell>
          <cell r="N4586">
            <v>2816.06</v>
          </cell>
        </row>
        <row r="4587">
          <cell r="B4587" t="str">
            <v>PAGAMENTO DE GORJETA</v>
          </cell>
          <cell r="C4587" t="str">
            <v>DESPESA C/ PESSOAL</v>
          </cell>
          <cell r="I4587" t="str">
            <v>outubro</v>
          </cell>
          <cell r="N4587">
            <v>4022.94</v>
          </cell>
        </row>
        <row r="4588">
          <cell r="B4588" t="str">
            <v>PAGAMENTO DE GORJETA</v>
          </cell>
          <cell r="C4588" t="str">
            <v>DESPESA C/ PESSOAL</v>
          </cell>
          <cell r="I4588" t="str">
            <v>outubro</v>
          </cell>
          <cell r="N4588">
            <v>2413.77</v>
          </cell>
        </row>
        <row r="4589">
          <cell r="B4589" t="str">
            <v>PAGAMENTO DE GORJETA</v>
          </cell>
          <cell r="C4589" t="str">
            <v>DESPESA C/ PESSOAL</v>
          </cell>
          <cell r="I4589" t="str">
            <v>outubro</v>
          </cell>
          <cell r="N4589">
            <v>321.83999999999997</v>
          </cell>
        </row>
        <row r="4590">
          <cell r="B4590" t="str">
            <v>PAGAMENTO DE GORJETA</v>
          </cell>
          <cell r="C4590" t="str">
            <v>DESPESA C/ PESSOAL</v>
          </cell>
          <cell r="I4590" t="str">
            <v>outubro</v>
          </cell>
          <cell r="N4590">
            <v>2816.06</v>
          </cell>
        </row>
        <row r="4591">
          <cell r="B4591" t="str">
            <v>PAGAMENTO DE GORJETA</v>
          </cell>
          <cell r="C4591" t="str">
            <v>DESPESA C/ PESSOAL</v>
          </cell>
          <cell r="I4591" t="str">
            <v>outubro</v>
          </cell>
          <cell r="N4591">
            <v>1206.8800000000001</v>
          </cell>
        </row>
        <row r="4592">
          <cell r="B4592" t="str">
            <v>PAGAMENTO DE GORJETA</v>
          </cell>
          <cell r="C4592" t="str">
            <v>DESPESA C/ PESSOAL</v>
          </cell>
          <cell r="I4592" t="str">
            <v>outubro</v>
          </cell>
          <cell r="N4592">
            <v>3218.36</v>
          </cell>
        </row>
        <row r="4593">
          <cell r="B4593" t="str">
            <v>PAGAMENTO DE GORJETA</v>
          </cell>
          <cell r="C4593" t="str">
            <v>DESPESA C/ PESSOAL</v>
          </cell>
          <cell r="I4593" t="str">
            <v>outubro</v>
          </cell>
          <cell r="N4593">
            <v>4022.94</v>
          </cell>
        </row>
        <row r="4594">
          <cell r="B4594" t="str">
            <v>PAGAMENTO DE GORJETA</v>
          </cell>
          <cell r="C4594" t="str">
            <v>DESPESA C/ PESSOAL</v>
          </cell>
          <cell r="I4594" t="str">
            <v>outubro</v>
          </cell>
          <cell r="N4594">
            <v>4022.94</v>
          </cell>
        </row>
        <row r="4595">
          <cell r="B4595" t="str">
            <v>PAGAMENTO DE GORJETA</v>
          </cell>
          <cell r="C4595" t="str">
            <v>DESPESA C/ PESSOAL</v>
          </cell>
          <cell r="I4595" t="str">
            <v>outubro</v>
          </cell>
          <cell r="N4595">
            <v>4022.94</v>
          </cell>
        </row>
        <row r="4596">
          <cell r="B4596" t="str">
            <v>PAGAMENTO DE GORJETA</v>
          </cell>
          <cell r="C4596" t="str">
            <v>DESPESA C/ PESSOAL</v>
          </cell>
          <cell r="I4596" t="str">
            <v>outubro</v>
          </cell>
          <cell r="N4596">
            <v>3218.36</v>
          </cell>
        </row>
        <row r="4597">
          <cell r="B4597" t="str">
            <v>PAGAMENTO DE GORJETA</v>
          </cell>
          <cell r="C4597" t="str">
            <v>DESPESA C/ PESSOAL</v>
          </cell>
          <cell r="I4597" t="str">
            <v>outubro</v>
          </cell>
          <cell r="N4597">
            <v>2413.77</v>
          </cell>
        </row>
        <row r="4598">
          <cell r="B4598" t="str">
            <v>PAGAMENTO DE GORJETA</v>
          </cell>
          <cell r="C4598" t="str">
            <v>DESPESA C/ PESSOAL</v>
          </cell>
          <cell r="I4598" t="str">
            <v>outubro</v>
          </cell>
          <cell r="N4598">
            <v>2011.47</v>
          </cell>
        </row>
        <row r="4599">
          <cell r="B4599" t="str">
            <v>PAGAMENTO DE GORJETA</v>
          </cell>
          <cell r="C4599" t="str">
            <v>DESPESA C/ PESSOAL</v>
          </cell>
          <cell r="I4599" t="str">
            <v>outubro</v>
          </cell>
          <cell r="N4599">
            <v>2011.47</v>
          </cell>
        </row>
        <row r="4600">
          <cell r="B4600" t="str">
            <v>PAGAMENTO DE GORJETA</v>
          </cell>
          <cell r="C4600" t="str">
            <v>DESPESA C/ PESSOAL</v>
          </cell>
          <cell r="I4600" t="str">
            <v>outubro</v>
          </cell>
          <cell r="N4600">
            <v>1609.18</v>
          </cell>
        </row>
        <row r="4601">
          <cell r="B4601" t="str">
            <v>PAGAMENTO DE GORJETA</v>
          </cell>
          <cell r="C4601" t="str">
            <v>DESPESA C/ PESSOAL</v>
          </cell>
          <cell r="I4601" t="str">
            <v>outubro</v>
          </cell>
          <cell r="N4601">
            <v>1609.18</v>
          </cell>
        </row>
        <row r="4602">
          <cell r="B4602" t="str">
            <v>PAGAMENTO DE GORJETA</v>
          </cell>
          <cell r="C4602" t="str">
            <v>DESPESA C/ PESSOAL</v>
          </cell>
          <cell r="I4602" t="str">
            <v>outubro</v>
          </cell>
          <cell r="N4602">
            <v>1394.62</v>
          </cell>
        </row>
        <row r="4603">
          <cell r="B4603" t="str">
            <v>PAGAMENTO DE GORJETA</v>
          </cell>
          <cell r="C4603" t="str">
            <v>DESPESA C/ PESSOAL</v>
          </cell>
          <cell r="I4603" t="str">
            <v>outubro</v>
          </cell>
          <cell r="N4603">
            <v>375.47</v>
          </cell>
        </row>
        <row r="4604">
          <cell r="B4604" t="str">
            <v>PAGAMENTO DE GORJETA</v>
          </cell>
          <cell r="C4604" t="str">
            <v>DESPESA C/ PESSOAL</v>
          </cell>
          <cell r="I4604" t="str">
            <v>outubro</v>
          </cell>
          <cell r="N4604">
            <v>214.56</v>
          </cell>
        </row>
        <row r="4605">
          <cell r="B4605" t="str">
            <v>PAGAMENTO DE GORJETA</v>
          </cell>
          <cell r="C4605" t="str">
            <v>DESPESA C/ PESSOAL</v>
          </cell>
          <cell r="I4605" t="str">
            <v>outubro</v>
          </cell>
          <cell r="N4605">
            <v>402.29</v>
          </cell>
        </row>
        <row r="4606">
          <cell r="B4606" t="str">
            <v>SALARIOS</v>
          </cell>
          <cell r="C4606" t="str">
            <v>DESPESA C/ PESSOAL</v>
          </cell>
          <cell r="I4606" t="str">
            <v>outubro</v>
          </cell>
          <cell r="N4606">
            <v>308.98</v>
          </cell>
        </row>
        <row r="4607">
          <cell r="B4607" t="str">
            <v>SALARIOS</v>
          </cell>
          <cell r="C4607" t="str">
            <v>DESPESA C/ PESSOAL</v>
          </cell>
          <cell r="I4607" t="str">
            <v>outubro</v>
          </cell>
          <cell r="N4607">
            <v>2088.59</v>
          </cell>
        </row>
        <row r="4608">
          <cell r="B4608" t="str">
            <v>SALARIOS</v>
          </cell>
          <cell r="C4608" t="str">
            <v>DESPESA C/ PESSOAL</v>
          </cell>
          <cell r="I4608" t="str">
            <v>outubro</v>
          </cell>
          <cell r="N4608">
            <v>750</v>
          </cell>
        </row>
        <row r="4609">
          <cell r="B4609" t="str">
            <v>PAGAMENTO DE GORJETA</v>
          </cell>
          <cell r="C4609" t="str">
            <v>DESPESA C/ PESSOAL</v>
          </cell>
          <cell r="I4609" t="str">
            <v>outubro</v>
          </cell>
          <cell r="N4609">
            <v>1206.8800000000001</v>
          </cell>
        </row>
        <row r="4610">
          <cell r="B4610" t="str">
            <v>SALARIOS</v>
          </cell>
          <cell r="C4610" t="str">
            <v>DESPESA C/ PESSOAL</v>
          </cell>
          <cell r="I4610" t="str">
            <v>outubro</v>
          </cell>
          <cell r="N4610">
            <v>1098.29</v>
          </cell>
        </row>
        <row r="4611">
          <cell r="B4611" t="str">
            <v>SALARIOS</v>
          </cell>
          <cell r="C4611" t="str">
            <v>DESPESA C/ PESSOAL</v>
          </cell>
          <cell r="I4611" t="str">
            <v>outubro</v>
          </cell>
          <cell r="N4611">
            <v>878.44</v>
          </cell>
        </row>
        <row r="4612">
          <cell r="B4612" t="str">
            <v>SALARIOS</v>
          </cell>
          <cell r="C4612" t="str">
            <v>DESPESA C/ PESSOAL</v>
          </cell>
          <cell r="I4612" t="str">
            <v>outubro</v>
          </cell>
          <cell r="N4612">
            <v>878.43</v>
          </cell>
        </row>
        <row r="4613">
          <cell r="B4613" t="str">
            <v>SALARIOS</v>
          </cell>
          <cell r="C4613" t="str">
            <v>DESPESA C/ PESSOAL</v>
          </cell>
          <cell r="I4613" t="str">
            <v>outubro</v>
          </cell>
          <cell r="N4613">
            <v>614.59</v>
          </cell>
        </row>
        <row r="4614">
          <cell r="B4614" t="str">
            <v>SALARIOS</v>
          </cell>
          <cell r="C4614" t="str">
            <v>DESPESA C/ PESSOAL</v>
          </cell>
          <cell r="I4614" t="str">
            <v>outubro</v>
          </cell>
          <cell r="N4614">
            <v>685.81</v>
          </cell>
        </row>
        <row r="4615">
          <cell r="B4615" t="str">
            <v>SALARIOS</v>
          </cell>
          <cell r="C4615" t="str">
            <v>DESPESA C/ PESSOAL</v>
          </cell>
          <cell r="I4615" t="str">
            <v>outubro</v>
          </cell>
          <cell r="N4615">
            <v>687.31</v>
          </cell>
        </row>
        <row r="4616">
          <cell r="B4616" t="str">
            <v>SALARIOS</v>
          </cell>
          <cell r="C4616" t="str">
            <v>DESPESA C/ PESSOAL</v>
          </cell>
          <cell r="I4616" t="str">
            <v>outubro</v>
          </cell>
          <cell r="N4616">
            <v>902.13</v>
          </cell>
        </row>
        <row r="4617">
          <cell r="B4617" t="str">
            <v>SALARIOS</v>
          </cell>
          <cell r="C4617" t="str">
            <v>DESPESA C/ PESSOAL</v>
          </cell>
          <cell r="I4617" t="str">
            <v>outubro</v>
          </cell>
          <cell r="N4617">
            <v>828.07</v>
          </cell>
        </row>
        <row r="4618">
          <cell r="B4618" t="str">
            <v>SALARIOS</v>
          </cell>
          <cell r="C4618" t="str">
            <v>DESPESA C/ PESSOAL</v>
          </cell>
          <cell r="I4618" t="str">
            <v>outubro</v>
          </cell>
          <cell r="N4618">
            <v>631.46</v>
          </cell>
        </row>
        <row r="4619">
          <cell r="B4619" t="str">
            <v>SALARIOS</v>
          </cell>
          <cell r="C4619" t="str">
            <v>DESPESA C/ PESSOAL</v>
          </cell>
          <cell r="I4619" t="str">
            <v>outubro</v>
          </cell>
          <cell r="N4619">
            <v>932.8</v>
          </cell>
        </row>
        <row r="4620">
          <cell r="B4620" t="str">
            <v>SALARIOS</v>
          </cell>
          <cell r="C4620" t="str">
            <v>DESPESA C/ PESSOAL</v>
          </cell>
          <cell r="I4620" t="str">
            <v>outubro</v>
          </cell>
          <cell r="N4620">
            <v>825.57</v>
          </cell>
        </row>
        <row r="4621">
          <cell r="B4621" t="str">
            <v>SALARIOS</v>
          </cell>
          <cell r="C4621" t="str">
            <v>DESPESA C/ PESSOAL</v>
          </cell>
          <cell r="I4621" t="str">
            <v>outubro</v>
          </cell>
          <cell r="N4621">
            <v>1037</v>
          </cell>
        </row>
        <row r="4622">
          <cell r="B4622" t="str">
            <v>SALARIOS</v>
          </cell>
          <cell r="C4622" t="str">
            <v>DESPESA C/ PESSOAL</v>
          </cell>
          <cell r="I4622" t="str">
            <v>outubro</v>
          </cell>
          <cell r="N4622">
            <v>668.69</v>
          </cell>
        </row>
        <row r="4623">
          <cell r="B4623" t="str">
            <v>SALARIOS</v>
          </cell>
          <cell r="C4623" t="str">
            <v>DESPESA C/ PESSOAL</v>
          </cell>
          <cell r="I4623" t="str">
            <v>outubro</v>
          </cell>
          <cell r="N4623">
            <v>595.35</v>
          </cell>
        </row>
        <row r="4624">
          <cell r="B4624" t="str">
            <v>SALARIOS</v>
          </cell>
          <cell r="C4624" t="str">
            <v>DESPESA C/ PESSOAL</v>
          </cell>
          <cell r="I4624" t="str">
            <v>outubro</v>
          </cell>
          <cell r="N4624">
            <v>809.8</v>
          </cell>
        </row>
        <row r="4625">
          <cell r="B4625" t="str">
            <v>SALARIOS</v>
          </cell>
          <cell r="C4625" t="str">
            <v>DESPESA C/ PESSOAL</v>
          </cell>
          <cell r="I4625" t="str">
            <v>outubro</v>
          </cell>
          <cell r="N4625">
            <v>790.93</v>
          </cell>
        </row>
        <row r="4626">
          <cell r="B4626" t="str">
            <v>SALARIOS</v>
          </cell>
          <cell r="C4626" t="str">
            <v>DESPESA C/ PESSOAL</v>
          </cell>
          <cell r="I4626" t="str">
            <v>outubro</v>
          </cell>
          <cell r="N4626">
            <v>1073.6099999999999</v>
          </cell>
        </row>
        <row r="4627">
          <cell r="B4627" t="str">
            <v>SALARIOS</v>
          </cell>
          <cell r="C4627" t="str">
            <v>DESPESA C/ PESSOAL</v>
          </cell>
          <cell r="I4627" t="str">
            <v>outubro</v>
          </cell>
          <cell r="N4627">
            <v>692.19</v>
          </cell>
        </row>
        <row r="4628">
          <cell r="B4628" t="str">
            <v>SALARIOS</v>
          </cell>
          <cell r="C4628" t="str">
            <v>DESPESA C/ PESSOAL</v>
          </cell>
          <cell r="I4628" t="str">
            <v>outubro</v>
          </cell>
          <cell r="N4628">
            <v>885.17</v>
          </cell>
        </row>
        <row r="4629">
          <cell r="B4629" t="str">
            <v>SALARIOS</v>
          </cell>
          <cell r="C4629" t="str">
            <v>DESPESA C/ PESSOAL</v>
          </cell>
          <cell r="I4629" t="str">
            <v>outubro</v>
          </cell>
          <cell r="N4629">
            <v>668.69</v>
          </cell>
        </row>
        <row r="4630">
          <cell r="B4630" t="str">
            <v>SALARIOS</v>
          </cell>
          <cell r="C4630" t="str">
            <v>DESPESA C/ PESSOAL</v>
          </cell>
          <cell r="I4630" t="str">
            <v>outubro</v>
          </cell>
          <cell r="N4630">
            <v>872.17</v>
          </cell>
        </row>
        <row r="4631">
          <cell r="B4631" t="str">
            <v>SALARIOS</v>
          </cell>
          <cell r="C4631" t="str">
            <v>DESPESA C/ PESSOAL</v>
          </cell>
          <cell r="I4631" t="str">
            <v>outubro</v>
          </cell>
          <cell r="N4631">
            <v>808.89</v>
          </cell>
        </row>
        <row r="4632">
          <cell r="B4632" t="str">
            <v>SALARIOS</v>
          </cell>
          <cell r="C4632" t="str">
            <v>DESPESA C/ PESSOAL</v>
          </cell>
          <cell r="I4632" t="str">
            <v>outubro</v>
          </cell>
          <cell r="N4632">
            <v>836.88</v>
          </cell>
        </row>
        <row r="4633">
          <cell r="B4633" t="str">
            <v>SALARIOS</v>
          </cell>
          <cell r="C4633" t="str">
            <v>DESPESA C/ PESSOAL</v>
          </cell>
          <cell r="I4633" t="str">
            <v>outubro</v>
          </cell>
          <cell r="N4633">
            <v>878.72</v>
          </cell>
        </row>
        <row r="4634">
          <cell r="B4634" t="str">
            <v>SALARIOS</v>
          </cell>
          <cell r="C4634" t="str">
            <v>DESPESA C/ PESSOAL</v>
          </cell>
          <cell r="I4634" t="str">
            <v>outubro</v>
          </cell>
          <cell r="N4634">
            <v>711.07</v>
          </cell>
        </row>
        <row r="4635">
          <cell r="B4635" t="str">
            <v>SALARIOS</v>
          </cell>
          <cell r="C4635" t="str">
            <v>DESPESA C/ PESSOAL</v>
          </cell>
          <cell r="I4635" t="str">
            <v>outubro</v>
          </cell>
          <cell r="N4635">
            <v>594.03</v>
          </cell>
        </row>
        <row r="4636">
          <cell r="B4636" t="str">
            <v>SALARIOS</v>
          </cell>
          <cell r="C4636" t="str">
            <v>DESPESA C/ PESSOAL</v>
          </cell>
          <cell r="I4636" t="str">
            <v>outubro</v>
          </cell>
          <cell r="N4636">
            <v>956.63</v>
          </cell>
        </row>
        <row r="4637">
          <cell r="B4637" t="str">
            <v>SALARIOS</v>
          </cell>
          <cell r="C4637" t="str">
            <v>DESPESA C/ PESSOAL</v>
          </cell>
          <cell r="I4637" t="str">
            <v>outubro</v>
          </cell>
          <cell r="N4637">
            <v>808.87</v>
          </cell>
        </row>
        <row r="4638">
          <cell r="B4638" t="str">
            <v>SALARIOS</v>
          </cell>
          <cell r="C4638" t="str">
            <v>DESPESA C/ PESSOAL</v>
          </cell>
          <cell r="I4638" t="str">
            <v>outubro</v>
          </cell>
          <cell r="N4638">
            <v>668.69</v>
          </cell>
        </row>
        <row r="4639">
          <cell r="B4639" t="str">
            <v>SALARIOS</v>
          </cell>
          <cell r="C4639" t="str">
            <v>DESPESA C/ PESSOAL</v>
          </cell>
          <cell r="I4639" t="str">
            <v>outubro</v>
          </cell>
          <cell r="N4639">
            <v>807.97</v>
          </cell>
        </row>
        <row r="4640">
          <cell r="B4640" t="str">
            <v>SALARIOS</v>
          </cell>
          <cell r="C4640" t="str">
            <v>DESPESA C/ PESSOAL</v>
          </cell>
          <cell r="I4640" t="str">
            <v>outubro</v>
          </cell>
          <cell r="N4640">
            <v>1595.28</v>
          </cell>
        </row>
        <row r="4641">
          <cell r="B4641" t="str">
            <v>SALARIOS</v>
          </cell>
          <cell r="C4641" t="str">
            <v>DESPESA C/ PESSOAL</v>
          </cell>
          <cell r="I4641" t="str">
            <v>outubro</v>
          </cell>
          <cell r="N4641">
            <v>607.80999999999995</v>
          </cell>
        </row>
        <row r="4642">
          <cell r="B4642" t="str">
            <v>SALARIOS</v>
          </cell>
          <cell r="C4642" t="str">
            <v>DESPESA C/ PESSOAL</v>
          </cell>
          <cell r="I4642" t="str">
            <v>outubro</v>
          </cell>
          <cell r="N4642">
            <v>594.03</v>
          </cell>
        </row>
        <row r="4643">
          <cell r="B4643" t="str">
            <v>SALARIOS</v>
          </cell>
          <cell r="C4643" t="str">
            <v>DESPESA C/ PESSOAL</v>
          </cell>
          <cell r="I4643" t="str">
            <v>outubro</v>
          </cell>
          <cell r="N4643">
            <v>807.97</v>
          </cell>
        </row>
        <row r="4644">
          <cell r="B4644" t="str">
            <v>SALARIOS</v>
          </cell>
          <cell r="C4644" t="str">
            <v>DESPESA C/ PESSOAL</v>
          </cell>
          <cell r="I4644" t="str">
            <v>outubro</v>
          </cell>
          <cell r="N4644">
            <v>698.86</v>
          </cell>
        </row>
        <row r="4645">
          <cell r="B4645" t="str">
            <v>SALARIOS</v>
          </cell>
          <cell r="C4645" t="str">
            <v>DESPESA C/ PESSOAL</v>
          </cell>
          <cell r="I4645" t="str">
            <v>outubro</v>
          </cell>
          <cell r="N4645">
            <v>736.65</v>
          </cell>
        </row>
        <row r="4646">
          <cell r="B4646" t="str">
            <v>SALARIOS</v>
          </cell>
          <cell r="C4646" t="str">
            <v>DESPESA C/ PESSOAL</v>
          </cell>
          <cell r="I4646" t="str">
            <v>outubro</v>
          </cell>
          <cell r="N4646">
            <v>672.97</v>
          </cell>
        </row>
        <row r="4647">
          <cell r="B4647" t="str">
            <v>SALARIOS</v>
          </cell>
          <cell r="C4647" t="str">
            <v>DESPESA C/ PESSOAL</v>
          </cell>
          <cell r="I4647" t="str">
            <v>outubro</v>
          </cell>
          <cell r="N4647">
            <v>810.66</v>
          </cell>
        </row>
        <row r="4648">
          <cell r="B4648" t="str">
            <v>SALARIOS</v>
          </cell>
          <cell r="C4648" t="str">
            <v>DESPESA C/ PESSOAL</v>
          </cell>
          <cell r="I4648" t="str">
            <v>outubro</v>
          </cell>
          <cell r="N4648">
            <v>779.5</v>
          </cell>
        </row>
        <row r="4649">
          <cell r="B4649" t="str">
            <v>SALARIOS</v>
          </cell>
          <cell r="C4649" t="str">
            <v>DESPESA C/ PESSOAL</v>
          </cell>
          <cell r="I4649" t="str">
            <v>outubro</v>
          </cell>
          <cell r="N4649">
            <v>615.87</v>
          </cell>
        </row>
        <row r="4650">
          <cell r="B4650" t="str">
            <v>SALARIOS</v>
          </cell>
          <cell r="C4650" t="str">
            <v>DESPESA C/ PESSOAL</v>
          </cell>
          <cell r="I4650" t="str">
            <v>outubro</v>
          </cell>
          <cell r="N4650">
            <v>816.49</v>
          </cell>
        </row>
        <row r="4651">
          <cell r="B4651" t="str">
            <v>SALARIOS</v>
          </cell>
          <cell r="C4651" t="str">
            <v>DESPESA C/ PESSOAL</v>
          </cell>
          <cell r="I4651" t="str">
            <v>outubro</v>
          </cell>
          <cell r="N4651">
            <v>668.69</v>
          </cell>
        </row>
        <row r="4652">
          <cell r="B4652" t="str">
            <v>SALARIOS</v>
          </cell>
          <cell r="C4652" t="str">
            <v>DESPESA C/ PESSOAL</v>
          </cell>
          <cell r="I4652" t="str">
            <v>outubro</v>
          </cell>
          <cell r="N4652">
            <v>807.97</v>
          </cell>
        </row>
        <row r="4653">
          <cell r="B4653" t="str">
            <v>SALARIOS</v>
          </cell>
          <cell r="C4653" t="str">
            <v>DESPESA C/ PESSOAL</v>
          </cell>
          <cell r="I4653" t="str">
            <v>outubro</v>
          </cell>
          <cell r="N4653">
            <v>643</v>
          </cell>
        </row>
        <row r="4654">
          <cell r="B4654" t="str">
            <v>SALARIOS</v>
          </cell>
          <cell r="C4654" t="str">
            <v>DESPESA C/ PESSOAL</v>
          </cell>
          <cell r="I4654" t="str">
            <v>outubro</v>
          </cell>
          <cell r="N4654">
            <v>824.39</v>
          </cell>
        </row>
        <row r="4655">
          <cell r="B4655" t="str">
            <v>SALARIOS</v>
          </cell>
          <cell r="C4655" t="str">
            <v>DESPESA C/ PESSOAL</v>
          </cell>
          <cell r="I4655" t="str">
            <v>outubro</v>
          </cell>
          <cell r="N4655">
            <v>836.9</v>
          </cell>
        </row>
        <row r="4656">
          <cell r="B4656" t="str">
            <v>SALARIOS</v>
          </cell>
          <cell r="C4656" t="str">
            <v>DESPESA C/ PESSOAL</v>
          </cell>
          <cell r="I4656" t="str">
            <v>outubro</v>
          </cell>
          <cell r="N4656">
            <v>995.22</v>
          </cell>
        </row>
        <row r="4657">
          <cell r="B4657" t="str">
            <v>SALARIOS</v>
          </cell>
          <cell r="C4657" t="str">
            <v>DESPESA C/ PESSOAL</v>
          </cell>
          <cell r="I4657" t="str">
            <v>outubro</v>
          </cell>
          <cell r="N4657">
            <v>669.19</v>
          </cell>
        </row>
        <row r="4658">
          <cell r="B4658" t="str">
            <v>SALARIOS</v>
          </cell>
          <cell r="C4658" t="str">
            <v>DESPESA C/ PESSOAL</v>
          </cell>
          <cell r="I4658" t="str">
            <v>outubro</v>
          </cell>
          <cell r="N4658">
            <v>668.69</v>
          </cell>
        </row>
        <row r="4659">
          <cell r="B4659" t="str">
            <v>SALARIOS</v>
          </cell>
          <cell r="C4659" t="str">
            <v>DESPESA C/ PESSOAL</v>
          </cell>
          <cell r="I4659" t="str">
            <v>outubro</v>
          </cell>
          <cell r="N4659">
            <v>601.67999999999995</v>
          </cell>
        </row>
        <row r="4660">
          <cell r="B4660" t="str">
            <v>SALARIOS</v>
          </cell>
          <cell r="C4660" t="str">
            <v>DESPESA C/ PESSOAL</v>
          </cell>
          <cell r="I4660" t="str">
            <v>outubro</v>
          </cell>
          <cell r="N4660">
            <v>646.4</v>
          </cell>
        </row>
        <row r="4661">
          <cell r="B4661" t="str">
            <v>SALARIOS</v>
          </cell>
          <cell r="C4661" t="str">
            <v>DESPESA C/ PESSOAL</v>
          </cell>
          <cell r="I4661" t="str">
            <v>outubro</v>
          </cell>
          <cell r="N4661">
            <v>250</v>
          </cell>
        </row>
        <row r="4662">
          <cell r="B4662" t="str">
            <v>SALARIOS</v>
          </cell>
          <cell r="C4662" t="str">
            <v>DESPESA C/ PESSOAL</v>
          </cell>
          <cell r="I4662" t="str">
            <v>outubro</v>
          </cell>
          <cell r="N4662">
            <v>813.61</v>
          </cell>
        </row>
        <row r="4663">
          <cell r="B4663" t="str">
            <v>SALARIOS</v>
          </cell>
          <cell r="C4663" t="str">
            <v>DESPESA C/ PESSOAL</v>
          </cell>
          <cell r="I4663" t="str">
            <v>outubro</v>
          </cell>
          <cell r="N4663">
            <v>1609.19</v>
          </cell>
        </row>
        <row r="4664">
          <cell r="B4664" t="str">
            <v>SALARIOS</v>
          </cell>
          <cell r="C4664" t="str">
            <v>DESPESA C/ PESSOAL</v>
          </cell>
          <cell r="I4664" t="str">
            <v>outubro</v>
          </cell>
          <cell r="N4664">
            <v>485.4</v>
          </cell>
        </row>
        <row r="4665">
          <cell r="B4665" t="str">
            <v>SALARIOS</v>
          </cell>
          <cell r="C4665" t="str">
            <v>DESPESA C/ PESSOAL</v>
          </cell>
          <cell r="I4665" t="str">
            <v>outubro</v>
          </cell>
          <cell r="N4665">
            <v>1600</v>
          </cell>
        </row>
        <row r="4666">
          <cell r="B4666" t="str">
            <v>SALARIOS</v>
          </cell>
          <cell r="C4666" t="str">
            <v>DESPESA C/ PESSOAL</v>
          </cell>
          <cell r="I4666" t="str">
            <v>outubro</v>
          </cell>
          <cell r="N4666">
            <v>1559.54</v>
          </cell>
        </row>
        <row r="4667">
          <cell r="B4667" t="str">
            <v>SALARIOS</v>
          </cell>
          <cell r="C4667" t="str">
            <v>DESPESA C/ PESSOAL</v>
          </cell>
          <cell r="I4667" t="str">
            <v>outubro</v>
          </cell>
          <cell r="N4667">
            <v>1229.52</v>
          </cell>
        </row>
        <row r="4668">
          <cell r="B4668" t="str">
            <v>SALARIOS</v>
          </cell>
          <cell r="C4668" t="str">
            <v>DESPESA C/ PESSOAL</v>
          </cell>
          <cell r="I4668" t="str">
            <v>outubro</v>
          </cell>
          <cell r="N4668">
            <v>1185.6500000000001</v>
          </cell>
        </row>
        <row r="4669">
          <cell r="B4669" t="str">
            <v>SALARIOS</v>
          </cell>
          <cell r="C4669" t="str">
            <v>DESPESA C/ PESSOAL</v>
          </cell>
          <cell r="I4669" t="str">
            <v>outubro</v>
          </cell>
          <cell r="N4669">
            <v>1134.98</v>
          </cell>
        </row>
        <row r="4670">
          <cell r="B4670" t="str">
            <v>SALARIOS</v>
          </cell>
          <cell r="C4670" t="str">
            <v>DESPESA C/ PESSOAL</v>
          </cell>
          <cell r="I4670" t="str">
            <v>outubro</v>
          </cell>
          <cell r="N4670">
            <v>1054.06</v>
          </cell>
        </row>
        <row r="4671">
          <cell r="B4671" t="str">
            <v>SALARIOS</v>
          </cell>
          <cell r="C4671" t="str">
            <v>DESPESA C/ PESSOAL</v>
          </cell>
          <cell r="I4671" t="str">
            <v>outubro</v>
          </cell>
          <cell r="N4671">
            <v>927.38</v>
          </cell>
        </row>
        <row r="4672">
          <cell r="B4672" t="str">
            <v>SALARIOS</v>
          </cell>
          <cell r="C4672" t="str">
            <v>DESPESA C/ PESSOAL</v>
          </cell>
          <cell r="I4672" t="str">
            <v>outubro</v>
          </cell>
          <cell r="N4672">
            <v>889.82</v>
          </cell>
        </row>
        <row r="4673">
          <cell r="B4673" t="str">
            <v>SALARIOS</v>
          </cell>
          <cell r="C4673" t="str">
            <v>DESPESA C/ PESSOAL</v>
          </cell>
          <cell r="I4673" t="str">
            <v>outubro</v>
          </cell>
          <cell r="N4673">
            <v>811.18</v>
          </cell>
        </row>
        <row r="4674">
          <cell r="B4674" t="str">
            <v>SALARIOS</v>
          </cell>
          <cell r="C4674" t="str">
            <v>DESPESA C/ PESSOAL</v>
          </cell>
          <cell r="I4674" t="str">
            <v>outubro</v>
          </cell>
          <cell r="N4674">
            <v>809.44</v>
          </cell>
        </row>
        <row r="4675">
          <cell r="B4675" t="str">
            <v>SALARIOS</v>
          </cell>
          <cell r="C4675" t="str">
            <v>DESPESA C/ PESSOAL</v>
          </cell>
          <cell r="I4675" t="str">
            <v>outubro</v>
          </cell>
          <cell r="N4675">
            <v>693.43</v>
          </cell>
        </row>
        <row r="4676">
          <cell r="B4676" t="str">
            <v>SALARIOS</v>
          </cell>
          <cell r="C4676" t="str">
            <v>DESPESA C/ PESSOAL</v>
          </cell>
          <cell r="I4676" t="str">
            <v>outubro</v>
          </cell>
          <cell r="N4676">
            <v>678.05</v>
          </cell>
        </row>
        <row r="4677">
          <cell r="B4677" t="str">
            <v>SALARIOS</v>
          </cell>
          <cell r="C4677" t="str">
            <v>DESPESA C/ PESSOAL</v>
          </cell>
          <cell r="I4677" t="str">
            <v>outubro</v>
          </cell>
          <cell r="N4677">
            <v>668.69</v>
          </cell>
        </row>
        <row r="4678">
          <cell r="B4678" t="str">
            <v>MAO DE OBRA - PJ</v>
          </cell>
          <cell r="C4678" t="str">
            <v>DESPESA C/ PESSOAL</v>
          </cell>
          <cell r="I4678" t="str">
            <v>outubro</v>
          </cell>
          <cell r="N4678">
            <v>1677.42</v>
          </cell>
        </row>
        <row r="4679">
          <cell r="B4679" t="str">
            <v>FERIAS</v>
          </cell>
          <cell r="C4679" t="str">
            <v>DESPESA C/ PESSOAL</v>
          </cell>
          <cell r="I4679" t="str">
            <v>outubro</v>
          </cell>
          <cell r="N4679">
            <v>4610.4399999999996</v>
          </cell>
        </row>
        <row r="4680">
          <cell r="B4680" t="str">
            <v>MAO DE OBRA - PJ</v>
          </cell>
          <cell r="C4680" t="str">
            <v>DESPESA C/ PESSOAL</v>
          </cell>
          <cell r="I4680" t="str">
            <v>outubro</v>
          </cell>
          <cell r="N4680">
            <v>8500</v>
          </cell>
        </row>
        <row r="4681">
          <cell r="B4681" t="str">
            <v>MAO DE OBRA - PJ</v>
          </cell>
          <cell r="C4681" t="str">
            <v>DESPESA C/ PESSOAL</v>
          </cell>
          <cell r="I4681" t="str">
            <v>outubro</v>
          </cell>
          <cell r="N4681">
            <v>8000</v>
          </cell>
        </row>
        <row r="4682">
          <cell r="B4682" t="str">
            <v>MAO DE OBRA - PJ</v>
          </cell>
          <cell r="C4682" t="str">
            <v>DESPESA C/ PESSOAL</v>
          </cell>
          <cell r="I4682" t="str">
            <v>outubro</v>
          </cell>
          <cell r="N4682">
            <v>6967.74</v>
          </cell>
        </row>
        <row r="4683">
          <cell r="B4683" t="str">
            <v>13º SALARIO</v>
          </cell>
          <cell r="C4683" t="str">
            <v>DESPESA C/ PESSOAL</v>
          </cell>
          <cell r="I4683" t="str">
            <v>novembro</v>
          </cell>
          <cell r="N4683">
            <v>3511.17</v>
          </cell>
        </row>
        <row r="4684">
          <cell r="B4684" t="str">
            <v>SALARIOS</v>
          </cell>
          <cell r="C4684" t="str">
            <v>DESPESA C/ PESSOAL</v>
          </cell>
          <cell r="I4684" t="str">
            <v>novembro</v>
          </cell>
          <cell r="N4684">
            <v>2524.6799999999998</v>
          </cell>
        </row>
        <row r="4685">
          <cell r="B4685" t="str">
            <v>SALARIOS</v>
          </cell>
          <cell r="C4685" t="str">
            <v>DESPESA C/ PESSOAL</v>
          </cell>
          <cell r="I4685" t="str">
            <v>novembro</v>
          </cell>
          <cell r="N4685">
            <v>2006.69</v>
          </cell>
        </row>
        <row r="4686">
          <cell r="B4686" t="str">
            <v>SALARIOS</v>
          </cell>
          <cell r="C4686" t="str">
            <v>DESPESA C/ PESSOAL</v>
          </cell>
          <cell r="I4686" t="str">
            <v>novembro</v>
          </cell>
          <cell r="N4686">
            <v>871</v>
          </cell>
        </row>
        <row r="4687">
          <cell r="B4687" t="str">
            <v>SALARIOS</v>
          </cell>
          <cell r="C4687" t="str">
            <v>DESPESA C/ PESSOAL</v>
          </cell>
          <cell r="I4687" t="str">
            <v>novembro</v>
          </cell>
          <cell r="N4687">
            <v>1119.33</v>
          </cell>
        </row>
        <row r="4688">
          <cell r="B4688" t="str">
            <v>SALARIOS</v>
          </cell>
          <cell r="C4688" t="str">
            <v>DESPESA C/ PESSOAL</v>
          </cell>
          <cell r="I4688" t="str">
            <v>novembro</v>
          </cell>
          <cell r="N4688">
            <v>1165.43</v>
          </cell>
        </row>
        <row r="4689">
          <cell r="B4689" t="str">
            <v>SALARIOS</v>
          </cell>
          <cell r="C4689" t="str">
            <v>DESPESA C/ PESSOAL</v>
          </cell>
          <cell r="I4689" t="str">
            <v>novembro</v>
          </cell>
          <cell r="N4689">
            <v>1447.58</v>
          </cell>
        </row>
        <row r="4690">
          <cell r="B4690" t="str">
            <v>SALARIOS</v>
          </cell>
          <cell r="C4690" t="str">
            <v>DESPESA C/ PESSOAL</v>
          </cell>
          <cell r="I4690" t="str">
            <v>novembro</v>
          </cell>
          <cell r="N4690">
            <v>1140.51</v>
          </cell>
        </row>
        <row r="4691">
          <cell r="B4691" t="str">
            <v>SALARIOS</v>
          </cell>
          <cell r="C4691" t="str">
            <v>DESPESA C/ PESSOAL</v>
          </cell>
          <cell r="I4691" t="str">
            <v>novembro</v>
          </cell>
          <cell r="N4691">
            <v>2278.35</v>
          </cell>
        </row>
        <row r="4692">
          <cell r="B4692" t="str">
            <v>SALARIOS</v>
          </cell>
          <cell r="C4692" t="str">
            <v>DESPESA C/ PESSOAL</v>
          </cell>
          <cell r="I4692" t="str">
            <v>novembro</v>
          </cell>
          <cell r="N4692">
            <v>3241.24</v>
          </cell>
        </row>
        <row r="4693">
          <cell r="B4693" t="str">
            <v>SALARIOS</v>
          </cell>
          <cell r="C4693" t="str">
            <v>DESPESA C/ PESSOAL</v>
          </cell>
          <cell r="I4693" t="str">
            <v>novembro</v>
          </cell>
          <cell r="N4693">
            <v>2919.88</v>
          </cell>
        </row>
        <row r="4694">
          <cell r="B4694" t="str">
            <v>SALARIOS</v>
          </cell>
          <cell r="C4694" t="str">
            <v>DESPESA C/ PESSOAL</v>
          </cell>
          <cell r="I4694" t="str">
            <v>novembro</v>
          </cell>
          <cell r="N4694">
            <v>890.03</v>
          </cell>
        </row>
        <row r="4695">
          <cell r="B4695" t="str">
            <v>SALARIOS</v>
          </cell>
          <cell r="C4695" t="str">
            <v>DESPESA C/ PESSOAL</v>
          </cell>
          <cell r="I4695" t="str">
            <v>novembro</v>
          </cell>
          <cell r="N4695">
            <v>1335.41</v>
          </cell>
        </row>
        <row r="4696">
          <cell r="B4696" t="str">
            <v>SALARIOS</v>
          </cell>
          <cell r="C4696" t="str">
            <v>DESPESA C/ PESSOAL</v>
          </cell>
          <cell r="I4696" t="str">
            <v>novembro</v>
          </cell>
          <cell r="N4696">
            <v>1165.67</v>
          </cell>
        </row>
        <row r="4697">
          <cell r="B4697" t="str">
            <v>SALARIOS</v>
          </cell>
          <cell r="C4697" t="str">
            <v>DESPESA C/ PESSOAL</v>
          </cell>
          <cell r="I4697" t="str">
            <v>novembro</v>
          </cell>
          <cell r="N4697">
            <v>1930.77</v>
          </cell>
        </row>
        <row r="4698">
          <cell r="B4698" t="str">
            <v>SALARIOS</v>
          </cell>
          <cell r="C4698" t="str">
            <v>DESPESA C/ PESSOAL</v>
          </cell>
          <cell r="I4698" t="str">
            <v>novembro</v>
          </cell>
          <cell r="N4698">
            <v>1658.49</v>
          </cell>
        </row>
        <row r="4699">
          <cell r="B4699" t="str">
            <v>SALARIOS</v>
          </cell>
          <cell r="C4699" t="str">
            <v>DESPESA C/ PESSOAL</v>
          </cell>
          <cell r="I4699" t="str">
            <v>novembro</v>
          </cell>
          <cell r="N4699">
            <v>795</v>
          </cell>
        </row>
        <row r="4700">
          <cell r="B4700" t="str">
            <v>SALARIOS</v>
          </cell>
          <cell r="C4700" t="str">
            <v>DESPESA C/ PESSOAL</v>
          </cell>
          <cell r="I4700" t="str">
            <v>novembro</v>
          </cell>
          <cell r="N4700">
            <v>1014.84</v>
          </cell>
        </row>
        <row r="4701">
          <cell r="B4701" t="str">
            <v>SALARIOS</v>
          </cell>
          <cell r="C4701" t="str">
            <v>DESPESA C/ PESSOAL</v>
          </cell>
          <cell r="I4701" t="str">
            <v>novembro</v>
          </cell>
          <cell r="N4701">
            <v>2805.61</v>
          </cell>
        </row>
        <row r="4702">
          <cell r="B4702" t="str">
            <v>SALARIOS</v>
          </cell>
          <cell r="C4702" t="str">
            <v>DESPESA C/ PESSOAL</v>
          </cell>
          <cell r="I4702" t="str">
            <v>novembro</v>
          </cell>
          <cell r="N4702">
            <v>1348.36</v>
          </cell>
        </row>
        <row r="4703">
          <cell r="B4703" t="str">
            <v>SALARIOS</v>
          </cell>
          <cell r="C4703" t="str">
            <v>DESPESA C/ PESSOAL</v>
          </cell>
          <cell r="I4703" t="str">
            <v>novembro</v>
          </cell>
          <cell r="N4703">
            <v>1150.49</v>
          </cell>
        </row>
        <row r="4704">
          <cell r="B4704" t="str">
            <v>SALARIOS</v>
          </cell>
          <cell r="C4704" t="str">
            <v>DESPESA C/ PESSOAL</v>
          </cell>
          <cell r="I4704" t="str">
            <v>novembro</v>
          </cell>
          <cell r="N4704">
            <v>3085.5</v>
          </cell>
        </row>
        <row r="4705">
          <cell r="B4705" t="str">
            <v>SALARIOS</v>
          </cell>
          <cell r="C4705" t="str">
            <v>DESPESA C/ PESSOAL</v>
          </cell>
          <cell r="I4705" t="str">
            <v>novembro</v>
          </cell>
          <cell r="N4705">
            <v>4123.7299999999996</v>
          </cell>
        </row>
        <row r="4706">
          <cell r="B4706" t="str">
            <v>SALARIOS</v>
          </cell>
          <cell r="C4706" t="str">
            <v>DESPESA C/ PESSOAL</v>
          </cell>
          <cell r="I4706" t="str">
            <v>novembro</v>
          </cell>
          <cell r="N4706">
            <v>1125.96</v>
          </cell>
        </row>
        <row r="4707">
          <cell r="B4707" t="str">
            <v>SALARIOS</v>
          </cell>
          <cell r="C4707" t="str">
            <v>DESPESA C/ PESSOAL</v>
          </cell>
          <cell r="I4707" t="str">
            <v>novembro</v>
          </cell>
          <cell r="N4707">
            <v>423.97</v>
          </cell>
        </row>
        <row r="4708">
          <cell r="B4708" t="str">
            <v>SALARIOS</v>
          </cell>
          <cell r="C4708" t="str">
            <v>DESPESA C/ PESSOAL</v>
          </cell>
          <cell r="I4708" t="str">
            <v>novembro</v>
          </cell>
          <cell r="N4708">
            <v>1846.31</v>
          </cell>
        </row>
        <row r="4709">
          <cell r="B4709" t="str">
            <v>SALARIOS</v>
          </cell>
          <cell r="C4709" t="str">
            <v>DESPESA C/ PESSOAL</v>
          </cell>
          <cell r="I4709" t="str">
            <v>novembro</v>
          </cell>
          <cell r="N4709">
            <v>1365.97</v>
          </cell>
        </row>
        <row r="4710">
          <cell r="B4710" t="str">
            <v>SALARIOS</v>
          </cell>
          <cell r="C4710" t="str">
            <v>DESPESA C/ PESSOAL</v>
          </cell>
          <cell r="I4710" t="str">
            <v>novembro</v>
          </cell>
          <cell r="N4710">
            <v>1157.22</v>
          </cell>
        </row>
        <row r="4711">
          <cell r="B4711" t="str">
            <v>SALARIOS</v>
          </cell>
          <cell r="C4711" t="str">
            <v>DESPESA C/ PESSOAL</v>
          </cell>
          <cell r="I4711" t="str">
            <v>novembro</v>
          </cell>
          <cell r="N4711">
            <v>1008.79</v>
          </cell>
        </row>
        <row r="4712">
          <cell r="B4712" t="str">
            <v>SALARIOS</v>
          </cell>
          <cell r="C4712" t="str">
            <v>DESPESA C/ PESSOAL</v>
          </cell>
          <cell r="I4712" t="str">
            <v>novembro</v>
          </cell>
          <cell r="N4712">
            <v>1715.9</v>
          </cell>
        </row>
        <row r="4713">
          <cell r="B4713" t="str">
            <v>SALARIOS</v>
          </cell>
          <cell r="C4713" t="str">
            <v>DESPESA C/ PESSOAL</v>
          </cell>
          <cell r="I4713" t="str">
            <v>novembro</v>
          </cell>
          <cell r="N4713">
            <v>2302.31</v>
          </cell>
        </row>
        <row r="4714">
          <cell r="B4714" t="str">
            <v>SALARIOS</v>
          </cell>
          <cell r="C4714" t="str">
            <v>DESPESA C/ PESSOAL</v>
          </cell>
          <cell r="I4714" t="str">
            <v>novembro</v>
          </cell>
          <cell r="N4714">
            <v>1380.22</v>
          </cell>
        </row>
        <row r="4715">
          <cell r="B4715" t="str">
            <v>SALARIOS</v>
          </cell>
          <cell r="C4715" t="str">
            <v>DESPESA C/ PESSOAL</v>
          </cell>
          <cell r="I4715" t="str">
            <v>novembro</v>
          </cell>
          <cell r="N4715">
            <v>1074.03</v>
          </cell>
        </row>
        <row r="4716">
          <cell r="B4716" t="str">
            <v>SALARIOS</v>
          </cell>
          <cell r="C4716" t="str">
            <v>DESPESA C/ PESSOAL</v>
          </cell>
          <cell r="I4716" t="str">
            <v>novembro</v>
          </cell>
          <cell r="N4716">
            <v>1750.49</v>
          </cell>
        </row>
        <row r="4717">
          <cell r="B4717" t="str">
            <v>SALARIOS</v>
          </cell>
          <cell r="C4717" t="str">
            <v>DESPESA C/ PESSOAL</v>
          </cell>
          <cell r="I4717" t="str">
            <v>novembro</v>
          </cell>
          <cell r="N4717">
            <v>1130.7</v>
          </cell>
        </row>
        <row r="4718">
          <cell r="B4718" t="str">
            <v>SALARIOS</v>
          </cell>
          <cell r="C4718" t="str">
            <v>DESPESA C/ PESSOAL</v>
          </cell>
          <cell r="I4718" t="str">
            <v>novembro</v>
          </cell>
          <cell r="N4718">
            <v>1683.16</v>
          </cell>
        </row>
        <row r="4719">
          <cell r="B4719" t="str">
            <v>SALARIOS</v>
          </cell>
          <cell r="C4719" t="str">
            <v>DESPESA C/ PESSOAL</v>
          </cell>
          <cell r="I4719" t="str">
            <v>novembro</v>
          </cell>
          <cell r="N4719">
            <v>3537.55</v>
          </cell>
        </row>
        <row r="4720">
          <cell r="B4720" t="str">
            <v>SALARIOS</v>
          </cell>
          <cell r="C4720" t="str">
            <v>DESPESA C/ PESSOAL</v>
          </cell>
          <cell r="I4720" t="str">
            <v>novembro</v>
          </cell>
          <cell r="N4720">
            <v>1155.2</v>
          </cell>
        </row>
        <row r="4721">
          <cell r="B4721" t="str">
            <v>SALARIOS</v>
          </cell>
          <cell r="C4721" t="str">
            <v>DESPESA C/ PESSOAL</v>
          </cell>
          <cell r="I4721" t="str">
            <v>novembro</v>
          </cell>
          <cell r="N4721">
            <v>3076.16</v>
          </cell>
        </row>
        <row r="4722">
          <cell r="B4722" t="str">
            <v>SALARIOS</v>
          </cell>
          <cell r="C4722" t="str">
            <v>DESPESA C/ PESSOAL</v>
          </cell>
          <cell r="I4722" t="str">
            <v>novembro</v>
          </cell>
          <cell r="N4722">
            <v>1758.22</v>
          </cell>
        </row>
        <row r="4723">
          <cell r="B4723" t="str">
            <v>SALARIOS</v>
          </cell>
          <cell r="C4723" t="str">
            <v>DESPESA C/ PESSOAL</v>
          </cell>
          <cell r="I4723" t="str">
            <v>novembro</v>
          </cell>
          <cell r="N4723">
            <v>964.04</v>
          </cell>
        </row>
        <row r="4724">
          <cell r="B4724" t="str">
            <v>SALARIOS</v>
          </cell>
          <cell r="C4724" t="str">
            <v>DESPESA C/ PESSOAL</v>
          </cell>
          <cell r="I4724" t="str">
            <v>novembro</v>
          </cell>
          <cell r="N4724">
            <v>1013.29</v>
          </cell>
        </row>
        <row r="4725">
          <cell r="B4725" t="str">
            <v>SALARIOS</v>
          </cell>
          <cell r="C4725" t="str">
            <v>DESPESA C/ PESSOAL</v>
          </cell>
          <cell r="I4725" t="str">
            <v>novembro</v>
          </cell>
          <cell r="N4725">
            <v>1406.86</v>
          </cell>
        </row>
        <row r="4726">
          <cell r="B4726" t="str">
            <v>SALARIOS</v>
          </cell>
          <cell r="C4726" t="str">
            <v>DESPESA C/ PESSOAL</v>
          </cell>
          <cell r="I4726" t="str">
            <v>novembro</v>
          </cell>
          <cell r="N4726">
            <v>418.38</v>
          </cell>
        </row>
        <row r="4727">
          <cell r="B4727" t="str">
            <v>SALARIOS</v>
          </cell>
          <cell r="C4727" t="str">
            <v>DESPESA C/ PESSOAL</v>
          </cell>
          <cell r="I4727" t="str">
            <v>novembro</v>
          </cell>
          <cell r="N4727">
            <v>1066.43</v>
          </cell>
        </row>
        <row r="4728">
          <cell r="B4728" t="str">
            <v>SALARIOS</v>
          </cell>
          <cell r="C4728" t="str">
            <v>DESPESA C/ PESSOAL</v>
          </cell>
          <cell r="I4728" t="str">
            <v>novembro</v>
          </cell>
          <cell r="N4728">
            <v>447.32</v>
          </cell>
        </row>
        <row r="4729">
          <cell r="B4729" t="str">
            <v>SALARIOS</v>
          </cell>
          <cell r="C4729" t="str">
            <v>DESPESA C/ PESSOAL</v>
          </cell>
          <cell r="I4729" t="str">
            <v>novembro</v>
          </cell>
          <cell r="N4729">
            <v>1663.37</v>
          </cell>
        </row>
        <row r="4730">
          <cell r="B4730" t="str">
            <v>SALARIOS</v>
          </cell>
          <cell r="C4730" t="str">
            <v>DESPESA C/ PESSOAL</v>
          </cell>
          <cell r="I4730" t="str">
            <v>novembro</v>
          </cell>
          <cell r="N4730">
            <v>1324.9</v>
          </cell>
        </row>
        <row r="4731">
          <cell r="B4731" t="str">
            <v>SALARIOS</v>
          </cell>
          <cell r="C4731" t="str">
            <v>DESPESA C/ PESSOAL</v>
          </cell>
          <cell r="I4731" t="str">
            <v>novembro</v>
          </cell>
          <cell r="N4731">
            <v>1321.78</v>
          </cell>
        </row>
        <row r="4732">
          <cell r="B4732" t="str">
            <v>SALARIOS</v>
          </cell>
          <cell r="C4732" t="str">
            <v>DESPESA C/ PESSOAL</v>
          </cell>
          <cell r="I4732" t="str">
            <v>novembro</v>
          </cell>
          <cell r="N4732">
            <v>978.49</v>
          </cell>
        </row>
        <row r="4733">
          <cell r="B4733" t="str">
            <v>SALARIOS</v>
          </cell>
          <cell r="C4733" t="str">
            <v>DESPESA C/ PESSOAL</v>
          </cell>
          <cell r="I4733" t="str">
            <v>novembro</v>
          </cell>
          <cell r="N4733">
            <v>1523.69</v>
          </cell>
        </row>
        <row r="4734">
          <cell r="B4734" t="str">
            <v>SALARIOS</v>
          </cell>
          <cell r="C4734" t="str">
            <v>DESPESA C/ PESSOAL</v>
          </cell>
          <cell r="I4734" t="str">
            <v>novembro</v>
          </cell>
          <cell r="N4734">
            <v>1871.47</v>
          </cell>
        </row>
        <row r="4735">
          <cell r="B4735" t="str">
            <v>SALARIOS</v>
          </cell>
          <cell r="C4735" t="str">
            <v>DESPESA C/ PESSOAL</v>
          </cell>
          <cell r="I4735" t="str">
            <v>novembro</v>
          </cell>
          <cell r="N4735">
            <v>1140.6600000000001</v>
          </cell>
        </row>
        <row r="4736">
          <cell r="B4736" t="str">
            <v>SALARIOS</v>
          </cell>
          <cell r="C4736" t="str">
            <v>DESPESA C/ PESSOAL</v>
          </cell>
          <cell r="I4736" t="str">
            <v>novembro</v>
          </cell>
          <cell r="N4736">
            <v>3137.75</v>
          </cell>
        </row>
        <row r="4737">
          <cell r="B4737" t="str">
            <v>SALARIOS</v>
          </cell>
          <cell r="C4737" t="str">
            <v>DESPESA C/ PESSOAL</v>
          </cell>
          <cell r="I4737" t="str">
            <v>novembro</v>
          </cell>
          <cell r="N4737">
            <v>907.22</v>
          </cell>
        </row>
        <row r="4738">
          <cell r="B4738" t="str">
            <v>SALARIOS</v>
          </cell>
          <cell r="C4738" t="str">
            <v>DESPESA C/ PESSOAL</v>
          </cell>
          <cell r="I4738" t="str">
            <v>novembro</v>
          </cell>
          <cell r="N4738">
            <v>1081.1199999999999</v>
          </cell>
        </row>
        <row r="4739">
          <cell r="B4739" t="str">
            <v>SALARIOS</v>
          </cell>
          <cell r="C4739" t="str">
            <v>DESPESA C/ PESSOAL</v>
          </cell>
          <cell r="I4739" t="str">
            <v>novembro</v>
          </cell>
          <cell r="N4739">
            <v>1515.05</v>
          </cell>
        </row>
        <row r="4740">
          <cell r="B4740" t="str">
            <v>SALARIOS</v>
          </cell>
          <cell r="C4740" t="str">
            <v>DESPESA C/ PESSOAL</v>
          </cell>
          <cell r="I4740" t="str">
            <v>novembro</v>
          </cell>
          <cell r="N4740">
            <v>1182.8800000000001</v>
          </cell>
        </row>
        <row r="4741">
          <cell r="B4741" t="str">
            <v>SALARIOS</v>
          </cell>
          <cell r="C4741" t="str">
            <v>DESPESA C/ PESSOAL</v>
          </cell>
          <cell r="I4741" t="str">
            <v>novembro</v>
          </cell>
          <cell r="N4741">
            <v>824.8</v>
          </cell>
        </row>
        <row r="4742">
          <cell r="B4742" t="str">
            <v>SALARIOS</v>
          </cell>
          <cell r="C4742" t="str">
            <v>DESPESA C/ PESSOAL</v>
          </cell>
          <cell r="I4742" t="str">
            <v>novembro</v>
          </cell>
          <cell r="N4742">
            <v>1153.3499999999999</v>
          </cell>
        </row>
        <row r="4743">
          <cell r="B4743" t="str">
            <v>SALARIOS</v>
          </cell>
          <cell r="C4743" t="str">
            <v>DESPESA C/ PESSOAL</v>
          </cell>
          <cell r="I4743" t="str">
            <v>novembro</v>
          </cell>
          <cell r="N4743">
            <v>424</v>
          </cell>
        </row>
        <row r="4744">
          <cell r="B4744" t="str">
            <v>PENSAO ALIMENTICIA</v>
          </cell>
          <cell r="C4744" t="str">
            <v>DESPESA C/ PESSOAL</v>
          </cell>
          <cell r="I4744" t="str">
            <v>novembro</v>
          </cell>
          <cell r="N4744">
            <v>816.13</v>
          </cell>
        </row>
        <row r="4745">
          <cell r="B4745" t="str">
            <v>SALARIOS</v>
          </cell>
          <cell r="C4745" t="str">
            <v>DESPESA C/ PESSOAL</v>
          </cell>
          <cell r="I4745" t="str">
            <v>novembro</v>
          </cell>
          <cell r="N4745">
            <v>1036.03</v>
          </cell>
        </row>
        <row r="4746">
          <cell r="B4746" t="str">
            <v>SALARIOS</v>
          </cell>
          <cell r="C4746" t="str">
            <v>DESPESA C/ PESSOAL</v>
          </cell>
          <cell r="I4746" t="str">
            <v>novembro</v>
          </cell>
          <cell r="N4746">
            <v>1200.76</v>
          </cell>
        </row>
        <row r="4747">
          <cell r="B4747" t="str">
            <v>SALARIOS</v>
          </cell>
          <cell r="C4747" t="str">
            <v>DESPESA C/ PESSOAL</v>
          </cell>
          <cell r="I4747" t="str">
            <v>novembro</v>
          </cell>
          <cell r="N4747">
            <v>833.24</v>
          </cell>
        </row>
        <row r="4748">
          <cell r="B4748" t="str">
            <v>SALARIOS</v>
          </cell>
          <cell r="C4748" t="str">
            <v>DESPESA C/ PESSOAL</v>
          </cell>
          <cell r="I4748" t="str">
            <v>novembro</v>
          </cell>
          <cell r="N4748">
            <v>1099.9000000000001</v>
          </cell>
        </row>
        <row r="4749">
          <cell r="B4749" t="str">
            <v>SALARIOS</v>
          </cell>
          <cell r="C4749" t="str">
            <v>DESPESA C/ PESSOAL</v>
          </cell>
          <cell r="I4749" t="str">
            <v>novembro</v>
          </cell>
          <cell r="N4749">
            <v>2050.5700000000002</v>
          </cell>
        </row>
        <row r="4750">
          <cell r="B4750" t="str">
            <v>SALARIOS</v>
          </cell>
          <cell r="C4750" t="str">
            <v>DESPESA C/ PESSOAL</v>
          </cell>
          <cell r="I4750" t="str">
            <v>novembro</v>
          </cell>
          <cell r="N4750">
            <v>867.66</v>
          </cell>
        </row>
        <row r="4751">
          <cell r="B4751" t="str">
            <v>SALARIOS</v>
          </cell>
          <cell r="C4751" t="str">
            <v>DESPESA C/ PESSOAL</v>
          </cell>
          <cell r="I4751" t="str">
            <v>novembro</v>
          </cell>
          <cell r="N4751">
            <v>937.5</v>
          </cell>
        </row>
        <row r="4752">
          <cell r="B4752" t="str">
            <v>SALARIOS</v>
          </cell>
          <cell r="C4752" t="str">
            <v>DESPESA C/ PESSOAL</v>
          </cell>
          <cell r="I4752" t="str">
            <v>novembro</v>
          </cell>
          <cell r="N4752">
            <v>1266.24</v>
          </cell>
        </row>
        <row r="4753">
          <cell r="B4753" t="str">
            <v>SALARIOS</v>
          </cell>
          <cell r="C4753" t="str">
            <v>DESPESA C/ PESSOAL</v>
          </cell>
          <cell r="I4753" t="str">
            <v>novembro</v>
          </cell>
          <cell r="N4753">
            <v>1921.12</v>
          </cell>
        </row>
        <row r="4754">
          <cell r="B4754" t="str">
            <v>SALARIOS</v>
          </cell>
          <cell r="C4754" t="str">
            <v>DESPESA C/ PESSOAL</v>
          </cell>
          <cell r="I4754" t="str">
            <v>novembro</v>
          </cell>
          <cell r="N4754">
            <v>9903.4500000000007</v>
          </cell>
        </row>
        <row r="4755">
          <cell r="B4755" t="str">
            <v>SALARIOS</v>
          </cell>
          <cell r="C4755" t="str">
            <v>DESPESA C/ PESSOAL</v>
          </cell>
          <cell r="I4755" t="str">
            <v>novembro</v>
          </cell>
          <cell r="N4755">
            <v>1544.61</v>
          </cell>
        </row>
        <row r="4756">
          <cell r="B4756" t="str">
            <v>SALARIOS</v>
          </cell>
          <cell r="C4756" t="str">
            <v>DESPESA C/ PESSOAL</v>
          </cell>
          <cell r="I4756" t="str">
            <v>novembro</v>
          </cell>
          <cell r="N4756">
            <v>1720.73</v>
          </cell>
        </row>
        <row r="4757">
          <cell r="B4757" t="str">
            <v>SALARIOS</v>
          </cell>
          <cell r="C4757" t="str">
            <v>DESPESA C/ PESSOAL</v>
          </cell>
          <cell r="I4757" t="str">
            <v>novembro</v>
          </cell>
          <cell r="N4757">
            <v>1532.86</v>
          </cell>
        </row>
        <row r="4758">
          <cell r="B4758" t="str">
            <v>SALARIOS</v>
          </cell>
          <cell r="C4758" t="str">
            <v>DESPESA C/ PESSOAL</v>
          </cell>
          <cell r="I4758" t="str">
            <v>novembro</v>
          </cell>
          <cell r="N4758">
            <v>1766.65</v>
          </cell>
        </row>
        <row r="4759">
          <cell r="B4759" t="str">
            <v>SALARIOS</v>
          </cell>
          <cell r="C4759" t="str">
            <v>DESPESA C/ PESSOAL</v>
          </cell>
          <cell r="I4759" t="str">
            <v>novembro</v>
          </cell>
          <cell r="N4759">
            <v>147.82</v>
          </cell>
        </row>
        <row r="4760">
          <cell r="B4760" t="str">
            <v>SALARIOS</v>
          </cell>
          <cell r="C4760" t="str">
            <v>DESPESA C/ PESSOAL</v>
          </cell>
          <cell r="I4760" t="str">
            <v>novembro</v>
          </cell>
          <cell r="N4760">
            <v>327.49</v>
          </cell>
        </row>
        <row r="4761">
          <cell r="B4761" t="str">
            <v>SALARIOS</v>
          </cell>
          <cell r="C4761" t="str">
            <v>DESPESA C/ PESSOAL</v>
          </cell>
          <cell r="I4761" t="str">
            <v>novembro</v>
          </cell>
          <cell r="N4761">
            <v>197.71</v>
          </cell>
        </row>
        <row r="4762">
          <cell r="B4762" t="str">
            <v>SALARIOS</v>
          </cell>
          <cell r="C4762" t="str">
            <v>DESPESA C/ PESSOAL</v>
          </cell>
          <cell r="I4762" t="str">
            <v>novembro</v>
          </cell>
          <cell r="N4762">
            <v>192.41</v>
          </cell>
        </row>
        <row r="4763">
          <cell r="B4763" t="str">
            <v>SALARIOS</v>
          </cell>
          <cell r="C4763" t="str">
            <v>DESPESA C/ PESSOAL</v>
          </cell>
          <cell r="I4763" t="str">
            <v>novembro</v>
          </cell>
          <cell r="N4763">
            <v>134.38999999999999</v>
          </cell>
        </row>
        <row r="4764">
          <cell r="B4764" t="str">
            <v>SALARIOS</v>
          </cell>
          <cell r="C4764" t="str">
            <v>DESPESA C/ PESSOAL</v>
          </cell>
          <cell r="I4764" t="str">
            <v>novembro</v>
          </cell>
          <cell r="N4764">
            <v>197.66</v>
          </cell>
        </row>
        <row r="4765">
          <cell r="B4765" t="str">
            <v>SALARIOS</v>
          </cell>
          <cell r="C4765" t="str">
            <v>DESPESA C/ PESSOAL</v>
          </cell>
          <cell r="I4765" t="str">
            <v>novembro</v>
          </cell>
          <cell r="N4765">
            <v>117.45</v>
          </cell>
        </row>
        <row r="4766">
          <cell r="B4766" t="str">
            <v>SALARIOS</v>
          </cell>
          <cell r="C4766" t="str">
            <v>DESPESA C/ PESSOAL</v>
          </cell>
          <cell r="I4766" t="str">
            <v>novembro</v>
          </cell>
          <cell r="N4766">
            <v>151.43</v>
          </cell>
        </row>
        <row r="4767">
          <cell r="B4767" t="str">
            <v>SALARIOS</v>
          </cell>
          <cell r="C4767" t="str">
            <v>DESPESA C/ PESSOAL</v>
          </cell>
          <cell r="I4767" t="str">
            <v>novembro</v>
          </cell>
          <cell r="N4767">
            <v>160.47999999999999</v>
          </cell>
        </row>
        <row r="4768">
          <cell r="B4768" t="str">
            <v>SALARIOS</v>
          </cell>
          <cell r="C4768" t="str">
            <v>DESPESA C/ PESSOAL</v>
          </cell>
          <cell r="I4768" t="str">
            <v>novembro</v>
          </cell>
          <cell r="N4768">
            <v>185.63</v>
          </cell>
        </row>
        <row r="4769">
          <cell r="B4769" t="str">
            <v>SALARIOS</v>
          </cell>
          <cell r="C4769" t="str">
            <v>DESPESA C/ PESSOAL</v>
          </cell>
          <cell r="I4769" t="str">
            <v>novembro</v>
          </cell>
          <cell r="N4769">
            <v>212.1</v>
          </cell>
        </row>
        <row r="4770">
          <cell r="B4770" t="str">
            <v>SALARIOS</v>
          </cell>
          <cell r="C4770" t="str">
            <v>DESPESA C/ PESSOAL</v>
          </cell>
          <cell r="I4770" t="str">
            <v>novembro</v>
          </cell>
          <cell r="N4770">
            <v>206.31</v>
          </cell>
        </row>
        <row r="4771">
          <cell r="B4771" t="str">
            <v>SALARIOS</v>
          </cell>
          <cell r="C4771" t="str">
            <v>DESPESA C/ PESSOAL</v>
          </cell>
          <cell r="I4771" t="str">
            <v>novembro</v>
          </cell>
          <cell r="N4771">
            <v>132.44999999999999</v>
          </cell>
        </row>
        <row r="4772">
          <cell r="B4772" t="str">
            <v>SALARIOS</v>
          </cell>
          <cell r="C4772" t="str">
            <v>DESPESA C/ PESSOAL</v>
          </cell>
          <cell r="I4772" t="str">
            <v>novembro</v>
          </cell>
          <cell r="N4772">
            <v>158.62</v>
          </cell>
        </row>
        <row r="4773">
          <cell r="B4773" t="str">
            <v>SALARIOS</v>
          </cell>
          <cell r="C4773" t="str">
            <v>DESPESA C/ PESSOAL</v>
          </cell>
          <cell r="I4773" t="str">
            <v>novembro</v>
          </cell>
          <cell r="N4773">
            <v>158.25</v>
          </cell>
        </row>
        <row r="4774">
          <cell r="B4774" t="str">
            <v>SALARIOS</v>
          </cell>
          <cell r="C4774" t="str">
            <v>DESPESA C/ PESSOAL</v>
          </cell>
          <cell r="I4774" t="str">
            <v>novembro</v>
          </cell>
          <cell r="N4774">
            <v>197.15</v>
          </cell>
        </row>
        <row r="4775">
          <cell r="B4775" t="str">
            <v>SALARIOS</v>
          </cell>
          <cell r="C4775" t="str">
            <v>DESPESA C/ PESSOAL</v>
          </cell>
          <cell r="I4775" t="str">
            <v>novembro</v>
          </cell>
          <cell r="N4775">
            <v>156.87</v>
          </cell>
        </row>
        <row r="4776">
          <cell r="B4776" t="str">
            <v>SALARIOS</v>
          </cell>
          <cell r="C4776" t="str">
            <v>DESPESA C/ PESSOAL</v>
          </cell>
          <cell r="I4776" t="str">
            <v>novembro</v>
          </cell>
          <cell r="N4776">
            <v>119.61</v>
          </cell>
        </row>
        <row r="4777">
          <cell r="B4777" t="str">
            <v>SALARIOS</v>
          </cell>
          <cell r="C4777" t="str">
            <v>DESPESA C/ PESSOAL</v>
          </cell>
          <cell r="I4777" t="str">
            <v>novembro</v>
          </cell>
          <cell r="N4777">
            <v>162.72</v>
          </cell>
        </row>
        <row r="4778">
          <cell r="B4778" t="str">
            <v>SALARIOS</v>
          </cell>
          <cell r="C4778" t="str">
            <v>DESPESA C/ PESSOAL</v>
          </cell>
          <cell r="I4778" t="str">
            <v>novembro</v>
          </cell>
          <cell r="N4778">
            <v>206.56</v>
          </cell>
        </row>
        <row r="4779">
          <cell r="B4779" t="str">
            <v>SALARIOS</v>
          </cell>
          <cell r="C4779" t="str">
            <v>DESPESA C/ PESSOAL</v>
          </cell>
          <cell r="I4779" t="str">
            <v>novembro</v>
          </cell>
          <cell r="N4779">
            <v>143.43</v>
          </cell>
        </row>
        <row r="4780">
          <cell r="B4780" t="str">
            <v>SALARIOS</v>
          </cell>
          <cell r="C4780" t="str">
            <v>DESPESA C/ PESSOAL</v>
          </cell>
          <cell r="I4780" t="str">
            <v>novembro</v>
          </cell>
          <cell r="N4780">
            <v>264.70999999999998</v>
          </cell>
        </row>
        <row r="4781">
          <cell r="B4781" t="str">
            <v>SALARIOS</v>
          </cell>
          <cell r="C4781" t="str">
            <v>DESPESA C/ PESSOAL</v>
          </cell>
          <cell r="I4781" t="str">
            <v>novembro</v>
          </cell>
          <cell r="N4781">
            <v>181.77</v>
          </cell>
        </row>
        <row r="4782">
          <cell r="B4782" t="str">
            <v>SALARIOS</v>
          </cell>
          <cell r="C4782" t="str">
            <v>DESPESA C/ PESSOAL</v>
          </cell>
          <cell r="I4782" t="str">
            <v>novembro</v>
          </cell>
          <cell r="N4782">
            <v>176.12</v>
          </cell>
        </row>
        <row r="4783">
          <cell r="B4783" t="str">
            <v>SALARIOS</v>
          </cell>
          <cell r="C4783" t="str">
            <v>DESPESA C/ PESSOAL</v>
          </cell>
          <cell r="I4783" t="str">
            <v>novembro</v>
          </cell>
          <cell r="N4783">
            <v>174.31</v>
          </cell>
        </row>
        <row r="4784">
          <cell r="B4784" t="str">
            <v>SALARIOS</v>
          </cell>
          <cell r="C4784" t="str">
            <v>DESPESA C/ PESSOAL</v>
          </cell>
          <cell r="I4784" t="str">
            <v>novembro</v>
          </cell>
          <cell r="N4784">
            <v>123.93</v>
          </cell>
        </row>
        <row r="4785">
          <cell r="B4785" t="str">
            <v>SALARIOS</v>
          </cell>
          <cell r="C4785" t="str">
            <v>DESPESA C/ PESSOAL</v>
          </cell>
          <cell r="I4785" t="str">
            <v>novembro</v>
          </cell>
          <cell r="N4785">
            <v>172.06</v>
          </cell>
        </row>
        <row r="4786">
          <cell r="B4786" t="str">
            <v>SALARIOS</v>
          </cell>
          <cell r="C4786" t="str">
            <v>DESPESA C/ PESSOAL</v>
          </cell>
          <cell r="I4786" t="str">
            <v>novembro</v>
          </cell>
          <cell r="N4786">
            <v>193.14</v>
          </cell>
        </row>
        <row r="4787">
          <cell r="B4787" t="str">
            <v>SALARIOS</v>
          </cell>
          <cell r="C4787" t="str">
            <v>DESPESA C/ PESSOAL</v>
          </cell>
          <cell r="I4787" t="str">
            <v>novembro</v>
          </cell>
          <cell r="N4787">
            <v>146.19</v>
          </cell>
        </row>
        <row r="4788">
          <cell r="B4788" t="str">
            <v>SALARIOS</v>
          </cell>
          <cell r="C4788" t="str">
            <v>DESPESA C/ PESSOAL</v>
          </cell>
          <cell r="I4788" t="str">
            <v>novembro</v>
          </cell>
          <cell r="N4788">
            <v>162.46</v>
          </cell>
        </row>
        <row r="4789">
          <cell r="B4789" t="str">
            <v>SALARIOS</v>
          </cell>
          <cell r="C4789" t="str">
            <v>DESPESA C/ PESSOAL</v>
          </cell>
          <cell r="I4789" t="str">
            <v>novembro</v>
          </cell>
          <cell r="N4789">
            <v>817.69</v>
          </cell>
        </row>
        <row r="4790">
          <cell r="B4790" t="str">
            <v>SALARIOS</v>
          </cell>
          <cell r="C4790" t="str">
            <v>DESPESA C/ PESSOAL</v>
          </cell>
          <cell r="I4790" t="str">
            <v>novembro</v>
          </cell>
          <cell r="N4790">
            <v>1000</v>
          </cell>
        </row>
        <row r="4791">
          <cell r="B4791" t="str">
            <v>PAGAMENTO DE GORJETA</v>
          </cell>
          <cell r="C4791" t="str">
            <v>DESPESA C/ PESSOAL</v>
          </cell>
          <cell r="I4791" t="str">
            <v>novembro</v>
          </cell>
          <cell r="N4791">
            <v>324.47000000000003</v>
          </cell>
        </row>
        <row r="4792">
          <cell r="B4792" t="str">
            <v>PAGAMENTO DE GORJETA</v>
          </cell>
          <cell r="C4792" t="str">
            <v>DESPESA C/ PESSOAL</v>
          </cell>
          <cell r="I4792" t="str">
            <v>novembro</v>
          </cell>
          <cell r="N4792">
            <v>3893.62</v>
          </cell>
        </row>
        <row r="4793">
          <cell r="B4793" t="str">
            <v>PAGAMENTO DE GORJETA</v>
          </cell>
          <cell r="C4793" t="str">
            <v>DESPESA C/ PESSOAL</v>
          </cell>
          <cell r="I4793" t="str">
            <v>novembro</v>
          </cell>
          <cell r="N4793">
            <v>4380.33</v>
          </cell>
        </row>
        <row r="4794">
          <cell r="B4794" t="str">
            <v>PAGAMENTO DE GORJETA</v>
          </cell>
          <cell r="C4794" t="str">
            <v>DESPESA C/ PESSOAL</v>
          </cell>
          <cell r="I4794" t="str">
            <v>novembro</v>
          </cell>
          <cell r="N4794">
            <v>3406.92</v>
          </cell>
        </row>
        <row r="4795">
          <cell r="B4795" t="str">
            <v>PAGAMENTO DE GORJETA</v>
          </cell>
          <cell r="C4795" t="str">
            <v>DESPESA C/ PESSOAL</v>
          </cell>
          <cell r="I4795" t="str">
            <v>novembro</v>
          </cell>
          <cell r="N4795">
            <v>973.41</v>
          </cell>
        </row>
        <row r="4796">
          <cell r="B4796" t="str">
            <v>PAGAMENTO DE GORJETA</v>
          </cell>
          <cell r="C4796" t="str">
            <v>DESPESA C/ PESSOAL</v>
          </cell>
          <cell r="I4796" t="str">
            <v>novembro</v>
          </cell>
          <cell r="N4796">
            <v>2352.4</v>
          </cell>
        </row>
        <row r="4797">
          <cell r="B4797" t="str">
            <v>PAGAMENTO DE GORJETA</v>
          </cell>
          <cell r="C4797" t="str">
            <v>DESPESA C/ PESSOAL</v>
          </cell>
          <cell r="I4797" t="str">
            <v>novembro</v>
          </cell>
          <cell r="N4797">
            <v>3406.92</v>
          </cell>
        </row>
        <row r="4798">
          <cell r="B4798" t="str">
            <v>PAGAMENTO DE GORJETA</v>
          </cell>
          <cell r="C4798" t="str">
            <v>DESPESA C/ PESSOAL</v>
          </cell>
          <cell r="I4798" t="str">
            <v>novembro</v>
          </cell>
          <cell r="N4798">
            <v>4380.33</v>
          </cell>
        </row>
        <row r="4799">
          <cell r="B4799" t="str">
            <v>PAGAMENTO DE GORJETA</v>
          </cell>
          <cell r="C4799" t="str">
            <v>DESPESA C/ PESSOAL</v>
          </cell>
          <cell r="I4799" t="str">
            <v>novembro</v>
          </cell>
          <cell r="N4799">
            <v>389.36</v>
          </cell>
        </row>
        <row r="4800">
          <cell r="B4800" t="str">
            <v>PAGAMENTO DE GORJETA</v>
          </cell>
          <cell r="C4800" t="str">
            <v>DESPESA C/ PESSOAL</v>
          </cell>
          <cell r="I4800" t="str">
            <v>novembro</v>
          </cell>
          <cell r="N4800">
            <v>1460.11</v>
          </cell>
        </row>
        <row r="4801">
          <cell r="B4801" t="str">
            <v>PAGAMENTO DE GORJETA</v>
          </cell>
          <cell r="C4801" t="str">
            <v>DESPESA C/ PESSOAL</v>
          </cell>
          <cell r="I4801" t="str">
            <v>novembro</v>
          </cell>
          <cell r="N4801">
            <v>2271.2800000000002</v>
          </cell>
        </row>
        <row r="4802">
          <cell r="B4802" t="str">
            <v>PAGAMENTO DE GORJETA</v>
          </cell>
          <cell r="C4802" t="str">
            <v>DESPESA C/ PESSOAL</v>
          </cell>
          <cell r="I4802" t="str">
            <v>novembro</v>
          </cell>
          <cell r="N4802">
            <v>1460.11</v>
          </cell>
        </row>
        <row r="4803">
          <cell r="B4803" t="str">
            <v>PAGAMENTO DE GORJETA</v>
          </cell>
          <cell r="C4803" t="str">
            <v>DESPESA C/ PESSOAL</v>
          </cell>
          <cell r="I4803" t="str">
            <v>novembro</v>
          </cell>
          <cell r="N4803">
            <v>1119.42</v>
          </cell>
        </row>
        <row r="4804">
          <cell r="B4804" t="str">
            <v>PAGAMENTO DE GORJETA</v>
          </cell>
          <cell r="C4804" t="str">
            <v>DESPESA C/ PESSOAL</v>
          </cell>
          <cell r="I4804" t="str">
            <v>novembro</v>
          </cell>
          <cell r="N4804">
            <v>3293.36</v>
          </cell>
        </row>
        <row r="4805">
          <cell r="B4805" t="str">
            <v>PAGAMENTO DE GORJETA</v>
          </cell>
          <cell r="C4805" t="str">
            <v>DESPESA C/ PESSOAL</v>
          </cell>
          <cell r="I4805" t="str">
            <v>novembro</v>
          </cell>
          <cell r="N4805">
            <v>2433.5100000000002</v>
          </cell>
        </row>
        <row r="4806">
          <cell r="B4806" t="str">
            <v>PAGAMENTO DE GORJETA</v>
          </cell>
          <cell r="C4806" t="str">
            <v>DESPESA C/ PESSOAL</v>
          </cell>
          <cell r="I4806" t="str">
            <v>novembro</v>
          </cell>
          <cell r="N4806">
            <v>486.7</v>
          </cell>
        </row>
        <row r="4807">
          <cell r="B4807" t="str">
            <v>PAGAMENTO DE GORJETA</v>
          </cell>
          <cell r="C4807" t="str">
            <v>DESPESA C/ PESSOAL</v>
          </cell>
          <cell r="I4807" t="str">
            <v>novembro</v>
          </cell>
          <cell r="N4807">
            <v>973.41</v>
          </cell>
        </row>
        <row r="4808">
          <cell r="B4808" t="str">
            <v>PAGAMENTO DE GORJETA</v>
          </cell>
          <cell r="C4808" t="str">
            <v>DESPESA C/ PESSOAL</v>
          </cell>
          <cell r="I4808" t="str">
            <v>novembro</v>
          </cell>
          <cell r="N4808">
            <v>1946.81</v>
          </cell>
        </row>
        <row r="4809">
          <cell r="B4809" t="str">
            <v>PAGAMENTO DE GORJETA</v>
          </cell>
          <cell r="C4809" t="str">
            <v>DESPESA C/ PESSOAL</v>
          </cell>
          <cell r="I4809" t="str">
            <v>novembro</v>
          </cell>
          <cell r="N4809">
            <v>973.41</v>
          </cell>
        </row>
        <row r="4810">
          <cell r="B4810" t="str">
            <v>PAGAMENTO DE GORJETA</v>
          </cell>
          <cell r="C4810" t="str">
            <v>DESPESA C/ PESSOAL</v>
          </cell>
          <cell r="I4810" t="str">
            <v>novembro</v>
          </cell>
          <cell r="N4810">
            <v>2920.22</v>
          </cell>
        </row>
        <row r="4811">
          <cell r="B4811" t="str">
            <v>PAGAMENTO DE GORJETA</v>
          </cell>
          <cell r="C4811" t="str">
            <v>DESPESA C/ PESSOAL</v>
          </cell>
          <cell r="I4811" t="str">
            <v>novembro</v>
          </cell>
          <cell r="N4811">
            <v>1946.81</v>
          </cell>
        </row>
        <row r="4812">
          <cell r="B4812" t="str">
            <v>PAGAMENTO DE GORJETA</v>
          </cell>
          <cell r="C4812" t="str">
            <v>DESPESA C/ PESSOAL</v>
          </cell>
          <cell r="I4812" t="str">
            <v>novembro</v>
          </cell>
          <cell r="N4812">
            <v>2433.5100000000002</v>
          </cell>
        </row>
        <row r="4813">
          <cell r="B4813" t="str">
            <v>PAGAMENTO DE GORJETA</v>
          </cell>
          <cell r="C4813" t="str">
            <v>DESPESA C/ PESSOAL</v>
          </cell>
          <cell r="I4813" t="str">
            <v>novembro</v>
          </cell>
          <cell r="N4813">
            <v>3893.62</v>
          </cell>
        </row>
        <row r="4814">
          <cell r="B4814" t="str">
            <v>PAGAMENTO DE GORJETA</v>
          </cell>
          <cell r="C4814" t="str">
            <v>DESPESA C/ PESSOAL</v>
          </cell>
          <cell r="I4814" t="str">
            <v>novembro</v>
          </cell>
          <cell r="N4814">
            <v>2920.22</v>
          </cell>
        </row>
        <row r="4815">
          <cell r="B4815" t="str">
            <v>PAGAMENTO DE GORJETA</v>
          </cell>
          <cell r="C4815" t="str">
            <v>DESPESA C/ PESSOAL</v>
          </cell>
          <cell r="I4815" t="str">
            <v>novembro</v>
          </cell>
          <cell r="N4815">
            <v>3893.62</v>
          </cell>
        </row>
        <row r="4816">
          <cell r="B4816" t="str">
            <v>PAGAMENTO DE GORJETA</v>
          </cell>
          <cell r="C4816" t="str">
            <v>DESPESA C/ PESSOAL</v>
          </cell>
          <cell r="I4816" t="str">
            <v>novembro</v>
          </cell>
          <cell r="N4816">
            <v>4867.03</v>
          </cell>
        </row>
        <row r="4817">
          <cell r="B4817" t="str">
            <v>PAGAMENTO DE GORJETA</v>
          </cell>
          <cell r="C4817" t="str">
            <v>DESPESA C/ PESSOAL</v>
          </cell>
          <cell r="I4817" t="str">
            <v>novembro</v>
          </cell>
          <cell r="N4817">
            <v>2433.5100000000002</v>
          </cell>
        </row>
        <row r="4818">
          <cell r="B4818" t="str">
            <v>PAGAMENTO DE GORJETA</v>
          </cell>
          <cell r="C4818" t="str">
            <v>DESPESA C/ PESSOAL</v>
          </cell>
          <cell r="I4818" t="str">
            <v>novembro</v>
          </cell>
          <cell r="N4818">
            <v>5840.43</v>
          </cell>
        </row>
        <row r="4819">
          <cell r="B4819" t="str">
            <v>PAGAMENTO DE GORJETA</v>
          </cell>
          <cell r="C4819" t="str">
            <v>DESPESA C/ PESSOAL</v>
          </cell>
          <cell r="I4819" t="str">
            <v>novembro</v>
          </cell>
          <cell r="N4819">
            <v>1946.81</v>
          </cell>
        </row>
        <row r="4820">
          <cell r="B4820" t="str">
            <v>PAGAMENTO DE GORJETA</v>
          </cell>
          <cell r="C4820" t="str">
            <v>DESPESA C/ PESSOAL</v>
          </cell>
          <cell r="I4820" t="str">
            <v>novembro</v>
          </cell>
          <cell r="N4820">
            <v>1460.11</v>
          </cell>
        </row>
        <row r="4821">
          <cell r="B4821" t="str">
            <v>PAGAMENTO DE GORJETA</v>
          </cell>
          <cell r="C4821" t="str">
            <v>DESPESA C/ PESSOAL</v>
          </cell>
          <cell r="I4821" t="str">
            <v>novembro</v>
          </cell>
          <cell r="N4821">
            <v>2433.5100000000002</v>
          </cell>
        </row>
        <row r="4822">
          <cell r="B4822" t="str">
            <v>PAGAMENTO DE GORJETA</v>
          </cell>
          <cell r="C4822" t="str">
            <v>DESPESA C/ PESSOAL</v>
          </cell>
          <cell r="I4822" t="str">
            <v>novembro</v>
          </cell>
          <cell r="N4822">
            <v>1946.81</v>
          </cell>
        </row>
        <row r="4823">
          <cell r="B4823" t="str">
            <v>PAGAMENTO DE GORJETA</v>
          </cell>
          <cell r="C4823" t="str">
            <v>DESPESA C/ PESSOAL</v>
          </cell>
          <cell r="I4823" t="str">
            <v>novembro</v>
          </cell>
          <cell r="N4823">
            <v>486.7</v>
          </cell>
        </row>
        <row r="4824">
          <cell r="B4824" t="str">
            <v>PAGAMENTO DE GORJETA</v>
          </cell>
          <cell r="C4824" t="str">
            <v>DESPESA C/ PESSOAL</v>
          </cell>
          <cell r="I4824" t="str">
            <v>novembro</v>
          </cell>
          <cell r="N4824">
            <v>324.47000000000003</v>
          </cell>
        </row>
        <row r="4825">
          <cell r="B4825" t="str">
            <v>PAGAMENTO DE GORJETA</v>
          </cell>
          <cell r="C4825" t="str">
            <v>DESPESA C/ PESSOAL</v>
          </cell>
          <cell r="I4825" t="str">
            <v>novembro</v>
          </cell>
          <cell r="N4825">
            <v>1817.02</v>
          </cell>
        </row>
        <row r="4826">
          <cell r="B4826" t="str">
            <v>PAGAMENTO DE GORJETA</v>
          </cell>
          <cell r="C4826" t="str">
            <v>DESPESA C/ PESSOAL</v>
          </cell>
          <cell r="I4826" t="str">
            <v>novembro</v>
          </cell>
          <cell r="N4826">
            <v>3893.62</v>
          </cell>
        </row>
        <row r="4827">
          <cell r="B4827" t="str">
            <v>PAGAMENTO DE GORJETA</v>
          </cell>
          <cell r="C4827" t="str">
            <v>DESPESA C/ PESSOAL</v>
          </cell>
          <cell r="I4827" t="str">
            <v>novembro</v>
          </cell>
          <cell r="N4827">
            <v>1460.11</v>
          </cell>
        </row>
        <row r="4828">
          <cell r="B4828" t="str">
            <v>PAGAMENTO DE GORJETA</v>
          </cell>
          <cell r="C4828" t="str">
            <v>DESPESA C/ PESSOAL</v>
          </cell>
          <cell r="I4828" t="str">
            <v>novembro</v>
          </cell>
          <cell r="N4828">
            <v>2027.93</v>
          </cell>
        </row>
        <row r="4829">
          <cell r="B4829" t="str">
            <v>PAGAMENTO DE GORJETA</v>
          </cell>
          <cell r="C4829" t="str">
            <v>DESPESA C/ PESSOAL</v>
          </cell>
          <cell r="I4829" t="str">
            <v>novembro</v>
          </cell>
          <cell r="N4829">
            <v>1946.81</v>
          </cell>
        </row>
        <row r="4830">
          <cell r="B4830" t="str">
            <v>PAGAMENTO DE GORJETA</v>
          </cell>
          <cell r="C4830" t="str">
            <v>DESPESA C/ PESSOAL</v>
          </cell>
          <cell r="I4830" t="str">
            <v>novembro</v>
          </cell>
          <cell r="N4830">
            <v>3893.62</v>
          </cell>
        </row>
        <row r="4831">
          <cell r="B4831" t="str">
            <v>PAGAMENTO DE GORJETA</v>
          </cell>
          <cell r="C4831" t="str">
            <v>DESPESA C/ PESSOAL</v>
          </cell>
          <cell r="I4831" t="str">
            <v>novembro</v>
          </cell>
          <cell r="N4831">
            <v>3893.62</v>
          </cell>
        </row>
        <row r="4832">
          <cell r="B4832" t="str">
            <v>PAGAMENTO DE GORJETA</v>
          </cell>
          <cell r="C4832" t="str">
            <v>DESPESA C/ PESSOAL</v>
          </cell>
          <cell r="I4832" t="str">
            <v>novembro</v>
          </cell>
          <cell r="N4832">
            <v>2433.5100000000002</v>
          </cell>
        </row>
        <row r="4833">
          <cell r="B4833" t="str">
            <v>PAGAMENTO DE GORJETA</v>
          </cell>
          <cell r="C4833" t="str">
            <v>DESPESA C/ PESSOAL</v>
          </cell>
          <cell r="I4833" t="str">
            <v>novembro</v>
          </cell>
          <cell r="N4833">
            <v>470.78</v>
          </cell>
        </row>
        <row r="4834">
          <cell r="B4834" t="str">
            <v>PAGAMENTO DE GORJETA</v>
          </cell>
          <cell r="C4834" t="str">
            <v>DESPESA C/ PESSOAL</v>
          </cell>
          <cell r="I4834" t="str">
            <v>novembro</v>
          </cell>
          <cell r="N4834">
            <v>3406.92</v>
          </cell>
        </row>
        <row r="4835">
          <cell r="B4835" t="str">
            <v>PAGAMENTO DE GORJETA</v>
          </cell>
          <cell r="C4835" t="str">
            <v>DESPESA C/ PESSOAL</v>
          </cell>
          <cell r="I4835" t="str">
            <v>novembro</v>
          </cell>
          <cell r="N4835">
            <v>2920.22</v>
          </cell>
        </row>
        <row r="4836">
          <cell r="B4836" t="str">
            <v>PAGAMENTO DE GORJETA</v>
          </cell>
          <cell r="C4836" t="str">
            <v>DESPESA C/ PESSOAL</v>
          </cell>
          <cell r="I4836" t="str">
            <v>novembro</v>
          </cell>
          <cell r="N4836">
            <v>3293.36</v>
          </cell>
        </row>
        <row r="4837">
          <cell r="B4837" t="str">
            <v>PAGAMENTO DE GORJETA</v>
          </cell>
          <cell r="C4837" t="str">
            <v>DESPESA C/ PESSOAL</v>
          </cell>
          <cell r="I4837" t="str">
            <v>novembro</v>
          </cell>
          <cell r="N4837">
            <v>2433.5</v>
          </cell>
        </row>
        <row r="4838">
          <cell r="B4838" t="str">
            <v>PAGAMENTO DE GORJETA</v>
          </cell>
          <cell r="C4838" t="str">
            <v>DESPESA C/ PESSOAL</v>
          </cell>
          <cell r="I4838" t="str">
            <v>novembro</v>
          </cell>
          <cell r="N4838">
            <v>2433.5100000000002</v>
          </cell>
        </row>
        <row r="4839">
          <cell r="B4839" t="str">
            <v>PAGAMENTO DE GORJETA</v>
          </cell>
          <cell r="C4839" t="str">
            <v>DESPESA C/ PESSOAL</v>
          </cell>
          <cell r="I4839" t="str">
            <v>novembro</v>
          </cell>
          <cell r="N4839">
            <v>2352.4</v>
          </cell>
        </row>
        <row r="4840">
          <cell r="B4840" t="str">
            <v>PAGAMENTO DE GORJETA</v>
          </cell>
          <cell r="C4840" t="str">
            <v>DESPESA C/ PESSOAL</v>
          </cell>
          <cell r="I4840" t="str">
            <v>novembro</v>
          </cell>
          <cell r="N4840">
            <v>486.7</v>
          </cell>
        </row>
        <row r="4841">
          <cell r="B4841" t="str">
            <v>PAGAMENTO DE GORJETA</v>
          </cell>
          <cell r="C4841" t="str">
            <v>DESPESA C/ PESSOAL</v>
          </cell>
          <cell r="I4841" t="str">
            <v>novembro</v>
          </cell>
          <cell r="N4841">
            <v>2920.22</v>
          </cell>
        </row>
        <row r="4842">
          <cell r="B4842" t="str">
            <v>PAGAMENTO DE GORJETA</v>
          </cell>
          <cell r="C4842" t="str">
            <v>DESPESA C/ PESSOAL</v>
          </cell>
          <cell r="I4842" t="str">
            <v>novembro</v>
          </cell>
          <cell r="N4842">
            <v>3893.62</v>
          </cell>
        </row>
        <row r="4843">
          <cell r="B4843" t="str">
            <v>PAGAMENTO DE GORJETA</v>
          </cell>
          <cell r="C4843" t="str">
            <v>DESPESA C/ PESSOAL</v>
          </cell>
          <cell r="I4843" t="str">
            <v>novembro</v>
          </cell>
          <cell r="N4843">
            <v>973.41</v>
          </cell>
        </row>
        <row r="4844">
          <cell r="B4844" t="str">
            <v>PAGAMENTO DE GORJETA</v>
          </cell>
          <cell r="C4844" t="str">
            <v>DESPESA C/ PESSOAL</v>
          </cell>
          <cell r="I4844" t="str">
            <v>novembro</v>
          </cell>
          <cell r="N4844">
            <v>3763.84</v>
          </cell>
        </row>
        <row r="4845">
          <cell r="B4845" t="str">
            <v>PAGAMENTO DE GORJETA</v>
          </cell>
          <cell r="C4845" t="str">
            <v>DESPESA C/ PESSOAL</v>
          </cell>
          <cell r="I4845" t="str">
            <v>novembro</v>
          </cell>
          <cell r="N4845">
            <v>2433.5100000000002</v>
          </cell>
        </row>
        <row r="4846">
          <cell r="B4846" t="str">
            <v>PAGAMENTO DE GORJETA</v>
          </cell>
          <cell r="C4846" t="str">
            <v>DESPESA C/ PESSOAL</v>
          </cell>
          <cell r="I4846" t="str">
            <v>novembro</v>
          </cell>
          <cell r="N4846">
            <v>3406.92</v>
          </cell>
        </row>
        <row r="4847">
          <cell r="B4847" t="str">
            <v>PAGAMENTO DE GORJETA</v>
          </cell>
          <cell r="C4847" t="str">
            <v>DESPESA C/ PESSOAL</v>
          </cell>
          <cell r="I4847" t="str">
            <v>novembro</v>
          </cell>
          <cell r="N4847">
            <v>3406.92</v>
          </cell>
        </row>
        <row r="4848">
          <cell r="B4848" t="str">
            <v>PAGAMENTO DE GORJETA</v>
          </cell>
          <cell r="C4848" t="str">
            <v>DESPESA C/ PESSOAL</v>
          </cell>
          <cell r="I4848" t="str">
            <v>novembro</v>
          </cell>
          <cell r="N4848">
            <v>4867.03</v>
          </cell>
        </row>
        <row r="4849">
          <cell r="B4849" t="str">
            <v>PAGAMENTO DE GORJETA</v>
          </cell>
          <cell r="C4849" t="str">
            <v>DESPESA C/ PESSOAL</v>
          </cell>
          <cell r="I4849" t="str">
            <v>novembro</v>
          </cell>
          <cell r="N4849">
            <v>973.41</v>
          </cell>
        </row>
        <row r="4850">
          <cell r="B4850" t="str">
            <v>PAGAMENTO DE GORJETA</v>
          </cell>
          <cell r="C4850" t="str">
            <v>DESPESA C/ PESSOAL</v>
          </cell>
          <cell r="I4850" t="str">
            <v>novembro</v>
          </cell>
          <cell r="N4850">
            <v>940.96</v>
          </cell>
        </row>
        <row r="4851">
          <cell r="B4851" t="str">
            <v>PAGAMENTO DE GORJETA</v>
          </cell>
          <cell r="C4851" t="str">
            <v>DESPESA C/ PESSOAL</v>
          </cell>
          <cell r="I4851" t="str">
            <v>novembro</v>
          </cell>
          <cell r="N4851">
            <v>1460.11</v>
          </cell>
        </row>
        <row r="4852">
          <cell r="B4852" t="str">
            <v>PAGAMENTO DE GORJETA</v>
          </cell>
          <cell r="C4852" t="str">
            <v>DESPESA C/ PESSOAL</v>
          </cell>
          <cell r="I4852" t="str">
            <v>novembro</v>
          </cell>
          <cell r="N4852">
            <v>3893.62</v>
          </cell>
        </row>
        <row r="4853">
          <cell r="B4853" t="str">
            <v>PAGAMENTO DE GORJETA</v>
          </cell>
          <cell r="C4853" t="str">
            <v>DESPESA C/ PESSOAL</v>
          </cell>
          <cell r="I4853" t="str">
            <v>novembro</v>
          </cell>
          <cell r="N4853">
            <v>3406.92</v>
          </cell>
        </row>
        <row r="4854">
          <cell r="B4854" t="str">
            <v>PAGAMENTO DE GORJETA</v>
          </cell>
          <cell r="C4854" t="str">
            <v>DESPESA C/ PESSOAL</v>
          </cell>
          <cell r="I4854" t="str">
            <v>novembro</v>
          </cell>
          <cell r="N4854">
            <v>4867.03</v>
          </cell>
        </row>
        <row r="4855">
          <cell r="B4855" t="str">
            <v>PAGAMENTO DE GORJETA</v>
          </cell>
          <cell r="C4855" t="str">
            <v>DESPESA C/ PESSOAL</v>
          </cell>
          <cell r="I4855" t="str">
            <v>novembro</v>
          </cell>
          <cell r="N4855">
            <v>1460.11</v>
          </cell>
        </row>
        <row r="4856">
          <cell r="B4856" t="str">
            <v>PAGAMENTO DE GORJETA</v>
          </cell>
          <cell r="C4856" t="str">
            <v>DESPESA C/ PESSOAL</v>
          </cell>
          <cell r="I4856" t="str">
            <v>novembro</v>
          </cell>
          <cell r="N4856">
            <v>2433.5100000000002</v>
          </cell>
        </row>
        <row r="4857">
          <cell r="B4857" t="str">
            <v>PAGAMENTO DE GORJETA</v>
          </cell>
          <cell r="C4857" t="str">
            <v>DESPESA C/ PESSOAL</v>
          </cell>
          <cell r="I4857" t="str">
            <v>novembro</v>
          </cell>
          <cell r="N4857">
            <v>1946.81</v>
          </cell>
        </row>
        <row r="4858">
          <cell r="B4858" t="str">
            <v>PAGAMENTO DE GORJETA</v>
          </cell>
          <cell r="C4858" t="str">
            <v>DESPESA C/ PESSOAL</v>
          </cell>
          <cell r="I4858" t="str">
            <v>novembro</v>
          </cell>
          <cell r="N4858">
            <v>4867.03</v>
          </cell>
        </row>
        <row r="4859">
          <cell r="B4859" t="str">
            <v>PAGAMENTO DE GORJETA</v>
          </cell>
          <cell r="C4859" t="str">
            <v>DESPESA C/ PESSOAL</v>
          </cell>
          <cell r="I4859" t="str">
            <v>novembro</v>
          </cell>
          <cell r="N4859">
            <v>1460.11</v>
          </cell>
        </row>
        <row r="4860">
          <cell r="B4860" t="str">
            <v>SALARIOS</v>
          </cell>
          <cell r="C4860" t="str">
            <v>DESPESA C/ PESSOAL</v>
          </cell>
          <cell r="I4860" t="str">
            <v>novembro</v>
          </cell>
          <cell r="N4860">
            <v>986.11</v>
          </cell>
        </row>
        <row r="4861">
          <cell r="B4861" t="str">
            <v>SALARIOS</v>
          </cell>
          <cell r="C4861" t="str">
            <v>DESPESA C/ PESSOAL</v>
          </cell>
          <cell r="I4861" t="str">
            <v>novembro</v>
          </cell>
          <cell r="N4861">
            <v>986.11</v>
          </cell>
        </row>
        <row r="4862">
          <cell r="B4862" t="str">
            <v>SALARIOS</v>
          </cell>
          <cell r="C4862" t="str">
            <v>DESPESA C/ PESSOAL</v>
          </cell>
          <cell r="I4862" t="str">
            <v>novembro</v>
          </cell>
          <cell r="N4862">
            <v>986.11</v>
          </cell>
        </row>
        <row r="4863">
          <cell r="B4863" t="str">
            <v>SALARIOS</v>
          </cell>
          <cell r="C4863" t="str">
            <v>DESPESA C/ PESSOAL</v>
          </cell>
          <cell r="I4863" t="str">
            <v>novembro</v>
          </cell>
          <cell r="N4863">
            <v>1265.1400000000001</v>
          </cell>
        </row>
        <row r="4864">
          <cell r="B4864" t="str">
            <v>SALARIOS</v>
          </cell>
          <cell r="C4864" t="str">
            <v>DESPESA C/ PESSOAL</v>
          </cell>
          <cell r="I4864" t="str">
            <v>novembro</v>
          </cell>
          <cell r="N4864">
            <v>807.97</v>
          </cell>
        </row>
        <row r="4865">
          <cell r="B4865" t="str">
            <v>SALARIOS</v>
          </cell>
          <cell r="C4865" t="str">
            <v>DESPESA C/ PESSOAL</v>
          </cell>
          <cell r="I4865" t="str">
            <v>novembro</v>
          </cell>
          <cell r="N4865">
            <v>1622.8</v>
          </cell>
        </row>
        <row r="4866">
          <cell r="B4866" t="str">
            <v>SALARIOS</v>
          </cell>
          <cell r="C4866" t="str">
            <v>DESPESA C/ PESSOAL</v>
          </cell>
          <cell r="I4866" t="str">
            <v>novembro</v>
          </cell>
          <cell r="N4866">
            <v>878.43</v>
          </cell>
        </row>
        <row r="4867">
          <cell r="B4867" t="str">
            <v>SALARIOS</v>
          </cell>
          <cell r="C4867" t="str">
            <v>DESPESA C/ PESSOAL</v>
          </cell>
          <cell r="I4867" t="str">
            <v>novembro</v>
          </cell>
          <cell r="N4867">
            <v>693.43</v>
          </cell>
        </row>
        <row r="4868">
          <cell r="B4868" t="str">
            <v>SALARIOS</v>
          </cell>
          <cell r="C4868" t="str">
            <v>DESPESA C/ PESSOAL</v>
          </cell>
          <cell r="I4868" t="str">
            <v>novembro</v>
          </cell>
          <cell r="N4868">
            <v>828.02</v>
          </cell>
        </row>
        <row r="4869">
          <cell r="B4869" t="str">
            <v>SALARIOS</v>
          </cell>
          <cell r="C4869" t="str">
            <v>DESPESA C/ PESSOAL</v>
          </cell>
          <cell r="I4869" t="str">
            <v>novembro</v>
          </cell>
          <cell r="N4869">
            <v>699.26</v>
          </cell>
        </row>
        <row r="4870">
          <cell r="B4870" t="str">
            <v>SALARIOS</v>
          </cell>
          <cell r="C4870" t="str">
            <v>DESPESA C/ PESSOAL</v>
          </cell>
          <cell r="I4870" t="str">
            <v>novembro</v>
          </cell>
          <cell r="N4870">
            <v>914.63</v>
          </cell>
        </row>
        <row r="4871">
          <cell r="B4871" t="str">
            <v>SALARIOS</v>
          </cell>
          <cell r="C4871" t="str">
            <v>DESPESA C/ PESSOAL</v>
          </cell>
          <cell r="I4871" t="str">
            <v>novembro</v>
          </cell>
          <cell r="N4871">
            <v>878.44</v>
          </cell>
        </row>
        <row r="4872">
          <cell r="B4872" t="str">
            <v>SALARIOS</v>
          </cell>
          <cell r="C4872" t="str">
            <v>DESPESA C/ PESSOAL</v>
          </cell>
          <cell r="I4872" t="str">
            <v>novembro</v>
          </cell>
          <cell r="N4872">
            <v>1120</v>
          </cell>
        </row>
        <row r="4873">
          <cell r="B4873" t="str">
            <v>SALARIOS</v>
          </cell>
          <cell r="C4873" t="str">
            <v>DESPESA C/ PESSOAL</v>
          </cell>
          <cell r="I4873" t="str">
            <v>novembro</v>
          </cell>
          <cell r="N4873">
            <v>1272</v>
          </cell>
        </row>
        <row r="4874">
          <cell r="B4874" t="str">
            <v>SALARIOS</v>
          </cell>
          <cell r="C4874" t="str">
            <v>DESPESA C/ PESSOAL</v>
          </cell>
          <cell r="I4874" t="str">
            <v>novembro</v>
          </cell>
          <cell r="N4874">
            <v>840.03</v>
          </cell>
        </row>
        <row r="4875">
          <cell r="B4875" t="str">
            <v>SALARIOS</v>
          </cell>
          <cell r="C4875" t="str">
            <v>DESPESA C/ PESSOAL</v>
          </cell>
          <cell r="I4875" t="str">
            <v>novembro</v>
          </cell>
          <cell r="N4875">
            <v>696.65</v>
          </cell>
        </row>
        <row r="4876">
          <cell r="B4876" t="str">
            <v>SALARIOS</v>
          </cell>
          <cell r="C4876" t="str">
            <v>DESPESA C/ PESSOAL</v>
          </cell>
          <cell r="I4876" t="str">
            <v>novembro</v>
          </cell>
          <cell r="N4876">
            <v>773.03</v>
          </cell>
        </row>
        <row r="4877">
          <cell r="B4877" t="str">
            <v>SALARIOS</v>
          </cell>
          <cell r="C4877" t="str">
            <v>DESPESA C/ PESSOAL</v>
          </cell>
          <cell r="I4877" t="str">
            <v>novembro</v>
          </cell>
          <cell r="N4877">
            <v>841.24</v>
          </cell>
        </row>
        <row r="4878">
          <cell r="B4878" t="str">
            <v>SALARIOS</v>
          </cell>
          <cell r="C4878" t="str">
            <v>DESPESA C/ PESSOAL</v>
          </cell>
          <cell r="I4878" t="str">
            <v>novembro</v>
          </cell>
          <cell r="N4878">
            <v>668.69</v>
          </cell>
        </row>
        <row r="4879">
          <cell r="B4879" t="str">
            <v>SALARIOS</v>
          </cell>
          <cell r="C4879" t="str">
            <v>DESPESA C/ PESSOAL</v>
          </cell>
          <cell r="I4879" t="str">
            <v>novembro</v>
          </cell>
          <cell r="N4879">
            <v>810.34</v>
          </cell>
        </row>
        <row r="4880">
          <cell r="B4880" t="str">
            <v>SALARIOS</v>
          </cell>
          <cell r="C4880" t="str">
            <v>DESPESA C/ PESSOAL</v>
          </cell>
          <cell r="I4880" t="str">
            <v>novembro</v>
          </cell>
          <cell r="N4880">
            <v>693.44</v>
          </cell>
        </row>
        <row r="4881">
          <cell r="B4881" t="str">
            <v>SALARIOS</v>
          </cell>
          <cell r="C4881" t="str">
            <v>DESPESA C/ PESSOAL</v>
          </cell>
          <cell r="I4881" t="str">
            <v>novembro</v>
          </cell>
          <cell r="N4881">
            <v>668.69</v>
          </cell>
        </row>
        <row r="4882">
          <cell r="B4882" t="str">
            <v>SALARIOS</v>
          </cell>
          <cell r="C4882" t="str">
            <v>DESPESA C/ PESSOAL</v>
          </cell>
          <cell r="I4882" t="str">
            <v>novembro</v>
          </cell>
          <cell r="N4882">
            <v>761.99</v>
          </cell>
        </row>
        <row r="4883">
          <cell r="B4883" t="str">
            <v>SALARIOS</v>
          </cell>
          <cell r="C4883" t="str">
            <v>DESPESA C/ PESSOAL</v>
          </cell>
          <cell r="I4883" t="str">
            <v>novembro</v>
          </cell>
          <cell r="N4883">
            <v>668.33</v>
          </cell>
        </row>
        <row r="4884">
          <cell r="B4884" t="str">
            <v>SALARIOS</v>
          </cell>
          <cell r="C4884" t="str">
            <v>DESPESA C/ PESSOAL</v>
          </cell>
          <cell r="I4884" t="str">
            <v>novembro</v>
          </cell>
          <cell r="N4884">
            <v>820.14</v>
          </cell>
        </row>
        <row r="4885">
          <cell r="B4885" t="str">
            <v>SALARIOS</v>
          </cell>
          <cell r="C4885" t="str">
            <v>DESPESA C/ PESSOAL</v>
          </cell>
          <cell r="I4885" t="str">
            <v>novembro</v>
          </cell>
          <cell r="N4885">
            <v>877.16</v>
          </cell>
        </row>
        <row r="4886">
          <cell r="B4886" t="str">
            <v>SALARIOS</v>
          </cell>
          <cell r="C4886" t="str">
            <v>DESPESA C/ PESSOAL</v>
          </cell>
          <cell r="I4886" t="str">
            <v>novembro</v>
          </cell>
          <cell r="N4886">
            <v>1006.88</v>
          </cell>
        </row>
        <row r="4887">
          <cell r="B4887" t="str">
            <v>SALARIOS</v>
          </cell>
          <cell r="C4887" t="str">
            <v>DESPESA C/ PESSOAL</v>
          </cell>
          <cell r="I4887" t="str">
            <v>novembro</v>
          </cell>
          <cell r="N4887">
            <v>606.66</v>
          </cell>
        </row>
        <row r="4888">
          <cell r="B4888" t="str">
            <v>SALARIOS</v>
          </cell>
          <cell r="C4888" t="str">
            <v>DESPESA C/ PESSOAL</v>
          </cell>
          <cell r="I4888" t="str">
            <v>novembro</v>
          </cell>
          <cell r="N4888">
            <v>789.93</v>
          </cell>
        </row>
        <row r="4889">
          <cell r="B4889" t="str">
            <v>SALARIOS</v>
          </cell>
          <cell r="C4889" t="str">
            <v>DESPESA C/ PESSOAL</v>
          </cell>
          <cell r="I4889" t="str">
            <v>novembro</v>
          </cell>
          <cell r="N4889">
            <v>1054.06</v>
          </cell>
        </row>
        <row r="4890">
          <cell r="B4890" t="str">
            <v>SALARIOS</v>
          </cell>
          <cell r="C4890" t="str">
            <v>DESPESA C/ PESSOAL</v>
          </cell>
          <cell r="I4890" t="str">
            <v>novembro</v>
          </cell>
          <cell r="N4890">
            <v>686.83</v>
          </cell>
        </row>
        <row r="4891">
          <cell r="B4891" t="str">
            <v>SALARIOS</v>
          </cell>
          <cell r="C4891" t="str">
            <v>DESPESA C/ PESSOAL</v>
          </cell>
          <cell r="I4891" t="str">
            <v>novembro</v>
          </cell>
          <cell r="N4891">
            <v>1073.6099999999999</v>
          </cell>
        </row>
        <row r="4892">
          <cell r="B4892" t="str">
            <v>SALARIOS</v>
          </cell>
          <cell r="C4892" t="str">
            <v>DESPESA C/ PESSOAL</v>
          </cell>
          <cell r="I4892" t="str">
            <v>novembro</v>
          </cell>
          <cell r="N4892">
            <v>1017.53</v>
          </cell>
        </row>
        <row r="4893">
          <cell r="B4893" t="str">
            <v>SALARIOS</v>
          </cell>
          <cell r="C4893" t="str">
            <v>DESPESA C/ PESSOAL</v>
          </cell>
          <cell r="I4893" t="str">
            <v>novembro</v>
          </cell>
          <cell r="N4893">
            <v>858.5</v>
          </cell>
        </row>
        <row r="4894">
          <cell r="B4894" t="str">
            <v>SALARIOS</v>
          </cell>
          <cell r="C4894" t="str">
            <v>DESPESA C/ PESSOAL</v>
          </cell>
          <cell r="I4894" t="str">
            <v>novembro</v>
          </cell>
          <cell r="N4894">
            <v>801.73</v>
          </cell>
        </row>
        <row r="4895">
          <cell r="B4895" t="str">
            <v>SALARIOS</v>
          </cell>
          <cell r="C4895" t="str">
            <v>DESPESA C/ PESSOAL</v>
          </cell>
          <cell r="I4895" t="str">
            <v>novembro</v>
          </cell>
          <cell r="N4895">
            <v>588.74</v>
          </cell>
        </row>
        <row r="4896">
          <cell r="B4896" t="str">
            <v>SALARIOS</v>
          </cell>
          <cell r="C4896" t="str">
            <v>DESPESA C/ PESSOAL</v>
          </cell>
          <cell r="I4896" t="str">
            <v>novembro</v>
          </cell>
          <cell r="N4896">
            <v>874.04</v>
          </cell>
        </row>
        <row r="4897">
          <cell r="B4897" t="str">
            <v>SALARIOS</v>
          </cell>
          <cell r="C4897" t="str">
            <v>DESPESA C/ PESSOAL</v>
          </cell>
          <cell r="I4897" t="str">
            <v>novembro</v>
          </cell>
          <cell r="N4897">
            <v>668.69</v>
          </cell>
        </row>
        <row r="4898">
          <cell r="B4898" t="str">
            <v>SALARIOS</v>
          </cell>
          <cell r="C4898" t="str">
            <v>DESPESA C/ PESSOAL</v>
          </cell>
          <cell r="I4898" t="str">
            <v>novembro</v>
          </cell>
          <cell r="N4898">
            <v>954.48</v>
          </cell>
        </row>
        <row r="4899">
          <cell r="B4899" t="str">
            <v>SALARIOS</v>
          </cell>
          <cell r="C4899" t="str">
            <v>DESPESA C/ PESSOAL</v>
          </cell>
          <cell r="I4899" t="str">
            <v>novembro</v>
          </cell>
          <cell r="N4899">
            <v>822.59</v>
          </cell>
        </row>
        <row r="4900">
          <cell r="B4900" t="str">
            <v>SALARIOS</v>
          </cell>
          <cell r="C4900" t="str">
            <v>DESPESA C/ PESSOAL</v>
          </cell>
          <cell r="I4900" t="str">
            <v>novembro</v>
          </cell>
          <cell r="N4900">
            <v>807.97</v>
          </cell>
        </row>
        <row r="4901">
          <cell r="B4901" t="str">
            <v>SALARIOS</v>
          </cell>
          <cell r="C4901" t="str">
            <v>DESPESA C/ PESSOAL</v>
          </cell>
          <cell r="I4901" t="str">
            <v>novembro</v>
          </cell>
          <cell r="N4901">
            <v>707.74</v>
          </cell>
        </row>
        <row r="4902">
          <cell r="B4902" t="str">
            <v>SALARIOS</v>
          </cell>
          <cell r="C4902" t="str">
            <v>DESPESA C/ PESSOAL</v>
          </cell>
          <cell r="I4902" t="str">
            <v>novembro</v>
          </cell>
          <cell r="N4902">
            <v>589.61</v>
          </cell>
        </row>
        <row r="4903">
          <cell r="B4903" t="str">
            <v>SALARIOS</v>
          </cell>
          <cell r="C4903" t="str">
            <v>DESPESA C/ PESSOAL</v>
          </cell>
          <cell r="I4903" t="str">
            <v>novembro</v>
          </cell>
          <cell r="N4903">
            <v>642.53</v>
          </cell>
        </row>
        <row r="4904">
          <cell r="B4904" t="str">
            <v>SALARIOS</v>
          </cell>
          <cell r="C4904" t="str">
            <v>DESPESA C/ PESSOAL</v>
          </cell>
          <cell r="I4904" t="str">
            <v>novembro</v>
          </cell>
          <cell r="N4904">
            <v>939.83</v>
          </cell>
        </row>
        <row r="4905">
          <cell r="B4905" t="str">
            <v>SALARIOS</v>
          </cell>
          <cell r="C4905" t="str">
            <v>DESPESA C/ PESSOAL</v>
          </cell>
          <cell r="I4905" t="str">
            <v>novembro</v>
          </cell>
          <cell r="N4905">
            <v>832.04</v>
          </cell>
        </row>
        <row r="4906">
          <cell r="B4906" t="str">
            <v>SALARIOS</v>
          </cell>
          <cell r="C4906" t="str">
            <v>DESPESA C/ PESSOAL</v>
          </cell>
          <cell r="I4906" t="str">
            <v>novembro</v>
          </cell>
          <cell r="N4906">
            <v>600.98</v>
          </cell>
        </row>
        <row r="4907">
          <cell r="B4907" t="str">
            <v>SALARIOS</v>
          </cell>
          <cell r="C4907" t="str">
            <v>DESPESA C/ PESSOAL</v>
          </cell>
          <cell r="I4907" t="str">
            <v>novembro</v>
          </cell>
          <cell r="N4907">
            <v>1471.14</v>
          </cell>
        </row>
        <row r="4908">
          <cell r="B4908" t="str">
            <v>SALARIOS</v>
          </cell>
          <cell r="C4908" t="str">
            <v>DESPESA C/ PESSOAL</v>
          </cell>
          <cell r="I4908" t="str">
            <v>novembro</v>
          </cell>
          <cell r="N4908">
            <v>807.97</v>
          </cell>
        </row>
        <row r="4909">
          <cell r="B4909" t="str">
            <v>SALARIOS</v>
          </cell>
          <cell r="C4909" t="str">
            <v>DESPESA C/ PESSOAL</v>
          </cell>
          <cell r="I4909" t="str">
            <v>novembro</v>
          </cell>
          <cell r="N4909">
            <v>812.37</v>
          </cell>
        </row>
        <row r="4910">
          <cell r="B4910" t="str">
            <v>SALARIOS</v>
          </cell>
          <cell r="C4910" t="str">
            <v>DESPESA C/ PESSOAL</v>
          </cell>
          <cell r="I4910" t="str">
            <v>novembro</v>
          </cell>
          <cell r="N4910">
            <v>651.08000000000004</v>
          </cell>
        </row>
        <row r="4911">
          <cell r="B4911" t="str">
            <v>SALARIOS</v>
          </cell>
          <cell r="C4911" t="str">
            <v>DESPESA C/ PESSOAL</v>
          </cell>
          <cell r="I4911" t="str">
            <v>novembro</v>
          </cell>
          <cell r="N4911">
            <v>593.22</v>
          </cell>
        </row>
        <row r="4912">
          <cell r="B4912" t="str">
            <v>SALARIOS</v>
          </cell>
          <cell r="C4912" t="str">
            <v>DESPESA C/ PESSOAL</v>
          </cell>
          <cell r="I4912" t="str">
            <v>novembro</v>
          </cell>
          <cell r="N4912">
            <v>670.73</v>
          </cell>
        </row>
        <row r="4913">
          <cell r="B4913" t="str">
            <v>SALARIOS</v>
          </cell>
          <cell r="C4913" t="str">
            <v>DESPESA C/ PESSOAL</v>
          </cell>
          <cell r="I4913" t="str">
            <v>novembro</v>
          </cell>
          <cell r="N4913">
            <v>672.97</v>
          </cell>
        </row>
        <row r="4914">
          <cell r="B4914" t="str">
            <v>SALARIOS</v>
          </cell>
          <cell r="C4914" t="str">
            <v>DESPESA C/ PESSOAL</v>
          </cell>
          <cell r="I4914" t="str">
            <v>novembro</v>
          </cell>
          <cell r="N4914">
            <v>705.16</v>
          </cell>
        </row>
        <row r="4915">
          <cell r="B4915" t="str">
            <v>SALARIOS</v>
          </cell>
          <cell r="C4915" t="str">
            <v>DESPESA C/ PESSOAL</v>
          </cell>
          <cell r="I4915" t="str">
            <v>novembro</v>
          </cell>
          <cell r="N4915">
            <v>763.23</v>
          </cell>
        </row>
        <row r="4916">
          <cell r="B4916" t="str">
            <v>SALARIOS</v>
          </cell>
          <cell r="C4916" t="str">
            <v>DESPESA C/ PESSOAL</v>
          </cell>
          <cell r="I4916" t="str">
            <v>novembro</v>
          </cell>
          <cell r="N4916">
            <v>807.97</v>
          </cell>
        </row>
        <row r="4917">
          <cell r="B4917" t="str">
            <v>SALARIOS</v>
          </cell>
          <cell r="C4917" t="str">
            <v>DESPESA C/ PESSOAL</v>
          </cell>
          <cell r="I4917" t="str">
            <v>novembro</v>
          </cell>
          <cell r="N4917">
            <v>377.2</v>
          </cell>
        </row>
        <row r="4918">
          <cell r="B4918" t="str">
            <v>SALARIOS</v>
          </cell>
          <cell r="C4918" t="str">
            <v>DESPESA C/ PESSOAL</v>
          </cell>
          <cell r="I4918" t="str">
            <v>novembro</v>
          </cell>
          <cell r="N4918">
            <v>829.05</v>
          </cell>
        </row>
        <row r="4919">
          <cell r="B4919" t="str">
            <v>SALARIOS</v>
          </cell>
          <cell r="C4919" t="str">
            <v>DESPESA C/ PESSOAL</v>
          </cell>
          <cell r="I4919" t="str">
            <v>novembro</v>
          </cell>
          <cell r="N4919">
            <v>835.67</v>
          </cell>
        </row>
        <row r="4920">
          <cell r="B4920" t="str">
            <v>SALARIOS</v>
          </cell>
          <cell r="C4920" t="str">
            <v>DESPESA C/ PESSOAL</v>
          </cell>
          <cell r="I4920" t="str">
            <v>novembro</v>
          </cell>
          <cell r="N4920">
            <v>1229.52</v>
          </cell>
        </row>
        <row r="4921">
          <cell r="B4921" t="str">
            <v>SALARIOS</v>
          </cell>
          <cell r="C4921" t="str">
            <v>DESPESA C/ PESSOAL</v>
          </cell>
          <cell r="I4921" t="str">
            <v>novembro</v>
          </cell>
          <cell r="N4921">
            <v>577.86</v>
          </cell>
        </row>
        <row r="4922">
          <cell r="B4922" t="str">
            <v>SALARIOS</v>
          </cell>
          <cell r="C4922" t="str">
            <v>DESPESA C/ PESSOAL</v>
          </cell>
          <cell r="I4922" t="str">
            <v>novembro</v>
          </cell>
          <cell r="N4922">
            <v>1229.52</v>
          </cell>
        </row>
        <row r="4923">
          <cell r="B4923" t="str">
            <v>SALARIOS</v>
          </cell>
          <cell r="C4923" t="str">
            <v>DESPESA C/ PESSOAL</v>
          </cell>
          <cell r="I4923" t="str">
            <v>novembro</v>
          </cell>
          <cell r="N4923">
            <v>822.65</v>
          </cell>
        </row>
        <row r="4924">
          <cell r="B4924" t="str">
            <v>SALARIOS</v>
          </cell>
          <cell r="C4924" t="str">
            <v>DESPESA C/ PESSOAL</v>
          </cell>
          <cell r="I4924" t="str">
            <v>novembro</v>
          </cell>
          <cell r="N4924">
            <v>668.69</v>
          </cell>
        </row>
        <row r="4925">
          <cell r="B4925" t="str">
            <v>SALARIOS</v>
          </cell>
          <cell r="C4925" t="str">
            <v>DESPESA C/ PESSOAL</v>
          </cell>
          <cell r="I4925" t="str">
            <v>novembro</v>
          </cell>
          <cell r="N4925">
            <v>878.43</v>
          </cell>
        </row>
        <row r="4926">
          <cell r="B4926" t="str">
            <v>SALARIOS</v>
          </cell>
          <cell r="C4926" t="str">
            <v>DESPESA C/ PESSOAL</v>
          </cell>
          <cell r="I4926" t="str">
            <v>novembro</v>
          </cell>
          <cell r="N4926">
            <v>690.99</v>
          </cell>
        </row>
        <row r="4927">
          <cell r="B4927" t="str">
            <v>SALARIOS</v>
          </cell>
          <cell r="C4927" t="str">
            <v>DESPESA C/ PESSOAL</v>
          </cell>
          <cell r="I4927" t="str">
            <v>novembro</v>
          </cell>
          <cell r="N4927">
            <v>792.72</v>
          </cell>
        </row>
        <row r="4928">
          <cell r="B4928" t="str">
            <v>SALARIOS</v>
          </cell>
          <cell r="C4928" t="str">
            <v>DESPESA C/ PESSOAL</v>
          </cell>
          <cell r="I4928" t="str">
            <v>novembro</v>
          </cell>
          <cell r="N4928">
            <v>698.86</v>
          </cell>
        </row>
        <row r="4929">
          <cell r="B4929" t="str">
            <v>SALARIOS</v>
          </cell>
          <cell r="C4929" t="str">
            <v>DESPESA C/ PESSOAL</v>
          </cell>
          <cell r="I4929" t="str">
            <v>novembro</v>
          </cell>
          <cell r="N4929">
            <v>692.72</v>
          </cell>
        </row>
        <row r="4930">
          <cell r="B4930" t="str">
            <v>SALARIOS</v>
          </cell>
          <cell r="C4930" t="str">
            <v>DESPESA C/ PESSOAL</v>
          </cell>
          <cell r="I4930" t="str">
            <v>novembro</v>
          </cell>
          <cell r="N4930">
            <v>1185.6500000000001</v>
          </cell>
        </row>
        <row r="4931">
          <cell r="B4931" t="str">
            <v>SALARIOS</v>
          </cell>
          <cell r="C4931" t="str">
            <v>DESPESA C/ PESSOAL</v>
          </cell>
          <cell r="I4931" t="str">
            <v>novembro</v>
          </cell>
          <cell r="N4931">
            <v>603.88</v>
          </cell>
        </row>
        <row r="4932">
          <cell r="B4932" t="str">
            <v>SALARIOS</v>
          </cell>
          <cell r="C4932" t="str">
            <v>DESPESA C/ PESSOAL</v>
          </cell>
          <cell r="I4932" t="str">
            <v>novembro</v>
          </cell>
          <cell r="N4932">
            <v>812.68</v>
          </cell>
        </row>
        <row r="4933">
          <cell r="B4933" t="str">
            <v>SALARIOS</v>
          </cell>
          <cell r="C4933" t="str">
            <v>DESPESA C/ PESSOAL</v>
          </cell>
          <cell r="I4933" t="str">
            <v>novembro</v>
          </cell>
          <cell r="N4933">
            <v>992.41</v>
          </cell>
        </row>
        <row r="4934">
          <cell r="B4934" t="str">
            <v>SALARIOS</v>
          </cell>
          <cell r="C4934" t="str">
            <v>DESPESA C/ PESSOAL</v>
          </cell>
          <cell r="I4934" t="str">
            <v>novembro</v>
          </cell>
          <cell r="N4934">
            <v>693.44</v>
          </cell>
        </row>
        <row r="4935">
          <cell r="B4935" t="str">
            <v>SALARIOS</v>
          </cell>
          <cell r="C4935" t="str">
            <v>DESPESA C/ PESSOAL</v>
          </cell>
          <cell r="I4935" t="str">
            <v>novembro</v>
          </cell>
          <cell r="N4935">
            <v>385.03</v>
          </cell>
        </row>
        <row r="4936">
          <cell r="B4936" t="str">
            <v>SALARIOS</v>
          </cell>
          <cell r="C4936" t="str">
            <v>DESPESA C/ PESSOAL</v>
          </cell>
          <cell r="I4936" t="str">
            <v>novembro</v>
          </cell>
          <cell r="N4936">
            <v>609.78</v>
          </cell>
        </row>
        <row r="4937">
          <cell r="B4937" t="str">
            <v>MAO DE OBRA - PJ</v>
          </cell>
          <cell r="C4937" t="str">
            <v>DESPESA C/ PESSOAL</v>
          </cell>
          <cell r="I4937" t="str">
            <v>novembro</v>
          </cell>
          <cell r="N4937">
            <v>8000</v>
          </cell>
        </row>
        <row r="4938">
          <cell r="B4938" t="str">
            <v>MAO DE OBRA - PJ</v>
          </cell>
          <cell r="C4938" t="str">
            <v>DESPESA C/ PESSOAL</v>
          </cell>
          <cell r="I4938" t="str">
            <v>novembro</v>
          </cell>
          <cell r="N4938">
            <v>6500</v>
          </cell>
        </row>
        <row r="4939">
          <cell r="B4939" t="str">
            <v>MAO DE OBRA - PJ</v>
          </cell>
          <cell r="C4939" t="str">
            <v>DESPESA C/ PESSOAL</v>
          </cell>
          <cell r="I4939" t="str">
            <v>novembro</v>
          </cell>
          <cell r="N4939">
            <v>8500</v>
          </cell>
        </row>
        <row r="4940">
          <cell r="B4940" t="str">
            <v>MAO DE OBRA - PJ</v>
          </cell>
          <cell r="C4940" t="str">
            <v>DESPESA C/ PESSOAL</v>
          </cell>
          <cell r="I4940" t="str">
            <v>novembro</v>
          </cell>
          <cell r="N4940">
            <v>13500</v>
          </cell>
        </row>
        <row r="4941">
          <cell r="B4941" t="str">
            <v>13º SALARIO</v>
          </cell>
          <cell r="C4941" t="str">
            <v>DESPESA C/ PESSOAL</v>
          </cell>
          <cell r="I4941" t="str">
            <v>novembro</v>
          </cell>
          <cell r="N4941">
            <v>577.78</v>
          </cell>
        </row>
        <row r="4942">
          <cell r="B4942" t="str">
            <v>13º SALARIO</v>
          </cell>
          <cell r="C4942" t="str">
            <v>DESPESA C/ PESSOAL</v>
          </cell>
          <cell r="I4942" t="str">
            <v>novembro</v>
          </cell>
          <cell r="N4942">
            <v>2333.71</v>
          </cell>
        </row>
        <row r="4943">
          <cell r="B4943" t="str">
            <v>13º SALARIO</v>
          </cell>
          <cell r="C4943" t="str">
            <v>DESPESA C/ PESSOAL</v>
          </cell>
          <cell r="I4943" t="str">
            <v>novembro</v>
          </cell>
          <cell r="N4943">
            <v>289.02</v>
          </cell>
        </row>
        <row r="4944">
          <cell r="B4944" t="str">
            <v>13º SALARIO</v>
          </cell>
          <cell r="C4944" t="str">
            <v>DESPESA C/ PESSOAL</v>
          </cell>
          <cell r="I4944" t="str">
            <v>novembro</v>
          </cell>
          <cell r="N4944">
            <v>249.54</v>
          </cell>
        </row>
        <row r="4945">
          <cell r="B4945" t="str">
            <v>13º SALARIO</v>
          </cell>
          <cell r="C4945" t="str">
            <v>DESPESA C/ PESSOAL</v>
          </cell>
          <cell r="I4945" t="str">
            <v>novembro</v>
          </cell>
          <cell r="N4945">
            <v>1388.07</v>
          </cell>
        </row>
        <row r="4946">
          <cell r="B4946" t="str">
            <v>13º SALARIO</v>
          </cell>
          <cell r="C4946" t="str">
            <v>DESPESA C/ PESSOAL</v>
          </cell>
          <cell r="I4946" t="str">
            <v>novembro</v>
          </cell>
          <cell r="N4946">
            <v>705.49</v>
          </cell>
        </row>
        <row r="4947">
          <cell r="B4947" t="str">
            <v>13º SALARIO</v>
          </cell>
          <cell r="C4947" t="str">
            <v>DESPESA C/ PESSOAL</v>
          </cell>
          <cell r="I4947" t="str">
            <v>novembro</v>
          </cell>
          <cell r="N4947">
            <v>2265.13</v>
          </cell>
        </row>
        <row r="4948">
          <cell r="B4948" t="str">
            <v>13º SALARIO</v>
          </cell>
          <cell r="C4948" t="str">
            <v>DESPESA C/ PESSOAL</v>
          </cell>
          <cell r="I4948" t="str">
            <v>novembro</v>
          </cell>
          <cell r="N4948">
            <v>271.06</v>
          </cell>
        </row>
        <row r="4949">
          <cell r="B4949" t="str">
            <v>13º SALARIO</v>
          </cell>
          <cell r="C4949" t="str">
            <v>DESPESA C/ PESSOAL</v>
          </cell>
          <cell r="I4949" t="str">
            <v>novembro</v>
          </cell>
          <cell r="N4949">
            <v>233.33</v>
          </cell>
        </row>
        <row r="4950">
          <cell r="B4950" t="str">
            <v>13º SALARIO</v>
          </cell>
          <cell r="C4950" t="str">
            <v>DESPESA C/ PESSOAL</v>
          </cell>
          <cell r="I4950" t="str">
            <v>novembro</v>
          </cell>
          <cell r="N4950">
            <v>2394.9</v>
          </cell>
        </row>
        <row r="4951">
          <cell r="B4951" t="str">
            <v>13º SALARIO</v>
          </cell>
          <cell r="C4951" t="str">
            <v>DESPESA C/ PESSOAL</v>
          </cell>
          <cell r="I4951" t="str">
            <v>novembro</v>
          </cell>
          <cell r="N4951">
            <v>289.23</v>
          </cell>
        </row>
        <row r="4952">
          <cell r="B4952" t="str">
            <v>13º SALARIO</v>
          </cell>
          <cell r="C4952" t="str">
            <v>DESPESA C/ PESSOAL</v>
          </cell>
          <cell r="I4952" t="str">
            <v>novembro</v>
          </cell>
          <cell r="N4952">
            <v>1441.76</v>
          </cell>
        </row>
        <row r="4953">
          <cell r="B4953" t="str">
            <v>13º SALARIO</v>
          </cell>
          <cell r="C4953" t="str">
            <v>DESPESA C/ PESSOAL</v>
          </cell>
          <cell r="I4953" t="str">
            <v>novembro</v>
          </cell>
          <cell r="N4953">
            <v>1173.45</v>
          </cell>
        </row>
        <row r="4954">
          <cell r="B4954" t="str">
            <v>13º SALARIO</v>
          </cell>
          <cell r="C4954" t="str">
            <v>DESPESA C/ PESSOAL</v>
          </cell>
          <cell r="I4954" t="str">
            <v>novembro</v>
          </cell>
          <cell r="N4954">
            <v>1023.89</v>
          </cell>
        </row>
        <row r="4955">
          <cell r="B4955" t="str">
            <v>13º SALARIO</v>
          </cell>
          <cell r="C4955" t="str">
            <v>DESPESA C/ PESSOAL</v>
          </cell>
          <cell r="I4955" t="str">
            <v>novembro</v>
          </cell>
          <cell r="N4955">
            <v>1825.33</v>
          </cell>
        </row>
        <row r="4956">
          <cell r="B4956" t="str">
            <v>13º SALARIO</v>
          </cell>
          <cell r="C4956" t="str">
            <v>DESPESA C/ PESSOAL</v>
          </cell>
          <cell r="I4956" t="str">
            <v>novembro</v>
          </cell>
          <cell r="N4956">
            <v>190.56</v>
          </cell>
        </row>
        <row r="4957">
          <cell r="B4957" t="str">
            <v>13º SALARIO</v>
          </cell>
          <cell r="C4957" t="str">
            <v>DESPESA C/ PESSOAL</v>
          </cell>
          <cell r="I4957" t="str">
            <v>novembro</v>
          </cell>
          <cell r="N4957">
            <v>2164.0500000000002</v>
          </cell>
        </row>
        <row r="4958">
          <cell r="B4958" t="str">
            <v>13º SALARIO</v>
          </cell>
          <cell r="C4958" t="str">
            <v>DESPESA C/ PESSOAL</v>
          </cell>
          <cell r="I4958" t="str">
            <v>novembro</v>
          </cell>
          <cell r="N4958">
            <v>3038.43</v>
          </cell>
        </row>
        <row r="4959">
          <cell r="B4959" t="str">
            <v>13º SALARIO</v>
          </cell>
          <cell r="C4959" t="str">
            <v>DESPESA C/ PESSOAL</v>
          </cell>
          <cell r="I4959" t="str">
            <v>novembro</v>
          </cell>
          <cell r="N4959">
            <v>4198.74</v>
          </cell>
        </row>
        <row r="4960">
          <cell r="B4960" t="str">
            <v>13º SALARIO</v>
          </cell>
          <cell r="C4960" t="str">
            <v>DESPESA C/ PESSOAL</v>
          </cell>
          <cell r="I4960" t="str">
            <v>novembro</v>
          </cell>
          <cell r="N4960">
            <v>218.52</v>
          </cell>
        </row>
        <row r="4961">
          <cell r="B4961" t="str">
            <v>13º SALARIO</v>
          </cell>
          <cell r="C4961" t="str">
            <v>DESPESA C/ PESSOAL</v>
          </cell>
          <cell r="I4961" t="str">
            <v>novembro</v>
          </cell>
          <cell r="N4961">
            <v>4344.5600000000004</v>
          </cell>
        </row>
        <row r="4962">
          <cell r="B4962" t="str">
            <v>13º SALARIO</v>
          </cell>
          <cell r="C4962" t="str">
            <v>DESPESA C/ PESSOAL</v>
          </cell>
          <cell r="I4962" t="str">
            <v>novembro</v>
          </cell>
          <cell r="N4962">
            <v>2989.99</v>
          </cell>
        </row>
        <row r="4963">
          <cell r="B4963" t="str">
            <v>13º SALARIO</v>
          </cell>
          <cell r="C4963" t="str">
            <v>DESPESA C/ PESSOAL</v>
          </cell>
          <cell r="I4963" t="str">
            <v>novembro</v>
          </cell>
          <cell r="N4963">
            <v>3087.11</v>
          </cell>
        </row>
        <row r="4964">
          <cell r="B4964" t="str">
            <v>13º SALARIO</v>
          </cell>
          <cell r="C4964" t="str">
            <v>DESPESA C/ PESSOAL</v>
          </cell>
          <cell r="I4964" t="str">
            <v>novembro</v>
          </cell>
          <cell r="N4964">
            <v>1474.05</v>
          </cell>
        </row>
        <row r="4965">
          <cell r="B4965" t="str">
            <v>13º SALARIO</v>
          </cell>
          <cell r="C4965" t="str">
            <v>DESPESA C/ PESSOAL</v>
          </cell>
          <cell r="I4965" t="str">
            <v>novembro</v>
          </cell>
          <cell r="N4965">
            <v>2081.54</v>
          </cell>
        </row>
        <row r="4966">
          <cell r="B4966" t="str">
            <v>13º SALARIO</v>
          </cell>
          <cell r="C4966" t="str">
            <v>DESPESA C/ PESSOAL</v>
          </cell>
          <cell r="I4966" t="str">
            <v>novembro</v>
          </cell>
          <cell r="N4966">
            <v>1791.98</v>
          </cell>
        </row>
        <row r="4967">
          <cell r="B4967" t="str">
            <v>13º SALARIO</v>
          </cell>
          <cell r="C4967" t="str">
            <v>DESPESA C/ PESSOAL</v>
          </cell>
          <cell r="I4967" t="str">
            <v>novembro</v>
          </cell>
          <cell r="N4967">
            <v>4561.37</v>
          </cell>
        </row>
        <row r="4968">
          <cell r="B4968" t="str">
            <v>13º SALARIO</v>
          </cell>
          <cell r="C4968" t="str">
            <v>DESPESA C/ PESSOAL</v>
          </cell>
          <cell r="I4968" t="str">
            <v>novembro</v>
          </cell>
          <cell r="N4968">
            <v>451.95</v>
          </cell>
        </row>
        <row r="4969">
          <cell r="B4969" t="str">
            <v>13º SALARIO</v>
          </cell>
          <cell r="C4969" t="str">
            <v>DESPESA C/ PESSOAL</v>
          </cell>
          <cell r="I4969" t="str">
            <v>novembro</v>
          </cell>
          <cell r="N4969">
            <v>3002.29</v>
          </cell>
        </row>
        <row r="4970">
          <cell r="B4970" t="str">
            <v>13º SALARIO</v>
          </cell>
          <cell r="C4970" t="str">
            <v>DESPESA C/ PESSOAL</v>
          </cell>
          <cell r="I4970" t="str">
            <v>novembro</v>
          </cell>
          <cell r="N4970">
            <v>2531.8000000000002</v>
          </cell>
        </row>
        <row r="4971">
          <cell r="B4971" t="str">
            <v>13º SALARIO</v>
          </cell>
          <cell r="C4971" t="str">
            <v>DESPESA C/ PESSOAL</v>
          </cell>
          <cell r="I4971" t="str">
            <v>novembro</v>
          </cell>
          <cell r="N4971">
            <v>1828.26</v>
          </cell>
        </row>
        <row r="4972">
          <cell r="B4972" t="str">
            <v>13º SALARIO</v>
          </cell>
          <cell r="C4972" t="str">
            <v>DESPESA C/ PESSOAL</v>
          </cell>
          <cell r="I4972" t="str">
            <v>novembro</v>
          </cell>
          <cell r="N4972">
            <v>3126.47</v>
          </cell>
        </row>
        <row r="4973">
          <cell r="B4973" t="str">
            <v>13º SALARIO</v>
          </cell>
          <cell r="C4973" t="str">
            <v>DESPESA C/ PESSOAL</v>
          </cell>
          <cell r="I4973" t="str">
            <v>novembro</v>
          </cell>
          <cell r="N4973">
            <v>4041.97</v>
          </cell>
        </row>
        <row r="4974">
          <cell r="B4974" t="str">
            <v>13º SALARIO</v>
          </cell>
          <cell r="C4974" t="str">
            <v>DESPESA C/ PESSOAL</v>
          </cell>
          <cell r="I4974" t="str">
            <v>novembro</v>
          </cell>
          <cell r="N4974">
            <v>1537.17</v>
          </cell>
        </row>
        <row r="4975">
          <cell r="B4975" t="str">
            <v>13º SALARIO</v>
          </cell>
          <cell r="C4975" t="str">
            <v>DESPESA C/ PESSOAL</v>
          </cell>
          <cell r="I4975" t="str">
            <v>novembro</v>
          </cell>
          <cell r="N4975">
            <v>1518.16</v>
          </cell>
        </row>
        <row r="4976">
          <cell r="B4976" t="str">
            <v>13º SALARIO</v>
          </cell>
          <cell r="C4976" t="str">
            <v>DESPESA C/ PESSOAL</v>
          </cell>
          <cell r="I4976" t="str">
            <v>novembro</v>
          </cell>
          <cell r="N4976">
            <v>5394.87</v>
          </cell>
        </row>
        <row r="4977">
          <cell r="B4977" t="str">
            <v>13º SALARIO</v>
          </cell>
          <cell r="C4977" t="str">
            <v>DESPESA C/ PESSOAL</v>
          </cell>
          <cell r="I4977" t="str">
            <v>novembro</v>
          </cell>
          <cell r="N4977">
            <v>1719.54</v>
          </cell>
        </row>
        <row r="4978">
          <cell r="B4978" t="str">
            <v>13º SALARIO</v>
          </cell>
          <cell r="C4978" t="str">
            <v>DESPESA C/ PESSOAL</v>
          </cell>
          <cell r="I4978" t="str">
            <v>novembro</v>
          </cell>
          <cell r="N4978">
            <v>1325.52</v>
          </cell>
        </row>
        <row r="4979">
          <cell r="B4979" t="str">
            <v>13º SALARIO</v>
          </cell>
          <cell r="C4979" t="str">
            <v>DESPESA C/ PESSOAL</v>
          </cell>
          <cell r="I4979" t="str">
            <v>novembro</v>
          </cell>
          <cell r="N4979">
            <v>532.26</v>
          </cell>
        </row>
        <row r="4980">
          <cell r="B4980" t="str">
            <v>13º SALARIO</v>
          </cell>
          <cell r="C4980" t="str">
            <v>DESPESA C/ PESSOAL</v>
          </cell>
          <cell r="I4980" t="str">
            <v>novembro</v>
          </cell>
          <cell r="N4980">
            <v>2286.62</v>
          </cell>
        </row>
        <row r="4981">
          <cell r="B4981" t="str">
            <v>13º SALARIO</v>
          </cell>
          <cell r="C4981" t="str">
            <v>DESPESA C/ PESSOAL</v>
          </cell>
          <cell r="I4981" t="str">
            <v>novembro</v>
          </cell>
          <cell r="N4981">
            <v>2497.86</v>
          </cell>
        </row>
        <row r="4982">
          <cell r="B4982" t="str">
            <v>13º SALARIO</v>
          </cell>
          <cell r="C4982" t="str">
            <v>DESPESA C/ PESSOAL</v>
          </cell>
          <cell r="I4982" t="str">
            <v>novembro</v>
          </cell>
          <cell r="N4982">
            <v>3142.87</v>
          </cell>
        </row>
        <row r="4983">
          <cell r="B4983" t="str">
            <v>13º SALARIO</v>
          </cell>
          <cell r="C4983" t="str">
            <v>DESPESA C/ PESSOAL</v>
          </cell>
          <cell r="I4983" t="str">
            <v>novembro</v>
          </cell>
          <cell r="N4983">
            <v>1724.45</v>
          </cell>
        </row>
        <row r="4984">
          <cell r="B4984" t="str">
            <v>13º SALARIO</v>
          </cell>
          <cell r="C4984" t="str">
            <v>DESPESA C/ PESSOAL</v>
          </cell>
          <cell r="I4984" t="str">
            <v>novembro</v>
          </cell>
          <cell r="N4984">
            <v>1186.27</v>
          </cell>
        </row>
        <row r="4985">
          <cell r="B4985" t="str">
            <v>13º SALARIO</v>
          </cell>
          <cell r="C4985" t="str">
            <v>DESPESA C/ PESSOAL</v>
          </cell>
          <cell r="I4985" t="str">
            <v>novembro</v>
          </cell>
          <cell r="N4985">
            <v>1144.1099999999999</v>
          </cell>
        </row>
        <row r="4986">
          <cell r="B4986" t="str">
            <v>13º SALARIO</v>
          </cell>
          <cell r="C4986" t="str">
            <v>DESPESA C/ PESSOAL</v>
          </cell>
          <cell r="I4986" t="str">
            <v>novembro</v>
          </cell>
          <cell r="N4986">
            <v>3475.43</v>
          </cell>
        </row>
        <row r="4987">
          <cell r="B4987" t="str">
            <v>13º SALARIO</v>
          </cell>
          <cell r="C4987" t="str">
            <v>DESPESA C/ PESSOAL</v>
          </cell>
          <cell r="I4987" t="str">
            <v>novembro</v>
          </cell>
          <cell r="N4987">
            <v>3036.17</v>
          </cell>
        </row>
        <row r="4988">
          <cell r="B4988" t="str">
            <v>13º SALARIO</v>
          </cell>
          <cell r="C4988" t="str">
            <v>DESPESA C/ PESSOAL</v>
          </cell>
          <cell r="I4988" t="str">
            <v>novembro</v>
          </cell>
          <cell r="N4988">
            <v>1699.28</v>
          </cell>
        </row>
        <row r="4989">
          <cell r="B4989" t="str">
            <v>13º SALARIO</v>
          </cell>
          <cell r="C4989" t="str">
            <v>DESPESA C/ PESSOAL</v>
          </cell>
          <cell r="I4989" t="str">
            <v>novembro</v>
          </cell>
          <cell r="N4989">
            <v>3482.69</v>
          </cell>
        </row>
        <row r="4990">
          <cell r="B4990" t="str">
            <v>13º SALARIO</v>
          </cell>
          <cell r="C4990" t="str">
            <v>DESPESA C/ PESSOAL</v>
          </cell>
          <cell r="I4990" t="str">
            <v>novembro</v>
          </cell>
          <cell r="N4990">
            <v>2825.5</v>
          </cell>
        </row>
        <row r="4991">
          <cell r="B4991" t="str">
            <v>13º SALARIO</v>
          </cell>
          <cell r="C4991" t="str">
            <v>DESPESA C/ PESSOAL</v>
          </cell>
          <cell r="I4991" t="str">
            <v>novembro</v>
          </cell>
          <cell r="N4991">
            <v>983.55</v>
          </cell>
        </row>
        <row r="4992">
          <cell r="B4992" t="str">
            <v>13º SALARIO</v>
          </cell>
          <cell r="C4992" t="str">
            <v>DESPESA C/ PESSOAL</v>
          </cell>
          <cell r="I4992" t="str">
            <v>novembro</v>
          </cell>
          <cell r="N4992">
            <v>2210.4899999999998</v>
          </cell>
        </row>
        <row r="4993">
          <cell r="B4993" t="str">
            <v>13º SALARIO</v>
          </cell>
          <cell r="C4993" t="str">
            <v>DESPESA C/ PESSOAL</v>
          </cell>
          <cell r="I4993" t="str">
            <v>novembro</v>
          </cell>
          <cell r="N4993">
            <v>2031.1</v>
          </cell>
        </row>
        <row r="4994">
          <cell r="B4994" t="str">
            <v>13º SALARIO</v>
          </cell>
          <cell r="C4994" t="str">
            <v>DESPESA C/ PESSOAL</v>
          </cell>
          <cell r="I4994" t="str">
            <v>novembro</v>
          </cell>
          <cell r="N4994">
            <v>1592.94</v>
          </cell>
        </row>
        <row r="4995">
          <cell r="B4995" t="str">
            <v>13º SALARIO</v>
          </cell>
          <cell r="C4995" t="str">
            <v>DESPESA C/ PESSOAL</v>
          </cell>
          <cell r="I4995" t="str">
            <v>novembro</v>
          </cell>
          <cell r="N4995">
            <v>1427.12</v>
          </cell>
        </row>
        <row r="4996">
          <cell r="B4996" t="str">
            <v>13º SALARIO</v>
          </cell>
          <cell r="C4996" t="str">
            <v>DESPESA C/ PESSOAL</v>
          </cell>
          <cell r="I4996" t="str">
            <v>novembro</v>
          </cell>
          <cell r="N4996">
            <v>170.44</v>
          </cell>
        </row>
        <row r="4997">
          <cell r="B4997" t="str">
            <v>13º SALARIO</v>
          </cell>
          <cell r="C4997" t="str">
            <v>DESPESA C/ PESSOAL</v>
          </cell>
          <cell r="I4997" t="str">
            <v>novembro</v>
          </cell>
          <cell r="N4997">
            <v>1607.55</v>
          </cell>
        </row>
        <row r="4998">
          <cell r="B4998" t="str">
            <v>13º SALARIO</v>
          </cell>
          <cell r="C4998" t="str">
            <v>DESPESA C/ PESSOAL</v>
          </cell>
          <cell r="I4998" t="str">
            <v>novembro</v>
          </cell>
          <cell r="N4998">
            <v>3475.57</v>
          </cell>
        </row>
        <row r="4999">
          <cell r="B4999" t="str">
            <v>13º SALARIO</v>
          </cell>
          <cell r="C4999" t="str">
            <v>DESPESA C/ PESSOAL</v>
          </cell>
          <cell r="I4999" t="str">
            <v>novembro</v>
          </cell>
          <cell r="N4999">
            <v>1389.91</v>
          </cell>
        </row>
        <row r="5000">
          <cell r="B5000" t="str">
            <v>13º SALARIO</v>
          </cell>
          <cell r="C5000" t="str">
            <v>DESPESA C/ PESSOAL</v>
          </cell>
          <cell r="I5000" t="str">
            <v>novembro</v>
          </cell>
          <cell r="N5000">
            <v>3549.51</v>
          </cell>
        </row>
        <row r="5001">
          <cell r="B5001" t="str">
            <v>13º SALARIO</v>
          </cell>
          <cell r="C5001" t="str">
            <v>DESPESA C/ PESSOAL</v>
          </cell>
          <cell r="I5001" t="str">
            <v>novembro</v>
          </cell>
          <cell r="N5001">
            <v>1770.02</v>
          </cell>
        </row>
        <row r="5002">
          <cell r="B5002" t="str">
            <v>13º SALARIO</v>
          </cell>
          <cell r="C5002" t="str">
            <v>DESPESA C/ PESSOAL</v>
          </cell>
          <cell r="I5002" t="str">
            <v>novembro</v>
          </cell>
          <cell r="N5002">
            <v>2994.33</v>
          </cell>
        </row>
        <row r="5003">
          <cell r="B5003" t="str">
            <v>13º SALARIO</v>
          </cell>
          <cell r="C5003" t="str">
            <v>DESPESA C/ PESSOAL</v>
          </cell>
          <cell r="I5003" t="str">
            <v>novembro</v>
          </cell>
          <cell r="N5003">
            <v>741.99</v>
          </cell>
        </row>
        <row r="5004">
          <cell r="B5004" t="str">
            <v>13º SALARIO</v>
          </cell>
          <cell r="C5004" t="str">
            <v>DESPESA C/ PESSOAL</v>
          </cell>
          <cell r="I5004" t="str">
            <v>novembro</v>
          </cell>
          <cell r="N5004">
            <v>1436.16</v>
          </cell>
        </row>
        <row r="5005">
          <cell r="B5005" t="str">
            <v>13º SALARIO</v>
          </cell>
          <cell r="C5005" t="str">
            <v>DESPESA C/ PESSOAL</v>
          </cell>
          <cell r="I5005" t="str">
            <v>novembro</v>
          </cell>
          <cell r="N5005">
            <v>4258.16</v>
          </cell>
        </row>
        <row r="5006">
          <cell r="B5006" t="str">
            <v>13º SALARIO</v>
          </cell>
          <cell r="C5006" t="str">
            <v>DESPESA C/ PESSOAL</v>
          </cell>
          <cell r="I5006" t="str">
            <v>novembro</v>
          </cell>
          <cell r="N5006">
            <v>1022.7</v>
          </cell>
        </row>
        <row r="5007">
          <cell r="B5007" t="str">
            <v>13º SALARIO</v>
          </cell>
          <cell r="C5007" t="str">
            <v>DESPESA C/ PESSOAL</v>
          </cell>
          <cell r="I5007" t="str">
            <v>novembro</v>
          </cell>
          <cell r="N5007">
            <v>3232.18</v>
          </cell>
        </row>
        <row r="5008">
          <cell r="B5008" t="str">
            <v>13º SALARIO</v>
          </cell>
          <cell r="C5008" t="str">
            <v>DESPESA C/ PESSOAL</v>
          </cell>
          <cell r="I5008" t="str">
            <v>novembro</v>
          </cell>
          <cell r="N5008">
            <v>1341.27</v>
          </cell>
        </row>
        <row r="5009">
          <cell r="B5009" t="str">
            <v>13º SALARIO</v>
          </cell>
          <cell r="C5009" t="str">
            <v>DESPESA C/ PESSOAL</v>
          </cell>
          <cell r="I5009" t="str">
            <v>novembro</v>
          </cell>
          <cell r="N5009">
            <v>3628.74</v>
          </cell>
        </row>
        <row r="5010">
          <cell r="B5010" t="str">
            <v>MAO DE OBRA - PJ</v>
          </cell>
          <cell r="C5010" t="str">
            <v>DESPESA C/ PESSOAL</v>
          </cell>
          <cell r="I5010" t="str">
            <v>novembro</v>
          </cell>
          <cell r="N5010">
            <v>541.66999999999996</v>
          </cell>
        </row>
        <row r="5011">
          <cell r="B5011" t="str">
            <v>MAO DE OBRA - PJ</v>
          </cell>
          <cell r="C5011" t="str">
            <v>DESPESA C/ PESSOAL</v>
          </cell>
          <cell r="I5011" t="str">
            <v>novembro</v>
          </cell>
          <cell r="N5011">
            <v>1000</v>
          </cell>
        </row>
        <row r="5012">
          <cell r="B5012" t="str">
            <v>MAO DE OBRA - PJ</v>
          </cell>
          <cell r="C5012" t="str">
            <v>DESPESA C/ PESSOAL</v>
          </cell>
          <cell r="I5012" t="str">
            <v>novembro</v>
          </cell>
          <cell r="N5012">
            <v>1062.5</v>
          </cell>
        </row>
        <row r="5013">
          <cell r="B5013" t="str">
            <v>MAO DE OBRA - PJ</v>
          </cell>
          <cell r="C5013" t="str">
            <v>DESPESA C/ PESSOAL</v>
          </cell>
          <cell r="I5013" t="str">
            <v>novembro</v>
          </cell>
          <cell r="N5013">
            <v>1125</v>
          </cell>
        </row>
        <row r="5014">
          <cell r="B5014" t="str">
            <v>MAO DE OBRA - PJ</v>
          </cell>
          <cell r="C5014" t="str">
            <v>DESPESA C/ PESSOAL</v>
          </cell>
          <cell r="I5014" t="str">
            <v>novembro</v>
          </cell>
          <cell r="N5014">
            <v>70</v>
          </cell>
        </row>
        <row r="5015">
          <cell r="B5015" t="str">
            <v>13º SALARIO</v>
          </cell>
          <cell r="C5015" t="str">
            <v>DESPESA C/ PESSOAL</v>
          </cell>
          <cell r="I5015" t="str">
            <v>novembro</v>
          </cell>
          <cell r="N5015">
            <v>190.55</v>
          </cell>
        </row>
        <row r="5016">
          <cell r="B5016" t="str">
            <v>13º SALARIO</v>
          </cell>
          <cell r="C5016" t="str">
            <v>DESPESA C/ PESSOAL</v>
          </cell>
          <cell r="I5016" t="str">
            <v>novembro</v>
          </cell>
          <cell r="N5016">
            <v>265</v>
          </cell>
        </row>
        <row r="5017">
          <cell r="B5017" t="str">
            <v>13º SALARIO</v>
          </cell>
          <cell r="C5017" t="str">
            <v>DESPESA C/ PESSOAL</v>
          </cell>
          <cell r="I5017" t="str">
            <v>novembro</v>
          </cell>
          <cell r="N5017">
            <v>211.99</v>
          </cell>
        </row>
        <row r="5018">
          <cell r="B5018" t="str">
            <v>13º SALARIO</v>
          </cell>
          <cell r="C5018" t="str">
            <v>DESPESA C/ PESSOAL</v>
          </cell>
          <cell r="I5018" t="str">
            <v>novembro</v>
          </cell>
          <cell r="N5018">
            <v>204.42</v>
          </cell>
        </row>
        <row r="5019">
          <cell r="B5019" t="str">
            <v>13º SALARIO</v>
          </cell>
          <cell r="C5019" t="str">
            <v>DESPESA C/ PESSOAL</v>
          </cell>
          <cell r="I5019" t="str">
            <v>novembro</v>
          </cell>
          <cell r="N5019">
            <v>144.47</v>
          </cell>
        </row>
        <row r="5020">
          <cell r="B5020" t="str">
            <v>13º SALARIO</v>
          </cell>
          <cell r="C5020" t="str">
            <v>DESPESA C/ PESSOAL</v>
          </cell>
          <cell r="I5020" t="str">
            <v>novembro</v>
          </cell>
          <cell r="N5020">
            <v>190.55</v>
          </cell>
        </row>
        <row r="5021">
          <cell r="B5021" t="str">
            <v>13º SALARIO</v>
          </cell>
          <cell r="C5021" t="str">
            <v>DESPESA C/ PESSOAL</v>
          </cell>
          <cell r="I5021" t="str">
            <v>novembro</v>
          </cell>
          <cell r="N5021">
            <v>190.56</v>
          </cell>
        </row>
        <row r="5022">
          <cell r="B5022" t="str">
            <v>13º SALARIO</v>
          </cell>
          <cell r="C5022" t="str">
            <v>DESPESA C/ PESSOAL</v>
          </cell>
          <cell r="I5022" t="str">
            <v>novembro</v>
          </cell>
          <cell r="N5022">
            <v>190.56</v>
          </cell>
        </row>
        <row r="5023">
          <cell r="B5023" t="str">
            <v>SALARIOS</v>
          </cell>
          <cell r="C5023" t="str">
            <v>DESPESA C/ PESSOAL</v>
          </cell>
          <cell r="I5023" t="str">
            <v>dezembro</v>
          </cell>
          <cell r="N5023">
            <v>3652.75</v>
          </cell>
        </row>
        <row r="5024">
          <cell r="B5024" t="str">
            <v>SALARIOS</v>
          </cell>
          <cell r="C5024" t="str">
            <v>DESPESA C/ PESSOAL</v>
          </cell>
          <cell r="I5024" t="str">
            <v>dezembro</v>
          </cell>
          <cell r="N5024">
            <v>1672.52</v>
          </cell>
        </row>
        <row r="5025">
          <cell r="B5025" t="str">
            <v>SALARIOS</v>
          </cell>
          <cell r="C5025" t="str">
            <v>DESPESA C/ PESSOAL</v>
          </cell>
          <cell r="I5025" t="str">
            <v>dezembro</v>
          </cell>
          <cell r="N5025">
            <v>1535.05</v>
          </cell>
        </row>
        <row r="5026">
          <cell r="B5026" t="str">
            <v>SALARIOS</v>
          </cell>
          <cell r="C5026" t="str">
            <v>DESPESA C/ PESSOAL</v>
          </cell>
          <cell r="I5026" t="str">
            <v>dezembro</v>
          </cell>
          <cell r="N5026">
            <v>2813.17</v>
          </cell>
        </row>
        <row r="5027">
          <cell r="B5027" t="str">
            <v>SALARIOS</v>
          </cell>
          <cell r="C5027" t="str">
            <v>DESPESA C/ PESSOAL</v>
          </cell>
          <cell r="I5027" t="str">
            <v>dezembro</v>
          </cell>
          <cell r="N5027">
            <v>1238.6600000000001</v>
          </cell>
        </row>
        <row r="5028">
          <cell r="B5028" t="str">
            <v>SALARIOS</v>
          </cell>
          <cell r="C5028" t="str">
            <v>DESPESA C/ PESSOAL</v>
          </cell>
          <cell r="I5028" t="str">
            <v>dezembro</v>
          </cell>
          <cell r="N5028">
            <v>1177.5899999999999</v>
          </cell>
        </row>
        <row r="5029">
          <cell r="B5029" t="str">
            <v>SALARIOS</v>
          </cell>
          <cell r="C5029" t="str">
            <v>DESPESA C/ PESSOAL</v>
          </cell>
          <cell r="I5029" t="str">
            <v>dezembro</v>
          </cell>
          <cell r="N5029">
            <v>1616.64</v>
          </cell>
        </row>
        <row r="5030">
          <cell r="B5030" t="str">
            <v>SALARIOS</v>
          </cell>
          <cell r="C5030" t="str">
            <v>DESPESA C/ PESSOAL</v>
          </cell>
          <cell r="I5030" t="str">
            <v>dezembro</v>
          </cell>
          <cell r="N5030">
            <v>2532.2399999999998</v>
          </cell>
        </row>
        <row r="5031">
          <cell r="B5031" t="str">
            <v>SALARIOS</v>
          </cell>
          <cell r="C5031" t="str">
            <v>DESPESA C/ PESSOAL</v>
          </cell>
          <cell r="I5031" t="str">
            <v>dezembro</v>
          </cell>
          <cell r="N5031">
            <v>2094.4899999999998</v>
          </cell>
        </row>
        <row r="5032">
          <cell r="B5032" t="str">
            <v>SALARIOS</v>
          </cell>
          <cell r="C5032" t="str">
            <v>DESPESA C/ PESSOAL</v>
          </cell>
          <cell r="I5032" t="str">
            <v>dezembro</v>
          </cell>
          <cell r="N5032">
            <v>1721.27</v>
          </cell>
        </row>
        <row r="5033">
          <cell r="B5033" t="str">
            <v>SALARIOS</v>
          </cell>
          <cell r="C5033" t="str">
            <v>DESPESA C/ PESSOAL</v>
          </cell>
          <cell r="I5033" t="str">
            <v>dezembro</v>
          </cell>
          <cell r="N5033">
            <v>3986.51</v>
          </cell>
        </row>
        <row r="5034">
          <cell r="B5034" t="str">
            <v>SALARIOS</v>
          </cell>
          <cell r="C5034" t="str">
            <v>DESPESA C/ PESSOAL</v>
          </cell>
          <cell r="I5034" t="str">
            <v>dezembro</v>
          </cell>
          <cell r="N5034">
            <v>1179.75</v>
          </cell>
        </row>
        <row r="5035">
          <cell r="B5035" t="str">
            <v>SALARIOS</v>
          </cell>
          <cell r="C5035" t="str">
            <v>DESPESA C/ PESSOAL</v>
          </cell>
          <cell r="I5035" t="str">
            <v>dezembro</v>
          </cell>
          <cell r="N5035">
            <v>1541.02</v>
          </cell>
        </row>
        <row r="5036">
          <cell r="B5036" t="str">
            <v>SALARIOS</v>
          </cell>
          <cell r="C5036" t="str">
            <v>DESPESA C/ PESSOAL</v>
          </cell>
          <cell r="I5036" t="str">
            <v>dezembro</v>
          </cell>
          <cell r="N5036">
            <v>1309.1300000000001</v>
          </cell>
        </row>
        <row r="5037">
          <cell r="B5037" t="str">
            <v>SALARIOS</v>
          </cell>
          <cell r="C5037" t="str">
            <v>DESPESA C/ PESSOAL</v>
          </cell>
          <cell r="I5037" t="str">
            <v>dezembro</v>
          </cell>
          <cell r="N5037">
            <v>1483.8</v>
          </cell>
        </row>
        <row r="5038">
          <cell r="B5038" t="str">
            <v>SALARIOS</v>
          </cell>
          <cell r="C5038" t="str">
            <v>DESPESA C/ PESSOAL</v>
          </cell>
          <cell r="I5038" t="str">
            <v>dezembro</v>
          </cell>
          <cell r="N5038">
            <v>1302.06</v>
          </cell>
        </row>
        <row r="5039">
          <cell r="B5039" t="str">
            <v>SALARIOS</v>
          </cell>
          <cell r="C5039" t="str">
            <v>DESPESA C/ PESSOAL</v>
          </cell>
          <cell r="I5039" t="str">
            <v>dezembro</v>
          </cell>
          <cell r="N5039">
            <v>4507.17</v>
          </cell>
        </row>
        <row r="5040">
          <cell r="B5040" t="str">
            <v>SALARIOS</v>
          </cell>
          <cell r="C5040" t="str">
            <v>DESPESA C/ PESSOAL</v>
          </cell>
          <cell r="I5040" t="str">
            <v>dezembro</v>
          </cell>
          <cell r="N5040">
            <v>1134.8800000000001</v>
          </cell>
        </row>
        <row r="5041">
          <cell r="B5041" t="str">
            <v>SALARIOS</v>
          </cell>
          <cell r="C5041" t="str">
            <v>DESPESA C/ PESSOAL</v>
          </cell>
          <cell r="I5041" t="str">
            <v>dezembro</v>
          </cell>
          <cell r="N5041">
            <v>1726.17</v>
          </cell>
        </row>
        <row r="5042">
          <cell r="B5042" t="str">
            <v>SALARIOS</v>
          </cell>
          <cell r="C5042" t="str">
            <v>DESPESA C/ PESSOAL</v>
          </cell>
          <cell r="I5042" t="str">
            <v>dezembro</v>
          </cell>
          <cell r="N5042">
            <v>1288.75</v>
          </cell>
        </row>
        <row r="5043">
          <cell r="B5043" t="str">
            <v>SALARIOS</v>
          </cell>
          <cell r="C5043" t="str">
            <v>DESPESA C/ PESSOAL</v>
          </cell>
          <cell r="I5043" t="str">
            <v>dezembro</v>
          </cell>
          <cell r="N5043">
            <v>1206.23</v>
          </cell>
        </row>
        <row r="5044">
          <cell r="B5044" t="str">
            <v>SALARIOS</v>
          </cell>
          <cell r="C5044" t="str">
            <v>DESPESA C/ PESSOAL</v>
          </cell>
          <cell r="I5044" t="str">
            <v>dezembro</v>
          </cell>
          <cell r="N5044">
            <v>974.17</v>
          </cell>
        </row>
        <row r="5045">
          <cell r="B5045" t="str">
            <v>SALARIOS</v>
          </cell>
          <cell r="C5045" t="str">
            <v>DESPESA C/ PESSOAL</v>
          </cell>
          <cell r="I5045" t="str">
            <v>dezembro</v>
          </cell>
          <cell r="N5045">
            <v>1684.34</v>
          </cell>
        </row>
        <row r="5046">
          <cell r="B5046" t="str">
            <v>SALARIOS</v>
          </cell>
          <cell r="C5046" t="str">
            <v>DESPESA C/ PESSOAL</v>
          </cell>
          <cell r="I5046" t="str">
            <v>dezembro</v>
          </cell>
          <cell r="N5046">
            <v>2025.69</v>
          </cell>
        </row>
        <row r="5047">
          <cell r="B5047" t="str">
            <v>SALARIOS</v>
          </cell>
          <cell r="C5047" t="str">
            <v>DESPESA C/ PESSOAL</v>
          </cell>
          <cell r="I5047" t="str">
            <v>dezembro</v>
          </cell>
          <cell r="N5047">
            <v>1284.01</v>
          </cell>
        </row>
        <row r="5048">
          <cell r="B5048" t="str">
            <v>SALARIOS</v>
          </cell>
          <cell r="C5048" t="str">
            <v>DESPESA C/ PESSOAL</v>
          </cell>
          <cell r="I5048" t="str">
            <v>dezembro</v>
          </cell>
          <cell r="N5048">
            <v>2072.83</v>
          </cell>
        </row>
        <row r="5049">
          <cell r="B5049" t="str">
            <v>SALARIOS</v>
          </cell>
          <cell r="C5049" t="str">
            <v>DESPESA C/ PESSOAL</v>
          </cell>
          <cell r="I5049" t="str">
            <v>dezembro</v>
          </cell>
          <cell r="N5049">
            <v>1062.52</v>
          </cell>
        </row>
        <row r="5050">
          <cell r="B5050" t="str">
            <v>SALARIOS</v>
          </cell>
          <cell r="C5050" t="str">
            <v>DESPESA C/ PESSOAL</v>
          </cell>
          <cell r="I5050" t="str">
            <v>dezembro</v>
          </cell>
          <cell r="N5050">
            <v>1807.67</v>
          </cell>
        </row>
        <row r="5051">
          <cell r="B5051" t="str">
            <v>SALARIOS</v>
          </cell>
          <cell r="C5051" t="str">
            <v>DESPESA C/ PESSOAL</v>
          </cell>
          <cell r="I5051" t="str">
            <v>dezembro</v>
          </cell>
          <cell r="N5051">
            <v>1518.49</v>
          </cell>
        </row>
        <row r="5052">
          <cell r="B5052" t="str">
            <v>SALARIOS</v>
          </cell>
          <cell r="C5052" t="str">
            <v>DESPESA C/ PESSOAL</v>
          </cell>
          <cell r="I5052" t="str">
            <v>dezembro</v>
          </cell>
          <cell r="N5052">
            <v>1648.49</v>
          </cell>
        </row>
        <row r="5053">
          <cell r="B5053" t="str">
            <v>SALARIOS</v>
          </cell>
          <cell r="C5053" t="str">
            <v>DESPESA C/ PESSOAL</v>
          </cell>
          <cell r="I5053" t="str">
            <v>dezembro</v>
          </cell>
          <cell r="N5053">
            <v>1278.83</v>
          </cell>
        </row>
        <row r="5054">
          <cell r="B5054" t="str">
            <v>SALARIOS</v>
          </cell>
          <cell r="C5054" t="str">
            <v>DESPESA C/ PESSOAL</v>
          </cell>
          <cell r="I5054" t="str">
            <v>dezembro</v>
          </cell>
          <cell r="N5054">
            <v>1200.06</v>
          </cell>
        </row>
        <row r="5055">
          <cell r="B5055" t="str">
            <v>SALARIOS</v>
          </cell>
          <cell r="C5055" t="str">
            <v>DESPESA C/ PESSOAL</v>
          </cell>
          <cell r="I5055" t="str">
            <v>dezembro</v>
          </cell>
          <cell r="N5055">
            <v>346.72</v>
          </cell>
        </row>
        <row r="5056">
          <cell r="B5056" t="str">
            <v>SALARIOS</v>
          </cell>
          <cell r="C5056" t="str">
            <v>DESPESA C/ PESSOAL</v>
          </cell>
          <cell r="I5056" t="str">
            <v>dezembro</v>
          </cell>
          <cell r="N5056">
            <v>1704.24</v>
          </cell>
        </row>
        <row r="5057">
          <cell r="B5057" t="str">
            <v>SALARIOS</v>
          </cell>
          <cell r="C5057" t="str">
            <v>DESPESA C/ PESSOAL</v>
          </cell>
          <cell r="I5057" t="str">
            <v>dezembro</v>
          </cell>
          <cell r="N5057">
            <v>3355.56</v>
          </cell>
        </row>
        <row r="5058">
          <cell r="B5058" t="str">
            <v>SALARIOS</v>
          </cell>
          <cell r="C5058" t="str">
            <v>DESPESA C/ PESSOAL</v>
          </cell>
          <cell r="I5058" t="str">
            <v>dezembro</v>
          </cell>
          <cell r="N5058">
            <v>2567.08</v>
          </cell>
        </row>
        <row r="5059">
          <cell r="B5059" t="str">
            <v>SALARIOS</v>
          </cell>
          <cell r="C5059" t="str">
            <v>DESPESA C/ PESSOAL</v>
          </cell>
          <cell r="I5059" t="str">
            <v>dezembro</v>
          </cell>
          <cell r="N5059">
            <v>3683.3</v>
          </cell>
        </row>
        <row r="5060">
          <cell r="B5060" t="str">
            <v>SALARIOS</v>
          </cell>
          <cell r="C5060" t="str">
            <v>DESPESA C/ PESSOAL</v>
          </cell>
          <cell r="I5060" t="str">
            <v>dezembro</v>
          </cell>
          <cell r="N5060">
            <v>2052.9699999999998</v>
          </cell>
        </row>
        <row r="5061">
          <cell r="B5061" t="str">
            <v>SALARIOS</v>
          </cell>
          <cell r="C5061" t="str">
            <v>DESPESA C/ PESSOAL</v>
          </cell>
          <cell r="I5061" t="str">
            <v>dezembro</v>
          </cell>
          <cell r="N5061">
            <v>1224.6099999999999</v>
          </cell>
        </row>
        <row r="5062">
          <cell r="B5062" t="str">
            <v>SALARIOS</v>
          </cell>
          <cell r="C5062" t="str">
            <v>DESPESA C/ PESSOAL</v>
          </cell>
          <cell r="I5062" t="str">
            <v>dezembro</v>
          </cell>
          <cell r="N5062">
            <v>1155.24</v>
          </cell>
        </row>
        <row r="5063">
          <cell r="B5063" t="str">
            <v>SALARIOS</v>
          </cell>
          <cell r="C5063" t="str">
            <v>DESPESA C/ PESSOAL</v>
          </cell>
          <cell r="I5063" t="str">
            <v>dezembro</v>
          </cell>
          <cell r="N5063">
            <v>1112.75</v>
          </cell>
        </row>
        <row r="5064">
          <cell r="B5064" t="str">
            <v>SALARIOS</v>
          </cell>
          <cell r="C5064" t="str">
            <v>DESPESA C/ PESSOAL</v>
          </cell>
          <cell r="I5064" t="str">
            <v>dezembro</v>
          </cell>
          <cell r="N5064">
            <v>1161.1400000000001</v>
          </cell>
        </row>
        <row r="5065">
          <cell r="B5065" t="str">
            <v>SALARIOS</v>
          </cell>
          <cell r="C5065" t="str">
            <v>DESPESA C/ PESSOAL</v>
          </cell>
          <cell r="I5065" t="str">
            <v>dezembro</v>
          </cell>
          <cell r="N5065">
            <v>1378.86</v>
          </cell>
        </row>
        <row r="5066">
          <cell r="B5066" t="str">
            <v>SALARIOS</v>
          </cell>
          <cell r="C5066" t="str">
            <v>DESPESA C/ PESSOAL</v>
          </cell>
          <cell r="I5066" t="str">
            <v>dezembro</v>
          </cell>
          <cell r="N5066">
            <v>1070.28</v>
          </cell>
        </row>
        <row r="5067">
          <cell r="B5067" t="str">
            <v>SALARIOS</v>
          </cell>
          <cell r="C5067" t="str">
            <v>DESPESA C/ PESSOAL</v>
          </cell>
          <cell r="I5067" t="str">
            <v>dezembro</v>
          </cell>
          <cell r="N5067">
            <v>1553.05</v>
          </cell>
        </row>
        <row r="5068">
          <cell r="B5068" t="str">
            <v>SALARIOS</v>
          </cell>
          <cell r="C5068" t="str">
            <v>DESPESA C/ PESSOAL</v>
          </cell>
          <cell r="I5068" t="str">
            <v>dezembro</v>
          </cell>
          <cell r="N5068">
            <v>918.71</v>
          </cell>
        </row>
        <row r="5069">
          <cell r="B5069" t="str">
            <v>SALARIOS</v>
          </cell>
          <cell r="C5069" t="str">
            <v>DESPESA C/ PESSOAL</v>
          </cell>
          <cell r="I5069" t="str">
            <v>dezembro</v>
          </cell>
          <cell r="N5069">
            <v>433.23</v>
          </cell>
        </row>
        <row r="5070">
          <cell r="B5070" t="str">
            <v>SALARIOS</v>
          </cell>
          <cell r="C5070" t="str">
            <v>DESPESA C/ PESSOAL</v>
          </cell>
          <cell r="I5070" t="str">
            <v>dezembro</v>
          </cell>
          <cell r="N5070">
            <v>1014.7</v>
          </cell>
        </row>
        <row r="5071">
          <cell r="B5071" t="str">
            <v>SALARIOS</v>
          </cell>
          <cell r="C5071" t="str">
            <v>DESPESA C/ PESSOAL</v>
          </cell>
          <cell r="I5071" t="str">
            <v>dezembro</v>
          </cell>
          <cell r="N5071">
            <v>880.43</v>
          </cell>
        </row>
        <row r="5072">
          <cell r="B5072" t="str">
            <v>SALARIOS</v>
          </cell>
          <cell r="C5072" t="str">
            <v>DESPESA C/ PESSOAL</v>
          </cell>
          <cell r="I5072" t="str">
            <v>dezembro</v>
          </cell>
          <cell r="N5072">
            <v>1415.67</v>
          </cell>
        </row>
        <row r="5073">
          <cell r="B5073" t="str">
            <v>SALARIOS</v>
          </cell>
          <cell r="C5073" t="str">
            <v>DESPESA C/ PESSOAL</v>
          </cell>
          <cell r="I5073" t="str">
            <v>dezembro</v>
          </cell>
          <cell r="N5073">
            <v>1481.19</v>
          </cell>
        </row>
        <row r="5074">
          <cell r="B5074" t="str">
            <v>SALARIOS</v>
          </cell>
          <cell r="C5074" t="str">
            <v>DESPESA C/ PESSOAL</v>
          </cell>
          <cell r="I5074" t="str">
            <v>dezembro</v>
          </cell>
          <cell r="N5074">
            <v>1434.65</v>
          </cell>
        </row>
        <row r="5075">
          <cell r="B5075" t="str">
            <v>SALARIOS</v>
          </cell>
          <cell r="C5075" t="str">
            <v>DESPESA C/ PESSOAL</v>
          </cell>
          <cell r="I5075" t="str">
            <v>dezembro</v>
          </cell>
          <cell r="N5075">
            <v>1219.57</v>
          </cell>
        </row>
        <row r="5076">
          <cell r="B5076" t="str">
            <v>SALARIOS</v>
          </cell>
          <cell r="C5076" t="str">
            <v>DESPESA C/ PESSOAL</v>
          </cell>
          <cell r="I5076" t="str">
            <v>dezembro</v>
          </cell>
          <cell r="N5076">
            <v>1498.9</v>
          </cell>
        </row>
        <row r="5077">
          <cell r="B5077" t="str">
            <v>SALARIOS</v>
          </cell>
          <cell r="C5077" t="str">
            <v>DESPESA C/ PESSOAL</v>
          </cell>
          <cell r="I5077" t="str">
            <v>dezembro</v>
          </cell>
          <cell r="N5077">
            <v>1460.41</v>
          </cell>
        </row>
        <row r="5078">
          <cell r="B5078" t="str">
            <v>SALARIOS</v>
          </cell>
          <cell r="C5078" t="str">
            <v>DESPESA C/ PESSOAL</v>
          </cell>
          <cell r="I5078" t="str">
            <v>dezembro</v>
          </cell>
          <cell r="N5078">
            <v>968.52</v>
          </cell>
        </row>
        <row r="5079">
          <cell r="B5079" t="str">
            <v>SALARIOS</v>
          </cell>
          <cell r="C5079" t="str">
            <v>DESPESA C/ PESSOAL</v>
          </cell>
          <cell r="I5079" t="str">
            <v>dezembro</v>
          </cell>
          <cell r="N5079">
            <v>1057.8</v>
          </cell>
        </row>
        <row r="5080">
          <cell r="B5080" t="str">
            <v>SALARIOS</v>
          </cell>
          <cell r="C5080" t="str">
            <v>DESPESA C/ PESSOAL</v>
          </cell>
          <cell r="I5080" t="str">
            <v>dezembro</v>
          </cell>
          <cell r="N5080">
            <v>1228.4000000000001</v>
          </cell>
        </row>
        <row r="5081">
          <cell r="B5081" t="str">
            <v>SALARIOS</v>
          </cell>
          <cell r="C5081" t="str">
            <v>DESPESA C/ PESSOAL</v>
          </cell>
          <cell r="I5081" t="str">
            <v>dezembro</v>
          </cell>
          <cell r="N5081">
            <v>1701.28</v>
          </cell>
        </row>
        <row r="5082">
          <cell r="B5082" t="str">
            <v>SALARIOS</v>
          </cell>
          <cell r="C5082" t="str">
            <v>DESPESA C/ PESSOAL</v>
          </cell>
          <cell r="I5082" t="str">
            <v>dezembro</v>
          </cell>
          <cell r="N5082">
            <v>1474.39</v>
          </cell>
        </row>
        <row r="5083">
          <cell r="B5083" t="str">
            <v>PENSAO ALIMENTICIA</v>
          </cell>
          <cell r="C5083" t="str">
            <v>DESPESA C/ PESSOAL</v>
          </cell>
          <cell r="I5083" t="str">
            <v>dezembro</v>
          </cell>
          <cell r="N5083">
            <v>608.89</v>
          </cell>
        </row>
        <row r="5084">
          <cell r="B5084" t="str">
            <v>SALARIOS</v>
          </cell>
          <cell r="C5084" t="str">
            <v>DESPESA C/ PESSOAL</v>
          </cell>
          <cell r="I5084" t="str">
            <v>dezembro</v>
          </cell>
          <cell r="N5084">
            <v>1621.14</v>
          </cell>
        </row>
        <row r="5085">
          <cell r="B5085" t="str">
            <v>SALARIOS</v>
          </cell>
          <cell r="C5085" t="str">
            <v>DESPESA C/ PESSOAL</v>
          </cell>
          <cell r="I5085" t="str">
            <v>dezembro</v>
          </cell>
          <cell r="N5085">
            <v>1239.06</v>
          </cell>
        </row>
        <row r="5086">
          <cell r="B5086" t="str">
            <v>SALARIOS</v>
          </cell>
          <cell r="C5086" t="str">
            <v>DESPESA C/ PESSOAL</v>
          </cell>
          <cell r="I5086" t="str">
            <v>dezembro</v>
          </cell>
          <cell r="N5086">
            <v>1274.42</v>
          </cell>
        </row>
        <row r="5087">
          <cell r="B5087" t="str">
            <v>SALARIOS</v>
          </cell>
          <cell r="C5087" t="str">
            <v>DESPESA C/ PESSOAL</v>
          </cell>
          <cell r="I5087" t="str">
            <v>dezembro</v>
          </cell>
          <cell r="N5087">
            <v>799.85</v>
          </cell>
        </row>
        <row r="5088">
          <cell r="B5088" t="str">
            <v>SALARIOS</v>
          </cell>
          <cell r="C5088" t="str">
            <v>DESPESA C/ PESSOAL</v>
          </cell>
          <cell r="I5088" t="str">
            <v>dezembro</v>
          </cell>
          <cell r="N5088">
            <v>1578.61</v>
          </cell>
        </row>
        <row r="5089">
          <cell r="B5089" t="str">
            <v>SALARIOS</v>
          </cell>
          <cell r="C5089" t="str">
            <v>DESPESA C/ PESSOAL</v>
          </cell>
          <cell r="I5089" t="str">
            <v>dezembro</v>
          </cell>
          <cell r="N5089">
            <v>1529.22</v>
          </cell>
        </row>
        <row r="5090">
          <cell r="B5090" t="str">
            <v>SALARIOS</v>
          </cell>
          <cell r="C5090" t="str">
            <v>DESPESA C/ PESSOAL</v>
          </cell>
          <cell r="I5090" t="str">
            <v>dezembro</v>
          </cell>
          <cell r="N5090">
            <v>1048.8800000000001</v>
          </cell>
        </row>
        <row r="5091">
          <cell r="B5091" t="str">
            <v>SALARIOS</v>
          </cell>
          <cell r="C5091" t="str">
            <v>DESPESA C/ PESSOAL</v>
          </cell>
          <cell r="I5091" t="str">
            <v>dezembro</v>
          </cell>
          <cell r="N5091">
            <v>1908.74</v>
          </cell>
        </row>
        <row r="5092">
          <cell r="B5092" t="str">
            <v>SALARIOS</v>
          </cell>
          <cell r="C5092" t="str">
            <v>DESPESA C/ PESSOAL</v>
          </cell>
          <cell r="I5092" t="str">
            <v>dezembro</v>
          </cell>
          <cell r="N5092">
            <v>2015.62</v>
          </cell>
        </row>
        <row r="5093">
          <cell r="B5093" t="str">
            <v>SALARIOS</v>
          </cell>
          <cell r="C5093" t="str">
            <v>DESPESA C/ PESSOAL</v>
          </cell>
          <cell r="I5093" t="str">
            <v>dezembro</v>
          </cell>
          <cell r="N5093">
            <v>1797.4</v>
          </cell>
        </row>
        <row r="5094">
          <cell r="B5094" t="str">
            <v>SALARIOS</v>
          </cell>
          <cell r="C5094" t="str">
            <v>DESPESA C/ PESSOAL</v>
          </cell>
          <cell r="I5094" t="str">
            <v>dezembro</v>
          </cell>
          <cell r="N5094">
            <v>1434.52</v>
          </cell>
        </row>
        <row r="5095">
          <cell r="B5095" t="str">
            <v>SALARIOS</v>
          </cell>
          <cell r="C5095" t="str">
            <v>DESPESA C/ PESSOAL</v>
          </cell>
          <cell r="I5095" t="str">
            <v>dezembro</v>
          </cell>
          <cell r="N5095">
            <v>1373.87</v>
          </cell>
        </row>
        <row r="5096">
          <cell r="B5096" t="str">
            <v>SALARIOS</v>
          </cell>
          <cell r="C5096" t="str">
            <v>DESPESA C/ PESSOAL</v>
          </cell>
          <cell r="I5096" t="str">
            <v>dezembro</v>
          </cell>
          <cell r="N5096">
            <v>1148.55</v>
          </cell>
        </row>
        <row r="5097">
          <cell r="B5097" t="str">
            <v>SALARIOS</v>
          </cell>
          <cell r="C5097" t="str">
            <v>DESPESA C/ PESSOAL</v>
          </cell>
          <cell r="I5097" t="str">
            <v>dezembro</v>
          </cell>
          <cell r="N5097">
            <v>1375.8</v>
          </cell>
        </row>
        <row r="5098">
          <cell r="B5098" t="str">
            <v>SALARIOS</v>
          </cell>
          <cell r="C5098" t="str">
            <v>DESPESA C/ PESSOAL</v>
          </cell>
          <cell r="I5098" t="str">
            <v>dezembro</v>
          </cell>
          <cell r="N5098">
            <v>2239.83</v>
          </cell>
        </row>
        <row r="5099">
          <cell r="B5099" t="str">
            <v>SALARIOS</v>
          </cell>
          <cell r="C5099" t="str">
            <v>DESPESA C/ PESSOAL</v>
          </cell>
          <cell r="I5099" t="str">
            <v>dezembro</v>
          </cell>
          <cell r="N5099">
            <v>1284.06</v>
          </cell>
        </row>
        <row r="5100">
          <cell r="B5100" t="str">
            <v>SALARIOS</v>
          </cell>
          <cell r="C5100" t="str">
            <v>DESPESA C/ PESSOAL</v>
          </cell>
          <cell r="I5100" t="str">
            <v>dezembro</v>
          </cell>
          <cell r="N5100">
            <v>501.52</v>
          </cell>
        </row>
        <row r="5101">
          <cell r="B5101" t="str">
            <v>SALARIOS</v>
          </cell>
          <cell r="C5101" t="str">
            <v>DESPESA C/ PESSOAL</v>
          </cell>
          <cell r="I5101" t="str">
            <v>dezembro</v>
          </cell>
          <cell r="N5101">
            <v>2345.62</v>
          </cell>
        </row>
        <row r="5102">
          <cell r="B5102" t="str">
            <v>SALARIOS</v>
          </cell>
          <cell r="C5102" t="str">
            <v>DESPESA C/ PESSOAL</v>
          </cell>
          <cell r="I5102" t="str">
            <v>dezembro</v>
          </cell>
          <cell r="N5102">
            <v>1159.03</v>
          </cell>
        </row>
        <row r="5103">
          <cell r="B5103" t="str">
            <v>SALARIOS</v>
          </cell>
          <cell r="C5103" t="str">
            <v>DESPESA C/ PESSOAL</v>
          </cell>
          <cell r="I5103" t="str">
            <v>dezembro</v>
          </cell>
          <cell r="N5103">
            <v>1271.4100000000001</v>
          </cell>
        </row>
        <row r="5104">
          <cell r="B5104" t="str">
            <v>PAGAMENTO DE GORJETA</v>
          </cell>
          <cell r="C5104" t="str">
            <v>DESPESA C/ PESSOAL</v>
          </cell>
          <cell r="I5104" t="str">
            <v>dezembro</v>
          </cell>
          <cell r="N5104">
            <v>4424.17</v>
          </cell>
        </row>
        <row r="5105">
          <cell r="B5105" t="str">
            <v>PAGAMENTO DE GORJETA</v>
          </cell>
          <cell r="C5105" t="str">
            <v>DESPESA C/ PESSOAL</v>
          </cell>
          <cell r="I5105" t="str">
            <v>dezembro</v>
          </cell>
          <cell r="N5105">
            <v>3441.02</v>
          </cell>
        </row>
        <row r="5106">
          <cell r="B5106" t="str">
            <v>PAGAMENTO DE GORJETA</v>
          </cell>
          <cell r="C5106" t="str">
            <v>DESPESA C/ PESSOAL</v>
          </cell>
          <cell r="I5106" t="str">
            <v>dezembro</v>
          </cell>
          <cell r="N5106">
            <v>2457.87</v>
          </cell>
        </row>
        <row r="5107">
          <cell r="B5107" t="str">
            <v>PAGAMENTO DE GORJETA</v>
          </cell>
          <cell r="C5107" t="str">
            <v>DESPESA C/ PESSOAL</v>
          </cell>
          <cell r="I5107" t="str">
            <v>dezembro</v>
          </cell>
          <cell r="N5107">
            <v>1900.75</v>
          </cell>
        </row>
        <row r="5108">
          <cell r="B5108" t="str">
            <v>PAGAMENTO DE GORJETA</v>
          </cell>
          <cell r="C5108" t="str">
            <v>DESPESA C/ PESSOAL</v>
          </cell>
          <cell r="I5108" t="str">
            <v>dezembro</v>
          </cell>
          <cell r="N5108">
            <v>4424.17</v>
          </cell>
        </row>
        <row r="5109">
          <cell r="B5109" t="str">
            <v>PAGAMENTO DE GORJETA</v>
          </cell>
          <cell r="C5109" t="str">
            <v>DESPESA C/ PESSOAL</v>
          </cell>
          <cell r="I5109" t="str">
            <v>dezembro</v>
          </cell>
          <cell r="N5109">
            <v>3932.6</v>
          </cell>
        </row>
        <row r="5110">
          <cell r="B5110" t="str">
            <v>PAGAMENTO DE GORJETA</v>
          </cell>
          <cell r="C5110" t="str">
            <v>DESPESA C/ PESSOAL</v>
          </cell>
          <cell r="I5110" t="str">
            <v>dezembro</v>
          </cell>
          <cell r="N5110">
            <v>3932.6</v>
          </cell>
        </row>
        <row r="5111">
          <cell r="B5111" t="str">
            <v>PAGAMENTO DE GORJETA</v>
          </cell>
          <cell r="C5111" t="str">
            <v>DESPESA C/ PESSOAL</v>
          </cell>
          <cell r="I5111" t="str">
            <v>dezembro</v>
          </cell>
          <cell r="N5111">
            <v>1474.72</v>
          </cell>
        </row>
        <row r="5112">
          <cell r="B5112" t="str">
            <v>PAGAMENTO DE GORJETA</v>
          </cell>
          <cell r="C5112" t="str">
            <v>DESPESA C/ PESSOAL</v>
          </cell>
          <cell r="I5112" t="str">
            <v>dezembro</v>
          </cell>
          <cell r="N5112">
            <v>3441.02</v>
          </cell>
        </row>
        <row r="5113">
          <cell r="B5113" t="str">
            <v>PAGAMENTO DE GORJETA</v>
          </cell>
          <cell r="C5113" t="str">
            <v>DESPESA C/ PESSOAL</v>
          </cell>
          <cell r="I5113" t="str">
            <v>dezembro</v>
          </cell>
          <cell r="N5113">
            <v>458.8</v>
          </cell>
        </row>
        <row r="5114">
          <cell r="B5114" t="str">
            <v>PAGAMENTO DE GORJETA</v>
          </cell>
          <cell r="C5114" t="str">
            <v>DESPESA C/ PESSOAL</v>
          </cell>
          <cell r="I5114" t="str">
            <v>dezembro</v>
          </cell>
          <cell r="N5114">
            <v>1966.3</v>
          </cell>
        </row>
        <row r="5115">
          <cell r="B5115" t="str">
            <v>PAGAMENTO DE GORJETA</v>
          </cell>
          <cell r="C5115" t="str">
            <v>DESPESA C/ PESSOAL</v>
          </cell>
          <cell r="I5115" t="str">
            <v>dezembro</v>
          </cell>
          <cell r="N5115">
            <v>2851.13</v>
          </cell>
        </row>
        <row r="5116">
          <cell r="B5116" t="str">
            <v>PAGAMENTO DE GORJETA</v>
          </cell>
          <cell r="C5116" t="str">
            <v>DESPESA C/ PESSOAL</v>
          </cell>
          <cell r="I5116" t="str">
            <v>dezembro</v>
          </cell>
          <cell r="N5116">
            <v>2457.87</v>
          </cell>
        </row>
        <row r="5117">
          <cell r="B5117" t="str">
            <v>PAGAMENTO DE GORJETA</v>
          </cell>
          <cell r="C5117" t="str">
            <v>DESPESA C/ PESSOAL</v>
          </cell>
          <cell r="I5117" t="str">
            <v>dezembro</v>
          </cell>
          <cell r="N5117">
            <v>3932.6</v>
          </cell>
        </row>
        <row r="5118">
          <cell r="B5118" t="str">
            <v>PAGAMENTO DE GORJETA</v>
          </cell>
          <cell r="C5118" t="str">
            <v>DESPESA C/ PESSOAL</v>
          </cell>
          <cell r="I5118" t="str">
            <v>dezembro</v>
          </cell>
          <cell r="N5118">
            <v>3932.6</v>
          </cell>
        </row>
        <row r="5119">
          <cell r="B5119" t="str">
            <v>PAGAMENTO DE GORJETA</v>
          </cell>
          <cell r="C5119" t="str">
            <v>DESPESA C/ PESSOAL</v>
          </cell>
          <cell r="I5119" t="str">
            <v>dezembro</v>
          </cell>
          <cell r="N5119">
            <v>2457.87</v>
          </cell>
        </row>
        <row r="5120">
          <cell r="B5120" t="str">
            <v>PAGAMENTO DE GORJETA</v>
          </cell>
          <cell r="C5120" t="str">
            <v>DESPESA C/ PESSOAL</v>
          </cell>
          <cell r="I5120" t="str">
            <v>dezembro</v>
          </cell>
          <cell r="N5120">
            <v>1966.3</v>
          </cell>
        </row>
        <row r="5121">
          <cell r="B5121" t="str">
            <v>PAGAMENTO DE GORJETA</v>
          </cell>
          <cell r="C5121" t="str">
            <v>DESPESA C/ PESSOAL</v>
          </cell>
          <cell r="I5121" t="str">
            <v>dezembro</v>
          </cell>
          <cell r="N5121">
            <v>5898.89</v>
          </cell>
        </row>
        <row r="5122">
          <cell r="B5122" t="str">
            <v>PAGAMENTO DE GORJETA</v>
          </cell>
          <cell r="C5122" t="str">
            <v>DESPESA C/ PESSOAL</v>
          </cell>
          <cell r="I5122" t="str">
            <v>dezembro</v>
          </cell>
          <cell r="N5122">
            <v>1474.72</v>
          </cell>
        </row>
        <row r="5123">
          <cell r="B5123" t="str">
            <v>PAGAMENTO DE GORJETA</v>
          </cell>
          <cell r="C5123" t="str">
            <v>DESPESA C/ PESSOAL</v>
          </cell>
          <cell r="I5123" t="str">
            <v>dezembro</v>
          </cell>
          <cell r="N5123">
            <v>2457.87</v>
          </cell>
        </row>
        <row r="5124">
          <cell r="B5124" t="str">
            <v>PAGAMENTO DE GORJETA</v>
          </cell>
          <cell r="C5124" t="str">
            <v>DESPESA C/ PESSOAL</v>
          </cell>
          <cell r="I5124" t="str">
            <v>dezembro</v>
          </cell>
          <cell r="N5124">
            <v>1900.75</v>
          </cell>
        </row>
        <row r="5125">
          <cell r="B5125" t="str">
            <v>PAGAMENTO DE GORJETA</v>
          </cell>
          <cell r="C5125" t="str">
            <v>DESPESA C/ PESSOAL</v>
          </cell>
          <cell r="I5125" t="str">
            <v>dezembro</v>
          </cell>
          <cell r="N5125">
            <v>2457.87</v>
          </cell>
        </row>
        <row r="5126">
          <cell r="B5126" t="str">
            <v>PAGAMENTO DE GORJETA</v>
          </cell>
          <cell r="C5126" t="str">
            <v>DESPESA C/ PESSOAL</v>
          </cell>
          <cell r="I5126" t="str">
            <v>dezembro</v>
          </cell>
          <cell r="N5126">
            <v>1556.65</v>
          </cell>
        </row>
        <row r="5127">
          <cell r="B5127" t="str">
            <v>PAGAMENTO DE GORJETA</v>
          </cell>
          <cell r="C5127" t="str">
            <v>DESPESA C/ PESSOAL</v>
          </cell>
          <cell r="I5127" t="str">
            <v>dezembro</v>
          </cell>
          <cell r="N5127">
            <v>458.8</v>
          </cell>
        </row>
        <row r="5128">
          <cell r="B5128" t="str">
            <v>PAGAMENTO DE GORJETA</v>
          </cell>
          <cell r="C5128" t="str">
            <v>DESPESA C/ PESSOAL</v>
          </cell>
          <cell r="I5128" t="str">
            <v>dezembro</v>
          </cell>
          <cell r="N5128">
            <v>3932.6</v>
          </cell>
        </row>
        <row r="5129">
          <cell r="B5129" t="str">
            <v>PAGAMENTO DE GORJETA</v>
          </cell>
          <cell r="C5129" t="str">
            <v>DESPESA C/ PESSOAL</v>
          </cell>
          <cell r="I5129" t="str">
            <v>dezembro</v>
          </cell>
          <cell r="N5129">
            <v>1884.37</v>
          </cell>
        </row>
        <row r="5130">
          <cell r="B5130" t="str">
            <v>PAGAMENTO DE GORJETA</v>
          </cell>
          <cell r="C5130" t="str">
            <v>DESPESA C/ PESSOAL</v>
          </cell>
          <cell r="I5130" t="str">
            <v>dezembro</v>
          </cell>
          <cell r="N5130">
            <v>1966.3</v>
          </cell>
        </row>
        <row r="5131">
          <cell r="B5131" t="str">
            <v>PAGAMENTO DE GORJETA</v>
          </cell>
          <cell r="C5131" t="str">
            <v>DESPESA C/ PESSOAL</v>
          </cell>
          <cell r="I5131" t="str">
            <v>dezembro</v>
          </cell>
          <cell r="N5131">
            <v>3670.42</v>
          </cell>
        </row>
        <row r="5132">
          <cell r="B5132" t="str">
            <v>PAGAMENTO DE GORJETA</v>
          </cell>
          <cell r="C5132" t="str">
            <v>DESPESA C/ PESSOAL</v>
          </cell>
          <cell r="I5132" t="str">
            <v>dezembro</v>
          </cell>
          <cell r="N5132">
            <v>3932.6</v>
          </cell>
        </row>
        <row r="5133">
          <cell r="B5133" t="str">
            <v>PAGAMENTO DE GORJETA</v>
          </cell>
          <cell r="C5133" t="str">
            <v>DESPESA C/ PESSOAL</v>
          </cell>
          <cell r="I5133" t="str">
            <v>dezembro</v>
          </cell>
          <cell r="N5133">
            <v>2457.87</v>
          </cell>
        </row>
        <row r="5134">
          <cell r="B5134" t="str">
            <v>PAGAMENTO DE GORJETA</v>
          </cell>
          <cell r="C5134" t="str">
            <v>DESPESA C/ PESSOAL</v>
          </cell>
          <cell r="I5134" t="str">
            <v>dezembro</v>
          </cell>
          <cell r="N5134">
            <v>458.8</v>
          </cell>
        </row>
        <row r="5135">
          <cell r="B5135" t="str">
            <v>PAGAMENTO DE GORJETA</v>
          </cell>
          <cell r="C5135" t="str">
            <v>DESPESA C/ PESSOAL</v>
          </cell>
          <cell r="I5135" t="str">
            <v>dezembro</v>
          </cell>
          <cell r="N5135">
            <v>3932.6</v>
          </cell>
        </row>
        <row r="5136">
          <cell r="B5136" t="str">
            <v>PAGAMENTO DE GORJETA</v>
          </cell>
          <cell r="C5136" t="str">
            <v>DESPESA C/ PESSOAL</v>
          </cell>
          <cell r="I5136" t="str">
            <v>dezembro</v>
          </cell>
          <cell r="N5136">
            <v>2949.45</v>
          </cell>
        </row>
        <row r="5137">
          <cell r="B5137" t="str">
            <v>PAGAMENTO DE GORJETA</v>
          </cell>
          <cell r="C5137" t="str">
            <v>DESPESA C/ PESSOAL</v>
          </cell>
          <cell r="I5137" t="str">
            <v>dezembro</v>
          </cell>
          <cell r="N5137">
            <v>2294.0100000000002</v>
          </cell>
        </row>
        <row r="5138">
          <cell r="B5138" t="str">
            <v>PAGAMENTO DE GORJETA</v>
          </cell>
          <cell r="C5138" t="str">
            <v>DESPESA C/ PESSOAL</v>
          </cell>
          <cell r="I5138" t="str">
            <v>dezembro</v>
          </cell>
          <cell r="N5138">
            <v>1327.25</v>
          </cell>
        </row>
        <row r="5139">
          <cell r="B5139" t="str">
            <v>PAGAMENTO DE GORJETA</v>
          </cell>
          <cell r="C5139" t="str">
            <v>DESPESA C/ PESSOAL</v>
          </cell>
          <cell r="I5139" t="str">
            <v>dezembro</v>
          </cell>
          <cell r="N5139">
            <v>2457.87</v>
          </cell>
        </row>
        <row r="5140">
          <cell r="B5140" t="str">
            <v>PAGAMENTO DE GORJETA</v>
          </cell>
          <cell r="C5140" t="str">
            <v>DESPESA C/ PESSOAL</v>
          </cell>
          <cell r="I5140" t="str">
            <v>dezembro</v>
          </cell>
          <cell r="N5140">
            <v>3932.6</v>
          </cell>
        </row>
        <row r="5141">
          <cell r="B5141" t="str">
            <v>PAGAMENTO DE GORJETA</v>
          </cell>
          <cell r="C5141" t="str">
            <v>DESPESA C/ PESSOAL</v>
          </cell>
          <cell r="I5141" t="str">
            <v>dezembro</v>
          </cell>
          <cell r="N5141">
            <v>2949.45</v>
          </cell>
        </row>
        <row r="5142">
          <cell r="B5142" t="str">
            <v>PAGAMENTO DE GORJETA</v>
          </cell>
          <cell r="C5142" t="str">
            <v>DESPESA C/ PESSOAL</v>
          </cell>
          <cell r="I5142" t="str">
            <v>dezembro</v>
          </cell>
          <cell r="N5142">
            <v>983.15</v>
          </cell>
        </row>
        <row r="5143">
          <cell r="B5143" t="str">
            <v>PAGAMENTO DE GORJETA</v>
          </cell>
          <cell r="C5143" t="str">
            <v>DESPESA C/ PESSOAL</v>
          </cell>
          <cell r="I5143" t="str">
            <v>dezembro</v>
          </cell>
          <cell r="N5143">
            <v>2982.22</v>
          </cell>
        </row>
        <row r="5144">
          <cell r="B5144" t="str">
            <v>PAGAMENTO DE GORJETA</v>
          </cell>
          <cell r="C5144" t="str">
            <v>DESPESA C/ PESSOAL</v>
          </cell>
          <cell r="I5144" t="str">
            <v>dezembro</v>
          </cell>
          <cell r="N5144">
            <v>491.57</v>
          </cell>
        </row>
        <row r="5145">
          <cell r="B5145" t="str">
            <v>PAGAMENTO DE GORJETA</v>
          </cell>
          <cell r="C5145" t="str">
            <v>DESPESA C/ PESSOAL</v>
          </cell>
          <cell r="I5145" t="str">
            <v>dezembro</v>
          </cell>
          <cell r="N5145">
            <v>2457.87</v>
          </cell>
        </row>
        <row r="5146">
          <cell r="B5146" t="str">
            <v>PAGAMENTO DE GORJETA</v>
          </cell>
          <cell r="C5146" t="str">
            <v>DESPESA C/ PESSOAL</v>
          </cell>
          <cell r="I5146" t="str">
            <v>dezembro</v>
          </cell>
          <cell r="N5146">
            <v>3932.6</v>
          </cell>
        </row>
        <row r="5147">
          <cell r="B5147" t="str">
            <v>PAGAMENTO DE GORJETA</v>
          </cell>
          <cell r="C5147" t="str">
            <v>DESPESA C/ PESSOAL</v>
          </cell>
          <cell r="I5147" t="str">
            <v>dezembro</v>
          </cell>
          <cell r="N5147">
            <v>3932.6</v>
          </cell>
        </row>
        <row r="5148">
          <cell r="B5148" t="str">
            <v>PAGAMENTO DE GORJETA</v>
          </cell>
          <cell r="C5148" t="str">
            <v>DESPESA C/ PESSOAL</v>
          </cell>
          <cell r="I5148" t="str">
            <v>dezembro</v>
          </cell>
          <cell r="N5148">
            <v>3441.02</v>
          </cell>
        </row>
        <row r="5149">
          <cell r="B5149" t="str">
            <v>PAGAMENTO DE GORJETA</v>
          </cell>
          <cell r="C5149" t="str">
            <v>DESPESA C/ PESSOAL</v>
          </cell>
          <cell r="I5149" t="str">
            <v>dezembro</v>
          </cell>
          <cell r="N5149">
            <v>884.83</v>
          </cell>
        </row>
        <row r="5150">
          <cell r="B5150" t="str">
            <v>PAGAMENTO DE GORJETA</v>
          </cell>
          <cell r="C5150" t="str">
            <v>DESPESA C/ PESSOAL</v>
          </cell>
          <cell r="I5150" t="str">
            <v>dezembro</v>
          </cell>
          <cell r="N5150">
            <v>3441.02</v>
          </cell>
        </row>
        <row r="5151">
          <cell r="B5151" t="str">
            <v>PAGAMENTO DE GORJETA</v>
          </cell>
          <cell r="C5151" t="str">
            <v>DESPESA C/ PESSOAL</v>
          </cell>
          <cell r="I5151" t="str">
            <v>dezembro</v>
          </cell>
          <cell r="N5151">
            <v>4915.74</v>
          </cell>
        </row>
        <row r="5152">
          <cell r="B5152" t="str">
            <v>PAGAMENTO DE GORJETA</v>
          </cell>
          <cell r="C5152" t="str">
            <v>DESPESA C/ PESSOAL</v>
          </cell>
          <cell r="I5152" t="str">
            <v>dezembro</v>
          </cell>
          <cell r="N5152">
            <v>2294.0100000000002</v>
          </cell>
        </row>
        <row r="5153">
          <cell r="B5153" t="str">
            <v>PAGAMENTO DE GORJETA</v>
          </cell>
          <cell r="C5153" t="str">
            <v>DESPESA C/ PESSOAL</v>
          </cell>
          <cell r="I5153" t="str">
            <v>dezembro</v>
          </cell>
          <cell r="N5153">
            <v>196.63</v>
          </cell>
        </row>
        <row r="5154">
          <cell r="B5154" t="str">
            <v>PAGAMENTO DE GORJETA</v>
          </cell>
          <cell r="C5154" t="str">
            <v>DESPESA C/ PESSOAL</v>
          </cell>
          <cell r="I5154" t="str">
            <v>dezembro</v>
          </cell>
          <cell r="N5154">
            <v>1474.72</v>
          </cell>
        </row>
        <row r="5155">
          <cell r="B5155" t="str">
            <v>PAGAMENTO DE GORJETA</v>
          </cell>
          <cell r="C5155" t="str">
            <v>DESPESA C/ PESSOAL</v>
          </cell>
          <cell r="I5155" t="str">
            <v>dezembro</v>
          </cell>
          <cell r="N5155">
            <v>1966.3</v>
          </cell>
        </row>
        <row r="5156">
          <cell r="B5156" t="str">
            <v>PAGAMENTO DE GORJETA</v>
          </cell>
          <cell r="C5156" t="str">
            <v>DESPESA C/ PESSOAL</v>
          </cell>
          <cell r="I5156" t="str">
            <v>dezembro</v>
          </cell>
          <cell r="N5156">
            <v>4424.17</v>
          </cell>
        </row>
        <row r="5157">
          <cell r="B5157" t="str">
            <v>PAGAMENTO DE GORJETA</v>
          </cell>
          <cell r="C5157" t="str">
            <v>DESPESA C/ PESSOAL</v>
          </cell>
          <cell r="I5157" t="str">
            <v>dezembro</v>
          </cell>
          <cell r="N5157">
            <v>1425.57</v>
          </cell>
        </row>
        <row r="5158">
          <cell r="B5158" t="str">
            <v>PAGAMENTO DE GORJETA</v>
          </cell>
          <cell r="C5158" t="str">
            <v>DESPESA C/ PESSOAL</v>
          </cell>
          <cell r="I5158" t="str">
            <v>dezembro</v>
          </cell>
          <cell r="N5158">
            <v>3441.02</v>
          </cell>
        </row>
        <row r="5159">
          <cell r="B5159" t="str">
            <v>PAGAMENTO DE GORJETA</v>
          </cell>
          <cell r="C5159" t="str">
            <v>DESPESA C/ PESSOAL</v>
          </cell>
          <cell r="I5159" t="str">
            <v>dezembro</v>
          </cell>
          <cell r="N5159">
            <v>983.15</v>
          </cell>
        </row>
        <row r="5160">
          <cell r="B5160" t="str">
            <v>PAGAMENTO DE GORJETA</v>
          </cell>
          <cell r="C5160" t="str">
            <v>DESPESA C/ PESSOAL</v>
          </cell>
          <cell r="I5160" t="str">
            <v>dezembro</v>
          </cell>
          <cell r="N5160">
            <v>2457.87</v>
          </cell>
        </row>
        <row r="5161">
          <cell r="B5161" t="str">
            <v>PAGAMENTO DE GORJETA</v>
          </cell>
          <cell r="C5161" t="str">
            <v>DESPESA C/ PESSOAL</v>
          </cell>
          <cell r="I5161" t="str">
            <v>dezembro</v>
          </cell>
          <cell r="N5161">
            <v>3932.6</v>
          </cell>
        </row>
        <row r="5162">
          <cell r="B5162" t="str">
            <v>PAGAMENTO DE GORJETA</v>
          </cell>
          <cell r="C5162" t="str">
            <v>DESPESA C/ PESSOAL</v>
          </cell>
          <cell r="I5162" t="str">
            <v>dezembro</v>
          </cell>
          <cell r="N5162">
            <v>2457.87</v>
          </cell>
        </row>
        <row r="5163">
          <cell r="B5163" t="str">
            <v>PAGAMENTO DE GORJETA</v>
          </cell>
          <cell r="C5163" t="str">
            <v>DESPESA C/ PESSOAL</v>
          </cell>
          <cell r="I5163" t="str">
            <v>dezembro</v>
          </cell>
          <cell r="N5163">
            <v>1425.57</v>
          </cell>
        </row>
        <row r="5164">
          <cell r="B5164" t="str">
            <v>PAGAMENTO DE GORJETA</v>
          </cell>
          <cell r="C5164" t="str">
            <v>DESPESA C/ PESSOAL</v>
          </cell>
          <cell r="I5164" t="str">
            <v>dezembro</v>
          </cell>
          <cell r="N5164">
            <v>2457.87</v>
          </cell>
        </row>
        <row r="5165">
          <cell r="B5165" t="str">
            <v>PAGAMENTO DE GORJETA</v>
          </cell>
          <cell r="C5165" t="str">
            <v>DESPESA C/ PESSOAL</v>
          </cell>
          <cell r="I5165" t="str">
            <v>dezembro</v>
          </cell>
          <cell r="N5165">
            <v>983.15</v>
          </cell>
        </row>
        <row r="5166">
          <cell r="B5166" t="str">
            <v>PAGAMENTO DE GORJETA</v>
          </cell>
          <cell r="C5166" t="str">
            <v>DESPESA C/ PESSOAL</v>
          </cell>
          <cell r="I5166" t="str">
            <v>dezembro</v>
          </cell>
          <cell r="N5166">
            <v>1507.5</v>
          </cell>
        </row>
        <row r="5167">
          <cell r="B5167" t="str">
            <v>PAGAMENTO DE GORJETA</v>
          </cell>
          <cell r="C5167" t="str">
            <v>DESPESA C/ PESSOAL</v>
          </cell>
          <cell r="I5167" t="str">
            <v>dezembro</v>
          </cell>
          <cell r="N5167">
            <v>1900.75</v>
          </cell>
        </row>
        <row r="5168">
          <cell r="B5168" t="str">
            <v>PAGAMENTO DE GORJETA</v>
          </cell>
          <cell r="C5168" t="str">
            <v>DESPESA C/ PESSOAL</v>
          </cell>
          <cell r="I5168" t="str">
            <v>dezembro</v>
          </cell>
          <cell r="N5168">
            <v>360.49</v>
          </cell>
        </row>
        <row r="5169">
          <cell r="B5169" t="str">
            <v>PAGAMENTO DE GORJETA</v>
          </cell>
          <cell r="C5169" t="str">
            <v>DESPESA C/ PESSOAL</v>
          </cell>
          <cell r="I5169" t="str">
            <v>dezembro</v>
          </cell>
          <cell r="N5169">
            <v>4915.74</v>
          </cell>
        </row>
        <row r="5170">
          <cell r="B5170" t="str">
            <v>PAGAMENTO DE GORJETA</v>
          </cell>
          <cell r="C5170" t="str">
            <v>DESPESA C/ PESSOAL</v>
          </cell>
          <cell r="I5170" t="str">
            <v>dezembro</v>
          </cell>
          <cell r="N5170">
            <v>2949.45</v>
          </cell>
        </row>
        <row r="5171">
          <cell r="B5171" t="str">
            <v>PAGAMENTO DE GORJETA</v>
          </cell>
          <cell r="C5171" t="str">
            <v>DESPESA C/ PESSOAL</v>
          </cell>
          <cell r="I5171" t="str">
            <v>dezembro</v>
          </cell>
          <cell r="N5171">
            <v>4915.74</v>
          </cell>
        </row>
        <row r="5172">
          <cell r="B5172" t="str">
            <v>PAGAMENTO DE GORJETA</v>
          </cell>
          <cell r="C5172" t="str">
            <v>DESPESA C/ PESSOAL</v>
          </cell>
          <cell r="I5172" t="str">
            <v>dezembro</v>
          </cell>
          <cell r="N5172">
            <v>2867.52</v>
          </cell>
        </row>
        <row r="5173">
          <cell r="B5173" t="str">
            <v>PAGAMENTO DE GORJETA</v>
          </cell>
          <cell r="C5173" t="str">
            <v>DESPESA C/ PESSOAL</v>
          </cell>
          <cell r="I5173" t="str">
            <v>dezembro</v>
          </cell>
          <cell r="N5173">
            <v>4915.74</v>
          </cell>
        </row>
        <row r="5174">
          <cell r="B5174" t="str">
            <v>PAGAMENTO DE GORJETA</v>
          </cell>
          <cell r="C5174" t="str">
            <v>DESPESA C/ PESSOAL</v>
          </cell>
          <cell r="I5174" t="str">
            <v>dezembro</v>
          </cell>
          <cell r="N5174">
            <v>983.15</v>
          </cell>
        </row>
        <row r="5175">
          <cell r="B5175" t="str">
            <v>PAGAMENTO DE GORJETA</v>
          </cell>
          <cell r="C5175" t="str">
            <v>DESPESA C/ PESSOAL</v>
          </cell>
          <cell r="I5175" t="str">
            <v>dezembro</v>
          </cell>
          <cell r="N5175">
            <v>1966.3</v>
          </cell>
        </row>
        <row r="5176">
          <cell r="B5176" t="str">
            <v>PAGAMENTO DE GORJETA</v>
          </cell>
          <cell r="C5176" t="str">
            <v>DESPESA C/ PESSOAL</v>
          </cell>
          <cell r="I5176" t="str">
            <v>dezembro</v>
          </cell>
          <cell r="N5176">
            <v>2457.87</v>
          </cell>
        </row>
        <row r="5177">
          <cell r="B5177" t="str">
            <v>SALARIOS</v>
          </cell>
          <cell r="C5177" t="str">
            <v>DESPESA C/ PESSOAL</v>
          </cell>
          <cell r="I5177" t="str">
            <v>dezembro</v>
          </cell>
          <cell r="N5177">
            <v>807.97</v>
          </cell>
        </row>
        <row r="5178">
          <cell r="B5178" t="str">
            <v>SALARIOS</v>
          </cell>
          <cell r="C5178" t="str">
            <v>DESPESA C/ PESSOAL</v>
          </cell>
          <cell r="I5178" t="str">
            <v>dezembro</v>
          </cell>
          <cell r="N5178">
            <v>620.83000000000004</v>
          </cell>
        </row>
        <row r="5179">
          <cell r="B5179" t="str">
            <v>SALARIOS</v>
          </cell>
          <cell r="C5179" t="str">
            <v>DESPESA C/ PESSOAL</v>
          </cell>
          <cell r="I5179" t="str">
            <v>dezembro</v>
          </cell>
          <cell r="N5179">
            <v>1108.3900000000001</v>
          </cell>
        </row>
        <row r="5180">
          <cell r="B5180" t="str">
            <v>SALARIOS</v>
          </cell>
          <cell r="C5180" t="str">
            <v>DESPESA C/ PESSOAL</v>
          </cell>
          <cell r="I5180" t="str">
            <v>dezembro</v>
          </cell>
          <cell r="N5180">
            <v>807.96</v>
          </cell>
        </row>
        <row r="5181">
          <cell r="B5181" t="str">
            <v>SALARIOS</v>
          </cell>
          <cell r="C5181" t="str">
            <v>DESPESA C/ PESSOAL</v>
          </cell>
          <cell r="I5181" t="str">
            <v>dezembro</v>
          </cell>
          <cell r="N5181">
            <v>807.97</v>
          </cell>
        </row>
        <row r="5182">
          <cell r="B5182" t="str">
            <v>SALARIOS</v>
          </cell>
          <cell r="C5182" t="str">
            <v>DESPESA C/ PESSOAL</v>
          </cell>
          <cell r="I5182" t="str">
            <v>dezembro</v>
          </cell>
          <cell r="N5182">
            <v>668.69</v>
          </cell>
        </row>
        <row r="5183">
          <cell r="B5183" t="str">
            <v>SALARIOS</v>
          </cell>
          <cell r="C5183" t="str">
            <v>DESPESA C/ PESSOAL</v>
          </cell>
          <cell r="I5183" t="str">
            <v>dezembro</v>
          </cell>
          <cell r="N5183">
            <v>1017.53</v>
          </cell>
        </row>
        <row r="5184">
          <cell r="B5184" t="str">
            <v>SALARIOS</v>
          </cell>
          <cell r="C5184" t="str">
            <v>DESPESA C/ PESSOAL</v>
          </cell>
          <cell r="I5184" t="str">
            <v>dezembro</v>
          </cell>
          <cell r="N5184">
            <v>794.54</v>
          </cell>
        </row>
        <row r="5185">
          <cell r="B5185" t="str">
            <v>SALARIOS</v>
          </cell>
          <cell r="C5185" t="str">
            <v>DESPESA C/ PESSOAL</v>
          </cell>
          <cell r="I5185" t="str">
            <v>dezembro</v>
          </cell>
          <cell r="N5185">
            <v>805.07</v>
          </cell>
        </row>
        <row r="5186">
          <cell r="B5186" t="str">
            <v>SALARIOS</v>
          </cell>
          <cell r="C5186" t="str">
            <v>DESPESA C/ PESSOAL</v>
          </cell>
          <cell r="I5186" t="str">
            <v>dezembro</v>
          </cell>
          <cell r="N5186">
            <v>659.3</v>
          </cell>
        </row>
        <row r="5187">
          <cell r="B5187" t="str">
            <v>SALARIOS</v>
          </cell>
          <cell r="C5187" t="str">
            <v>DESPESA C/ PESSOAL</v>
          </cell>
          <cell r="I5187" t="str">
            <v>dezembro</v>
          </cell>
          <cell r="N5187">
            <v>807.97</v>
          </cell>
        </row>
        <row r="5188">
          <cell r="B5188" t="str">
            <v>SALARIOS</v>
          </cell>
          <cell r="C5188" t="str">
            <v>DESPESA C/ PESSOAL</v>
          </cell>
          <cell r="I5188" t="str">
            <v>dezembro</v>
          </cell>
          <cell r="N5188">
            <v>807.97</v>
          </cell>
        </row>
        <row r="5189">
          <cell r="B5189" t="str">
            <v>SALARIOS</v>
          </cell>
          <cell r="C5189" t="str">
            <v>DESPESA C/ PESSOAL</v>
          </cell>
          <cell r="I5189" t="str">
            <v>dezembro</v>
          </cell>
          <cell r="N5189">
            <v>668.69</v>
          </cell>
        </row>
        <row r="5190">
          <cell r="B5190" t="str">
            <v>SALARIOS</v>
          </cell>
          <cell r="C5190" t="str">
            <v>DESPESA C/ PESSOAL</v>
          </cell>
          <cell r="I5190" t="str">
            <v>dezembro</v>
          </cell>
          <cell r="N5190">
            <v>378.92</v>
          </cell>
        </row>
        <row r="5191">
          <cell r="B5191" t="str">
            <v>SALARIOS</v>
          </cell>
          <cell r="C5191" t="str">
            <v>DESPESA C/ PESSOAL</v>
          </cell>
          <cell r="I5191" t="str">
            <v>dezembro</v>
          </cell>
          <cell r="N5191">
            <v>657.18</v>
          </cell>
        </row>
        <row r="5192">
          <cell r="B5192" t="str">
            <v>SALARIOS</v>
          </cell>
          <cell r="C5192" t="str">
            <v>DESPESA C/ PESSOAL</v>
          </cell>
          <cell r="I5192" t="str">
            <v>dezembro</v>
          </cell>
          <cell r="N5192">
            <v>1229.52</v>
          </cell>
        </row>
        <row r="5193">
          <cell r="B5193" t="str">
            <v>SALARIOS</v>
          </cell>
          <cell r="C5193" t="str">
            <v>DESPESA C/ PESSOAL</v>
          </cell>
          <cell r="I5193" t="str">
            <v>dezembro</v>
          </cell>
          <cell r="N5193">
            <v>737.88</v>
          </cell>
        </row>
        <row r="5194">
          <cell r="B5194" t="str">
            <v>SALARIOS</v>
          </cell>
          <cell r="C5194" t="str">
            <v>DESPESA C/ PESSOAL</v>
          </cell>
          <cell r="I5194" t="str">
            <v>dezembro</v>
          </cell>
          <cell r="N5194">
            <v>652</v>
          </cell>
        </row>
        <row r="5195">
          <cell r="B5195" t="str">
            <v>SALARIOS</v>
          </cell>
          <cell r="C5195" t="str">
            <v>DESPESA C/ PESSOAL</v>
          </cell>
          <cell r="I5195" t="str">
            <v>dezembro</v>
          </cell>
          <cell r="N5195">
            <v>807.97</v>
          </cell>
        </row>
        <row r="5196">
          <cell r="B5196" t="str">
            <v>SALARIOS</v>
          </cell>
          <cell r="C5196" t="str">
            <v>DESPESA C/ PESSOAL</v>
          </cell>
          <cell r="I5196" t="str">
            <v>dezembro</v>
          </cell>
          <cell r="N5196">
            <v>558.96</v>
          </cell>
        </row>
        <row r="5197">
          <cell r="B5197" t="str">
            <v>SALARIOS</v>
          </cell>
          <cell r="C5197" t="str">
            <v>DESPESA C/ PESSOAL</v>
          </cell>
          <cell r="I5197" t="str">
            <v>dezembro</v>
          </cell>
          <cell r="N5197">
            <v>598.83000000000004</v>
          </cell>
        </row>
        <row r="5198">
          <cell r="B5198" t="str">
            <v>SALARIOS</v>
          </cell>
          <cell r="C5198" t="str">
            <v>DESPESA C/ PESSOAL</v>
          </cell>
          <cell r="I5198" t="str">
            <v>dezembro</v>
          </cell>
          <cell r="N5198">
            <v>800</v>
          </cell>
        </row>
        <row r="5199">
          <cell r="B5199" t="str">
            <v>SALARIOS</v>
          </cell>
          <cell r="C5199" t="str">
            <v>DESPESA C/ PESSOAL</v>
          </cell>
          <cell r="I5199" t="str">
            <v>dezembro</v>
          </cell>
          <cell r="N5199">
            <v>1180.8</v>
          </cell>
        </row>
        <row r="5200">
          <cell r="B5200" t="str">
            <v>SALARIOS</v>
          </cell>
          <cell r="C5200" t="str">
            <v>DESPESA C/ PESSOAL</v>
          </cell>
          <cell r="I5200" t="str">
            <v>dezembro</v>
          </cell>
          <cell r="N5200">
            <v>668.69</v>
          </cell>
        </row>
        <row r="5201">
          <cell r="B5201" t="str">
            <v>SALARIOS</v>
          </cell>
          <cell r="C5201" t="str">
            <v>DESPESA C/ PESSOAL</v>
          </cell>
          <cell r="I5201" t="str">
            <v>dezembro</v>
          </cell>
          <cell r="N5201">
            <v>1534.42</v>
          </cell>
        </row>
        <row r="5202">
          <cell r="B5202" t="str">
            <v>SALARIOS</v>
          </cell>
          <cell r="C5202" t="str">
            <v>DESPESA C/ PESSOAL</v>
          </cell>
          <cell r="I5202" t="str">
            <v>dezembro</v>
          </cell>
          <cell r="N5202">
            <v>878.43</v>
          </cell>
        </row>
        <row r="5203">
          <cell r="B5203" t="str">
            <v>SALARIOS</v>
          </cell>
          <cell r="C5203" t="str">
            <v>DESPESA C/ PESSOAL</v>
          </cell>
          <cell r="I5203" t="str">
            <v>dezembro</v>
          </cell>
          <cell r="N5203">
            <v>762</v>
          </cell>
        </row>
        <row r="5204">
          <cell r="B5204" t="str">
            <v>SALARIOS</v>
          </cell>
          <cell r="C5204" t="str">
            <v>DESPESA C/ PESSOAL</v>
          </cell>
          <cell r="I5204" t="str">
            <v>dezembro</v>
          </cell>
          <cell r="N5204">
            <v>914.63</v>
          </cell>
        </row>
        <row r="5205">
          <cell r="B5205" t="str">
            <v>SALARIOS</v>
          </cell>
          <cell r="C5205" t="str">
            <v>DESPESA C/ PESSOAL</v>
          </cell>
          <cell r="I5205" t="str">
            <v>dezembro</v>
          </cell>
          <cell r="N5205">
            <v>579.27</v>
          </cell>
        </row>
        <row r="5206">
          <cell r="B5206" t="str">
            <v>SALARIOS</v>
          </cell>
          <cell r="C5206" t="str">
            <v>DESPESA C/ PESSOAL</v>
          </cell>
          <cell r="I5206" t="str">
            <v>dezembro</v>
          </cell>
          <cell r="N5206">
            <v>800.85</v>
          </cell>
        </row>
        <row r="5207">
          <cell r="B5207" t="str">
            <v>SALARIOS</v>
          </cell>
          <cell r="C5207" t="str">
            <v>DESPESA C/ PESSOAL</v>
          </cell>
          <cell r="I5207" t="str">
            <v>dezembro</v>
          </cell>
          <cell r="N5207">
            <v>679.42</v>
          </cell>
        </row>
        <row r="5208">
          <cell r="B5208" t="str">
            <v>SALARIOS</v>
          </cell>
          <cell r="C5208" t="str">
            <v>DESPESA C/ PESSOAL</v>
          </cell>
          <cell r="I5208" t="str">
            <v>dezembro</v>
          </cell>
          <cell r="N5208">
            <v>878.44</v>
          </cell>
        </row>
        <row r="5209">
          <cell r="B5209" t="str">
            <v>SALARIOS</v>
          </cell>
          <cell r="C5209" t="str">
            <v>DESPESA C/ PESSOAL</v>
          </cell>
          <cell r="I5209" t="str">
            <v>dezembro</v>
          </cell>
          <cell r="N5209">
            <v>747.91</v>
          </cell>
        </row>
        <row r="5210">
          <cell r="B5210" t="str">
            <v>SALARIOS</v>
          </cell>
          <cell r="C5210" t="str">
            <v>DESPESA C/ PESSOAL</v>
          </cell>
          <cell r="I5210" t="str">
            <v>dezembro</v>
          </cell>
          <cell r="N5210">
            <v>650.19000000000005</v>
          </cell>
        </row>
        <row r="5211">
          <cell r="B5211" t="str">
            <v>SALARIOS</v>
          </cell>
          <cell r="C5211" t="str">
            <v>DESPESA C/ PESSOAL</v>
          </cell>
          <cell r="I5211" t="str">
            <v>dezembro</v>
          </cell>
          <cell r="N5211">
            <v>696.9</v>
          </cell>
        </row>
        <row r="5212">
          <cell r="B5212" t="str">
            <v>SALARIOS</v>
          </cell>
          <cell r="C5212" t="str">
            <v>DESPESA C/ PESSOAL</v>
          </cell>
          <cell r="I5212" t="str">
            <v>dezembro</v>
          </cell>
          <cell r="N5212">
            <v>1054.07</v>
          </cell>
        </row>
        <row r="5213">
          <cell r="B5213" t="str">
            <v>SALARIOS</v>
          </cell>
          <cell r="C5213" t="str">
            <v>DESPESA C/ PESSOAL</v>
          </cell>
          <cell r="I5213" t="str">
            <v>dezembro</v>
          </cell>
          <cell r="N5213">
            <v>656.77</v>
          </cell>
        </row>
        <row r="5214">
          <cell r="B5214" t="str">
            <v>SALARIOS</v>
          </cell>
          <cell r="C5214" t="str">
            <v>DESPESA C/ PESSOAL</v>
          </cell>
          <cell r="I5214" t="str">
            <v>dezembro</v>
          </cell>
          <cell r="N5214">
            <v>983.61</v>
          </cell>
        </row>
        <row r="5215">
          <cell r="B5215" t="str">
            <v>SALARIOS</v>
          </cell>
          <cell r="C5215" t="str">
            <v>DESPESA C/ PESSOAL</v>
          </cell>
          <cell r="I5215" t="str">
            <v>dezembro</v>
          </cell>
          <cell r="N5215">
            <v>1073.6099999999999</v>
          </cell>
        </row>
        <row r="5216">
          <cell r="B5216" t="str">
            <v>SALARIOS</v>
          </cell>
          <cell r="C5216" t="str">
            <v>DESPESA C/ PESSOAL</v>
          </cell>
          <cell r="I5216" t="str">
            <v>dezembro</v>
          </cell>
          <cell r="N5216">
            <v>635.37</v>
          </cell>
        </row>
        <row r="5217">
          <cell r="B5217" t="str">
            <v>SALARIOS</v>
          </cell>
          <cell r="C5217" t="str">
            <v>DESPESA C/ PESSOAL</v>
          </cell>
          <cell r="I5217" t="str">
            <v>dezembro</v>
          </cell>
          <cell r="N5217">
            <v>755.48</v>
          </cell>
        </row>
        <row r="5218">
          <cell r="B5218" t="str">
            <v>SALARIOS</v>
          </cell>
          <cell r="C5218" t="str">
            <v>DESPESA C/ PESSOAL</v>
          </cell>
          <cell r="I5218" t="str">
            <v>dezembro</v>
          </cell>
          <cell r="N5218">
            <v>544.58000000000004</v>
          </cell>
        </row>
        <row r="5219">
          <cell r="B5219" t="str">
            <v>SALARIOS</v>
          </cell>
          <cell r="C5219" t="str">
            <v>DESPESA C/ PESSOAL</v>
          </cell>
          <cell r="I5219" t="str">
            <v>dezembro</v>
          </cell>
          <cell r="N5219">
            <v>646</v>
          </cell>
        </row>
        <row r="5220">
          <cell r="B5220" t="str">
            <v>SALARIOS</v>
          </cell>
          <cell r="C5220" t="str">
            <v>DESPESA C/ PESSOAL</v>
          </cell>
          <cell r="I5220" t="str">
            <v>dezembro</v>
          </cell>
          <cell r="N5220">
            <v>728.14</v>
          </cell>
        </row>
        <row r="5221">
          <cell r="B5221" t="str">
            <v>SALARIOS</v>
          </cell>
          <cell r="C5221" t="str">
            <v>DESPESA C/ PESSOAL</v>
          </cell>
          <cell r="I5221" t="str">
            <v>dezembro</v>
          </cell>
          <cell r="N5221">
            <v>681.66</v>
          </cell>
        </row>
        <row r="5222">
          <cell r="B5222" t="str">
            <v>SALARIOS</v>
          </cell>
          <cell r="C5222" t="str">
            <v>DESPESA C/ PESSOAL</v>
          </cell>
          <cell r="I5222" t="str">
            <v>dezembro</v>
          </cell>
          <cell r="N5222">
            <v>807.97</v>
          </cell>
        </row>
        <row r="5223">
          <cell r="B5223" t="str">
            <v>SALARIOS</v>
          </cell>
          <cell r="C5223" t="str">
            <v>DESPESA C/ PESSOAL</v>
          </cell>
          <cell r="I5223" t="str">
            <v>dezembro</v>
          </cell>
          <cell r="N5223">
            <v>552.23</v>
          </cell>
        </row>
        <row r="5224">
          <cell r="B5224" t="str">
            <v>SALARIOS</v>
          </cell>
          <cell r="C5224" t="str">
            <v>DESPESA C/ PESSOAL</v>
          </cell>
          <cell r="I5224" t="str">
            <v>dezembro</v>
          </cell>
          <cell r="N5224">
            <v>807.97</v>
          </cell>
        </row>
        <row r="5225">
          <cell r="B5225" t="str">
            <v>SALARIOS</v>
          </cell>
          <cell r="C5225" t="str">
            <v>DESPESA C/ PESSOAL</v>
          </cell>
          <cell r="I5225" t="str">
            <v>dezembro</v>
          </cell>
          <cell r="N5225">
            <v>439.18</v>
          </cell>
        </row>
        <row r="5226">
          <cell r="B5226" t="str">
            <v>SALARIOS</v>
          </cell>
          <cell r="C5226" t="str">
            <v>DESPESA C/ PESSOAL</v>
          </cell>
          <cell r="I5226" t="str">
            <v>dezembro</v>
          </cell>
          <cell r="N5226">
            <v>807.97</v>
          </cell>
        </row>
        <row r="5227">
          <cell r="B5227" t="str">
            <v>SALARIOS</v>
          </cell>
          <cell r="C5227" t="str">
            <v>DESPESA C/ PESSOAL</v>
          </cell>
          <cell r="I5227" t="str">
            <v>dezembro</v>
          </cell>
          <cell r="N5227">
            <v>1550.67</v>
          </cell>
        </row>
        <row r="5228">
          <cell r="B5228" t="str">
            <v>SALARIOS</v>
          </cell>
          <cell r="C5228" t="str">
            <v>DESPESA C/ PESSOAL</v>
          </cell>
          <cell r="I5228" t="str">
            <v>dezembro</v>
          </cell>
          <cell r="N5228">
            <v>878.23</v>
          </cell>
        </row>
        <row r="5229">
          <cell r="B5229" t="str">
            <v>SALARIOS</v>
          </cell>
          <cell r="C5229" t="str">
            <v>DESPESA C/ PESSOAL</v>
          </cell>
          <cell r="I5229" t="str">
            <v>dezembro</v>
          </cell>
          <cell r="N5229">
            <v>807.96</v>
          </cell>
        </row>
        <row r="5230">
          <cell r="B5230" t="str">
            <v>SALARIOS</v>
          </cell>
          <cell r="C5230" t="str">
            <v>DESPESA C/ PESSOAL</v>
          </cell>
          <cell r="I5230" t="str">
            <v>dezembro</v>
          </cell>
          <cell r="N5230">
            <v>780.25</v>
          </cell>
        </row>
        <row r="5231">
          <cell r="B5231" t="str">
            <v>SALARIOS</v>
          </cell>
          <cell r="C5231" t="str">
            <v>DESPESA C/ PESSOAL</v>
          </cell>
          <cell r="I5231" t="str">
            <v>dezembro</v>
          </cell>
          <cell r="N5231">
            <v>914.68</v>
          </cell>
        </row>
        <row r="5232">
          <cell r="B5232" t="str">
            <v>SALARIOS</v>
          </cell>
          <cell r="C5232" t="str">
            <v>DESPESA C/ PESSOAL</v>
          </cell>
          <cell r="I5232" t="str">
            <v>dezembro</v>
          </cell>
          <cell r="N5232">
            <v>542.44000000000005</v>
          </cell>
        </row>
        <row r="5233">
          <cell r="B5233" t="str">
            <v>SALARIOS</v>
          </cell>
          <cell r="C5233" t="str">
            <v>DESPESA C/ PESSOAL</v>
          </cell>
          <cell r="I5233" t="str">
            <v>dezembro</v>
          </cell>
          <cell r="N5233">
            <v>807.96</v>
          </cell>
        </row>
        <row r="5234">
          <cell r="B5234" t="str">
            <v>SALARIOS</v>
          </cell>
          <cell r="C5234" t="str">
            <v>DESPESA C/ PESSOAL</v>
          </cell>
          <cell r="I5234" t="str">
            <v>dezembro</v>
          </cell>
          <cell r="N5234">
            <v>807.97</v>
          </cell>
        </row>
        <row r="5235">
          <cell r="B5235" t="str">
            <v>SALARIOS</v>
          </cell>
          <cell r="C5235" t="str">
            <v>DESPESA C/ PESSOAL</v>
          </cell>
          <cell r="I5235" t="str">
            <v>dezembro</v>
          </cell>
          <cell r="N5235">
            <v>752.31</v>
          </cell>
        </row>
        <row r="5236">
          <cell r="B5236" t="str">
            <v>SALARIOS</v>
          </cell>
          <cell r="C5236" t="str">
            <v>DESPESA C/ PESSOAL</v>
          </cell>
          <cell r="I5236" t="str">
            <v>dezembro</v>
          </cell>
          <cell r="N5236">
            <v>693.44</v>
          </cell>
        </row>
        <row r="5237">
          <cell r="B5237" t="str">
            <v>SALARIOS</v>
          </cell>
          <cell r="C5237" t="str">
            <v>DESPESA C/ PESSOAL</v>
          </cell>
          <cell r="I5237" t="str">
            <v>dezembro</v>
          </cell>
          <cell r="N5237">
            <v>807.97</v>
          </cell>
        </row>
        <row r="5238">
          <cell r="B5238" t="str">
            <v>SALARIOS</v>
          </cell>
          <cell r="C5238" t="str">
            <v>DESPESA C/ PESSOAL</v>
          </cell>
          <cell r="I5238" t="str">
            <v>dezembro</v>
          </cell>
          <cell r="N5238">
            <v>914.63</v>
          </cell>
        </row>
        <row r="5239">
          <cell r="B5239" t="str">
            <v>SALARIOS</v>
          </cell>
          <cell r="C5239" t="str">
            <v>DESPESA C/ PESSOAL</v>
          </cell>
          <cell r="I5239" t="str">
            <v>dezembro</v>
          </cell>
          <cell r="N5239">
            <v>639.53</v>
          </cell>
        </row>
        <row r="5240">
          <cell r="B5240" t="str">
            <v>SALARIOS</v>
          </cell>
          <cell r="C5240" t="str">
            <v>DESPESA C/ PESSOAL</v>
          </cell>
          <cell r="I5240" t="str">
            <v>dezembro</v>
          </cell>
          <cell r="N5240">
            <v>1185.6500000000001</v>
          </cell>
        </row>
        <row r="5241">
          <cell r="B5241" t="str">
            <v>SALARIOS</v>
          </cell>
          <cell r="C5241" t="str">
            <v>DESPESA C/ PESSOAL</v>
          </cell>
          <cell r="I5241" t="str">
            <v>dezembro</v>
          </cell>
          <cell r="N5241">
            <v>807.97</v>
          </cell>
        </row>
        <row r="5242">
          <cell r="B5242" t="str">
            <v>SALARIOS</v>
          </cell>
          <cell r="C5242" t="str">
            <v>DESPESA C/ PESSOAL</v>
          </cell>
          <cell r="I5242" t="str">
            <v>dezembro</v>
          </cell>
          <cell r="N5242">
            <v>823.17</v>
          </cell>
        </row>
        <row r="5243">
          <cell r="B5243" t="str">
            <v>SALARIOS</v>
          </cell>
          <cell r="C5243" t="str">
            <v>DESPESA C/ PESSOAL</v>
          </cell>
          <cell r="I5243" t="str">
            <v>dezembro</v>
          </cell>
          <cell r="N5243">
            <v>878.43</v>
          </cell>
        </row>
        <row r="5244">
          <cell r="B5244" t="str">
            <v>SALARIOS</v>
          </cell>
          <cell r="C5244" t="str">
            <v>DESPESA C/ PESSOAL</v>
          </cell>
          <cell r="I5244" t="str">
            <v>dezembro</v>
          </cell>
          <cell r="N5244">
            <v>914.68</v>
          </cell>
        </row>
        <row r="5245">
          <cell r="B5245" t="str">
            <v>SALARIOS</v>
          </cell>
          <cell r="C5245" t="str">
            <v>DESPESA C/ PESSOAL</v>
          </cell>
          <cell r="I5245" t="str">
            <v>dezembro</v>
          </cell>
          <cell r="N5245">
            <v>914.68</v>
          </cell>
        </row>
        <row r="5246">
          <cell r="B5246" t="str">
            <v>SALARIOS</v>
          </cell>
          <cell r="C5246" t="str">
            <v>DESPESA C/ PESSOAL</v>
          </cell>
          <cell r="I5246" t="str">
            <v>dezembro</v>
          </cell>
          <cell r="N5246">
            <v>739.48</v>
          </cell>
        </row>
        <row r="5247">
          <cell r="B5247" t="str">
            <v>SALARIOS</v>
          </cell>
          <cell r="C5247" t="str">
            <v>DESPESA C/ PESSOAL</v>
          </cell>
          <cell r="I5247" t="str">
            <v>dezembro</v>
          </cell>
          <cell r="N5247">
            <v>621.36</v>
          </cell>
        </row>
        <row r="5248">
          <cell r="B5248" t="str">
            <v>SALARIOS</v>
          </cell>
          <cell r="C5248" t="str">
            <v>DESPESA C/ PESSOAL</v>
          </cell>
          <cell r="I5248" t="str">
            <v>dezembro</v>
          </cell>
          <cell r="N5248">
            <v>992.41</v>
          </cell>
        </row>
        <row r="5249">
          <cell r="B5249" t="str">
            <v>SALARIOS</v>
          </cell>
          <cell r="C5249" t="str">
            <v>DESPESA C/ PESSOAL</v>
          </cell>
          <cell r="I5249" t="str">
            <v>dezembro</v>
          </cell>
          <cell r="N5249">
            <v>619.89</v>
          </cell>
        </row>
        <row r="5250">
          <cell r="B5250" t="str">
            <v>13º SALARIO</v>
          </cell>
          <cell r="C5250" t="str">
            <v>DESPESA C/ PESSOAL</v>
          </cell>
          <cell r="I5250" t="str">
            <v>dezembro</v>
          </cell>
          <cell r="N5250">
            <v>1537</v>
          </cell>
        </row>
        <row r="5251">
          <cell r="B5251" t="str">
            <v>13º SALARIO</v>
          </cell>
          <cell r="C5251" t="str">
            <v>DESPESA C/ PESSOAL</v>
          </cell>
          <cell r="I5251" t="str">
            <v>dezembro</v>
          </cell>
          <cell r="N5251">
            <v>1463.69</v>
          </cell>
        </row>
        <row r="5252">
          <cell r="B5252" t="str">
            <v>13º SALARIO</v>
          </cell>
          <cell r="C5252" t="str">
            <v>DESPESA C/ PESSOAL</v>
          </cell>
          <cell r="I5252" t="str">
            <v>dezembro</v>
          </cell>
          <cell r="N5252">
            <v>139.31</v>
          </cell>
        </row>
        <row r="5253">
          <cell r="B5253" t="str">
            <v>13º SALARIO</v>
          </cell>
          <cell r="C5253" t="str">
            <v>DESPESA C/ PESSOAL</v>
          </cell>
          <cell r="I5253" t="str">
            <v>dezembro</v>
          </cell>
          <cell r="N5253">
            <v>176.26</v>
          </cell>
        </row>
        <row r="5254">
          <cell r="B5254" t="str">
            <v>13º SALARIO</v>
          </cell>
          <cell r="C5254" t="str">
            <v>DESPESA C/ PESSOAL</v>
          </cell>
          <cell r="I5254" t="str">
            <v>dezembro</v>
          </cell>
          <cell r="N5254">
            <v>569.66</v>
          </cell>
        </row>
        <row r="5255">
          <cell r="B5255" t="str">
            <v>13º SALARIO</v>
          </cell>
          <cell r="C5255" t="str">
            <v>DESPESA C/ PESSOAL</v>
          </cell>
          <cell r="I5255" t="str">
            <v>dezembro</v>
          </cell>
          <cell r="N5255">
            <v>1672.03</v>
          </cell>
        </row>
        <row r="5256">
          <cell r="B5256" t="str">
            <v>13º SALARIO</v>
          </cell>
          <cell r="C5256" t="str">
            <v>DESPESA C/ PESSOAL</v>
          </cell>
          <cell r="I5256" t="str">
            <v>dezembro</v>
          </cell>
          <cell r="N5256">
            <v>1366.61</v>
          </cell>
        </row>
        <row r="5257">
          <cell r="B5257" t="str">
            <v>13º SALARIO</v>
          </cell>
          <cell r="C5257" t="str">
            <v>DESPESA C/ PESSOAL</v>
          </cell>
          <cell r="I5257" t="str">
            <v>dezembro</v>
          </cell>
          <cell r="N5257">
            <v>2303.2399999999998</v>
          </cell>
        </row>
        <row r="5258">
          <cell r="B5258" t="str">
            <v>13º SALARIO</v>
          </cell>
          <cell r="C5258" t="str">
            <v>DESPESA C/ PESSOAL</v>
          </cell>
          <cell r="I5258" t="str">
            <v>dezembro</v>
          </cell>
          <cell r="N5258">
            <v>2232.48</v>
          </cell>
        </row>
        <row r="5259">
          <cell r="B5259" t="str">
            <v>13º SALARIO</v>
          </cell>
          <cell r="C5259" t="str">
            <v>DESPESA C/ PESSOAL</v>
          </cell>
          <cell r="I5259" t="str">
            <v>dezembro</v>
          </cell>
          <cell r="N5259">
            <v>1069.24</v>
          </cell>
        </row>
        <row r="5260">
          <cell r="B5260" t="str">
            <v>13º SALARIO</v>
          </cell>
          <cell r="C5260" t="str">
            <v>DESPESA C/ PESSOAL</v>
          </cell>
          <cell r="I5260" t="str">
            <v>dezembro</v>
          </cell>
          <cell r="N5260">
            <v>334.72</v>
          </cell>
        </row>
        <row r="5261">
          <cell r="B5261" t="str">
            <v>13º SALARIO</v>
          </cell>
          <cell r="C5261" t="str">
            <v>DESPESA C/ PESSOAL</v>
          </cell>
          <cell r="I5261" t="str">
            <v>dezembro</v>
          </cell>
          <cell r="N5261">
            <v>714.09</v>
          </cell>
        </row>
        <row r="5262">
          <cell r="B5262" t="str">
            <v>13º SALARIO</v>
          </cell>
          <cell r="C5262" t="str">
            <v>DESPESA C/ PESSOAL</v>
          </cell>
          <cell r="I5262" t="str">
            <v>dezembro</v>
          </cell>
          <cell r="N5262">
            <v>1240.54</v>
          </cell>
        </row>
        <row r="5263">
          <cell r="B5263" t="str">
            <v>13º SALARIO</v>
          </cell>
          <cell r="C5263" t="str">
            <v>DESPESA C/ PESSOAL</v>
          </cell>
          <cell r="I5263" t="str">
            <v>dezembro</v>
          </cell>
          <cell r="N5263">
            <v>1064.03</v>
          </cell>
        </row>
        <row r="5264">
          <cell r="B5264" t="str">
            <v>13º SALARIO</v>
          </cell>
          <cell r="C5264" t="str">
            <v>DESPESA C/ PESSOAL</v>
          </cell>
          <cell r="I5264" t="str">
            <v>dezembro</v>
          </cell>
          <cell r="N5264">
            <v>1543.9</v>
          </cell>
        </row>
        <row r="5265">
          <cell r="B5265" t="str">
            <v>13º SALARIO</v>
          </cell>
          <cell r="C5265" t="str">
            <v>DESPESA C/ PESSOAL</v>
          </cell>
          <cell r="I5265" t="str">
            <v>dezembro</v>
          </cell>
          <cell r="N5265">
            <v>1840.9</v>
          </cell>
        </row>
        <row r="5266">
          <cell r="B5266" t="str">
            <v>13º SALARIO</v>
          </cell>
          <cell r="C5266" t="str">
            <v>DESPESA C/ PESSOAL</v>
          </cell>
          <cell r="I5266" t="str">
            <v>dezembro</v>
          </cell>
          <cell r="N5266">
            <v>190.55</v>
          </cell>
        </row>
        <row r="5267">
          <cell r="B5267" t="str">
            <v>13º SALARIO</v>
          </cell>
          <cell r="C5267" t="str">
            <v>DESPESA C/ PESSOAL</v>
          </cell>
          <cell r="I5267" t="str">
            <v>dezembro</v>
          </cell>
          <cell r="N5267">
            <v>1316.78</v>
          </cell>
        </row>
        <row r="5268">
          <cell r="B5268" t="str">
            <v>13º SALARIO</v>
          </cell>
          <cell r="C5268" t="str">
            <v>DESPESA C/ PESSOAL</v>
          </cell>
          <cell r="I5268" t="str">
            <v>dezembro</v>
          </cell>
          <cell r="N5268">
            <v>1628.27</v>
          </cell>
        </row>
        <row r="5269">
          <cell r="B5269" t="str">
            <v>13º SALARIO</v>
          </cell>
          <cell r="C5269" t="str">
            <v>DESPESA C/ PESSOAL</v>
          </cell>
          <cell r="I5269" t="str">
            <v>dezembro</v>
          </cell>
          <cell r="N5269">
            <v>2690.04</v>
          </cell>
        </row>
        <row r="5270">
          <cell r="B5270" t="str">
            <v>13º SALARIO</v>
          </cell>
          <cell r="C5270" t="str">
            <v>DESPESA C/ PESSOAL</v>
          </cell>
          <cell r="I5270" t="str">
            <v>dezembro</v>
          </cell>
          <cell r="N5270">
            <v>135.9</v>
          </cell>
        </row>
        <row r="5271">
          <cell r="B5271" t="str">
            <v>13º SALARIO</v>
          </cell>
          <cell r="C5271" t="str">
            <v>DESPESA C/ PESSOAL</v>
          </cell>
          <cell r="I5271" t="str">
            <v>dezembro</v>
          </cell>
          <cell r="N5271">
            <v>1380.51</v>
          </cell>
        </row>
        <row r="5272">
          <cell r="B5272" t="str">
            <v>13º SALARIO</v>
          </cell>
          <cell r="C5272" t="str">
            <v>DESPESA C/ PESSOAL</v>
          </cell>
          <cell r="I5272" t="str">
            <v>dezembro</v>
          </cell>
          <cell r="N5272">
            <v>1999.5</v>
          </cell>
        </row>
        <row r="5273">
          <cell r="B5273" t="str">
            <v>13º SALARIO</v>
          </cell>
          <cell r="C5273" t="str">
            <v>DESPESA C/ PESSOAL</v>
          </cell>
          <cell r="I5273" t="str">
            <v>dezembro</v>
          </cell>
          <cell r="N5273">
            <v>1888.32</v>
          </cell>
        </row>
        <row r="5274">
          <cell r="B5274" t="str">
            <v>13º SALARIO</v>
          </cell>
          <cell r="C5274" t="str">
            <v>DESPESA C/ PESSOAL</v>
          </cell>
          <cell r="I5274" t="str">
            <v>dezembro</v>
          </cell>
          <cell r="N5274">
            <v>1203.7</v>
          </cell>
        </row>
        <row r="5275">
          <cell r="B5275" t="str">
            <v>13º SALARIO</v>
          </cell>
          <cell r="C5275" t="str">
            <v>DESPESA C/ PESSOAL</v>
          </cell>
          <cell r="I5275" t="str">
            <v>dezembro</v>
          </cell>
          <cell r="N5275">
            <v>133.63999999999999</v>
          </cell>
        </row>
        <row r="5276">
          <cell r="B5276" t="str">
            <v>13º SALARIO</v>
          </cell>
          <cell r="C5276" t="str">
            <v>DESPESA C/ PESSOAL</v>
          </cell>
          <cell r="I5276" t="str">
            <v>dezembro</v>
          </cell>
          <cell r="N5276">
            <v>133.63999999999999</v>
          </cell>
        </row>
        <row r="5277">
          <cell r="B5277" t="str">
            <v>13º SALARIO</v>
          </cell>
          <cell r="C5277" t="str">
            <v>DESPESA C/ PESSOAL</v>
          </cell>
          <cell r="I5277" t="str">
            <v>dezembro</v>
          </cell>
          <cell r="N5277">
            <v>1273.98</v>
          </cell>
        </row>
        <row r="5278">
          <cell r="B5278" t="str">
            <v>13º SALARIO</v>
          </cell>
          <cell r="C5278" t="str">
            <v>DESPESA C/ PESSOAL</v>
          </cell>
          <cell r="I5278" t="str">
            <v>dezembro</v>
          </cell>
          <cell r="N5278">
            <v>1410.22</v>
          </cell>
        </row>
        <row r="5279">
          <cell r="B5279" t="str">
            <v>13º SALARIO</v>
          </cell>
          <cell r="C5279" t="str">
            <v>DESPESA C/ PESSOAL</v>
          </cell>
          <cell r="I5279" t="str">
            <v>dezembro</v>
          </cell>
          <cell r="N5279">
            <v>1355.96</v>
          </cell>
        </row>
        <row r="5280">
          <cell r="B5280" t="str">
            <v>13º SALARIO</v>
          </cell>
          <cell r="C5280" t="str">
            <v>DESPESA C/ PESSOAL</v>
          </cell>
          <cell r="I5280" t="str">
            <v>dezembro</v>
          </cell>
          <cell r="N5280">
            <v>1607.35</v>
          </cell>
        </row>
        <row r="5281">
          <cell r="B5281" t="str">
            <v>13º SALARIO</v>
          </cell>
          <cell r="C5281" t="str">
            <v>DESPESA C/ PESSOAL</v>
          </cell>
          <cell r="I5281" t="str">
            <v>dezembro</v>
          </cell>
          <cell r="N5281">
            <v>511.9</v>
          </cell>
        </row>
        <row r="5282">
          <cell r="B5282" t="str">
            <v>13º SALARIO</v>
          </cell>
          <cell r="C5282" t="str">
            <v>DESPESA C/ PESSOAL</v>
          </cell>
          <cell r="I5282" t="str">
            <v>dezembro</v>
          </cell>
          <cell r="N5282">
            <v>1013.02</v>
          </cell>
        </row>
        <row r="5283">
          <cell r="B5283" t="str">
            <v>13º SALARIO</v>
          </cell>
          <cell r="C5283" t="str">
            <v>DESPESA C/ PESSOAL</v>
          </cell>
          <cell r="I5283" t="str">
            <v>dezembro</v>
          </cell>
          <cell r="N5283">
            <v>1923.17</v>
          </cell>
        </row>
        <row r="5284">
          <cell r="B5284" t="str">
            <v>13º SALARIO</v>
          </cell>
          <cell r="C5284" t="str">
            <v>DESPESA C/ PESSOAL</v>
          </cell>
          <cell r="I5284" t="str">
            <v>dezembro</v>
          </cell>
          <cell r="N5284">
            <v>1601.51</v>
          </cell>
        </row>
        <row r="5285">
          <cell r="B5285" t="str">
            <v>13º SALARIO</v>
          </cell>
          <cell r="C5285" t="str">
            <v>DESPESA C/ PESSOAL</v>
          </cell>
          <cell r="I5285" t="str">
            <v>dezembro</v>
          </cell>
          <cell r="N5285">
            <v>1051.17</v>
          </cell>
        </row>
        <row r="5286">
          <cell r="B5286" t="str">
            <v>13º SALARIO</v>
          </cell>
          <cell r="C5286" t="str">
            <v>DESPESA C/ PESSOAL</v>
          </cell>
          <cell r="I5286" t="str">
            <v>dezembro</v>
          </cell>
          <cell r="N5286">
            <v>1826.36</v>
          </cell>
        </row>
        <row r="5287">
          <cell r="B5287" t="str">
            <v>13º SALARIO</v>
          </cell>
          <cell r="C5287" t="str">
            <v>DESPESA C/ PESSOAL</v>
          </cell>
          <cell r="I5287" t="str">
            <v>dezembro</v>
          </cell>
          <cell r="N5287">
            <v>1214.96</v>
          </cell>
        </row>
        <row r="5288">
          <cell r="B5288" t="str">
            <v>13º SALARIO</v>
          </cell>
          <cell r="C5288" t="str">
            <v>DESPESA C/ PESSOAL</v>
          </cell>
          <cell r="I5288" t="str">
            <v>dezembro</v>
          </cell>
          <cell r="N5288">
            <v>176.26</v>
          </cell>
        </row>
        <row r="5289">
          <cell r="B5289" t="str">
            <v>13º SALARIO</v>
          </cell>
          <cell r="C5289" t="str">
            <v>DESPESA C/ PESSOAL</v>
          </cell>
          <cell r="I5289" t="str">
            <v>dezembro</v>
          </cell>
          <cell r="N5289">
            <v>1284.68</v>
          </cell>
        </row>
        <row r="5290">
          <cell r="B5290" t="str">
            <v>13º SALARIO</v>
          </cell>
          <cell r="C5290" t="str">
            <v>DESPESA C/ PESSOAL</v>
          </cell>
          <cell r="I5290" t="str">
            <v>dezembro</v>
          </cell>
          <cell r="N5290">
            <v>190.56</v>
          </cell>
        </row>
        <row r="5291">
          <cell r="B5291" t="str">
            <v>13º SALARIO</v>
          </cell>
          <cell r="C5291" t="str">
            <v>DESPESA C/ PESSOAL</v>
          </cell>
          <cell r="I5291" t="str">
            <v>dezembro</v>
          </cell>
          <cell r="N5291">
            <v>176.27</v>
          </cell>
        </row>
        <row r="5292">
          <cell r="B5292" t="str">
            <v>13º SALARIO</v>
          </cell>
          <cell r="C5292" t="str">
            <v>DESPESA C/ PESSOAL</v>
          </cell>
          <cell r="I5292" t="str">
            <v>dezembro</v>
          </cell>
          <cell r="N5292">
            <v>1937.59</v>
          </cell>
        </row>
        <row r="5293">
          <cell r="B5293" t="str">
            <v>13º SALARIO</v>
          </cell>
          <cell r="C5293" t="str">
            <v>DESPESA C/ PESSOAL</v>
          </cell>
          <cell r="I5293" t="str">
            <v>dezembro</v>
          </cell>
          <cell r="N5293">
            <v>1455.73</v>
          </cell>
        </row>
        <row r="5294">
          <cell r="B5294" t="str">
            <v>13º SALARIO</v>
          </cell>
          <cell r="C5294" t="str">
            <v>DESPESA C/ PESSOAL</v>
          </cell>
          <cell r="I5294" t="str">
            <v>dezembro</v>
          </cell>
          <cell r="N5294">
            <v>1305.54</v>
          </cell>
        </row>
        <row r="5295">
          <cell r="B5295" t="str">
            <v>13º SALARIO</v>
          </cell>
          <cell r="C5295" t="str">
            <v>DESPESA C/ PESSOAL</v>
          </cell>
          <cell r="I5295" t="str">
            <v>dezembro</v>
          </cell>
          <cell r="N5295">
            <v>1411.52</v>
          </cell>
        </row>
        <row r="5296">
          <cell r="B5296" t="str">
            <v>13º SALARIO</v>
          </cell>
          <cell r="C5296" t="str">
            <v>DESPESA C/ PESSOAL</v>
          </cell>
          <cell r="I5296" t="str">
            <v>dezembro</v>
          </cell>
          <cell r="N5296">
            <v>1881.66</v>
          </cell>
        </row>
        <row r="5297">
          <cell r="B5297" t="str">
            <v>13º SALARIO</v>
          </cell>
          <cell r="C5297" t="str">
            <v>DESPESA C/ PESSOAL</v>
          </cell>
          <cell r="I5297" t="str">
            <v>dezembro</v>
          </cell>
          <cell r="N5297">
            <v>1313.74</v>
          </cell>
        </row>
        <row r="5298">
          <cell r="B5298" t="str">
            <v>13º SALARIO</v>
          </cell>
          <cell r="C5298" t="str">
            <v>DESPESA C/ PESSOAL</v>
          </cell>
          <cell r="I5298" t="str">
            <v>dezembro</v>
          </cell>
          <cell r="N5298">
            <v>2022.32</v>
          </cell>
        </row>
        <row r="5299">
          <cell r="B5299" t="str">
            <v>13º SALARIO</v>
          </cell>
          <cell r="C5299" t="str">
            <v>DESPESA C/ PESSOAL</v>
          </cell>
          <cell r="I5299" t="str">
            <v>dezembro</v>
          </cell>
          <cell r="N5299">
            <v>2225.67</v>
          </cell>
        </row>
        <row r="5300">
          <cell r="B5300" t="str">
            <v>13º SALARIO</v>
          </cell>
          <cell r="C5300" t="str">
            <v>DESPESA C/ PESSOAL</v>
          </cell>
          <cell r="I5300" t="str">
            <v>dezembro</v>
          </cell>
          <cell r="N5300">
            <v>190.55</v>
          </cell>
        </row>
        <row r="5301">
          <cell r="B5301" t="str">
            <v>13º SALARIO</v>
          </cell>
          <cell r="C5301" t="str">
            <v>DESPESA C/ PESSOAL</v>
          </cell>
          <cell r="I5301" t="str">
            <v>dezembro</v>
          </cell>
          <cell r="N5301">
            <v>1861.02</v>
          </cell>
        </row>
        <row r="5302">
          <cell r="B5302" t="str">
            <v>13º SALARIO</v>
          </cell>
          <cell r="C5302" t="str">
            <v>DESPESA C/ PESSOAL</v>
          </cell>
          <cell r="I5302" t="str">
            <v>dezembro</v>
          </cell>
          <cell r="N5302">
            <v>176.27</v>
          </cell>
        </row>
        <row r="5303">
          <cell r="B5303" t="str">
            <v>13º SALARIO</v>
          </cell>
          <cell r="C5303" t="str">
            <v>DESPESA C/ PESSOAL</v>
          </cell>
          <cell r="I5303" t="str">
            <v>dezembro</v>
          </cell>
          <cell r="N5303">
            <v>574.53</v>
          </cell>
        </row>
        <row r="5304">
          <cell r="B5304" t="str">
            <v>13º SALARIO</v>
          </cell>
          <cell r="C5304" t="str">
            <v>DESPESA C/ PESSOAL</v>
          </cell>
          <cell r="I5304" t="str">
            <v>dezembro</v>
          </cell>
          <cell r="N5304">
            <v>962.94</v>
          </cell>
        </row>
        <row r="5305">
          <cell r="B5305" t="str">
            <v>13º SALARIO</v>
          </cell>
          <cell r="C5305" t="str">
            <v>DESPESA C/ PESSOAL</v>
          </cell>
          <cell r="I5305" t="str">
            <v>dezembro</v>
          </cell>
          <cell r="N5305">
            <v>1680.35</v>
          </cell>
        </row>
        <row r="5306">
          <cell r="B5306" t="str">
            <v>13º SALARIO</v>
          </cell>
          <cell r="C5306" t="str">
            <v>DESPESA C/ PESSOAL</v>
          </cell>
          <cell r="I5306" t="str">
            <v>dezembro</v>
          </cell>
          <cell r="N5306">
            <v>393.63</v>
          </cell>
        </row>
        <row r="5307">
          <cell r="B5307" t="str">
            <v>13º SALARIO</v>
          </cell>
          <cell r="C5307" t="str">
            <v>DESPESA C/ PESSOAL</v>
          </cell>
          <cell r="I5307" t="str">
            <v>dezembro</v>
          </cell>
          <cell r="N5307">
            <v>225.91</v>
          </cell>
        </row>
        <row r="5308">
          <cell r="B5308" t="str">
            <v>13º SALARIO</v>
          </cell>
          <cell r="C5308" t="str">
            <v>DESPESA C/ PESSOAL</v>
          </cell>
          <cell r="I5308" t="str">
            <v>dezembro</v>
          </cell>
          <cell r="N5308">
            <v>1854.81</v>
          </cell>
        </row>
        <row r="5309">
          <cell r="B5309" t="str">
            <v>13º SALARIO</v>
          </cell>
          <cell r="C5309" t="str">
            <v>DESPESA C/ PESSOAL</v>
          </cell>
          <cell r="I5309" t="str">
            <v>dezembro</v>
          </cell>
          <cell r="N5309">
            <v>1897.53</v>
          </cell>
        </row>
        <row r="5310">
          <cell r="B5310" t="str">
            <v>13º SALARIO</v>
          </cell>
          <cell r="C5310" t="str">
            <v>DESPESA C/ PESSOAL</v>
          </cell>
          <cell r="I5310" t="str">
            <v>dezembro</v>
          </cell>
          <cell r="N5310">
            <v>410.65</v>
          </cell>
        </row>
        <row r="5311">
          <cell r="B5311" t="str">
            <v>13º SALARIO</v>
          </cell>
          <cell r="C5311" t="str">
            <v>DESPESA C/ PESSOAL</v>
          </cell>
          <cell r="I5311" t="str">
            <v>dezembro</v>
          </cell>
          <cell r="N5311">
            <v>2221.1799999999998</v>
          </cell>
        </row>
        <row r="5312">
          <cell r="B5312" t="str">
            <v>13º SALARIO</v>
          </cell>
          <cell r="C5312" t="str">
            <v>DESPESA C/ PESSOAL</v>
          </cell>
          <cell r="I5312" t="str">
            <v>dezembro</v>
          </cell>
          <cell r="N5312">
            <v>363.72</v>
          </cell>
        </row>
        <row r="5313">
          <cell r="B5313" t="str">
            <v>13º SALARIO</v>
          </cell>
          <cell r="C5313" t="str">
            <v>DESPESA C/ PESSOAL</v>
          </cell>
          <cell r="I5313" t="str">
            <v>dezembro</v>
          </cell>
          <cell r="N5313">
            <v>265</v>
          </cell>
        </row>
        <row r="5314">
          <cell r="B5314" t="str">
            <v>13º SALARIO</v>
          </cell>
          <cell r="C5314" t="str">
            <v>DESPESA C/ PESSOAL</v>
          </cell>
          <cell r="I5314" t="str">
            <v>dezembro</v>
          </cell>
          <cell r="N5314">
            <v>1716.74</v>
          </cell>
        </row>
        <row r="5315">
          <cell r="B5315" t="str">
            <v>13º SALARIO</v>
          </cell>
          <cell r="C5315" t="str">
            <v>DESPESA C/ PESSOAL</v>
          </cell>
          <cell r="I5315" t="str">
            <v>dezembro</v>
          </cell>
          <cell r="N5315">
            <v>2046.42</v>
          </cell>
        </row>
        <row r="5316">
          <cell r="B5316" t="str">
            <v>13º SALARIO</v>
          </cell>
          <cell r="C5316" t="str">
            <v>DESPESA C/ PESSOAL</v>
          </cell>
          <cell r="I5316" t="str">
            <v>dezembro</v>
          </cell>
          <cell r="N5316">
            <v>2246.5</v>
          </cell>
        </row>
        <row r="5317">
          <cell r="B5317" t="str">
            <v>13º SALARIO</v>
          </cell>
          <cell r="C5317" t="str">
            <v>DESPESA C/ PESSOAL</v>
          </cell>
          <cell r="I5317" t="str">
            <v>dezembro</v>
          </cell>
          <cell r="N5317">
            <v>1350.1</v>
          </cell>
        </row>
        <row r="5318">
          <cell r="B5318" t="str">
            <v>13º SALARIO</v>
          </cell>
          <cell r="C5318" t="str">
            <v>DESPESA C/ PESSOAL</v>
          </cell>
          <cell r="I5318" t="str">
            <v>dezembro</v>
          </cell>
          <cell r="N5318">
            <v>1903.15</v>
          </cell>
        </row>
        <row r="5319">
          <cell r="B5319" t="str">
            <v>13º SALARIO</v>
          </cell>
          <cell r="C5319" t="str">
            <v>DESPESA C/ PESSOAL</v>
          </cell>
          <cell r="I5319" t="str">
            <v>dezembro</v>
          </cell>
          <cell r="N5319">
            <v>211.99</v>
          </cell>
        </row>
        <row r="5320">
          <cell r="B5320" t="str">
            <v>13º SALARIO</v>
          </cell>
          <cell r="C5320" t="str">
            <v>DESPESA C/ PESSOAL</v>
          </cell>
          <cell r="I5320" t="str">
            <v>dezembro</v>
          </cell>
          <cell r="N5320">
            <v>1725.63</v>
          </cell>
        </row>
        <row r="5321">
          <cell r="B5321" t="str">
            <v>13º SALARIO</v>
          </cell>
          <cell r="C5321" t="str">
            <v>DESPESA C/ PESSOAL</v>
          </cell>
          <cell r="I5321" t="str">
            <v>dezembro</v>
          </cell>
          <cell r="N5321">
            <v>2111.41</v>
          </cell>
        </row>
        <row r="5322">
          <cell r="B5322" t="str">
            <v>13º SALARIO</v>
          </cell>
          <cell r="C5322" t="str">
            <v>DESPESA C/ PESSOAL</v>
          </cell>
          <cell r="I5322" t="str">
            <v>dezembro</v>
          </cell>
          <cell r="N5322">
            <v>1635.48</v>
          </cell>
        </row>
        <row r="5323">
          <cell r="B5323" t="str">
            <v>13º SALARIO</v>
          </cell>
          <cell r="C5323" t="str">
            <v>DESPESA C/ PESSOAL</v>
          </cell>
          <cell r="I5323" t="str">
            <v>dezembro</v>
          </cell>
          <cell r="N5323">
            <v>1423.72</v>
          </cell>
        </row>
        <row r="5324">
          <cell r="B5324" t="str">
            <v>13º SALARIO</v>
          </cell>
          <cell r="C5324" t="str">
            <v>DESPESA C/ PESSOAL</v>
          </cell>
          <cell r="I5324" t="str">
            <v>dezembro</v>
          </cell>
          <cell r="N5324">
            <v>1194.6300000000001</v>
          </cell>
        </row>
        <row r="5325">
          <cell r="B5325" t="str">
            <v>13º SALARIO</v>
          </cell>
          <cell r="C5325" t="str">
            <v>DESPESA C/ PESSOAL</v>
          </cell>
          <cell r="I5325" t="str">
            <v>dezembro</v>
          </cell>
          <cell r="N5325">
            <v>128.87</v>
          </cell>
        </row>
        <row r="5326">
          <cell r="B5326" t="str">
            <v>13º SALARIO</v>
          </cell>
          <cell r="C5326" t="str">
            <v>DESPESA C/ PESSOAL</v>
          </cell>
          <cell r="I5326" t="str">
            <v>dezembro</v>
          </cell>
          <cell r="N5326">
            <v>1942.9</v>
          </cell>
        </row>
        <row r="5327">
          <cell r="B5327" t="str">
            <v>13º SALARIO</v>
          </cell>
          <cell r="C5327" t="str">
            <v>DESPESA C/ PESSOAL</v>
          </cell>
          <cell r="I5327" t="str">
            <v>dezembro</v>
          </cell>
          <cell r="N5327">
            <v>1707.38</v>
          </cell>
        </row>
        <row r="5328">
          <cell r="B5328" t="str">
            <v>13º SALARIO</v>
          </cell>
          <cell r="C5328" t="str">
            <v>DESPESA C/ PESSOAL</v>
          </cell>
          <cell r="I5328" t="str">
            <v>dezembro</v>
          </cell>
          <cell r="N5328">
            <v>1205.33</v>
          </cell>
        </row>
        <row r="5329">
          <cell r="B5329" t="str">
            <v>13º SALARIO</v>
          </cell>
          <cell r="C5329" t="str">
            <v>DESPESA C/ PESSOAL</v>
          </cell>
          <cell r="I5329" t="str">
            <v>dezembro</v>
          </cell>
          <cell r="N5329">
            <v>443.86</v>
          </cell>
        </row>
        <row r="5330">
          <cell r="B5330" t="str">
            <v>13º SALARIO</v>
          </cell>
          <cell r="C5330" t="str">
            <v>DESPESA C/ PESSOAL</v>
          </cell>
          <cell r="I5330" t="str">
            <v>dezembro</v>
          </cell>
          <cell r="N5330">
            <v>154.16999999999999</v>
          </cell>
        </row>
        <row r="5331">
          <cell r="B5331" t="str">
            <v>MAO DE OBRA - PJ</v>
          </cell>
          <cell r="C5331" t="str">
            <v>DESPESA C/ PESSOAL</v>
          </cell>
          <cell r="I5331" t="str">
            <v>dezembro</v>
          </cell>
          <cell r="N5331">
            <v>1062.5</v>
          </cell>
        </row>
        <row r="5332">
          <cell r="B5332" t="str">
            <v>MAO DE OBRA - PJ</v>
          </cell>
          <cell r="C5332" t="str">
            <v>DESPESA C/ PESSOAL</v>
          </cell>
          <cell r="I5332" t="str">
            <v>dezembro</v>
          </cell>
          <cell r="N5332">
            <v>1000</v>
          </cell>
        </row>
        <row r="5333">
          <cell r="B5333" t="str">
            <v>MAO DE OBRA - PJ</v>
          </cell>
          <cell r="C5333" t="str">
            <v>DESPESA C/ PESSOAL</v>
          </cell>
          <cell r="I5333" t="str">
            <v>dezembro</v>
          </cell>
          <cell r="N5333">
            <v>541.66999999999996</v>
          </cell>
        </row>
        <row r="5334">
          <cell r="B5334" t="str">
            <v>MAO DE OBRA - PJ</v>
          </cell>
          <cell r="C5334" t="str">
            <v>DESPESA C/ PESSOAL</v>
          </cell>
          <cell r="I5334" t="str">
            <v>dezembro</v>
          </cell>
          <cell r="N5334">
            <v>1125</v>
          </cell>
        </row>
        <row r="5335">
          <cell r="B5335" t="str">
            <v>PENSAO ALIMENTICIA</v>
          </cell>
          <cell r="C5335" t="str">
            <v>DESPESA C/ PESSOAL</v>
          </cell>
          <cell r="I5335" t="str">
            <v>dezembro</v>
          </cell>
          <cell r="N5335">
            <v>589.34</v>
          </cell>
        </row>
        <row r="5336">
          <cell r="B5336" t="str">
            <v>MAO DE OBRA - PJ</v>
          </cell>
          <cell r="C5336" t="str">
            <v>DESPESA C/ PESSOAL</v>
          </cell>
          <cell r="I5336" t="str">
            <v>dezembro</v>
          </cell>
          <cell r="N5336">
            <v>8500</v>
          </cell>
        </row>
        <row r="5337">
          <cell r="B5337" t="str">
            <v>MAO DE OBRA - PJ</v>
          </cell>
          <cell r="C5337" t="str">
            <v>DESPESA C/ PESSOAL</v>
          </cell>
          <cell r="I5337" t="str">
            <v>dezembro</v>
          </cell>
          <cell r="N5337">
            <v>8000</v>
          </cell>
        </row>
        <row r="5338">
          <cell r="B5338" t="str">
            <v>MAO DE OBRA - PJ</v>
          </cell>
          <cell r="C5338" t="str">
            <v>DESPESA C/ PESSOAL</v>
          </cell>
          <cell r="I5338" t="str">
            <v>dezembro</v>
          </cell>
          <cell r="N5338">
            <v>6500</v>
          </cell>
        </row>
        <row r="5339">
          <cell r="B5339" t="str">
            <v>MAO DE OBRA - PJ</v>
          </cell>
          <cell r="C5339" t="str">
            <v>DESPESA C/ PESSOAL</v>
          </cell>
          <cell r="I5339" t="str">
            <v>dezembro</v>
          </cell>
          <cell r="N5339">
            <v>13500</v>
          </cell>
        </row>
        <row r="5340">
          <cell r="B5340" t="str">
            <v>FERIAS</v>
          </cell>
          <cell r="C5340" t="str">
            <v>DESPESA C/ PESSOAL</v>
          </cell>
          <cell r="I5340" t="str">
            <v>dezembro</v>
          </cell>
          <cell r="N5340">
            <v>10892.73</v>
          </cell>
        </row>
        <row r="5341">
          <cell r="B5341" t="str">
            <v>FERIAS</v>
          </cell>
          <cell r="C5341" t="str">
            <v>DESPESA C/ PESSOAL</v>
          </cell>
          <cell r="I5341" t="str">
            <v>dezembro</v>
          </cell>
          <cell r="N5341">
            <v>6148.39</v>
          </cell>
        </row>
        <row r="5342">
          <cell r="B5342" t="str">
            <v>FERIAS</v>
          </cell>
          <cell r="C5342" t="str">
            <v>DESPESA C/ PESSOAL</v>
          </cell>
          <cell r="I5342" t="str">
            <v>dezembro</v>
          </cell>
          <cell r="N5342">
            <v>7082.39</v>
          </cell>
        </row>
        <row r="5343">
          <cell r="B5343" t="str">
            <v>FERIAS</v>
          </cell>
          <cell r="C5343" t="str">
            <v>DESPESA C/ PESSOAL</v>
          </cell>
          <cell r="I5343" t="str">
            <v>dezembro</v>
          </cell>
          <cell r="N5343">
            <v>6279.31</v>
          </cell>
        </row>
        <row r="5344">
          <cell r="B5344" t="str">
            <v>FERIAS</v>
          </cell>
          <cell r="C5344" t="str">
            <v>DESPESA C/ PESSOAL</v>
          </cell>
          <cell r="I5344" t="str">
            <v>dezembro</v>
          </cell>
          <cell r="N5344">
            <v>5476.4</v>
          </cell>
        </row>
        <row r="5345">
          <cell r="B5345" t="str">
            <v>SALARIOS</v>
          </cell>
          <cell r="C5345" t="str">
            <v>DESPESA C/ PESSOAL</v>
          </cell>
          <cell r="I5345" t="str">
            <v>janeiro</v>
          </cell>
          <cell r="N5345">
            <v>106.05</v>
          </cell>
        </row>
        <row r="5346">
          <cell r="B5346" t="str">
            <v>SALARIOS</v>
          </cell>
          <cell r="C5346" t="str">
            <v>DESPESA C/ PESSOAL</v>
          </cell>
          <cell r="I5346" t="str">
            <v>janeiro</v>
          </cell>
          <cell r="N5346">
            <v>169.41</v>
          </cell>
        </row>
        <row r="5347">
          <cell r="B5347" t="str">
            <v>SALARIOS</v>
          </cell>
          <cell r="C5347" t="str">
            <v>DESPESA C/ PESSOAL</v>
          </cell>
          <cell r="I5347" t="str">
            <v>janeiro</v>
          </cell>
          <cell r="N5347">
            <v>397.32</v>
          </cell>
        </row>
        <row r="5348">
          <cell r="B5348" t="str">
            <v>SALARIOS</v>
          </cell>
          <cell r="C5348" t="str">
            <v>DESPESA C/ PESSOAL</v>
          </cell>
          <cell r="I5348" t="str">
            <v>janeiro</v>
          </cell>
          <cell r="N5348">
            <v>420.81</v>
          </cell>
        </row>
        <row r="5349">
          <cell r="B5349" t="str">
            <v>SALARIOS</v>
          </cell>
          <cell r="C5349" t="str">
            <v>DESPESA C/ PESSOAL</v>
          </cell>
          <cell r="I5349" t="str">
            <v>janeiro</v>
          </cell>
          <cell r="N5349">
            <v>456.68</v>
          </cell>
        </row>
        <row r="5350">
          <cell r="B5350" t="str">
            <v>SALARIOS</v>
          </cell>
          <cell r="C5350" t="str">
            <v>DESPESA C/ PESSOAL</v>
          </cell>
          <cell r="I5350" t="str">
            <v>janeiro</v>
          </cell>
          <cell r="N5350">
            <v>523.65</v>
          </cell>
        </row>
        <row r="5351">
          <cell r="B5351" t="str">
            <v>PENSAO ALIMENTICIA</v>
          </cell>
          <cell r="C5351" t="str">
            <v>DESPESA C/ PESSOAL</v>
          </cell>
          <cell r="I5351" t="str">
            <v>janeiro</v>
          </cell>
          <cell r="N5351">
            <v>532.1</v>
          </cell>
        </row>
        <row r="5352">
          <cell r="B5352" t="str">
            <v>SALARIOS</v>
          </cell>
          <cell r="C5352" t="str">
            <v>DESPESA C/ PESSOAL</v>
          </cell>
          <cell r="I5352" t="str">
            <v>janeiro</v>
          </cell>
          <cell r="N5352">
            <v>542.64</v>
          </cell>
        </row>
        <row r="5353">
          <cell r="B5353" t="str">
            <v>SALARIOS</v>
          </cell>
          <cell r="C5353" t="str">
            <v>DESPESA C/ PESSOAL</v>
          </cell>
          <cell r="I5353" t="str">
            <v>janeiro</v>
          </cell>
          <cell r="N5353">
            <v>568.64</v>
          </cell>
        </row>
        <row r="5354">
          <cell r="B5354" t="str">
            <v>SALARIOS</v>
          </cell>
          <cell r="C5354" t="str">
            <v>DESPESA C/ PESSOAL</v>
          </cell>
          <cell r="I5354" t="str">
            <v>janeiro</v>
          </cell>
          <cell r="N5354">
            <v>573.64</v>
          </cell>
        </row>
        <row r="5355">
          <cell r="B5355" t="str">
            <v>SALARIOS</v>
          </cell>
          <cell r="C5355" t="str">
            <v>DESPESA C/ PESSOAL</v>
          </cell>
          <cell r="I5355" t="str">
            <v>janeiro</v>
          </cell>
          <cell r="N5355">
            <v>574.72</v>
          </cell>
        </row>
        <row r="5356">
          <cell r="B5356" t="str">
            <v>SALARIOS</v>
          </cell>
          <cell r="C5356" t="str">
            <v>DESPESA C/ PESSOAL</v>
          </cell>
          <cell r="I5356" t="str">
            <v>janeiro</v>
          </cell>
          <cell r="N5356">
            <v>581.89</v>
          </cell>
        </row>
        <row r="5357">
          <cell r="B5357" t="str">
            <v>SALARIOS</v>
          </cell>
          <cell r="C5357" t="str">
            <v>DESPESA C/ PESSOAL</v>
          </cell>
          <cell r="I5357" t="str">
            <v>janeiro</v>
          </cell>
          <cell r="N5357">
            <v>592.17999999999995</v>
          </cell>
        </row>
        <row r="5358">
          <cell r="B5358" t="str">
            <v>SALARIOS</v>
          </cell>
          <cell r="C5358" t="str">
            <v>DESPESA C/ PESSOAL</v>
          </cell>
          <cell r="I5358" t="str">
            <v>janeiro</v>
          </cell>
          <cell r="N5358">
            <v>610.49</v>
          </cell>
        </row>
        <row r="5359">
          <cell r="B5359" t="str">
            <v>SALARIOS</v>
          </cell>
          <cell r="C5359" t="str">
            <v>DESPESA C/ PESSOAL</v>
          </cell>
          <cell r="I5359" t="str">
            <v>janeiro</v>
          </cell>
          <cell r="N5359">
            <v>660.22</v>
          </cell>
        </row>
        <row r="5360">
          <cell r="B5360" t="str">
            <v>SALARIOS</v>
          </cell>
          <cell r="C5360" t="str">
            <v>DESPESA C/ PESSOAL</v>
          </cell>
          <cell r="I5360" t="str">
            <v>janeiro</v>
          </cell>
          <cell r="N5360">
            <v>676.38</v>
          </cell>
        </row>
        <row r="5361">
          <cell r="B5361" t="str">
            <v>SALARIOS</v>
          </cell>
          <cell r="C5361" t="str">
            <v>DESPESA C/ PESSOAL</v>
          </cell>
          <cell r="I5361" t="str">
            <v>janeiro</v>
          </cell>
          <cell r="N5361">
            <v>688.94</v>
          </cell>
        </row>
        <row r="5362">
          <cell r="B5362" t="str">
            <v>SALARIOS</v>
          </cell>
          <cell r="C5362" t="str">
            <v>DESPESA C/ PESSOAL</v>
          </cell>
          <cell r="I5362" t="str">
            <v>janeiro</v>
          </cell>
          <cell r="N5362">
            <v>695.04</v>
          </cell>
        </row>
        <row r="5363">
          <cell r="B5363" t="str">
            <v>SALARIOS</v>
          </cell>
          <cell r="C5363" t="str">
            <v>DESPESA C/ PESSOAL</v>
          </cell>
          <cell r="I5363" t="str">
            <v>janeiro</v>
          </cell>
          <cell r="N5363">
            <v>706.37</v>
          </cell>
        </row>
        <row r="5364">
          <cell r="B5364" t="str">
            <v>SALARIOS</v>
          </cell>
          <cell r="C5364" t="str">
            <v>DESPESA C/ PESSOAL</v>
          </cell>
          <cell r="I5364" t="str">
            <v>janeiro</v>
          </cell>
          <cell r="N5364">
            <v>719</v>
          </cell>
        </row>
        <row r="5365">
          <cell r="B5365" t="str">
            <v>SALARIOS</v>
          </cell>
          <cell r="C5365" t="str">
            <v>DESPESA C/ PESSOAL</v>
          </cell>
          <cell r="I5365" t="str">
            <v>janeiro</v>
          </cell>
          <cell r="N5365">
            <v>726.22</v>
          </cell>
        </row>
        <row r="5366">
          <cell r="B5366" t="str">
            <v>SALARIOS</v>
          </cell>
          <cell r="C5366" t="str">
            <v>DESPESA C/ PESSOAL</v>
          </cell>
          <cell r="I5366" t="str">
            <v>janeiro</v>
          </cell>
          <cell r="N5366">
            <v>732.99</v>
          </cell>
        </row>
        <row r="5367">
          <cell r="B5367" t="str">
            <v>SALARIOS</v>
          </cell>
          <cell r="C5367" t="str">
            <v>DESPESA C/ PESSOAL</v>
          </cell>
          <cell r="I5367" t="str">
            <v>janeiro</v>
          </cell>
          <cell r="N5367">
            <v>747.7</v>
          </cell>
        </row>
        <row r="5368">
          <cell r="B5368" t="str">
            <v>SALARIOS</v>
          </cell>
          <cell r="C5368" t="str">
            <v>DESPESA C/ PESSOAL</v>
          </cell>
          <cell r="I5368" t="str">
            <v>janeiro</v>
          </cell>
          <cell r="N5368">
            <v>766.84</v>
          </cell>
        </row>
        <row r="5369">
          <cell r="B5369" t="str">
            <v>SALARIOS</v>
          </cell>
          <cell r="C5369" t="str">
            <v>DESPESA C/ PESSOAL</v>
          </cell>
          <cell r="I5369" t="str">
            <v>janeiro</v>
          </cell>
          <cell r="N5369">
            <v>775.26</v>
          </cell>
        </row>
        <row r="5370">
          <cell r="B5370" t="str">
            <v>SALARIOS</v>
          </cell>
          <cell r="C5370" t="str">
            <v>DESPESA C/ PESSOAL</v>
          </cell>
          <cell r="I5370" t="str">
            <v>janeiro</v>
          </cell>
          <cell r="N5370">
            <v>777.47</v>
          </cell>
        </row>
        <row r="5371">
          <cell r="B5371" t="str">
            <v>SALARIOS</v>
          </cell>
          <cell r="C5371" t="str">
            <v>DESPESA C/ PESSOAL</v>
          </cell>
          <cell r="I5371" t="str">
            <v>janeiro</v>
          </cell>
          <cell r="N5371">
            <v>787.76</v>
          </cell>
        </row>
        <row r="5372">
          <cell r="B5372" t="str">
            <v>SALARIOS</v>
          </cell>
          <cell r="C5372" t="str">
            <v>DESPESA C/ PESSOAL</v>
          </cell>
          <cell r="I5372" t="str">
            <v>janeiro</v>
          </cell>
          <cell r="N5372">
            <v>789.92</v>
          </cell>
        </row>
        <row r="5373">
          <cell r="B5373" t="str">
            <v>SALARIOS</v>
          </cell>
          <cell r="C5373" t="str">
            <v>DESPESA C/ PESSOAL</v>
          </cell>
          <cell r="I5373" t="str">
            <v>janeiro</v>
          </cell>
          <cell r="N5373">
            <v>791.41</v>
          </cell>
        </row>
        <row r="5374">
          <cell r="B5374" t="str">
            <v>SALARIOS</v>
          </cell>
          <cell r="C5374" t="str">
            <v>DESPESA C/ PESSOAL</v>
          </cell>
          <cell r="I5374" t="str">
            <v>janeiro</v>
          </cell>
          <cell r="N5374">
            <v>813.95</v>
          </cell>
        </row>
        <row r="5375">
          <cell r="B5375" t="str">
            <v>SALARIOS</v>
          </cell>
          <cell r="C5375" t="str">
            <v>DESPESA C/ PESSOAL</v>
          </cell>
          <cell r="I5375" t="str">
            <v>janeiro</v>
          </cell>
          <cell r="N5375">
            <v>861.98</v>
          </cell>
        </row>
        <row r="5376">
          <cell r="B5376" t="str">
            <v>SALARIOS</v>
          </cell>
          <cell r="C5376" t="str">
            <v>DESPESA C/ PESSOAL</v>
          </cell>
          <cell r="I5376" t="str">
            <v>janeiro</v>
          </cell>
          <cell r="N5376">
            <v>862.02</v>
          </cell>
        </row>
        <row r="5377">
          <cell r="B5377" t="str">
            <v>SALARIOS</v>
          </cell>
          <cell r="C5377" t="str">
            <v>DESPESA C/ PESSOAL</v>
          </cell>
          <cell r="I5377" t="str">
            <v>janeiro</v>
          </cell>
          <cell r="N5377">
            <v>870.42</v>
          </cell>
        </row>
        <row r="5378">
          <cell r="B5378" t="str">
            <v>SALARIOS</v>
          </cell>
          <cell r="C5378" t="str">
            <v>DESPESA C/ PESSOAL</v>
          </cell>
          <cell r="I5378" t="str">
            <v>janeiro</v>
          </cell>
          <cell r="N5378">
            <v>870.86</v>
          </cell>
        </row>
        <row r="5379">
          <cell r="B5379" t="str">
            <v>SALARIOS</v>
          </cell>
          <cell r="C5379" t="str">
            <v>DESPESA C/ PESSOAL</v>
          </cell>
          <cell r="I5379" t="str">
            <v>janeiro</v>
          </cell>
          <cell r="N5379">
            <v>890.78</v>
          </cell>
        </row>
        <row r="5380">
          <cell r="B5380" t="str">
            <v>SALARIOS</v>
          </cell>
          <cell r="C5380" t="str">
            <v>DESPESA C/ PESSOAL</v>
          </cell>
          <cell r="I5380" t="str">
            <v>janeiro</v>
          </cell>
          <cell r="N5380">
            <v>905.13</v>
          </cell>
        </row>
        <row r="5381">
          <cell r="B5381" t="str">
            <v>SALARIOS</v>
          </cell>
          <cell r="C5381" t="str">
            <v>DESPESA C/ PESSOAL</v>
          </cell>
          <cell r="I5381" t="str">
            <v>janeiro</v>
          </cell>
          <cell r="N5381">
            <v>911.06</v>
          </cell>
        </row>
        <row r="5382">
          <cell r="B5382" t="str">
            <v>SALARIOS</v>
          </cell>
          <cell r="C5382" t="str">
            <v>DESPESA C/ PESSOAL</v>
          </cell>
          <cell r="I5382" t="str">
            <v>janeiro</v>
          </cell>
          <cell r="N5382">
            <v>960.29</v>
          </cell>
        </row>
        <row r="5383">
          <cell r="B5383" t="str">
            <v>SALARIOS</v>
          </cell>
          <cell r="C5383" t="str">
            <v>DESPESA C/ PESSOAL</v>
          </cell>
          <cell r="I5383" t="str">
            <v>janeiro</v>
          </cell>
          <cell r="N5383">
            <v>981.01</v>
          </cell>
        </row>
        <row r="5384">
          <cell r="B5384" t="str">
            <v>SALARIOS</v>
          </cell>
          <cell r="C5384" t="str">
            <v>DESPESA C/ PESSOAL</v>
          </cell>
          <cell r="I5384" t="str">
            <v>janeiro</v>
          </cell>
          <cell r="N5384">
            <v>1006.21</v>
          </cell>
        </row>
        <row r="5385">
          <cell r="B5385" t="str">
            <v>SALARIOS</v>
          </cell>
          <cell r="C5385" t="str">
            <v>DESPESA C/ PESSOAL</v>
          </cell>
          <cell r="I5385" t="str">
            <v>janeiro</v>
          </cell>
          <cell r="N5385">
            <v>1017.53</v>
          </cell>
        </row>
        <row r="5386">
          <cell r="B5386" t="str">
            <v>SALARIOS</v>
          </cell>
          <cell r="C5386" t="str">
            <v>DESPESA C/ PESSOAL</v>
          </cell>
          <cell r="I5386" t="str">
            <v>janeiro</v>
          </cell>
          <cell r="N5386">
            <v>1022.88</v>
          </cell>
        </row>
        <row r="5387">
          <cell r="B5387" t="str">
            <v>SALARIOS</v>
          </cell>
          <cell r="C5387" t="str">
            <v>DESPESA C/ PESSOAL</v>
          </cell>
          <cell r="I5387" t="str">
            <v>janeiro</v>
          </cell>
          <cell r="N5387">
            <v>1026.1400000000001</v>
          </cell>
        </row>
        <row r="5388">
          <cell r="B5388" t="str">
            <v>SALARIOS</v>
          </cell>
          <cell r="C5388" t="str">
            <v>DESPESA C/ PESSOAL</v>
          </cell>
          <cell r="I5388" t="str">
            <v>janeiro</v>
          </cell>
          <cell r="N5388">
            <v>1034.75</v>
          </cell>
        </row>
        <row r="5389">
          <cell r="B5389" t="str">
            <v>SALARIOS</v>
          </cell>
          <cell r="C5389" t="str">
            <v>DESPESA C/ PESSOAL</v>
          </cell>
          <cell r="I5389" t="str">
            <v>janeiro</v>
          </cell>
          <cell r="N5389">
            <v>1035.5</v>
          </cell>
        </row>
        <row r="5390">
          <cell r="B5390" t="str">
            <v>SALARIOS</v>
          </cell>
          <cell r="C5390" t="str">
            <v>DESPESA C/ PESSOAL</v>
          </cell>
          <cell r="I5390" t="str">
            <v>janeiro</v>
          </cell>
          <cell r="N5390">
            <v>1046.92</v>
          </cell>
        </row>
        <row r="5391">
          <cell r="B5391" t="str">
            <v>SALARIOS</v>
          </cell>
          <cell r="C5391" t="str">
            <v>DESPESA C/ PESSOAL</v>
          </cell>
          <cell r="I5391" t="str">
            <v>janeiro</v>
          </cell>
          <cell r="N5391">
            <v>1058.0999999999999</v>
          </cell>
        </row>
        <row r="5392">
          <cell r="B5392" t="str">
            <v>SALARIOS</v>
          </cell>
          <cell r="C5392" t="str">
            <v>DESPESA C/ PESSOAL</v>
          </cell>
          <cell r="I5392" t="str">
            <v>janeiro</v>
          </cell>
          <cell r="N5392">
            <v>1082.69</v>
          </cell>
        </row>
        <row r="5393">
          <cell r="B5393" t="str">
            <v>SALARIOS</v>
          </cell>
          <cell r="C5393" t="str">
            <v>DESPESA C/ PESSOAL</v>
          </cell>
          <cell r="I5393" t="str">
            <v>janeiro</v>
          </cell>
          <cell r="N5393">
            <v>1098.83</v>
          </cell>
        </row>
        <row r="5394">
          <cell r="B5394" t="str">
            <v>SALARIOS</v>
          </cell>
          <cell r="C5394" t="str">
            <v>DESPESA C/ PESSOAL</v>
          </cell>
          <cell r="I5394" t="str">
            <v>janeiro</v>
          </cell>
          <cell r="N5394">
            <v>1109.1199999999999</v>
          </cell>
        </row>
        <row r="5395">
          <cell r="B5395" t="str">
            <v>SALARIOS</v>
          </cell>
          <cell r="C5395" t="str">
            <v>DESPESA C/ PESSOAL</v>
          </cell>
          <cell r="I5395" t="str">
            <v>janeiro</v>
          </cell>
          <cell r="N5395">
            <v>1114.46</v>
          </cell>
        </row>
        <row r="5396">
          <cell r="B5396" t="str">
            <v>SALARIOS</v>
          </cell>
          <cell r="C5396" t="str">
            <v>DESPESA C/ PESSOAL</v>
          </cell>
          <cell r="I5396" t="str">
            <v>janeiro</v>
          </cell>
          <cell r="N5396">
            <v>1136.8599999999999</v>
          </cell>
        </row>
        <row r="5397">
          <cell r="B5397" t="str">
            <v>SALARIOS</v>
          </cell>
          <cell r="C5397" t="str">
            <v>DESPESA C/ PESSOAL</v>
          </cell>
          <cell r="I5397" t="str">
            <v>janeiro</v>
          </cell>
          <cell r="N5397">
            <v>1142.8599999999999</v>
          </cell>
        </row>
        <row r="5398">
          <cell r="B5398" t="str">
            <v>SALARIOS</v>
          </cell>
          <cell r="C5398" t="str">
            <v>DESPESA C/ PESSOAL</v>
          </cell>
          <cell r="I5398" t="str">
            <v>janeiro</v>
          </cell>
          <cell r="N5398">
            <v>1200.3499999999999</v>
          </cell>
        </row>
        <row r="5399">
          <cell r="B5399" t="str">
            <v>SALARIOS</v>
          </cell>
          <cell r="C5399" t="str">
            <v>DESPESA C/ PESSOAL</v>
          </cell>
          <cell r="I5399" t="str">
            <v>janeiro</v>
          </cell>
          <cell r="N5399">
            <v>1204.3599999999999</v>
          </cell>
        </row>
        <row r="5400">
          <cell r="B5400" t="str">
            <v>SALARIOS</v>
          </cell>
          <cell r="C5400" t="str">
            <v>DESPESA C/ PESSOAL</v>
          </cell>
          <cell r="I5400" t="str">
            <v>janeiro</v>
          </cell>
          <cell r="N5400">
            <v>1213.52</v>
          </cell>
        </row>
        <row r="5401">
          <cell r="B5401" t="str">
            <v>SALARIOS</v>
          </cell>
          <cell r="C5401" t="str">
            <v>DESPESA C/ PESSOAL</v>
          </cell>
          <cell r="I5401" t="str">
            <v>janeiro</v>
          </cell>
          <cell r="N5401">
            <v>1243.78</v>
          </cell>
        </row>
        <row r="5402">
          <cell r="B5402" t="str">
            <v>SALARIOS</v>
          </cell>
          <cell r="C5402" t="str">
            <v>DESPESA C/ PESSOAL</v>
          </cell>
          <cell r="I5402" t="str">
            <v>janeiro</v>
          </cell>
          <cell r="N5402">
            <v>1262.29</v>
          </cell>
        </row>
        <row r="5403">
          <cell r="B5403" t="str">
            <v>SALARIOS</v>
          </cell>
          <cell r="C5403" t="str">
            <v>DESPESA C/ PESSOAL</v>
          </cell>
          <cell r="I5403" t="str">
            <v>janeiro</v>
          </cell>
          <cell r="N5403">
            <v>1268.4000000000001</v>
          </cell>
        </row>
        <row r="5404">
          <cell r="B5404" t="str">
            <v>SALARIOS</v>
          </cell>
          <cell r="C5404" t="str">
            <v>DESPESA C/ PESSOAL</v>
          </cell>
          <cell r="I5404" t="str">
            <v>janeiro</v>
          </cell>
          <cell r="N5404">
            <v>1295.27</v>
          </cell>
        </row>
        <row r="5405">
          <cell r="B5405" t="str">
            <v>SALARIOS</v>
          </cell>
          <cell r="C5405" t="str">
            <v>DESPESA C/ PESSOAL</v>
          </cell>
          <cell r="I5405" t="str">
            <v>janeiro</v>
          </cell>
          <cell r="N5405">
            <v>1330.31</v>
          </cell>
        </row>
        <row r="5406">
          <cell r="B5406" t="str">
            <v>SALARIOS</v>
          </cell>
          <cell r="C5406" t="str">
            <v>DESPESA C/ PESSOAL</v>
          </cell>
          <cell r="I5406" t="str">
            <v>janeiro</v>
          </cell>
          <cell r="N5406">
            <v>1366.32</v>
          </cell>
        </row>
        <row r="5407">
          <cell r="B5407" t="str">
            <v>SALARIOS</v>
          </cell>
          <cell r="C5407" t="str">
            <v>DESPESA C/ PESSOAL</v>
          </cell>
          <cell r="I5407" t="str">
            <v>janeiro</v>
          </cell>
          <cell r="N5407">
            <v>1372.01</v>
          </cell>
        </row>
        <row r="5408">
          <cell r="B5408" t="str">
            <v>SALARIOS</v>
          </cell>
          <cell r="C5408" t="str">
            <v>DESPESA C/ PESSOAL</v>
          </cell>
          <cell r="I5408" t="str">
            <v>janeiro</v>
          </cell>
          <cell r="N5408">
            <v>1372.58</v>
          </cell>
        </row>
        <row r="5409">
          <cell r="B5409" t="str">
            <v>SALARIOS</v>
          </cell>
          <cell r="C5409" t="str">
            <v>DESPESA C/ PESSOAL</v>
          </cell>
          <cell r="I5409" t="str">
            <v>janeiro</v>
          </cell>
          <cell r="N5409">
            <v>1381.13</v>
          </cell>
        </row>
        <row r="5410">
          <cell r="B5410" t="str">
            <v>SALARIOS</v>
          </cell>
          <cell r="C5410" t="str">
            <v>DESPESA C/ PESSOAL</v>
          </cell>
          <cell r="I5410" t="str">
            <v>janeiro</v>
          </cell>
          <cell r="N5410">
            <v>1392.69</v>
          </cell>
        </row>
        <row r="5411">
          <cell r="B5411" t="str">
            <v>SALARIOS</v>
          </cell>
          <cell r="C5411" t="str">
            <v>DESPESA C/ PESSOAL</v>
          </cell>
          <cell r="I5411" t="str">
            <v>janeiro</v>
          </cell>
          <cell r="N5411">
            <v>1441.23</v>
          </cell>
        </row>
        <row r="5412">
          <cell r="B5412" t="str">
            <v>SALARIOS</v>
          </cell>
          <cell r="C5412" t="str">
            <v>DESPESA C/ PESSOAL</v>
          </cell>
          <cell r="I5412" t="str">
            <v>janeiro</v>
          </cell>
          <cell r="N5412">
            <v>1473.53</v>
          </cell>
        </row>
        <row r="5413">
          <cell r="B5413" t="str">
            <v>SALARIOS</v>
          </cell>
          <cell r="C5413" t="str">
            <v>DESPESA C/ PESSOAL</v>
          </cell>
          <cell r="I5413" t="str">
            <v>janeiro</v>
          </cell>
          <cell r="N5413">
            <v>1483.63</v>
          </cell>
        </row>
        <row r="5414">
          <cell r="B5414" t="str">
            <v>SALARIOS</v>
          </cell>
          <cell r="C5414" t="str">
            <v>DESPESA C/ PESSOAL</v>
          </cell>
          <cell r="I5414" t="str">
            <v>janeiro</v>
          </cell>
          <cell r="N5414">
            <v>1526.3</v>
          </cell>
        </row>
        <row r="5415">
          <cell r="B5415" t="str">
            <v>SALARIOS</v>
          </cell>
          <cell r="C5415" t="str">
            <v>DESPESA C/ PESSOAL</v>
          </cell>
          <cell r="I5415" t="str">
            <v>janeiro</v>
          </cell>
          <cell r="N5415">
            <v>1693.24</v>
          </cell>
        </row>
        <row r="5416">
          <cell r="B5416" t="str">
            <v>SALARIOS</v>
          </cell>
          <cell r="C5416" t="str">
            <v>DESPESA C/ PESSOAL</v>
          </cell>
          <cell r="I5416" t="str">
            <v>janeiro</v>
          </cell>
          <cell r="N5416">
            <v>1804.31</v>
          </cell>
        </row>
        <row r="5417">
          <cell r="B5417" t="str">
            <v>SALARIOS</v>
          </cell>
          <cell r="C5417" t="str">
            <v>DESPESA C/ PESSOAL</v>
          </cell>
          <cell r="I5417" t="str">
            <v>janeiro</v>
          </cell>
          <cell r="N5417">
            <v>1867</v>
          </cell>
        </row>
        <row r="5418">
          <cell r="B5418" t="str">
            <v>SALARIOS</v>
          </cell>
          <cell r="C5418" t="str">
            <v>DESPESA C/ PESSOAL</v>
          </cell>
          <cell r="I5418" t="str">
            <v>janeiro</v>
          </cell>
          <cell r="N5418">
            <v>2071.65</v>
          </cell>
        </row>
        <row r="5419">
          <cell r="B5419" t="str">
            <v>SALARIOS</v>
          </cell>
          <cell r="C5419" t="str">
            <v>DESPESA C/ PESSOAL</v>
          </cell>
          <cell r="I5419" t="str">
            <v>janeiro</v>
          </cell>
          <cell r="N5419">
            <v>2120</v>
          </cell>
        </row>
        <row r="5420">
          <cell r="B5420" t="str">
            <v>SALARIOS</v>
          </cell>
          <cell r="C5420" t="str">
            <v>DESPESA C/ PESSOAL</v>
          </cell>
          <cell r="I5420" t="str">
            <v>janeiro</v>
          </cell>
          <cell r="N5420">
            <v>2143.7199999999998</v>
          </cell>
        </row>
        <row r="5421">
          <cell r="B5421" t="str">
            <v>SALARIOS</v>
          </cell>
          <cell r="C5421" t="str">
            <v>DESPESA C/ PESSOAL</v>
          </cell>
          <cell r="I5421" t="str">
            <v>janeiro</v>
          </cell>
          <cell r="N5421">
            <v>2224.0300000000002</v>
          </cell>
        </row>
        <row r="5422">
          <cell r="B5422" t="str">
            <v>SALARIOS</v>
          </cell>
          <cell r="C5422" t="str">
            <v>DESPESA C/ PESSOAL</v>
          </cell>
          <cell r="I5422" t="str">
            <v>janeiro</v>
          </cell>
          <cell r="N5422">
            <v>2929.02</v>
          </cell>
        </row>
        <row r="5423">
          <cell r="B5423" t="str">
            <v>SALARIOS</v>
          </cell>
          <cell r="C5423" t="str">
            <v>DESPESA C/ PESSOAL</v>
          </cell>
          <cell r="I5423" t="str">
            <v>janeiro</v>
          </cell>
          <cell r="N5423">
            <v>2946.67</v>
          </cell>
        </row>
        <row r="5424">
          <cell r="B5424" t="str">
            <v>SALARIOS</v>
          </cell>
          <cell r="C5424" t="str">
            <v>DESPESA C/ PESSOAL</v>
          </cell>
          <cell r="I5424" t="str">
            <v>janeiro</v>
          </cell>
          <cell r="N5424">
            <v>3459.64</v>
          </cell>
        </row>
        <row r="5425">
          <cell r="B5425" t="str">
            <v>SALARIOS</v>
          </cell>
          <cell r="C5425" t="str">
            <v>DESPESA C/ PESSOAL</v>
          </cell>
          <cell r="I5425" t="str">
            <v>janeiro</v>
          </cell>
          <cell r="N5425">
            <v>3569.75</v>
          </cell>
        </row>
        <row r="5426">
          <cell r="B5426" t="str">
            <v>PAGAMENTO DE GORJETA</v>
          </cell>
          <cell r="C5426" t="str">
            <v>DESPESA C/ PESSOAL</v>
          </cell>
          <cell r="I5426" t="str">
            <v>janeiro</v>
          </cell>
          <cell r="N5426">
            <v>4777.62</v>
          </cell>
        </row>
        <row r="5427">
          <cell r="B5427" t="str">
            <v>FERIAS</v>
          </cell>
          <cell r="C5427" t="str">
            <v>DESPESA C/ PESSOAL</v>
          </cell>
          <cell r="I5427" t="str">
            <v>janeiro</v>
          </cell>
          <cell r="N5427">
            <v>8124.82</v>
          </cell>
        </row>
        <row r="5428">
          <cell r="B5428" t="str">
            <v>PAGAMENTO DE GORJETA</v>
          </cell>
          <cell r="C5428" t="str">
            <v>DESPESA C/ PESSOAL</v>
          </cell>
          <cell r="I5428" t="str">
            <v>janeiro</v>
          </cell>
          <cell r="N5428">
            <v>191.1</v>
          </cell>
        </row>
        <row r="5429">
          <cell r="B5429" t="str">
            <v>PAGAMENTO DE GORJETA</v>
          </cell>
          <cell r="C5429" t="str">
            <v>DESPESA C/ PESSOAL</v>
          </cell>
          <cell r="I5429" t="str">
            <v>janeiro</v>
          </cell>
          <cell r="N5429">
            <v>414.06</v>
          </cell>
        </row>
        <row r="5430">
          <cell r="B5430" t="str">
            <v>PAGAMENTO DE GORJETA</v>
          </cell>
          <cell r="C5430" t="str">
            <v>DESPESA C/ PESSOAL</v>
          </cell>
          <cell r="I5430" t="str">
            <v>janeiro</v>
          </cell>
          <cell r="N5430">
            <v>461.84</v>
          </cell>
        </row>
        <row r="5431">
          <cell r="B5431" t="str">
            <v>PAGAMENTO DE GORJETA</v>
          </cell>
          <cell r="C5431" t="str">
            <v>DESPESA C/ PESSOAL</v>
          </cell>
          <cell r="I5431" t="str">
            <v>janeiro</v>
          </cell>
          <cell r="N5431">
            <v>477.76</v>
          </cell>
        </row>
        <row r="5432">
          <cell r="B5432" t="str">
            <v>PAGAMENTO DE GORJETA</v>
          </cell>
          <cell r="C5432" t="str">
            <v>DESPESA C/ PESSOAL</v>
          </cell>
          <cell r="I5432" t="str">
            <v>janeiro</v>
          </cell>
          <cell r="N5432">
            <v>477.76</v>
          </cell>
        </row>
        <row r="5433">
          <cell r="B5433" t="str">
            <v>PAGAMENTO DE GORJETA</v>
          </cell>
          <cell r="C5433" t="str">
            <v>DESPESA C/ PESSOAL</v>
          </cell>
          <cell r="I5433" t="str">
            <v>janeiro</v>
          </cell>
          <cell r="N5433">
            <v>859.97</v>
          </cell>
        </row>
        <row r="5434">
          <cell r="B5434" t="str">
            <v>PAGAMENTO DE GORJETA</v>
          </cell>
          <cell r="C5434" t="str">
            <v>DESPESA C/ PESSOAL</v>
          </cell>
          <cell r="I5434" t="str">
            <v>janeiro</v>
          </cell>
          <cell r="N5434">
            <v>923.67</v>
          </cell>
        </row>
        <row r="5435">
          <cell r="B5435" t="str">
            <v>PAGAMENTO DE GORJETA</v>
          </cell>
          <cell r="C5435" t="str">
            <v>DESPESA C/ PESSOAL</v>
          </cell>
          <cell r="I5435" t="str">
            <v>janeiro</v>
          </cell>
          <cell r="N5435">
            <v>955.52</v>
          </cell>
        </row>
        <row r="5436">
          <cell r="B5436" t="str">
            <v>PAGAMENTO DE GORJETA</v>
          </cell>
          <cell r="C5436" t="str">
            <v>DESPESA C/ PESSOAL</v>
          </cell>
          <cell r="I5436" t="str">
            <v>janeiro</v>
          </cell>
          <cell r="N5436">
            <v>955.52</v>
          </cell>
        </row>
        <row r="5437">
          <cell r="B5437" t="str">
            <v>PAGAMENTO DE GORJETA</v>
          </cell>
          <cell r="C5437" t="str">
            <v>DESPESA C/ PESSOAL</v>
          </cell>
          <cell r="I5437" t="str">
            <v>janeiro</v>
          </cell>
          <cell r="N5437">
            <v>955.52</v>
          </cell>
        </row>
        <row r="5438">
          <cell r="B5438" t="str">
            <v>PAGAMENTO DE GORJETA</v>
          </cell>
          <cell r="C5438" t="str">
            <v>DESPESA C/ PESSOAL</v>
          </cell>
          <cell r="I5438" t="str">
            <v>janeiro</v>
          </cell>
          <cell r="N5438">
            <v>955.52</v>
          </cell>
        </row>
        <row r="5439">
          <cell r="B5439" t="str">
            <v>PAGAMENTO DE GORJETA</v>
          </cell>
          <cell r="C5439" t="str">
            <v>DESPESA C/ PESSOAL</v>
          </cell>
          <cell r="I5439" t="str">
            <v>janeiro</v>
          </cell>
          <cell r="N5439">
            <v>1242.18</v>
          </cell>
        </row>
        <row r="5440">
          <cell r="B5440" t="str">
            <v>PAGAMENTO DE GORJETA</v>
          </cell>
          <cell r="C5440" t="str">
            <v>DESPESA C/ PESSOAL</v>
          </cell>
          <cell r="I5440" t="str">
            <v>janeiro</v>
          </cell>
          <cell r="N5440">
            <v>1289.96</v>
          </cell>
        </row>
        <row r="5441">
          <cell r="B5441" t="str">
            <v>PAGAMENTO DE GORJETA</v>
          </cell>
          <cell r="C5441" t="str">
            <v>DESPESA C/ PESSOAL</v>
          </cell>
          <cell r="I5441" t="str">
            <v>janeiro</v>
          </cell>
          <cell r="N5441">
            <v>1337.73</v>
          </cell>
        </row>
        <row r="5442">
          <cell r="B5442" t="str">
            <v>PAGAMENTO DE GORJETA</v>
          </cell>
          <cell r="C5442" t="str">
            <v>DESPESA C/ PESSOAL</v>
          </cell>
          <cell r="I5442" t="str">
            <v>janeiro</v>
          </cell>
          <cell r="N5442">
            <v>1353.66</v>
          </cell>
        </row>
        <row r="5443">
          <cell r="B5443" t="str">
            <v>PAGAMENTO DE GORJETA</v>
          </cell>
          <cell r="C5443" t="str">
            <v>DESPESA C/ PESSOAL</v>
          </cell>
          <cell r="I5443" t="str">
            <v>janeiro</v>
          </cell>
          <cell r="N5443">
            <v>1433.29</v>
          </cell>
        </row>
        <row r="5444">
          <cell r="B5444" t="str">
            <v>PAGAMENTO DE GORJETA</v>
          </cell>
          <cell r="C5444" t="str">
            <v>DESPESA C/ PESSOAL</v>
          </cell>
          <cell r="I5444" t="str">
            <v>janeiro</v>
          </cell>
          <cell r="N5444">
            <v>1433.29</v>
          </cell>
        </row>
        <row r="5445">
          <cell r="B5445" t="str">
            <v>PAGAMENTO DE GORJETA</v>
          </cell>
          <cell r="C5445" t="str">
            <v>DESPESA C/ PESSOAL</v>
          </cell>
          <cell r="I5445" t="str">
            <v>janeiro</v>
          </cell>
          <cell r="N5445">
            <v>1433.29</v>
          </cell>
        </row>
        <row r="5446">
          <cell r="B5446" t="str">
            <v>PAGAMENTO DE GORJETA</v>
          </cell>
          <cell r="C5446" t="str">
            <v>DESPESA C/ PESSOAL</v>
          </cell>
          <cell r="I5446" t="str">
            <v>janeiro</v>
          </cell>
          <cell r="N5446">
            <v>1433.29</v>
          </cell>
        </row>
        <row r="5447">
          <cell r="B5447" t="str">
            <v>PAGAMENTO DE GORJETA</v>
          </cell>
          <cell r="C5447" t="str">
            <v>DESPESA C/ PESSOAL</v>
          </cell>
          <cell r="I5447" t="str">
            <v>janeiro</v>
          </cell>
          <cell r="N5447">
            <v>1783.65</v>
          </cell>
        </row>
        <row r="5448">
          <cell r="B5448" t="str">
            <v>PAGAMENTO DE GORJETA</v>
          </cell>
          <cell r="C5448" t="str">
            <v>DESPESA C/ PESSOAL</v>
          </cell>
          <cell r="I5448" t="str">
            <v>janeiro</v>
          </cell>
          <cell r="N5448">
            <v>1911.05</v>
          </cell>
        </row>
        <row r="5449">
          <cell r="B5449" t="str">
            <v>PAGAMENTO DE GORJETA</v>
          </cell>
          <cell r="C5449" t="str">
            <v>DESPESA C/ PESSOAL</v>
          </cell>
          <cell r="I5449" t="str">
            <v>janeiro</v>
          </cell>
          <cell r="N5449">
            <v>1911.05</v>
          </cell>
        </row>
        <row r="5450">
          <cell r="B5450" t="str">
            <v>PAGAMENTO DE GORJETA</v>
          </cell>
          <cell r="C5450" t="str">
            <v>DESPESA C/ PESSOAL</v>
          </cell>
          <cell r="I5450" t="str">
            <v>janeiro</v>
          </cell>
          <cell r="N5450">
            <v>1911.05</v>
          </cell>
        </row>
        <row r="5451">
          <cell r="B5451" t="str">
            <v>PAGAMENTO DE GORJETA</v>
          </cell>
          <cell r="C5451" t="str">
            <v>DESPESA C/ PESSOAL</v>
          </cell>
          <cell r="I5451" t="str">
            <v>janeiro</v>
          </cell>
          <cell r="N5451">
            <v>1911.05</v>
          </cell>
        </row>
        <row r="5452">
          <cell r="B5452" t="str">
            <v>PAGAMENTO DE GORJETA</v>
          </cell>
          <cell r="C5452" t="str">
            <v>DESPESA C/ PESSOAL</v>
          </cell>
          <cell r="I5452" t="str">
            <v>janeiro</v>
          </cell>
          <cell r="N5452">
            <v>1911.05</v>
          </cell>
        </row>
        <row r="5453">
          <cell r="B5453" t="str">
            <v>PAGAMENTO DE GORJETA</v>
          </cell>
          <cell r="C5453" t="str">
            <v>DESPESA C/ PESSOAL</v>
          </cell>
          <cell r="I5453" t="str">
            <v>janeiro</v>
          </cell>
          <cell r="N5453">
            <v>1911.05</v>
          </cell>
        </row>
        <row r="5454">
          <cell r="B5454" t="str">
            <v>PAGAMENTO DE GORJETA</v>
          </cell>
          <cell r="C5454" t="str">
            <v>DESPESA C/ PESSOAL</v>
          </cell>
          <cell r="I5454" t="str">
            <v>janeiro</v>
          </cell>
          <cell r="N5454">
            <v>1911.05</v>
          </cell>
        </row>
        <row r="5455">
          <cell r="B5455" t="str">
            <v>PAGAMENTO DE GORJETA</v>
          </cell>
          <cell r="C5455" t="str">
            <v>DESPESA C/ PESSOAL</v>
          </cell>
          <cell r="I5455" t="str">
            <v>janeiro</v>
          </cell>
          <cell r="N5455">
            <v>1911.05</v>
          </cell>
        </row>
        <row r="5456">
          <cell r="B5456" t="str">
            <v>PAGAMENTO DE GORJETA</v>
          </cell>
          <cell r="C5456" t="str">
            <v>DESPESA C/ PESSOAL</v>
          </cell>
          <cell r="I5456" t="str">
            <v>janeiro</v>
          </cell>
          <cell r="N5456">
            <v>2229.56</v>
          </cell>
        </row>
        <row r="5457">
          <cell r="B5457" t="str">
            <v>PAGAMENTO DE GORJETA</v>
          </cell>
          <cell r="C5457" t="str">
            <v>DESPESA C/ PESSOAL</v>
          </cell>
          <cell r="I5457" t="str">
            <v>janeiro</v>
          </cell>
          <cell r="N5457">
            <v>2309.1799999999998</v>
          </cell>
        </row>
        <row r="5458">
          <cell r="B5458" t="str">
            <v>PAGAMENTO DE GORJETA</v>
          </cell>
          <cell r="C5458" t="str">
            <v>DESPESA C/ PESSOAL</v>
          </cell>
          <cell r="I5458" t="str">
            <v>janeiro</v>
          </cell>
          <cell r="N5458">
            <v>2388.81</v>
          </cell>
        </row>
        <row r="5459">
          <cell r="B5459" t="str">
            <v>PAGAMENTO DE GORJETA</v>
          </cell>
          <cell r="C5459" t="str">
            <v>DESPESA C/ PESSOAL</v>
          </cell>
          <cell r="I5459" t="str">
            <v>janeiro</v>
          </cell>
          <cell r="N5459">
            <v>2388.81</v>
          </cell>
        </row>
        <row r="5460">
          <cell r="B5460" t="str">
            <v>PAGAMENTO DE GORJETA</v>
          </cell>
          <cell r="C5460" t="str">
            <v>DESPESA C/ PESSOAL</v>
          </cell>
          <cell r="I5460" t="str">
            <v>janeiro</v>
          </cell>
          <cell r="N5460">
            <v>2388.81</v>
          </cell>
        </row>
        <row r="5461">
          <cell r="B5461" t="str">
            <v>PAGAMENTO DE GORJETA</v>
          </cell>
          <cell r="C5461" t="str">
            <v>DESPESA C/ PESSOAL</v>
          </cell>
          <cell r="I5461" t="str">
            <v>janeiro</v>
          </cell>
          <cell r="N5461">
            <v>2388.81</v>
          </cell>
        </row>
        <row r="5462">
          <cell r="B5462" t="str">
            <v>PAGAMENTO DE GORJETA</v>
          </cell>
          <cell r="C5462" t="str">
            <v>DESPESA C/ PESSOAL</v>
          </cell>
          <cell r="I5462" t="str">
            <v>janeiro</v>
          </cell>
          <cell r="N5462">
            <v>2388.81</v>
          </cell>
        </row>
        <row r="5463">
          <cell r="B5463" t="str">
            <v>PAGAMENTO DE GORJETA</v>
          </cell>
          <cell r="C5463" t="str">
            <v>DESPESA C/ PESSOAL</v>
          </cell>
          <cell r="I5463" t="str">
            <v>janeiro</v>
          </cell>
          <cell r="N5463">
            <v>2388.81</v>
          </cell>
        </row>
        <row r="5464">
          <cell r="B5464" t="str">
            <v>PAGAMENTO DE GORJETA</v>
          </cell>
          <cell r="C5464" t="str">
            <v>DESPESA C/ PESSOAL</v>
          </cell>
          <cell r="I5464" t="str">
            <v>janeiro</v>
          </cell>
          <cell r="N5464">
            <v>2388.81</v>
          </cell>
        </row>
        <row r="5465">
          <cell r="B5465" t="str">
            <v>PAGAMENTO DE GORJETA</v>
          </cell>
          <cell r="C5465" t="str">
            <v>DESPESA C/ PESSOAL</v>
          </cell>
          <cell r="I5465" t="str">
            <v>janeiro</v>
          </cell>
          <cell r="N5465">
            <v>2388.81</v>
          </cell>
        </row>
        <row r="5466">
          <cell r="B5466" t="str">
            <v>PAGAMENTO DE GORJETA</v>
          </cell>
          <cell r="C5466" t="str">
            <v>DESPESA C/ PESSOAL</v>
          </cell>
          <cell r="I5466" t="str">
            <v>janeiro</v>
          </cell>
          <cell r="N5466">
            <v>2388.81</v>
          </cell>
        </row>
        <row r="5467">
          <cell r="B5467" t="str">
            <v>PAGAMENTO DE GORJETA</v>
          </cell>
          <cell r="C5467" t="str">
            <v>DESPESA C/ PESSOAL</v>
          </cell>
          <cell r="I5467" t="str">
            <v>janeiro</v>
          </cell>
          <cell r="N5467">
            <v>2388.81</v>
          </cell>
        </row>
        <row r="5468">
          <cell r="B5468" t="str">
            <v>PAGAMENTO DE GORJETA</v>
          </cell>
          <cell r="C5468" t="str">
            <v>DESPESA C/ PESSOAL</v>
          </cell>
          <cell r="I5468" t="str">
            <v>janeiro</v>
          </cell>
          <cell r="N5468">
            <v>2388.81</v>
          </cell>
        </row>
        <row r="5469">
          <cell r="B5469" t="str">
            <v>PAGAMENTO DE GORJETA</v>
          </cell>
          <cell r="C5469" t="str">
            <v>DESPESA C/ PESSOAL</v>
          </cell>
          <cell r="I5469" t="str">
            <v>janeiro</v>
          </cell>
          <cell r="N5469">
            <v>2420.66</v>
          </cell>
        </row>
        <row r="5470">
          <cell r="B5470" t="str">
            <v>PAGAMENTO DE GORJETA</v>
          </cell>
          <cell r="C5470" t="str">
            <v>DESPESA C/ PESSOAL</v>
          </cell>
          <cell r="I5470" t="str">
            <v>janeiro</v>
          </cell>
          <cell r="N5470">
            <v>2866.57</v>
          </cell>
        </row>
        <row r="5471">
          <cell r="B5471" t="str">
            <v>PAGAMENTO DE GORJETA</v>
          </cell>
          <cell r="C5471" t="str">
            <v>DESPESA C/ PESSOAL</v>
          </cell>
          <cell r="I5471" t="str">
            <v>janeiro</v>
          </cell>
          <cell r="N5471">
            <v>2866.57</v>
          </cell>
        </row>
        <row r="5472">
          <cell r="B5472" t="str">
            <v>PAGAMENTO DE GORJETA</v>
          </cell>
          <cell r="C5472" t="str">
            <v>DESPESA C/ PESSOAL</v>
          </cell>
          <cell r="I5472" t="str">
            <v>janeiro</v>
          </cell>
          <cell r="N5472">
            <v>2866.57</v>
          </cell>
        </row>
        <row r="5473">
          <cell r="B5473" t="str">
            <v>PAGAMENTO DE GORJETA</v>
          </cell>
          <cell r="C5473" t="str">
            <v>DESPESA C/ PESSOAL</v>
          </cell>
          <cell r="I5473" t="str">
            <v>janeiro</v>
          </cell>
          <cell r="N5473">
            <v>2866.57</v>
          </cell>
        </row>
        <row r="5474">
          <cell r="B5474" t="str">
            <v>PAGAMENTO DE GORJETA</v>
          </cell>
          <cell r="C5474" t="str">
            <v>DESPESA C/ PESSOAL</v>
          </cell>
          <cell r="I5474" t="str">
            <v>janeiro</v>
          </cell>
          <cell r="N5474">
            <v>3121.38</v>
          </cell>
        </row>
        <row r="5475">
          <cell r="B5475" t="str">
            <v>PAGAMENTO DE GORJETA</v>
          </cell>
          <cell r="C5475" t="str">
            <v>DESPESA C/ PESSOAL</v>
          </cell>
          <cell r="I5475" t="str">
            <v>janeiro</v>
          </cell>
          <cell r="N5475">
            <v>3232.86</v>
          </cell>
        </row>
        <row r="5476">
          <cell r="B5476" t="str">
            <v>PAGAMENTO DE GORJETA</v>
          </cell>
          <cell r="C5476" t="str">
            <v>DESPESA C/ PESSOAL</v>
          </cell>
          <cell r="I5476" t="str">
            <v>janeiro</v>
          </cell>
          <cell r="N5476">
            <v>3312.48</v>
          </cell>
        </row>
        <row r="5477">
          <cell r="B5477" t="str">
            <v>PAGAMENTO DE GORJETA</v>
          </cell>
          <cell r="C5477" t="str">
            <v>DESPESA C/ PESSOAL</v>
          </cell>
          <cell r="I5477" t="str">
            <v>janeiro</v>
          </cell>
          <cell r="N5477">
            <v>3344.34</v>
          </cell>
        </row>
        <row r="5478">
          <cell r="B5478" t="str">
            <v>PAGAMENTO DE GORJETA</v>
          </cell>
          <cell r="C5478" t="str">
            <v>DESPESA C/ PESSOAL</v>
          </cell>
          <cell r="I5478" t="str">
            <v>janeiro</v>
          </cell>
          <cell r="N5478">
            <v>3344.34</v>
          </cell>
        </row>
        <row r="5479">
          <cell r="B5479" t="str">
            <v>PAGAMENTO DE GORJETA</v>
          </cell>
          <cell r="C5479" t="str">
            <v>DESPESA C/ PESSOAL</v>
          </cell>
          <cell r="I5479" t="str">
            <v>janeiro</v>
          </cell>
          <cell r="N5479">
            <v>3344.34</v>
          </cell>
        </row>
        <row r="5480">
          <cell r="B5480" t="str">
            <v>PAGAMENTO DE GORJETA</v>
          </cell>
          <cell r="C5480" t="str">
            <v>DESPESA C/ PESSOAL</v>
          </cell>
          <cell r="I5480" t="str">
            <v>janeiro</v>
          </cell>
          <cell r="N5480">
            <v>3344.34</v>
          </cell>
        </row>
        <row r="5481">
          <cell r="B5481" t="str">
            <v>PAGAMENTO DE GORJETA</v>
          </cell>
          <cell r="C5481" t="str">
            <v>DESPESA C/ PESSOAL</v>
          </cell>
          <cell r="I5481" t="str">
            <v>janeiro</v>
          </cell>
          <cell r="N5481">
            <v>3344.34</v>
          </cell>
        </row>
        <row r="5482">
          <cell r="B5482" t="str">
            <v>PAGAMENTO DE GORJETA</v>
          </cell>
          <cell r="C5482" t="str">
            <v>DESPESA C/ PESSOAL</v>
          </cell>
          <cell r="I5482" t="str">
            <v>janeiro</v>
          </cell>
          <cell r="N5482">
            <v>3344.34</v>
          </cell>
        </row>
        <row r="5483">
          <cell r="B5483" t="str">
            <v>PAGAMENTO DE GORJETA</v>
          </cell>
          <cell r="C5483" t="str">
            <v>DESPESA C/ PESSOAL</v>
          </cell>
          <cell r="I5483" t="str">
            <v>janeiro</v>
          </cell>
          <cell r="N5483">
            <v>3344.94</v>
          </cell>
        </row>
        <row r="5484">
          <cell r="B5484" t="str">
            <v>PAGAMENTO DE GORJETA</v>
          </cell>
          <cell r="C5484" t="str">
            <v>DESPESA C/ PESSOAL</v>
          </cell>
          <cell r="I5484" t="str">
            <v>janeiro</v>
          </cell>
          <cell r="N5484">
            <v>3567.29</v>
          </cell>
        </row>
        <row r="5485">
          <cell r="B5485" t="str">
            <v>PAGAMENTO DE GORJETA</v>
          </cell>
          <cell r="C5485" t="str">
            <v>DESPESA C/ PESSOAL</v>
          </cell>
          <cell r="I5485" t="str">
            <v>janeiro</v>
          </cell>
          <cell r="N5485">
            <v>3694.69</v>
          </cell>
        </row>
        <row r="5486">
          <cell r="B5486" t="str">
            <v>PAGAMENTO DE GORJETA</v>
          </cell>
          <cell r="C5486" t="str">
            <v>DESPESA C/ PESSOAL</v>
          </cell>
          <cell r="I5486" t="str">
            <v>janeiro</v>
          </cell>
          <cell r="N5486">
            <v>3822.1</v>
          </cell>
        </row>
        <row r="5487">
          <cell r="B5487" t="str">
            <v>PAGAMENTO DE GORJETA</v>
          </cell>
          <cell r="C5487" t="str">
            <v>DESPESA C/ PESSOAL</v>
          </cell>
          <cell r="I5487" t="str">
            <v>janeiro</v>
          </cell>
          <cell r="N5487">
            <v>3822.1</v>
          </cell>
        </row>
        <row r="5488">
          <cell r="B5488" t="str">
            <v>PAGAMENTO DE GORJETA</v>
          </cell>
          <cell r="C5488" t="str">
            <v>DESPESA C/ PESSOAL</v>
          </cell>
          <cell r="I5488" t="str">
            <v>janeiro</v>
          </cell>
          <cell r="N5488">
            <v>3822.1</v>
          </cell>
        </row>
        <row r="5489">
          <cell r="B5489" t="str">
            <v>PAGAMENTO DE GORJETA</v>
          </cell>
          <cell r="C5489" t="str">
            <v>DESPESA C/ PESSOAL</v>
          </cell>
          <cell r="I5489" t="str">
            <v>janeiro</v>
          </cell>
          <cell r="N5489">
            <v>3822.1</v>
          </cell>
        </row>
        <row r="5490">
          <cell r="B5490" t="str">
            <v>PAGAMENTO DE GORJETA</v>
          </cell>
          <cell r="C5490" t="str">
            <v>DESPESA C/ PESSOAL</v>
          </cell>
          <cell r="I5490" t="str">
            <v>janeiro</v>
          </cell>
          <cell r="N5490">
            <v>3822.1</v>
          </cell>
        </row>
        <row r="5491">
          <cell r="B5491" t="str">
            <v>PAGAMENTO DE GORJETA</v>
          </cell>
          <cell r="C5491" t="str">
            <v>DESPESA C/ PESSOAL</v>
          </cell>
          <cell r="I5491" t="str">
            <v>janeiro</v>
          </cell>
          <cell r="N5491">
            <v>3822.1</v>
          </cell>
        </row>
        <row r="5492">
          <cell r="B5492" t="str">
            <v>PAGAMENTO DE GORJETA</v>
          </cell>
          <cell r="C5492" t="str">
            <v>DESPESA C/ PESSOAL</v>
          </cell>
          <cell r="I5492" t="str">
            <v>janeiro</v>
          </cell>
          <cell r="N5492">
            <v>3822.1</v>
          </cell>
        </row>
        <row r="5493">
          <cell r="B5493" t="str">
            <v>PAGAMENTO DE GORJETA</v>
          </cell>
          <cell r="C5493" t="str">
            <v>DESPESA C/ PESSOAL</v>
          </cell>
          <cell r="I5493" t="str">
            <v>janeiro</v>
          </cell>
          <cell r="N5493">
            <v>3822.1</v>
          </cell>
        </row>
        <row r="5494">
          <cell r="B5494" t="str">
            <v>PAGAMENTO DE GORJETA</v>
          </cell>
          <cell r="C5494" t="str">
            <v>DESPESA C/ PESSOAL</v>
          </cell>
          <cell r="I5494" t="str">
            <v>janeiro</v>
          </cell>
          <cell r="N5494">
            <v>3822.1</v>
          </cell>
        </row>
        <row r="5495">
          <cell r="B5495" t="str">
            <v>PAGAMENTO DE GORJETA</v>
          </cell>
          <cell r="C5495" t="str">
            <v>DESPESA C/ PESSOAL</v>
          </cell>
          <cell r="I5495" t="str">
            <v>janeiro</v>
          </cell>
          <cell r="N5495">
            <v>4299.8599999999997</v>
          </cell>
        </row>
        <row r="5496">
          <cell r="B5496" t="str">
            <v>PAGAMENTO DE GORJETA</v>
          </cell>
          <cell r="C5496" t="str">
            <v>DESPESA C/ PESSOAL</v>
          </cell>
          <cell r="I5496" t="str">
            <v>janeiro</v>
          </cell>
          <cell r="N5496">
            <v>4299.8599999999997</v>
          </cell>
        </row>
        <row r="5497">
          <cell r="B5497" t="str">
            <v>PAGAMENTO DE GORJETA</v>
          </cell>
          <cell r="C5497" t="str">
            <v>DESPESA C/ PESSOAL</v>
          </cell>
          <cell r="I5497" t="str">
            <v>janeiro</v>
          </cell>
          <cell r="N5497">
            <v>4459.1099999999997</v>
          </cell>
        </row>
        <row r="5498">
          <cell r="B5498" t="str">
            <v>PAGAMENTO DE GORJETA</v>
          </cell>
          <cell r="C5498" t="str">
            <v>DESPESA C/ PESSOAL</v>
          </cell>
          <cell r="I5498" t="str">
            <v>janeiro</v>
          </cell>
          <cell r="N5498">
            <v>4777.62</v>
          </cell>
        </row>
        <row r="5499">
          <cell r="B5499" t="str">
            <v>PAGAMENTO DE GORJETA</v>
          </cell>
          <cell r="C5499" t="str">
            <v>DESPESA C/ PESSOAL</v>
          </cell>
          <cell r="I5499" t="str">
            <v>janeiro</v>
          </cell>
          <cell r="N5499">
            <v>4777.62</v>
          </cell>
        </row>
        <row r="5500">
          <cell r="B5500" t="str">
            <v>PAGAMENTO DE GORJETA</v>
          </cell>
          <cell r="C5500" t="str">
            <v>DESPESA C/ PESSOAL</v>
          </cell>
          <cell r="I5500" t="str">
            <v>janeiro</v>
          </cell>
          <cell r="N5500">
            <v>5733.15</v>
          </cell>
        </row>
        <row r="5501">
          <cell r="B5501" t="str">
            <v>PAGAMENTO DE GORJETA</v>
          </cell>
          <cell r="C5501" t="str">
            <v>DESPESA C/ PESSOAL</v>
          </cell>
          <cell r="I5501" t="str">
            <v>janeiro</v>
          </cell>
          <cell r="N5501">
            <v>528.89</v>
          </cell>
        </row>
        <row r="5502">
          <cell r="B5502" t="str">
            <v>PAGAMENTO DE GORJETA</v>
          </cell>
          <cell r="C5502" t="str">
            <v>DESPESA C/ PESSOAL</v>
          </cell>
          <cell r="I5502" t="str">
            <v>janeiro</v>
          </cell>
          <cell r="N5502">
            <v>571.71</v>
          </cell>
        </row>
        <row r="5503">
          <cell r="B5503" t="str">
            <v>SALARIOS</v>
          </cell>
          <cell r="C5503" t="str">
            <v>DESPESA C/ PESSOAL</v>
          </cell>
          <cell r="I5503" t="str">
            <v>janeiro</v>
          </cell>
          <cell r="N5503">
            <v>626.52</v>
          </cell>
        </row>
        <row r="5504">
          <cell r="B5504" t="str">
            <v>SALARIOS</v>
          </cell>
          <cell r="C5504" t="str">
            <v>DESPESA C/ PESSOAL</v>
          </cell>
          <cell r="I5504" t="str">
            <v>janeiro</v>
          </cell>
          <cell r="N5504">
            <v>653.38</v>
          </cell>
        </row>
        <row r="5505">
          <cell r="B5505" t="str">
            <v>SALARIOS</v>
          </cell>
          <cell r="C5505" t="str">
            <v>DESPESA C/ PESSOAL</v>
          </cell>
          <cell r="I5505" t="str">
            <v>janeiro</v>
          </cell>
          <cell r="N5505">
            <v>660.73</v>
          </cell>
        </row>
        <row r="5506">
          <cell r="B5506" t="str">
            <v>SALARIOS</v>
          </cell>
          <cell r="C5506" t="str">
            <v>DESPESA C/ PESSOAL</v>
          </cell>
          <cell r="I5506" t="str">
            <v>janeiro</v>
          </cell>
          <cell r="N5506">
            <v>672</v>
          </cell>
        </row>
        <row r="5507">
          <cell r="B5507" t="str">
            <v>SALARIOS</v>
          </cell>
          <cell r="C5507" t="str">
            <v>DESPESA C/ PESSOAL</v>
          </cell>
          <cell r="I5507" t="str">
            <v>janeiro</v>
          </cell>
          <cell r="N5507">
            <v>705.16</v>
          </cell>
        </row>
        <row r="5508">
          <cell r="B5508" t="str">
            <v>SALARIOS</v>
          </cell>
          <cell r="C5508" t="str">
            <v>DESPESA C/ PESSOAL</v>
          </cell>
          <cell r="I5508" t="str">
            <v>janeiro</v>
          </cell>
          <cell r="N5508">
            <v>841.42</v>
          </cell>
        </row>
        <row r="5509">
          <cell r="B5509" t="str">
            <v>PAGAMENTO DE GORJETA</v>
          </cell>
          <cell r="C5509" t="str">
            <v>DESPESA C/ PESSOAL</v>
          </cell>
          <cell r="I5509" t="str">
            <v>janeiro</v>
          </cell>
          <cell r="N5509">
            <v>893.99</v>
          </cell>
        </row>
        <row r="5510">
          <cell r="B5510" t="str">
            <v>PAGAMENTO DE GORJETA</v>
          </cell>
          <cell r="C5510" t="str">
            <v>DESPESA C/ PESSOAL</v>
          </cell>
          <cell r="I5510" t="str">
            <v>janeiro</v>
          </cell>
          <cell r="N5510">
            <v>893.99</v>
          </cell>
        </row>
        <row r="5511">
          <cell r="B5511" t="str">
            <v>PAGAMENTO DE GORJETA</v>
          </cell>
          <cell r="C5511" t="str">
            <v>DESPESA C/ PESSOAL</v>
          </cell>
          <cell r="I5511" t="str">
            <v>janeiro</v>
          </cell>
          <cell r="N5511">
            <v>893.99</v>
          </cell>
        </row>
        <row r="5512">
          <cell r="B5512" t="str">
            <v>SALARIOS</v>
          </cell>
          <cell r="C5512" t="str">
            <v>DESPESA C/ PESSOAL</v>
          </cell>
          <cell r="I5512" t="str">
            <v>janeiro</v>
          </cell>
          <cell r="N5512">
            <v>893.99</v>
          </cell>
        </row>
        <row r="5513">
          <cell r="B5513" t="str">
            <v>SALARIOS</v>
          </cell>
          <cell r="C5513" t="str">
            <v>DESPESA C/ PESSOAL</v>
          </cell>
          <cell r="I5513" t="str">
            <v>janeiro</v>
          </cell>
          <cell r="N5513">
            <v>898.27</v>
          </cell>
        </row>
        <row r="5514">
          <cell r="B5514" t="str">
            <v>PAGAMENTO DE GORJETA</v>
          </cell>
          <cell r="C5514" t="str">
            <v>DESPESA C/ PESSOAL</v>
          </cell>
          <cell r="I5514" t="str">
            <v>janeiro</v>
          </cell>
          <cell r="N5514">
            <v>908.88</v>
          </cell>
        </row>
        <row r="5515">
          <cell r="B5515" t="str">
            <v>PAGAMENTO DE GORJETA</v>
          </cell>
          <cell r="C5515" t="str">
            <v>DESPESA C/ PESSOAL</v>
          </cell>
          <cell r="I5515" t="str">
            <v>janeiro</v>
          </cell>
          <cell r="N5515">
            <v>912.65</v>
          </cell>
        </row>
        <row r="5516">
          <cell r="B5516" t="str">
            <v>PAGAMENTO DE GORJETA</v>
          </cell>
          <cell r="C5516" t="str">
            <v>DESPESA C/ PESSOAL</v>
          </cell>
          <cell r="I5516" t="str">
            <v>janeiro</v>
          </cell>
          <cell r="N5516">
            <v>912.65</v>
          </cell>
        </row>
        <row r="5517">
          <cell r="B5517" t="str">
            <v>SALARIOS</v>
          </cell>
          <cell r="C5517" t="str">
            <v>DESPESA C/ PESSOAL</v>
          </cell>
          <cell r="I5517" t="str">
            <v>janeiro</v>
          </cell>
          <cell r="N5517">
            <v>943.87</v>
          </cell>
        </row>
        <row r="5518">
          <cell r="B5518" t="str">
            <v>PAGAMENTO DE GORJETA</v>
          </cell>
          <cell r="C5518" t="str">
            <v>DESPESA C/ PESSOAL</v>
          </cell>
          <cell r="I5518" t="str">
            <v>janeiro</v>
          </cell>
          <cell r="N5518">
            <v>956.82</v>
          </cell>
        </row>
        <row r="5519">
          <cell r="B5519" t="str">
            <v>PAGAMENTO DE GORJETA</v>
          </cell>
          <cell r="C5519" t="str">
            <v>DESPESA C/ PESSOAL</v>
          </cell>
          <cell r="I5519" t="str">
            <v>janeiro</v>
          </cell>
          <cell r="N5519">
            <v>972.53</v>
          </cell>
        </row>
        <row r="5520">
          <cell r="B5520" t="str">
            <v>SALARIOS</v>
          </cell>
          <cell r="C5520" t="str">
            <v>DESPESA C/ PESSOAL</v>
          </cell>
          <cell r="I5520" t="str">
            <v>janeiro</v>
          </cell>
          <cell r="N5520">
            <v>980.06</v>
          </cell>
        </row>
        <row r="5521">
          <cell r="B5521" t="str">
            <v>PAGAMENTO DE GORJETA</v>
          </cell>
          <cell r="C5521" t="str">
            <v>DESPESA C/ PESSOAL</v>
          </cell>
          <cell r="I5521" t="str">
            <v>janeiro</v>
          </cell>
          <cell r="N5521">
            <v>980.86</v>
          </cell>
        </row>
        <row r="5522">
          <cell r="B5522" t="str">
            <v>SALARIOS</v>
          </cell>
          <cell r="C5522" t="str">
            <v>DESPESA C/ PESSOAL</v>
          </cell>
          <cell r="I5522" t="str">
            <v>janeiro</v>
          </cell>
          <cell r="N5522">
            <v>987.4</v>
          </cell>
        </row>
        <row r="5523">
          <cell r="B5523" t="str">
            <v>PAGAMENTO DE GORJETA</v>
          </cell>
          <cell r="C5523" t="str">
            <v>DESPESA C/ PESSOAL</v>
          </cell>
          <cell r="I5523" t="str">
            <v>janeiro</v>
          </cell>
          <cell r="N5523">
            <v>998.81</v>
          </cell>
        </row>
        <row r="5524">
          <cell r="B5524" t="str">
            <v>SALARIOS</v>
          </cell>
          <cell r="C5524" t="str">
            <v>DESPESA C/ PESSOAL</v>
          </cell>
          <cell r="I5524" t="str">
            <v>janeiro</v>
          </cell>
          <cell r="N5524">
            <v>1017.53</v>
          </cell>
        </row>
        <row r="5525">
          <cell r="B5525" t="str">
            <v>SALARIOS</v>
          </cell>
          <cell r="C5525" t="str">
            <v>DESPESA C/ PESSOAL</v>
          </cell>
          <cell r="I5525" t="str">
            <v>janeiro</v>
          </cell>
          <cell r="N5525">
            <v>1024.45</v>
          </cell>
        </row>
        <row r="5526">
          <cell r="B5526" t="str">
            <v>PAGAMENTO DE GORJETA</v>
          </cell>
          <cell r="C5526" t="str">
            <v>DESPESA C/ PESSOAL</v>
          </cell>
          <cell r="I5526" t="str">
            <v>janeiro</v>
          </cell>
          <cell r="N5526">
            <v>1030.99</v>
          </cell>
        </row>
        <row r="5527">
          <cell r="B5527" t="str">
            <v>SALARIOS</v>
          </cell>
          <cell r="C5527" t="str">
            <v>DESPESA C/ PESSOAL</v>
          </cell>
          <cell r="I5527" t="str">
            <v>janeiro</v>
          </cell>
          <cell r="N5527">
            <v>1031.3900000000001</v>
          </cell>
        </row>
        <row r="5528">
          <cell r="B5528" t="str">
            <v>PAGAMENTO DE GORJETA</v>
          </cell>
          <cell r="C5528" t="str">
            <v>DESPESA C/ PESSOAL</v>
          </cell>
          <cell r="I5528" t="str">
            <v>janeiro</v>
          </cell>
          <cell r="N5528">
            <v>1074.57</v>
          </cell>
        </row>
        <row r="5529">
          <cell r="B5529" t="str">
            <v>PAGAMENTO DE GORJETA</v>
          </cell>
          <cell r="C5529" t="str">
            <v>DESPESA C/ PESSOAL</v>
          </cell>
          <cell r="I5529" t="str">
            <v>janeiro</v>
          </cell>
          <cell r="N5529">
            <v>1082.42</v>
          </cell>
        </row>
        <row r="5530">
          <cell r="B5530" t="str">
            <v>SALARIOS</v>
          </cell>
          <cell r="C5530" t="str">
            <v>DESPESA C/ PESSOAL</v>
          </cell>
          <cell r="I5530" t="str">
            <v>janeiro</v>
          </cell>
          <cell r="N5530">
            <v>1104.9000000000001</v>
          </cell>
        </row>
        <row r="5531">
          <cell r="B5531" t="str">
            <v>PAGAMENTO DE GORJETA</v>
          </cell>
          <cell r="C5531" t="str">
            <v>DESPESA C/ PESSOAL</v>
          </cell>
          <cell r="I5531" t="str">
            <v>janeiro</v>
          </cell>
          <cell r="N5531">
            <v>1115.81</v>
          </cell>
        </row>
        <row r="5532">
          <cell r="B5532" t="str">
            <v>SALARIOS</v>
          </cell>
          <cell r="C5532" t="str">
            <v>DESPESA C/ PESSOAL</v>
          </cell>
          <cell r="I5532" t="str">
            <v>janeiro</v>
          </cell>
          <cell r="N5532">
            <v>1120</v>
          </cell>
        </row>
        <row r="5533">
          <cell r="B5533" t="str">
            <v>PAGAMENTO DE GORJETA</v>
          </cell>
          <cell r="C5533" t="str">
            <v>DESPESA C/ PESSOAL</v>
          </cell>
          <cell r="I5533" t="str">
            <v>janeiro</v>
          </cell>
          <cell r="N5533">
            <v>1127.21</v>
          </cell>
        </row>
        <row r="5534">
          <cell r="B5534" t="str">
            <v>PAGAMENTO DE GORJETA</v>
          </cell>
          <cell r="C5534" t="str">
            <v>DESPESA C/ PESSOAL</v>
          </cell>
          <cell r="I5534" t="str">
            <v>janeiro</v>
          </cell>
          <cell r="N5534">
            <v>1136.76</v>
          </cell>
        </row>
        <row r="5535">
          <cell r="B5535" t="str">
            <v>PAGAMENTO DE GORJETA</v>
          </cell>
          <cell r="C5535" t="str">
            <v>DESPESA C/ PESSOAL</v>
          </cell>
          <cell r="I5535" t="str">
            <v>janeiro</v>
          </cell>
          <cell r="N5535">
            <v>1142.28</v>
          </cell>
        </row>
        <row r="5536">
          <cell r="B5536" t="str">
            <v>PAGAMENTO DE GORJETA</v>
          </cell>
          <cell r="C5536" t="str">
            <v>DESPESA C/ PESSOAL</v>
          </cell>
          <cell r="I5536" t="str">
            <v>janeiro</v>
          </cell>
          <cell r="N5536">
            <v>1150.01</v>
          </cell>
        </row>
        <row r="5537">
          <cell r="B5537" t="str">
            <v>PAGAMENTO DE GORJETA</v>
          </cell>
          <cell r="C5537" t="str">
            <v>DESPESA C/ PESSOAL</v>
          </cell>
          <cell r="I5537" t="str">
            <v>janeiro</v>
          </cell>
          <cell r="N5537">
            <v>1150.8599999999999</v>
          </cell>
        </row>
        <row r="5538">
          <cell r="B5538" t="str">
            <v>PAGAMENTO DE GORJETA</v>
          </cell>
          <cell r="C5538" t="str">
            <v>DESPESA C/ PESSOAL</v>
          </cell>
          <cell r="I5538" t="str">
            <v>janeiro</v>
          </cell>
          <cell r="N5538">
            <v>1151.3399999999999</v>
          </cell>
        </row>
        <row r="5539">
          <cell r="B5539" t="str">
            <v>PAGAMENTO DE GORJETA</v>
          </cell>
          <cell r="C5539" t="str">
            <v>DESPESA C/ PESSOAL</v>
          </cell>
          <cell r="I5539" t="str">
            <v>janeiro</v>
          </cell>
          <cell r="N5539">
            <v>1168.23</v>
          </cell>
        </row>
        <row r="5540">
          <cell r="B5540" t="str">
            <v>PAGAMENTO DE GORJETA</v>
          </cell>
          <cell r="C5540" t="str">
            <v>DESPESA C/ PESSOAL</v>
          </cell>
          <cell r="I5540" t="str">
            <v>janeiro</v>
          </cell>
          <cell r="N5540">
            <v>1186.47</v>
          </cell>
        </row>
        <row r="5541">
          <cell r="B5541" t="str">
            <v>SALARIOS</v>
          </cell>
          <cell r="C5541" t="str">
            <v>DESPESA C/ PESSOAL</v>
          </cell>
          <cell r="I5541" t="str">
            <v>janeiro</v>
          </cell>
          <cell r="N5541">
            <v>1192.01</v>
          </cell>
        </row>
        <row r="5542">
          <cell r="B5542" t="str">
            <v>PAGAMENTO DE GORJETA</v>
          </cell>
          <cell r="C5542" t="str">
            <v>DESPESA C/ PESSOAL</v>
          </cell>
          <cell r="I5542" t="str">
            <v>janeiro</v>
          </cell>
          <cell r="N5542">
            <v>1204.3900000000001</v>
          </cell>
        </row>
        <row r="5543">
          <cell r="B5543" t="str">
            <v>SALARIOS</v>
          </cell>
          <cell r="C5543" t="str">
            <v>DESPESA C/ PESSOAL</v>
          </cell>
          <cell r="I5543" t="str">
            <v>janeiro</v>
          </cell>
          <cell r="N5543">
            <v>1237.52</v>
          </cell>
        </row>
        <row r="5544">
          <cell r="B5544" t="str">
            <v>PAGAMENTO DE GORJETA</v>
          </cell>
          <cell r="C5544" t="str">
            <v>DESPESA C/ PESSOAL</v>
          </cell>
          <cell r="I5544" t="str">
            <v>janeiro</v>
          </cell>
          <cell r="N5544">
            <v>1242.1500000000001</v>
          </cell>
        </row>
        <row r="5545">
          <cell r="B5545" t="str">
            <v>PAGAMENTO DE GORJETA</v>
          </cell>
          <cell r="C5545" t="str">
            <v>DESPESA C/ PESSOAL</v>
          </cell>
          <cell r="I5545" t="str">
            <v>janeiro</v>
          </cell>
          <cell r="N5545">
            <v>1251.19</v>
          </cell>
        </row>
        <row r="5546">
          <cell r="B5546" t="str">
            <v>PAGAMENTO DE GORJETA</v>
          </cell>
          <cell r="C5546" t="str">
            <v>DESPESA C/ PESSOAL</v>
          </cell>
          <cell r="I5546" t="str">
            <v>janeiro</v>
          </cell>
          <cell r="N5546">
            <v>1270.47</v>
          </cell>
        </row>
        <row r="5547">
          <cell r="B5547" t="str">
            <v>PAGAMENTO DE GORJETA</v>
          </cell>
          <cell r="C5547" t="str">
            <v>DESPESA C/ PESSOAL</v>
          </cell>
          <cell r="I5547" t="str">
            <v>janeiro</v>
          </cell>
          <cell r="N5547">
            <v>1314.69</v>
          </cell>
        </row>
        <row r="5548">
          <cell r="B5548" t="str">
            <v>PAGAMENTO DE GORJETA</v>
          </cell>
          <cell r="C5548" t="str">
            <v>DESPESA C/ PESSOAL</v>
          </cell>
          <cell r="I5548" t="str">
            <v>janeiro</v>
          </cell>
          <cell r="N5548">
            <v>1330.33</v>
          </cell>
        </row>
        <row r="5549">
          <cell r="B5549" t="str">
            <v>SALARIOS</v>
          </cell>
          <cell r="C5549" t="str">
            <v>DESPESA C/ PESSOAL</v>
          </cell>
          <cell r="I5549" t="str">
            <v>janeiro</v>
          </cell>
          <cell r="N5549">
            <v>1357.68</v>
          </cell>
        </row>
        <row r="5550">
          <cell r="B5550" t="str">
            <v>SALARIOS</v>
          </cell>
          <cell r="C5550" t="str">
            <v>DESPESA C/ PESSOAL</v>
          </cell>
          <cell r="I5550" t="str">
            <v>janeiro</v>
          </cell>
          <cell r="N5550">
            <v>1379.68</v>
          </cell>
        </row>
        <row r="5551">
          <cell r="B5551" t="str">
            <v>SALARIOS</v>
          </cell>
          <cell r="C5551" t="str">
            <v>DESPESA C/ PESSOAL</v>
          </cell>
          <cell r="I5551" t="str">
            <v>janeiro</v>
          </cell>
          <cell r="N5551">
            <v>1379.86</v>
          </cell>
        </row>
        <row r="5552">
          <cell r="B5552" t="str">
            <v>PAGAMENTO DE GORJETA</v>
          </cell>
          <cell r="C5552" t="str">
            <v>DESPESA C/ PESSOAL</v>
          </cell>
          <cell r="I5552" t="str">
            <v>janeiro</v>
          </cell>
          <cell r="N5552">
            <v>1393.03</v>
          </cell>
        </row>
        <row r="5553">
          <cell r="B5553" t="str">
            <v>PAGAMENTO DE GORJETA</v>
          </cell>
          <cell r="C5553" t="str">
            <v>DESPESA C/ PESSOAL</v>
          </cell>
          <cell r="I5553" t="str">
            <v>janeiro</v>
          </cell>
          <cell r="N5553">
            <v>1402.74</v>
          </cell>
        </row>
        <row r="5554">
          <cell r="B5554" t="str">
            <v>SALARIOS</v>
          </cell>
          <cell r="C5554" t="str">
            <v>DESPESA C/ PESSOAL</v>
          </cell>
          <cell r="I5554" t="str">
            <v>janeiro</v>
          </cell>
          <cell r="N5554">
            <v>1456.91</v>
          </cell>
        </row>
        <row r="5555">
          <cell r="B5555" t="str">
            <v>SALARIOS</v>
          </cell>
          <cell r="C5555" t="str">
            <v>DESPESA C/ PESSOAL</v>
          </cell>
          <cell r="I5555" t="str">
            <v>janeiro</v>
          </cell>
          <cell r="N5555">
            <v>1461.34</v>
          </cell>
        </row>
        <row r="5556">
          <cell r="B5556" t="str">
            <v>SALARIOS</v>
          </cell>
          <cell r="C5556" t="str">
            <v>DESPESA C/ PESSOAL</v>
          </cell>
          <cell r="I5556" t="str">
            <v>janeiro</v>
          </cell>
          <cell r="N5556">
            <v>1461.35</v>
          </cell>
        </row>
        <row r="5557">
          <cell r="B5557" t="str">
            <v>SALARIOS</v>
          </cell>
          <cell r="C5557" t="str">
            <v>DESPESA C/ PESSOAL</v>
          </cell>
          <cell r="I5557" t="str">
            <v>janeiro</v>
          </cell>
          <cell r="N5557">
            <v>1461.35</v>
          </cell>
        </row>
        <row r="5558">
          <cell r="B5558" t="str">
            <v>SALARIOS</v>
          </cell>
          <cell r="C5558" t="str">
            <v>DESPESA C/ PESSOAL</v>
          </cell>
          <cell r="I5558" t="str">
            <v>janeiro</v>
          </cell>
          <cell r="N5558">
            <v>1461.35</v>
          </cell>
        </row>
        <row r="5559">
          <cell r="B5559" t="str">
            <v>PAGAMENTO DE GORJETA</v>
          </cell>
          <cell r="C5559" t="str">
            <v>DESPESA C/ PESSOAL</v>
          </cell>
          <cell r="I5559" t="str">
            <v>janeiro</v>
          </cell>
          <cell r="N5559">
            <v>1461.35</v>
          </cell>
        </row>
        <row r="5560">
          <cell r="B5560" t="str">
            <v>SALARIOS</v>
          </cell>
          <cell r="C5560" t="str">
            <v>DESPESA C/ PESSOAL</v>
          </cell>
          <cell r="I5560" t="str">
            <v>janeiro</v>
          </cell>
          <cell r="N5560">
            <v>1461.35</v>
          </cell>
        </row>
        <row r="5561">
          <cell r="B5561" t="str">
            <v>SALARIOS</v>
          </cell>
          <cell r="C5561" t="str">
            <v>DESPESA C/ PESSOAL</v>
          </cell>
          <cell r="I5561" t="str">
            <v>janeiro</v>
          </cell>
          <cell r="N5561">
            <v>1468.13</v>
          </cell>
        </row>
        <row r="5562">
          <cell r="B5562" t="str">
            <v>PAGAMENTO DE GORJETA</v>
          </cell>
          <cell r="C5562" t="str">
            <v>DESPESA C/ PESSOAL</v>
          </cell>
          <cell r="I5562" t="str">
            <v>janeiro</v>
          </cell>
          <cell r="N5562">
            <v>1469.41</v>
          </cell>
        </row>
        <row r="5563">
          <cell r="B5563" t="str">
            <v>PAGAMENTO DE GORJETA</v>
          </cell>
          <cell r="C5563" t="str">
            <v>DESPESA C/ PESSOAL</v>
          </cell>
          <cell r="I5563" t="str">
            <v>janeiro</v>
          </cell>
          <cell r="N5563">
            <v>1473.65</v>
          </cell>
        </row>
        <row r="5564">
          <cell r="B5564" t="str">
            <v>SALARIOS</v>
          </cell>
          <cell r="C5564" t="str">
            <v>DESPESA C/ PESSOAL</v>
          </cell>
          <cell r="I5564" t="str">
            <v>janeiro</v>
          </cell>
          <cell r="N5564">
            <v>1473.65</v>
          </cell>
        </row>
        <row r="5565">
          <cell r="B5565" t="str">
            <v>SALARIOS</v>
          </cell>
          <cell r="C5565" t="str">
            <v>DESPESA C/ PESSOAL</v>
          </cell>
          <cell r="I5565" t="str">
            <v>janeiro</v>
          </cell>
          <cell r="N5565">
            <v>1487.61</v>
          </cell>
        </row>
        <row r="5566">
          <cell r="B5566" t="str">
            <v>SALARIOS</v>
          </cell>
          <cell r="C5566" t="str">
            <v>DESPESA C/ PESSOAL</v>
          </cell>
          <cell r="I5566" t="str">
            <v>janeiro</v>
          </cell>
          <cell r="N5566">
            <v>1580.79</v>
          </cell>
        </row>
        <row r="5567">
          <cell r="B5567" t="str">
            <v>PAGAMENTO DE GORJETA</v>
          </cell>
          <cell r="C5567" t="str">
            <v>DESPESA C/ PESSOAL</v>
          </cell>
          <cell r="I5567" t="str">
            <v>janeiro</v>
          </cell>
          <cell r="N5567">
            <v>1613.48</v>
          </cell>
        </row>
        <row r="5568">
          <cell r="B5568" t="str">
            <v>PAGAMENTO DE GORJETA</v>
          </cell>
          <cell r="C5568" t="str">
            <v>DESPESA C/ PESSOAL</v>
          </cell>
          <cell r="I5568" t="str">
            <v>janeiro</v>
          </cell>
          <cell r="N5568">
            <v>1613.49</v>
          </cell>
        </row>
        <row r="5569">
          <cell r="B5569" t="str">
            <v>SALARIOS</v>
          </cell>
          <cell r="C5569" t="str">
            <v>DESPESA C/ PESSOAL</v>
          </cell>
          <cell r="I5569" t="str">
            <v>janeiro</v>
          </cell>
          <cell r="N5569">
            <v>1618.96</v>
          </cell>
        </row>
        <row r="5570">
          <cell r="B5570" t="str">
            <v>SALARIOS</v>
          </cell>
          <cell r="C5570" t="str">
            <v>DESPESA C/ PESSOAL</v>
          </cell>
          <cell r="I5570" t="str">
            <v>janeiro</v>
          </cell>
          <cell r="N5570">
            <v>1641.77</v>
          </cell>
        </row>
        <row r="5571">
          <cell r="B5571" t="str">
            <v>SALARIOS</v>
          </cell>
          <cell r="C5571" t="str">
            <v>DESPESA C/ PESSOAL</v>
          </cell>
          <cell r="I5571" t="str">
            <v>janeiro</v>
          </cell>
          <cell r="N5571">
            <v>1695.16</v>
          </cell>
        </row>
        <row r="5572">
          <cell r="B5572" t="str">
            <v>SALARIOS</v>
          </cell>
          <cell r="C5572" t="str">
            <v>DESPESA C/ PESSOAL</v>
          </cell>
          <cell r="I5572" t="str">
            <v>janeiro</v>
          </cell>
          <cell r="N5572">
            <v>1703.19</v>
          </cell>
        </row>
        <row r="5573">
          <cell r="B5573" t="str">
            <v>PAGAMENTO DE GORJETA</v>
          </cell>
          <cell r="C5573" t="str">
            <v>DESPESA C/ PESSOAL</v>
          </cell>
          <cell r="I5573" t="str">
            <v>janeiro</v>
          </cell>
          <cell r="N5573">
            <v>1703.24</v>
          </cell>
        </row>
        <row r="5574">
          <cell r="B5574" t="str">
            <v>PAGAMENTO DE GORJETA</v>
          </cell>
          <cell r="C5574" t="str">
            <v>DESPESA C/ PESSOAL</v>
          </cell>
          <cell r="I5574" t="str">
            <v>janeiro</v>
          </cell>
          <cell r="N5574">
            <v>1703.24</v>
          </cell>
        </row>
        <row r="5575">
          <cell r="B5575" t="str">
            <v>SALARIOS</v>
          </cell>
          <cell r="C5575" t="str">
            <v>DESPESA C/ PESSOAL</v>
          </cell>
          <cell r="I5575" t="str">
            <v>janeiro</v>
          </cell>
          <cell r="N5575">
            <v>1777.59</v>
          </cell>
        </row>
        <row r="5576">
          <cell r="B5576" t="str">
            <v>PAGAMENTO DE GORJETA</v>
          </cell>
          <cell r="C5576" t="str">
            <v>DESPESA C/ PESSOAL</v>
          </cell>
          <cell r="I5576" t="str">
            <v>janeiro</v>
          </cell>
          <cell r="N5576">
            <v>1809.13</v>
          </cell>
        </row>
        <row r="5577">
          <cell r="B5577" t="str">
            <v>PAGAMENTO DE GORJETA</v>
          </cell>
          <cell r="C5577" t="str">
            <v>DESPESA C/ PESSOAL</v>
          </cell>
          <cell r="I5577" t="str">
            <v>janeiro</v>
          </cell>
          <cell r="N5577">
            <v>2001.18</v>
          </cell>
        </row>
        <row r="5578">
          <cell r="B5578" t="str">
            <v>PAGAMENTO DE GORJETA</v>
          </cell>
          <cell r="C5578" t="str">
            <v>DESPESA C/ PESSOAL</v>
          </cell>
          <cell r="I5578" t="str">
            <v>janeiro</v>
          </cell>
          <cell r="N5578">
            <v>2002.37</v>
          </cell>
        </row>
        <row r="5579">
          <cell r="B5579" t="str">
            <v>SALARIOS</v>
          </cell>
          <cell r="C5579" t="str">
            <v>DESPESA C/ PESSOAL</v>
          </cell>
          <cell r="I5579" t="str">
            <v>janeiro</v>
          </cell>
          <cell r="N5579">
            <v>2046.23</v>
          </cell>
        </row>
        <row r="5580">
          <cell r="B5580" t="str">
            <v>FERIAS</v>
          </cell>
          <cell r="C5580" t="str">
            <v>DESPESA C/ PESSOAL</v>
          </cell>
          <cell r="I5580" t="str">
            <v>janeiro</v>
          </cell>
          <cell r="N5580">
            <v>3408.26</v>
          </cell>
        </row>
        <row r="5581">
          <cell r="B5581" t="str">
            <v>MAO DE OBRA - PJ</v>
          </cell>
          <cell r="C5581" t="str">
            <v>DESPESA C/ PESSOAL</v>
          </cell>
          <cell r="I5581" t="str">
            <v>janeiro</v>
          </cell>
          <cell r="N5581">
            <v>6500</v>
          </cell>
        </row>
        <row r="5582">
          <cell r="B5582" t="str">
            <v>MAO DE OBRA - PJ</v>
          </cell>
          <cell r="C5582" t="str">
            <v>DESPESA C/ PESSOAL</v>
          </cell>
          <cell r="I5582" t="str">
            <v>janeiro</v>
          </cell>
          <cell r="N5582">
            <v>8000</v>
          </cell>
        </row>
        <row r="5583">
          <cell r="B5583" t="str">
            <v>MAO DE OBRA - PJ</v>
          </cell>
          <cell r="C5583" t="str">
            <v>DESPESA C/ PESSOAL</v>
          </cell>
          <cell r="I5583" t="str">
            <v>janeiro</v>
          </cell>
          <cell r="N5583">
            <v>8500</v>
          </cell>
        </row>
        <row r="5584">
          <cell r="B5584" t="str">
            <v>MAO DE OBRA - PJ</v>
          </cell>
          <cell r="C5584" t="str">
            <v>DESPESA C/ PESSOAL</v>
          </cell>
          <cell r="I5584" t="str">
            <v>janeiro</v>
          </cell>
          <cell r="N5584">
            <v>13500</v>
          </cell>
        </row>
        <row r="5585">
          <cell r="B5585" t="str">
            <v>PENSAO ALIMENTICIA</v>
          </cell>
          <cell r="C5585" t="str">
            <v>DESPESA C/ PESSOAL</v>
          </cell>
          <cell r="I5585" t="str">
            <v>janeiro</v>
          </cell>
          <cell r="N5585">
            <v>796.14</v>
          </cell>
        </row>
        <row r="5586">
          <cell r="B5586" t="str">
            <v>FERIAS</v>
          </cell>
          <cell r="C5586" t="str">
            <v>DESPESA C/ PESSOAL</v>
          </cell>
          <cell r="I5586" t="str">
            <v>janeiro</v>
          </cell>
          <cell r="N5586">
            <v>4630.79</v>
          </cell>
        </row>
        <row r="5587">
          <cell r="B5587" t="str">
            <v>FERIAS</v>
          </cell>
          <cell r="C5587" t="str">
            <v>DESPESA C/ PESSOAL</v>
          </cell>
          <cell r="I5587" t="str">
            <v>janeiro</v>
          </cell>
          <cell r="N5587">
            <v>5950.81</v>
          </cell>
        </row>
        <row r="5588">
          <cell r="B5588" t="str">
            <v>SALARIOS</v>
          </cell>
          <cell r="C5588" t="str">
            <v>DESPESA C/ PESSOAL</v>
          </cell>
          <cell r="I5588" t="str">
            <v>fevereiro</v>
          </cell>
          <cell r="N5588">
            <v>217.4</v>
          </cell>
        </row>
        <row r="5589">
          <cell r="B5589" t="str">
            <v>PENSAO ALIMENTICIA</v>
          </cell>
          <cell r="C5589" t="str">
            <v>DESPESA C/ PESSOAL</v>
          </cell>
          <cell r="I5589" t="str">
            <v>fevereiro</v>
          </cell>
          <cell r="N5589">
            <v>559.77</v>
          </cell>
        </row>
        <row r="5590">
          <cell r="B5590" t="str">
            <v>SALARIOS</v>
          </cell>
          <cell r="C5590" t="str">
            <v>DESPESA C/ PESSOAL</v>
          </cell>
          <cell r="I5590" t="str">
            <v>fevereiro</v>
          </cell>
          <cell r="N5590">
            <v>613.25</v>
          </cell>
        </row>
        <row r="5591">
          <cell r="B5591" t="str">
            <v>SALARIOS</v>
          </cell>
          <cell r="C5591" t="str">
            <v>DESPESA C/ PESSOAL</v>
          </cell>
          <cell r="I5591" t="str">
            <v>fevereiro</v>
          </cell>
          <cell r="N5591">
            <v>668.69</v>
          </cell>
        </row>
        <row r="5592">
          <cell r="B5592" t="str">
            <v>SALARIOS</v>
          </cell>
          <cell r="C5592" t="str">
            <v>DESPESA C/ PESSOAL</v>
          </cell>
          <cell r="I5592" t="str">
            <v>fevereiro</v>
          </cell>
          <cell r="N5592">
            <v>778.77</v>
          </cell>
        </row>
        <row r="5593">
          <cell r="B5593" t="str">
            <v>SALARIOS</v>
          </cell>
          <cell r="C5593" t="str">
            <v>DESPESA C/ PESSOAL</v>
          </cell>
          <cell r="I5593" t="str">
            <v>fevereiro</v>
          </cell>
          <cell r="N5593">
            <v>921.39</v>
          </cell>
        </row>
        <row r="5594">
          <cell r="B5594" t="str">
            <v>SALARIOS</v>
          </cell>
          <cell r="C5594" t="str">
            <v>DESPESA C/ PESSOAL</v>
          </cell>
          <cell r="I5594" t="str">
            <v>fevereiro</v>
          </cell>
          <cell r="N5594">
            <v>1165.6500000000001</v>
          </cell>
        </row>
        <row r="5595">
          <cell r="B5595" t="str">
            <v>SALARIOS</v>
          </cell>
          <cell r="C5595" t="str">
            <v>DESPESA C/ PESSOAL</v>
          </cell>
          <cell r="I5595" t="str">
            <v>fevereiro</v>
          </cell>
          <cell r="N5595">
            <v>1266.58</v>
          </cell>
        </row>
        <row r="5596">
          <cell r="B5596" t="str">
            <v>SALARIOS</v>
          </cell>
          <cell r="C5596" t="str">
            <v>DESPESA C/ PESSOAL</v>
          </cell>
          <cell r="I5596" t="str">
            <v>fevereiro</v>
          </cell>
          <cell r="N5596">
            <v>1348.03</v>
          </cell>
        </row>
        <row r="5597">
          <cell r="B5597" t="str">
            <v>SALARIOS</v>
          </cell>
          <cell r="C5597" t="str">
            <v>DESPESA C/ PESSOAL</v>
          </cell>
          <cell r="I5597" t="str">
            <v>fevereiro</v>
          </cell>
          <cell r="N5597">
            <v>1348.22</v>
          </cell>
        </row>
        <row r="5598">
          <cell r="B5598" t="str">
            <v>SALARIOS</v>
          </cell>
          <cell r="C5598" t="str">
            <v>DESPESA C/ PESSOAL</v>
          </cell>
          <cell r="I5598" t="str">
            <v>fevereiro</v>
          </cell>
          <cell r="N5598">
            <v>1383.86</v>
          </cell>
        </row>
        <row r="5599">
          <cell r="B5599" t="str">
            <v>SALARIOS</v>
          </cell>
          <cell r="C5599" t="str">
            <v>DESPESA C/ PESSOAL</v>
          </cell>
          <cell r="I5599" t="str">
            <v>fevereiro</v>
          </cell>
          <cell r="N5599">
            <v>1406.15</v>
          </cell>
        </row>
        <row r="5600">
          <cell r="B5600" t="str">
            <v>SALARIOS</v>
          </cell>
          <cell r="C5600" t="str">
            <v>DESPESA C/ PESSOAL</v>
          </cell>
          <cell r="I5600" t="str">
            <v>fevereiro</v>
          </cell>
          <cell r="N5600">
            <v>1488.45</v>
          </cell>
        </row>
        <row r="5601">
          <cell r="B5601" t="str">
            <v>SALARIOS</v>
          </cell>
          <cell r="C5601" t="str">
            <v>DESPESA C/ PESSOAL</v>
          </cell>
          <cell r="I5601" t="str">
            <v>fevereiro</v>
          </cell>
          <cell r="N5601">
            <v>1514.05</v>
          </cell>
        </row>
        <row r="5602">
          <cell r="B5602" t="str">
            <v>PAGAMENTO DE GORJETA</v>
          </cell>
          <cell r="C5602" t="str">
            <v>DESPESA C/ PESSOAL</v>
          </cell>
          <cell r="I5602" t="str">
            <v>fevereiro</v>
          </cell>
          <cell r="N5602">
            <v>1696.24</v>
          </cell>
        </row>
        <row r="5603">
          <cell r="B5603" t="str">
            <v>PAGAMENTO DE GORJETA</v>
          </cell>
          <cell r="C5603" t="str">
            <v>DESPESA C/ PESSOAL</v>
          </cell>
          <cell r="I5603" t="str">
            <v>fevereiro</v>
          </cell>
          <cell r="N5603">
            <v>1710.56</v>
          </cell>
        </row>
        <row r="5604">
          <cell r="B5604" t="str">
            <v>PAGAMENTO DE GORJETA</v>
          </cell>
          <cell r="C5604" t="str">
            <v>DESPESA C/ PESSOAL</v>
          </cell>
          <cell r="I5604" t="str">
            <v>fevereiro</v>
          </cell>
          <cell r="N5604">
            <v>1715.52</v>
          </cell>
        </row>
        <row r="5605">
          <cell r="B5605" t="str">
            <v>PAGAMENTO DE GORJETA</v>
          </cell>
          <cell r="C5605" t="str">
            <v>DESPESA C/ PESSOAL</v>
          </cell>
          <cell r="I5605" t="str">
            <v>fevereiro</v>
          </cell>
          <cell r="N5605">
            <v>1768.1</v>
          </cell>
        </row>
        <row r="5606">
          <cell r="B5606" t="str">
            <v>PAGAMENTO DE GORJETA</v>
          </cell>
          <cell r="C5606" t="str">
            <v>DESPESA C/ PESSOAL</v>
          </cell>
          <cell r="I5606" t="str">
            <v>fevereiro</v>
          </cell>
          <cell r="N5606">
            <v>1815.81</v>
          </cell>
        </row>
        <row r="5607">
          <cell r="B5607" t="str">
            <v>PAGAMENTO DE GORJETA</v>
          </cell>
          <cell r="C5607" t="str">
            <v>DESPESA C/ PESSOAL</v>
          </cell>
          <cell r="I5607" t="str">
            <v>fevereiro</v>
          </cell>
          <cell r="N5607">
            <v>1838.54</v>
          </cell>
        </row>
        <row r="5608">
          <cell r="B5608" t="str">
            <v>SALARIOS</v>
          </cell>
          <cell r="C5608" t="str">
            <v>DESPESA C/ PESSOAL</v>
          </cell>
          <cell r="I5608" t="str">
            <v>fevereiro</v>
          </cell>
          <cell r="N5608">
            <v>1864.69</v>
          </cell>
        </row>
        <row r="5609">
          <cell r="B5609" t="str">
            <v>SALARIOS</v>
          </cell>
          <cell r="C5609" t="str">
            <v>DESPESA C/ PESSOAL</v>
          </cell>
          <cell r="I5609" t="str">
            <v>fevereiro</v>
          </cell>
          <cell r="N5609">
            <v>1903.36</v>
          </cell>
        </row>
        <row r="5610">
          <cell r="B5610" t="str">
            <v>SALARIOS</v>
          </cell>
          <cell r="C5610" t="str">
            <v>DESPESA C/ PESSOAL</v>
          </cell>
          <cell r="I5610" t="str">
            <v>fevereiro</v>
          </cell>
          <cell r="N5610">
            <v>1904.05</v>
          </cell>
        </row>
        <row r="5611">
          <cell r="B5611" t="str">
            <v>PAGAMENTO DE GORJETA</v>
          </cell>
          <cell r="C5611" t="str">
            <v>DESPESA C/ PESSOAL</v>
          </cell>
          <cell r="I5611" t="str">
            <v>fevereiro</v>
          </cell>
          <cell r="N5611">
            <v>1913.51</v>
          </cell>
        </row>
        <row r="5612">
          <cell r="B5612" t="str">
            <v>SALARIOS</v>
          </cell>
          <cell r="C5612" t="str">
            <v>DESPESA C/ PESSOAL</v>
          </cell>
          <cell r="I5612" t="str">
            <v>fevereiro</v>
          </cell>
          <cell r="N5612">
            <v>1917.85</v>
          </cell>
        </row>
        <row r="5613">
          <cell r="B5613" t="str">
            <v>PAGAMENTO DE GORJETA</v>
          </cell>
          <cell r="C5613" t="str">
            <v>DESPESA C/ PESSOAL</v>
          </cell>
          <cell r="I5613" t="str">
            <v>fevereiro</v>
          </cell>
          <cell r="N5613">
            <v>1924.51</v>
          </cell>
        </row>
        <row r="5614">
          <cell r="B5614" t="str">
            <v>SALARIOS</v>
          </cell>
          <cell r="C5614" t="str">
            <v>DESPESA C/ PESSOAL</v>
          </cell>
          <cell r="I5614" t="str">
            <v>fevereiro</v>
          </cell>
          <cell r="N5614">
            <v>1960.7</v>
          </cell>
        </row>
        <row r="5615">
          <cell r="B5615" t="str">
            <v>PAGAMENTO DE GORJETA</v>
          </cell>
          <cell r="C5615" t="str">
            <v>DESPESA C/ PESSOAL</v>
          </cell>
          <cell r="I5615" t="str">
            <v>fevereiro</v>
          </cell>
          <cell r="N5615">
            <v>2078.4</v>
          </cell>
        </row>
        <row r="5616">
          <cell r="B5616" t="str">
            <v>SALARIOS</v>
          </cell>
          <cell r="C5616" t="str">
            <v>DESPESA C/ PESSOAL</v>
          </cell>
          <cell r="I5616" t="str">
            <v>fevereiro</v>
          </cell>
          <cell r="N5616">
            <v>2092.14</v>
          </cell>
        </row>
        <row r="5617">
          <cell r="B5617" t="str">
            <v>SALARIOS</v>
          </cell>
          <cell r="C5617" t="str">
            <v>DESPESA C/ PESSOAL</v>
          </cell>
          <cell r="I5617" t="str">
            <v>fevereiro</v>
          </cell>
          <cell r="N5617">
            <v>2139</v>
          </cell>
        </row>
        <row r="5618">
          <cell r="B5618" t="str">
            <v>SALARIOS</v>
          </cell>
          <cell r="C5618" t="str">
            <v>DESPESA C/ PESSOAL</v>
          </cell>
          <cell r="I5618" t="str">
            <v>fevereiro</v>
          </cell>
          <cell r="N5618">
            <v>2185.0500000000002</v>
          </cell>
        </row>
        <row r="5619">
          <cell r="B5619" t="str">
            <v>PAGAMENTO DE GORJETA</v>
          </cell>
          <cell r="C5619" t="str">
            <v>DESPESA C/ PESSOAL</v>
          </cell>
          <cell r="I5619" t="str">
            <v>fevereiro</v>
          </cell>
          <cell r="N5619">
            <v>2199.7600000000002</v>
          </cell>
        </row>
        <row r="5620">
          <cell r="B5620" t="str">
            <v>SALARIOS</v>
          </cell>
          <cell r="C5620" t="str">
            <v>DESPESA C/ PESSOAL</v>
          </cell>
          <cell r="I5620" t="str">
            <v>fevereiro</v>
          </cell>
          <cell r="N5620">
            <v>2335.2600000000002</v>
          </cell>
        </row>
        <row r="5621">
          <cell r="B5621" t="str">
            <v>SALARIOS</v>
          </cell>
          <cell r="C5621" t="str">
            <v>DESPESA C/ PESSOAL</v>
          </cell>
          <cell r="I5621" t="str">
            <v>fevereiro</v>
          </cell>
          <cell r="N5621">
            <v>2367.41</v>
          </cell>
        </row>
        <row r="5622">
          <cell r="B5622" t="str">
            <v>SALARIOS</v>
          </cell>
          <cell r="C5622" t="str">
            <v>DESPESA C/ PESSOAL</v>
          </cell>
          <cell r="I5622" t="str">
            <v>fevereiro</v>
          </cell>
          <cell r="N5622">
            <v>2448.46</v>
          </cell>
        </row>
        <row r="5623">
          <cell r="B5623" t="str">
            <v>PAGAMENTO DE GORJETA</v>
          </cell>
          <cell r="C5623" t="str">
            <v>DESPESA C/ PESSOAL</v>
          </cell>
          <cell r="I5623" t="str">
            <v>fevereiro</v>
          </cell>
          <cell r="N5623">
            <v>2449.5700000000002</v>
          </cell>
        </row>
        <row r="5624">
          <cell r="B5624" t="str">
            <v>PAGAMENTO DE GORJETA</v>
          </cell>
          <cell r="C5624" t="str">
            <v>DESPESA C/ PESSOAL</v>
          </cell>
          <cell r="I5624" t="str">
            <v>fevereiro</v>
          </cell>
          <cell r="N5624">
            <v>2462.71</v>
          </cell>
        </row>
        <row r="5625">
          <cell r="B5625" t="str">
            <v>PAGAMENTO DE GORJETA</v>
          </cell>
          <cell r="C5625" t="str">
            <v>DESPESA C/ PESSOAL</v>
          </cell>
          <cell r="I5625" t="str">
            <v>fevereiro</v>
          </cell>
          <cell r="N5625">
            <v>2474.2399999999998</v>
          </cell>
        </row>
        <row r="5626">
          <cell r="B5626" t="str">
            <v>PAGAMENTO DE GORJETA</v>
          </cell>
          <cell r="C5626" t="str">
            <v>DESPESA C/ PESSOAL</v>
          </cell>
          <cell r="I5626" t="str">
            <v>fevereiro</v>
          </cell>
          <cell r="N5626">
            <v>2484.04</v>
          </cell>
        </row>
        <row r="5627">
          <cell r="B5627" t="str">
            <v>SALARIOS</v>
          </cell>
          <cell r="C5627" t="str">
            <v>DESPESA C/ PESSOAL</v>
          </cell>
          <cell r="I5627" t="str">
            <v>fevereiro</v>
          </cell>
          <cell r="N5627">
            <v>2503.7600000000002</v>
          </cell>
        </row>
        <row r="5628">
          <cell r="B5628" t="str">
            <v>SALARIOS</v>
          </cell>
          <cell r="C5628" t="str">
            <v>DESPESA C/ PESSOAL</v>
          </cell>
          <cell r="I5628" t="str">
            <v>fevereiro</v>
          </cell>
          <cell r="N5628">
            <v>2526.52</v>
          </cell>
        </row>
        <row r="5629">
          <cell r="B5629" t="str">
            <v>SALARIOS</v>
          </cell>
          <cell r="C5629" t="str">
            <v>DESPESA C/ PESSOAL</v>
          </cell>
          <cell r="I5629" t="str">
            <v>fevereiro</v>
          </cell>
          <cell r="N5629">
            <v>2552.4299999999998</v>
          </cell>
        </row>
        <row r="5630">
          <cell r="B5630" t="str">
            <v>PAGAMENTO DE GORJETA</v>
          </cell>
          <cell r="C5630" t="str">
            <v>DESPESA C/ PESSOAL</v>
          </cell>
          <cell r="I5630" t="str">
            <v>fevereiro</v>
          </cell>
          <cell r="N5630">
            <v>2566.48</v>
          </cell>
        </row>
        <row r="5631">
          <cell r="B5631" t="str">
            <v>SALARIOS</v>
          </cell>
          <cell r="C5631" t="str">
            <v>DESPESA C/ PESSOAL</v>
          </cell>
          <cell r="I5631" t="str">
            <v>fevereiro</v>
          </cell>
          <cell r="N5631">
            <v>2569.09</v>
          </cell>
        </row>
        <row r="5632">
          <cell r="B5632" t="str">
            <v>SALARIOS</v>
          </cell>
          <cell r="C5632" t="str">
            <v>DESPESA C/ PESSOAL</v>
          </cell>
          <cell r="I5632" t="str">
            <v>fevereiro</v>
          </cell>
          <cell r="N5632">
            <v>2603.7399999999998</v>
          </cell>
        </row>
        <row r="5633">
          <cell r="B5633" t="str">
            <v>PAGAMENTO DE GORJETA</v>
          </cell>
          <cell r="C5633" t="str">
            <v>DESPESA C/ PESSOAL</v>
          </cell>
          <cell r="I5633" t="str">
            <v>fevereiro</v>
          </cell>
          <cell r="N5633">
            <v>2608.41</v>
          </cell>
        </row>
        <row r="5634">
          <cell r="B5634" t="str">
            <v>SALARIOS</v>
          </cell>
          <cell r="C5634" t="str">
            <v>DESPESA C/ PESSOAL</v>
          </cell>
          <cell r="I5634" t="str">
            <v>fevereiro</v>
          </cell>
          <cell r="N5634">
            <v>2677.52</v>
          </cell>
        </row>
        <row r="5635">
          <cell r="B5635" t="str">
            <v>PAGAMENTO DE GORJETA</v>
          </cell>
          <cell r="C5635" t="str">
            <v>DESPESA C/ PESSOAL</v>
          </cell>
          <cell r="I5635" t="str">
            <v>fevereiro</v>
          </cell>
          <cell r="N5635">
            <v>2705.38</v>
          </cell>
        </row>
        <row r="5636">
          <cell r="B5636" t="str">
            <v>PAGAMENTO DE GORJETA</v>
          </cell>
          <cell r="C5636" t="str">
            <v>DESPESA C/ PESSOAL</v>
          </cell>
          <cell r="I5636" t="str">
            <v>fevereiro</v>
          </cell>
          <cell r="N5636">
            <v>2727.91</v>
          </cell>
        </row>
        <row r="5637">
          <cell r="B5637" t="str">
            <v>SALARIOS</v>
          </cell>
          <cell r="C5637" t="str">
            <v>DESPESA C/ PESSOAL</v>
          </cell>
          <cell r="I5637" t="str">
            <v>fevereiro</v>
          </cell>
          <cell r="N5637">
            <v>2740.36</v>
          </cell>
        </row>
        <row r="5638">
          <cell r="B5638" t="str">
            <v>PAGAMENTO DE GORJETA</v>
          </cell>
          <cell r="C5638" t="str">
            <v>DESPESA C/ PESSOAL</v>
          </cell>
          <cell r="I5638" t="str">
            <v>fevereiro</v>
          </cell>
          <cell r="N5638">
            <v>2781.15</v>
          </cell>
        </row>
        <row r="5639">
          <cell r="B5639" t="str">
            <v>PAGAMENTO DE GORJETA</v>
          </cell>
          <cell r="C5639" t="str">
            <v>DESPESA C/ PESSOAL</v>
          </cell>
          <cell r="I5639" t="str">
            <v>fevereiro</v>
          </cell>
          <cell r="N5639">
            <v>2798.11</v>
          </cell>
        </row>
        <row r="5640">
          <cell r="B5640" t="str">
            <v>PAGAMENTO DE GORJETA</v>
          </cell>
          <cell r="C5640" t="str">
            <v>DESPESA C/ PESSOAL</v>
          </cell>
          <cell r="I5640" t="str">
            <v>fevereiro</v>
          </cell>
          <cell r="N5640">
            <v>2807.5</v>
          </cell>
        </row>
        <row r="5641">
          <cell r="B5641" t="str">
            <v>PAGAMENTO DE GORJETA</v>
          </cell>
          <cell r="C5641" t="str">
            <v>DESPESA C/ PESSOAL</v>
          </cell>
          <cell r="I5641" t="str">
            <v>fevereiro</v>
          </cell>
          <cell r="N5641">
            <v>2870.41</v>
          </cell>
        </row>
        <row r="5642">
          <cell r="B5642" t="str">
            <v>SALARIOS</v>
          </cell>
          <cell r="C5642" t="str">
            <v>DESPESA C/ PESSOAL</v>
          </cell>
          <cell r="I5642" t="str">
            <v>fevereiro</v>
          </cell>
          <cell r="N5642">
            <v>2910.51</v>
          </cell>
        </row>
        <row r="5643">
          <cell r="B5643" t="str">
            <v>SALARIOS</v>
          </cell>
          <cell r="C5643" t="str">
            <v>DESPESA C/ PESSOAL</v>
          </cell>
          <cell r="I5643" t="str">
            <v>fevereiro</v>
          </cell>
          <cell r="N5643">
            <v>2978.42</v>
          </cell>
        </row>
        <row r="5644">
          <cell r="B5644" t="str">
            <v>PAGAMENTO DE GORJETA</v>
          </cell>
          <cell r="C5644" t="str">
            <v>DESPESA C/ PESSOAL</v>
          </cell>
          <cell r="I5644" t="str">
            <v>fevereiro</v>
          </cell>
          <cell r="N5644">
            <v>3086.53</v>
          </cell>
        </row>
        <row r="5645">
          <cell r="B5645" t="str">
            <v>PAGAMENTO DE GORJETA</v>
          </cell>
          <cell r="C5645" t="str">
            <v>DESPESA C/ PESSOAL</v>
          </cell>
          <cell r="I5645" t="str">
            <v>fevereiro</v>
          </cell>
          <cell r="N5645">
            <v>3100.89</v>
          </cell>
        </row>
        <row r="5646">
          <cell r="B5646" t="str">
            <v>SALARIOS</v>
          </cell>
          <cell r="C5646" t="str">
            <v>DESPESA C/ PESSOAL</v>
          </cell>
          <cell r="I5646" t="str">
            <v>fevereiro</v>
          </cell>
          <cell r="N5646">
            <v>3168.21</v>
          </cell>
        </row>
        <row r="5647">
          <cell r="B5647" t="str">
            <v>SALARIOS</v>
          </cell>
          <cell r="C5647" t="str">
            <v>DESPESA C/ PESSOAL</v>
          </cell>
          <cell r="I5647" t="str">
            <v>fevereiro</v>
          </cell>
          <cell r="N5647">
            <v>3195.26</v>
          </cell>
        </row>
        <row r="5648">
          <cell r="B5648" t="str">
            <v>SALARIOS</v>
          </cell>
          <cell r="C5648" t="str">
            <v>DESPESA C/ PESSOAL</v>
          </cell>
          <cell r="I5648" t="str">
            <v>fevereiro</v>
          </cell>
          <cell r="N5648">
            <v>3250.08</v>
          </cell>
        </row>
        <row r="5649">
          <cell r="B5649" t="str">
            <v>PAGAMENTO DE GORJETA</v>
          </cell>
          <cell r="C5649" t="str">
            <v>DESPESA C/ PESSOAL</v>
          </cell>
          <cell r="I5649" t="str">
            <v>fevereiro</v>
          </cell>
          <cell r="N5649">
            <v>3347.24</v>
          </cell>
        </row>
        <row r="5650">
          <cell r="B5650" t="str">
            <v>PAGAMENTO DE GORJETA</v>
          </cell>
          <cell r="C5650" t="str">
            <v>DESPESA C/ PESSOAL</v>
          </cell>
          <cell r="I5650" t="str">
            <v>fevereiro</v>
          </cell>
          <cell r="N5650">
            <v>3361.94</v>
          </cell>
        </row>
        <row r="5651">
          <cell r="B5651" t="str">
            <v>PAGAMENTO DE GORJETA</v>
          </cell>
          <cell r="C5651" t="str">
            <v>DESPESA C/ PESSOAL</v>
          </cell>
          <cell r="I5651" t="str">
            <v>fevereiro</v>
          </cell>
          <cell r="N5651">
            <v>3433.92</v>
          </cell>
        </row>
        <row r="5652">
          <cell r="B5652" t="str">
            <v>SALARIOS</v>
          </cell>
          <cell r="C5652" t="str">
            <v>DESPESA C/ PESSOAL</v>
          </cell>
          <cell r="I5652" t="str">
            <v>fevereiro</v>
          </cell>
          <cell r="N5652">
            <v>3456.16</v>
          </cell>
        </row>
        <row r="5653">
          <cell r="B5653" t="str">
            <v>SALARIOS</v>
          </cell>
          <cell r="C5653" t="str">
            <v>DESPESA C/ PESSOAL</v>
          </cell>
          <cell r="I5653" t="str">
            <v>fevereiro</v>
          </cell>
          <cell r="N5653">
            <v>3474.05</v>
          </cell>
        </row>
        <row r="5654">
          <cell r="B5654" t="str">
            <v>SALARIOS</v>
          </cell>
          <cell r="C5654" t="str">
            <v>DESPESA C/ PESSOAL</v>
          </cell>
          <cell r="I5654" t="str">
            <v>fevereiro</v>
          </cell>
          <cell r="N5654">
            <v>3496.13</v>
          </cell>
        </row>
        <row r="5655">
          <cell r="B5655" t="str">
            <v>SALARIOS</v>
          </cell>
          <cell r="C5655" t="str">
            <v>DESPESA C/ PESSOAL</v>
          </cell>
          <cell r="I5655" t="str">
            <v>fevereiro</v>
          </cell>
          <cell r="N5655">
            <v>3524.75</v>
          </cell>
        </row>
        <row r="5656">
          <cell r="B5656" t="str">
            <v>SALARIOS</v>
          </cell>
          <cell r="C5656" t="str">
            <v>DESPESA C/ PESSOAL</v>
          </cell>
          <cell r="I5656" t="str">
            <v>fevereiro</v>
          </cell>
          <cell r="N5656">
            <v>3779.16</v>
          </cell>
        </row>
        <row r="5657">
          <cell r="B5657" t="str">
            <v>SALARIOS</v>
          </cell>
          <cell r="C5657" t="str">
            <v>DESPESA C/ PESSOAL</v>
          </cell>
          <cell r="I5657" t="str">
            <v>fevereiro</v>
          </cell>
          <cell r="N5657">
            <v>3810.46</v>
          </cell>
        </row>
        <row r="5658">
          <cell r="B5658" t="str">
            <v>PAGAMENTO DE GORJETA</v>
          </cell>
          <cell r="C5658" t="str">
            <v>DESPESA C/ PESSOAL</v>
          </cell>
          <cell r="I5658" t="str">
            <v>fevereiro</v>
          </cell>
          <cell r="N5658">
            <v>3848.14</v>
          </cell>
        </row>
        <row r="5659">
          <cell r="B5659" t="str">
            <v>PAGAMENTO DE GORJETA</v>
          </cell>
          <cell r="C5659" t="str">
            <v>DESPESA C/ PESSOAL</v>
          </cell>
          <cell r="I5659" t="str">
            <v>fevereiro</v>
          </cell>
          <cell r="N5659">
            <v>3974.32</v>
          </cell>
        </row>
        <row r="5660">
          <cell r="B5660" t="str">
            <v>PAGAMENTO DE GORJETA</v>
          </cell>
          <cell r="C5660" t="str">
            <v>DESPESA C/ PESSOAL</v>
          </cell>
          <cell r="I5660" t="str">
            <v>fevereiro</v>
          </cell>
          <cell r="N5660">
            <v>4067.52</v>
          </cell>
        </row>
        <row r="5661">
          <cell r="B5661" t="str">
            <v>PAGAMENTO DE GORJETA</v>
          </cell>
          <cell r="C5661" t="str">
            <v>DESPESA C/ PESSOAL</v>
          </cell>
          <cell r="I5661" t="str">
            <v>fevereiro</v>
          </cell>
          <cell r="N5661">
            <v>4080.07</v>
          </cell>
        </row>
        <row r="5662">
          <cell r="B5662" t="str">
            <v>PAGAMENTO DE GORJETA</v>
          </cell>
          <cell r="C5662" t="str">
            <v>DESPESA C/ PESSOAL</v>
          </cell>
          <cell r="I5662" t="str">
            <v>fevereiro</v>
          </cell>
          <cell r="N5662">
            <v>4101.0200000000004</v>
          </cell>
        </row>
        <row r="5663">
          <cell r="B5663" t="str">
            <v>SALARIOS</v>
          </cell>
          <cell r="C5663" t="str">
            <v>DESPESA C/ PESSOAL</v>
          </cell>
          <cell r="I5663" t="str">
            <v>fevereiro</v>
          </cell>
          <cell r="N5663">
            <v>4147.84</v>
          </cell>
        </row>
        <row r="5664">
          <cell r="B5664" t="str">
            <v>SALARIOS</v>
          </cell>
          <cell r="C5664" t="str">
            <v>DESPESA C/ PESSOAL</v>
          </cell>
          <cell r="I5664" t="str">
            <v>fevereiro</v>
          </cell>
          <cell r="N5664">
            <v>4160.72</v>
          </cell>
        </row>
        <row r="5665">
          <cell r="B5665" t="str">
            <v>PAGAMENTO DE GORJETA</v>
          </cell>
          <cell r="C5665" t="str">
            <v>DESPESA C/ PESSOAL</v>
          </cell>
          <cell r="I5665" t="str">
            <v>fevereiro</v>
          </cell>
          <cell r="N5665">
            <v>4550.2</v>
          </cell>
        </row>
        <row r="5666">
          <cell r="B5666" t="str">
            <v>PAGAMENTO DE GORJETA</v>
          </cell>
          <cell r="C5666" t="str">
            <v>DESPESA C/ PESSOAL</v>
          </cell>
          <cell r="I5666" t="str">
            <v>fevereiro</v>
          </cell>
          <cell r="N5666">
            <v>4835.12</v>
          </cell>
        </row>
        <row r="5667">
          <cell r="B5667" t="str">
            <v>PAGAMENTO DE GORJETA</v>
          </cell>
          <cell r="C5667" t="str">
            <v>DESPESA C/ PESSOAL</v>
          </cell>
          <cell r="I5667" t="str">
            <v>fevereiro</v>
          </cell>
          <cell r="N5667">
            <v>6002.87</v>
          </cell>
        </row>
        <row r="5668">
          <cell r="B5668" t="str">
            <v>PAGAMENTO DE GORJETA</v>
          </cell>
          <cell r="C5668" t="str">
            <v>DESPESA C/ PESSOAL</v>
          </cell>
          <cell r="I5668" t="str">
            <v>fevereiro</v>
          </cell>
          <cell r="N5668">
            <v>6109.92</v>
          </cell>
        </row>
        <row r="5669">
          <cell r="B5669" t="str">
            <v>PAGAMENTO DE GORJETA</v>
          </cell>
          <cell r="C5669" t="str">
            <v>DESPESA C/ PESSOAL</v>
          </cell>
          <cell r="I5669" t="str">
            <v>fevereiro</v>
          </cell>
          <cell r="N5669">
            <v>6817.25</v>
          </cell>
        </row>
        <row r="5670">
          <cell r="B5670" t="str">
            <v>FERIAS</v>
          </cell>
          <cell r="C5670" t="str">
            <v>DESPESA C/ PESSOAL</v>
          </cell>
          <cell r="I5670" t="str">
            <v>fevereiro</v>
          </cell>
          <cell r="N5670">
            <v>5302.35</v>
          </cell>
        </row>
        <row r="5671">
          <cell r="B5671" t="str">
            <v>FERIAS</v>
          </cell>
          <cell r="C5671" t="str">
            <v>DESPESA C/ PESSOAL</v>
          </cell>
          <cell r="I5671" t="str">
            <v>fevereiro</v>
          </cell>
          <cell r="N5671">
            <v>7543.57</v>
          </cell>
        </row>
        <row r="5672">
          <cell r="B5672" t="str">
            <v>SALARIOS</v>
          </cell>
          <cell r="C5672" t="str">
            <v>DESPESA C/ PESSOAL</v>
          </cell>
          <cell r="I5672" t="str">
            <v>fevereiro</v>
          </cell>
          <cell r="N5672">
            <v>236.84</v>
          </cell>
        </row>
        <row r="5673">
          <cell r="B5673" t="str">
            <v>SALARIOS</v>
          </cell>
          <cell r="C5673" t="str">
            <v>DESPESA C/ PESSOAL</v>
          </cell>
          <cell r="I5673" t="str">
            <v>fevereiro</v>
          </cell>
          <cell r="N5673">
            <v>398.72</v>
          </cell>
        </row>
        <row r="5674">
          <cell r="B5674" t="str">
            <v>SALARIOS</v>
          </cell>
          <cell r="C5674" t="str">
            <v>DESPESA C/ PESSOAL</v>
          </cell>
          <cell r="I5674" t="str">
            <v>fevereiro</v>
          </cell>
          <cell r="N5674">
            <v>401.22</v>
          </cell>
        </row>
        <row r="5675">
          <cell r="B5675" t="str">
            <v>PAGAMENTO DE GORJETA</v>
          </cell>
          <cell r="C5675" t="str">
            <v>DESPESA C/ PESSOAL</v>
          </cell>
          <cell r="I5675" t="str">
            <v>fevereiro</v>
          </cell>
          <cell r="N5675">
            <v>650.44000000000005</v>
          </cell>
        </row>
        <row r="5676">
          <cell r="B5676" t="str">
            <v>SALARIOS</v>
          </cell>
          <cell r="C5676" t="str">
            <v>DESPESA C/ PESSOAL</v>
          </cell>
          <cell r="I5676" t="str">
            <v>fevereiro</v>
          </cell>
          <cell r="N5676">
            <v>705.16</v>
          </cell>
        </row>
        <row r="5677">
          <cell r="B5677" t="str">
            <v>SALARIOS</v>
          </cell>
          <cell r="C5677" t="str">
            <v>DESPESA C/ PESSOAL</v>
          </cell>
          <cell r="I5677" t="str">
            <v>fevereiro</v>
          </cell>
          <cell r="N5677">
            <v>723.32</v>
          </cell>
        </row>
        <row r="5678">
          <cell r="B5678" t="str">
            <v>SALARIOS</v>
          </cell>
          <cell r="C5678" t="str">
            <v>DESPESA C/ PESSOAL</v>
          </cell>
          <cell r="I5678" t="str">
            <v>fevereiro</v>
          </cell>
          <cell r="N5678">
            <v>837.98</v>
          </cell>
        </row>
        <row r="5679">
          <cell r="B5679" t="str">
            <v>SALARIOS</v>
          </cell>
          <cell r="C5679" t="str">
            <v>DESPESA C/ PESSOAL</v>
          </cell>
          <cell r="I5679" t="str">
            <v>fevereiro</v>
          </cell>
          <cell r="N5679">
            <v>838.37</v>
          </cell>
        </row>
        <row r="5680">
          <cell r="B5680" t="str">
            <v>SALARIOS</v>
          </cell>
          <cell r="C5680" t="str">
            <v>DESPESA C/ PESSOAL</v>
          </cell>
          <cell r="I5680" t="str">
            <v>fevereiro</v>
          </cell>
          <cell r="N5680">
            <v>855.63</v>
          </cell>
        </row>
        <row r="5681">
          <cell r="B5681" t="str">
            <v>SALARIOS</v>
          </cell>
          <cell r="C5681" t="str">
            <v>DESPESA C/ PESSOAL</v>
          </cell>
          <cell r="I5681" t="str">
            <v>fevereiro</v>
          </cell>
          <cell r="N5681">
            <v>858.42</v>
          </cell>
        </row>
        <row r="5682">
          <cell r="B5682" t="str">
            <v>SALARIOS</v>
          </cell>
          <cell r="C5682" t="str">
            <v>DESPESA C/ PESSOAL</v>
          </cell>
          <cell r="I5682" t="str">
            <v>fevereiro</v>
          </cell>
          <cell r="N5682">
            <v>996.91</v>
          </cell>
        </row>
        <row r="5683">
          <cell r="B5683" t="str">
            <v>PAGAMENTO DE GORJETA</v>
          </cell>
          <cell r="C5683" t="str">
            <v>DESPESA C/ PESSOAL</v>
          </cell>
          <cell r="I5683" t="str">
            <v>fevereiro</v>
          </cell>
          <cell r="N5683">
            <v>1021.32</v>
          </cell>
        </row>
        <row r="5684">
          <cell r="B5684" t="str">
            <v>SALARIOS</v>
          </cell>
          <cell r="C5684" t="str">
            <v>DESPESA C/ PESSOAL</v>
          </cell>
          <cell r="I5684" t="str">
            <v>fevereiro</v>
          </cell>
          <cell r="N5684">
            <v>1058.05</v>
          </cell>
        </row>
        <row r="5685">
          <cell r="B5685" t="str">
            <v>PAGAMENTO DE GORJETA</v>
          </cell>
          <cell r="C5685" t="str">
            <v>DESPESA C/ PESSOAL</v>
          </cell>
          <cell r="I5685" t="str">
            <v>fevereiro</v>
          </cell>
          <cell r="N5685">
            <v>1083.1400000000001</v>
          </cell>
        </row>
        <row r="5686">
          <cell r="B5686" t="str">
            <v>PAGAMENTO DE GORJETA</v>
          </cell>
          <cell r="C5686" t="str">
            <v>DESPESA C/ PESSOAL</v>
          </cell>
          <cell r="I5686" t="str">
            <v>fevereiro</v>
          </cell>
          <cell r="N5686">
            <v>1097.4000000000001</v>
          </cell>
        </row>
        <row r="5687">
          <cell r="B5687" t="str">
            <v>SALARIOS</v>
          </cell>
          <cell r="C5687" t="str">
            <v>DESPESA C/ PESSOAL</v>
          </cell>
          <cell r="I5687" t="str">
            <v>fevereiro</v>
          </cell>
          <cell r="N5687">
            <v>1097.4000000000001</v>
          </cell>
        </row>
        <row r="5688">
          <cell r="B5688" t="str">
            <v>PAGAMENTO DE GORJETA</v>
          </cell>
          <cell r="C5688" t="str">
            <v>DESPESA C/ PESSOAL</v>
          </cell>
          <cell r="I5688" t="str">
            <v>fevereiro</v>
          </cell>
          <cell r="N5688">
            <v>1097.4000000000001</v>
          </cell>
        </row>
        <row r="5689">
          <cell r="B5689" t="str">
            <v>SALARIOS</v>
          </cell>
          <cell r="C5689" t="str">
            <v>DESPESA C/ PESSOAL</v>
          </cell>
          <cell r="I5689" t="str">
            <v>fevereiro</v>
          </cell>
          <cell r="N5689">
            <v>1097.4000000000001</v>
          </cell>
        </row>
        <row r="5690">
          <cell r="B5690" t="str">
            <v>SALARIOS</v>
          </cell>
          <cell r="C5690" t="str">
            <v>DESPESA C/ PESSOAL</v>
          </cell>
          <cell r="I5690" t="str">
            <v>fevereiro</v>
          </cell>
          <cell r="N5690">
            <v>1120</v>
          </cell>
        </row>
        <row r="5691">
          <cell r="B5691" t="str">
            <v>SALARIOS</v>
          </cell>
          <cell r="C5691" t="str">
            <v>DESPESA C/ PESSOAL</v>
          </cell>
          <cell r="I5691" t="str">
            <v>fevereiro</v>
          </cell>
          <cell r="N5691">
            <v>1127.53</v>
          </cell>
        </row>
        <row r="5692">
          <cell r="B5692" t="str">
            <v>SALARIOS</v>
          </cell>
          <cell r="C5692" t="str">
            <v>DESPESA C/ PESSOAL</v>
          </cell>
          <cell r="I5692" t="str">
            <v>fevereiro</v>
          </cell>
          <cell r="N5692">
            <v>1147.43</v>
          </cell>
        </row>
        <row r="5693">
          <cell r="B5693" t="str">
            <v>PAGAMENTO DE GORJETA</v>
          </cell>
          <cell r="C5693" t="str">
            <v>DESPESA C/ PESSOAL</v>
          </cell>
          <cell r="I5693" t="str">
            <v>fevereiro</v>
          </cell>
          <cell r="N5693">
            <v>1154.43</v>
          </cell>
        </row>
        <row r="5694">
          <cell r="B5694" t="str">
            <v>SALARIOS</v>
          </cell>
          <cell r="C5694" t="str">
            <v>DESPESA C/ PESSOAL</v>
          </cell>
          <cell r="I5694" t="str">
            <v>fevereiro</v>
          </cell>
          <cell r="N5694">
            <v>1188.18</v>
          </cell>
        </row>
        <row r="5695">
          <cell r="B5695" t="str">
            <v>SALARIOS</v>
          </cell>
          <cell r="C5695" t="str">
            <v>DESPESA C/ PESSOAL</v>
          </cell>
          <cell r="I5695" t="str">
            <v>fevereiro</v>
          </cell>
          <cell r="N5695">
            <v>1188.55</v>
          </cell>
        </row>
        <row r="5696">
          <cell r="B5696" t="str">
            <v>PAGAMENTO DE GORJETA</v>
          </cell>
          <cell r="C5696" t="str">
            <v>DESPESA C/ PESSOAL</v>
          </cell>
          <cell r="I5696" t="str">
            <v>fevereiro</v>
          </cell>
          <cell r="N5696">
            <v>1220.48</v>
          </cell>
        </row>
        <row r="5697">
          <cell r="B5697" t="str">
            <v>SALARIOS</v>
          </cell>
          <cell r="C5697" t="str">
            <v>DESPESA C/ PESSOAL</v>
          </cell>
          <cell r="I5697" t="str">
            <v>fevereiro</v>
          </cell>
          <cell r="N5697">
            <v>1220.8900000000001</v>
          </cell>
        </row>
        <row r="5698">
          <cell r="B5698" t="str">
            <v>PAGAMENTO DE GORJETA</v>
          </cell>
          <cell r="C5698" t="str">
            <v>DESPESA C/ PESSOAL</v>
          </cell>
          <cell r="I5698" t="str">
            <v>fevereiro</v>
          </cell>
          <cell r="N5698">
            <v>1262.21</v>
          </cell>
        </row>
        <row r="5699">
          <cell r="B5699" t="str">
            <v>SALARIOS</v>
          </cell>
          <cell r="C5699" t="str">
            <v>DESPESA C/ PESSOAL</v>
          </cell>
          <cell r="I5699" t="str">
            <v>fevereiro</v>
          </cell>
          <cell r="N5699">
            <v>1264.21</v>
          </cell>
        </row>
        <row r="5700">
          <cell r="B5700" t="str">
            <v>PAGAMENTO DE GORJETA</v>
          </cell>
          <cell r="C5700" t="str">
            <v>DESPESA C/ PESSOAL</v>
          </cell>
          <cell r="I5700" t="str">
            <v>fevereiro</v>
          </cell>
          <cell r="N5700">
            <v>1351.48</v>
          </cell>
        </row>
        <row r="5701">
          <cell r="B5701" t="str">
            <v>SALARIOS</v>
          </cell>
          <cell r="C5701" t="str">
            <v>DESPESA C/ PESSOAL</v>
          </cell>
          <cell r="I5701" t="str">
            <v>fevereiro</v>
          </cell>
          <cell r="N5701">
            <v>1358.96</v>
          </cell>
        </row>
        <row r="5702">
          <cell r="B5702" t="str">
            <v>PAGAMENTO DE GORJETA</v>
          </cell>
          <cell r="C5702" t="str">
            <v>DESPESA C/ PESSOAL</v>
          </cell>
          <cell r="I5702" t="str">
            <v>fevereiro</v>
          </cell>
          <cell r="N5702">
            <v>1409.88</v>
          </cell>
        </row>
        <row r="5703">
          <cell r="B5703" t="str">
            <v>PAGAMENTO DE GORJETA</v>
          </cell>
          <cell r="C5703" t="str">
            <v>DESPESA C/ PESSOAL</v>
          </cell>
          <cell r="I5703" t="str">
            <v>fevereiro</v>
          </cell>
          <cell r="N5703">
            <v>1411.19</v>
          </cell>
        </row>
        <row r="5704">
          <cell r="B5704" t="str">
            <v>SALARIOS</v>
          </cell>
          <cell r="C5704" t="str">
            <v>DESPESA C/ PESSOAL</v>
          </cell>
          <cell r="I5704" t="str">
            <v>fevereiro</v>
          </cell>
          <cell r="N5704">
            <v>1417.72</v>
          </cell>
        </row>
        <row r="5705">
          <cell r="B5705" t="str">
            <v>SALARIOS</v>
          </cell>
          <cell r="C5705" t="str">
            <v>DESPESA C/ PESSOAL</v>
          </cell>
          <cell r="I5705" t="str">
            <v>fevereiro</v>
          </cell>
          <cell r="N5705">
            <v>1419.21</v>
          </cell>
        </row>
        <row r="5706">
          <cell r="B5706" t="str">
            <v>SALARIOS</v>
          </cell>
          <cell r="C5706" t="str">
            <v>DESPESA C/ PESSOAL</v>
          </cell>
          <cell r="I5706" t="str">
            <v>fevereiro</v>
          </cell>
          <cell r="N5706">
            <v>1443.24</v>
          </cell>
        </row>
        <row r="5707">
          <cell r="B5707" t="str">
            <v>SALARIOS</v>
          </cell>
          <cell r="C5707" t="str">
            <v>DESPESA C/ PESSOAL</v>
          </cell>
          <cell r="I5707" t="str">
            <v>fevereiro</v>
          </cell>
          <cell r="N5707">
            <v>1449.05</v>
          </cell>
        </row>
        <row r="5708">
          <cell r="B5708" t="str">
            <v>PAGAMENTO DE GORJETA</v>
          </cell>
          <cell r="C5708" t="str">
            <v>DESPESA C/ PESSOAL</v>
          </cell>
          <cell r="I5708" t="str">
            <v>fevereiro</v>
          </cell>
          <cell r="N5708">
            <v>1449.1</v>
          </cell>
        </row>
        <row r="5709">
          <cell r="B5709" t="str">
            <v>SALARIOS</v>
          </cell>
          <cell r="C5709" t="str">
            <v>DESPESA C/ PESSOAL</v>
          </cell>
          <cell r="I5709" t="str">
            <v>fevereiro</v>
          </cell>
          <cell r="N5709">
            <v>1455.19</v>
          </cell>
        </row>
        <row r="5710">
          <cell r="B5710" t="str">
            <v>PAGAMENTO DE GORJETA</v>
          </cell>
          <cell r="C5710" t="str">
            <v>DESPESA C/ PESSOAL</v>
          </cell>
          <cell r="I5710" t="str">
            <v>fevereiro</v>
          </cell>
          <cell r="N5710">
            <v>1468.82</v>
          </cell>
        </row>
        <row r="5711">
          <cell r="B5711" t="str">
            <v>PAGAMENTO DE GORJETA</v>
          </cell>
          <cell r="C5711" t="str">
            <v>DESPESA C/ PESSOAL</v>
          </cell>
          <cell r="I5711" t="str">
            <v>fevereiro</v>
          </cell>
          <cell r="N5711">
            <v>1490.27</v>
          </cell>
        </row>
        <row r="5712">
          <cell r="B5712" t="str">
            <v>SALARIOS</v>
          </cell>
          <cell r="C5712" t="str">
            <v>DESPESA C/ PESSOAL</v>
          </cell>
          <cell r="I5712" t="str">
            <v>fevereiro</v>
          </cell>
          <cell r="N5712">
            <v>1522.83</v>
          </cell>
        </row>
        <row r="5713">
          <cell r="B5713" t="str">
            <v>SALARIOS</v>
          </cell>
          <cell r="C5713" t="str">
            <v>DESPESA C/ PESSOAL</v>
          </cell>
          <cell r="I5713" t="str">
            <v>fevereiro</v>
          </cell>
          <cell r="N5713">
            <v>1526.11</v>
          </cell>
        </row>
        <row r="5714">
          <cell r="B5714" t="str">
            <v>SALARIOS</v>
          </cell>
          <cell r="C5714" t="str">
            <v>DESPESA C/ PESSOAL</v>
          </cell>
          <cell r="I5714" t="str">
            <v>fevereiro</v>
          </cell>
          <cell r="N5714">
            <v>1531.87</v>
          </cell>
        </row>
        <row r="5715">
          <cell r="B5715" t="str">
            <v>PAGAMENTO DE GORJETA</v>
          </cell>
          <cell r="C5715" t="str">
            <v>DESPESA C/ PESSOAL</v>
          </cell>
          <cell r="I5715" t="str">
            <v>fevereiro</v>
          </cell>
          <cell r="N5715">
            <v>1534.23</v>
          </cell>
        </row>
        <row r="5716">
          <cell r="B5716" t="str">
            <v>SALARIOS</v>
          </cell>
          <cell r="C5716" t="str">
            <v>DESPESA C/ PESSOAL</v>
          </cell>
          <cell r="I5716" t="str">
            <v>fevereiro</v>
          </cell>
          <cell r="N5716">
            <v>1544.96</v>
          </cell>
        </row>
        <row r="5717">
          <cell r="B5717" t="str">
            <v>PAGAMENTO DE GORJETA</v>
          </cell>
          <cell r="C5717" t="str">
            <v>DESPESA C/ PESSOAL</v>
          </cell>
          <cell r="I5717" t="str">
            <v>fevereiro</v>
          </cell>
          <cell r="N5717">
            <v>1547.71</v>
          </cell>
        </row>
        <row r="5718">
          <cell r="B5718" t="str">
            <v>PAGAMENTO DE GORJETA</v>
          </cell>
          <cell r="C5718" t="str">
            <v>DESPESA C/ PESSOAL</v>
          </cell>
          <cell r="I5718" t="str">
            <v>fevereiro</v>
          </cell>
          <cell r="N5718">
            <v>1558.7</v>
          </cell>
        </row>
        <row r="5719">
          <cell r="B5719" t="str">
            <v>SALARIOS</v>
          </cell>
          <cell r="C5719" t="str">
            <v>DESPESA C/ PESSOAL</v>
          </cell>
          <cell r="I5719" t="str">
            <v>fevereiro</v>
          </cell>
          <cell r="N5719">
            <v>1631.71</v>
          </cell>
        </row>
        <row r="5720">
          <cell r="B5720" t="str">
            <v>SALARIOS</v>
          </cell>
          <cell r="C5720" t="str">
            <v>DESPESA C/ PESSOAL</v>
          </cell>
          <cell r="I5720" t="str">
            <v>fevereiro</v>
          </cell>
          <cell r="N5720">
            <v>1642.71</v>
          </cell>
        </row>
        <row r="5721">
          <cell r="B5721" t="str">
            <v>SALARIOS</v>
          </cell>
          <cell r="C5721" t="str">
            <v>DESPESA C/ PESSOAL</v>
          </cell>
          <cell r="I5721" t="str">
            <v>fevereiro</v>
          </cell>
          <cell r="N5721">
            <v>1664.69</v>
          </cell>
        </row>
        <row r="5722">
          <cell r="B5722" t="str">
            <v>PAGAMENTO DE GORJETA</v>
          </cell>
          <cell r="C5722" t="str">
            <v>DESPESA C/ PESSOAL</v>
          </cell>
          <cell r="I5722" t="str">
            <v>fevereiro</v>
          </cell>
          <cell r="N5722">
            <v>1708.79</v>
          </cell>
        </row>
        <row r="5723">
          <cell r="B5723" t="str">
            <v>PAGAMENTO DE GORJETA</v>
          </cell>
          <cell r="C5723" t="str">
            <v>DESPESA C/ PESSOAL</v>
          </cell>
          <cell r="I5723" t="str">
            <v>fevereiro</v>
          </cell>
          <cell r="N5723">
            <v>1720.47</v>
          </cell>
        </row>
        <row r="5724">
          <cell r="B5724" t="str">
            <v>PAGAMENTO DE GORJETA</v>
          </cell>
          <cell r="C5724" t="str">
            <v>DESPESA C/ PESSOAL</v>
          </cell>
          <cell r="I5724" t="str">
            <v>fevereiro</v>
          </cell>
          <cell r="N5724">
            <v>1749.84</v>
          </cell>
        </row>
        <row r="5725">
          <cell r="B5725" t="str">
            <v>PAGAMENTO DE GORJETA</v>
          </cell>
          <cell r="C5725" t="str">
            <v>DESPESA C/ PESSOAL</v>
          </cell>
          <cell r="I5725" t="str">
            <v>fevereiro</v>
          </cell>
          <cell r="N5725">
            <v>1784.53</v>
          </cell>
        </row>
        <row r="5726">
          <cell r="B5726" t="str">
            <v>PAGAMENTO DE GORJETA</v>
          </cell>
          <cell r="C5726" t="str">
            <v>DESPESA C/ PESSOAL</v>
          </cell>
          <cell r="I5726" t="str">
            <v>fevereiro</v>
          </cell>
          <cell r="N5726">
            <v>1809.28</v>
          </cell>
        </row>
        <row r="5727">
          <cell r="B5727" t="str">
            <v>PAGAMENTO DE GORJETA</v>
          </cell>
          <cell r="C5727" t="str">
            <v>DESPESA C/ PESSOAL</v>
          </cell>
          <cell r="I5727" t="str">
            <v>fevereiro</v>
          </cell>
          <cell r="N5727">
            <v>1854.83</v>
          </cell>
        </row>
        <row r="5728">
          <cell r="B5728" t="str">
            <v>PAGAMENTO DE GORJETA</v>
          </cell>
          <cell r="C5728" t="str">
            <v>DESPESA C/ PESSOAL</v>
          </cell>
          <cell r="I5728" t="str">
            <v>fevereiro</v>
          </cell>
          <cell r="N5728">
            <v>1859.63</v>
          </cell>
        </row>
        <row r="5729">
          <cell r="B5729" t="str">
            <v>PAGAMENTO DE GORJETA</v>
          </cell>
          <cell r="C5729" t="str">
            <v>DESPESA C/ PESSOAL</v>
          </cell>
          <cell r="I5729" t="str">
            <v>fevereiro</v>
          </cell>
          <cell r="N5729">
            <v>1909.91</v>
          </cell>
        </row>
        <row r="5730">
          <cell r="B5730" t="str">
            <v>PAGAMENTO DE GORJETA</v>
          </cell>
          <cell r="C5730" t="str">
            <v>DESPESA C/ PESSOAL</v>
          </cell>
          <cell r="I5730" t="str">
            <v>fevereiro</v>
          </cell>
          <cell r="N5730">
            <v>1933.17</v>
          </cell>
        </row>
        <row r="5731">
          <cell r="B5731" t="str">
            <v>SALARIOS</v>
          </cell>
          <cell r="C5731" t="str">
            <v>DESPESA C/ PESSOAL</v>
          </cell>
          <cell r="I5731" t="str">
            <v>fevereiro</v>
          </cell>
          <cell r="N5731">
            <v>1943.07</v>
          </cell>
        </row>
        <row r="5732">
          <cell r="B5732" t="str">
            <v>PAGAMENTO DE GORJETA</v>
          </cell>
          <cell r="C5732" t="str">
            <v>DESPESA C/ PESSOAL</v>
          </cell>
          <cell r="I5732" t="str">
            <v>fevereiro</v>
          </cell>
          <cell r="N5732">
            <v>1947.14</v>
          </cell>
        </row>
        <row r="5733">
          <cell r="B5733" t="str">
            <v>SALARIOS</v>
          </cell>
          <cell r="C5733" t="str">
            <v>DESPESA C/ PESSOAL</v>
          </cell>
          <cell r="I5733" t="str">
            <v>fevereiro</v>
          </cell>
          <cell r="N5733">
            <v>1991.02</v>
          </cell>
        </row>
        <row r="5734">
          <cell r="B5734" t="str">
            <v>PAGAMENTO DE GORJETA</v>
          </cell>
          <cell r="C5734" t="str">
            <v>DESPESA C/ PESSOAL</v>
          </cell>
          <cell r="I5734" t="str">
            <v>fevereiro</v>
          </cell>
          <cell r="N5734">
            <v>2010.17</v>
          </cell>
        </row>
        <row r="5735">
          <cell r="B5735" t="str">
            <v>SALARIOS</v>
          </cell>
          <cell r="C5735" t="str">
            <v>DESPESA C/ PESSOAL</v>
          </cell>
          <cell r="I5735" t="str">
            <v>fevereiro</v>
          </cell>
          <cell r="N5735">
            <v>2038.37</v>
          </cell>
        </row>
        <row r="5736">
          <cell r="B5736" t="str">
            <v>PAGAMENTO DE GORJETA</v>
          </cell>
          <cell r="C5736" t="str">
            <v>DESPESA C/ PESSOAL</v>
          </cell>
          <cell r="I5736" t="str">
            <v>fevereiro</v>
          </cell>
          <cell r="N5736">
            <v>2073.4499999999998</v>
          </cell>
        </row>
        <row r="5737">
          <cell r="B5737" t="str">
            <v>SALARIOS</v>
          </cell>
          <cell r="C5737" t="str">
            <v>DESPESA C/ PESSOAL</v>
          </cell>
          <cell r="I5737" t="str">
            <v>fevereiro</v>
          </cell>
          <cell r="N5737">
            <v>2077.9</v>
          </cell>
        </row>
        <row r="5738">
          <cell r="B5738" t="str">
            <v>SALARIOS</v>
          </cell>
          <cell r="C5738" t="str">
            <v>DESPESA C/ PESSOAL</v>
          </cell>
          <cell r="I5738" t="str">
            <v>fevereiro</v>
          </cell>
          <cell r="N5738">
            <v>2089.31</v>
          </cell>
        </row>
        <row r="5739">
          <cell r="B5739" t="str">
            <v>SALARIOS</v>
          </cell>
          <cell r="C5739" t="str">
            <v>DESPESA C/ PESSOAL</v>
          </cell>
          <cell r="I5739" t="str">
            <v>fevereiro</v>
          </cell>
          <cell r="N5739">
            <v>2089.31</v>
          </cell>
        </row>
        <row r="5740">
          <cell r="B5740" t="str">
            <v>SALARIOS</v>
          </cell>
          <cell r="C5740" t="str">
            <v>DESPESA C/ PESSOAL</v>
          </cell>
          <cell r="I5740" t="str">
            <v>fevereiro</v>
          </cell>
          <cell r="N5740">
            <v>2089.31</v>
          </cell>
        </row>
        <row r="5741">
          <cell r="B5741" t="str">
            <v>SALARIOS</v>
          </cell>
          <cell r="C5741" t="str">
            <v>DESPESA C/ PESSOAL</v>
          </cell>
          <cell r="I5741" t="str">
            <v>fevereiro</v>
          </cell>
          <cell r="N5741">
            <v>2094.06</v>
          </cell>
        </row>
        <row r="5742">
          <cell r="B5742" t="str">
            <v>SALARIOS</v>
          </cell>
          <cell r="C5742" t="str">
            <v>DESPESA C/ PESSOAL</v>
          </cell>
          <cell r="I5742" t="str">
            <v>fevereiro</v>
          </cell>
          <cell r="N5742">
            <v>2094.3200000000002</v>
          </cell>
        </row>
        <row r="5743">
          <cell r="B5743" t="str">
            <v>SALARIOS</v>
          </cell>
          <cell r="C5743" t="str">
            <v>DESPESA C/ PESSOAL</v>
          </cell>
          <cell r="I5743" t="str">
            <v>fevereiro</v>
          </cell>
          <cell r="N5743">
            <v>2096</v>
          </cell>
        </row>
        <row r="5744">
          <cell r="B5744" t="str">
            <v>PAGAMENTO DE GORJETA</v>
          </cell>
          <cell r="C5744" t="str">
            <v>DESPESA C/ PESSOAL</v>
          </cell>
          <cell r="I5744" t="str">
            <v>fevereiro</v>
          </cell>
          <cell r="N5744">
            <v>2096.48</v>
          </cell>
        </row>
        <row r="5745">
          <cell r="B5745" t="str">
            <v>PAGAMENTO DE GORJETA</v>
          </cell>
          <cell r="C5745" t="str">
            <v>DESPESA C/ PESSOAL</v>
          </cell>
          <cell r="I5745" t="str">
            <v>fevereiro</v>
          </cell>
          <cell r="N5745">
            <v>2101.1</v>
          </cell>
        </row>
        <row r="5746">
          <cell r="B5746" t="str">
            <v>PAGAMENTO DE GORJETA</v>
          </cell>
          <cell r="C5746" t="str">
            <v>DESPESA C/ PESSOAL</v>
          </cell>
          <cell r="I5746" t="str">
            <v>fevereiro</v>
          </cell>
          <cell r="N5746">
            <v>2107.3200000000002</v>
          </cell>
        </row>
        <row r="5747">
          <cell r="B5747" t="str">
            <v>PAGAMENTO DE GORJETA</v>
          </cell>
          <cell r="C5747" t="str">
            <v>DESPESA C/ PESSOAL</v>
          </cell>
          <cell r="I5747" t="str">
            <v>fevereiro</v>
          </cell>
          <cell r="N5747">
            <v>2120.25</v>
          </cell>
        </row>
        <row r="5748">
          <cell r="B5748" t="str">
            <v>PAGAMENTO DE GORJETA</v>
          </cell>
          <cell r="C5748" t="str">
            <v>DESPESA C/ PESSOAL</v>
          </cell>
          <cell r="I5748" t="str">
            <v>fevereiro</v>
          </cell>
          <cell r="N5748">
            <v>2121.91</v>
          </cell>
        </row>
        <row r="5749">
          <cell r="B5749" t="str">
            <v>PAGAMENTO DE GORJETA</v>
          </cell>
          <cell r="C5749" t="str">
            <v>DESPESA C/ PESSOAL</v>
          </cell>
          <cell r="I5749" t="str">
            <v>fevereiro</v>
          </cell>
          <cell r="N5749">
            <v>2123.11</v>
          </cell>
        </row>
        <row r="5750">
          <cell r="B5750" t="str">
            <v>PAGAMENTO DE GORJETA</v>
          </cell>
          <cell r="C5750" t="str">
            <v>DESPESA C/ PESSOAL</v>
          </cell>
          <cell r="I5750" t="str">
            <v>fevereiro</v>
          </cell>
          <cell r="N5750">
            <v>2201.1799999999998</v>
          </cell>
        </row>
        <row r="5751">
          <cell r="B5751" t="str">
            <v>PAGAMENTO DE GORJETA</v>
          </cell>
          <cell r="C5751" t="str">
            <v>DESPESA C/ PESSOAL</v>
          </cell>
          <cell r="I5751" t="str">
            <v>fevereiro</v>
          </cell>
          <cell r="N5751">
            <v>2225.3000000000002</v>
          </cell>
        </row>
        <row r="5752">
          <cell r="B5752" t="str">
            <v>SALARIOS</v>
          </cell>
          <cell r="C5752" t="str">
            <v>DESPESA C/ PESSOAL</v>
          </cell>
          <cell r="I5752" t="str">
            <v>fevereiro</v>
          </cell>
          <cell r="N5752">
            <v>2307.89</v>
          </cell>
        </row>
        <row r="5753">
          <cell r="B5753" t="str">
            <v>PAGAMENTO DE GORJETA</v>
          </cell>
          <cell r="C5753" t="str">
            <v>DESPESA C/ PESSOAL</v>
          </cell>
          <cell r="I5753" t="str">
            <v>fevereiro</v>
          </cell>
          <cell r="N5753">
            <v>2326.04</v>
          </cell>
        </row>
        <row r="5754">
          <cell r="B5754" t="str">
            <v>SALARIOS</v>
          </cell>
          <cell r="C5754" t="str">
            <v>DESPESA C/ PESSOAL</v>
          </cell>
          <cell r="I5754" t="str">
            <v>fevereiro</v>
          </cell>
          <cell r="N5754">
            <v>2368.08</v>
          </cell>
        </row>
        <row r="5755">
          <cell r="B5755" t="str">
            <v>SALARIOS</v>
          </cell>
          <cell r="C5755" t="str">
            <v>DESPESA C/ PESSOAL</v>
          </cell>
          <cell r="I5755" t="str">
            <v>fevereiro</v>
          </cell>
          <cell r="N5755">
            <v>2395.9899999999998</v>
          </cell>
        </row>
        <row r="5756">
          <cell r="B5756" t="str">
            <v>SALARIOS</v>
          </cell>
          <cell r="C5756" t="str">
            <v>DESPESA C/ PESSOAL</v>
          </cell>
          <cell r="I5756" t="str">
            <v>fevereiro</v>
          </cell>
          <cell r="N5756">
            <v>2420.81</v>
          </cell>
        </row>
        <row r="5757">
          <cell r="B5757" t="str">
            <v>SALARIOS</v>
          </cell>
          <cell r="C5757" t="str">
            <v>DESPESA C/ PESSOAL</v>
          </cell>
          <cell r="I5757" t="str">
            <v>fevereiro</v>
          </cell>
          <cell r="N5757">
            <v>2505.2800000000002</v>
          </cell>
        </row>
        <row r="5758">
          <cell r="B5758" t="str">
            <v>SALARIOS</v>
          </cell>
          <cell r="C5758" t="str">
            <v>DESPESA C/ PESSOAL</v>
          </cell>
          <cell r="I5758" t="str">
            <v>fevereiro</v>
          </cell>
          <cell r="N5758">
            <v>2857.3</v>
          </cell>
        </row>
        <row r="5759">
          <cell r="B5759" t="str">
            <v>PAGAMENTO DE GORJETA</v>
          </cell>
          <cell r="C5759" t="str">
            <v>DESPESA C/ PESSOAL</v>
          </cell>
          <cell r="I5759" t="str">
            <v>fevereiro</v>
          </cell>
          <cell r="N5759">
            <v>2974.63</v>
          </cell>
        </row>
        <row r="5760">
          <cell r="B5760" t="str">
            <v>SALARIOS</v>
          </cell>
          <cell r="C5760" t="str">
            <v>DESPESA C/ PESSOAL</v>
          </cell>
          <cell r="I5760" t="str">
            <v>fevereiro</v>
          </cell>
          <cell r="N5760">
            <v>3434.88</v>
          </cell>
        </row>
        <row r="5761">
          <cell r="B5761" t="str">
            <v>PAGAMENTO DE GORJETA</v>
          </cell>
          <cell r="C5761" t="str">
            <v>DESPESA C/ PESSOAL</v>
          </cell>
          <cell r="I5761" t="str">
            <v>fevereiro</v>
          </cell>
          <cell r="N5761">
            <v>4234.0600000000004</v>
          </cell>
        </row>
        <row r="5762">
          <cell r="B5762" t="str">
            <v>FERIAS</v>
          </cell>
          <cell r="C5762" t="str">
            <v>DESPESA C/ PESSOAL</v>
          </cell>
          <cell r="I5762" t="str">
            <v>fevereiro</v>
          </cell>
          <cell r="N5762">
            <v>4000.11</v>
          </cell>
        </row>
        <row r="5763">
          <cell r="B5763" t="str">
            <v>FERIAS</v>
          </cell>
          <cell r="C5763" t="str">
            <v>DESPESA C/ PESSOAL</v>
          </cell>
          <cell r="I5763" t="str">
            <v>fevereiro</v>
          </cell>
          <cell r="N5763">
            <v>4471.9399999999996</v>
          </cell>
        </row>
        <row r="5764">
          <cell r="B5764" t="str">
            <v>FERIAS</v>
          </cell>
          <cell r="C5764" t="str">
            <v>DESPESA C/ PESSOAL</v>
          </cell>
          <cell r="I5764" t="str">
            <v>fevereiro</v>
          </cell>
          <cell r="N5764">
            <v>4630.79</v>
          </cell>
        </row>
        <row r="5765">
          <cell r="B5765" t="str">
            <v>FERIAS</v>
          </cell>
          <cell r="C5765" t="str">
            <v>DESPESA C/ PESSOAL</v>
          </cell>
          <cell r="I5765" t="str">
            <v>fevereiro</v>
          </cell>
          <cell r="N5765">
            <v>5012.09</v>
          </cell>
        </row>
        <row r="5766">
          <cell r="B5766" t="str">
            <v>FERIAS</v>
          </cell>
          <cell r="C5766" t="str">
            <v>DESPESA C/ PESSOAL</v>
          </cell>
          <cell r="I5766" t="str">
            <v>fevereiro</v>
          </cell>
          <cell r="N5766">
            <v>5278.18</v>
          </cell>
        </row>
        <row r="5767">
          <cell r="B5767" t="str">
            <v>MAO DE OBRA - PJ</v>
          </cell>
          <cell r="C5767" t="str">
            <v>DESPESA C/ PESSOAL</v>
          </cell>
          <cell r="I5767" t="str">
            <v>fevereiro</v>
          </cell>
          <cell r="N5767">
            <v>6500</v>
          </cell>
        </row>
        <row r="5768">
          <cell r="B5768" t="str">
            <v>MAO DE OBRA - PJ</v>
          </cell>
          <cell r="C5768" t="str">
            <v>DESPESA C/ PESSOAL</v>
          </cell>
          <cell r="I5768" t="str">
            <v>fevereiro</v>
          </cell>
          <cell r="N5768">
            <v>8000</v>
          </cell>
        </row>
        <row r="5769">
          <cell r="B5769" t="str">
            <v>MAO DE OBRA - PJ</v>
          </cell>
          <cell r="C5769" t="str">
            <v>DESPESA C/ PESSOAL</v>
          </cell>
          <cell r="I5769" t="str">
            <v>fevereiro</v>
          </cell>
          <cell r="N5769">
            <v>8500</v>
          </cell>
        </row>
        <row r="5770">
          <cell r="B5770" t="str">
            <v>MAO DE OBRA - PJ</v>
          </cell>
          <cell r="C5770" t="str">
            <v>DESPESA C/ PESSOAL</v>
          </cell>
          <cell r="I5770" t="str">
            <v>fevereiro</v>
          </cell>
          <cell r="N5770">
            <v>13500</v>
          </cell>
        </row>
        <row r="5771">
          <cell r="B5771" t="str">
            <v>FERIAS</v>
          </cell>
          <cell r="C5771" t="str">
            <v>DESPESA C/ PESSOAL</v>
          </cell>
          <cell r="I5771" t="str">
            <v>março</v>
          </cell>
          <cell r="N5771">
            <v>7757.47</v>
          </cell>
        </row>
        <row r="5772">
          <cell r="B5772" t="str">
            <v>SALARIOS</v>
          </cell>
          <cell r="C5772" t="str">
            <v>DESPESA C/ PESSOAL</v>
          </cell>
          <cell r="I5772" t="str">
            <v>março</v>
          </cell>
          <cell r="N5772">
            <v>366.05</v>
          </cell>
        </row>
        <row r="5773">
          <cell r="B5773" t="str">
            <v>SALARIOS</v>
          </cell>
          <cell r="C5773" t="str">
            <v>DESPESA C/ PESSOAL</v>
          </cell>
          <cell r="I5773" t="str">
            <v>março</v>
          </cell>
          <cell r="N5773">
            <v>445.03</v>
          </cell>
        </row>
        <row r="5774">
          <cell r="B5774" t="str">
            <v>PAGAMENTO DE GORJETA</v>
          </cell>
          <cell r="C5774" t="str">
            <v>DESPESA C/ PESSOAL</v>
          </cell>
          <cell r="I5774" t="str">
            <v>março</v>
          </cell>
          <cell r="N5774">
            <v>586.22</v>
          </cell>
        </row>
        <row r="5775">
          <cell r="B5775" t="str">
            <v>PENSAO ALIMENTICIA</v>
          </cell>
          <cell r="C5775" t="str">
            <v>DESPESA C/ PESSOAL</v>
          </cell>
          <cell r="I5775" t="str">
            <v>março</v>
          </cell>
          <cell r="N5775">
            <v>597.27</v>
          </cell>
        </row>
        <row r="5776">
          <cell r="B5776" t="str">
            <v>SALARIOS</v>
          </cell>
          <cell r="C5776" t="str">
            <v>DESPESA C/ PESSOAL</v>
          </cell>
          <cell r="I5776" t="str">
            <v>março</v>
          </cell>
          <cell r="N5776">
            <v>649.83000000000004</v>
          </cell>
        </row>
        <row r="5777">
          <cell r="B5777" t="str">
            <v>PAGAMENTO DE GORJETA</v>
          </cell>
          <cell r="C5777" t="str">
            <v>DESPESA C/ PESSOAL</v>
          </cell>
          <cell r="I5777" t="str">
            <v>março</v>
          </cell>
          <cell r="N5777">
            <v>673.01</v>
          </cell>
        </row>
        <row r="5778">
          <cell r="B5778" t="str">
            <v>PENSAO ALIMENTICIA</v>
          </cell>
          <cell r="C5778" t="str">
            <v>DESPESA C/ PESSOAL</v>
          </cell>
          <cell r="I5778" t="str">
            <v>março</v>
          </cell>
          <cell r="N5778">
            <v>787.89</v>
          </cell>
        </row>
        <row r="5779">
          <cell r="B5779" t="str">
            <v>SALARIOS</v>
          </cell>
          <cell r="C5779" t="str">
            <v>DESPESA C/ PESSOAL</v>
          </cell>
          <cell r="I5779" t="str">
            <v>março</v>
          </cell>
          <cell r="N5779">
            <v>851.12</v>
          </cell>
        </row>
        <row r="5780">
          <cell r="B5780" t="str">
            <v>SALARIOS</v>
          </cell>
          <cell r="C5780" t="str">
            <v>DESPESA C/ PESSOAL</v>
          </cell>
          <cell r="I5780" t="str">
            <v>março</v>
          </cell>
          <cell r="N5780">
            <v>855.63</v>
          </cell>
        </row>
        <row r="5781">
          <cell r="B5781" t="str">
            <v>SALARIOS</v>
          </cell>
          <cell r="C5781" t="str">
            <v>DESPESA C/ PESSOAL</v>
          </cell>
          <cell r="I5781" t="str">
            <v>março</v>
          </cell>
          <cell r="N5781">
            <v>939.32</v>
          </cell>
        </row>
        <row r="5782">
          <cell r="B5782" t="str">
            <v>SALARIOS</v>
          </cell>
          <cell r="C5782" t="str">
            <v>DESPESA C/ PESSOAL</v>
          </cell>
          <cell r="I5782" t="str">
            <v>março</v>
          </cell>
          <cell r="N5782">
            <v>943.76</v>
          </cell>
        </row>
        <row r="5783">
          <cell r="B5783" t="str">
            <v>PAGAMENTO DE GORJETA</v>
          </cell>
          <cell r="C5783" t="str">
            <v>DESPESA C/ PESSOAL</v>
          </cell>
          <cell r="I5783" t="str">
            <v>março</v>
          </cell>
          <cell r="N5783">
            <v>1028.98</v>
          </cell>
        </row>
        <row r="5784">
          <cell r="B5784" t="str">
            <v>PAGAMENTO DE GORJETA</v>
          </cell>
          <cell r="C5784" t="str">
            <v>DESPESA C/ PESSOAL</v>
          </cell>
          <cell r="I5784" t="str">
            <v>março</v>
          </cell>
          <cell r="N5784">
            <v>1045.8900000000001</v>
          </cell>
        </row>
        <row r="5785">
          <cell r="B5785" t="str">
            <v>PAGAMENTO DE GORJETA</v>
          </cell>
          <cell r="C5785" t="str">
            <v>DESPESA C/ PESSOAL</v>
          </cell>
          <cell r="I5785" t="str">
            <v>março</v>
          </cell>
          <cell r="N5785">
            <v>1132</v>
          </cell>
        </row>
        <row r="5786">
          <cell r="B5786" t="str">
            <v>SALARIOS</v>
          </cell>
          <cell r="C5786" t="str">
            <v>DESPESA C/ PESSOAL</v>
          </cell>
          <cell r="I5786" t="str">
            <v>março</v>
          </cell>
          <cell r="N5786">
            <v>1141.43</v>
          </cell>
        </row>
        <row r="5787">
          <cell r="B5787" t="str">
            <v>SALARIOS</v>
          </cell>
          <cell r="C5787" t="str">
            <v>DESPESA C/ PESSOAL</v>
          </cell>
          <cell r="I5787" t="str">
            <v>março</v>
          </cell>
          <cell r="N5787">
            <v>1158.92</v>
          </cell>
        </row>
        <row r="5788">
          <cell r="B5788" t="str">
            <v>PAGAMENTO DE GORJETA</v>
          </cell>
          <cell r="C5788" t="str">
            <v>DESPESA C/ PESSOAL</v>
          </cell>
          <cell r="I5788" t="str">
            <v>março</v>
          </cell>
          <cell r="N5788">
            <v>1192.17</v>
          </cell>
        </row>
        <row r="5789">
          <cell r="B5789" t="str">
            <v>SALARIOS</v>
          </cell>
          <cell r="C5789" t="str">
            <v>DESPESA C/ PESSOAL</v>
          </cell>
          <cell r="I5789" t="str">
            <v>março</v>
          </cell>
          <cell r="N5789">
            <v>1313.15</v>
          </cell>
        </row>
        <row r="5790">
          <cell r="B5790" t="str">
            <v>PAGAMENTO DE GORJETA</v>
          </cell>
          <cell r="C5790" t="str">
            <v>DESPESA C/ PESSOAL</v>
          </cell>
          <cell r="I5790" t="str">
            <v>março</v>
          </cell>
          <cell r="N5790">
            <v>1418.27</v>
          </cell>
        </row>
        <row r="5791">
          <cell r="B5791" t="str">
            <v>PAGAMENTO DE GORJETA</v>
          </cell>
          <cell r="C5791" t="str">
            <v>DESPESA C/ PESSOAL</v>
          </cell>
          <cell r="I5791" t="str">
            <v>março</v>
          </cell>
          <cell r="N5791">
            <v>1457.5</v>
          </cell>
        </row>
        <row r="5792">
          <cell r="B5792" t="str">
            <v>SALARIOS</v>
          </cell>
          <cell r="C5792" t="str">
            <v>DESPESA C/ PESSOAL</v>
          </cell>
          <cell r="I5792" t="str">
            <v>março</v>
          </cell>
          <cell r="N5792">
            <v>1482.29</v>
          </cell>
        </row>
        <row r="5793">
          <cell r="B5793" t="str">
            <v>SALARIOS</v>
          </cell>
          <cell r="C5793" t="str">
            <v>DESPESA C/ PESSOAL</v>
          </cell>
          <cell r="I5793" t="str">
            <v>março</v>
          </cell>
          <cell r="N5793">
            <v>1483.88</v>
          </cell>
        </row>
        <row r="5794">
          <cell r="B5794" t="str">
            <v>PAGAMENTO DE GORJETA</v>
          </cell>
          <cell r="C5794" t="str">
            <v>DESPESA C/ PESSOAL</v>
          </cell>
          <cell r="I5794" t="str">
            <v>março</v>
          </cell>
          <cell r="N5794">
            <v>1505.46</v>
          </cell>
        </row>
        <row r="5795">
          <cell r="B5795" t="str">
            <v>SALARIOS</v>
          </cell>
          <cell r="C5795" t="str">
            <v>DESPESA C/ PESSOAL</v>
          </cell>
          <cell r="I5795" t="str">
            <v>março</v>
          </cell>
          <cell r="N5795">
            <v>1518.41</v>
          </cell>
        </row>
        <row r="5796">
          <cell r="B5796" t="str">
            <v>PAGAMENTO DE GORJETA</v>
          </cell>
          <cell r="C5796" t="str">
            <v>DESPESA C/ PESSOAL</v>
          </cell>
          <cell r="I5796" t="str">
            <v>março</v>
          </cell>
          <cell r="N5796">
            <v>1522.74</v>
          </cell>
        </row>
        <row r="5797">
          <cell r="B5797" t="str">
            <v>SALARIOS</v>
          </cell>
          <cell r="C5797" t="str">
            <v>DESPESA C/ PESSOAL</v>
          </cell>
          <cell r="I5797" t="str">
            <v>março</v>
          </cell>
          <cell r="N5797">
            <v>1530.45</v>
          </cell>
        </row>
        <row r="5798">
          <cell r="B5798" t="str">
            <v>SALARIOS</v>
          </cell>
          <cell r="C5798" t="str">
            <v>DESPESA C/ PESSOAL</v>
          </cell>
          <cell r="I5798" t="str">
            <v>março</v>
          </cell>
          <cell r="N5798">
            <v>1603.42</v>
          </cell>
        </row>
        <row r="5799">
          <cell r="B5799" t="str">
            <v>SALARIOS</v>
          </cell>
          <cell r="C5799" t="str">
            <v>DESPESA C/ PESSOAL</v>
          </cell>
          <cell r="I5799" t="str">
            <v>março</v>
          </cell>
          <cell r="N5799">
            <v>1622.89</v>
          </cell>
        </row>
        <row r="5800">
          <cell r="B5800" t="str">
            <v>SALARIOS</v>
          </cell>
          <cell r="C5800" t="str">
            <v>DESPESA C/ PESSOAL</v>
          </cell>
          <cell r="I5800" t="str">
            <v>março</v>
          </cell>
          <cell r="N5800">
            <v>1637.19</v>
          </cell>
        </row>
        <row r="5801">
          <cell r="B5801" t="str">
            <v>SALARIOS</v>
          </cell>
          <cell r="C5801" t="str">
            <v>DESPESA C/ PESSOAL</v>
          </cell>
          <cell r="I5801" t="str">
            <v>março</v>
          </cell>
          <cell r="N5801">
            <v>1641.5</v>
          </cell>
        </row>
        <row r="5802">
          <cell r="B5802" t="str">
            <v>SALARIOS</v>
          </cell>
          <cell r="C5802" t="str">
            <v>DESPESA C/ PESSOAL</v>
          </cell>
          <cell r="I5802" t="str">
            <v>março</v>
          </cell>
          <cell r="N5802">
            <v>1682.28</v>
          </cell>
        </row>
        <row r="5803">
          <cell r="B5803" t="str">
            <v>SALARIOS</v>
          </cell>
          <cell r="C5803" t="str">
            <v>DESPESA C/ PESSOAL</v>
          </cell>
          <cell r="I5803" t="str">
            <v>março</v>
          </cell>
          <cell r="N5803">
            <v>1690.95</v>
          </cell>
        </row>
        <row r="5804">
          <cell r="B5804" t="str">
            <v>SALARIOS</v>
          </cell>
          <cell r="C5804" t="str">
            <v>DESPESA C/ PESSOAL</v>
          </cell>
          <cell r="I5804" t="str">
            <v>março</v>
          </cell>
          <cell r="N5804">
            <v>1704</v>
          </cell>
        </row>
        <row r="5805">
          <cell r="B5805" t="str">
            <v>PAGAMENTO DE GORJETA</v>
          </cell>
          <cell r="C5805" t="str">
            <v>DESPESA C/ PESSOAL</v>
          </cell>
          <cell r="I5805" t="str">
            <v>março</v>
          </cell>
          <cell r="N5805">
            <v>1708.66</v>
          </cell>
        </row>
        <row r="5806">
          <cell r="B5806" t="str">
            <v>SALARIOS</v>
          </cell>
          <cell r="C5806" t="str">
            <v>DESPESA C/ PESSOAL</v>
          </cell>
          <cell r="I5806" t="str">
            <v>março</v>
          </cell>
          <cell r="N5806">
            <v>1715.58</v>
          </cell>
        </row>
        <row r="5807">
          <cell r="B5807" t="str">
            <v>PAGAMENTO DE GORJETA</v>
          </cell>
          <cell r="C5807" t="str">
            <v>DESPESA C/ PESSOAL</v>
          </cell>
          <cell r="I5807" t="str">
            <v>março</v>
          </cell>
          <cell r="N5807">
            <v>1744.88</v>
          </cell>
        </row>
        <row r="5808">
          <cell r="B5808" t="str">
            <v>SALARIOS</v>
          </cell>
          <cell r="C5808" t="str">
            <v>DESPESA C/ PESSOAL</v>
          </cell>
          <cell r="I5808" t="str">
            <v>março</v>
          </cell>
          <cell r="N5808">
            <v>1812.02</v>
          </cell>
        </row>
        <row r="5809">
          <cell r="B5809" t="str">
            <v>SALARIOS</v>
          </cell>
          <cell r="C5809" t="str">
            <v>DESPESA C/ PESSOAL</v>
          </cell>
          <cell r="I5809" t="str">
            <v>março</v>
          </cell>
          <cell r="N5809">
            <v>1823.87</v>
          </cell>
        </row>
        <row r="5810">
          <cell r="B5810" t="str">
            <v>PAGAMENTO DE GORJETA</v>
          </cell>
          <cell r="C5810" t="str">
            <v>DESPESA C/ PESSOAL</v>
          </cell>
          <cell r="I5810" t="str">
            <v>março</v>
          </cell>
          <cell r="N5810">
            <v>1848.6</v>
          </cell>
        </row>
        <row r="5811">
          <cell r="B5811" t="str">
            <v>PAGAMENTO DE GORJETA</v>
          </cell>
          <cell r="C5811" t="str">
            <v>DESPESA C/ PESSOAL</v>
          </cell>
          <cell r="I5811" t="str">
            <v>março</v>
          </cell>
          <cell r="N5811">
            <v>1852.33</v>
          </cell>
        </row>
        <row r="5812">
          <cell r="B5812" t="str">
            <v>PAGAMENTO DE GORJETA</v>
          </cell>
          <cell r="C5812" t="str">
            <v>DESPESA C/ PESSOAL</v>
          </cell>
          <cell r="I5812" t="str">
            <v>março</v>
          </cell>
          <cell r="N5812">
            <v>1909.79</v>
          </cell>
        </row>
        <row r="5813">
          <cell r="B5813" t="str">
            <v>PAGAMENTO DE GORJETA</v>
          </cell>
          <cell r="C5813" t="str">
            <v>DESPESA C/ PESSOAL</v>
          </cell>
          <cell r="I5813" t="str">
            <v>março</v>
          </cell>
          <cell r="N5813">
            <v>1927.67</v>
          </cell>
        </row>
        <row r="5814">
          <cell r="B5814" t="str">
            <v>PAGAMENTO DE GORJETA</v>
          </cell>
          <cell r="C5814" t="str">
            <v>DESPESA C/ PESSOAL</v>
          </cell>
          <cell r="I5814" t="str">
            <v>março</v>
          </cell>
          <cell r="N5814">
            <v>1929.96</v>
          </cell>
        </row>
        <row r="5815">
          <cell r="B5815" t="str">
            <v>SALARIOS</v>
          </cell>
          <cell r="C5815" t="str">
            <v>DESPESA C/ PESSOAL</v>
          </cell>
          <cell r="I5815" t="str">
            <v>março</v>
          </cell>
          <cell r="N5815">
            <v>1955.9</v>
          </cell>
        </row>
        <row r="5816">
          <cell r="B5816" t="str">
            <v>SALARIOS</v>
          </cell>
          <cell r="C5816" t="str">
            <v>DESPESA C/ PESSOAL</v>
          </cell>
          <cell r="I5816" t="str">
            <v>março</v>
          </cell>
          <cell r="N5816">
            <v>2012.5</v>
          </cell>
        </row>
        <row r="5817">
          <cell r="B5817" t="str">
            <v>SALARIOS</v>
          </cell>
          <cell r="C5817" t="str">
            <v>DESPESA C/ PESSOAL</v>
          </cell>
          <cell r="I5817" t="str">
            <v>março</v>
          </cell>
          <cell r="N5817">
            <v>2027.84</v>
          </cell>
        </row>
        <row r="5818">
          <cell r="B5818" t="str">
            <v>PAGAMENTO DE GORJETA</v>
          </cell>
          <cell r="C5818" t="str">
            <v>DESPESA C/ PESSOAL</v>
          </cell>
          <cell r="I5818" t="str">
            <v>março</v>
          </cell>
          <cell r="N5818">
            <v>2070.09</v>
          </cell>
        </row>
        <row r="5819">
          <cell r="B5819" t="str">
            <v>SALARIOS</v>
          </cell>
          <cell r="C5819" t="str">
            <v>DESPESA C/ PESSOAL</v>
          </cell>
          <cell r="I5819" t="str">
            <v>março</v>
          </cell>
          <cell r="N5819">
            <v>2094.8200000000002</v>
          </cell>
        </row>
        <row r="5820">
          <cell r="B5820" t="str">
            <v>SALARIOS</v>
          </cell>
          <cell r="C5820" t="str">
            <v>DESPESA C/ PESSOAL</v>
          </cell>
          <cell r="I5820" t="str">
            <v>março</v>
          </cell>
          <cell r="N5820">
            <v>2099.41</v>
          </cell>
        </row>
        <row r="5821">
          <cell r="B5821" t="str">
            <v>PAGAMENTO DE GORJETA</v>
          </cell>
          <cell r="C5821" t="str">
            <v>DESPESA C/ PESSOAL</v>
          </cell>
          <cell r="I5821" t="str">
            <v>março</v>
          </cell>
          <cell r="N5821">
            <v>2102.36</v>
          </cell>
        </row>
        <row r="5822">
          <cell r="B5822" t="str">
            <v>SALARIOS</v>
          </cell>
          <cell r="C5822" t="str">
            <v>DESPESA C/ PESSOAL</v>
          </cell>
          <cell r="I5822" t="str">
            <v>março</v>
          </cell>
          <cell r="N5822">
            <v>2125.54</v>
          </cell>
        </row>
        <row r="5823">
          <cell r="B5823" t="str">
            <v>SALARIOS</v>
          </cell>
          <cell r="C5823" t="str">
            <v>DESPESA C/ PESSOAL</v>
          </cell>
          <cell r="I5823" t="str">
            <v>março</v>
          </cell>
          <cell r="N5823">
            <v>2162.0500000000002</v>
          </cell>
        </row>
        <row r="5824">
          <cell r="B5824" t="str">
            <v>PAGAMENTO DE GORJETA</v>
          </cell>
          <cell r="C5824" t="str">
            <v>DESPESA C/ PESSOAL</v>
          </cell>
          <cell r="I5824" t="str">
            <v>março</v>
          </cell>
          <cell r="N5824">
            <v>2199.66</v>
          </cell>
        </row>
        <row r="5825">
          <cell r="B5825" t="str">
            <v>PAGAMENTO DE GORJETA</v>
          </cell>
          <cell r="C5825" t="str">
            <v>DESPESA C/ PESSOAL</v>
          </cell>
          <cell r="I5825" t="str">
            <v>março</v>
          </cell>
          <cell r="N5825">
            <v>2205.06</v>
          </cell>
        </row>
        <row r="5826">
          <cell r="B5826" t="str">
            <v>SALARIOS</v>
          </cell>
          <cell r="C5826" t="str">
            <v>DESPESA C/ PESSOAL</v>
          </cell>
          <cell r="I5826" t="str">
            <v>março</v>
          </cell>
          <cell r="N5826">
            <v>2232</v>
          </cell>
        </row>
        <row r="5827">
          <cell r="B5827" t="str">
            <v>PAGAMENTO DE GORJETA</v>
          </cell>
          <cell r="C5827" t="str">
            <v>DESPESA C/ PESSOAL</v>
          </cell>
          <cell r="I5827" t="str">
            <v>março</v>
          </cell>
          <cell r="N5827">
            <v>2241.8200000000002</v>
          </cell>
        </row>
        <row r="5828">
          <cell r="B5828" t="str">
            <v>SALARIOS</v>
          </cell>
          <cell r="C5828" t="str">
            <v>DESPESA C/ PESSOAL</v>
          </cell>
          <cell r="I5828" t="str">
            <v>março</v>
          </cell>
          <cell r="N5828">
            <v>2273.54</v>
          </cell>
        </row>
        <row r="5829">
          <cell r="B5829" t="str">
            <v>PAGAMENTO DE GORJETA</v>
          </cell>
          <cell r="C5829" t="str">
            <v>DESPESA C/ PESSOAL</v>
          </cell>
          <cell r="I5829" t="str">
            <v>março</v>
          </cell>
          <cell r="N5829">
            <v>2287.2600000000002</v>
          </cell>
        </row>
        <row r="5830">
          <cell r="B5830" t="str">
            <v>PAGAMENTO DE GORJETA</v>
          </cell>
          <cell r="C5830" t="str">
            <v>DESPESA C/ PESSOAL</v>
          </cell>
          <cell r="I5830" t="str">
            <v>março</v>
          </cell>
          <cell r="N5830">
            <v>2331.6</v>
          </cell>
        </row>
        <row r="5831">
          <cell r="B5831" t="str">
            <v>SALARIOS</v>
          </cell>
          <cell r="C5831" t="str">
            <v>DESPESA C/ PESSOAL</v>
          </cell>
          <cell r="I5831" t="str">
            <v>março</v>
          </cell>
          <cell r="N5831">
            <v>2339.89</v>
          </cell>
        </row>
        <row r="5832">
          <cell r="B5832" t="str">
            <v>SALARIOS</v>
          </cell>
          <cell r="C5832" t="str">
            <v>DESPESA C/ PESSOAL</v>
          </cell>
          <cell r="I5832" t="str">
            <v>março</v>
          </cell>
          <cell r="N5832">
            <v>2358.37</v>
          </cell>
        </row>
        <row r="5833">
          <cell r="B5833" t="str">
            <v>PAGAMENTO DE GORJETA</v>
          </cell>
          <cell r="C5833" t="str">
            <v>DESPESA C/ PESSOAL</v>
          </cell>
          <cell r="I5833" t="str">
            <v>março</v>
          </cell>
          <cell r="N5833">
            <v>2364.52</v>
          </cell>
        </row>
        <row r="5834">
          <cell r="B5834" t="str">
            <v>PAGAMENTO DE GORJETA</v>
          </cell>
          <cell r="C5834" t="str">
            <v>DESPESA C/ PESSOAL</v>
          </cell>
          <cell r="I5834" t="str">
            <v>março</v>
          </cell>
          <cell r="N5834">
            <v>2371.19</v>
          </cell>
        </row>
        <row r="5835">
          <cell r="B5835" t="str">
            <v>SALARIOS</v>
          </cell>
          <cell r="C5835" t="str">
            <v>DESPESA C/ PESSOAL</v>
          </cell>
          <cell r="I5835" t="str">
            <v>março</v>
          </cell>
          <cell r="N5835">
            <v>2390.06</v>
          </cell>
        </row>
        <row r="5836">
          <cell r="B5836" t="str">
            <v>PAGAMENTO DE GORJETA</v>
          </cell>
          <cell r="C5836" t="str">
            <v>DESPESA C/ PESSOAL</v>
          </cell>
          <cell r="I5836" t="str">
            <v>março</v>
          </cell>
          <cell r="N5836">
            <v>2495.75</v>
          </cell>
        </row>
        <row r="5837">
          <cell r="B5837" t="str">
            <v>SALARIOS</v>
          </cell>
          <cell r="C5837" t="str">
            <v>DESPESA C/ PESSOAL</v>
          </cell>
          <cell r="I5837" t="str">
            <v>março</v>
          </cell>
          <cell r="N5837">
            <v>2501.39</v>
          </cell>
        </row>
        <row r="5838">
          <cell r="B5838" t="str">
            <v>PAGAMENTO DE GORJETA</v>
          </cell>
          <cell r="C5838" t="str">
            <v>DESPESA C/ PESSOAL</v>
          </cell>
          <cell r="I5838" t="str">
            <v>março</v>
          </cell>
          <cell r="N5838">
            <v>2537.12</v>
          </cell>
        </row>
        <row r="5839">
          <cell r="B5839" t="str">
            <v>SALARIOS</v>
          </cell>
          <cell r="C5839" t="str">
            <v>DESPESA C/ PESSOAL</v>
          </cell>
          <cell r="I5839" t="str">
            <v>março</v>
          </cell>
          <cell r="N5839">
            <v>2630.41</v>
          </cell>
        </row>
        <row r="5840">
          <cell r="B5840" t="str">
            <v>PAGAMENTO DE GORJETA</v>
          </cell>
          <cell r="C5840" t="str">
            <v>DESPESA C/ PESSOAL</v>
          </cell>
          <cell r="I5840" t="str">
            <v>março</v>
          </cell>
          <cell r="N5840">
            <v>2633.72</v>
          </cell>
        </row>
        <row r="5841">
          <cell r="B5841" t="str">
            <v>SALARIOS</v>
          </cell>
          <cell r="C5841" t="str">
            <v>DESPESA C/ PESSOAL</v>
          </cell>
          <cell r="I5841" t="str">
            <v>março</v>
          </cell>
          <cell r="N5841">
            <v>2663.35</v>
          </cell>
        </row>
        <row r="5842">
          <cell r="B5842" t="str">
            <v>SALARIOS</v>
          </cell>
          <cell r="C5842" t="str">
            <v>DESPESA C/ PESSOAL</v>
          </cell>
          <cell r="I5842" t="str">
            <v>março</v>
          </cell>
          <cell r="N5842">
            <v>2667.16</v>
          </cell>
        </row>
        <row r="5843">
          <cell r="B5843" t="str">
            <v>PAGAMENTO DE GORJETA</v>
          </cell>
          <cell r="C5843" t="str">
            <v>DESPESA C/ PESSOAL</v>
          </cell>
          <cell r="I5843" t="str">
            <v>março</v>
          </cell>
          <cell r="N5843">
            <v>2668.38</v>
          </cell>
        </row>
        <row r="5844">
          <cell r="B5844" t="str">
            <v>SALARIOS</v>
          </cell>
          <cell r="C5844" t="str">
            <v>DESPESA C/ PESSOAL</v>
          </cell>
          <cell r="I5844" t="str">
            <v>março</v>
          </cell>
          <cell r="N5844">
            <v>2733.14</v>
          </cell>
        </row>
        <row r="5845">
          <cell r="B5845" t="str">
            <v>PAGAMENTO DE GORJETA</v>
          </cell>
          <cell r="C5845" t="str">
            <v>DESPESA C/ PESSOAL</v>
          </cell>
          <cell r="I5845" t="str">
            <v>março</v>
          </cell>
          <cell r="N5845">
            <v>2740.38</v>
          </cell>
        </row>
        <row r="5846">
          <cell r="B5846" t="str">
            <v>PAGAMENTO DE GORJETA</v>
          </cell>
          <cell r="C5846" t="str">
            <v>DESPESA C/ PESSOAL</v>
          </cell>
          <cell r="I5846" t="str">
            <v>março</v>
          </cell>
          <cell r="N5846">
            <v>2777.01</v>
          </cell>
        </row>
        <row r="5847">
          <cell r="B5847" t="str">
            <v>SALARIOS</v>
          </cell>
          <cell r="C5847" t="str">
            <v>DESPESA C/ PESSOAL</v>
          </cell>
          <cell r="I5847" t="str">
            <v>março</v>
          </cell>
          <cell r="N5847">
            <v>2777.31</v>
          </cell>
        </row>
        <row r="5848">
          <cell r="B5848" t="str">
            <v>SALARIOS</v>
          </cell>
          <cell r="C5848" t="str">
            <v>DESPESA C/ PESSOAL</v>
          </cell>
          <cell r="I5848" t="str">
            <v>março</v>
          </cell>
          <cell r="N5848">
            <v>2777.66</v>
          </cell>
        </row>
        <row r="5849">
          <cell r="B5849" t="str">
            <v>PAGAMENTO DE GORJETA</v>
          </cell>
          <cell r="C5849" t="str">
            <v>DESPESA C/ PESSOAL</v>
          </cell>
          <cell r="I5849" t="str">
            <v>março</v>
          </cell>
          <cell r="N5849">
            <v>2841.79</v>
          </cell>
        </row>
        <row r="5850">
          <cell r="B5850" t="str">
            <v>SALARIOS</v>
          </cell>
          <cell r="C5850" t="str">
            <v>DESPESA C/ PESSOAL</v>
          </cell>
          <cell r="I5850" t="str">
            <v>março</v>
          </cell>
          <cell r="N5850">
            <v>2868.26</v>
          </cell>
        </row>
        <row r="5851">
          <cell r="B5851" t="str">
            <v>PAGAMENTO DE GORJETA</v>
          </cell>
          <cell r="C5851" t="str">
            <v>DESPESA C/ PESSOAL</v>
          </cell>
          <cell r="I5851" t="str">
            <v>março</v>
          </cell>
          <cell r="N5851">
            <v>2872.28</v>
          </cell>
        </row>
        <row r="5852">
          <cell r="B5852" t="str">
            <v>SALARIOS</v>
          </cell>
          <cell r="C5852" t="str">
            <v>DESPESA C/ PESSOAL</v>
          </cell>
          <cell r="I5852" t="str">
            <v>março</v>
          </cell>
          <cell r="N5852">
            <v>2909.26</v>
          </cell>
        </row>
        <row r="5853">
          <cell r="B5853" t="str">
            <v>PAGAMENTO DE GORJETA</v>
          </cell>
          <cell r="C5853" t="str">
            <v>DESPESA C/ PESSOAL</v>
          </cell>
          <cell r="I5853" t="str">
            <v>março</v>
          </cell>
          <cell r="N5853">
            <v>3094.86</v>
          </cell>
        </row>
        <row r="5854">
          <cell r="B5854" t="str">
            <v>PAGAMENTO DE GORJETA</v>
          </cell>
          <cell r="C5854" t="str">
            <v>DESPESA C/ PESSOAL</v>
          </cell>
          <cell r="I5854" t="str">
            <v>março</v>
          </cell>
          <cell r="N5854">
            <v>3171.61</v>
          </cell>
        </row>
        <row r="5855">
          <cell r="B5855" t="str">
            <v>SALARIOS</v>
          </cell>
          <cell r="C5855" t="str">
            <v>DESPESA C/ PESSOAL</v>
          </cell>
          <cell r="I5855" t="str">
            <v>março</v>
          </cell>
          <cell r="N5855">
            <v>3195.25</v>
          </cell>
        </row>
        <row r="5856">
          <cell r="B5856" t="str">
            <v>SALARIOS</v>
          </cell>
          <cell r="C5856" t="str">
            <v>DESPESA C/ PESSOAL</v>
          </cell>
          <cell r="I5856" t="str">
            <v>março</v>
          </cell>
          <cell r="N5856">
            <v>3477.47</v>
          </cell>
        </row>
        <row r="5857">
          <cell r="B5857" t="str">
            <v>PAGAMENTO DE GORJETA</v>
          </cell>
          <cell r="C5857" t="str">
            <v>DESPESA C/ PESSOAL</v>
          </cell>
          <cell r="I5857" t="str">
            <v>março</v>
          </cell>
          <cell r="N5857">
            <v>3577.12</v>
          </cell>
        </row>
        <row r="5858">
          <cell r="B5858" t="str">
            <v>PAGAMENTO DE GORJETA</v>
          </cell>
          <cell r="C5858" t="str">
            <v>DESPESA C/ PESSOAL</v>
          </cell>
          <cell r="I5858" t="str">
            <v>março</v>
          </cell>
          <cell r="N5858">
            <v>3580.65</v>
          </cell>
        </row>
        <row r="5859">
          <cell r="B5859" t="str">
            <v>SALARIOS</v>
          </cell>
          <cell r="C5859" t="str">
            <v>DESPESA C/ PESSOAL</v>
          </cell>
          <cell r="I5859" t="str">
            <v>março</v>
          </cell>
          <cell r="N5859">
            <v>3699.13</v>
          </cell>
        </row>
        <row r="5860">
          <cell r="B5860" t="str">
            <v>SALARIOS</v>
          </cell>
          <cell r="C5860" t="str">
            <v>DESPESA C/ PESSOAL</v>
          </cell>
          <cell r="I5860" t="str">
            <v>março</v>
          </cell>
          <cell r="N5860">
            <v>3957.04</v>
          </cell>
        </row>
        <row r="5861">
          <cell r="B5861" t="str">
            <v>SALARIOS</v>
          </cell>
          <cell r="C5861" t="str">
            <v>DESPESA C/ PESSOAL</v>
          </cell>
          <cell r="I5861" t="str">
            <v>março</v>
          </cell>
          <cell r="N5861">
            <v>4689.3900000000003</v>
          </cell>
        </row>
        <row r="5862">
          <cell r="B5862" t="str">
            <v>PAGAMENTO DE GORJETA</v>
          </cell>
          <cell r="C5862" t="str">
            <v>DESPESA C/ PESSOAL</v>
          </cell>
          <cell r="I5862" t="str">
            <v>março</v>
          </cell>
          <cell r="N5862">
            <v>5758.22</v>
          </cell>
        </row>
        <row r="5863">
          <cell r="B5863" t="str">
            <v>SALARIOS</v>
          </cell>
          <cell r="C5863" t="str">
            <v>DESPESA C/ PESSOAL</v>
          </cell>
          <cell r="I5863" t="str">
            <v>março</v>
          </cell>
          <cell r="N5863">
            <v>6265.6</v>
          </cell>
        </row>
        <row r="5864">
          <cell r="B5864" t="str">
            <v>SALARIOS</v>
          </cell>
          <cell r="C5864" t="str">
            <v>DESPESA C/ PESSOAL</v>
          </cell>
          <cell r="I5864" t="str">
            <v>março</v>
          </cell>
          <cell r="N5864">
            <v>348.88</v>
          </cell>
        </row>
        <row r="5865">
          <cell r="B5865" t="str">
            <v>SALARIOS</v>
          </cell>
          <cell r="C5865" t="str">
            <v>DESPESA C/ PESSOAL</v>
          </cell>
          <cell r="I5865" t="str">
            <v>março</v>
          </cell>
          <cell r="N5865">
            <v>373.19</v>
          </cell>
        </row>
        <row r="5866">
          <cell r="B5866" t="str">
            <v>SALARIOS</v>
          </cell>
          <cell r="C5866" t="str">
            <v>DESPESA C/ PESSOAL</v>
          </cell>
          <cell r="I5866" t="str">
            <v>março</v>
          </cell>
          <cell r="N5866">
            <v>637.01</v>
          </cell>
        </row>
        <row r="5867">
          <cell r="B5867" t="str">
            <v>PAGAMENTO DE GORJETA</v>
          </cell>
          <cell r="C5867" t="str">
            <v>DESPESA C/ PESSOAL</v>
          </cell>
          <cell r="I5867" t="str">
            <v>março</v>
          </cell>
          <cell r="N5867">
            <v>639.42999999999995</v>
          </cell>
        </row>
        <row r="5868">
          <cell r="B5868" t="str">
            <v>PAGAMENTO DE GORJETA</v>
          </cell>
          <cell r="C5868" t="str">
            <v>DESPESA C/ PESSOAL</v>
          </cell>
          <cell r="I5868" t="str">
            <v>março</v>
          </cell>
          <cell r="N5868">
            <v>722.12</v>
          </cell>
        </row>
        <row r="5869">
          <cell r="B5869" t="str">
            <v>PAGAMENTO DE GORJETA</v>
          </cell>
          <cell r="C5869" t="str">
            <v>DESPESA C/ PESSOAL</v>
          </cell>
          <cell r="I5869" t="str">
            <v>março</v>
          </cell>
          <cell r="N5869">
            <v>781.04</v>
          </cell>
        </row>
        <row r="5870">
          <cell r="B5870" t="str">
            <v>PAGAMENTO DE GORJETA</v>
          </cell>
          <cell r="C5870" t="str">
            <v>DESPESA C/ PESSOAL</v>
          </cell>
          <cell r="I5870" t="str">
            <v>março</v>
          </cell>
          <cell r="N5870">
            <v>796.79</v>
          </cell>
        </row>
        <row r="5871">
          <cell r="B5871" t="str">
            <v>SALARIOS</v>
          </cell>
          <cell r="C5871" t="str">
            <v>DESPESA C/ PESSOAL</v>
          </cell>
          <cell r="I5871" t="str">
            <v>março</v>
          </cell>
          <cell r="N5871">
            <v>838.37</v>
          </cell>
        </row>
        <row r="5872">
          <cell r="B5872" t="str">
            <v>PAGAMENTO DE GORJETA</v>
          </cell>
          <cell r="C5872" t="str">
            <v>DESPESA C/ PESSOAL</v>
          </cell>
          <cell r="I5872" t="str">
            <v>março</v>
          </cell>
          <cell r="N5872">
            <v>1099.46</v>
          </cell>
        </row>
        <row r="5873">
          <cell r="B5873" t="str">
            <v>PAGAMENTO DE GORJETA</v>
          </cell>
          <cell r="C5873" t="str">
            <v>DESPESA C/ PESSOAL</v>
          </cell>
          <cell r="I5873" t="str">
            <v>março</v>
          </cell>
          <cell r="N5873">
            <v>1123.56</v>
          </cell>
        </row>
        <row r="5874">
          <cell r="B5874" t="str">
            <v>SALARIOS</v>
          </cell>
          <cell r="C5874" t="str">
            <v>DESPESA C/ PESSOAL</v>
          </cell>
          <cell r="I5874" t="str">
            <v>março</v>
          </cell>
          <cell r="N5874">
            <v>1141.75</v>
          </cell>
        </row>
        <row r="5875">
          <cell r="B5875" t="str">
            <v>SALARIOS</v>
          </cell>
          <cell r="C5875" t="str">
            <v>DESPESA C/ PESSOAL</v>
          </cell>
          <cell r="I5875" t="str">
            <v>março</v>
          </cell>
          <cell r="N5875">
            <v>1182.06</v>
          </cell>
        </row>
        <row r="5876">
          <cell r="B5876" t="str">
            <v>PAGAMENTO DE GORJETA</v>
          </cell>
          <cell r="C5876" t="str">
            <v>DESPESA C/ PESSOAL</v>
          </cell>
          <cell r="I5876" t="str">
            <v>março</v>
          </cell>
          <cell r="N5876">
            <v>1182.6099999999999</v>
          </cell>
        </row>
        <row r="5877">
          <cell r="B5877" t="str">
            <v>SALARIOS</v>
          </cell>
          <cell r="C5877" t="str">
            <v>DESPESA C/ PESSOAL</v>
          </cell>
          <cell r="I5877" t="str">
            <v>março</v>
          </cell>
          <cell r="N5877">
            <v>1192.76</v>
          </cell>
        </row>
        <row r="5878">
          <cell r="B5878" t="str">
            <v>SALARIOS</v>
          </cell>
          <cell r="C5878" t="str">
            <v>DESPESA C/ PESSOAL</v>
          </cell>
          <cell r="I5878" t="str">
            <v>março</v>
          </cell>
          <cell r="N5878">
            <v>1192.76</v>
          </cell>
        </row>
        <row r="5879">
          <cell r="B5879" t="str">
            <v>SALARIOS</v>
          </cell>
          <cell r="C5879" t="str">
            <v>DESPESA C/ PESSOAL</v>
          </cell>
          <cell r="I5879" t="str">
            <v>março</v>
          </cell>
          <cell r="N5879">
            <v>1225.19</v>
          </cell>
        </row>
        <row r="5880">
          <cell r="B5880" t="str">
            <v>SALARIOS</v>
          </cell>
          <cell r="C5880" t="str">
            <v>DESPESA C/ PESSOAL</v>
          </cell>
          <cell r="I5880" t="str">
            <v>março</v>
          </cell>
          <cell r="N5880">
            <v>1237.6300000000001</v>
          </cell>
        </row>
        <row r="5881">
          <cell r="B5881" t="str">
            <v>SALARIOS</v>
          </cell>
          <cell r="C5881" t="str">
            <v>DESPESA C/ PESSOAL</v>
          </cell>
          <cell r="I5881" t="str">
            <v>março</v>
          </cell>
          <cell r="N5881">
            <v>1237.6300000000001</v>
          </cell>
        </row>
        <row r="5882">
          <cell r="B5882" t="str">
            <v>PAGAMENTO DE GORJETA</v>
          </cell>
          <cell r="C5882" t="str">
            <v>DESPESA C/ PESSOAL</v>
          </cell>
          <cell r="I5882" t="str">
            <v>março</v>
          </cell>
          <cell r="N5882">
            <v>1328.54</v>
          </cell>
        </row>
        <row r="5883">
          <cell r="B5883" t="str">
            <v>SALARIOS</v>
          </cell>
          <cell r="C5883" t="str">
            <v>DESPESA C/ PESSOAL</v>
          </cell>
          <cell r="I5883" t="str">
            <v>março</v>
          </cell>
          <cell r="N5883">
            <v>1333.92</v>
          </cell>
        </row>
        <row r="5884">
          <cell r="B5884" t="str">
            <v>PAGAMENTO DE GORJETA</v>
          </cell>
          <cell r="C5884" t="str">
            <v>DESPESA C/ PESSOAL</v>
          </cell>
          <cell r="I5884" t="str">
            <v>março</v>
          </cell>
          <cell r="N5884">
            <v>1337.28</v>
          </cell>
        </row>
        <row r="5885">
          <cell r="B5885" t="str">
            <v>SALARIOS</v>
          </cell>
          <cell r="C5885" t="str">
            <v>DESPESA C/ PESSOAL</v>
          </cell>
          <cell r="I5885" t="str">
            <v>março</v>
          </cell>
          <cell r="N5885">
            <v>1337.93</v>
          </cell>
        </row>
        <row r="5886">
          <cell r="B5886" t="str">
            <v>PAGAMENTO DE GORJETA</v>
          </cell>
          <cell r="C5886" t="str">
            <v>DESPESA C/ PESSOAL</v>
          </cell>
          <cell r="I5886" t="str">
            <v>março</v>
          </cell>
          <cell r="N5886">
            <v>1340.62</v>
          </cell>
        </row>
        <row r="5887">
          <cell r="B5887" t="str">
            <v>SALARIOS</v>
          </cell>
          <cell r="C5887" t="str">
            <v>DESPESA C/ PESSOAL</v>
          </cell>
          <cell r="I5887" t="str">
            <v>março</v>
          </cell>
          <cell r="N5887">
            <v>1346.41</v>
          </cell>
        </row>
        <row r="5888">
          <cell r="B5888" t="str">
            <v>SALARIOS</v>
          </cell>
          <cell r="C5888" t="str">
            <v>DESPESA C/ PESSOAL</v>
          </cell>
          <cell r="I5888" t="str">
            <v>março</v>
          </cell>
          <cell r="N5888">
            <v>1356.92</v>
          </cell>
        </row>
        <row r="5889">
          <cell r="B5889" t="str">
            <v>SALARIOS</v>
          </cell>
          <cell r="C5889" t="str">
            <v>DESPESA C/ PESSOAL</v>
          </cell>
          <cell r="I5889" t="str">
            <v>março</v>
          </cell>
          <cell r="N5889">
            <v>1359.9</v>
          </cell>
        </row>
        <row r="5890">
          <cell r="B5890" t="str">
            <v>SALARIOS</v>
          </cell>
          <cell r="C5890" t="str">
            <v>DESPESA C/ PESSOAL</v>
          </cell>
          <cell r="I5890" t="str">
            <v>março</v>
          </cell>
          <cell r="N5890">
            <v>1361.74</v>
          </cell>
        </row>
        <row r="5891">
          <cell r="B5891" t="str">
            <v>SALARIOS</v>
          </cell>
          <cell r="C5891" t="str">
            <v>DESPESA C/ PESSOAL</v>
          </cell>
          <cell r="I5891" t="str">
            <v>março</v>
          </cell>
          <cell r="N5891">
            <v>1361.74</v>
          </cell>
        </row>
        <row r="5892">
          <cell r="B5892" t="str">
            <v>PAGAMENTO DE GORJETA</v>
          </cell>
          <cell r="C5892" t="str">
            <v>DESPESA C/ PESSOAL</v>
          </cell>
          <cell r="I5892" t="str">
            <v>março</v>
          </cell>
          <cell r="N5892">
            <v>1361.74</v>
          </cell>
        </row>
        <row r="5893">
          <cell r="B5893" t="str">
            <v>PAGAMENTO DE GORJETA</v>
          </cell>
          <cell r="C5893" t="str">
            <v>DESPESA C/ PESSOAL</v>
          </cell>
          <cell r="I5893" t="str">
            <v>março</v>
          </cell>
          <cell r="N5893">
            <v>1361.74</v>
          </cell>
        </row>
        <row r="5894">
          <cell r="B5894" t="str">
            <v>SALARIOS</v>
          </cell>
          <cell r="C5894" t="str">
            <v>DESPESA C/ PESSOAL</v>
          </cell>
          <cell r="I5894" t="str">
            <v>março</v>
          </cell>
          <cell r="N5894">
            <v>1361.74</v>
          </cell>
        </row>
        <row r="5895">
          <cell r="B5895" t="str">
            <v>PAGAMENTO DE GORJETA</v>
          </cell>
          <cell r="C5895" t="str">
            <v>DESPESA C/ PESSOAL</v>
          </cell>
          <cell r="I5895" t="str">
            <v>março</v>
          </cell>
          <cell r="N5895">
            <v>1367.68</v>
          </cell>
        </row>
        <row r="5896">
          <cell r="B5896" t="str">
            <v>PAGAMENTO DE GORJETA</v>
          </cell>
          <cell r="C5896" t="str">
            <v>DESPESA C/ PESSOAL</v>
          </cell>
          <cell r="I5896" t="str">
            <v>março</v>
          </cell>
          <cell r="N5896">
            <v>1381.77</v>
          </cell>
        </row>
        <row r="5897">
          <cell r="B5897" t="str">
            <v>PAGAMENTO DE GORJETA</v>
          </cell>
          <cell r="C5897" t="str">
            <v>DESPESA C/ PESSOAL</v>
          </cell>
          <cell r="I5897" t="str">
            <v>março</v>
          </cell>
          <cell r="N5897">
            <v>1437.93</v>
          </cell>
        </row>
        <row r="5898">
          <cell r="B5898" t="str">
            <v>SALARIOS</v>
          </cell>
          <cell r="C5898" t="str">
            <v>DESPESA C/ PESSOAL</v>
          </cell>
          <cell r="I5898" t="str">
            <v>março</v>
          </cell>
          <cell r="N5898">
            <v>1457.82</v>
          </cell>
        </row>
        <row r="5899">
          <cell r="B5899" t="str">
            <v>SALARIOS</v>
          </cell>
          <cell r="C5899" t="str">
            <v>DESPESA C/ PESSOAL</v>
          </cell>
          <cell r="I5899" t="str">
            <v>março</v>
          </cell>
          <cell r="N5899">
            <v>1467.21</v>
          </cell>
        </row>
        <row r="5900">
          <cell r="B5900" t="str">
            <v>PAGAMENTO DE GORJETA</v>
          </cell>
          <cell r="C5900" t="str">
            <v>DESPESA C/ PESSOAL</v>
          </cell>
          <cell r="I5900" t="str">
            <v>março</v>
          </cell>
          <cell r="N5900">
            <v>1480.61</v>
          </cell>
        </row>
        <row r="5901">
          <cell r="B5901" t="str">
            <v>SALARIOS</v>
          </cell>
          <cell r="C5901" t="str">
            <v>DESPESA C/ PESSOAL</v>
          </cell>
          <cell r="I5901" t="str">
            <v>março</v>
          </cell>
          <cell r="N5901">
            <v>1489.47</v>
          </cell>
        </row>
        <row r="5902">
          <cell r="B5902" t="str">
            <v>SALARIOS</v>
          </cell>
          <cell r="C5902" t="str">
            <v>DESPESA C/ PESSOAL</v>
          </cell>
          <cell r="I5902" t="str">
            <v>março</v>
          </cell>
          <cell r="N5902">
            <v>1490.35</v>
          </cell>
        </row>
        <row r="5903">
          <cell r="B5903" t="str">
            <v>PAGAMENTO DE GORJETA</v>
          </cell>
          <cell r="C5903" t="str">
            <v>DESPESA C/ PESSOAL</v>
          </cell>
          <cell r="I5903" t="str">
            <v>março</v>
          </cell>
          <cell r="N5903">
            <v>1502.84</v>
          </cell>
        </row>
        <row r="5904">
          <cell r="B5904" t="str">
            <v>PAGAMENTO DE GORJETA</v>
          </cell>
          <cell r="C5904" t="str">
            <v>DESPESA C/ PESSOAL</v>
          </cell>
          <cell r="I5904" t="str">
            <v>março</v>
          </cell>
          <cell r="N5904">
            <v>1526.37</v>
          </cell>
        </row>
        <row r="5905">
          <cell r="B5905" t="str">
            <v>SALARIOS</v>
          </cell>
          <cell r="C5905" t="str">
            <v>DESPESA C/ PESSOAL</v>
          </cell>
          <cell r="I5905" t="str">
            <v>março</v>
          </cell>
          <cell r="N5905">
            <v>1560.43</v>
          </cell>
        </row>
        <row r="5906">
          <cell r="B5906" t="str">
            <v>SALARIOS</v>
          </cell>
          <cell r="C5906" t="str">
            <v>DESPESA C/ PESSOAL</v>
          </cell>
          <cell r="I5906" t="str">
            <v>março</v>
          </cell>
          <cell r="N5906">
            <v>1600.76</v>
          </cell>
        </row>
        <row r="5907">
          <cell r="B5907" t="str">
            <v>SALARIOS</v>
          </cell>
          <cell r="C5907" t="str">
            <v>DESPESA C/ PESSOAL</v>
          </cell>
          <cell r="I5907" t="str">
            <v>março</v>
          </cell>
          <cell r="N5907">
            <v>1618.78</v>
          </cell>
        </row>
        <row r="5908">
          <cell r="B5908" t="str">
            <v>SALARIOS</v>
          </cell>
          <cell r="C5908" t="str">
            <v>DESPESA C/ PESSOAL</v>
          </cell>
          <cell r="I5908" t="str">
            <v>março</v>
          </cell>
          <cell r="N5908">
            <v>1624.9</v>
          </cell>
        </row>
        <row r="5909">
          <cell r="B5909" t="str">
            <v>PAGAMENTO DE GORJETA</v>
          </cell>
          <cell r="C5909" t="str">
            <v>DESPESA C/ PESSOAL</v>
          </cell>
          <cell r="I5909" t="str">
            <v>março</v>
          </cell>
          <cell r="N5909">
            <v>1639.41</v>
          </cell>
        </row>
        <row r="5910">
          <cell r="B5910" t="str">
            <v>PAGAMENTO DE GORJETA</v>
          </cell>
          <cell r="C5910" t="str">
            <v>DESPESA C/ PESSOAL</v>
          </cell>
          <cell r="I5910" t="str">
            <v>março</v>
          </cell>
          <cell r="N5910">
            <v>1662.11</v>
          </cell>
        </row>
        <row r="5911">
          <cell r="B5911" t="str">
            <v>PAGAMENTO DE GORJETA</v>
          </cell>
          <cell r="C5911" t="str">
            <v>DESPESA C/ PESSOAL</v>
          </cell>
          <cell r="I5911" t="str">
            <v>março</v>
          </cell>
          <cell r="N5911">
            <v>1676.48</v>
          </cell>
        </row>
        <row r="5912">
          <cell r="B5912" t="str">
            <v>SALARIOS</v>
          </cell>
          <cell r="C5912" t="str">
            <v>DESPESA C/ PESSOAL</v>
          </cell>
          <cell r="I5912" t="str">
            <v>março</v>
          </cell>
          <cell r="N5912">
            <v>1682.43</v>
          </cell>
        </row>
        <row r="5913">
          <cell r="B5913" t="str">
            <v>SALARIOS</v>
          </cell>
          <cell r="C5913" t="str">
            <v>DESPESA C/ PESSOAL</v>
          </cell>
          <cell r="I5913" t="str">
            <v>março</v>
          </cell>
          <cell r="N5913">
            <v>1684.66</v>
          </cell>
        </row>
        <row r="5914">
          <cell r="B5914" t="str">
            <v>SALARIOS</v>
          </cell>
          <cell r="C5914" t="str">
            <v>DESPESA C/ PESSOAL</v>
          </cell>
          <cell r="I5914" t="str">
            <v>março</v>
          </cell>
          <cell r="N5914">
            <v>1689.24</v>
          </cell>
        </row>
        <row r="5915">
          <cell r="B5915" t="str">
            <v>SALARIOS</v>
          </cell>
          <cell r="C5915" t="str">
            <v>DESPESA C/ PESSOAL</v>
          </cell>
          <cell r="I5915" t="str">
            <v>março</v>
          </cell>
          <cell r="N5915">
            <v>1689.8</v>
          </cell>
        </row>
        <row r="5916">
          <cell r="B5916" t="str">
            <v>PAGAMENTO DE GORJETA</v>
          </cell>
          <cell r="C5916" t="str">
            <v>DESPESA C/ PESSOAL</v>
          </cell>
          <cell r="I5916" t="str">
            <v>março</v>
          </cell>
          <cell r="N5916">
            <v>1703.69</v>
          </cell>
        </row>
        <row r="5917">
          <cell r="B5917" t="str">
            <v>PAGAMENTO DE GORJETA</v>
          </cell>
          <cell r="C5917" t="str">
            <v>DESPESA C/ PESSOAL</v>
          </cell>
          <cell r="I5917" t="str">
            <v>março</v>
          </cell>
          <cell r="N5917">
            <v>1720.53</v>
          </cell>
        </row>
        <row r="5918">
          <cell r="B5918" t="str">
            <v>PAGAMENTO DE GORJETA</v>
          </cell>
          <cell r="C5918" t="str">
            <v>DESPESA C/ PESSOAL</v>
          </cell>
          <cell r="I5918" t="str">
            <v>março</v>
          </cell>
          <cell r="N5918">
            <v>1781.46</v>
          </cell>
        </row>
        <row r="5919">
          <cell r="B5919" t="str">
            <v>SALARIOS</v>
          </cell>
          <cell r="C5919" t="str">
            <v>DESPESA C/ PESSOAL</v>
          </cell>
          <cell r="I5919" t="str">
            <v>março</v>
          </cell>
          <cell r="N5919">
            <v>1784.37</v>
          </cell>
        </row>
        <row r="5920">
          <cell r="B5920" t="str">
            <v>PAGAMENTO DE GORJETA</v>
          </cell>
          <cell r="C5920" t="str">
            <v>DESPESA C/ PESSOAL</v>
          </cell>
          <cell r="I5920" t="str">
            <v>março</v>
          </cell>
          <cell r="N5920">
            <v>1787.17</v>
          </cell>
        </row>
        <row r="5921">
          <cell r="B5921" t="str">
            <v>SALARIOS</v>
          </cell>
          <cell r="C5921" t="str">
            <v>DESPESA C/ PESSOAL</v>
          </cell>
          <cell r="I5921" t="str">
            <v>março</v>
          </cell>
          <cell r="N5921">
            <v>1807.26</v>
          </cell>
        </row>
        <row r="5922">
          <cell r="B5922" t="str">
            <v>SALARIOS</v>
          </cell>
          <cell r="C5922" t="str">
            <v>DESPESA C/ PESSOAL</v>
          </cell>
          <cell r="I5922" t="str">
            <v>março</v>
          </cell>
          <cell r="N5922">
            <v>1809.81</v>
          </cell>
        </row>
        <row r="5923">
          <cell r="B5923" t="str">
            <v>SALARIOS</v>
          </cell>
          <cell r="C5923" t="str">
            <v>DESPESA C/ PESSOAL</v>
          </cell>
          <cell r="I5923" t="str">
            <v>março</v>
          </cell>
          <cell r="N5923">
            <v>1827.19</v>
          </cell>
        </row>
        <row r="5924">
          <cell r="B5924" t="str">
            <v>PAGAMENTO DE GORJETA</v>
          </cell>
          <cell r="C5924" t="str">
            <v>DESPESA C/ PESSOAL</v>
          </cell>
          <cell r="I5924" t="str">
            <v>março</v>
          </cell>
          <cell r="N5924">
            <v>1853.85</v>
          </cell>
        </row>
        <row r="5925">
          <cell r="B5925" t="str">
            <v>PAGAMENTO DE GORJETA</v>
          </cell>
          <cell r="C5925" t="str">
            <v>DESPESA C/ PESSOAL</v>
          </cell>
          <cell r="I5925" t="str">
            <v>março</v>
          </cell>
          <cell r="N5925">
            <v>1856.19</v>
          </cell>
        </row>
        <row r="5926">
          <cell r="B5926" t="str">
            <v>PAGAMENTO DE GORJETA</v>
          </cell>
          <cell r="C5926" t="str">
            <v>DESPESA C/ PESSOAL</v>
          </cell>
          <cell r="I5926" t="str">
            <v>março</v>
          </cell>
          <cell r="N5926">
            <v>1883.84</v>
          </cell>
        </row>
        <row r="5927">
          <cell r="B5927" t="str">
            <v>PAGAMENTO DE GORJETA</v>
          </cell>
          <cell r="C5927" t="str">
            <v>DESPESA C/ PESSOAL</v>
          </cell>
          <cell r="I5927" t="str">
            <v>março</v>
          </cell>
          <cell r="N5927">
            <v>1883.84</v>
          </cell>
        </row>
        <row r="5928">
          <cell r="B5928" t="str">
            <v>PAGAMENTO DE GORJETA</v>
          </cell>
          <cell r="C5928" t="str">
            <v>DESPESA C/ PESSOAL</v>
          </cell>
          <cell r="I5928" t="str">
            <v>março</v>
          </cell>
          <cell r="N5928">
            <v>1915.89</v>
          </cell>
        </row>
        <row r="5929">
          <cell r="B5929" t="str">
            <v>PAGAMENTO DE GORJETA</v>
          </cell>
          <cell r="C5929" t="str">
            <v>DESPESA C/ PESSOAL</v>
          </cell>
          <cell r="I5929" t="str">
            <v>março</v>
          </cell>
          <cell r="N5929">
            <v>1920.19</v>
          </cell>
        </row>
        <row r="5930">
          <cell r="B5930" t="str">
            <v>SALARIOS</v>
          </cell>
          <cell r="C5930" t="str">
            <v>DESPESA C/ PESSOAL</v>
          </cell>
          <cell r="I5930" t="str">
            <v>março</v>
          </cell>
          <cell r="N5930">
            <v>1945.41</v>
          </cell>
        </row>
        <row r="5931">
          <cell r="B5931" t="str">
            <v>SALARIOS</v>
          </cell>
          <cell r="C5931" t="str">
            <v>DESPESA C/ PESSOAL</v>
          </cell>
          <cell r="I5931" t="str">
            <v>março</v>
          </cell>
          <cell r="N5931">
            <v>1948.62</v>
          </cell>
        </row>
        <row r="5932">
          <cell r="B5932" t="str">
            <v>PAGAMENTO DE GORJETA</v>
          </cell>
          <cell r="C5932" t="str">
            <v>DESPESA C/ PESSOAL</v>
          </cell>
          <cell r="I5932" t="str">
            <v>março</v>
          </cell>
          <cell r="N5932">
            <v>1949.21</v>
          </cell>
        </row>
        <row r="5933">
          <cell r="B5933" t="str">
            <v>PAGAMENTO DE GORJETA</v>
          </cell>
          <cell r="C5933" t="str">
            <v>DESPESA C/ PESSOAL</v>
          </cell>
          <cell r="I5933" t="str">
            <v>março</v>
          </cell>
          <cell r="N5933">
            <v>1956.21</v>
          </cell>
        </row>
        <row r="5934">
          <cell r="B5934" t="str">
            <v>SALARIOS</v>
          </cell>
          <cell r="C5934" t="str">
            <v>DESPESA C/ PESSOAL</v>
          </cell>
          <cell r="I5934" t="str">
            <v>março</v>
          </cell>
          <cell r="N5934">
            <v>1962.53</v>
          </cell>
        </row>
        <row r="5935">
          <cell r="B5935" t="str">
            <v>PAGAMENTO DE GORJETA</v>
          </cell>
          <cell r="C5935" t="str">
            <v>DESPESA C/ PESSOAL</v>
          </cell>
          <cell r="I5935" t="str">
            <v>março</v>
          </cell>
          <cell r="N5935">
            <v>1962.58</v>
          </cell>
        </row>
        <row r="5936">
          <cell r="B5936" t="str">
            <v>SALARIOS</v>
          </cell>
          <cell r="C5936" t="str">
            <v>DESPESA C/ PESSOAL</v>
          </cell>
          <cell r="I5936" t="str">
            <v>março</v>
          </cell>
          <cell r="N5936">
            <v>1962.63</v>
          </cell>
        </row>
        <row r="5937">
          <cell r="B5937" t="str">
            <v>SALARIOS</v>
          </cell>
          <cell r="C5937" t="str">
            <v>DESPESA C/ PESSOAL</v>
          </cell>
          <cell r="I5937" t="str">
            <v>março</v>
          </cell>
          <cell r="N5937">
            <v>1987.87</v>
          </cell>
        </row>
        <row r="5938">
          <cell r="B5938" t="str">
            <v>PAGAMENTO DE GORJETA</v>
          </cell>
          <cell r="C5938" t="str">
            <v>DESPESA C/ PESSOAL</v>
          </cell>
          <cell r="I5938" t="str">
            <v>março</v>
          </cell>
          <cell r="N5938">
            <v>1988.92</v>
          </cell>
        </row>
        <row r="5939">
          <cell r="B5939" t="str">
            <v>SALARIOS</v>
          </cell>
          <cell r="C5939" t="str">
            <v>DESPESA C/ PESSOAL</v>
          </cell>
          <cell r="I5939" t="str">
            <v>março</v>
          </cell>
          <cell r="N5939">
            <v>1999.43</v>
          </cell>
        </row>
        <row r="5940">
          <cell r="B5940" t="str">
            <v>SALARIOS</v>
          </cell>
          <cell r="C5940" t="str">
            <v>DESPESA C/ PESSOAL</v>
          </cell>
          <cell r="I5940" t="str">
            <v>março</v>
          </cell>
          <cell r="N5940">
            <v>2018.77</v>
          </cell>
        </row>
        <row r="5941">
          <cell r="B5941" t="str">
            <v>PAGAMENTO DE GORJETA</v>
          </cell>
          <cell r="C5941" t="str">
            <v>DESPESA C/ PESSOAL</v>
          </cell>
          <cell r="I5941" t="str">
            <v>março</v>
          </cell>
          <cell r="N5941">
            <v>2050.09</v>
          </cell>
        </row>
        <row r="5942">
          <cell r="B5942" t="str">
            <v>SALARIOS</v>
          </cell>
          <cell r="C5942" t="str">
            <v>DESPESA C/ PESSOAL</v>
          </cell>
          <cell r="I5942" t="str">
            <v>março</v>
          </cell>
          <cell r="N5942">
            <v>2060.38</v>
          </cell>
        </row>
        <row r="5943">
          <cell r="B5943" t="str">
            <v>PAGAMENTO DE GORJETA</v>
          </cell>
          <cell r="C5943" t="str">
            <v>DESPESA C/ PESSOAL</v>
          </cell>
          <cell r="I5943" t="str">
            <v>março</v>
          </cell>
          <cell r="N5943">
            <v>2079.84</v>
          </cell>
        </row>
        <row r="5944">
          <cell r="B5944" t="str">
            <v>PAGAMENTO DE GORJETA</v>
          </cell>
          <cell r="C5944" t="str">
            <v>DESPESA C/ PESSOAL</v>
          </cell>
          <cell r="I5944" t="str">
            <v>março</v>
          </cell>
          <cell r="N5944">
            <v>2234.94</v>
          </cell>
        </row>
        <row r="5945">
          <cell r="B5945" t="str">
            <v>SALARIOS</v>
          </cell>
          <cell r="C5945" t="str">
            <v>DESPESA C/ PESSOAL</v>
          </cell>
          <cell r="I5945" t="str">
            <v>março</v>
          </cell>
          <cell r="N5945">
            <v>2332.59</v>
          </cell>
        </row>
        <row r="5946">
          <cell r="B5946" t="str">
            <v>SALARIOS</v>
          </cell>
          <cell r="C5946" t="str">
            <v>DESPESA C/ PESSOAL</v>
          </cell>
          <cell r="I5946" t="str">
            <v>março</v>
          </cell>
          <cell r="N5946">
            <v>2413.41</v>
          </cell>
        </row>
        <row r="5947">
          <cell r="B5947" t="str">
            <v>PAGAMENTO DE GORJETA</v>
          </cell>
          <cell r="C5947" t="str">
            <v>DESPESA C/ PESSOAL</v>
          </cell>
          <cell r="I5947" t="str">
            <v>março</v>
          </cell>
          <cell r="N5947">
            <v>2512.5300000000002</v>
          </cell>
        </row>
        <row r="5948">
          <cell r="B5948" t="str">
            <v>SALARIOS</v>
          </cell>
          <cell r="C5948" t="str">
            <v>DESPESA C/ PESSOAL</v>
          </cell>
          <cell r="I5948" t="str">
            <v>março</v>
          </cell>
          <cell r="N5948">
            <v>2844.43</v>
          </cell>
        </row>
        <row r="5949">
          <cell r="B5949" t="str">
            <v>SALARIOS</v>
          </cell>
          <cell r="C5949" t="str">
            <v>DESPESA C/ PESSOAL</v>
          </cell>
          <cell r="I5949" t="str">
            <v>março</v>
          </cell>
          <cell r="N5949">
            <v>2957.84</v>
          </cell>
        </row>
        <row r="5950">
          <cell r="B5950" t="str">
            <v>PAGAMENTO DE GORJETA</v>
          </cell>
          <cell r="C5950" t="str">
            <v>DESPESA C/ PESSOAL</v>
          </cell>
          <cell r="I5950" t="str">
            <v>março</v>
          </cell>
          <cell r="N5950">
            <v>3741.82</v>
          </cell>
        </row>
        <row r="5951">
          <cell r="B5951" t="str">
            <v>MAO DE OBRA - PJ</v>
          </cell>
          <cell r="C5951" t="str">
            <v>DESPESA C/ PESSOAL</v>
          </cell>
          <cell r="I5951" t="str">
            <v>março</v>
          </cell>
          <cell r="N5951">
            <v>6500</v>
          </cell>
        </row>
        <row r="5952">
          <cell r="B5952" t="str">
            <v>FERIAS</v>
          </cell>
          <cell r="C5952" t="str">
            <v>DESPESA C/ PESSOAL</v>
          </cell>
          <cell r="I5952" t="str">
            <v>março</v>
          </cell>
          <cell r="N5952">
            <v>7250.07</v>
          </cell>
        </row>
        <row r="5953">
          <cell r="B5953" t="str">
            <v>MAO DE OBRA - PJ</v>
          </cell>
          <cell r="C5953" t="str">
            <v>DESPESA C/ PESSOAL</v>
          </cell>
          <cell r="I5953" t="str">
            <v>março</v>
          </cell>
          <cell r="N5953">
            <v>8000</v>
          </cell>
        </row>
        <row r="5954">
          <cell r="B5954" t="str">
            <v>MAO DE OBRA - PJ</v>
          </cell>
          <cell r="C5954" t="str">
            <v>DESPESA C/ PESSOAL</v>
          </cell>
          <cell r="I5954" t="str">
            <v>março</v>
          </cell>
          <cell r="N5954">
            <v>8500</v>
          </cell>
        </row>
        <row r="5955">
          <cell r="B5955" t="str">
            <v>MAO DE OBRA - PJ</v>
          </cell>
          <cell r="C5955" t="str">
            <v>DESPESA C/ PESSOAL</v>
          </cell>
          <cell r="I5955" t="str">
            <v>março</v>
          </cell>
          <cell r="N5955">
            <v>13500</v>
          </cell>
        </row>
        <row r="5956">
          <cell r="B5956" t="str">
            <v>SALARIOS</v>
          </cell>
          <cell r="C5956" t="str">
            <v>DESPESA C/ PESSOAL</v>
          </cell>
          <cell r="I5956" t="str">
            <v>abril</v>
          </cell>
          <cell r="N5956">
            <v>273.2</v>
          </cell>
        </row>
        <row r="5957">
          <cell r="B5957" t="str">
            <v>PENSAO ALIMENTICIA</v>
          </cell>
          <cell r="C5957" t="str">
            <v>DESPESA C/ PESSOAL</v>
          </cell>
          <cell r="I5957" t="str">
            <v>abril</v>
          </cell>
          <cell r="N5957">
            <v>535.04</v>
          </cell>
        </row>
        <row r="5958">
          <cell r="B5958" t="str">
            <v>PAGAMENTO DE GORJETA</v>
          </cell>
          <cell r="C5958" t="str">
            <v>DESPESA C/ PESSOAL</v>
          </cell>
          <cell r="I5958" t="str">
            <v>abril</v>
          </cell>
          <cell r="N5958">
            <v>696.8</v>
          </cell>
        </row>
        <row r="5959">
          <cell r="B5959" t="str">
            <v>PAGAMENTO DE GORJETA</v>
          </cell>
          <cell r="C5959" t="str">
            <v>DESPESA C/ PESSOAL</v>
          </cell>
          <cell r="I5959" t="str">
            <v>abril</v>
          </cell>
          <cell r="N5959">
            <v>706.78</v>
          </cell>
        </row>
        <row r="5960">
          <cell r="B5960" t="str">
            <v>SALARIOS</v>
          </cell>
          <cell r="C5960" t="str">
            <v>DESPESA C/ PESSOAL</v>
          </cell>
          <cell r="I5960" t="str">
            <v>abril</v>
          </cell>
          <cell r="N5960">
            <v>777.57</v>
          </cell>
        </row>
        <row r="5961">
          <cell r="B5961" t="str">
            <v>SALARIOS</v>
          </cell>
          <cell r="C5961" t="str">
            <v>DESPESA C/ PESSOAL</v>
          </cell>
          <cell r="I5961" t="str">
            <v>abril</v>
          </cell>
          <cell r="N5961">
            <v>872.61</v>
          </cell>
        </row>
        <row r="5962">
          <cell r="B5962" t="str">
            <v>PAGAMENTO DE GORJETA</v>
          </cell>
          <cell r="C5962" t="str">
            <v>DESPESA C/ PESSOAL</v>
          </cell>
          <cell r="I5962" t="str">
            <v>abril</v>
          </cell>
          <cell r="N5962">
            <v>1187.43</v>
          </cell>
        </row>
        <row r="5963">
          <cell r="B5963" t="str">
            <v>PAGAMENTO DE GORJETA</v>
          </cell>
          <cell r="C5963" t="str">
            <v>DESPESA C/ PESSOAL</v>
          </cell>
          <cell r="I5963" t="str">
            <v>abril</v>
          </cell>
          <cell r="N5963">
            <v>1230.17</v>
          </cell>
        </row>
        <row r="5964">
          <cell r="B5964" t="str">
            <v>PENSAO ALIMENTICIA</v>
          </cell>
          <cell r="C5964" t="str">
            <v>DESPESA C/ PESSOAL</v>
          </cell>
          <cell r="I5964" t="str">
            <v>abril</v>
          </cell>
          <cell r="N5964">
            <v>1248.3699999999999</v>
          </cell>
        </row>
        <row r="5965">
          <cell r="B5965" t="str">
            <v>SALARIOS</v>
          </cell>
          <cell r="C5965" t="str">
            <v>DESPESA C/ PESSOAL</v>
          </cell>
          <cell r="I5965" t="str">
            <v>abril</v>
          </cell>
          <cell r="N5965">
            <v>1594.94</v>
          </cell>
        </row>
        <row r="5966">
          <cell r="B5966" t="str">
            <v>PAGAMENTO DE GORJETA</v>
          </cell>
          <cell r="C5966" t="str">
            <v>DESPESA C/ PESSOAL</v>
          </cell>
          <cell r="I5966" t="str">
            <v>abril</v>
          </cell>
          <cell r="N5966">
            <v>1646.3</v>
          </cell>
        </row>
        <row r="5967">
          <cell r="B5967" t="str">
            <v>PAGAMENTO DE GORJETA</v>
          </cell>
          <cell r="C5967" t="str">
            <v>DESPESA C/ PESSOAL</v>
          </cell>
          <cell r="I5967" t="str">
            <v>abril</v>
          </cell>
          <cell r="N5967">
            <v>1747.75</v>
          </cell>
        </row>
        <row r="5968">
          <cell r="B5968" t="str">
            <v>PAGAMENTO DE GORJETA</v>
          </cell>
          <cell r="C5968" t="str">
            <v>DESPESA C/ PESSOAL</v>
          </cell>
          <cell r="I5968" t="str">
            <v>abril</v>
          </cell>
          <cell r="N5968">
            <v>1770.81</v>
          </cell>
        </row>
        <row r="5969">
          <cell r="B5969" t="str">
            <v>SALARIOS</v>
          </cell>
          <cell r="C5969" t="str">
            <v>DESPESA C/ PESSOAL</v>
          </cell>
          <cell r="I5969" t="str">
            <v>abril</v>
          </cell>
          <cell r="N5969">
            <v>1797.16</v>
          </cell>
        </row>
        <row r="5970">
          <cell r="B5970" t="str">
            <v>SALARIOS</v>
          </cell>
          <cell r="C5970" t="str">
            <v>DESPESA C/ PESSOAL</v>
          </cell>
          <cell r="I5970" t="str">
            <v>abril</v>
          </cell>
          <cell r="N5970">
            <v>1823.79</v>
          </cell>
        </row>
        <row r="5971">
          <cell r="B5971" t="str">
            <v>SALARIOS</v>
          </cell>
          <cell r="C5971" t="str">
            <v>DESPESA C/ PESSOAL</v>
          </cell>
          <cell r="I5971" t="str">
            <v>abril</v>
          </cell>
          <cell r="N5971">
            <v>1873.71</v>
          </cell>
        </row>
        <row r="5972">
          <cell r="B5972" t="str">
            <v>SALARIOS</v>
          </cell>
          <cell r="C5972" t="str">
            <v>DESPESA C/ PESSOAL</v>
          </cell>
          <cell r="I5972" t="str">
            <v>abril</v>
          </cell>
          <cell r="N5972">
            <v>1885.58</v>
          </cell>
        </row>
        <row r="5973">
          <cell r="B5973" t="str">
            <v>SALARIOS</v>
          </cell>
          <cell r="C5973" t="str">
            <v>DESPESA C/ PESSOAL</v>
          </cell>
          <cell r="I5973" t="str">
            <v>abril</v>
          </cell>
          <cell r="N5973">
            <v>1895.41</v>
          </cell>
        </row>
        <row r="5974">
          <cell r="B5974" t="str">
            <v>SALARIOS</v>
          </cell>
          <cell r="C5974" t="str">
            <v>DESPESA C/ PESSOAL</v>
          </cell>
          <cell r="I5974" t="str">
            <v>abril</v>
          </cell>
          <cell r="N5974">
            <v>1897.77</v>
          </cell>
        </row>
        <row r="5975">
          <cell r="B5975" t="str">
            <v>SALARIOS</v>
          </cell>
          <cell r="C5975" t="str">
            <v>DESPESA C/ PESSOAL</v>
          </cell>
          <cell r="I5975" t="str">
            <v>abril</v>
          </cell>
          <cell r="N5975">
            <v>1957.16</v>
          </cell>
        </row>
        <row r="5976">
          <cell r="B5976" t="str">
            <v>SALARIOS</v>
          </cell>
          <cell r="C5976" t="str">
            <v>DESPESA C/ PESSOAL</v>
          </cell>
          <cell r="I5976" t="str">
            <v>abril</v>
          </cell>
          <cell r="N5976">
            <v>1983.84</v>
          </cell>
        </row>
        <row r="5977">
          <cell r="B5977" t="str">
            <v>PAGAMENTO DE GORJETA</v>
          </cell>
          <cell r="C5977" t="str">
            <v>DESPESA C/ PESSOAL</v>
          </cell>
          <cell r="I5977" t="str">
            <v>abril</v>
          </cell>
          <cell r="N5977">
            <v>1996.29</v>
          </cell>
        </row>
        <row r="5978">
          <cell r="B5978" t="str">
            <v>SALARIOS</v>
          </cell>
          <cell r="C5978" t="str">
            <v>DESPESA C/ PESSOAL</v>
          </cell>
          <cell r="I5978" t="str">
            <v>abril</v>
          </cell>
          <cell r="N5978">
            <v>2063.71</v>
          </cell>
        </row>
        <row r="5979">
          <cell r="B5979" t="str">
            <v>SALARIOS</v>
          </cell>
          <cell r="C5979" t="str">
            <v>DESPESA C/ PESSOAL</v>
          </cell>
          <cell r="I5979" t="str">
            <v>abril</v>
          </cell>
          <cell r="N5979">
            <v>2066.1</v>
          </cell>
        </row>
        <row r="5980">
          <cell r="B5980" t="str">
            <v>SALARIOS</v>
          </cell>
          <cell r="C5980" t="str">
            <v>DESPESA C/ PESSOAL</v>
          </cell>
          <cell r="I5980" t="str">
            <v>abril</v>
          </cell>
          <cell r="N5980">
            <v>2105.73</v>
          </cell>
        </row>
        <row r="5981">
          <cell r="B5981" t="str">
            <v>PAGAMENTO DE GORJETA</v>
          </cell>
          <cell r="C5981" t="str">
            <v>DESPESA C/ PESSOAL</v>
          </cell>
          <cell r="I5981" t="str">
            <v>abril</v>
          </cell>
          <cell r="N5981">
            <v>2109.9699999999998</v>
          </cell>
        </row>
        <row r="5982">
          <cell r="B5982" t="str">
            <v>PAGAMENTO DE GORJETA</v>
          </cell>
          <cell r="C5982" t="str">
            <v>DESPESA C/ PESSOAL</v>
          </cell>
          <cell r="I5982" t="str">
            <v>abril</v>
          </cell>
          <cell r="N5982">
            <v>2151.14</v>
          </cell>
        </row>
        <row r="5983">
          <cell r="B5983" t="str">
            <v>SALARIOS</v>
          </cell>
          <cell r="C5983" t="str">
            <v>DESPESA C/ PESSOAL</v>
          </cell>
          <cell r="I5983" t="str">
            <v>abril</v>
          </cell>
          <cell r="N5983">
            <v>2199.36</v>
          </cell>
        </row>
        <row r="5984">
          <cell r="B5984" t="str">
            <v>PAGAMENTO DE GORJETA</v>
          </cell>
          <cell r="C5984" t="str">
            <v>DESPESA C/ PESSOAL</v>
          </cell>
          <cell r="I5984" t="str">
            <v>abril</v>
          </cell>
          <cell r="N5984">
            <v>2220.5500000000002</v>
          </cell>
        </row>
        <row r="5985">
          <cell r="B5985" t="str">
            <v>SALARIOS</v>
          </cell>
          <cell r="C5985" t="str">
            <v>DESPESA C/ PESSOAL</v>
          </cell>
          <cell r="I5985" t="str">
            <v>abril</v>
          </cell>
          <cell r="N5985">
            <v>2243.17</v>
          </cell>
        </row>
        <row r="5986">
          <cell r="B5986" t="str">
            <v>PAGAMENTO DE GORJETA</v>
          </cell>
          <cell r="C5986" t="str">
            <v>DESPESA C/ PESSOAL</v>
          </cell>
          <cell r="I5986" t="str">
            <v>abril</v>
          </cell>
          <cell r="N5986">
            <v>2268.1</v>
          </cell>
        </row>
        <row r="5987">
          <cell r="B5987" t="str">
            <v>PAGAMENTO DE GORJETA</v>
          </cell>
          <cell r="C5987" t="str">
            <v>DESPESA C/ PESSOAL</v>
          </cell>
          <cell r="I5987" t="str">
            <v>abril</v>
          </cell>
          <cell r="N5987">
            <v>2325.8200000000002</v>
          </cell>
        </row>
        <row r="5988">
          <cell r="B5988" t="str">
            <v>PAGAMENTO DE GORJETA</v>
          </cell>
          <cell r="C5988" t="str">
            <v>DESPESA C/ PESSOAL</v>
          </cell>
          <cell r="I5988" t="str">
            <v>abril</v>
          </cell>
          <cell r="N5988">
            <v>2338.7800000000002</v>
          </cell>
        </row>
        <row r="5989">
          <cell r="B5989" t="str">
            <v>PAGAMENTO DE GORJETA</v>
          </cell>
          <cell r="C5989" t="str">
            <v>DESPESA C/ PESSOAL</v>
          </cell>
          <cell r="I5989" t="str">
            <v>abril</v>
          </cell>
          <cell r="N5989">
            <v>2399.63</v>
          </cell>
        </row>
        <row r="5990">
          <cell r="B5990" t="str">
            <v>SALARIOS</v>
          </cell>
          <cell r="C5990" t="str">
            <v>DESPESA C/ PESSOAL</v>
          </cell>
          <cell r="I5990" t="str">
            <v>abril</v>
          </cell>
          <cell r="N5990">
            <v>2414.08</v>
          </cell>
        </row>
        <row r="5991">
          <cell r="B5991" t="str">
            <v>SALARIOS</v>
          </cell>
          <cell r="C5991" t="str">
            <v>DESPESA C/ PESSOAL</v>
          </cell>
          <cell r="I5991" t="str">
            <v>abril</v>
          </cell>
          <cell r="N5991">
            <v>2430.88</v>
          </cell>
        </row>
        <row r="5992">
          <cell r="B5992" t="str">
            <v>PAGAMENTO DE GORJETA</v>
          </cell>
          <cell r="C5992" t="str">
            <v>DESPESA C/ PESSOAL</v>
          </cell>
          <cell r="I5992" t="str">
            <v>abril</v>
          </cell>
          <cell r="N5992">
            <v>2522.62</v>
          </cell>
        </row>
        <row r="5993">
          <cell r="B5993" t="str">
            <v>PAGAMENTO DE GORJETA</v>
          </cell>
          <cell r="C5993" t="str">
            <v>DESPESA C/ PESSOAL</v>
          </cell>
          <cell r="I5993" t="str">
            <v>abril</v>
          </cell>
          <cell r="N5993">
            <v>2528.75</v>
          </cell>
        </row>
        <row r="5994">
          <cell r="B5994" t="str">
            <v>SALARIOS</v>
          </cell>
          <cell r="C5994" t="str">
            <v>DESPESA C/ PESSOAL</v>
          </cell>
          <cell r="I5994" t="str">
            <v>abril</v>
          </cell>
          <cell r="N5994">
            <v>2529.62</v>
          </cell>
        </row>
        <row r="5995">
          <cell r="B5995" t="str">
            <v>PAGAMENTO DE GORJETA</v>
          </cell>
          <cell r="C5995" t="str">
            <v>DESPESA C/ PESSOAL</v>
          </cell>
          <cell r="I5995" t="str">
            <v>abril</v>
          </cell>
          <cell r="N5995">
            <v>2561.52</v>
          </cell>
        </row>
        <row r="5996">
          <cell r="B5996" t="str">
            <v>SALARIOS</v>
          </cell>
          <cell r="C5996" t="str">
            <v>DESPESA C/ PESSOAL</v>
          </cell>
          <cell r="I5996" t="str">
            <v>abril</v>
          </cell>
          <cell r="N5996">
            <v>2585.83</v>
          </cell>
        </row>
        <row r="5997">
          <cell r="B5997" t="str">
            <v>SALARIOS</v>
          </cell>
          <cell r="C5997" t="str">
            <v>DESPESA C/ PESSOAL</v>
          </cell>
          <cell r="I5997" t="str">
            <v>abril</v>
          </cell>
          <cell r="N5997">
            <v>2585.83</v>
          </cell>
        </row>
        <row r="5998">
          <cell r="B5998" t="str">
            <v>PAGAMENTO DE GORJETA</v>
          </cell>
          <cell r="C5998" t="str">
            <v>DESPESA C/ PESSOAL</v>
          </cell>
          <cell r="I5998" t="str">
            <v>abril</v>
          </cell>
          <cell r="N5998">
            <v>2604.6</v>
          </cell>
        </row>
        <row r="5999">
          <cell r="B5999" t="str">
            <v>SALARIOS</v>
          </cell>
          <cell r="C5999" t="str">
            <v>DESPESA C/ PESSOAL</v>
          </cell>
          <cell r="I5999" t="str">
            <v>abril</v>
          </cell>
          <cell r="N5999">
            <v>2607</v>
          </cell>
        </row>
        <row r="6000">
          <cell r="B6000" t="str">
            <v>SALARIOS</v>
          </cell>
          <cell r="C6000" t="str">
            <v>DESPESA C/ PESSOAL</v>
          </cell>
          <cell r="I6000" t="str">
            <v>abril</v>
          </cell>
          <cell r="N6000">
            <v>2670.63</v>
          </cell>
        </row>
        <row r="6001">
          <cell r="B6001" t="str">
            <v>SALARIOS</v>
          </cell>
          <cell r="C6001" t="str">
            <v>DESPESA C/ PESSOAL</v>
          </cell>
          <cell r="I6001" t="str">
            <v>abril</v>
          </cell>
          <cell r="N6001">
            <v>2731.8</v>
          </cell>
        </row>
        <row r="6002">
          <cell r="B6002" t="str">
            <v>PAGAMENTO DE GORJETA</v>
          </cell>
          <cell r="C6002" t="str">
            <v>DESPESA C/ PESSOAL</v>
          </cell>
          <cell r="I6002" t="str">
            <v>abril</v>
          </cell>
          <cell r="N6002">
            <v>2758.54</v>
          </cell>
        </row>
        <row r="6003">
          <cell r="B6003" t="str">
            <v>SALARIOS</v>
          </cell>
          <cell r="C6003" t="str">
            <v>DESPESA C/ PESSOAL</v>
          </cell>
          <cell r="I6003" t="str">
            <v>abril</v>
          </cell>
          <cell r="N6003">
            <v>2769.28</v>
          </cell>
        </row>
        <row r="6004">
          <cell r="B6004" t="str">
            <v>SALARIOS</v>
          </cell>
          <cell r="C6004" t="str">
            <v>DESPESA C/ PESSOAL</v>
          </cell>
          <cell r="I6004" t="str">
            <v>abril</v>
          </cell>
          <cell r="N6004">
            <v>2779.37</v>
          </cell>
        </row>
        <row r="6005">
          <cell r="B6005" t="str">
            <v>SALARIOS</v>
          </cell>
          <cell r="C6005" t="str">
            <v>DESPESA C/ PESSOAL</v>
          </cell>
          <cell r="I6005" t="str">
            <v>abril</v>
          </cell>
          <cell r="N6005">
            <v>2814.61</v>
          </cell>
        </row>
        <row r="6006">
          <cell r="B6006" t="str">
            <v>SALARIOS</v>
          </cell>
          <cell r="C6006" t="str">
            <v>DESPESA C/ PESSOAL</v>
          </cell>
          <cell r="I6006" t="str">
            <v>abril</v>
          </cell>
          <cell r="N6006">
            <v>2848.02</v>
          </cell>
        </row>
        <row r="6007">
          <cell r="B6007" t="str">
            <v>PAGAMENTO DE GORJETA</v>
          </cell>
          <cell r="C6007" t="str">
            <v>DESPESA C/ PESSOAL</v>
          </cell>
          <cell r="I6007" t="str">
            <v>abril</v>
          </cell>
          <cell r="N6007">
            <v>2852.21</v>
          </cell>
        </row>
        <row r="6008">
          <cell r="B6008" t="str">
            <v>SALARIOS</v>
          </cell>
          <cell r="C6008" t="str">
            <v>DESPESA C/ PESSOAL</v>
          </cell>
          <cell r="I6008" t="str">
            <v>abril</v>
          </cell>
          <cell r="N6008">
            <v>2875.62</v>
          </cell>
        </row>
        <row r="6009">
          <cell r="B6009" t="str">
            <v>PAGAMENTO DE GORJETA</v>
          </cell>
          <cell r="C6009" t="str">
            <v>DESPESA C/ PESSOAL</v>
          </cell>
          <cell r="I6009" t="str">
            <v>abril</v>
          </cell>
          <cell r="N6009">
            <v>2922.29</v>
          </cell>
        </row>
        <row r="6010">
          <cell r="B6010" t="str">
            <v>PAGAMENTO DE GORJETA</v>
          </cell>
          <cell r="C6010" t="str">
            <v>DESPESA C/ PESSOAL</v>
          </cell>
          <cell r="I6010" t="str">
            <v>abril</v>
          </cell>
          <cell r="N6010">
            <v>2939.04</v>
          </cell>
        </row>
        <row r="6011">
          <cell r="B6011" t="str">
            <v>SALARIOS</v>
          </cell>
          <cell r="C6011" t="str">
            <v>DESPESA C/ PESSOAL</v>
          </cell>
          <cell r="I6011" t="str">
            <v>abril</v>
          </cell>
          <cell r="N6011">
            <v>2980.45</v>
          </cell>
        </row>
        <row r="6012">
          <cell r="B6012" t="str">
            <v>PAGAMENTO DE GORJETA</v>
          </cell>
          <cell r="C6012" t="str">
            <v>DESPESA C/ PESSOAL</v>
          </cell>
          <cell r="I6012" t="str">
            <v>abril</v>
          </cell>
          <cell r="N6012">
            <v>3068.56</v>
          </cell>
        </row>
        <row r="6013">
          <cell r="B6013" t="str">
            <v>PAGAMENTO DE GORJETA</v>
          </cell>
          <cell r="C6013" t="str">
            <v>DESPESA C/ PESSOAL</v>
          </cell>
          <cell r="I6013" t="str">
            <v>abril</v>
          </cell>
          <cell r="N6013">
            <v>3069.71</v>
          </cell>
        </row>
        <row r="6014">
          <cell r="B6014" t="str">
            <v>SALARIOS</v>
          </cell>
          <cell r="C6014" t="str">
            <v>DESPESA C/ PESSOAL</v>
          </cell>
          <cell r="I6014" t="str">
            <v>abril</v>
          </cell>
          <cell r="N6014">
            <v>3081.22</v>
          </cell>
        </row>
        <row r="6015">
          <cell r="B6015" t="str">
            <v>PAGAMENTO DE GORJETA</v>
          </cell>
          <cell r="C6015" t="str">
            <v>DESPESA C/ PESSOAL</v>
          </cell>
          <cell r="I6015" t="str">
            <v>abril</v>
          </cell>
          <cell r="N6015">
            <v>3083.4</v>
          </cell>
        </row>
        <row r="6016">
          <cell r="B6016" t="str">
            <v>SALARIOS</v>
          </cell>
          <cell r="C6016" t="str">
            <v>DESPESA C/ PESSOAL</v>
          </cell>
          <cell r="I6016" t="str">
            <v>abril</v>
          </cell>
          <cell r="N6016">
            <v>3195.26</v>
          </cell>
        </row>
        <row r="6017">
          <cell r="B6017" t="str">
            <v>PAGAMENTO DE GORJETA</v>
          </cell>
          <cell r="C6017" t="str">
            <v>DESPESA C/ PESSOAL</v>
          </cell>
          <cell r="I6017" t="str">
            <v>abril</v>
          </cell>
          <cell r="N6017">
            <v>3245.97</v>
          </cell>
        </row>
        <row r="6018">
          <cell r="B6018" t="str">
            <v>SALARIOS</v>
          </cell>
          <cell r="C6018" t="str">
            <v>DESPESA C/ PESSOAL</v>
          </cell>
          <cell r="I6018" t="str">
            <v>abril</v>
          </cell>
          <cell r="N6018">
            <v>3270.09</v>
          </cell>
        </row>
        <row r="6019">
          <cell r="B6019" t="str">
            <v>SALARIOS</v>
          </cell>
          <cell r="C6019" t="str">
            <v>DESPESA C/ PESSOAL</v>
          </cell>
          <cell r="I6019" t="str">
            <v>abril</v>
          </cell>
          <cell r="N6019">
            <v>3330.05</v>
          </cell>
        </row>
        <row r="6020">
          <cell r="B6020" t="str">
            <v>PAGAMENTO DE GORJETA</v>
          </cell>
          <cell r="C6020" t="str">
            <v>DESPESA C/ PESSOAL</v>
          </cell>
          <cell r="I6020" t="str">
            <v>abril</v>
          </cell>
          <cell r="N6020">
            <v>3363.83</v>
          </cell>
        </row>
        <row r="6021">
          <cell r="B6021" t="str">
            <v>PAGAMENTO DE GORJETA</v>
          </cell>
          <cell r="C6021" t="str">
            <v>DESPESA C/ PESSOAL</v>
          </cell>
          <cell r="I6021" t="str">
            <v>abril</v>
          </cell>
          <cell r="N6021">
            <v>3470.33</v>
          </cell>
        </row>
        <row r="6022">
          <cell r="B6022" t="str">
            <v>PAGAMENTO DE GORJETA</v>
          </cell>
          <cell r="C6022" t="str">
            <v>DESPESA C/ PESSOAL</v>
          </cell>
          <cell r="I6022" t="str">
            <v>abril</v>
          </cell>
          <cell r="N6022">
            <v>3527.3</v>
          </cell>
        </row>
        <row r="6023">
          <cell r="B6023" t="str">
            <v>PAGAMENTO DE GORJETA</v>
          </cell>
          <cell r="C6023" t="str">
            <v>DESPESA C/ PESSOAL</v>
          </cell>
          <cell r="I6023" t="str">
            <v>abril</v>
          </cell>
          <cell r="N6023">
            <v>3573.1</v>
          </cell>
        </row>
        <row r="6024">
          <cell r="B6024" t="str">
            <v>SALARIOS</v>
          </cell>
          <cell r="C6024" t="str">
            <v>DESPESA C/ PESSOAL</v>
          </cell>
          <cell r="I6024" t="str">
            <v>abril</v>
          </cell>
          <cell r="N6024">
            <v>3585.22</v>
          </cell>
        </row>
        <row r="6025">
          <cell r="B6025" t="str">
            <v>SALARIOS</v>
          </cell>
          <cell r="C6025" t="str">
            <v>DESPESA C/ PESSOAL</v>
          </cell>
          <cell r="I6025" t="str">
            <v>abril</v>
          </cell>
          <cell r="N6025">
            <v>3603.46</v>
          </cell>
        </row>
        <row r="6026">
          <cell r="B6026" t="str">
            <v>SALARIOS</v>
          </cell>
          <cell r="C6026" t="str">
            <v>DESPESA C/ PESSOAL</v>
          </cell>
          <cell r="I6026" t="str">
            <v>abril</v>
          </cell>
          <cell r="N6026">
            <v>3641.99</v>
          </cell>
        </row>
        <row r="6027">
          <cell r="B6027" t="str">
            <v>SALARIOS</v>
          </cell>
          <cell r="C6027" t="str">
            <v>DESPESA C/ PESSOAL</v>
          </cell>
          <cell r="I6027" t="str">
            <v>abril</v>
          </cell>
          <cell r="N6027">
            <v>3807.53</v>
          </cell>
        </row>
        <row r="6028">
          <cell r="B6028" t="str">
            <v>SALARIOS</v>
          </cell>
          <cell r="C6028" t="str">
            <v>DESPESA C/ PESSOAL</v>
          </cell>
          <cell r="I6028" t="str">
            <v>abril</v>
          </cell>
          <cell r="N6028">
            <v>3815.12</v>
          </cell>
        </row>
        <row r="6029">
          <cell r="B6029" t="str">
            <v>PAGAMENTO DE GORJETA</v>
          </cell>
          <cell r="C6029" t="str">
            <v>DESPESA C/ PESSOAL</v>
          </cell>
          <cell r="I6029" t="str">
            <v>abril</v>
          </cell>
          <cell r="N6029">
            <v>3886.49</v>
          </cell>
        </row>
        <row r="6030">
          <cell r="B6030" t="str">
            <v>PAGAMENTO DE GORJETA</v>
          </cell>
          <cell r="C6030" t="str">
            <v>DESPESA C/ PESSOAL</v>
          </cell>
          <cell r="I6030" t="str">
            <v>abril</v>
          </cell>
          <cell r="N6030">
            <v>3891.39</v>
          </cell>
        </row>
        <row r="6031">
          <cell r="B6031" t="str">
            <v>PAGAMENTO DE GORJETA</v>
          </cell>
          <cell r="C6031" t="str">
            <v>DESPESA C/ PESSOAL</v>
          </cell>
          <cell r="I6031" t="str">
            <v>abril</v>
          </cell>
          <cell r="N6031">
            <v>3907.71</v>
          </cell>
        </row>
        <row r="6032">
          <cell r="B6032" t="str">
            <v>PAGAMENTO DE GORJETA</v>
          </cell>
          <cell r="C6032" t="str">
            <v>DESPESA C/ PESSOAL</v>
          </cell>
          <cell r="I6032" t="str">
            <v>abril</v>
          </cell>
          <cell r="N6032">
            <v>3983.22</v>
          </cell>
        </row>
        <row r="6033">
          <cell r="B6033" t="str">
            <v>PAGAMENTO DE GORJETA</v>
          </cell>
          <cell r="C6033" t="str">
            <v>DESPESA C/ PESSOAL</v>
          </cell>
          <cell r="I6033" t="str">
            <v>abril</v>
          </cell>
          <cell r="N6033">
            <v>4283.92</v>
          </cell>
        </row>
        <row r="6034">
          <cell r="B6034" t="str">
            <v>PAGAMENTO DE GORJETA</v>
          </cell>
          <cell r="C6034" t="str">
            <v>DESPESA C/ PESSOAL</v>
          </cell>
          <cell r="I6034" t="str">
            <v>abril</v>
          </cell>
          <cell r="N6034">
            <v>4347.38</v>
          </cell>
        </row>
        <row r="6035">
          <cell r="B6035" t="str">
            <v>PAGAMENTO DE GORJETA</v>
          </cell>
          <cell r="C6035" t="str">
            <v>DESPESA C/ PESSOAL</v>
          </cell>
          <cell r="I6035" t="str">
            <v>abril</v>
          </cell>
          <cell r="N6035">
            <v>5190.04</v>
          </cell>
        </row>
        <row r="6036">
          <cell r="B6036" t="str">
            <v>SALARIOS</v>
          </cell>
          <cell r="C6036" t="str">
            <v>DESPESA C/ PESSOAL</v>
          </cell>
          <cell r="I6036" t="str">
            <v>abril</v>
          </cell>
          <cell r="N6036">
            <v>5257.13</v>
          </cell>
        </row>
        <row r="6037">
          <cell r="B6037" t="str">
            <v>SALARIOS</v>
          </cell>
          <cell r="C6037" t="str">
            <v>DESPESA C/ PESSOAL</v>
          </cell>
          <cell r="I6037" t="str">
            <v>abril</v>
          </cell>
          <cell r="N6037">
            <v>7241.75</v>
          </cell>
        </row>
        <row r="6038">
          <cell r="B6038" t="str">
            <v>PAGAMENTO DE GORJETA</v>
          </cell>
          <cell r="C6038" t="str">
            <v>DESPESA C/ PESSOAL</v>
          </cell>
          <cell r="I6038" t="str">
            <v>abril</v>
          </cell>
          <cell r="N6038">
            <v>7560.41</v>
          </cell>
        </row>
        <row r="6039">
          <cell r="B6039" t="str">
            <v>FERIAS</v>
          </cell>
          <cell r="C6039" t="str">
            <v>DESPESA C/ PESSOAL</v>
          </cell>
          <cell r="I6039" t="str">
            <v>abril</v>
          </cell>
          <cell r="N6039">
            <v>7086.27</v>
          </cell>
        </row>
        <row r="6040">
          <cell r="B6040" t="str">
            <v>FERIAS</v>
          </cell>
          <cell r="C6040" t="str">
            <v>DESPESA C/ PESSOAL</v>
          </cell>
          <cell r="I6040" t="str">
            <v>abril</v>
          </cell>
          <cell r="N6040">
            <v>4670.0200000000004</v>
          </cell>
        </row>
        <row r="6041">
          <cell r="B6041" t="str">
            <v>SALARIOS</v>
          </cell>
          <cell r="C6041" t="str">
            <v>DESPESA C/ PESSOAL</v>
          </cell>
          <cell r="I6041" t="str">
            <v>abril</v>
          </cell>
          <cell r="N6041">
            <v>384.39</v>
          </cell>
        </row>
        <row r="6042">
          <cell r="B6042" t="str">
            <v>SALARIOS</v>
          </cell>
          <cell r="C6042" t="str">
            <v>DESPESA C/ PESSOAL</v>
          </cell>
          <cell r="I6042" t="str">
            <v>abril</v>
          </cell>
          <cell r="N6042">
            <v>384.39</v>
          </cell>
        </row>
        <row r="6043">
          <cell r="B6043" t="str">
            <v>PAGAMENTO DE GORJETA</v>
          </cell>
          <cell r="C6043" t="str">
            <v>DESPESA C/ PESSOAL</v>
          </cell>
          <cell r="I6043" t="str">
            <v>abril</v>
          </cell>
          <cell r="N6043">
            <v>384.39</v>
          </cell>
        </row>
        <row r="6044">
          <cell r="B6044" t="str">
            <v>SALARIOS</v>
          </cell>
          <cell r="C6044" t="str">
            <v>DESPESA C/ PESSOAL</v>
          </cell>
          <cell r="I6044" t="str">
            <v>abril</v>
          </cell>
          <cell r="N6044">
            <v>403.62</v>
          </cell>
        </row>
        <row r="6045">
          <cell r="B6045" t="str">
            <v>SALARIOS</v>
          </cell>
          <cell r="C6045" t="str">
            <v>DESPESA C/ PESSOAL</v>
          </cell>
          <cell r="I6045" t="str">
            <v>abril</v>
          </cell>
          <cell r="N6045">
            <v>463.37</v>
          </cell>
        </row>
        <row r="6046">
          <cell r="B6046" t="str">
            <v>PAGAMENTO DE GORJETA</v>
          </cell>
          <cell r="C6046" t="str">
            <v>DESPESA C/ PESSOAL</v>
          </cell>
          <cell r="I6046" t="str">
            <v>abril</v>
          </cell>
          <cell r="N6046">
            <v>808.11</v>
          </cell>
        </row>
        <row r="6047">
          <cell r="B6047" t="str">
            <v>SALARIOS</v>
          </cell>
          <cell r="C6047" t="str">
            <v>DESPESA C/ PESSOAL</v>
          </cell>
          <cell r="I6047" t="str">
            <v>abril</v>
          </cell>
          <cell r="N6047">
            <v>1019.71</v>
          </cell>
        </row>
        <row r="6048">
          <cell r="B6048" t="str">
            <v>SALARIOS</v>
          </cell>
          <cell r="C6048" t="str">
            <v>DESPESA C/ PESSOAL</v>
          </cell>
          <cell r="I6048" t="str">
            <v>abril</v>
          </cell>
          <cell r="N6048">
            <v>1049.3</v>
          </cell>
        </row>
        <row r="6049">
          <cell r="B6049" t="str">
            <v>PAGAMENTO DE GORJETA</v>
          </cell>
          <cell r="C6049" t="str">
            <v>DESPESA C/ PESSOAL</v>
          </cell>
          <cell r="I6049" t="str">
            <v>abril</v>
          </cell>
          <cell r="N6049">
            <v>1189.6400000000001</v>
          </cell>
        </row>
        <row r="6050">
          <cell r="B6050" t="str">
            <v>SALARIOS</v>
          </cell>
          <cell r="C6050" t="str">
            <v>DESPESA C/ PESSOAL</v>
          </cell>
          <cell r="I6050" t="str">
            <v>abril</v>
          </cell>
          <cell r="N6050">
            <v>1190.3399999999999</v>
          </cell>
        </row>
        <row r="6051">
          <cell r="B6051" t="str">
            <v>PAGAMENTO DE GORJETA</v>
          </cell>
          <cell r="C6051" t="str">
            <v>DESPESA C/ PESSOAL</v>
          </cell>
          <cell r="I6051" t="str">
            <v>abril</v>
          </cell>
          <cell r="N6051">
            <v>1311.74</v>
          </cell>
        </row>
        <row r="6052">
          <cell r="B6052" t="str">
            <v>SALARIOS</v>
          </cell>
          <cell r="C6052" t="str">
            <v>DESPESA C/ PESSOAL</v>
          </cell>
          <cell r="I6052" t="str">
            <v>abril</v>
          </cell>
          <cell r="N6052">
            <v>1350.89</v>
          </cell>
        </row>
        <row r="6053">
          <cell r="B6053" t="str">
            <v>SALARIOS</v>
          </cell>
          <cell r="C6053" t="str">
            <v>DESPESA C/ PESSOAL</v>
          </cell>
          <cell r="I6053" t="str">
            <v>abril</v>
          </cell>
          <cell r="N6053">
            <v>1364.62</v>
          </cell>
        </row>
        <row r="6054">
          <cell r="B6054" t="str">
            <v>SALARIOS</v>
          </cell>
          <cell r="C6054" t="str">
            <v>DESPESA C/ PESSOAL</v>
          </cell>
          <cell r="I6054" t="str">
            <v>abril</v>
          </cell>
          <cell r="N6054">
            <v>1377.53</v>
          </cell>
        </row>
        <row r="6055">
          <cell r="B6055" t="str">
            <v>PAGAMENTO DE GORJETA</v>
          </cell>
          <cell r="C6055" t="str">
            <v>DESPESA C/ PESSOAL</v>
          </cell>
          <cell r="I6055" t="str">
            <v>abril</v>
          </cell>
          <cell r="N6055">
            <v>1378.54</v>
          </cell>
        </row>
        <row r="6056">
          <cell r="B6056" t="str">
            <v>SALARIOS</v>
          </cell>
          <cell r="C6056" t="str">
            <v>DESPESA C/ PESSOAL</v>
          </cell>
          <cell r="I6056" t="str">
            <v>abril</v>
          </cell>
          <cell r="N6056">
            <v>1393.76</v>
          </cell>
        </row>
        <row r="6057">
          <cell r="B6057" t="str">
            <v>SALARIOS</v>
          </cell>
          <cell r="C6057" t="str">
            <v>DESPESA C/ PESSOAL</v>
          </cell>
          <cell r="I6057" t="str">
            <v>abril</v>
          </cell>
          <cell r="N6057">
            <v>1397.2</v>
          </cell>
        </row>
        <row r="6058">
          <cell r="B6058" t="str">
            <v>SALARIOS</v>
          </cell>
          <cell r="C6058" t="str">
            <v>DESPESA C/ PESSOAL</v>
          </cell>
          <cell r="I6058" t="str">
            <v>abril</v>
          </cell>
          <cell r="N6058">
            <v>1402.66</v>
          </cell>
        </row>
        <row r="6059">
          <cell r="B6059" t="str">
            <v>SALARIOS</v>
          </cell>
          <cell r="C6059" t="str">
            <v>DESPESA C/ PESSOAL</v>
          </cell>
          <cell r="I6059" t="str">
            <v>abril</v>
          </cell>
          <cell r="N6059">
            <v>1402.92</v>
          </cell>
        </row>
        <row r="6060">
          <cell r="B6060" t="str">
            <v>PAGAMENTO DE GORJETA</v>
          </cell>
          <cell r="C6060" t="str">
            <v>DESPESA C/ PESSOAL</v>
          </cell>
          <cell r="I6060" t="str">
            <v>abril</v>
          </cell>
          <cell r="N6060">
            <v>1406.76</v>
          </cell>
        </row>
        <row r="6061">
          <cell r="B6061" t="str">
            <v>SALARIOS</v>
          </cell>
          <cell r="C6061" t="str">
            <v>DESPESA C/ PESSOAL</v>
          </cell>
          <cell r="I6061" t="str">
            <v>abril</v>
          </cell>
          <cell r="N6061">
            <v>1421.65</v>
          </cell>
        </row>
        <row r="6062">
          <cell r="B6062" t="str">
            <v>PAGAMENTO DE GORJETA</v>
          </cell>
          <cell r="C6062" t="str">
            <v>DESPESA C/ PESSOAL</v>
          </cell>
          <cell r="I6062" t="str">
            <v>abril</v>
          </cell>
          <cell r="N6062">
            <v>1425.7</v>
          </cell>
        </row>
        <row r="6063">
          <cell r="B6063" t="str">
            <v>SALARIOS</v>
          </cell>
          <cell r="C6063" t="str">
            <v>DESPESA C/ PESSOAL</v>
          </cell>
          <cell r="I6063" t="str">
            <v>abril</v>
          </cell>
          <cell r="N6063">
            <v>1428.22</v>
          </cell>
        </row>
        <row r="6064">
          <cell r="B6064" t="str">
            <v>SALARIOS</v>
          </cell>
          <cell r="C6064" t="str">
            <v>DESPESA C/ PESSOAL</v>
          </cell>
          <cell r="I6064" t="str">
            <v>abril</v>
          </cell>
          <cell r="N6064">
            <v>1429.99</v>
          </cell>
        </row>
        <row r="6065">
          <cell r="B6065" t="str">
            <v>PAGAMENTO DE GORJETA</v>
          </cell>
          <cell r="C6065" t="str">
            <v>DESPESA C/ PESSOAL</v>
          </cell>
          <cell r="I6065" t="str">
            <v>abril</v>
          </cell>
          <cell r="N6065">
            <v>1440.88</v>
          </cell>
        </row>
        <row r="6066">
          <cell r="B6066" t="str">
            <v>SALARIOS</v>
          </cell>
          <cell r="C6066" t="str">
            <v>DESPESA C/ PESSOAL</v>
          </cell>
          <cell r="I6066" t="str">
            <v>abril</v>
          </cell>
          <cell r="N6066">
            <v>1487.34</v>
          </cell>
        </row>
        <row r="6067">
          <cell r="B6067" t="str">
            <v>SALARIOS</v>
          </cell>
          <cell r="C6067" t="str">
            <v>DESPESA C/ PESSOAL</v>
          </cell>
          <cell r="I6067" t="str">
            <v>abril</v>
          </cell>
          <cell r="N6067">
            <v>1489.65</v>
          </cell>
        </row>
        <row r="6068">
          <cell r="B6068" t="str">
            <v>PAGAMENTO DE GORJETA</v>
          </cell>
          <cell r="C6068" t="str">
            <v>DESPESA C/ PESSOAL</v>
          </cell>
          <cell r="I6068" t="str">
            <v>abril</v>
          </cell>
          <cell r="N6068">
            <v>1537.12</v>
          </cell>
        </row>
        <row r="6069">
          <cell r="B6069" t="str">
            <v>PAGAMENTO DE GORJETA</v>
          </cell>
          <cell r="C6069" t="str">
            <v>DESPESA C/ PESSOAL</v>
          </cell>
          <cell r="I6069" t="str">
            <v>abril</v>
          </cell>
          <cell r="N6069">
            <v>1554.92</v>
          </cell>
        </row>
        <row r="6070">
          <cell r="B6070" t="str">
            <v>PAGAMENTO DE GORJETA</v>
          </cell>
          <cell r="C6070" t="str">
            <v>DESPESA C/ PESSOAL</v>
          </cell>
          <cell r="I6070" t="str">
            <v>abril</v>
          </cell>
          <cell r="N6070">
            <v>1584.65</v>
          </cell>
        </row>
        <row r="6071">
          <cell r="B6071" t="str">
            <v>SALARIOS</v>
          </cell>
          <cell r="C6071" t="str">
            <v>DESPESA C/ PESSOAL</v>
          </cell>
          <cell r="I6071" t="str">
            <v>abril</v>
          </cell>
          <cell r="N6071">
            <v>1604.41</v>
          </cell>
        </row>
        <row r="6072">
          <cell r="B6072" t="str">
            <v>PAGAMENTO DE GORJETA</v>
          </cell>
          <cell r="C6072" t="str">
            <v>DESPESA C/ PESSOAL</v>
          </cell>
          <cell r="I6072" t="str">
            <v>abril</v>
          </cell>
          <cell r="N6072">
            <v>1615.25</v>
          </cell>
        </row>
        <row r="6073">
          <cell r="B6073" t="str">
            <v>PAGAMENTO DE GORJETA</v>
          </cell>
          <cell r="C6073" t="str">
            <v>DESPESA C/ PESSOAL</v>
          </cell>
          <cell r="I6073" t="str">
            <v>abril</v>
          </cell>
          <cell r="N6073">
            <v>1634.8</v>
          </cell>
        </row>
        <row r="6074">
          <cell r="B6074" t="str">
            <v>PAGAMENTO DE GORJETA</v>
          </cell>
          <cell r="C6074" t="str">
            <v>DESPESA C/ PESSOAL</v>
          </cell>
          <cell r="I6074" t="str">
            <v>abril</v>
          </cell>
          <cell r="N6074">
            <v>1663.51</v>
          </cell>
        </row>
        <row r="6075">
          <cell r="B6075" t="str">
            <v>PAGAMENTO DE GORJETA</v>
          </cell>
          <cell r="C6075" t="str">
            <v>DESPESA C/ PESSOAL</v>
          </cell>
          <cell r="I6075" t="str">
            <v>abril</v>
          </cell>
          <cell r="N6075">
            <v>1675.73</v>
          </cell>
        </row>
        <row r="6076">
          <cell r="B6076" t="str">
            <v>PAGAMENTO DE GORJETA</v>
          </cell>
          <cell r="C6076" t="str">
            <v>DESPESA C/ PESSOAL</v>
          </cell>
          <cell r="I6076" t="str">
            <v>abril</v>
          </cell>
          <cell r="N6076">
            <v>1676.8</v>
          </cell>
        </row>
        <row r="6077">
          <cell r="B6077" t="str">
            <v>SALARIOS</v>
          </cell>
          <cell r="C6077" t="str">
            <v>DESPESA C/ PESSOAL</v>
          </cell>
          <cell r="I6077" t="str">
            <v>abril</v>
          </cell>
          <cell r="N6077">
            <v>1696.47</v>
          </cell>
        </row>
        <row r="6078">
          <cell r="B6078" t="str">
            <v>PAGAMENTO DE GORJETA</v>
          </cell>
          <cell r="C6078" t="str">
            <v>DESPESA C/ PESSOAL</v>
          </cell>
          <cell r="I6078" t="str">
            <v>abril</v>
          </cell>
          <cell r="N6078">
            <v>1712.54</v>
          </cell>
        </row>
        <row r="6079">
          <cell r="B6079" t="str">
            <v>PAGAMENTO DE GORJETA</v>
          </cell>
          <cell r="C6079" t="str">
            <v>DESPESA C/ PESSOAL</v>
          </cell>
          <cell r="I6079" t="str">
            <v>abril</v>
          </cell>
          <cell r="N6079">
            <v>1727.68</v>
          </cell>
        </row>
        <row r="6080">
          <cell r="B6080" t="str">
            <v>SALARIOS</v>
          </cell>
          <cell r="C6080" t="str">
            <v>DESPESA C/ PESSOAL</v>
          </cell>
          <cell r="I6080" t="str">
            <v>abril</v>
          </cell>
          <cell r="N6080">
            <v>1738.31</v>
          </cell>
        </row>
        <row r="6081">
          <cell r="B6081" t="str">
            <v>PAGAMENTO DE GORJETA</v>
          </cell>
          <cell r="C6081" t="str">
            <v>DESPESA C/ PESSOAL</v>
          </cell>
          <cell r="I6081" t="str">
            <v>abril</v>
          </cell>
          <cell r="N6081">
            <v>1764.83</v>
          </cell>
        </row>
        <row r="6082">
          <cell r="B6082" t="str">
            <v>SALARIOS</v>
          </cell>
          <cell r="C6082" t="str">
            <v>DESPESA C/ PESSOAL</v>
          </cell>
          <cell r="I6082" t="str">
            <v>abril</v>
          </cell>
          <cell r="N6082">
            <v>1787.28</v>
          </cell>
        </row>
        <row r="6083">
          <cell r="B6083" t="str">
            <v>PAGAMENTO DE GORJETA</v>
          </cell>
          <cell r="C6083" t="str">
            <v>DESPESA C/ PESSOAL</v>
          </cell>
          <cell r="I6083" t="str">
            <v>abril</v>
          </cell>
          <cell r="N6083">
            <v>1816.59</v>
          </cell>
        </row>
        <row r="6084">
          <cell r="B6084" t="str">
            <v>SALARIOS</v>
          </cell>
          <cell r="C6084" t="str">
            <v>DESPESA C/ PESSOAL</v>
          </cell>
          <cell r="I6084" t="str">
            <v>abril</v>
          </cell>
          <cell r="N6084">
            <v>1820.39</v>
          </cell>
        </row>
        <row r="6085">
          <cell r="B6085" t="str">
            <v>PAGAMENTO DE GORJETA</v>
          </cell>
          <cell r="C6085" t="str">
            <v>DESPESA C/ PESSOAL</v>
          </cell>
          <cell r="I6085" t="str">
            <v>abril</v>
          </cell>
          <cell r="N6085">
            <v>1827.48</v>
          </cell>
        </row>
        <row r="6086">
          <cell r="B6086" t="str">
            <v>PAGAMENTO DE GORJETA</v>
          </cell>
          <cell r="C6086" t="str">
            <v>DESPESA C/ PESSOAL</v>
          </cell>
          <cell r="I6086" t="str">
            <v>abril</v>
          </cell>
          <cell r="N6086">
            <v>1829.22</v>
          </cell>
        </row>
        <row r="6087">
          <cell r="B6087" t="str">
            <v>SALARIOS</v>
          </cell>
          <cell r="C6087" t="str">
            <v>DESPESA C/ PESSOAL</v>
          </cell>
          <cell r="I6087" t="str">
            <v>abril</v>
          </cell>
          <cell r="N6087">
            <v>1830.64</v>
          </cell>
        </row>
        <row r="6088">
          <cell r="B6088" t="str">
            <v>PAGAMENTO DE GORJETA</v>
          </cell>
          <cell r="C6088" t="str">
            <v>DESPESA C/ PESSOAL</v>
          </cell>
          <cell r="I6088" t="str">
            <v>abril</v>
          </cell>
          <cell r="N6088">
            <v>1835.05</v>
          </cell>
        </row>
        <row r="6089">
          <cell r="B6089" t="str">
            <v>SALARIOS</v>
          </cell>
          <cell r="C6089" t="str">
            <v>DESPESA C/ PESSOAL</v>
          </cell>
          <cell r="I6089" t="str">
            <v>abril</v>
          </cell>
          <cell r="N6089">
            <v>1845.82</v>
          </cell>
        </row>
        <row r="6090">
          <cell r="B6090" t="str">
            <v>SALARIOS</v>
          </cell>
          <cell r="C6090" t="str">
            <v>DESPESA C/ PESSOAL</v>
          </cell>
          <cell r="I6090" t="str">
            <v>abril</v>
          </cell>
          <cell r="N6090">
            <v>1852.1</v>
          </cell>
        </row>
        <row r="6091">
          <cell r="B6091" t="str">
            <v>SALARIOS</v>
          </cell>
          <cell r="C6091" t="str">
            <v>DESPESA C/ PESSOAL</v>
          </cell>
          <cell r="I6091" t="str">
            <v>abril</v>
          </cell>
          <cell r="N6091">
            <v>1856.94</v>
          </cell>
        </row>
        <row r="6092">
          <cell r="B6092" t="str">
            <v>PAGAMENTO DE GORJETA</v>
          </cell>
          <cell r="C6092" t="str">
            <v>DESPESA C/ PESSOAL</v>
          </cell>
          <cell r="I6092" t="str">
            <v>abril</v>
          </cell>
          <cell r="N6092">
            <v>1893.49</v>
          </cell>
        </row>
        <row r="6093">
          <cell r="B6093" t="str">
            <v>SALARIOS</v>
          </cell>
          <cell r="C6093" t="str">
            <v>DESPESA C/ PESSOAL</v>
          </cell>
          <cell r="I6093" t="str">
            <v>abril</v>
          </cell>
          <cell r="N6093">
            <v>1895.1</v>
          </cell>
        </row>
        <row r="6094">
          <cell r="B6094" t="str">
            <v>SALARIOS</v>
          </cell>
          <cell r="C6094" t="str">
            <v>DESPESA C/ PESSOAL</v>
          </cell>
          <cell r="I6094" t="str">
            <v>abril</v>
          </cell>
          <cell r="N6094">
            <v>1896</v>
          </cell>
        </row>
        <row r="6095">
          <cell r="B6095" t="str">
            <v>SALARIOS</v>
          </cell>
          <cell r="C6095" t="str">
            <v>DESPESA C/ PESSOAL</v>
          </cell>
          <cell r="I6095" t="str">
            <v>abril</v>
          </cell>
          <cell r="N6095">
            <v>1955.34</v>
          </cell>
        </row>
        <row r="6096">
          <cell r="B6096" t="str">
            <v>SALARIOS</v>
          </cell>
          <cell r="C6096" t="str">
            <v>DESPESA C/ PESSOAL</v>
          </cell>
          <cell r="I6096" t="str">
            <v>abril</v>
          </cell>
          <cell r="N6096">
            <v>1971.62</v>
          </cell>
        </row>
        <row r="6097">
          <cell r="B6097" t="str">
            <v>PAGAMENTO DE GORJETA</v>
          </cell>
          <cell r="C6097" t="str">
            <v>DESPESA C/ PESSOAL</v>
          </cell>
          <cell r="I6097" t="str">
            <v>abril</v>
          </cell>
          <cell r="N6097">
            <v>1990.28</v>
          </cell>
        </row>
        <row r="6098">
          <cell r="B6098" t="str">
            <v>PAGAMENTO DE GORJETA</v>
          </cell>
          <cell r="C6098" t="str">
            <v>DESPESA C/ PESSOAL</v>
          </cell>
          <cell r="I6098" t="str">
            <v>abril</v>
          </cell>
          <cell r="N6098">
            <v>1996.54</v>
          </cell>
        </row>
        <row r="6099">
          <cell r="B6099" t="str">
            <v>SALARIOS</v>
          </cell>
          <cell r="C6099" t="str">
            <v>DESPESA C/ PESSOAL</v>
          </cell>
          <cell r="I6099" t="str">
            <v>abril</v>
          </cell>
          <cell r="N6099">
            <v>2023.62</v>
          </cell>
        </row>
        <row r="6100">
          <cell r="B6100" t="str">
            <v>PAGAMENTO DE GORJETA</v>
          </cell>
          <cell r="C6100" t="str">
            <v>DESPESA C/ PESSOAL</v>
          </cell>
          <cell r="I6100" t="str">
            <v>abril</v>
          </cell>
          <cell r="N6100">
            <v>2024.4</v>
          </cell>
        </row>
        <row r="6101">
          <cell r="B6101" t="str">
            <v>PAGAMENTO DE GORJETA</v>
          </cell>
          <cell r="C6101" t="str">
            <v>DESPESA C/ PESSOAL</v>
          </cell>
          <cell r="I6101" t="str">
            <v>abril</v>
          </cell>
          <cell r="N6101">
            <v>2024.4</v>
          </cell>
        </row>
        <row r="6102">
          <cell r="B6102" t="str">
            <v>PAGAMENTO DE GORJETA</v>
          </cell>
          <cell r="C6102" t="str">
            <v>DESPESA C/ PESSOAL</v>
          </cell>
          <cell r="I6102" t="str">
            <v>abril</v>
          </cell>
          <cell r="N6102">
            <v>2039.64</v>
          </cell>
        </row>
        <row r="6103">
          <cell r="B6103" t="str">
            <v>PAGAMENTO DE GORJETA</v>
          </cell>
          <cell r="C6103" t="str">
            <v>DESPESA C/ PESSOAL</v>
          </cell>
          <cell r="I6103" t="str">
            <v>abril</v>
          </cell>
          <cell r="N6103">
            <v>2053.2800000000002</v>
          </cell>
        </row>
        <row r="6104">
          <cell r="B6104" t="str">
            <v>PAGAMENTO DE GORJETA</v>
          </cell>
          <cell r="C6104" t="str">
            <v>DESPESA C/ PESSOAL</v>
          </cell>
          <cell r="I6104" t="str">
            <v>abril</v>
          </cell>
          <cell r="N6104">
            <v>2056.23</v>
          </cell>
        </row>
        <row r="6105">
          <cell r="B6105" t="str">
            <v>PAGAMENTO DE GORJETA</v>
          </cell>
          <cell r="C6105" t="str">
            <v>DESPESA C/ PESSOAL</v>
          </cell>
          <cell r="I6105" t="str">
            <v>abril</v>
          </cell>
          <cell r="N6105">
            <v>2076.0700000000002</v>
          </cell>
        </row>
        <row r="6106">
          <cell r="B6106" t="str">
            <v>PAGAMENTO DE GORJETA</v>
          </cell>
          <cell r="C6106" t="str">
            <v>DESPESA C/ PESSOAL</v>
          </cell>
          <cell r="I6106" t="str">
            <v>abril</v>
          </cell>
          <cell r="N6106">
            <v>2078.7199999999998</v>
          </cell>
        </row>
        <row r="6107">
          <cell r="B6107" t="str">
            <v>PAGAMENTO DE GORJETA</v>
          </cell>
          <cell r="C6107" t="str">
            <v>DESPESA C/ PESSOAL</v>
          </cell>
          <cell r="I6107" t="str">
            <v>abril</v>
          </cell>
          <cell r="N6107">
            <v>2122.15</v>
          </cell>
        </row>
        <row r="6108">
          <cell r="B6108" t="str">
            <v>PAGAMENTO DE GORJETA</v>
          </cell>
          <cell r="C6108" t="str">
            <v>DESPESA C/ PESSOAL</v>
          </cell>
          <cell r="I6108" t="str">
            <v>abril</v>
          </cell>
          <cell r="N6108">
            <v>2138.31</v>
          </cell>
        </row>
        <row r="6109">
          <cell r="B6109" t="str">
            <v>PAGAMENTO DE GORJETA</v>
          </cell>
          <cell r="C6109" t="str">
            <v>DESPESA C/ PESSOAL</v>
          </cell>
          <cell r="I6109" t="str">
            <v>abril</v>
          </cell>
          <cell r="N6109">
            <v>2139.35</v>
          </cell>
        </row>
        <row r="6110">
          <cell r="B6110" t="str">
            <v>SALARIOS</v>
          </cell>
          <cell r="C6110" t="str">
            <v>DESPESA C/ PESSOAL</v>
          </cell>
          <cell r="I6110" t="str">
            <v>abril</v>
          </cell>
          <cell r="N6110">
            <v>2144</v>
          </cell>
        </row>
        <row r="6111">
          <cell r="B6111" t="str">
            <v>SALARIOS</v>
          </cell>
          <cell r="C6111" t="str">
            <v>DESPESA C/ PESSOAL</v>
          </cell>
          <cell r="I6111" t="str">
            <v>abril</v>
          </cell>
          <cell r="N6111">
            <v>2144.4899999999998</v>
          </cell>
        </row>
        <row r="6112">
          <cell r="B6112" t="str">
            <v>SALARIOS</v>
          </cell>
          <cell r="C6112" t="str">
            <v>DESPESA C/ PESSOAL</v>
          </cell>
          <cell r="I6112" t="str">
            <v>abril</v>
          </cell>
          <cell r="N6112">
            <v>2149.4899999999998</v>
          </cell>
        </row>
        <row r="6113">
          <cell r="B6113" t="str">
            <v>PAGAMENTO DE GORJETA</v>
          </cell>
          <cell r="C6113" t="str">
            <v>DESPESA C/ PESSOAL</v>
          </cell>
          <cell r="I6113" t="str">
            <v>abril</v>
          </cell>
          <cell r="N6113">
            <v>2154.08</v>
          </cell>
        </row>
        <row r="6114">
          <cell r="B6114" t="str">
            <v>PAGAMENTO DE GORJETA</v>
          </cell>
          <cell r="C6114" t="str">
            <v>DESPESA C/ PESSOAL</v>
          </cell>
          <cell r="I6114" t="str">
            <v>abril</v>
          </cell>
          <cell r="N6114">
            <v>2206.16</v>
          </cell>
        </row>
        <row r="6115">
          <cell r="B6115" t="str">
            <v>PAGAMENTO DE GORJETA</v>
          </cell>
          <cell r="C6115" t="str">
            <v>DESPESA C/ PESSOAL</v>
          </cell>
          <cell r="I6115" t="str">
            <v>abril</v>
          </cell>
          <cell r="N6115">
            <v>2331.5300000000002</v>
          </cell>
        </row>
        <row r="6116">
          <cell r="B6116" t="str">
            <v>PAGAMENTO DE GORJETA</v>
          </cell>
          <cell r="C6116" t="str">
            <v>DESPESA C/ PESSOAL</v>
          </cell>
          <cell r="I6116" t="str">
            <v>abril</v>
          </cell>
          <cell r="N6116">
            <v>2354.77</v>
          </cell>
        </row>
        <row r="6117">
          <cell r="B6117" t="str">
            <v>SALARIOS</v>
          </cell>
          <cell r="C6117" t="str">
            <v>DESPESA C/ PESSOAL</v>
          </cell>
          <cell r="I6117" t="str">
            <v>abril</v>
          </cell>
          <cell r="N6117">
            <v>2418.29</v>
          </cell>
        </row>
        <row r="6118">
          <cell r="B6118" t="str">
            <v>SALARIOS</v>
          </cell>
          <cell r="C6118" t="str">
            <v>DESPESA C/ PESSOAL</v>
          </cell>
          <cell r="I6118" t="str">
            <v>abril</v>
          </cell>
          <cell r="N6118">
            <v>2423.6999999999998</v>
          </cell>
        </row>
        <row r="6119">
          <cell r="B6119" t="str">
            <v>PAGAMENTO DE GORJETA</v>
          </cell>
          <cell r="C6119" t="str">
            <v>DESPESA C/ PESSOAL</v>
          </cell>
          <cell r="I6119" t="str">
            <v>abril</v>
          </cell>
          <cell r="N6119">
            <v>2429.4699999999998</v>
          </cell>
        </row>
        <row r="6120">
          <cell r="B6120" t="str">
            <v>SALARIOS</v>
          </cell>
          <cell r="C6120" t="str">
            <v>DESPESA C/ PESSOAL</v>
          </cell>
          <cell r="I6120" t="str">
            <v>abril</v>
          </cell>
          <cell r="N6120">
            <v>2803.38</v>
          </cell>
        </row>
        <row r="6121">
          <cell r="B6121" t="str">
            <v>PAGAMENTO DE GORJETA</v>
          </cell>
          <cell r="C6121" t="str">
            <v>DESPESA C/ PESSOAL</v>
          </cell>
          <cell r="I6121" t="str">
            <v>abril</v>
          </cell>
          <cell r="N6121">
            <v>3337.31</v>
          </cell>
        </row>
        <row r="6122">
          <cell r="B6122" t="str">
            <v>SALARIOS</v>
          </cell>
          <cell r="C6122" t="str">
            <v>DESPESA C/ PESSOAL</v>
          </cell>
          <cell r="I6122" t="str">
            <v>abril</v>
          </cell>
          <cell r="N6122">
            <v>4247.79</v>
          </cell>
        </row>
        <row r="6123">
          <cell r="B6123" t="str">
            <v>PENSAO ALIMENTICIA</v>
          </cell>
          <cell r="C6123" t="str">
            <v>DESPESA C/ PESSOAL</v>
          </cell>
          <cell r="I6123" t="str">
            <v>abril</v>
          </cell>
          <cell r="N6123">
            <v>428.8</v>
          </cell>
        </row>
        <row r="6124">
          <cell r="B6124" t="str">
            <v>PENSAO ALIMENTICIA</v>
          </cell>
          <cell r="C6124" t="str">
            <v>DESPESA C/ PESSOAL</v>
          </cell>
          <cell r="I6124" t="str">
            <v>abril</v>
          </cell>
          <cell r="N6124">
            <v>364.71</v>
          </cell>
        </row>
        <row r="6125">
          <cell r="B6125" t="str">
            <v>SALARIOS</v>
          </cell>
          <cell r="C6125" t="str">
            <v>DESPESA C/ PESSOAL</v>
          </cell>
          <cell r="I6125" t="str">
            <v>abril</v>
          </cell>
          <cell r="N6125">
            <v>462.8</v>
          </cell>
        </row>
        <row r="6126">
          <cell r="B6126" t="str">
            <v>SALARIOS</v>
          </cell>
          <cell r="C6126" t="str">
            <v>DESPESA C/ PESSOAL</v>
          </cell>
          <cell r="I6126" t="str">
            <v>abril</v>
          </cell>
          <cell r="N6126">
            <v>462.8</v>
          </cell>
        </row>
        <row r="6127">
          <cell r="B6127" t="str">
            <v>FERIAS</v>
          </cell>
          <cell r="C6127" t="str">
            <v>DESPESA C/ PESSOAL</v>
          </cell>
          <cell r="I6127" t="str">
            <v>abril</v>
          </cell>
          <cell r="N6127">
            <v>4977.68</v>
          </cell>
        </row>
        <row r="6128">
          <cell r="B6128" t="str">
            <v>FERIAS</v>
          </cell>
          <cell r="C6128" t="str">
            <v>DESPESA C/ PESSOAL</v>
          </cell>
          <cell r="I6128" t="str">
            <v>abril</v>
          </cell>
          <cell r="N6128">
            <v>6285.53</v>
          </cell>
        </row>
        <row r="6129">
          <cell r="B6129" t="str">
            <v>MAO DE OBRA - PJ</v>
          </cell>
          <cell r="C6129" t="str">
            <v>DESPESA C/ PESSOAL</v>
          </cell>
          <cell r="I6129" t="str">
            <v>abril</v>
          </cell>
          <cell r="N6129">
            <v>8000</v>
          </cell>
        </row>
        <row r="6130">
          <cell r="B6130" t="str">
            <v>MAO DE OBRA - PJ</v>
          </cell>
          <cell r="C6130" t="str">
            <v>DESPESA C/ PESSOAL</v>
          </cell>
          <cell r="I6130" t="str">
            <v>abril</v>
          </cell>
          <cell r="N6130">
            <v>8000</v>
          </cell>
        </row>
        <row r="6131">
          <cell r="B6131" t="str">
            <v>MAO DE OBRA - PJ</v>
          </cell>
          <cell r="C6131" t="str">
            <v>DESPESA C/ PESSOAL</v>
          </cell>
          <cell r="I6131" t="str">
            <v>abril</v>
          </cell>
          <cell r="N6131">
            <v>8500</v>
          </cell>
        </row>
        <row r="6132">
          <cell r="B6132" t="str">
            <v>MAO DE OBRA - PJ</v>
          </cell>
          <cell r="C6132" t="str">
            <v>DESPESA C/ PESSOAL</v>
          </cell>
          <cell r="I6132" t="str">
            <v>abril</v>
          </cell>
          <cell r="N6132">
            <v>13500</v>
          </cell>
        </row>
        <row r="6133">
          <cell r="B6133" t="str">
            <v>FERIAS</v>
          </cell>
          <cell r="C6133" t="str">
            <v>DESPESA C/ PESSOAL</v>
          </cell>
          <cell r="I6133" t="str">
            <v>maio</v>
          </cell>
          <cell r="N6133">
            <v>1333.33</v>
          </cell>
        </row>
        <row r="6134">
          <cell r="B6134" t="str">
            <v>FERIAS</v>
          </cell>
          <cell r="C6134" t="str">
            <v>DESPESA C/ PESSOAL</v>
          </cell>
          <cell r="I6134" t="str">
            <v>maio</v>
          </cell>
          <cell r="N6134">
            <v>4000</v>
          </cell>
        </row>
        <row r="6135">
          <cell r="B6135" t="str">
            <v>SALARIOS</v>
          </cell>
          <cell r="C6135" t="str">
            <v>DESPESA C/ PESSOAL</v>
          </cell>
          <cell r="I6135" t="str">
            <v>maio</v>
          </cell>
          <cell r="N6135">
            <v>3828.6</v>
          </cell>
        </row>
        <row r="6136">
          <cell r="B6136" t="str">
            <v>SALARIOS</v>
          </cell>
          <cell r="C6136" t="str">
            <v>DESPESA C/ PESSOAL</v>
          </cell>
          <cell r="I6136" t="str">
            <v>maio</v>
          </cell>
          <cell r="N6136">
            <v>2023.25</v>
          </cell>
        </row>
        <row r="6137">
          <cell r="B6137" t="str">
            <v>SALARIOS</v>
          </cell>
          <cell r="C6137" t="str">
            <v>DESPESA C/ PESSOAL</v>
          </cell>
          <cell r="I6137" t="str">
            <v>maio</v>
          </cell>
          <cell r="N6137">
            <v>2149.15</v>
          </cell>
        </row>
        <row r="6138">
          <cell r="B6138" t="str">
            <v>SALARIOS</v>
          </cell>
          <cell r="C6138" t="str">
            <v>DESPESA C/ PESSOAL</v>
          </cell>
          <cell r="I6138" t="str">
            <v>maio</v>
          </cell>
          <cell r="N6138">
            <v>904.2</v>
          </cell>
        </row>
        <row r="6139">
          <cell r="B6139" t="str">
            <v>SALARIOS</v>
          </cell>
          <cell r="C6139" t="str">
            <v>DESPESA C/ PESSOAL</v>
          </cell>
          <cell r="I6139" t="str">
            <v>maio</v>
          </cell>
          <cell r="N6139">
            <v>3210.07</v>
          </cell>
        </row>
        <row r="6140">
          <cell r="B6140" t="str">
            <v>SALARIOS</v>
          </cell>
          <cell r="C6140" t="str">
            <v>DESPESA C/ PESSOAL</v>
          </cell>
          <cell r="I6140" t="str">
            <v>maio</v>
          </cell>
          <cell r="N6140">
            <v>2458.2600000000002</v>
          </cell>
        </row>
        <row r="6141">
          <cell r="B6141" t="str">
            <v>PAGAMENTO DE GORJETA</v>
          </cell>
          <cell r="C6141" t="str">
            <v>DESPESA C/ PESSOAL</v>
          </cell>
          <cell r="I6141" t="str">
            <v>maio</v>
          </cell>
          <cell r="N6141">
            <v>2265.92</v>
          </cell>
        </row>
        <row r="6142">
          <cell r="B6142" t="str">
            <v>PAGAMENTO DE GORJETA</v>
          </cell>
          <cell r="C6142" t="str">
            <v>DESPESA C/ PESSOAL</v>
          </cell>
          <cell r="I6142" t="str">
            <v>maio</v>
          </cell>
          <cell r="N6142">
            <v>2852.35</v>
          </cell>
        </row>
        <row r="6143">
          <cell r="B6143" t="str">
            <v>PAGAMENTO DE GORJETA</v>
          </cell>
          <cell r="C6143" t="str">
            <v>DESPESA C/ PESSOAL</v>
          </cell>
          <cell r="I6143" t="str">
            <v>maio</v>
          </cell>
          <cell r="N6143">
            <v>3741.36</v>
          </cell>
        </row>
        <row r="6144">
          <cell r="B6144" t="str">
            <v>SALARIOS</v>
          </cell>
          <cell r="C6144" t="str">
            <v>DESPESA C/ PESSOAL</v>
          </cell>
          <cell r="I6144" t="str">
            <v>maio</v>
          </cell>
          <cell r="N6144">
            <v>1575.39</v>
          </cell>
        </row>
        <row r="6145">
          <cell r="B6145" t="str">
            <v>SALARIOS</v>
          </cell>
          <cell r="C6145" t="str">
            <v>DESPESA C/ PESSOAL</v>
          </cell>
          <cell r="I6145" t="str">
            <v>maio</v>
          </cell>
          <cell r="N6145">
            <v>2287.5300000000002</v>
          </cell>
        </row>
        <row r="6146">
          <cell r="B6146" t="str">
            <v>PAGAMENTO DE GORJETA</v>
          </cell>
          <cell r="C6146" t="str">
            <v>DESPESA C/ PESSOAL</v>
          </cell>
          <cell r="I6146" t="str">
            <v>maio</v>
          </cell>
          <cell r="N6146">
            <v>2667.21</v>
          </cell>
        </row>
        <row r="6147">
          <cell r="B6147" t="str">
            <v>SALARIOS</v>
          </cell>
          <cell r="C6147" t="str">
            <v>DESPESA C/ PESSOAL</v>
          </cell>
          <cell r="I6147" t="str">
            <v>maio</v>
          </cell>
          <cell r="N6147">
            <v>1520.11</v>
          </cell>
        </row>
        <row r="6148">
          <cell r="B6148" t="str">
            <v>PAGAMENTO DE GORJETA</v>
          </cell>
          <cell r="C6148" t="str">
            <v>DESPESA C/ PESSOAL</v>
          </cell>
          <cell r="I6148" t="str">
            <v>maio</v>
          </cell>
          <cell r="N6148">
            <v>2474.9699999999998</v>
          </cell>
        </row>
        <row r="6149">
          <cell r="B6149" t="str">
            <v>PAGAMENTO DE GORJETA</v>
          </cell>
          <cell r="C6149" t="str">
            <v>DESPESA C/ PESSOAL</v>
          </cell>
          <cell r="I6149" t="str">
            <v>maio</v>
          </cell>
          <cell r="N6149">
            <v>2810.2</v>
          </cell>
        </row>
        <row r="6150">
          <cell r="B6150" t="str">
            <v>SALARIOS</v>
          </cell>
          <cell r="C6150" t="str">
            <v>DESPESA C/ PESSOAL</v>
          </cell>
          <cell r="I6150" t="str">
            <v>maio</v>
          </cell>
          <cell r="N6150">
            <v>1950.79</v>
          </cell>
        </row>
        <row r="6151">
          <cell r="B6151" t="str">
            <v>PAGAMENTO DE GORJETA</v>
          </cell>
          <cell r="C6151" t="str">
            <v>DESPESA C/ PESSOAL</v>
          </cell>
          <cell r="I6151" t="str">
            <v>maio</v>
          </cell>
          <cell r="N6151">
            <v>4529.1899999999996</v>
          </cell>
        </row>
        <row r="6152">
          <cell r="B6152" t="str">
            <v>SALARIOS</v>
          </cell>
          <cell r="C6152" t="str">
            <v>DESPESA C/ PESSOAL</v>
          </cell>
          <cell r="I6152" t="str">
            <v>maio</v>
          </cell>
          <cell r="N6152">
            <v>1947.17</v>
          </cell>
        </row>
        <row r="6153">
          <cell r="B6153" t="str">
            <v>SALARIOS</v>
          </cell>
          <cell r="C6153" t="str">
            <v>DESPESA C/ PESSOAL</v>
          </cell>
          <cell r="I6153" t="str">
            <v>maio</v>
          </cell>
          <cell r="N6153">
            <v>2539.77</v>
          </cell>
        </row>
        <row r="6154">
          <cell r="B6154" t="str">
            <v>PAGAMENTO DE GORJETA</v>
          </cell>
          <cell r="C6154" t="str">
            <v>DESPESA C/ PESSOAL</v>
          </cell>
          <cell r="I6154" t="str">
            <v>maio</v>
          </cell>
          <cell r="N6154">
            <v>2320.35</v>
          </cell>
        </row>
        <row r="6155">
          <cell r="B6155" t="str">
            <v>SALARIOS</v>
          </cell>
          <cell r="C6155" t="str">
            <v>DESPESA C/ PESSOAL</v>
          </cell>
          <cell r="I6155" t="str">
            <v>maio</v>
          </cell>
          <cell r="N6155">
            <v>2614.52</v>
          </cell>
        </row>
        <row r="6156">
          <cell r="B6156" t="str">
            <v>PAGAMENTO DE GORJETA</v>
          </cell>
          <cell r="C6156" t="str">
            <v>DESPESA C/ PESSOAL</v>
          </cell>
          <cell r="I6156" t="str">
            <v>maio</v>
          </cell>
          <cell r="N6156">
            <v>3779.89</v>
          </cell>
        </row>
        <row r="6157">
          <cell r="B6157" t="str">
            <v>SALARIOS</v>
          </cell>
          <cell r="C6157" t="str">
            <v>DESPESA C/ PESSOAL</v>
          </cell>
          <cell r="I6157" t="str">
            <v>maio</v>
          </cell>
          <cell r="N6157">
            <v>2449.87</v>
          </cell>
        </row>
        <row r="6158">
          <cell r="B6158" t="str">
            <v>PAGAMENTO DE GORJETA</v>
          </cell>
          <cell r="C6158" t="str">
            <v>DESPESA C/ PESSOAL</v>
          </cell>
          <cell r="I6158" t="str">
            <v>maio</v>
          </cell>
          <cell r="N6158">
            <v>1641.37</v>
          </cell>
        </row>
        <row r="6159">
          <cell r="B6159" t="str">
            <v>PAGAMENTO DE GORJETA</v>
          </cell>
          <cell r="C6159" t="str">
            <v>DESPESA C/ PESSOAL</v>
          </cell>
          <cell r="I6159" t="str">
            <v>maio</v>
          </cell>
          <cell r="N6159">
            <v>2920.69</v>
          </cell>
        </row>
        <row r="6160">
          <cell r="B6160" t="str">
            <v>SALARIOS</v>
          </cell>
          <cell r="C6160" t="str">
            <v>DESPESA C/ PESSOAL</v>
          </cell>
          <cell r="I6160" t="str">
            <v>maio</v>
          </cell>
          <cell r="N6160">
            <v>3304.12</v>
          </cell>
        </row>
        <row r="6161">
          <cell r="B6161" t="str">
            <v>SALARIOS</v>
          </cell>
          <cell r="C6161" t="str">
            <v>DESPESA C/ PESSOAL</v>
          </cell>
          <cell r="I6161" t="str">
            <v>maio</v>
          </cell>
          <cell r="N6161">
            <v>2155.84</v>
          </cell>
        </row>
        <row r="6162">
          <cell r="B6162" t="str">
            <v>SALARIOS</v>
          </cell>
          <cell r="C6162" t="str">
            <v>DESPESA C/ PESSOAL</v>
          </cell>
          <cell r="I6162" t="str">
            <v>maio</v>
          </cell>
          <cell r="N6162">
            <v>7913.53</v>
          </cell>
        </row>
        <row r="6163">
          <cell r="B6163" t="str">
            <v>PAGAMENTO DE GORJETA</v>
          </cell>
          <cell r="C6163" t="str">
            <v>DESPESA C/ PESSOAL</v>
          </cell>
          <cell r="I6163" t="str">
            <v>maio</v>
          </cell>
          <cell r="N6163">
            <v>2288.5300000000002</v>
          </cell>
        </row>
        <row r="6164">
          <cell r="B6164" t="str">
            <v>PAGAMENTO DE GORJETA</v>
          </cell>
          <cell r="C6164" t="str">
            <v>DESPESA C/ PESSOAL</v>
          </cell>
          <cell r="I6164" t="str">
            <v>maio</v>
          </cell>
          <cell r="N6164">
            <v>2871.95</v>
          </cell>
        </row>
        <row r="6165">
          <cell r="B6165" t="str">
            <v>SALARIOS</v>
          </cell>
          <cell r="C6165" t="str">
            <v>DESPESA C/ PESSOAL</v>
          </cell>
          <cell r="I6165" t="str">
            <v>maio</v>
          </cell>
          <cell r="N6165">
            <v>4961.88</v>
          </cell>
        </row>
        <row r="6166">
          <cell r="B6166" t="str">
            <v>SALARIOS</v>
          </cell>
          <cell r="C6166" t="str">
            <v>DESPESA C/ PESSOAL</v>
          </cell>
          <cell r="I6166" t="str">
            <v>maio</v>
          </cell>
          <cell r="N6166">
            <v>2783.42</v>
          </cell>
        </row>
        <row r="6167">
          <cell r="B6167" t="str">
            <v>SALARIOS</v>
          </cell>
          <cell r="C6167" t="str">
            <v>DESPESA C/ PESSOAL</v>
          </cell>
          <cell r="I6167" t="str">
            <v>maio</v>
          </cell>
          <cell r="N6167">
            <v>2750.14</v>
          </cell>
        </row>
        <row r="6168">
          <cell r="B6168" t="str">
            <v>SALARIOS</v>
          </cell>
          <cell r="C6168" t="str">
            <v>DESPESA C/ PESSOAL</v>
          </cell>
          <cell r="I6168" t="str">
            <v>maio</v>
          </cell>
          <cell r="N6168">
            <v>2637.1</v>
          </cell>
        </row>
        <row r="6169">
          <cell r="B6169" t="str">
            <v>SALARIOS</v>
          </cell>
          <cell r="C6169" t="str">
            <v>DESPESA C/ PESSOAL</v>
          </cell>
          <cell r="I6169" t="str">
            <v>maio</v>
          </cell>
          <cell r="N6169">
            <v>2249.25</v>
          </cell>
        </row>
        <row r="6170">
          <cell r="B6170" t="str">
            <v>SALARIOS</v>
          </cell>
          <cell r="C6170" t="str">
            <v>DESPESA C/ PESSOAL</v>
          </cell>
          <cell r="I6170" t="str">
            <v>maio</v>
          </cell>
          <cell r="N6170">
            <v>726.81</v>
          </cell>
        </row>
        <row r="6171">
          <cell r="B6171" t="str">
            <v>PAGAMENTO DE GORJETA</v>
          </cell>
          <cell r="C6171" t="str">
            <v>DESPESA C/ PESSOAL</v>
          </cell>
          <cell r="I6171" t="str">
            <v>maio</v>
          </cell>
          <cell r="N6171">
            <v>2167.5</v>
          </cell>
        </row>
        <row r="6172">
          <cell r="B6172" t="str">
            <v>PAGAMENTO DE GORJETA</v>
          </cell>
          <cell r="C6172" t="str">
            <v>DESPESA C/ PESSOAL</v>
          </cell>
          <cell r="I6172" t="str">
            <v>maio</v>
          </cell>
          <cell r="N6172">
            <v>2791.35</v>
          </cell>
        </row>
        <row r="6173">
          <cell r="B6173" t="str">
            <v>SALARIOS</v>
          </cell>
          <cell r="C6173" t="str">
            <v>DESPESA C/ PESSOAL</v>
          </cell>
          <cell r="I6173" t="str">
            <v>maio</v>
          </cell>
          <cell r="N6173">
            <v>2603.88</v>
          </cell>
        </row>
        <row r="6174">
          <cell r="B6174" t="str">
            <v>SALARIOS</v>
          </cell>
          <cell r="C6174" t="str">
            <v>DESPESA C/ PESSOAL</v>
          </cell>
          <cell r="I6174" t="str">
            <v>maio</v>
          </cell>
          <cell r="N6174">
            <v>602.05999999999995</v>
          </cell>
        </row>
        <row r="6175">
          <cell r="B6175" t="str">
            <v>SALARIOS</v>
          </cell>
          <cell r="C6175" t="str">
            <v>DESPESA C/ PESSOAL</v>
          </cell>
          <cell r="I6175" t="str">
            <v>maio</v>
          </cell>
          <cell r="N6175">
            <v>2214.58</v>
          </cell>
        </row>
        <row r="6176">
          <cell r="B6176" t="str">
            <v>SALARIOS</v>
          </cell>
          <cell r="C6176" t="str">
            <v>DESPESA C/ PESSOAL</v>
          </cell>
          <cell r="I6176" t="str">
            <v>maio</v>
          </cell>
          <cell r="N6176">
            <v>2217.6999999999998</v>
          </cell>
        </row>
        <row r="6177">
          <cell r="B6177" t="str">
            <v>PAGAMENTO DE GORJETA</v>
          </cell>
          <cell r="C6177" t="str">
            <v>DESPESA C/ PESSOAL</v>
          </cell>
          <cell r="I6177" t="str">
            <v>maio</v>
          </cell>
          <cell r="N6177">
            <v>2552.5300000000002</v>
          </cell>
        </row>
        <row r="6178">
          <cell r="B6178" t="str">
            <v>SALARIOS</v>
          </cell>
          <cell r="C6178" t="str">
            <v>DESPESA C/ PESSOAL</v>
          </cell>
          <cell r="I6178" t="str">
            <v>maio</v>
          </cell>
          <cell r="N6178">
            <v>1950.57</v>
          </cell>
        </row>
        <row r="6179">
          <cell r="B6179" t="str">
            <v>SALARIOS</v>
          </cell>
          <cell r="C6179" t="str">
            <v>DESPESA C/ PESSOAL</v>
          </cell>
          <cell r="I6179" t="str">
            <v>maio</v>
          </cell>
          <cell r="N6179">
            <v>2661.43</v>
          </cell>
        </row>
        <row r="6180">
          <cell r="B6180" t="str">
            <v>SALARIOS</v>
          </cell>
          <cell r="C6180" t="str">
            <v>DESPESA C/ PESSOAL</v>
          </cell>
          <cell r="I6180" t="str">
            <v>maio</v>
          </cell>
          <cell r="N6180">
            <v>2450.62</v>
          </cell>
        </row>
        <row r="6181">
          <cell r="B6181" t="str">
            <v>SALARIOS</v>
          </cell>
          <cell r="C6181" t="str">
            <v>DESPESA C/ PESSOAL</v>
          </cell>
          <cell r="I6181" t="str">
            <v>maio</v>
          </cell>
          <cell r="N6181">
            <v>2306.94</v>
          </cell>
        </row>
        <row r="6182">
          <cell r="B6182" t="str">
            <v>SALARIOS</v>
          </cell>
          <cell r="C6182" t="str">
            <v>DESPESA C/ PESSOAL</v>
          </cell>
          <cell r="I6182" t="str">
            <v>maio</v>
          </cell>
          <cell r="N6182">
            <v>2967.48</v>
          </cell>
        </row>
        <row r="6183">
          <cell r="B6183" t="str">
            <v>SALARIOS</v>
          </cell>
          <cell r="C6183" t="str">
            <v>DESPESA C/ PESSOAL</v>
          </cell>
          <cell r="I6183" t="str">
            <v>maio</v>
          </cell>
          <cell r="N6183">
            <v>1842.34</v>
          </cell>
        </row>
        <row r="6184">
          <cell r="B6184" t="str">
            <v>SALARIOS</v>
          </cell>
          <cell r="C6184" t="str">
            <v>DESPESA C/ PESSOAL</v>
          </cell>
          <cell r="I6184" t="str">
            <v>maio</v>
          </cell>
          <cell r="N6184">
            <v>2259.7600000000002</v>
          </cell>
        </row>
        <row r="6185">
          <cell r="B6185" t="str">
            <v>SALARIOS</v>
          </cell>
          <cell r="C6185" t="str">
            <v>DESPESA C/ PESSOAL</v>
          </cell>
          <cell r="I6185" t="str">
            <v>maio</v>
          </cell>
          <cell r="N6185">
            <v>4638.83</v>
          </cell>
        </row>
        <row r="6186">
          <cell r="B6186" t="str">
            <v>PAGAMENTO DE GORJETA</v>
          </cell>
          <cell r="C6186" t="str">
            <v>DESPESA C/ PESSOAL</v>
          </cell>
          <cell r="I6186" t="str">
            <v>maio</v>
          </cell>
          <cell r="N6186">
            <v>3140.43</v>
          </cell>
        </row>
        <row r="6187">
          <cell r="B6187" t="str">
            <v>PAGAMENTO DE GORJETA</v>
          </cell>
          <cell r="C6187" t="str">
            <v>DESPESA C/ PESSOAL</v>
          </cell>
          <cell r="I6187" t="str">
            <v>maio</v>
          </cell>
          <cell r="N6187">
            <v>3022.61</v>
          </cell>
        </row>
        <row r="6188">
          <cell r="B6188" t="str">
            <v>SALARIOS</v>
          </cell>
          <cell r="C6188" t="str">
            <v>DESPESA C/ PESSOAL</v>
          </cell>
          <cell r="I6188" t="str">
            <v>maio</v>
          </cell>
          <cell r="N6188">
            <v>2662.19</v>
          </cell>
        </row>
        <row r="6189">
          <cell r="B6189" t="str">
            <v>SALARIOS</v>
          </cell>
          <cell r="C6189" t="str">
            <v>DESPESA C/ PESSOAL</v>
          </cell>
          <cell r="I6189" t="str">
            <v>maio</v>
          </cell>
          <cell r="N6189">
            <v>2571.2199999999998</v>
          </cell>
        </row>
        <row r="6190">
          <cell r="B6190" t="str">
            <v>SALARIOS</v>
          </cell>
          <cell r="C6190" t="str">
            <v>DESPESA C/ PESSOAL</v>
          </cell>
          <cell r="I6190" t="str">
            <v>maio</v>
          </cell>
          <cell r="N6190">
            <v>3249.41</v>
          </cell>
        </row>
        <row r="6191">
          <cell r="B6191" t="str">
            <v>PAGAMENTO DE GORJETA</v>
          </cell>
          <cell r="C6191" t="str">
            <v>DESPESA C/ PESSOAL</v>
          </cell>
          <cell r="I6191" t="str">
            <v>maio</v>
          </cell>
          <cell r="N6191">
            <v>1726.09</v>
          </cell>
        </row>
        <row r="6192">
          <cell r="B6192" t="str">
            <v>PAGAMENTO DE GORJETA</v>
          </cell>
          <cell r="C6192" t="str">
            <v>DESPESA C/ PESSOAL</v>
          </cell>
          <cell r="I6192" t="str">
            <v>maio</v>
          </cell>
          <cell r="N6192">
            <v>1855.84</v>
          </cell>
        </row>
        <row r="6193">
          <cell r="B6193" t="str">
            <v>SALARIOS</v>
          </cell>
          <cell r="C6193" t="str">
            <v>DESPESA C/ PESSOAL</v>
          </cell>
          <cell r="I6193" t="str">
            <v>maio</v>
          </cell>
          <cell r="N6193">
            <v>1896.72</v>
          </cell>
        </row>
        <row r="6194">
          <cell r="B6194" t="str">
            <v>SALARIOS</v>
          </cell>
          <cell r="C6194" t="str">
            <v>DESPESA C/ PESSOAL</v>
          </cell>
          <cell r="I6194" t="str">
            <v>maio</v>
          </cell>
          <cell r="N6194">
            <v>2484.02</v>
          </cell>
        </row>
        <row r="6195">
          <cell r="B6195" t="str">
            <v>PAGAMENTO DE GORJETA</v>
          </cell>
          <cell r="C6195" t="str">
            <v>DESPESA C/ PESSOAL</v>
          </cell>
          <cell r="I6195" t="str">
            <v>maio</v>
          </cell>
          <cell r="N6195">
            <v>2677.19</v>
          </cell>
        </row>
        <row r="6196">
          <cell r="B6196" t="str">
            <v>PAGAMENTO DE GORJETA</v>
          </cell>
          <cell r="C6196" t="str">
            <v>DESPESA C/ PESSOAL</v>
          </cell>
          <cell r="I6196" t="str">
            <v>maio</v>
          </cell>
          <cell r="N6196">
            <v>2301.31</v>
          </cell>
        </row>
        <row r="6197">
          <cell r="B6197" t="str">
            <v>PAGAMENTO DE GORJETA</v>
          </cell>
          <cell r="C6197" t="str">
            <v>DESPESA C/ PESSOAL</v>
          </cell>
          <cell r="I6197" t="str">
            <v>maio</v>
          </cell>
          <cell r="N6197">
            <v>3218.83</v>
          </cell>
        </row>
        <row r="6198">
          <cell r="B6198" t="str">
            <v>PAGAMENTO DE GORJETA</v>
          </cell>
          <cell r="C6198" t="str">
            <v>DESPESA C/ PESSOAL</v>
          </cell>
          <cell r="I6198" t="str">
            <v>maio</v>
          </cell>
          <cell r="N6198">
            <v>1527.69</v>
          </cell>
        </row>
        <row r="6199">
          <cell r="B6199" t="str">
            <v>SALARIOS</v>
          </cell>
          <cell r="C6199" t="str">
            <v>DESPESA C/ PESSOAL</v>
          </cell>
          <cell r="I6199" t="str">
            <v>maio</v>
          </cell>
          <cell r="N6199">
            <v>4138.79</v>
          </cell>
        </row>
        <row r="6200">
          <cell r="B6200" t="str">
            <v>PAGAMENTO DE GORJETA</v>
          </cell>
          <cell r="C6200" t="str">
            <v>DESPESA C/ PESSOAL</v>
          </cell>
          <cell r="I6200" t="str">
            <v>maio</v>
          </cell>
          <cell r="N6200">
            <v>4902.67</v>
          </cell>
        </row>
        <row r="6201">
          <cell r="B6201" t="str">
            <v>SALARIOS</v>
          </cell>
          <cell r="C6201" t="str">
            <v>DESPESA C/ PESSOAL</v>
          </cell>
          <cell r="I6201" t="str">
            <v>maio</v>
          </cell>
          <cell r="N6201">
            <v>2213.66</v>
          </cell>
        </row>
        <row r="6202">
          <cell r="B6202" t="str">
            <v>SALARIOS</v>
          </cell>
          <cell r="C6202" t="str">
            <v>DESPESA C/ PESSOAL</v>
          </cell>
          <cell r="I6202" t="str">
            <v>maio</v>
          </cell>
          <cell r="N6202">
            <v>2170.4</v>
          </cell>
        </row>
        <row r="6203">
          <cell r="B6203" t="str">
            <v>PAGAMENTO DE GORJETA</v>
          </cell>
          <cell r="C6203" t="str">
            <v>DESPESA C/ PESSOAL</v>
          </cell>
          <cell r="I6203" t="str">
            <v>maio</v>
          </cell>
          <cell r="N6203">
            <v>3108.8</v>
          </cell>
        </row>
        <row r="6204">
          <cell r="B6204" t="str">
            <v>SALARIOS</v>
          </cell>
          <cell r="C6204" t="str">
            <v>DESPESA C/ PESSOAL</v>
          </cell>
          <cell r="I6204" t="str">
            <v>maio</v>
          </cell>
          <cell r="N6204">
            <v>2475.85</v>
          </cell>
        </row>
        <row r="6205">
          <cell r="B6205" t="str">
            <v>SALARIOS</v>
          </cell>
          <cell r="C6205" t="str">
            <v>DESPESA C/ PESSOAL</v>
          </cell>
          <cell r="I6205" t="str">
            <v>maio</v>
          </cell>
          <cell r="N6205">
            <v>1794.85</v>
          </cell>
        </row>
        <row r="6206">
          <cell r="B6206" t="str">
            <v>SALARIOS</v>
          </cell>
          <cell r="C6206" t="str">
            <v>DESPESA C/ PESSOAL</v>
          </cell>
          <cell r="I6206" t="str">
            <v>maio</v>
          </cell>
          <cell r="N6206">
            <v>2610.06</v>
          </cell>
        </row>
        <row r="6207">
          <cell r="B6207" t="str">
            <v>PAGAMENTO DE GORJETA</v>
          </cell>
          <cell r="C6207" t="str">
            <v>DESPESA C/ PESSOAL</v>
          </cell>
          <cell r="I6207" t="str">
            <v>maio</v>
          </cell>
          <cell r="N6207">
            <v>2443.41</v>
          </cell>
        </row>
        <row r="6208">
          <cell r="B6208" t="str">
            <v>SALARIOS</v>
          </cell>
          <cell r="C6208" t="str">
            <v>DESPESA C/ PESSOAL</v>
          </cell>
          <cell r="I6208" t="str">
            <v>maio</v>
          </cell>
          <cell r="N6208">
            <v>1941.59</v>
          </cell>
        </row>
        <row r="6209">
          <cell r="B6209" t="str">
            <v>PAGAMENTO DE GORJETA</v>
          </cell>
          <cell r="C6209" t="str">
            <v>DESPESA C/ PESSOAL</v>
          </cell>
          <cell r="I6209" t="str">
            <v>maio</v>
          </cell>
          <cell r="N6209">
            <v>1452.76</v>
          </cell>
        </row>
        <row r="6210">
          <cell r="B6210" t="str">
            <v>SALARIOS</v>
          </cell>
          <cell r="C6210" t="str">
            <v>DESPESA C/ PESSOAL</v>
          </cell>
          <cell r="I6210" t="str">
            <v>maio</v>
          </cell>
          <cell r="N6210">
            <v>2793.55</v>
          </cell>
        </row>
        <row r="6211">
          <cell r="B6211" t="str">
            <v>SALARIOS</v>
          </cell>
          <cell r="C6211" t="str">
            <v>DESPESA C/ PESSOAL</v>
          </cell>
          <cell r="I6211" t="str">
            <v>maio</v>
          </cell>
          <cell r="N6211">
            <v>3742.11</v>
          </cell>
        </row>
        <row r="6212">
          <cell r="B6212" t="str">
            <v>PAGAMENTO DE GORJETA</v>
          </cell>
          <cell r="C6212" t="str">
            <v>DESPESA C/ PESSOAL</v>
          </cell>
          <cell r="I6212" t="str">
            <v>maio</v>
          </cell>
          <cell r="N6212">
            <v>1772.75</v>
          </cell>
        </row>
        <row r="6213">
          <cell r="B6213" t="str">
            <v>PENSAO ALIMENTICIA</v>
          </cell>
          <cell r="C6213" t="str">
            <v>DESPESA C/ PESSOAL</v>
          </cell>
          <cell r="I6213" t="str">
            <v>maio</v>
          </cell>
          <cell r="N6213">
            <v>937.01</v>
          </cell>
        </row>
        <row r="6214">
          <cell r="B6214" t="str">
            <v>SALARIOS</v>
          </cell>
          <cell r="C6214" t="str">
            <v>DESPESA C/ PESSOAL</v>
          </cell>
          <cell r="I6214" t="str">
            <v>maio</v>
          </cell>
          <cell r="N6214">
            <v>1141.93</v>
          </cell>
        </row>
        <row r="6215">
          <cell r="B6215" t="str">
            <v>SALARIOS</v>
          </cell>
          <cell r="C6215" t="str">
            <v>DESPESA C/ PESSOAL</v>
          </cell>
          <cell r="I6215" t="str">
            <v>maio</v>
          </cell>
          <cell r="N6215">
            <v>1455.71</v>
          </cell>
        </row>
        <row r="6216">
          <cell r="B6216" t="str">
            <v>PAGAMENTO DE GORJETA</v>
          </cell>
          <cell r="C6216" t="str">
            <v>DESPESA C/ PESSOAL</v>
          </cell>
          <cell r="I6216" t="str">
            <v>maio</v>
          </cell>
          <cell r="N6216">
            <v>1558.45</v>
          </cell>
        </row>
        <row r="6217">
          <cell r="B6217" t="str">
            <v>PAGAMENTO DE GORJETA</v>
          </cell>
          <cell r="C6217" t="str">
            <v>DESPESA C/ PESSOAL</v>
          </cell>
          <cell r="I6217" t="str">
            <v>maio</v>
          </cell>
          <cell r="N6217">
            <v>1976.75</v>
          </cell>
        </row>
        <row r="6218">
          <cell r="B6218" t="str">
            <v>SALARIOS</v>
          </cell>
          <cell r="C6218" t="str">
            <v>DESPESA C/ PESSOAL</v>
          </cell>
          <cell r="I6218" t="str">
            <v>maio</v>
          </cell>
          <cell r="N6218">
            <v>1526.82</v>
          </cell>
        </row>
        <row r="6219">
          <cell r="B6219" t="str">
            <v>SALARIOS</v>
          </cell>
          <cell r="C6219" t="str">
            <v>DESPESA C/ PESSOAL</v>
          </cell>
          <cell r="I6219" t="str">
            <v>maio</v>
          </cell>
          <cell r="N6219">
            <v>1690.34</v>
          </cell>
        </row>
        <row r="6220">
          <cell r="B6220" t="str">
            <v>PAGAMENTO DE GORJETA</v>
          </cell>
          <cell r="C6220" t="str">
            <v>DESPESA C/ PESSOAL</v>
          </cell>
          <cell r="I6220" t="str">
            <v>maio</v>
          </cell>
          <cell r="N6220">
            <v>1821.08</v>
          </cell>
        </row>
        <row r="6221">
          <cell r="B6221" t="str">
            <v>SALARIOS</v>
          </cell>
          <cell r="C6221" t="str">
            <v>DESPESA C/ PESSOAL</v>
          </cell>
          <cell r="I6221" t="str">
            <v>maio</v>
          </cell>
          <cell r="N6221">
            <v>1431.88</v>
          </cell>
        </row>
        <row r="6222">
          <cell r="B6222" t="str">
            <v>SALARIOS</v>
          </cell>
          <cell r="C6222" t="str">
            <v>DESPESA C/ PESSOAL</v>
          </cell>
          <cell r="I6222" t="str">
            <v>maio</v>
          </cell>
          <cell r="N6222">
            <v>1970.64</v>
          </cell>
        </row>
        <row r="6223">
          <cell r="B6223" t="str">
            <v>SALARIOS</v>
          </cell>
          <cell r="C6223" t="str">
            <v>DESPESA C/ PESSOAL</v>
          </cell>
          <cell r="I6223" t="str">
            <v>maio</v>
          </cell>
          <cell r="N6223">
            <v>2035.55</v>
          </cell>
        </row>
        <row r="6224">
          <cell r="B6224" t="str">
            <v>SALARIOS</v>
          </cell>
          <cell r="C6224" t="str">
            <v>DESPESA C/ PESSOAL</v>
          </cell>
          <cell r="I6224" t="str">
            <v>maio</v>
          </cell>
          <cell r="N6224">
            <v>1605.4</v>
          </cell>
        </row>
        <row r="6225">
          <cell r="B6225" t="str">
            <v>SALARIOS</v>
          </cell>
          <cell r="C6225" t="str">
            <v>DESPESA C/ PESSOAL</v>
          </cell>
          <cell r="I6225" t="str">
            <v>maio</v>
          </cell>
          <cell r="N6225">
            <v>1724.42</v>
          </cell>
        </row>
        <row r="6226">
          <cell r="B6226" t="str">
            <v>SALARIOS</v>
          </cell>
          <cell r="C6226" t="str">
            <v>DESPESA C/ PESSOAL</v>
          </cell>
          <cell r="I6226" t="str">
            <v>maio</v>
          </cell>
          <cell r="N6226">
            <v>1650.56</v>
          </cell>
        </row>
        <row r="6227">
          <cell r="B6227" t="str">
            <v>SALARIOS</v>
          </cell>
          <cell r="C6227" t="str">
            <v>DESPESA C/ PESSOAL</v>
          </cell>
          <cell r="I6227" t="str">
            <v>maio</v>
          </cell>
          <cell r="N6227">
            <v>2205.06</v>
          </cell>
        </row>
        <row r="6228">
          <cell r="B6228" t="str">
            <v>SALARIOS</v>
          </cell>
          <cell r="C6228" t="str">
            <v>DESPESA C/ PESSOAL</v>
          </cell>
          <cell r="I6228" t="str">
            <v>maio</v>
          </cell>
          <cell r="N6228">
            <v>2404.8000000000002</v>
          </cell>
        </row>
        <row r="6229">
          <cell r="B6229" t="str">
            <v>SALARIOS</v>
          </cell>
          <cell r="C6229" t="str">
            <v>DESPESA C/ PESSOAL</v>
          </cell>
          <cell r="I6229" t="str">
            <v>maio</v>
          </cell>
          <cell r="N6229">
            <v>1873.35</v>
          </cell>
        </row>
        <row r="6230">
          <cell r="B6230" t="str">
            <v>SALARIOS</v>
          </cell>
          <cell r="C6230" t="str">
            <v>DESPESA C/ PESSOAL</v>
          </cell>
          <cell r="I6230" t="str">
            <v>maio</v>
          </cell>
          <cell r="N6230">
            <v>1460.05</v>
          </cell>
        </row>
        <row r="6231">
          <cell r="B6231" t="str">
            <v>SALARIOS</v>
          </cell>
          <cell r="C6231" t="str">
            <v>DESPESA C/ PESSOAL</v>
          </cell>
          <cell r="I6231" t="str">
            <v>maio</v>
          </cell>
          <cell r="N6231">
            <v>1757.15</v>
          </cell>
        </row>
        <row r="6232">
          <cell r="B6232" t="str">
            <v>PAGAMENTO DE GORJETA</v>
          </cell>
          <cell r="C6232" t="str">
            <v>DESPESA C/ PESSOAL</v>
          </cell>
          <cell r="I6232" t="str">
            <v>maio</v>
          </cell>
          <cell r="N6232">
            <v>3505.49</v>
          </cell>
        </row>
        <row r="6233">
          <cell r="B6233" t="str">
            <v>SALARIOS</v>
          </cell>
          <cell r="C6233" t="str">
            <v>DESPESA C/ PESSOAL</v>
          </cell>
          <cell r="I6233" t="str">
            <v>maio</v>
          </cell>
          <cell r="N6233">
            <v>2488.5700000000002</v>
          </cell>
        </row>
        <row r="6234">
          <cell r="B6234" t="str">
            <v>PAGAMENTO DE GORJETA</v>
          </cell>
          <cell r="C6234" t="str">
            <v>DESPESA C/ PESSOAL</v>
          </cell>
          <cell r="I6234" t="str">
            <v>maio</v>
          </cell>
          <cell r="N6234">
            <v>948.78</v>
          </cell>
        </row>
        <row r="6235">
          <cell r="B6235" t="str">
            <v>SALARIOS</v>
          </cell>
          <cell r="C6235" t="str">
            <v>DESPESA C/ PESSOAL</v>
          </cell>
          <cell r="I6235" t="str">
            <v>maio</v>
          </cell>
          <cell r="N6235">
            <v>1690.29</v>
          </cell>
        </row>
        <row r="6236">
          <cell r="B6236" t="str">
            <v>SALARIOS</v>
          </cell>
          <cell r="C6236" t="str">
            <v>DESPESA C/ PESSOAL</v>
          </cell>
          <cell r="I6236" t="str">
            <v>maio</v>
          </cell>
          <cell r="N6236">
            <v>1375.51</v>
          </cell>
        </row>
        <row r="6237">
          <cell r="B6237" t="str">
            <v>PAGAMENTO DE GORJETA</v>
          </cell>
          <cell r="C6237" t="str">
            <v>DESPESA C/ PESSOAL</v>
          </cell>
          <cell r="I6237" t="str">
            <v>maio</v>
          </cell>
          <cell r="N6237">
            <v>1030.27</v>
          </cell>
        </row>
        <row r="6238">
          <cell r="B6238" t="str">
            <v>PAGAMENTO DE GORJETA</v>
          </cell>
          <cell r="C6238" t="str">
            <v>DESPESA C/ PESSOAL</v>
          </cell>
          <cell r="I6238" t="str">
            <v>maio</v>
          </cell>
          <cell r="N6238">
            <v>1039.32</v>
          </cell>
        </row>
        <row r="6239">
          <cell r="B6239" t="str">
            <v>PAGAMENTO DE GORJETA</v>
          </cell>
          <cell r="C6239" t="str">
            <v>DESPESA C/ PESSOAL</v>
          </cell>
          <cell r="I6239" t="str">
            <v>maio</v>
          </cell>
          <cell r="N6239">
            <v>1880.38</v>
          </cell>
        </row>
        <row r="6240">
          <cell r="B6240" t="str">
            <v>SALARIOS</v>
          </cell>
          <cell r="C6240" t="str">
            <v>DESPESA C/ PESSOAL</v>
          </cell>
          <cell r="I6240" t="str">
            <v>maio</v>
          </cell>
          <cell r="N6240">
            <v>1922.96</v>
          </cell>
        </row>
        <row r="6241">
          <cell r="B6241" t="str">
            <v>PAGAMENTO DE GORJETA</v>
          </cell>
          <cell r="C6241" t="str">
            <v>DESPESA C/ PESSOAL</v>
          </cell>
          <cell r="I6241" t="str">
            <v>maio</v>
          </cell>
          <cell r="N6241">
            <v>1605.9</v>
          </cell>
        </row>
        <row r="6242">
          <cell r="B6242" t="str">
            <v>PAGAMENTO DE GORJETA</v>
          </cell>
          <cell r="C6242" t="str">
            <v>DESPESA C/ PESSOAL</v>
          </cell>
          <cell r="I6242" t="str">
            <v>maio</v>
          </cell>
          <cell r="N6242">
            <v>1161.8</v>
          </cell>
        </row>
        <row r="6243">
          <cell r="B6243" t="str">
            <v>PAGAMENTO DE GORJETA</v>
          </cell>
          <cell r="C6243" t="str">
            <v>DESPESA C/ PESSOAL</v>
          </cell>
          <cell r="I6243" t="str">
            <v>maio</v>
          </cell>
          <cell r="N6243">
            <v>2373.66</v>
          </cell>
        </row>
        <row r="6244">
          <cell r="B6244" t="str">
            <v>PAGAMENTO DE GORJETA</v>
          </cell>
          <cell r="C6244" t="str">
            <v>DESPESA C/ PESSOAL</v>
          </cell>
          <cell r="I6244" t="str">
            <v>maio</v>
          </cell>
          <cell r="N6244">
            <v>1377.42</v>
          </cell>
        </row>
        <row r="6245">
          <cell r="B6245" t="str">
            <v>SALARIOS</v>
          </cell>
          <cell r="C6245" t="str">
            <v>DESPESA C/ PESSOAL</v>
          </cell>
          <cell r="I6245" t="str">
            <v>maio</v>
          </cell>
          <cell r="N6245">
            <v>1611.77</v>
          </cell>
        </row>
        <row r="6246">
          <cell r="B6246" t="str">
            <v>SALARIOS</v>
          </cell>
          <cell r="C6246" t="str">
            <v>DESPESA C/ PESSOAL</v>
          </cell>
          <cell r="I6246" t="str">
            <v>maio</v>
          </cell>
          <cell r="N6246">
            <v>1358.66</v>
          </cell>
        </row>
        <row r="6247">
          <cell r="B6247" t="str">
            <v>PAGAMENTO DE GORJETA</v>
          </cell>
          <cell r="C6247" t="str">
            <v>DESPESA C/ PESSOAL</v>
          </cell>
          <cell r="I6247" t="str">
            <v>maio</v>
          </cell>
          <cell r="N6247">
            <v>1851.89</v>
          </cell>
        </row>
        <row r="6248">
          <cell r="B6248" t="str">
            <v>PAGAMENTO DE GORJETA</v>
          </cell>
          <cell r="C6248" t="str">
            <v>DESPESA C/ PESSOAL</v>
          </cell>
          <cell r="I6248" t="str">
            <v>maio</v>
          </cell>
          <cell r="N6248">
            <v>1866.66</v>
          </cell>
        </row>
        <row r="6249">
          <cell r="B6249" t="str">
            <v>SALARIOS</v>
          </cell>
          <cell r="C6249" t="str">
            <v>DESPESA C/ PESSOAL</v>
          </cell>
          <cell r="I6249" t="str">
            <v>maio</v>
          </cell>
          <cell r="N6249">
            <v>2039.51</v>
          </cell>
        </row>
        <row r="6250">
          <cell r="B6250" t="str">
            <v>SALARIOS</v>
          </cell>
          <cell r="C6250" t="str">
            <v>DESPESA C/ PESSOAL</v>
          </cell>
          <cell r="I6250" t="str">
            <v>maio</v>
          </cell>
          <cell r="N6250">
            <v>1304.1099999999999</v>
          </cell>
        </row>
        <row r="6251">
          <cell r="B6251" t="str">
            <v>PAGAMENTO DE GORJETA</v>
          </cell>
          <cell r="C6251" t="str">
            <v>DESPESA C/ PESSOAL</v>
          </cell>
          <cell r="I6251" t="str">
            <v>maio</v>
          </cell>
          <cell r="N6251">
            <v>1225.45</v>
          </cell>
        </row>
        <row r="6252">
          <cell r="B6252" t="str">
            <v>SALARIOS</v>
          </cell>
          <cell r="C6252" t="str">
            <v>DESPESA C/ PESSOAL</v>
          </cell>
          <cell r="I6252" t="str">
            <v>maio</v>
          </cell>
          <cell r="N6252">
            <v>2416.98</v>
          </cell>
        </row>
        <row r="6253">
          <cell r="B6253" t="str">
            <v>SALARIOS</v>
          </cell>
          <cell r="C6253" t="str">
            <v>DESPESA C/ PESSOAL</v>
          </cell>
          <cell r="I6253" t="str">
            <v>maio</v>
          </cell>
          <cell r="N6253">
            <v>1480.07</v>
          </cell>
        </row>
        <row r="6254">
          <cell r="B6254" t="str">
            <v>PAGAMENTO DE GORJETA</v>
          </cell>
          <cell r="C6254" t="str">
            <v>DESPESA C/ PESSOAL</v>
          </cell>
          <cell r="I6254" t="str">
            <v>maio</v>
          </cell>
          <cell r="N6254">
            <v>1676.67</v>
          </cell>
        </row>
        <row r="6255">
          <cell r="B6255" t="str">
            <v>SALARIOS</v>
          </cell>
          <cell r="C6255" t="str">
            <v>DESPESA C/ PESSOAL</v>
          </cell>
          <cell r="I6255" t="str">
            <v>maio</v>
          </cell>
          <cell r="N6255">
            <v>1941.99</v>
          </cell>
        </row>
        <row r="6256">
          <cell r="B6256" t="str">
            <v>SALARIOS</v>
          </cell>
          <cell r="C6256" t="str">
            <v>DESPESA C/ PESSOAL</v>
          </cell>
          <cell r="I6256" t="str">
            <v>maio</v>
          </cell>
          <cell r="N6256">
            <v>1975.46</v>
          </cell>
        </row>
        <row r="6257">
          <cell r="B6257" t="str">
            <v>PAGAMENTO DE GORJETA</v>
          </cell>
          <cell r="C6257" t="str">
            <v>DESPESA C/ PESSOAL</v>
          </cell>
          <cell r="I6257" t="str">
            <v>maio</v>
          </cell>
          <cell r="N6257">
            <v>1367.46</v>
          </cell>
        </row>
        <row r="6258">
          <cell r="B6258" t="str">
            <v>SALARIOS</v>
          </cell>
          <cell r="C6258" t="str">
            <v>DESPESA C/ PESSOAL</v>
          </cell>
          <cell r="I6258" t="str">
            <v>maio</v>
          </cell>
          <cell r="N6258">
            <v>1991.64</v>
          </cell>
        </row>
        <row r="6259">
          <cell r="B6259" t="str">
            <v>SALARIOS</v>
          </cell>
          <cell r="C6259" t="str">
            <v>DESPESA C/ PESSOAL</v>
          </cell>
          <cell r="I6259" t="str">
            <v>maio</v>
          </cell>
          <cell r="N6259">
            <v>1884.32</v>
          </cell>
        </row>
        <row r="6260">
          <cell r="B6260" t="str">
            <v>PAGAMENTO DE GORJETA</v>
          </cell>
          <cell r="C6260" t="str">
            <v>DESPESA C/ PESSOAL</v>
          </cell>
          <cell r="I6260" t="str">
            <v>maio</v>
          </cell>
          <cell r="N6260">
            <v>1911.15</v>
          </cell>
        </row>
        <row r="6261">
          <cell r="B6261" t="str">
            <v>PAGAMENTO DE GORJETA</v>
          </cell>
          <cell r="C6261" t="str">
            <v>DESPESA C/ PESSOAL</v>
          </cell>
          <cell r="I6261" t="str">
            <v>maio</v>
          </cell>
          <cell r="N6261">
            <v>1321.31</v>
          </cell>
        </row>
        <row r="6262">
          <cell r="B6262" t="str">
            <v>SALARIOS</v>
          </cell>
          <cell r="C6262" t="str">
            <v>DESPESA C/ PESSOAL</v>
          </cell>
          <cell r="I6262" t="str">
            <v>maio</v>
          </cell>
          <cell r="N6262">
            <v>1799.77</v>
          </cell>
        </row>
        <row r="6263">
          <cell r="B6263" t="str">
            <v>PAGAMENTO DE GORJETA</v>
          </cell>
          <cell r="C6263" t="str">
            <v>DESPESA C/ PESSOAL</v>
          </cell>
          <cell r="I6263" t="str">
            <v>maio</v>
          </cell>
          <cell r="N6263">
            <v>1504.2</v>
          </cell>
        </row>
        <row r="6264">
          <cell r="B6264" t="str">
            <v>SALARIOS</v>
          </cell>
          <cell r="C6264" t="str">
            <v>DESPESA C/ PESSOAL</v>
          </cell>
          <cell r="I6264" t="str">
            <v>maio</v>
          </cell>
          <cell r="N6264">
            <v>1414.09</v>
          </cell>
        </row>
        <row r="6265">
          <cell r="B6265" t="str">
            <v>PAGAMENTO DE GORJETA</v>
          </cell>
          <cell r="C6265" t="str">
            <v>DESPESA C/ PESSOAL</v>
          </cell>
          <cell r="I6265" t="str">
            <v>maio</v>
          </cell>
          <cell r="N6265">
            <v>1615.66</v>
          </cell>
        </row>
        <row r="6266">
          <cell r="B6266" t="str">
            <v>PAGAMENTO DE GORJETA</v>
          </cell>
          <cell r="C6266" t="str">
            <v>DESPESA C/ PESSOAL</v>
          </cell>
          <cell r="I6266" t="str">
            <v>maio</v>
          </cell>
          <cell r="N6266">
            <v>1405.53</v>
          </cell>
        </row>
        <row r="6267">
          <cell r="B6267" t="str">
            <v>SALARIOS</v>
          </cell>
          <cell r="C6267" t="str">
            <v>DESPESA C/ PESSOAL</v>
          </cell>
          <cell r="I6267" t="str">
            <v>maio</v>
          </cell>
          <cell r="N6267">
            <v>3046.42</v>
          </cell>
        </row>
        <row r="6268">
          <cell r="B6268" t="str">
            <v>PAGAMENTO DE GORJETA</v>
          </cell>
          <cell r="C6268" t="str">
            <v>DESPESA C/ PESSOAL</v>
          </cell>
          <cell r="I6268" t="str">
            <v>maio</v>
          </cell>
          <cell r="N6268">
            <v>1389.28</v>
          </cell>
        </row>
        <row r="6269">
          <cell r="B6269" t="str">
            <v>SALARIOS</v>
          </cell>
          <cell r="C6269" t="str">
            <v>DESPESA C/ PESSOAL</v>
          </cell>
          <cell r="I6269" t="str">
            <v>maio</v>
          </cell>
          <cell r="N6269">
            <v>2053.87</v>
          </cell>
        </row>
        <row r="6270">
          <cell r="B6270" t="str">
            <v>SALARIOS</v>
          </cell>
          <cell r="C6270" t="str">
            <v>DESPESA C/ PESSOAL</v>
          </cell>
          <cell r="I6270" t="str">
            <v>maio</v>
          </cell>
          <cell r="N6270">
            <v>2038.32</v>
          </cell>
        </row>
        <row r="6271">
          <cell r="B6271" t="str">
            <v>SALARIOS</v>
          </cell>
          <cell r="C6271" t="str">
            <v>DESPESA C/ PESSOAL</v>
          </cell>
          <cell r="I6271" t="str">
            <v>maio</v>
          </cell>
          <cell r="N6271">
            <v>1946.55</v>
          </cell>
        </row>
        <row r="6272">
          <cell r="B6272" t="str">
            <v>SALARIOS</v>
          </cell>
          <cell r="C6272" t="str">
            <v>DESPESA C/ PESSOAL</v>
          </cell>
          <cell r="I6272" t="str">
            <v>maio</v>
          </cell>
          <cell r="N6272">
            <v>1803.52</v>
          </cell>
        </row>
        <row r="6273">
          <cell r="B6273" t="str">
            <v>SALARIOS</v>
          </cell>
          <cell r="C6273" t="str">
            <v>DESPESA C/ PESSOAL</v>
          </cell>
          <cell r="I6273" t="str">
            <v>maio</v>
          </cell>
          <cell r="N6273">
            <v>1698.26</v>
          </cell>
        </row>
        <row r="6274">
          <cell r="B6274" t="str">
            <v>SALARIOS</v>
          </cell>
          <cell r="C6274" t="str">
            <v>DESPESA C/ PESSOAL</v>
          </cell>
          <cell r="I6274" t="str">
            <v>maio</v>
          </cell>
          <cell r="N6274">
            <v>1881.16</v>
          </cell>
        </row>
        <row r="6275">
          <cell r="B6275" t="str">
            <v>SALARIOS</v>
          </cell>
          <cell r="C6275" t="str">
            <v>DESPESA C/ PESSOAL</v>
          </cell>
          <cell r="I6275" t="str">
            <v>maio</v>
          </cell>
          <cell r="N6275">
            <v>1670.27</v>
          </cell>
        </row>
        <row r="6276">
          <cell r="B6276" t="str">
            <v>SALARIOS</v>
          </cell>
          <cell r="C6276" t="str">
            <v>DESPESA C/ PESSOAL</v>
          </cell>
          <cell r="I6276" t="str">
            <v>maio</v>
          </cell>
          <cell r="N6276">
            <v>1635.61</v>
          </cell>
        </row>
        <row r="6277">
          <cell r="B6277" t="str">
            <v>SALARIOS</v>
          </cell>
          <cell r="C6277" t="str">
            <v>DESPESA C/ PESSOAL</v>
          </cell>
          <cell r="I6277" t="str">
            <v>maio</v>
          </cell>
          <cell r="N6277">
            <v>1631.24</v>
          </cell>
        </row>
        <row r="6278">
          <cell r="B6278" t="str">
            <v>SALARIOS</v>
          </cell>
          <cell r="C6278" t="str">
            <v>DESPESA C/ PESSOAL</v>
          </cell>
          <cell r="I6278" t="str">
            <v>maio</v>
          </cell>
          <cell r="N6278">
            <v>1816.25</v>
          </cell>
        </row>
        <row r="6279">
          <cell r="B6279" t="str">
            <v>SALARIOS</v>
          </cell>
          <cell r="C6279" t="str">
            <v>DESPESA C/ PESSOAL</v>
          </cell>
          <cell r="I6279" t="str">
            <v>maio</v>
          </cell>
          <cell r="N6279">
            <v>1604.13</v>
          </cell>
        </row>
        <row r="6280">
          <cell r="B6280" t="str">
            <v>SALARIOS</v>
          </cell>
          <cell r="C6280" t="str">
            <v>DESPESA C/ PESSOAL</v>
          </cell>
          <cell r="I6280" t="str">
            <v>maio</v>
          </cell>
          <cell r="N6280">
            <v>1601.88</v>
          </cell>
        </row>
        <row r="6281">
          <cell r="B6281" t="str">
            <v>SALARIOS</v>
          </cell>
          <cell r="C6281" t="str">
            <v>DESPESA C/ PESSOAL</v>
          </cell>
          <cell r="I6281" t="str">
            <v>maio</v>
          </cell>
          <cell r="N6281">
            <v>1599.96</v>
          </cell>
        </row>
        <row r="6282">
          <cell r="B6282" t="str">
            <v>SALARIOS</v>
          </cell>
          <cell r="C6282" t="str">
            <v>DESPESA C/ PESSOAL</v>
          </cell>
          <cell r="I6282" t="str">
            <v>maio</v>
          </cell>
          <cell r="N6282">
            <v>1505.4</v>
          </cell>
        </row>
        <row r="6283">
          <cell r="B6283" t="str">
            <v>SALARIOS</v>
          </cell>
          <cell r="C6283" t="str">
            <v>DESPESA C/ PESSOAL</v>
          </cell>
          <cell r="I6283" t="str">
            <v>maio</v>
          </cell>
          <cell r="N6283">
            <v>1504.46</v>
          </cell>
        </row>
        <row r="6284">
          <cell r="B6284" t="str">
            <v>SALARIOS</v>
          </cell>
          <cell r="C6284" t="str">
            <v>DESPESA C/ PESSOAL</v>
          </cell>
          <cell r="I6284" t="str">
            <v>maio</v>
          </cell>
          <cell r="N6284">
            <v>1500.42</v>
          </cell>
        </row>
        <row r="6285">
          <cell r="B6285" t="str">
            <v>SALARIOS</v>
          </cell>
          <cell r="C6285" t="str">
            <v>DESPESA C/ PESSOAL</v>
          </cell>
          <cell r="I6285" t="str">
            <v>maio</v>
          </cell>
          <cell r="N6285">
            <v>1455.23</v>
          </cell>
        </row>
        <row r="6286">
          <cell r="B6286" t="str">
            <v>SALARIOS</v>
          </cell>
          <cell r="C6286" t="str">
            <v>DESPESA C/ PESSOAL</v>
          </cell>
          <cell r="I6286" t="str">
            <v>maio</v>
          </cell>
          <cell r="N6286">
            <v>1433.26</v>
          </cell>
        </row>
        <row r="6287">
          <cell r="B6287" t="str">
            <v>SALARIOS</v>
          </cell>
          <cell r="C6287" t="str">
            <v>DESPESA C/ PESSOAL</v>
          </cell>
          <cell r="I6287" t="str">
            <v>maio</v>
          </cell>
          <cell r="N6287">
            <v>1371.1</v>
          </cell>
        </row>
        <row r="6288">
          <cell r="B6288" t="str">
            <v>SALARIOS</v>
          </cell>
          <cell r="C6288" t="str">
            <v>DESPESA C/ PESSOAL</v>
          </cell>
          <cell r="I6288" t="str">
            <v>maio</v>
          </cell>
          <cell r="N6288">
            <v>1414.08</v>
          </cell>
        </row>
        <row r="6289">
          <cell r="B6289" t="str">
            <v>SALARIOS</v>
          </cell>
          <cell r="C6289" t="str">
            <v>DESPESA C/ PESSOAL</v>
          </cell>
          <cell r="I6289" t="str">
            <v>maio</v>
          </cell>
          <cell r="N6289">
            <v>1342.19</v>
          </cell>
        </row>
        <row r="6290">
          <cell r="B6290" t="str">
            <v>SALARIOS</v>
          </cell>
          <cell r="C6290" t="str">
            <v>DESPESA C/ PESSOAL</v>
          </cell>
          <cell r="I6290" t="str">
            <v>maio</v>
          </cell>
          <cell r="N6290">
            <v>995.04</v>
          </cell>
        </row>
        <row r="6291">
          <cell r="B6291" t="str">
            <v>SALARIOS</v>
          </cell>
          <cell r="C6291" t="str">
            <v>DESPESA C/ PESSOAL</v>
          </cell>
          <cell r="I6291" t="str">
            <v>maio</v>
          </cell>
          <cell r="N6291">
            <v>1324.53</v>
          </cell>
        </row>
        <row r="6292">
          <cell r="B6292" t="str">
            <v>SALARIOS</v>
          </cell>
          <cell r="C6292" t="str">
            <v>DESPESA C/ PESSOAL</v>
          </cell>
          <cell r="I6292" t="str">
            <v>maio</v>
          </cell>
          <cell r="N6292">
            <v>1297.51</v>
          </cell>
        </row>
        <row r="6293">
          <cell r="B6293" t="str">
            <v>SALARIOS</v>
          </cell>
          <cell r="C6293" t="str">
            <v>DESPESA C/ PESSOAL</v>
          </cell>
          <cell r="I6293" t="str">
            <v>maio</v>
          </cell>
          <cell r="N6293">
            <v>953.42</v>
          </cell>
        </row>
        <row r="6294">
          <cell r="B6294" t="str">
            <v>SALARIOS</v>
          </cell>
          <cell r="C6294" t="str">
            <v>DESPESA C/ PESSOAL</v>
          </cell>
          <cell r="I6294" t="str">
            <v>maio</v>
          </cell>
          <cell r="N6294">
            <v>1234.55</v>
          </cell>
        </row>
        <row r="6295">
          <cell r="B6295" t="str">
            <v>SALARIOS</v>
          </cell>
          <cell r="C6295" t="str">
            <v>DESPESA C/ PESSOAL</v>
          </cell>
          <cell r="I6295" t="str">
            <v>maio</v>
          </cell>
          <cell r="N6295">
            <v>999.21</v>
          </cell>
        </row>
        <row r="6296">
          <cell r="B6296" t="str">
            <v>MAO DE OBRA - PJ</v>
          </cell>
          <cell r="C6296" t="str">
            <v>DESPESA C/ PESSOAL</v>
          </cell>
          <cell r="I6296" t="str">
            <v>maio</v>
          </cell>
          <cell r="N6296">
            <v>8500</v>
          </cell>
        </row>
        <row r="6297">
          <cell r="B6297" t="str">
            <v>MAO DE OBRA - PJ</v>
          </cell>
          <cell r="C6297" t="str">
            <v>DESPESA C/ PESSOAL</v>
          </cell>
          <cell r="I6297" t="str">
            <v>maio</v>
          </cell>
          <cell r="N6297">
            <v>8000</v>
          </cell>
        </row>
        <row r="6298">
          <cell r="B6298" t="str">
            <v>MAO DE OBRA - PJ</v>
          </cell>
          <cell r="C6298" t="str">
            <v>DESPESA C/ PESSOAL</v>
          </cell>
          <cell r="I6298" t="str">
            <v>maio</v>
          </cell>
          <cell r="N6298">
            <v>8000</v>
          </cell>
        </row>
        <row r="6299">
          <cell r="B6299" t="str">
            <v>MAO DE OBRA - PJ</v>
          </cell>
          <cell r="C6299" t="str">
            <v>DESPESA C/ PESSOAL</v>
          </cell>
          <cell r="I6299" t="str">
            <v>maio</v>
          </cell>
          <cell r="N6299">
            <v>13500</v>
          </cell>
        </row>
        <row r="6300">
          <cell r="B6300" t="str">
            <v>MAO DE OBRA - PJ</v>
          </cell>
          <cell r="C6300" t="str">
            <v>DESPESA C/ PESSOAL</v>
          </cell>
          <cell r="I6300" t="str">
            <v>maio</v>
          </cell>
          <cell r="N6300">
            <v>8666.66</v>
          </cell>
        </row>
        <row r="6301">
          <cell r="B6301" t="str">
            <v>MAO DE OBRA - PJ</v>
          </cell>
          <cell r="C6301" t="str">
            <v>DESPESA C/ PESSOAL</v>
          </cell>
          <cell r="I6301" t="str">
            <v>maio</v>
          </cell>
          <cell r="N6301">
            <v>3873.8</v>
          </cell>
        </row>
        <row r="6302">
          <cell r="B6302" t="str">
            <v>FERIAS</v>
          </cell>
          <cell r="C6302" t="str">
            <v>DESPESA C/ PESSOAL</v>
          </cell>
          <cell r="I6302" t="str">
            <v>maio</v>
          </cell>
          <cell r="N6302">
            <v>6885.47</v>
          </cell>
        </row>
        <row r="6303">
          <cell r="B6303" t="str">
            <v>FERIAS</v>
          </cell>
          <cell r="C6303" t="str">
            <v>DESPESA C/ PESSOAL</v>
          </cell>
          <cell r="I6303" t="str">
            <v>maio</v>
          </cell>
          <cell r="N6303">
            <v>6740.22</v>
          </cell>
        </row>
        <row r="6304">
          <cell r="B6304" t="str">
            <v>FERIAS</v>
          </cell>
          <cell r="C6304" t="str">
            <v>DESPESA C/ PESSOAL</v>
          </cell>
          <cell r="I6304" t="str">
            <v>maio</v>
          </cell>
          <cell r="N6304">
            <v>4760.6899999999996</v>
          </cell>
        </row>
        <row r="6305">
          <cell r="B6305" t="str">
            <v>FERIAS</v>
          </cell>
          <cell r="C6305" t="str">
            <v>DESPESA C/ PESSOAL</v>
          </cell>
          <cell r="I6305" t="str">
            <v>maio</v>
          </cell>
          <cell r="N6305">
            <v>3366.97</v>
          </cell>
        </row>
        <row r="6306">
          <cell r="B6306" t="str">
            <v>SALARIOS</v>
          </cell>
          <cell r="C6306" t="str">
            <v>DESPESA C/ PESSOAL</v>
          </cell>
          <cell r="I6306" t="str">
            <v>junho</v>
          </cell>
          <cell r="N6306">
            <v>2603.19</v>
          </cell>
        </row>
        <row r="6307">
          <cell r="B6307" t="str">
            <v>PAGAMENTO DE GORJETA</v>
          </cell>
          <cell r="C6307" t="str">
            <v>DESPESA C/ PESSOAL</v>
          </cell>
          <cell r="I6307" t="str">
            <v>junho</v>
          </cell>
          <cell r="N6307">
            <v>3040.28</v>
          </cell>
        </row>
        <row r="6308">
          <cell r="B6308" t="str">
            <v>PAGAMENTO DE GORJETA</v>
          </cell>
          <cell r="C6308" t="str">
            <v>DESPESA C/ PESSOAL</v>
          </cell>
          <cell r="I6308" t="str">
            <v>junho</v>
          </cell>
          <cell r="N6308">
            <v>1344.1</v>
          </cell>
        </row>
        <row r="6309">
          <cell r="B6309" t="str">
            <v>SALARIOS</v>
          </cell>
          <cell r="C6309" t="str">
            <v>DESPESA C/ PESSOAL</v>
          </cell>
          <cell r="I6309" t="str">
            <v>junho</v>
          </cell>
          <cell r="N6309">
            <v>3632.96</v>
          </cell>
        </row>
        <row r="6310">
          <cell r="B6310" t="str">
            <v>PAGAMENTO DE GORJETA</v>
          </cell>
          <cell r="C6310" t="str">
            <v>DESPESA C/ PESSOAL</v>
          </cell>
          <cell r="I6310" t="str">
            <v>junho</v>
          </cell>
          <cell r="N6310">
            <v>1638.94</v>
          </cell>
        </row>
        <row r="6311">
          <cell r="B6311" t="str">
            <v>PAGAMENTO DE GORJETA</v>
          </cell>
          <cell r="C6311" t="str">
            <v>DESPESA C/ PESSOAL</v>
          </cell>
          <cell r="I6311" t="str">
            <v>junho</v>
          </cell>
          <cell r="N6311">
            <v>2769.96</v>
          </cell>
        </row>
        <row r="6312">
          <cell r="B6312" t="str">
            <v>PAGAMENTO DE GORJETA</v>
          </cell>
          <cell r="C6312" t="str">
            <v>DESPESA C/ PESSOAL</v>
          </cell>
          <cell r="I6312" t="str">
            <v>junho</v>
          </cell>
          <cell r="N6312">
            <v>2821.23</v>
          </cell>
        </row>
        <row r="6313">
          <cell r="B6313" t="str">
            <v>SALARIOS</v>
          </cell>
          <cell r="C6313" t="str">
            <v>DESPESA C/ PESSOAL</v>
          </cell>
          <cell r="I6313" t="str">
            <v>junho</v>
          </cell>
          <cell r="N6313">
            <v>2937.87</v>
          </cell>
        </row>
        <row r="6314">
          <cell r="B6314" t="str">
            <v>PAGAMENTO DE GORJETA</v>
          </cell>
          <cell r="C6314" t="str">
            <v>DESPESA C/ PESSOAL</v>
          </cell>
          <cell r="I6314" t="str">
            <v>junho</v>
          </cell>
          <cell r="N6314">
            <v>3148.65</v>
          </cell>
        </row>
        <row r="6315">
          <cell r="B6315" t="str">
            <v>PAGAMENTO DE GORJETA</v>
          </cell>
          <cell r="C6315" t="str">
            <v>DESPESA C/ PESSOAL</v>
          </cell>
          <cell r="I6315" t="str">
            <v>junho</v>
          </cell>
          <cell r="N6315">
            <v>2533.2600000000002</v>
          </cell>
        </row>
        <row r="6316">
          <cell r="B6316" t="str">
            <v>PAGAMENTO DE GORJETA</v>
          </cell>
          <cell r="C6316" t="str">
            <v>DESPESA C/ PESSOAL</v>
          </cell>
          <cell r="I6316" t="str">
            <v>junho</v>
          </cell>
          <cell r="N6316">
            <v>2950.64</v>
          </cell>
        </row>
        <row r="6317">
          <cell r="B6317" t="str">
            <v>SALARIOS</v>
          </cell>
          <cell r="C6317" t="str">
            <v>DESPESA C/ PESSOAL</v>
          </cell>
          <cell r="I6317" t="str">
            <v>junho</v>
          </cell>
          <cell r="N6317">
            <v>2039.87</v>
          </cell>
        </row>
        <row r="6318">
          <cell r="B6318" t="str">
            <v>SALARIOS</v>
          </cell>
          <cell r="C6318" t="str">
            <v>DESPESA C/ PESSOAL</v>
          </cell>
          <cell r="I6318" t="str">
            <v>junho</v>
          </cell>
          <cell r="N6318">
            <v>2346.06</v>
          </cell>
        </row>
        <row r="6319">
          <cell r="B6319" t="str">
            <v>PAGAMENTO DE GORJETA</v>
          </cell>
          <cell r="C6319" t="str">
            <v>DESPESA C/ PESSOAL</v>
          </cell>
          <cell r="I6319" t="str">
            <v>junho</v>
          </cell>
          <cell r="N6319">
            <v>4694.5</v>
          </cell>
        </row>
        <row r="6320">
          <cell r="B6320" t="str">
            <v>SALARIOS</v>
          </cell>
          <cell r="C6320" t="str">
            <v>DESPESA C/ PESSOAL</v>
          </cell>
          <cell r="I6320" t="str">
            <v>junho</v>
          </cell>
          <cell r="N6320">
            <v>2842.13</v>
          </cell>
        </row>
        <row r="6321">
          <cell r="B6321" t="str">
            <v>PAGAMENTO DE GORJETA</v>
          </cell>
          <cell r="C6321" t="str">
            <v>DESPESA C/ PESSOAL</v>
          </cell>
          <cell r="I6321" t="str">
            <v>junho</v>
          </cell>
          <cell r="N6321">
            <v>3421.84</v>
          </cell>
        </row>
        <row r="6322">
          <cell r="B6322" t="str">
            <v>SALARIOS</v>
          </cell>
          <cell r="C6322" t="str">
            <v>DESPESA C/ PESSOAL</v>
          </cell>
          <cell r="I6322" t="str">
            <v>junho</v>
          </cell>
          <cell r="N6322">
            <v>2684.59</v>
          </cell>
        </row>
        <row r="6323">
          <cell r="B6323" t="str">
            <v>SALARIOS</v>
          </cell>
          <cell r="C6323" t="str">
            <v>DESPESA C/ PESSOAL</v>
          </cell>
          <cell r="I6323" t="str">
            <v>junho</v>
          </cell>
          <cell r="N6323">
            <v>4895.5600000000004</v>
          </cell>
        </row>
        <row r="6324">
          <cell r="B6324" t="str">
            <v>PAGAMENTO DE GORJETA</v>
          </cell>
          <cell r="C6324" t="str">
            <v>DESPESA C/ PESSOAL</v>
          </cell>
          <cell r="I6324" t="str">
            <v>junho</v>
          </cell>
          <cell r="N6324">
            <v>3538.42</v>
          </cell>
        </row>
        <row r="6325">
          <cell r="B6325" t="str">
            <v>SALARIOS</v>
          </cell>
          <cell r="C6325" t="str">
            <v>DESPESA C/ PESSOAL</v>
          </cell>
          <cell r="I6325" t="str">
            <v>junho</v>
          </cell>
          <cell r="N6325">
            <v>4084.79</v>
          </cell>
        </row>
        <row r="6326">
          <cell r="B6326" t="str">
            <v>SALARIOS</v>
          </cell>
          <cell r="C6326" t="str">
            <v>DESPESA C/ PESSOAL</v>
          </cell>
          <cell r="I6326" t="str">
            <v>junho</v>
          </cell>
          <cell r="N6326">
            <v>4874.04</v>
          </cell>
        </row>
        <row r="6327">
          <cell r="B6327" t="str">
            <v>SALARIOS</v>
          </cell>
          <cell r="C6327" t="str">
            <v>DESPESA C/ PESSOAL</v>
          </cell>
          <cell r="I6327" t="str">
            <v>junho</v>
          </cell>
          <cell r="N6327">
            <v>2371.52</v>
          </cell>
        </row>
        <row r="6328">
          <cell r="B6328" t="str">
            <v>SALARIOS</v>
          </cell>
          <cell r="C6328" t="str">
            <v>DESPESA C/ PESSOAL</v>
          </cell>
          <cell r="I6328" t="str">
            <v>junho</v>
          </cell>
          <cell r="N6328">
            <v>4558.1899999999996</v>
          </cell>
        </row>
        <row r="6329">
          <cell r="B6329" t="str">
            <v>PAGAMENTO DE GORJETA</v>
          </cell>
          <cell r="C6329" t="str">
            <v>DESPESA C/ PESSOAL</v>
          </cell>
          <cell r="I6329" t="str">
            <v>junho</v>
          </cell>
          <cell r="N6329">
            <v>2852.82</v>
          </cell>
        </row>
        <row r="6330">
          <cell r="B6330" t="str">
            <v>PAGAMENTO DE GORJETA</v>
          </cell>
          <cell r="C6330" t="str">
            <v>DESPESA C/ PESSOAL</v>
          </cell>
          <cell r="I6330" t="str">
            <v>junho</v>
          </cell>
          <cell r="N6330">
            <v>3077.23</v>
          </cell>
        </row>
        <row r="6331">
          <cell r="B6331" t="str">
            <v>SALARIOS</v>
          </cell>
          <cell r="C6331" t="str">
            <v>DESPESA C/ PESSOAL</v>
          </cell>
          <cell r="I6331" t="str">
            <v>junho</v>
          </cell>
          <cell r="N6331">
            <v>1207.19</v>
          </cell>
        </row>
        <row r="6332">
          <cell r="B6332" t="str">
            <v>PAGAMENTO DE GORJETA</v>
          </cell>
          <cell r="C6332" t="str">
            <v>DESPESA C/ PESSOAL</v>
          </cell>
          <cell r="I6332" t="str">
            <v>junho</v>
          </cell>
          <cell r="N6332">
            <v>1517.04</v>
          </cell>
        </row>
        <row r="6333">
          <cell r="B6333" t="str">
            <v>SALARIOS</v>
          </cell>
          <cell r="C6333" t="str">
            <v>DESPESA C/ PESSOAL</v>
          </cell>
          <cell r="I6333" t="str">
            <v>junho</v>
          </cell>
          <cell r="N6333">
            <v>6194.82</v>
          </cell>
        </row>
        <row r="6334">
          <cell r="B6334" t="str">
            <v>PAGAMENTO DE GORJETA</v>
          </cell>
          <cell r="C6334" t="str">
            <v>DESPESA C/ PESSOAL</v>
          </cell>
          <cell r="I6334" t="str">
            <v>junho</v>
          </cell>
          <cell r="N6334">
            <v>2593.44</v>
          </cell>
        </row>
        <row r="6335">
          <cell r="B6335" t="str">
            <v>SALARIOS</v>
          </cell>
          <cell r="C6335" t="str">
            <v>DESPESA C/ PESSOAL</v>
          </cell>
          <cell r="I6335" t="str">
            <v>junho</v>
          </cell>
          <cell r="N6335">
            <v>2940.73</v>
          </cell>
        </row>
        <row r="6336">
          <cell r="B6336" t="str">
            <v>SALARIOS</v>
          </cell>
          <cell r="C6336" t="str">
            <v>DESPESA C/ PESSOAL</v>
          </cell>
          <cell r="I6336" t="str">
            <v>junho</v>
          </cell>
          <cell r="N6336">
            <v>1432.07</v>
          </cell>
        </row>
        <row r="6337">
          <cell r="B6337" t="str">
            <v>PAGAMENTO DE GORJETA</v>
          </cell>
          <cell r="C6337" t="str">
            <v>DESPESA C/ PESSOAL</v>
          </cell>
          <cell r="I6337" t="str">
            <v>junho</v>
          </cell>
          <cell r="N6337">
            <v>1267.1300000000001</v>
          </cell>
        </row>
        <row r="6338">
          <cell r="B6338" t="str">
            <v>SALARIOS</v>
          </cell>
          <cell r="C6338" t="str">
            <v>DESPESA C/ PESSOAL</v>
          </cell>
          <cell r="I6338" t="str">
            <v>junho</v>
          </cell>
          <cell r="N6338">
            <v>2506.4</v>
          </cell>
        </row>
        <row r="6339">
          <cell r="B6339" t="str">
            <v>SALARIOS</v>
          </cell>
          <cell r="C6339" t="str">
            <v>DESPESA C/ PESSOAL</v>
          </cell>
          <cell r="I6339" t="str">
            <v>junho</v>
          </cell>
          <cell r="N6339">
            <v>2614.7199999999998</v>
          </cell>
        </row>
        <row r="6340">
          <cell r="B6340" t="str">
            <v>PAGAMENTO DE GORJETA</v>
          </cell>
          <cell r="C6340" t="str">
            <v>DESPESA C/ PESSOAL</v>
          </cell>
          <cell r="I6340" t="str">
            <v>junho</v>
          </cell>
          <cell r="N6340">
            <v>3623.03</v>
          </cell>
        </row>
        <row r="6341">
          <cell r="B6341" t="str">
            <v>PAGAMENTO DE GORJETA</v>
          </cell>
          <cell r="C6341" t="str">
            <v>DESPESA C/ PESSOAL</v>
          </cell>
          <cell r="I6341" t="str">
            <v>junho</v>
          </cell>
          <cell r="N6341">
            <v>2591.7399999999998</v>
          </cell>
        </row>
        <row r="6342">
          <cell r="B6342" t="str">
            <v>PAGAMENTO DE GORJETA</v>
          </cell>
          <cell r="C6342" t="str">
            <v>DESPESA C/ PESSOAL</v>
          </cell>
          <cell r="I6342" t="str">
            <v>junho</v>
          </cell>
          <cell r="N6342">
            <v>1637.41</v>
          </cell>
        </row>
        <row r="6343">
          <cell r="B6343" t="str">
            <v>SALARIOS</v>
          </cell>
          <cell r="C6343" t="str">
            <v>DESPESA C/ PESSOAL</v>
          </cell>
          <cell r="I6343" t="str">
            <v>junho</v>
          </cell>
          <cell r="N6343">
            <v>1528.27</v>
          </cell>
        </row>
        <row r="6344">
          <cell r="B6344" t="str">
            <v>SALARIOS</v>
          </cell>
          <cell r="C6344" t="str">
            <v>DESPESA C/ PESSOAL</v>
          </cell>
          <cell r="I6344" t="str">
            <v>junho</v>
          </cell>
          <cell r="N6344">
            <v>1487.52</v>
          </cell>
        </row>
        <row r="6345">
          <cell r="B6345" t="str">
            <v>SALARIOS</v>
          </cell>
          <cell r="C6345" t="str">
            <v>DESPESA C/ PESSOAL</v>
          </cell>
          <cell r="I6345" t="str">
            <v>junho</v>
          </cell>
          <cell r="N6345">
            <v>1965.88</v>
          </cell>
        </row>
        <row r="6346">
          <cell r="B6346" t="str">
            <v>SALARIOS</v>
          </cell>
          <cell r="C6346" t="str">
            <v>DESPESA C/ PESSOAL</v>
          </cell>
          <cell r="I6346" t="str">
            <v>junho</v>
          </cell>
          <cell r="N6346">
            <v>2617.04</v>
          </cell>
        </row>
        <row r="6347">
          <cell r="B6347" t="str">
            <v>PAGAMENTO DE GORJETA</v>
          </cell>
          <cell r="C6347" t="str">
            <v>DESPESA C/ PESSOAL</v>
          </cell>
          <cell r="I6347" t="str">
            <v>junho</v>
          </cell>
          <cell r="N6347">
            <v>2149.09</v>
          </cell>
        </row>
        <row r="6348">
          <cell r="B6348" t="str">
            <v>PAGAMENTO DE GORJETA</v>
          </cell>
          <cell r="C6348" t="str">
            <v>DESPESA C/ PESSOAL</v>
          </cell>
          <cell r="I6348" t="str">
            <v>junho</v>
          </cell>
          <cell r="N6348">
            <v>1528.32</v>
          </cell>
        </row>
        <row r="6349">
          <cell r="B6349" t="str">
            <v>SALARIOS</v>
          </cell>
          <cell r="C6349" t="str">
            <v>DESPESA C/ PESSOAL</v>
          </cell>
          <cell r="I6349" t="str">
            <v>junho</v>
          </cell>
          <cell r="N6349">
            <v>2753.88</v>
          </cell>
        </row>
        <row r="6350">
          <cell r="B6350" t="str">
            <v>PAGAMENTO DE GORJETA</v>
          </cell>
          <cell r="C6350" t="str">
            <v>DESPESA C/ PESSOAL</v>
          </cell>
          <cell r="I6350" t="str">
            <v>junho</v>
          </cell>
          <cell r="N6350">
            <v>3259.17</v>
          </cell>
        </row>
        <row r="6351">
          <cell r="B6351" t="str">
            <v>SALARIOS</v>
          </cell>
          <cell r="C6351" t="str">
            <v>DESPESA C/ PESSOAL</v>
          </cell>
          <cell r="I6351" t="str">
            <v>junho</v>
          </cell>
          <cell r="N6351">
            <v>2578.4699999999998</v>
          </cell>
        </row>
        <row r="6352">
          <cell r="B6352" t="str">
            <v>SALARIOS</v>
          </cell>
          <cell r="C6352" t="str">
            <v>DESPESA C/ PESSOAL</v>
          </cell>
          <cell r="I6352" t="str">
            <v>junho</v>
          </cell>
          <cell r="N6352">
            <v>1683.05</v>
          </cell>
        </row>
        <row r="6353">
          <cell r="B6353" t="str">
            <v>SALARIOS</v>
          </cell>
          <cell r="C6353" t="str">
            <v>DESPESA C/ PESSOAL</v>
          </cell>
          <cell r="I6353" t="str">
            <v>junho</v>
          </cell>
          <cell r="N6353">
            <v>4892.4399999999996</v>
          </cell>
        </row>
        <row r="6354">
          <cell r="B6354" t="str">
            <v>PAGAMENTO DE GORJETA</v>
          </cell>
          <cell r="C6354" t="str">
            <v>DESPESA C/ PESSOAL</v>
          </cell>
          <cell r="I6354" t="str">
            <v>junho</v>
          </cell>
          <cell r="N6354">
            <v>2241.38</v>
          </cell>
        </row>
        <row r="6355">
          <cell r="B6355" t="str">
            <v>SALARIOS</v>
          </cell>
          <cell r="C6355" t="str">
            <v>DESPESA C/ PESSOAL</v>
          </cell>
          <cell r="I6355" t="str">
            <v>junho</v>
          </cell>
          <cell r="N6355">
            <v>2311.64</v>
          </cell>
        </row>
        <row r="6356">
          <cell r="B6356" t="str">
            <v>PAGAMENTO DE GORJETA</v>
          </cell>
          <cell r="C6356" t="str">
            <v>DESPESA C/ PESSOAL</v>
          </cell>
          <cell r="I6356" t="str">
            <v>junho</v>
          </cell>
          <cell r="N6356">
            <v>4529.1099999999997</v>
          </cell>
        </row>
        <row r="6357">
          <cell r="B6357" t="str">
            <v>PAGAMENTO DE GORJETA</v>
          </cell>
          <cell r="C6357" t="str">
            <v>DESPESA C/ PESSOAL</v>
          </cell>
          <cell r="I6357" t="str">
            <v>junho</v>
          </cell>
          <cell r="N6357">
            <v>3303.73</v>
          </cell>
        </row>
        <row r="6358">
          <cell r="B6358" t="str">
            <v>PAGAMENTO DE GORJETA</v>
          </cell>
          <cell r="C6358" t="str">
            <v>DESPESA C/ PESSOAL</v>
          </cell>
          <cell r="I6358" t="str">
            <v>junho</v>
          </cell>
          <cell r="N6358">
            <v>3674.26</v>
          </cell>
        </row>
        <row r="6359">
          <cell r="B6359" t="str">
            <v>PAGAMENTO DE GORJETA</v>
          </cell>
          <cell r="C6359" t="str">
            <v>DESPESA C/ PESSOAL</v>
          </cell>
          <cell r="I6359" t="str">
            <v>junho</v>
          </cell>
          <cell r="N6359">
            <v>3164.52</v>
          </cell>
        </row>
        <row r="6360">
          <cell r="B6360" t="str">
            <v>PAGAMENTO DE GORJETA</v>
          </cell>
          <cell r="C6360" t="str">
            <v>DESPESA C/ PESSOAL</v>
          </cell>
          <cell r="I6360" t="str">
            <v>junho</v>
          </cell>
          <cell r="N6360">
            <v>2133.25</v>
          </cell>
        </row>
        <row r="6361">
          <cell r="B6361" t="str">
            <v>PAGAMENTO DE GORJETA</v>
          </cell>
          <cell r="C6361" t="str">
            <v>DESPESA C/ PESSOAL</v>
          </cell>
          <cell r="I6361" t="str">
            <v>junho</v>
          </cell>
          <cell r="N6361">
            <v>1983.18</v>
          </cell>
        </row>
        <row r="6362">
          <cell r="B6362" t="str">
            <v>SALARIOS</v>
          </cell>
          <cell r="C6362" t="str">
            <v>DESPESA C/ PESSOAL</v>
          </cell>
          <cell r="I6362" t="str">
            <v>junho</v>
          </cell>
          <cell r="N6362">
            <v>2465.6999999999998</v>
          </cell>
        </row>
        <row r="6363">
          <cell r="B6363" t="str">
            <v>PAGAMENTO DE GORJETA</v>
          </cell>
          <cell r="C6363" t="str">
            <v>DESPESA C/ PESSOAL</v>
          </cell>
          <cell r="I6363" t="str">
            <v>junho</v>
          </cell>
          <cell r="N6363">
            <v>2273.15</v>
          </cell>
        </row>
        <row r="6364">
          <cell r="B6364" t="str">
            <v>SALARIOS</v>
          </cell>
          <cell r="C6364" t="str">
            <v>DESPESA C/ PESSOAL</v>
          </cell>
          <cell r="I6364" t="str">
            <v>junho</v>
          </cell>
          <cell r="N6364">
            <v>2109.08</v>
          </cell>
        </row>
        <row r="6365">
          <cell r="B6365" t="str">
            <v>PAGAMENTO DE GORJETA</v>
          </cell>
          <cell r="C6365" t="str">
            <v>DESPESA C/ PESSOAL</v>
          </cell>
          <cell r="I6365" t="str">
            <v>junho</v>
          </cell>
          <cell r="N6365">
            <v>1890.75</v>
          </cell>
        </row>
        <row r="6366">
          <cell r="B6366" t="str">
            <v>SALARIOS</v>
          </cell>
          <cell r="C6366" t="str">
            <v>DESPESA C/ PESSOAL</v>
          </cell>
          <cell r="I6366" t="str">
            <v>junho</v>
          </cell>
          <cell r="N6366">
            <v>3069.71</v>
          </cell>
        </row>
        <row r="6367">
          <cell r="B6367" t="str">
            <v>PAGAMENTO DE GORJETA</v>
          </cell>
          <cell r="C6367" t="str">
            <v>DESPESA C/ PESSOAL</v>
          </cell>
          <cell r="I6367" t="str">
            <v>junho</v>
          </cell>
          <cell r="N6367">
            <v>2222.71</v>
          </cell>
        </row>
        <row r="6368">
          <cell r="B6368" t="str">
            <v>SALARIOS</v>
          </cell>
          <cell r="C6368" t="str">
            <v>DESPESA C/ PESSOAL</v>
          </cell>
          <cell r="I6368" t="str">
            <v>junho</v>
          </cell>
          <cell r="N6368">
            <v>3509.86</v>
          </cell>
        </row>
        <row r="6369">
          <cell r="B6369" t="str">
            <v>SALARIOS</v>
          </cell>
          <cell r="C6369" t="str">
            <v>DESPESA C/ PESSOAL</v>
          </cell>
          <cell r="I6369" t="str">
            <v>junho</v>
          </cell>
          <cell r="N6369">
            <v>2663.62</v>
          </cell>
        </row>
        <row r="6370">
          <cell r="B6370" t="str">
            <v>SALARIOS</v>
          </cell>
          <cell r="C6370" t="str">
            <v>DESPESA C/ PESSOAL</v>
          </cell>
          <cell r="I6370" t="str">
            <v>junho</v>
          </cell>
          <cell r="N6370">
            <v>2933.92</v>
          </cell>
        </row>
        <row r="6371">
          <cell r="B6371" t="str">
            <v>SALARIOS</v>
          </cell>
          <cell r="C6371" t="str">
            <v>DESPESA C/ PESSOAL</v>
          </cell>
          <cell r="I6371" t="str">
            <v>junho</v>
          </cell>
          <cell r="N6371">
            <v>1031.26</v>
          </cell>
        </row>
        <row r="6372">
          <cell r="B6372" t="str">
            <v>PAGAMENTO DE GORJETA</v>
          </cell>
          <cell r="C6372" t="str">
            <v>DESPESA C/ PESSOAL</v>
          </cell>
          <cell r="I6372" t="str">
            <v>junho</v>
          </cell>
          <cell r="N6372">
            <v>4053.61</v>
          </cell>
        </row>
        <row r="6373">
          <cell r="B6373" t="str">
            <v>PAGAMENTO DE GORJETA</v>
          </cell>
          <cell r="C6373" t="str">
            <v>DESPESA C/ PESSOAL</v>
          </cell>
          <cell r="I6373" t="str">
            <v>junho</v>
          </cell>
          <cell r="N6373">
            <v>2216.0100000000002</v>
          </cell>
        </row>
        <row r="6374">
          <cell r="B6374" t="str">
            <v>PAGAMENTO DE GORJETA</v>
          </cell>
          <cell r="C6374" t="str">
            <v>DESPESA C/ PESSOAL</v>
          </cell>
          <cell r="I6374" t="str">
            <v>junho</v>
          </cell>
          <cell r="N6374">
            <v>390.31</v>
          </cell>
        </row>
        <row r="6375">
          <cell r="B6375" t="str">
            <v>PAGAMENTO DE GORJETA</v>
          </cell>
          <cell r="C6375" t="str">
            <v>DESPESA C/ PESSOAL</v>
          </cell>
          <cell r="I6375" t="str">
            <v>junho</v>
          </cell>
          <cell r="N6375">
            <v>2477.79</v>
          </cell>
        </row>
        <row r="6376">
          <cell r="B6376" t="str">
            <v>PAGAMENTO DE GORJETA</v>
          </cell>
          <cell r="C6376" t="str">
            <v>DESPESA C/ PESSOAL</v>
          </cell>
          <cell r="I6376" t="str">
            <v>junho</v>
          </cell>
          <cell r="N6376">
            <v>3639.66</v>
          </cell>
        </row>
        <row r="6377">
          <cell r="B6377" t="str">
            <v>SALARIOS</v>
          </cell>
          <cell r="C6377" t="str">
            <v>DESPESA C/ PESSOAL</v>
          </cell>
          <cell r="I6377" t="str">
            <v>junho</v>
          </cell>
          <cell r="N6377">
            <v>2798.86</v>
          </cell>
        </row>
        <row r="6378">
          <cell r="B6378" t="str">
            <v>SALARIOS</v>
          </cell>
          <cell r="C6378" t="str">
            <v>DESPESA C/ PESSOAL</v>
          </cell>
          <cell r="I6378" t="str">
            <v>junho</v>
          </cell>
          <cell r="N6378">
            <v>3556.94</v>
          </cell>
        </row>
        <row r="6379">
          <cell r="B6379" t="str">
            <v>PAGAMENTO DE GORJETA</v>
          </cell>
          <cell r="C6379" t="str">
            <v>DESPESA C/ PESSOAL</v>
          </cell>
          <cell r="I6379" t="str">
            <v>junho</v>
          </cell>
          <cell r="N6379">
            <v>2862.75</v>
          </cell>
        </row>
        <row r="6380">
          <cell r="B6380" t="str">
            <v>SALARIOS</v>
          </cell>
          <cell r="C6380" t="str">
            <v>DESPESA C/ PESSOAL</v>
          </cell>
          <cell r="I6380" t="str">
            <v>junho</v>
          </cell>
          <cell r="N6380">
            <v>3325.71</v>
          </cell>
        </row>
        <row r="6381">
          <cell r="B6381" t="str">
            <v>SALARIOS</v>
          </cell>
          <cell r="C6381" t="str">
            <v>DESPESA C/ PESSOAL</v>
          </cell>
          <cell r="I6381" t="str">
            <v>junho</v>
          </cell>
          <cell r="N6381">
            <v>2309.04</v>
          </cell>
        </row>
        <row r="6382">
          <cell r="B6382" t="str">
            <v>PAGAMENTO DE GORJETA</v>
          </cell>
          <cell r="C6382" t="str">
            <v>DESPESA C/ PESSOAL</v>
          </cell>
          <cell r="I6382" t="str">
            <v>junho</v>
          </cell>
          <cell r="N6382">
            <v>2254.88</v>
          </cell>
        </row>
        <row r="6383">
          <cell r="B6383" t="str">
            <v>SALARIOS</v>
          </cell>
          <cell r="C6383" t="str">
            <v>DESPESA C/ PESSOAL</v>
          </cell>
          <cell r="I6383" t="str">
            <v>junho</v>
          </cell>
          <cell r="N6383">
            <v>3432.6</v>
          </cell>
        </row>
        <row r="6384">
          <cell r="B6384" t="str">
            <v>PAGAMENTO DE GORJETA</v>
          </cell>
          <cell r="C6384" t="str">
            <v>DESPESA C/ PESSOAL</v>
          </cell>
          <cell r="I6384" t="str">
            <v>junho</v>
          </cell>
          <cell r="N6384">
            <v>1618.85</v>
          </cell>
        </row>
        <row r="6385">
          <cell r="B6385" t="str">
            <v>PAGAMENTO DE GORJETA</v>
          </cell>
          <cell r="C6385" t="str">
            <v>DESPESA C/ PESSOAL</v>
          </cell>
          <cell r="I6385" t="str">
            <v>junho</v>
          </cell>
          <cell r="N6385">
            <v>5403.73</v>
          </cell>
        </row>
        <row r="6386">
          <cell r="B6386" t="str">
            <v>PAGAMENTO DE GORJETA</v>
          </cell>
          <cell r="C6386" t="str">
            <v>DESPESA C/ PESSOAL</v>
          </cell>
          <cell r="I6386" t="str">
            <v>junho</v>
          </cell>
          <cell r="N6386">
            <v>2002.54</v>
          </cell>
        </row>
        <row r="6387">
          <cell r="B6387" t="str">
            <v>SALARIOS</v>
          </cell>
          <cell r="C6387" t="str">
            <v>DESPESA C/ PESSOAL</v>
          </cell>
          <cell r="I6387" t="str">
            <v>junho</v>
          </cell>
          <cell r="N6387">
            <v>2657.14</v>
          </cell>
        </row>
        <row r="6388">
          <cell r="B6388" t="str">
            <v>PAGAMENTO DE GORJETA</v>
          </cell>
          <cell r="C6388" t="str">
            <v>DESPESA C/ PESSOAL</v>
          </cell>
          <cell r="I6388" t="str">
            <v>junho</v>
          </cell>
          <cell r="N6388">
            <v>2023.79</v>
          </cell>
        </row>
        <row r="6389">
          <cell r="B6389" t="str">
            <v>SALARIOS</v>
          </cell>
          <cell r="C6389" t="str">
            <v>DESPESA C/ PESSOAL</v>
          </cell>
          <cell r="I6389" t="str">
            <v>junho</v>
          </cell>
          <cell r="N6389">
            <v>1947.86</v>
          </cell>
        </row>
        <row r="6390">
          <cell r="B6390" t="str">
            <v>PAGAMENTO DE GORJETA</v>
          </cell>
          <cell r="C6390" t="str">
            <v>DESPESA C/ PESSOAL</v>
          </cell>
          <cell r="I6390" t="str">
            <v>junho</v>
          </cell>
          <cell r="N6390">
            <v>1511.44</v>
          </cell>
        </row>
        <row r="6391">
          <cell r="B6391" t="str">
            <v>PAGAMENTO DE GORJETA</v>
          </cell>
          <cell r="C6391" t="str">
            <v>DESPESA C/ PESSOAL</v>
          </cell>
          <cell r="I6391" t="str">
            <v>junho</v>
          </cell>
          <cell r="N6391">
            <v>1626.3</v>
          </cell>
        </row>
        <row r="6392">
          <cell r="B6392" t="str">
            <v>PAGAMENTO DE GORJETA</v>
          </cell>
          <cell r="C6392" t="str">
            <v>DESPESA C/ PESSOAL</v>
          </cell>
          <cell r="I6392" t="str">
            <v>junho</v>
          </cell>
          <cell r="N6392">
            <v>1506.55</v>
          </cell>
        </row>
        <row r="6393">
          <cell r="B6393" t="str">
            <v>SALARIOS</v>
          </cell>
          <cell r="C6393" t="str">
            <v>DESPESA C/ PESSOAL</v>
          </cell>
          <cell r="I6393" t="str">
            <v>junho</v>
          </cell>
          <cell r="N6393">
            <v>2093.02</v>
          </cell>
        </row>
        <row r="6394">
          <cell r="B6394" t="str">
            <v>SALARIOS</v>
          </cell>
          <cell r="C6394" t="str">
            <v>DESPESA C/ PESSOAL</v>
          </cell>
          <cell r="I6394" t="str">
            <v>junho</v>
          </cell>
          <cell r="N6394">
            <v>2161.77</v>
          </cell>
        </row>
        <row r="6395">
          <cell r="B6395" t="str">
            <v>PAGAMENTO DE GORJETA</v>
          </cell>
          <cell r="C6395" t="str">
            <v>DESPESA C/ PESSOAL</v>
          </cell>
          <cell r="I6395" t="str">
            <v>junho</v>
          </cell>
          <cell r="N6395">
            <v>2006.49</v>
          </cell>
        </row>
        <row r="6396">
          <cell r="B6396" t="str">
            <v>SALARIOS</v>
          </cell>
          <cell r="C6396" t="str">
            <v>DESPESA C/ PESSOAL</v>
          </cell>
          <cell r="I6396" t="str">
            <v>junho</v>
          </cell>
          <cell r="N6396">
            <v>1321.78</v>
          </cell>
        </row>
        <row r="6397">
          <cell r="B6397" t="str">
            <v>PAGAMENTO DE GORJETA</v>
          </cell>
          <cell r="C6397" t="str">
            <v>DESPESA C/ PESSOAL</v>
          </cell>
          <cell r="I6397" t="str">
            <v>junho</v>
          </cell>
          <cell r="N6397">
            <v>1723.41</v>
          </cell>
        </row>
        <row r="6398">
          <cell r="B6398" t="str">
            <v>PAGAMENTO DE GORJETA</v>
          </cell>
          <cell r="C6398" t="str">
            <v>DESPESA C/ PESSOAL</v>
          </cell>
          <cell r="I6398" t="str">
            <v>junho</v>
          </cell>
          <cell r="N6398">
            <v>2373.6</v>
          </cell>
        </row>
        <row r="6399">
          <cell r="B6399" t="str">
            <v>SALARIOS</v>
          </cell>
          <cell r="C6399" t="str">
            <v>DESPESA C/ PESSOAL</v>
          </cell>
          <cell r="I6399" t="str">
            <v>junho</v>
          </cell>
          <cell r="N6399">
            <v>1047.24</v>
          </cell>
        </row>
        <row r="6400">
          <cell r="B6400" t="str">
            <v>SALARIOS</v>
          </cell>
          <cell r="C6400" t="str">
            <v>DESPESA C/ PESSOAL</v>
          </cell>
          <cell r="I6400" t="str">
            <v>junho</v>
          </cell>
          <cell r="N6400">
            <v>1709.64</v>
          </cell>
        </row>
        <row r="6401">
          <cell r="B6401" t="str">
            <v>PAGAMENTO DE GORJETA</v>
          </cell>
          <cell r="C6401" t="str">
            <v>DESPESA C/ PESSOAL</v>
          </cell>
          <cell r="I6401" t="str">
            <v>junho</v>
          </cell>
          <cell r="N6401">
            <v>1513.19</v>
          </cell>
        </row>
        <row r="6402">
          <cell r="B6402" t="str">
            <v>PAGAMENTO DE GORJETA</v>
          </cell>
          <cell r="C6402" t="str">
            <v>DESPESA C/ PESSOAL</v>
          </cell>
          <cell r="I6402" t="str">
            <v>junho</v>
          </cell>
          <cell r="N6402">
            <v>1473.92</v>
          </cell>
        </row>
        <row r="6403">
          <cell r="B6403" t="str">
            <v>SALARIOS</v>
          </cell>
          <cell r="C6403" t="str">
            <v>DESPESA C/ PESSOAL</v>
          </cell>
          <cell r="I6403" t="str">
            <v>junho</v>
          </cell>
          <cell r="N6403">
            <v>1622.18</v>
          </cell>
        </row>
        <row r="6404">
          <cell r="B6404" t="str">
            <v>PAGAMENTO DE GORJETA</v>
          </cell>
          <cell r="C6404" t="str">
            <v>DESPESA C/ PESSOAL</v>
          </cell>
          <cell r="I6404" t="str">
            <v>junho</v>
          </cell>
          <cell r="N6404">
            <v>1693.91</v>
          </cell>
        </row>
        <row r="6405">
          <cell r="B6405" t="str">
            <v>PAGAMENTO DE GORJETA</v>
          </cell>
          <cell r="C6405" t="str">
            <v>DESPESA C/ PESSOAL</v>
          </cell>
          <cell r="I6405" t="str">
            <v>junho</v>
          </cell>
          <cell r="N6405">
            <v>1804.85</v>
          </cell>
        </row>
        <row r="6406">
          <cell r="B6406" t="str">
            <v>SALARIOS</v>
          </cell>
          <cell r="C6406" t="str">
            <v>DESPESA C/ PESSOAL</v>
          </cell>
          <cell r="I6406" t="str">
            <v>junho</v>
          </cell>
          <cell r="N6406">
            <v>1590.35</v>
          </cell>
        </row>
        <row r="6407">
          <cell r="B6407" t="str">
            <v>PAGAMENTO DE GORJETA</v>
          </cell>
          <cell r="C6407" t="str">
            <v>DESPESA C/ PESSOAL</v>
          </cell>
          <cell r="I6407" t="str">
            <v>junho</v>
          </cell>
          <cell r="N6407">
            <v>1075.8599999999999</v>
          </cell>
        </row>
        <row r="6408">
          <cell r="B6408" t="str">
            <v>PAGAMENTO DE GORJETA</v>
          </cell>
          <cell r="C6408" t="str">
            <v>DESPESA C/ PESSOAL</v>
          </cell>
          <cell r="I6408" t="str">
            <v>junho</v>
          </cell>
          <cell r="N6408">
            <v>1462.25</v>
          </cell>
        </row>
        <row r="6409">
          <cell r="B6409" t="str">
            <v>PAGAMENTO DE GORJETA</v>
          </cell>
          <cell r="C6409" t="str">
            <v>DESPESA C/ PESSOAL</v>
          </cell>
          <cell r="I6409" t="str">
            <v>junho</v>
          </cell>
          <cell r="N6409">
            <v>1363.32</v>
          </cell>
        </row>
        <row r="6410">
          <cell r="B6410" t="str">
            <v>PAGAMENTO DE GORJETA</v>
          </cell>
          <cell r="C6410" t="str">
            <v>DESPESA C/ PESSOAL</v>
          </cell>
          <cell r="I6410" t="str">
            <v>junho</v>
          </cell>
          <cell r="N6410">
            <v>1879.76</v>
          </cell>
        </row>
        <row r="6411">
          <cell r="B6411" t="str">
            <v>PAGAMENTO DE GORJETA</v>
          </cell>
          <cell r="C6411" t="str">
            <v>DESPESA C/ PESSOAL</v>
          </cell>
          <cell r="I6411" t="str">
            <v>junho</v>
          </cell>
          <cell r="N6411">
            <v>1909.24</v>
          </cell>
        </row>
        <row r="6412">
          <cell r="B6412" t="str">
            <v>SALARIOS</v>
          </cell>
          <cell r="C6412" t="str">
            <v>DESPESA C/ PESSOAL</v>
          </cell>
          <cell r="I6412" t="str">
            <v>junho</v>
          </cell>
          <cell r="N6412">
            <v>2750.63</v>
          </cell>
        </row>
        <row r="6413">
          <cell r="B6413" t="str">
            <v>SALARIOS</v>
          </cell>
          <cell r="C6413" t="str">
            <v>DESPESA C/ PESSOAL</v>
          </cell>
          <cell r="I6413" t="str">
            <v>junho</v>
          </cell>
          <cell r="N6413">
            <v>2389.2800000000002</v>
          </cell>
        </row>
        <row r="6414">
          <cell r="B6414" t="str">
            <v>PAGAMENTO DE GORJETA</v>
          </cell>
          <cell r="C6414" t="str">
            <v>DESPESA C/ PESSOAL</v>
          </cell>
          <cell r="I6414" t="str">
            <v>junho</v>
          </cell>
          <cell r="N6414">
            <v>2388.63</v>
          </cell>
        </row>
        <row r="6415">
          <cell r="B6415" t="str">
            <v>PAGAMENTO DE GORJETA</v>
          </cell>
          <cell r="C6415" t="str">
            <v>DESPESA C/ PESSOAL</v>
          </cell>
          <cell r="I6415" t="str">
            <v>junho</v>
          </cell>
          <cell r="N6415">
            <v>1996.06</v>
          </cell>
        </row>
        <row r="6416">
          <cell r="B6416" t="str">
            <v>PAGAMENTO DE GORJETA</v>
          </cell>
          <cell r="C6416" t="str">
            <v>DESPESA C/ PESSOAL</v>
          </cell>
          <cell r="I6416" t="str">
            <v>junho</v>
          </cell>
          <cell r="N6416">
            <v>2370.52</v>
          </cell>
        </row>
        <row r="6417">
          <cell r="B6417" t="str">
            <v>SALARIOS</v>
          </cell>
          <cell r="C6417" t="str">
            <v>DESPESA C/ PESSOAL</v>
          </cell>
          <cell r="I6417" t="str">
            <v>junho</v>
          </cell>
          <cell r="N6417">
            <v>1820.47</v>
          </cell>
        </row>
        <row r="6418">
          <cell r="B6418" t="str">
            <v>SALARIOS</v>
          </cell>
          <cell r="C6418" t="str">
            <v>DESPESA C/ PESSOAL</v>
          </cell>
          <cell r="I6418" t="str">
            <v>junho</v>
          </cell>
          <cell r="N6418">
            <v>1621.59</v>
          </cell>
        </row>
        <row r="6419">
          <cell r="B6419" t="str">
            <v>PAGAMENTO DE GORJETA</v>
          </cell>
          <cell r="C6419" t="str">
            <v>DESPESA C/ PESSOAL</v>
          </cell>
          <cell r="I6419" t="str">
            <v>junho</v>
          </cell>
          <cell r="N6419">
            <v>1924.71</v>
          </cell>
        </row>
        <row r="6420">
          <cell r="B6420" t="str">
            <v>PAGAMENTO DE GORJETA</v>
          </cell>
          <cell r="C6420" t="str">
            <v>DESPESA C/ PESSOAL</v>
          </cell>
          <cell r="I6420" t="str">
            <v>junho</v>
          </cell>
          <cell r="N6420">
            <v>3677.05</v>
          </cell>
        </row>
        <row r="6421">
          <cell r="B6421" t="str">
            <v>PAGAMENTO DE GORJETA</v>
          </cell>
          <cell r="C6421" t="str">
            <v>DESPESA C/ PESSOAL</v>
          </cell>
          <cell r="I6421" t="str">
            <v>junho</v>
          </cell>
          <cell r="N6421">
            <v>1680.37</v>
          </cell>
        </row>
        <row r="6422">
          <cell r="B6422" t="str">
            <v>PAGAMENTO DE GORJETA</v>
          </cell>
          <cell r="C6422" t="str">
            <v>DESPESA C/ PESSOAL</v>
          </cell>
          <cell r="I6422" t="str">
            <v>junho</v>
          </cell>
          <cell r="N6422">
            <v>1641.67</v>
          </cell>
        </row>
        <row r="6423">
          <cell r="B6423" t="str">
            <v>PAGAMENTO DE GORJETA</v>
          </cell>
          <cell r="C6423" t="str">
            <v>DESPESA C/ PESSOAL</v>
          </cell>
          <cell r="I6423" t="str">
            <v>junho</v>
          </cell>
          <cell r="N6423">
            <v>1557.99</v>
          </cell>
        </row>
        <row r="6424">
          <cell r="B6424" t="str">
            <v>SALARIOS</v>
          </cell>
          <cell r="C6424" t="str">
            <v>DESPESA C/ PESSOAL</v>
          </cell>
          <cell r="I6424" t="str">
            <v>junho</v>
          </cell>
          <cell r="N6424">
            <v>1677.97</v>
          </cell>
        </row>
        <row r="6425">
          <cell r="B6425" t="str">
            <v>PAGAMENTO DE GORJETA</v>
          </cell>
          <cell r="C6425" t="str">
            <v>DESPESA C/ PESSOAL</v>
          </cell>
          <cell r="I6425" t="str">
            <v>junho</v>
          </cell>
          <cell r="N6425">
            <v>2291.9</v>
          </cell>
        </row>
        <row r="6426">
          <cell r="B6426" t="str">
            <v>PAGAMENTO DE GORJETA</v>
          </cell>
          <cell r="C6426" t="str">
            <v>DESPESA C/ PESSOAL</v>
          </cell>
          <cell r="I6426" t="str">
            <v>junho</v>
          </cell>
          <cell r="N6426">
            <v>1920.4</v>
          </cell>
        </row>
        <row r="6427">
          <cell r="B6427" t="str">
            <v>SALARIOS</v>
          </cell>
          <cell r="C6427" t="str">
            <v>DESPESA C/ PESSOAL</v>
          </cell>
          <cell r="I6427" t="str">
            <v>junho</v>
          </cell>
          <cell r="N6427">
            <v>1872.56</v>
          </cell>
        </row>
        <row r="6428">
          <cell r="B6428" t="str">
            <v>PAGAMENTO DE GORJETA</v>
          </cell>
          <cell r="C6428" t="str">
            <v>DESPESA C/ PESSOAL</v>
          </cell>
          <cell r="I6428" t="str">
            <v>junho</v>
          </cell>
          <cell r="N6428">
            <v>1674.98</v>
          </cell>
        </row>
        <row r="6429">
          <cell r="B6429" t="str">
            <v>PAGAMENTO DE GORJETA</v>
          </cell>
          <cell r="C6429" t="str">
            <v>DESPESA C/ PESSOAL</v>
          </cell>
          <cell r="I6429" t="str">
            <v>junho</v>
          </cell>
          <cell r="N6429">
            <v>1260.32</v>
          </cell>
        </row>
        <row r="6430">
          <cell r="B6430" t="str">
            <v>SALARIOS</v>
          </cell>
          <cell r="C6430" t="str">
            <v>DESPESA C/ PESSOAL</v>
          </cell>
          <cell r="I6430" t="str">
            <v>junho</v>
          </cell>
          <cell r="N6430">
            <v>1426.15</v>
          </cell>
        </row>
        <row r="6431">
          <cell r="B6431" t="str">
            <v>SALARIOS</v>
          </cell>
          <cell r="C6431" t="str">
            <v>DESPESA C/ PESSOAL</v>
          </cell>
          <cell r="I6431" t="str">
            <v>junho</v>
          </cell>
          <cell r="N6431">
            <v>1889.66</v>
          </cell>
        </row>
        <row r="6432">
          <cell r="B6432" t="str">
            <v>SALARIOS</v>
          </cell>
          <cell r="C6432" t="str">
            <v>DESPESA C/ PESSOAL</v>
          </cell>
          <cell r="I6432" t="str">
            <v>junho</v>
          </cell>
          <cell r="N6432">
            <v>2194.62</v>
          </cell>
        </row>
        <row r="6433">
          <cell r="B6433" t="str">
            <v>PAGAMENTO DE GORJETA</v>
          </cell>
          <cell r="C6433" t="str">
            <v>DESPESA C/ PESSOAL</v>
          </cell>
          <cell r="I6433" t="str">
            <v>junho</v>
          </cell>
          <cell r="N6433">
            <v>2147.3000000000002</v>
          </cell>
        </row>
        <row r="6434">
          <cell r="B6434" t="str">
            <v>PAGAMENTO DE GORJETA</v>
          </cell>
          <cell r="C6434" t="str">
            <v>DESPESA C/ PESSOAL</v>
          </cell>
          <cell r="I6434" t="str">
            <v>junho</v>
          </cell>
          <cell r="N6434">
            <v>1942.12</v>
          </cell>
        </row>
        <row r="6435">
          <cell r="B6435" t="str">
            <v>PAGAMENTO DE GORJETA</v>
          </cell>
          <cell r="C6435" t="str">
            <v>DESPESA C/ PESSOAL</v>
          </cell>
          <cell r="I6435" t="str">
            <v>junho</v>
          </cell>
          <cell r="N6435">
            <v>1509.15</v>
          </cell>
        </row>
        <row r="6436">
          <cell r="B6436" t="str">
            <v>SALARIOS</v>
          </cell>
          <cell r="C6436" t="str">
            <v>DESPESA C/ PESSOAL</v>
          </cell>
          <cell r="I6436" t="str">
            <v>junho</v>
          </cell>
          <cell r="N6436">
            <v>2345.35</v>
          </cell>
        </row>
        <row r="6437">
          <cell r="B6437" t="str">
            <v>SALARIOS</v>
          </cell>
          <cell r="C6437" t="str">
            <v>DESPESA C/ PESSOAL</v>
          </cell>
          <cell r="I6437" t="str">
            <v>junho</v>
          </cell>
          <cell r="N6437">
            <v>1723.56</v>
          </cell>
        </row>
        <row r="6438">
          <cell r="B6438" t="str">
            <v>SALARIOS</v>
          </cell>
          <cell r="C6438" t="str">
            <v>DESPESA C/ PESSOAL</v>
          </cell>
          <cell r="I6438" t="str">
            <v>junho</v>
          </cell>
          <cell r="N6438">
            <v>1600.1</v>
          </cell>
        </row>
        <row r="6439">
          <cell r="B6439" t="str">
            <v>PAGAMENTO DE GORJETA</v>
          </cell>
          <cell r="C6439" t="str">
            <v>DESPESA C/ PESSOAL</v>
          </cell>
          <cell r="I6439" t="str">
            <v>junho</v>
          </cell>
          <cell r="N6439">
            <v>1996.06</v>
          </cell>
        </row>
        <row r="6440">
          <cell r="B6440" t="str">
            <v>SALARIOS</v>
          </cell>
          <cell r="C6440" t="str">
            <v>DESPESA C/ PESSOAL</v>
          </cell>
          <cell r="I6440" t="str">
            <v>junho</v>
          </cell>
          <cell r="N6440">
            <v>2028</v>
          </cell>
        </row>
        <row r="6441">
          <cell r="B6441" t="str">
            <v>PAGAMENTO DE GORJETA</v>
          </cell>
          <cell r="C6441" t="str">
            <v>DESPESA C/ PESSOAL</v>
          </cell>
          <cell r="I6441" t="str">
            <v>junho</v>
          </cell>
          <cell r="N6441">
            <v>1894.58</v>
          </cell>
        </row>
        <row r="6442">
          <cell r="B6442" t="str">
            <v>SALARIOS</v>
          </cell>
          <cell r="C6442" t="str">
            <v>DESPESA C/ PESSOAL</v>
          </cell>
          <cell r="I6442" t="str">
            <v>junho</v>
          </cell>
          <cell r="N6442">
            <v>1428.53</v>
          </cell>
        </row>
        <row r="6443">
          <cell r="B6443" t="str">
            <v>PAGAMENTO DE GORJETA</v>
          </cell>
          <cell r="C6443" t="str">
            <v>DESPESA C/ PESSOAL</v>
          </cell>
          <cell r="I6443" t="str">
            <v>junho</v>
          </cell>
          <cell r="N6443">
            <v>2063.91</v>
          </cell>
        </row>
        <row r="6444">
          <cell r="B6444" t="str">
            <v>PAGAMENTO DE GORJETA</v>
          </cell>
          <cell r="C6444" t="str">
            <v>DESPESA C/ PESSOAL</v>
          </cell>
          <cell r="I6444" t="str">
            <v>junho</v>
          </cell>
          <cell r="N6444">
            <v>1454.62</v>
          </cell>
        </row>
        <row r="6445">
          <cell r="B6445" t="str">
            <v>SALARIOS</v>
          </cell>
          <cell r="C6445" t="str">
            <v>DESPESA C/ PESSOAL</v>
          </cell>
          <cell r="I6445" t="str">
            <v>junho</v>
          </cell>
          <cell r="N6445">
            <v>1686.72</v>
          </cell>
        </row>
        <row r="6446">
          <cell r="B6446" t="str">
            <v>PAGAMENTO DE GORJETA</v>
          </cell>
          <cell r="C6446" t="str">
            <v>DESPESA C/ PESSOAL</v>
          </cell>
          <cell r="I6446" t="str">
            <v>junho</v>
          </cell>
          <cell r="N6446">
            <v>780.7</v>
          </cell>
        </row>
        <row r="6447">
          <cell r="B6447" t="str">
            <v>SALARIOS</v>
          </cell>
          <cell r="C6447" t="str">
            <v>DESPESA C/ PESSOAL</v>
          </cell>
          <cell r="I6447" t="str">
            <v>junho</v>
          </cell>
          <cell r="N6447">
            <v>1816.46</v>
          </cell>
        </row>
        <row r="6448">
          <cell r="B6448" t="str">
            <v>SALARIOS</v>
          </cell>
          <cell r="C6448" t="str">
            <v>DESPESA C/ PESSOAL</v>
          </cell>
          <cell r="I6448" t="str">
            <v>junho</v>
          </cell>
          <cell r="N6448">
            <v>1535.85</v>
          </cell>
        </row>
        <row r="6449">
          <cell r="B6449" t="str">
            <v>PAGAMENTO DE GORJETA</v>
          </cell>
          <cell r="C6449" t="str">
            <v>DESPESA C/ PESSOAL</v>
          </cell>
          <cell r="I6449" t="str">
            <v>junho</v>
          </cell>
          <cell r="N6449">
            <v>1278.98</v>
          </cell>
        </row>
        <row r="6450">
          <cell r="B6450" t="str">
            <v>PAGAMENTO DE GORJETA</v>
          </cell>
          <cell r="C6450" t="str">
            <v>DESPESA C/ PESSOAL</v>
          </cell>
          <cell r="I6450" t="str">
            <v>junho</v>
          </cell>
          <cell r="N6450">
            <v>2389.02</v>
          </cell>
        </row>
        <row r="6451">
          <cell r="B6451" t="str">
            <v>PAGAMENTO DE GORJETA</v>
          </cell>
          <cell r="C6451" t="str">
            <v>DESPESA C/ PESSOAL</v>
          </cell>
          <cell r="I6451" t="str">
            <v>junho</v>
          </cell>
          <cell r="N6451">
            <v>886.88</v>
          </cell>
        </row>
        <row r="6452">
          <cell r="B6452" t="str">
            <v>SALARIOS</v>
          </cell>
          <cell r="C6452" t="str">
            <v>DESPESA C/ PESSOAL</v>
          </cell>
          <cell r="I6452" t="str">
            <v>junho</v>
          </cell>
          <cell r="N6452">
            <v>2007.44</v>
          </cell>
        </row>
        <row r="6453">
          <cell r="B6453" t="str">
            <v>SALARIOS</v>
          </cell>
          <cell r="C6453" t="str">
            <v>DESPESA C/ PESSOAL</v>
          </cell>
          <cell r="I6453" t="str">
            <v>junho</v>
          </cell>
          <cell r="N6453">
            <v>2093.6</v>
          </cell>
        </row>
        <row r="6454">
          <cell r="B6454" t="str">
            <v>PAGAMENTO DE GORJETA</v>
          </cell>
          <cell r="C6454" t="str">
            <v>DESPESA C/ PESSOAL</v>
          </cell>
          <cell r="I6454" t="str">
            <v>junho</v>
          </cell>
          <cell r="N6454">
            <v>1340.32</v>
          </cell>
        </row>
        <row r="6455">
          <cell r="B6455" t="str">
            <v>PAGAMENTO DE GORJETA</v>
          </cell>
          <cell r="C6455" t="str">
            <v>DESPESA C/ PESSOAL</v>
          </cell>
          <cell r="I6455" t="str">
            <v>junho</v>
          </cell>
          <cell r="N6455">
            <v>1944.58</v>
          </cell>
        </row>
        <row r="6456">
          <cell r="B6456" t="str">
            <v>PAGAMENTO DE GORJETA</v>
          </cell>
          <cell r="C6456" t="str">
            <v>DESPESA C/ PESSOAL</v>
          </cell>
          <cell r="I6456" t="str">
            <v>junho</v>
          </cell>
          <cell r="N6456">
            <v>1557.99</v>
          </cell>
        </row>
        <row r="6457">
          <cell r="B6457" t="str">
            <v>PAGAMENTO DE GORJETA</v>
          </cell>
          <cell r="C6457" t="str">
            <v>DESPESA C/ PESSOAL</v>
          </cell>
          <cell r="I6457" t="str">
            <v>junho</v>
          </cell>
          <cell r="N6457">
            <v>1357.6</v>
          </cell>
        </row>
        <row r="6458">
          <cell r="B6458" t="str">
            <v>SALARIOS</v>
          </cell>
          <cell r="C6458" t="str">
            <v>DESPESA C/ PESSOAL</v>
          </cell>
          <cell r="I6458" t="str">
            <v>junho</v>
          </cell>
          <cell r="N6458">
            <v>1889.51</v>
          </cell>
        </row>
        <row r="6459">
          <cell r="B6459" t="str">
            <v>SALARIOS</v>
          </cell>
          <cell r="C6459" t="str">
            <v>DESPESA C/ PESSOAL</v>
          </cell>
          <cell r="I6459" t="str">
            <v>junho</v>
          </cell>
          <cell r="N6459">
            <v>2061.9699999999998</v>
          </cell>
        </row>
        <row r="6460">
          <cell r="B6460" t="str">
            <v>PAGAMENTO DE GORJETA</v>
          </cell>
          <cell r="C6460" t="str">
            <v>DESPESA C/ PESSOAL</v>
          </cell>
          <cell r="I6460" t="str">
            <v>junho</v>
          </cell>
          <cell r="N6460">
            <v>1462</v>
          </cell>
        </row>
        <row r="6461">
          <cell r="B6461" t="str">
            <v>PAGAMENTO DE GORJETA</v>
          </cell>
          <cell r="C6461" t="str">
            <v>DESPESA C/ PESSOAL</v>
          </cell>
          <cell r="I6461" t="str">
            <v>junho</v>
          </cell>
          <cell r="N6461">
            <v>2040.21</v>
          </cell>
        </row>
        <row r="6462">
          <cell r="B6462" t="str">
            <v>SALARIOS</v>
          </cell>
          <cell r="C6462" t="str">
            <v>DESPESA C/ PESSOAL</v>
          </cell>
          <cell r="I6462" t="str">
            <v>junho</v>
          </cell>
          <cell r="N6462">
            <v>1721.82</v>
          </cell>
        </row>
        <row r="6463">
          <cell r="B6463" t="str">
            <v>PAGAMENTO DE GORJETA</v>
          </cell>
          <cell r="C6463" t="str">
            <v>DESPESA C/ PESSOAL</v>
          </cell>
          <cell r="I6463" t="str">
            <v>junho</v>
          </cell>
          <cell r="N6463">
            <v>1480.17</v>
          </cell>
        </row>
        <row r="6464">
          <cell r="B6464" t="str">
            <v>SALARIOS</v>
          </cell>
          <cell r="C6464" t="str">
            <v>DESPESA C/ PESSOAL</v>
          </cell>
          <cell r="I6464" t="str">
            <v>junho</v>
          </cell>
          <cell r="N6464">
            <v>1569.33</v>
          </cell>
        </row>
        <row r="6465">
          <cell r="B6465" t="str">
            <v>SALARIOS</v>
          </cell>
          <cell r="C6465" t="str">
            <v>DESPESA C/ PESSOAL</v>
          </cell>
          <cell r="I6465" t="str">
            <v>junho</v>
          </cell>
          <cell r="N6465">
            <v>3161.94</v>
          </cell>
        </row>
        <row r="6466">
          <cell r="B6466" t="str">
            <v>PAGAMENTO DE GORJETA</v>
          </cell>
          <cell r="C6466" t="str">
            <v>DESPESA C/ PESSOAL</v>
          </cell>
          <cell r="I6466" t="str">
            <v>junho</v>
          </cell>
          <cell r="N6466">
            <v>1396.6</v>
          </cell>
        </row>
        <row r="6467">
          <cell r="B6467" t="str">
            <v>SALARIOS</v>
          </cell>
          <cell r="C6467" t="str">
            <v>DESPESA C/ PESSOAL</v>
          </cell>
          <cell r="I6467" t="str">
            <v>junho</v>
          </cell>
          <cell r="N6467">
            <v>1928.73</v>
          </cell>
        </row>
        <row r="6468">
          <cell r="B6468" t="str">
            <v>PAGAMENTO DE GORJETA</v>
          </cell>
          <cell r="C6468" t="str">
            <v>DESPESA C/ PESSOAL</v>
          </cell>
          <cell r="I6468" t="str">
            <v>junho</v>
          </cell>
          <cell r="N6468">
            <v>1209.01</v>
          </cell>
        </row>
        <row r="6469">
          <cell r="B6469" t="str">
            <v>SALARIOS</v>
          </cell>
          <cell r="C6469" t="str">
            <v>DESPESA C/ PESSOAL</v>
          </cell>
          <cell r="I6469" t="str">
            <v>junho</v>
          </cell>
          <cell r="N6469">
            <v>1132.3399999999999</v>
          </cell>
        </row>
        <row r="6470">
          <cell r="B6470" t="str">
            <v>SALARIOS</v>
          </cell>
          <cell r="C6470" t="str">
            <v>DESPESA C/ PESSOAL</v>
          </cell>
          <cell r="I6470" t="str">
            <v>junho</v>
          </cell>
          <cell r="N6470">
            <v>1750.13</v>
          </cell>
        </row>
        <row r="6471">
          <cell r="B6471" t="str">
            <v>SALARIOS</v>
          </cell>
          <cell r="C6471" t="str">
            <v>DESPESA C/ PESSOAL</v>
          </cell>
          <cell r="I6471" t="str">
            <v>junho</v>
          </cell>
          <cell r="N6471">
            <v>977.79</v>
          </cell>
        </row>
        <row r="6472">
          <cell r="B6472" t="str">
            <v>SALARIOS</v>
          </cell>
          <cell r="C6472" t="str">
            <v>DESPESA C/ PESSOAL</v>
          </cell>
          <cell r="I6472" t="str">
            <v>junho</v>
          </cell>
          <cell r="N6472">
            <v>329.33</v>
          </cell>
        </row>
        <row r="6473">
          <cell r="B6473" t="str">
            <v>SALARIOS</v>
          </cell>
          <cell r="C6473" t="str">
            <v>DESPESA C/ PESSOAL</v>
          </cell>
          <cell r="I6473" t="str">
            <v>junho</v>
          </cell>
          <cell r="N6473">
            <v>1066.67</v>
          </cell>
        </row>
        <row r="6474">
          <cell r="B6474" t="str">
            <v>PAGAMENTO DE GORJETA</v>
          </cell>
          <cell r="C6474" t="str">
            <v>DESPESA C/ PESSOAL</v>
          </cell>
          <cell r="I6474" t="str">
            <v>junho</v>
          </cell>
          <cell r="N6474">
            <v>1296.3900000000001</v>
          </cell>
        </row>
        <row r="6475">
          <cell r="B6475" t="str">
            <v>MAO DE OBRA - PJ</v>
          </cell>
          <cell r="C6475" t="str">
            <v>DESPESA C/ PESSOAL</v>
          </cell>
          <cell r="I6475" t="str">
            <v>junho</v>
          </cell>
          <cell r="N6475">
            <v>8500</v>
          </cell>
        </row>
        <row r="6476">
          <cell r="B6476" t="str">
            <v>MAO DE OBRA - PJ</v>
          </cell>
          <cell r="C6476" t="str">
            <v>DESPESA C/ PESSOAL</v>
          </cell>
          <cell r="I6476" t="str">
            <v>junho</v>
          </cell>
          <cell r="N6476">
            <v>8000</v>
          </cell>
        </row>
        <row r="6477">
          <cell r="B6477" t="str">
            <v>MAO DE OBRA - PJ</v>
          </cell>
          <cell r="C6477" t="str">
            <v>DESPESA C/ PESSOAL</v>
          </cell>
          <cell r="I6477" t="str">
            <v>junho</v>
          </cell>
          <cell r="N6477">
            <v>8000</v>
          </cell>
        </row>
        <row r="6478">
          <cell r="B6478" t="str">
            <v>MAO DE OBRA - PJ</v>
          </cell>
          <cell r="C6478" t="str">
            <v>DESPESA C/ PESSOAL</v>
          </cell>
          <cell r="I6478" t="str">
            <v>junho</v>
          </cell>
          <cell r="N6478">
            <v>13500</v>
          </cell>
        </row>
        <row r="6479">
          <cell r="B6479" t="str">
            <v>MAO DE OBRA - PJ</v>
          </cell>
          <cell r="C6479" t="str">
            <v>DESPESA C/ PESSOAL</v>
          </cell>
          <cell r="I6479" t="str">
            <v>junho</v>
          </cell>
          <cell r="N6479">
            <v>10000</v>
          </cell>
        </row>
        <row r="6480">
          <cell r="B6480" t="str">
            <v>MAO DE OBRA - PJ</v>
          </cell>
          <cell r="C6480" t="str">
            <v>DESPESA C/ PESSOAL</v>
          </cell>
          <cell r="I6480" t="str">
            <v>junho</v>
          </cell>
          <cell r="N6480">
            <v>5409.5</v>
          </cell>
        </row>
        <row r="6481">
          <cell r="B6481" t="str">
            <v>FERIAS</v>
          </cell>
          <cell r="C6481" t="str">
            <v>DESPESA C/ PESSOAL</v>
          </cell>
          <cell r="I6481" t="str">
            <v>junho</v>
          </cell>
          <cell r="N6481">
            <v>7097.08</v>
          </cell>
        </row>
        <row r="6482">
          <cell r="B6482" t="str">
            <v>FERIAS</v>
          </cell>
          <cell r="C6482" t="str">
            <v>DESPESA C/ PESSOAL</v>
          </cell>
          <cell r="I6482" t="str">
            <v>junho</v>
          </cell>
          <cell r="N6482">
            <v>7235.86</v>
          </cell>
        </row>
        <row r="6483">
          <cell r="B6483" t="str">
            <v>FERIAS</v>
          </cell>
          <cell r="C6483" t="str">
            <v>DESPESA C/ PESSOAL</v>
          </cell>
          <cell r="I6483" t="str">
            <v>junho</v>
          </cell>
          <cell r="N6483">
            <v>4931.93</v>
          </cell>
        </row>
        <row r="6484">
          <cell r="B6484" t="str">
            <v>FERIAS</v>
          </cell>
          <cell r="C6484" t="str">
            <v>DESPESA C/ PESSOAL</v>
          </cell>
          <cell r="I6484" t="str">
            <v>junho</v>
          </cell>
          <cell r="N6484">
            <v>4931.93</v>
          </cell>
        </row>
        <row r="6485">
          <cell r="B6485" t="str">
            <v>FERIAS</v>
          </cell>
          <cell r="C6485" t="str">
            <v>DESPESA C/ PESSOAL</v>
          </cell>
          <cell r="I6485" t="str">
            <v>junho</v>
          </cell>
          <cell r="N6485">
            <v>3519.6</v>
          </cell>
        </row>
        <row r="6486">
          <cell r="B6486" t="str">
            <v>PAGAMENTO DE GORJETA</v>
          </cell>
          <cell r="C6486" t="str">
            <v>DESPESA C/ PESSOAL</v>
          </cell>
          <cell r="I6486" t="str">
            <v>julho</v>
          </cell>
          <cell r="N6486">
            <v>1964.82</v>
          </cell>
        </row>
        <row r="6487">
          <cell r="B6487" t="str">
            <v>PAGAMENTO DE GORJETA</v>
          </cell>
          <cell r="C6487" t="str">
            <v>DESPESA C/ PESSOAL</v>
          </cell>
          <cell r="I6487" t="str">
            <v>julho</v>
          </cell>
          <cell r="N6487">
            <v>2207.7399999999998</v>
          </cell>
        </row>
        <row r="6488">
          <cell r="B6488" t="str">
            <v>PAGAMENTO DE GORJETA</v>
          </cell>
          <cell r="C6488" t="str">
            <v>DESPESA C/ PESSOAL</v>
          </cell>
          <cell r="I6488" t="str">
            <v>julho</v>
          </cell>
          <cell r="N6488">
            <v>2122.0500000000002</v>
          </cell>
        </row>
        <row r="6489">
          <cell r="B6489" t="str">
            <v>SALARIOS</v>
          </cell>
          <cell r="C6489" t="str">
            <v>DESPESA C/ PESSOAL</v>
          </cell>
          <cell r="I6489" t="str">
            <v>julho</v>
          </cell>
          <cell r="N6489">
            <v>1253.68</v>
          </cell>
        </row>
        <row r="6490">
          <cell r="B6490" t="str">
            <v>PAGAMENTO DE GORJETA</v>
          </cell>
          <cell r="C6490" t="str">
            <v>DESPESA C/ PESSOAL</v>
          </cell>
          <cell r="I6490" t="str">
            <v>julho</v>
          </cell>
          <cell r="N6490">
            <v>3011.62</v>
          </cell>
        </row>
        <row r="6491">
          <cell r="B6491" t="str">
            <v>PAGAMENTO DE GORJETA</v>
          </cell>
          <cell r="C6491" t="str">
            <v>DESPESA C/ PESSOAL</v>
          </cell>
          <cell r="I6491" t="str">
            <v>julho</v>
          </cell>
          <cell r="N6491">
            <v>2404.3200000000002</v>
          </cell>
        </row>
        <row r="6492">
          <cell r="B6492" t="str">
            <v>SALARIOS</v>
          </cell>
          <cell r="C6492" t="str">
            <v>DESPESA C/ PESSOAL</v>
          </cell>
          <cell r="I6492" t="str">
            <v>julho</v>
          </cell>
          <cell r="N6492">
            <v>1800.31</v>
          </cell>
        </row>
        <row r="6493">
          <cell r="B6493" t="str">
            <v>PAGAMENTO DE GORJETA</v>
          </cell>
          <cell r="C6493" t="str">
            <v>DESPESA C/ PESSOAL</v>
          </cell>
          <cell r="I6493" t="str">
            <v>julho</v>
          </cell>
          <cell r="N6493">
            <v>2300.65</v>
          </cell>
        </row>
        <row r="6494">
          <cell r="B6494" t="str">
            <v>PAGAMENTO DE GORJETA</v>
          </cell>
          <cell r="C6494" t="str">
            <v>DESPESA C/ PESSOAL</v>
          </cell>
          <cell r="I6494" t="str">
            <v>julho</v>
          </cell>
          <cell r="N6494">
            <v>2145.7600000000002</v>
          </cell>
        </row>
        <row r="6495">
          <cell r="B6495" t="str">
            <v>SALARIOS</v>
          </cell>
          <cell r="C6495" t="str">
            <v>DESPESA C/ PESSOAL</v>
          </cell>
          <cell r="I6495" t="str">
            <v>julho</v>
          </cell>
          <cell r="N6495">
            <v>1603.68</v>
          </cell>
        </row>
        <row r="6496">
          <cell r="B6496" t="str">
            <v>PAGAMENTO DE GORJETA</v>
          </cell>
          <cell r="C6496" t="str">
            <v>DESPESA C/ PESSOAL</v>
          </cell>
          <cell r="I6496" t="str">
            <v>julho</v>
          </cell>
          <cell r="N6496">
            <v>2186.42</v>
          </cell>
        </row>
        <row r="6497">
          <cell r="B6497" t="str">
            <v>SALARIOS</v>
          </cell>
          <cell r="C6497" t="str">
            <v>DESPESA C/ PESSOAL</v>
          </cell>
          <cell r="I6497" t="str">
            <v>julho</v>
          </cell>
          <cell r="N6497">
            <v>2878.23</v>
          </cell>
        </row>
        <row r="6498">
          <cell r="B6498" t="str">
            <v>SALARIOS</v>
          </cell>
          <cell r="C6498" t="str">
            <v>DESPESA C/ PESSOAL</v>
          </cell>
          <cell r="I6498" t="str">
            <v>julho</v>
          </cell>
          <cell r="N6498">
            <v>2120.0500000000002</v>
          </cell>
        </row>
        <row r="6499">
          <cell r="B6499" t="str">
            <v>SALARIOS</v>
          </cell>
          <cell r="C6499" t="str">
            <v>DESPESA C/ PESSOAL</v>
          </cell>
          <cell r="I6499" t="str">
            <v>julho</v>
          </cell>
          <cell r="N6499">
            <v>2266.73</v>
          </cell>
        </row>
        <row r="6500">
          <cell r="B6500" t="str">
            <v>PAGAMENTO DE GORJETA</v>
          </cell>
          <cell r="C6500" t="str">
            <v>DESPESA C/ PESSOAL</v>
          </cell>
          <cell r="I6500" t="str">
            <v>julho</v>
          </cell>
          <cell r="N6500">
            <v>2141.92</v>
          </cell>
        </row>
        <row r="6501">
          <cell r="B6501" t="str">
            <v>PAGAMENTO DE GORJETA</v>
          </cell>
          <cell r="C6501" t="str">
            <v>DESPESA C/ PESSOAL</v>
          </cell>
          <cell r="I6501" t="str">
            <v>julho</v>
          </cell>
          <cell r="N6501">
            <v>3038.35</v>
          </cell>
        </row>
        <row r="6502">
          <cell r="B6502" t="str">
            <v>PAGAMENTO DE GORJETA</v>
          </cell>
          <cell r="C6502" t="str">
            <v>DESPESA C/ PESSOAL</v>
          </cell>
          <cell r="I6502" t="str">
            <v>julho</v>
          </cell>
          <cell r="N6502">
            <v>5470.75</v>
          </cell>
        </row>
        <row r="6503">
          <cell r="B6503" t="str">
            <v>PAGAMENTO DE GORJETA</v>
          </cell>
          <cell r="C6503" t="str">
            <v>DESPESA C/ PESSOAL</v>
          </cell>
          <cell r="I6503" t="str">
            <v>julho</v>
          </cell>
          <cell r="N6503">
            <v>3266.36</v>
          </cell>
        </row>
        <row r="6504">
          <cell r="B6504" t="str">
            <v>PAGAMENTO DE GORJETA</v>
          </cell>
          <cell r="C6504" t="str">
            <v>DESPESA C/ PESSOAL</v>
          </cell>
          <cell r="I6504" t="str">
            <v>julho</v>
          </cell>
          <cell r="N6504">
            <v>2054.5500000000002</v>
          </cell>
        </row>
        <row r="6505">
          <cell r="B6505" t="str">
            <v>PAGAMENTO DE GORJETA</v>
          </cell>
          <cell r="C6505" t="str">
            <v>DESPESA C/ PESSOAL</v>
          </cell>
          <cell r="I6505" t="str">
            <v>julho</v>
          </cell>
          <cell r="N6505">
            <v>3462.74</v>
          </cell>
        </row>
        <row r="6506">
          <cell r="B6506" t="str">
            <v>SALARIOS</v>
          </cell>
          <cell r="C6506" t="str">
            <v>DESPESA C/ PESSOAL</v>
          </cell>
          <cell r="I6506" t="str">
            <v>julho</v>
          </cell>
          <cell r="N6506">
            <v>3999.97</v>
          </cell>
        </row>
        <row r="6507">
          <cell r="B6507" t="str">
            <v>SALARIOS</v>
          </cell>
          <cell r="C6507" t="str">
            <v>DESPESA C/ PESSOAL</v>
          </cell>
          <cell r="I6507" t="str">
            <v>julho</v>
          </cell>
          <cell r="N6507">
            <v>3241.56</v>
          </cell>
        </row>
        <row r="6508">
          <cell r="B6508" t="str">
            <v>SALARIOS</v>
          </cell>
          <cell r="C6508" t="str">
            <v>DESPESA C/ PESSOAL</v>
          </cell>
          <cell r="I6508" t="str">
            <v>julho</v>
          </cell>
          <cell r="N6508">
            <v>830.36</v>
          </cell>
        </row>
        <row r="6509">
          <cell r="B6509" t="str">
            <v>PAGAMENTO DE GORJETA</v>
          </cell>
          <cell r="C6509" t="str">
            <v>DESPESA C/ PESSOAL</v>
          </cell>
          <cell r="I6509" t="str">
            <v>julho</v>
          </cell>
          <cell r="N6509">
            <v>2536.7600000000002</v>
          </cell>
        </row>
        <row r="6510">
          <cell r="B6510" t="str">
            <v>PAGAMENTO DE GORJETA</v>
          </cell>
          <cell r="C6510" t="str">
            <v>DESPESA C/ PESSOAL</v>
          </cell>
          <cell r="I6510" t="str">
            <v>julho</v>
          </cell>
          <cell r="N6510">
            <v>2050.67</v>
          </cell>
        </row>
        <row r="6511">
          <cell r="B6511" t="str">
            <v>PAGAMENTO DE GORJETA</v>
          </cell>
          <cell r="C6511" t="str">
            <v>DESPESA C/ PESSOAL</v>
          </cell>
          <cell r="I6511" t="str">
            <v>julho</v>
          </cell>
          <cell r="N6511">
            <v>1943.73</v>
          </cell>
        </row>
        <row r="6512">
          <cell r="B6512" t="str">
            <v>PAGAMENTO DE GORJETA</v>
          </cell>
          <cell r="C6512" t="str">
            <v>DESPESA C/ PESSOAL</v>
          </cell>
          <cell r="I6512" t="str">
            <v>julho</v>
          </cell>
          <cell r="N6512">
            <v>2121.7800000000002</v>
          </cell>
        </row>
        <row r="6513">
          <cell r="B6513" t="str">
            <v>SALARIOS</v>
          </cell>
          <cell r="C6513" t="str">
            <v>DESPESA C/ PESSOAL</v>
          </cell>
          <cell r="I6513" t="str">
            <v>julho</v>
          </cell>
          <cell r="N6513">
            <v>2414.59</v>
          </cell>
        </row>
        <row r="6514">
          <cell r="B6514" t="str">
            <v>SALARIOS</v>
          </cell>
          <cell r="C6514" t="str">
            <v>DESPESA C/ PESSOAL</v>
          </cell>
          <cell r="I6514" t="str">
            <v>julho</v>
          </cell>
          <cell r="N6514">
            <v>2567.46</v>
          </cell>
        </row>
        <row r="6515">
          <cell r="B6515" t="str">
            <v>PAGAMENTO DE GORJETA</v>
          </cell>
          <cell r="C6515" t="str">
            <v>DESPESA C/ PESSOAL</v>
          </cell>
          <cell r="I6515" t="str">
            <v>julho</v>
          </cell>
          <cell r="N6515">
            <v>910.2</v>
          </cell>
        </row>
        <row r="6516">
          <cell r="B6516" t="str">
            <v>SALARIOS</v>
          </cell>
          <cell r="C6516" t="str">
            <v>DESPESA C/ PESSOAL</v>
          </cell>
          <cell r="I6516" t="str">
            <v>julho</v>
          </cell>
          <cell r="N6516">
            <v>1659.28</v>
          </cell>
        </row>
        <row r="6517">
          <cell r="B6517" t="str">
            <v>PAGAMENTO DE GORJETA</v>
          </cell>
          <cell r="C6517" t="str">
            <v>DESPESA C/ PESSOAL</v>
          </cell>
          <cell r="I6517" t="str">
            <v>julho</v>
          </cell>
          <cell r="N6517">
            <v>1916.68</v>
          </cell>
        </row>
        <row r="6518">
          <cell r="B6518" t="str">
            <v>SALARIOS</v>
          </cell>
          <cell r="C6518" t="str">
            <v>DESPESA C/ PESSOAL</v>
          </cell>
          <cell r="I6518" t="str">
            <v>julho</v>
          </cell>
          <cell r="N6518">
            <v>3207.61</v>
          </cell>
        </row>
        <row r="6519">
          <cell r="B6519" t="str">
            <v>PAGAMENTO DE GORJETA</v>
          </cell>
          <cell r="C6519" t="str">
            <v>DESPESA C/ PESSOAL</v>
          </cell>
          <cell r="I6519" t="str">
            <v>julho</v>
          </cell>
          <cell r="N6519">
            <v>2148.63</v>
          </cell>
        </row>
        <row r="6520">
          <cell r="B6520" t="str">
            <v>PAGAMENTO DE GORJETA</v>
          </cell>
          <cell r="C6520" t="str">
            <v>DESPESA C/ PESSOAL</v>
          </cell>
          <cell r="I6520" t="str">
            <v>julho</v>
          </cell>
          <cell r="N6520">
            <v>2322.89</v>
          </cell>
        </row>
        <row r="6521">
          <cell r="B6521" t="str">
            <v>SALARIOS</v>
          </cell>
          <cell r="C6521" t="str">
            <v>DESPESA C/ PESSOAL</v>
          </cell>
          <cell r="I6521" t="str">
            <v>julho</v>
          </cell>
          <cell r="N6521">
            <v>3173.45</v>
          </cell>
        </row>
        <row r="6522">
          <cell r="B6522" t="str">
            <v>SALARIOS</v>
          </cell>
          <cell r="C6522" t="str">
            <v>DESPESA C/ PESSOAL</v>
          </cell>
          <cell r="I6522" t="str">
            <v>julho</v>
          </cell>
          <cell r="N6522">
            <v>2120.21</v>
          </cell>
        </row>
        <row r="6523">
          <cell r="B6523" t="str">
            <v>PAGAMENTO DE GORJETA</v>
          </cell>
          <cell r="C6523" t="str">
            <v>DESPESA C/ PESSOAL</v>
          </cell>
          <cell r="I6523" t="str">
            <v>julho</v>
          </cell>
          <cell r="N6523">
            <v>1814.84</v>
          </cell>
        </row>
        <row r="6524">
          <cell r="B6524" t="str">
            <v>SALARIOS</v>
          </cell>
          <cell r="C6524" t="str">
            <v>DESPESA C/ PESSOAL</v>
          </cell>
          <cell r="I6524" t="str">
            <v>julho</v>
          </cell>
          <cell r="N6524">
            <v>1919.13</v>
          </cell>
        </row>
        <row r="6525">
          <cell r="B6525" t="str">
            <v>SALARIOS</v>
          </cell>
          <cell r="C6525" t="str">
            <v>DESPESA C/ PESSOAL</v>
          </cell>
          <cell r="I6525" t="str">
            <v>julho</v>
          </cell>
          <cell r="N6525">
            <v>2187.8200000000002</v>
          </cell>
        </row>
        <row r="6526">
          <cell r="B6526" t="str">
            <v>PAGAMENTO DE GORJETA</v>
          </cell>
          <cell r="C6526" t="str">
            <v>DESPESA C/ PESSOAL</v>
          </cell>
          <cell r="I6526" t="str">
            <v>julho</v>
          </cell>
          <cell r="N6526">
            <v>1637.77</v>
          </cell>
        </row>
        <row r="6527">
          <cell r="B6527" t="str">
            <v>SALARIOS</v>
          </cell>
          <cell r="C6527" t="str">
            <v>DESPESA C/ PESSOAL</v>
          </cell>
          <cell r="I6527" t="str">
            <v>julho</v>
          </cell>
          <cell r="N6527">
            <v>2161.7399999999998</v>
          </cell>
        </row>
        <row r="6528">
          <cell r="B6528" t="str">
            <v>SALARIOS</v>
          </cell>
          <cell r="C6528" t="str">
            <v>DESPESA C/ PESSOAL</v>
          </cell>
          <cell r="I6528" t="str">
            <v>julho</v>
          </cell>
          <cell r="N6528">
            <v>2695.52</v>
          </cell>
        </row>
        <row r="6529">
          <cell r="B6529" t="str">
            <v>SALARIOS</v>
          </cell>
          <cell r="C6529" t="str">
            <v>DESPESA C/ PESSOAL</v>
          </cell>
          <cell r="I6529" t="str">
            <v>julho</v>
          </cell>
          <cell r="N6529">
            <v>1892.22</v>
          </cell>
        </row>
        <row r="6530">
          <cell r="B6530" t="str">
            <v>SALARIOS</v>
          </cell>
          <cell r="C6530" t="str">
            <v>DESPESA C/ PESSOAL</v>
          </cell>
          <cell r="I6530" t="str">
            <v>julho</v>
          </cell>
          <cell r="N6530">
            <v>1915.73</v>
          </cell>
        </row>
        <row r="6531">
          <cell r="B6531" t="str">
            <v>SALARIOS</v>
          </cell>
          <cell r="C6531" t="str">
            <v>DESPESA C/ PESSOAL</v>
          </cell>
          <cell r="I6531" t="str">
            <v>julho</v>
          </cell>
          <cell r="N6531">
            <v>2025.47</v>
          </cell>
        </row>
        <row r="6532">
          <cell r="B6532" t="str">
            <v>PAGAMENTO DE GORJETA</v>
          </cell>
          <cell r="C6532" t="str">
            <v>DESPESA C/ PESSOAL</v>
          </cell>
          <cell r="I6532" t="str">
            <v>julho</v>
          </cell>
          <cell r="N6532">
            <v>3726.23</v>
          </cell>
        </row>
        <row r="6533">
          <cell r="B6533" t="str">
            <v>SALARIOS</v>
          </cell>
          <cell r="C6533" t="str">
            <v>DESPESA C/ PESSOAL</v>
          </cell>
          <cell r="I6533" t="str">
            <v>julho</v>
          </cell>
          <cell r="N6533">
            <v>1887.46</v>
          </cell>
        </row>
        <row r="6534">
          <cell r="B6534" t="str">
            <v>PAGAMENTO DE GORJETA</v>
          </cell>
          <cell r="C6534" t="str">
            <v>DESPESA C/ PESSOAL</v>
          </cell>
          <cell r="I6534" t="str">
            <v>julho</v>
          </cell>
          <cell r="N6534">
            <v>3889.77</v>
          </cell>
        </row>
        <row r="6535">
          <cell r="B6535" t="str">
            <v>SALARIOS</v>
          </cell>
          <cell r="C6535" t="str">
            <v>DESPESA C/ PESSOAL</v>
          </cell>
          <cell r="I6535" t="str">
            <v>julho</v>
          </cell>
          <cell r="N6535">
            <v>3230.14</v>
          </cell>
        </row>
        <row r="6536">
          <cell r="B6536" t="str">
            <v>SALARIOS</v>
          </cell>
          <cell r="C6536" t="str">
            <v>DESPESA C/ PESSOAL</v>
          </cell>
          <cell r="I6536" t="str">
            <v>julho</v>
          </cell>
          <cell r="N6536">
            <v>3925.22</v>
          </cell>
        </row>
        <row r="6537">
          <cell r="B6537" t="str">
            <v>SALARIOS</v>
          </cell>
          <cell r="C6537" t="str">
            <v>DESPESA C/ PESSOAL</v>
          </cell>
          <cell r="I6537" t="str">
            <v>julho</v>
          </cell>
          <cell r="N6537">
            <v>1817.51</v>
          </cell>
        </row>
        <row r="6538">
          <cell r="B6538" t="str">
            <v>PAGAMENTO DE GORJETA</v>
          </cell>
          <cell r="C6538" t="str">
            <v>DESPESA C/ PESSOAL</v>
          </cell>
          <cell r="I6538" t="str">
            <v>julho</v>
          </cell>
          <cell r="N6538">
            <v>1036.9100000000001</v>
          </cell>
        </row>
        <row r="6539">
          <cell r="B6539" t="str">
            <v>PAGAMENTO DE GORJETA</v>
          </cell>
          <cell r="C6539" t="str">
            <v>DESPESA C/ PESSOAL</v>
          </cell>
          <cell r="I6539" t="str">
            <v>julho</v>
          </cell>
          <cell r="N6539">
            <v>1248.05</v>
          </cell>
        </row>
        <row r="6540">
          <cell r="B6540" t="str">
            <v>SALARIOS</v>
          </cell>
          <cell r="C6540" t="str">
            <v>DESPESA C/ PESSOAL</v>
          </cell>
          <cell r="I6540" t="str">
            <v>julho</v>
          </cell>
          <cell r="N6540">
            <v>2118.7800000000002</v>
          </cell>
        </row>
        <row r="6541">
          <cell r="B6541" t="str">
            <v>PAGAMENTO DE GORJETA</v>
          </cell>
          <cell r="C6541" t="str">
            <v>DESPESA C/ PESSOAL</v>
          </cell>
          <cell r="I6541" t="str">
            <v>julho</v>
          </cell>
          <cell r="N6541">
            <v>1742.62</v>
          </cell>
        </row>
        <row r="6542">
          <cell r="B6542" t="str">
            <v>SALARIOS</v>
          </cell>
          <cell r="C6542" t="str">
            <v>DESPESA C/ PESSOAL</v>
          </cell>
          <cell r="I6542" t="str">
            <v>julho</v>
          </cell>
          <cell r="N6542">
            <v>2380.1799999999998</v>
          </cell>
        </row>
        <row r="6543">
          <cell r="B6543" t="str">
            <v>PAGAMENTO DE GORJETA</v>
          </cell>
          <cell r="C6543" t="str">
            <v>DESPESA C/ PESSOAL</v>
          </cell>
          <cell r="I6543" t="str">
            <v>julho</v>
          </cell>
          <cell r="N6543">
            <v>482.71</v>
          </cell>
        </row>
        <row r="6544">
          <cell r="B6544" t="str">
            <v>PAGAMENTO DE GORJETA</v>
          </cell>
          <cell r="C6544" t="str">
            <v>DESPESA C/ PESSOAL</v>
          </cell>
          <cell r="I6544" t="str">
            <v>julho</v>
          </cell>
          <cell r="N6544">
            <v>1816.46</v>
          </cell>
        </row>
        <row r="6545">
          <cell r="B6545" t="str">
            <v>PAGAMENTO DE GORJETA</v>
          </cell>
          <cell r="C6545" t="str">
            <v>DESPESA C/ PESSOAL</v>
          </cell>
          <cell r="I6545" t="str">
            <v>julho</v>
          </cell>
          <cell r="N6545">
            <v>1278.98</v>
          </cell>
        </row>
        <row r="6546">
          <cell r="B6546" t="str">
            <v>PAGAMENTO DE GORJETA</v>
          </cell>
          <cell r="C6546" t="str">
            <v>DESPESA C/ PESSOAL</v>
          </cell>
          <cell r="I6546" t="str">
            <v>julho</v>
          </cell>
          <cell r="N6546">
            <v>2389.02</v>
          </cell>
        </row>
        <row r="6547">
          <cell r="B6547" t="str">
            <v>PAGAMENTO DE GORJETA</v>
          </cell>
          <cell r="C6547" t="str">
            <v>DESPESA C/ PESSOAL</v>
          </cell>
          <cell r="I6547" t="str">
            <v>julho</v>
          </cell>
          <cell r="N6547">
            <v>2093.6</v>
          </cell>
        </row>
        <row r="6548">
          <cell r="B6548" t="str">
            <v>SALARIOS</v>
          </cell>
          <cell r="C6548" t="str">
            <v>DESPESA C/ PESSOAL</v>
          </cell>
          <cell r="I6548" t="str">
            <v>julho</v>
          </cell>
          <cell r="N6548">
            <v>1944.58</v>
          </cell>
        </row>
        <row r="6549">
          <cell r="B6549" t="str">
            <v>PAGAMENTO DE GORJETA</v>
          </cell>
          <cell r="C6549" t="str">
            <v>DESPESA C/ PESSOAL</v>
          </cell>
          <cell r="I6549" t="str">
            <v>julho</v>
          </cell>
          <cell r="N6549">
            <v>886.88</v>
          </cell>
        </row>
        <row r="6550">
          <cell r="B6550" t="str">
            <v>SALARIOS</v>
          </cell>
          <cell r="C6550" t="str">
            <v>DESPESA C/ PESSOAL</v>
          </cell>
          <cell r="I6550" t="str">
            <v>julho</v>
          </cell>
          <cell r="N6550">
            <v>2007.44</v>
          </cell>
        </row>
        <row r="6551">
          <cell r="B6551" t="str">
            <v>SALARIOS</v>
          </cell>
          <cell r="C6551" t="str">
            <v>DESPESA C/ PESSOAL</v>
          </cell>
          <cell r="I6551" t="str">
            <v>julho</v>
          </cell>
          <cell r="N6551">
            <v>1340.32</v>
          </cell>
        </row>
        <row r="6552">
          <cell r="B6552" t="str">
            <v>SALARIOS</v>
          </cell>
          <cell r="C6552" t="str">
            <v>DESPESA C/ PESSOAL</v>
          </cell>
          <cell r="I6552" t="str">
            <v>julho</v>
          </cell>
          <cell r="N6552">
            <v>1557.99</v>
          </cell>
        </row>
        <row r="6553">
          <cell r="B6553" t="str">
            <v>PAGAMENTO DE GORJETA</v>
          </cell>
          <cell r="C6553" t="str">
            <v>DESPESA C/ PESSOAL</v>
          </cell>
          <cell r="I6553" t="str">
            <v>julho</v>
          </cell>
          <cell r="N6553">
            <v>1296.3900000000001</v>
          </cell>
        </row>
        <row r="6554">
          <cell r="B6554" t="str">
            <v>PAGAMENTO DE GORJETA</v>
          </cell>
          <cell r="C6554" t="str">
            <v>DESPESA C/ PESSOAL</v>
          </cell>
          <cell r="I6554" t="str">
            <v>julho</v>
          </cell>
          <cell r="N6554">
            <v>1357.6</v>
          </cell>
        </row>
        <row r="6555">
          <cell r="B6555" t="str">
            <v>SALARIOS</v>
          </cell>
          <cell r="C6555" t="str">
            <v>DESPESA C/ PESSOAL</v>
          </cell>
          <cell r="I6555" t="str">
            <v>julho</v>
          </cell>
          <cell r="N6555">
            <v>1254.72</v>
          </cell>
        </row>
        <row r="6556">
          <cell r="B6556" t="str">
            <v>PAGAMENTO DE GORJETA</v>
          </cell>
          <cell r="C6556" t="str">
            <v>DESPESA C/ PESSOAL</v>
          </cell>
          <cell r="I6556" t="str">
            <v>julho</v>
          </cell>
          <cell r="N6556">
            <v>1889.51</v>
          </cell>
        </row>
        <row r="6557">
          <cell r="B6557" t="str">
            <v>PAGAMENTO DE GORJETA</v>
          </cell>
          <cell r="C6557" t="str">
            <v>DESPESA C/ PESSOAL</v>
          </cell>
          <cell r="I6557" t="str">
            <v>julho</v>
          </cell>
          <cell r="N6557">
            <v>452.46</v>
          </cell>
        </row>
        <row r="6558">
          <cell r="B6558" t="str">
            <v>PAGAMENTO DE GORJETA</v>
          </cell>
          <cell r="C6558" t="str">
            <v>DESPESA C/ PESSOAL</v>
          </cell>
          <cell r="I6558" t="str">
            <v>julho</v>
          </cell>
          <cell r="N6558">
            <v>2603.5700000000002</v>
          </cell>
        </row>
        <row r="6559">
          <cell r="B6559" t="str">
            <v>SALARIOS</v>
          </cell>
          <cell r="C6559" t="str">
            <v>DESPESA C/ PESSOAL</v>
          </cell>
          <cell r="I6559" t="str">
            <v>julho</v>
          </cell>
          <cell r="N6559">
            <v>2194.25</v>
          </cell>
        </row>
        <row r="6560">
          <cell r="B6560" t="str">
            <v>PAGAMENTO DE GORJETA</v>
          </cell>
          <cell r="C6560" t="str">
            <v>DESPESA C/ PESSOAL</v>
          </cell>
          <cell r="I6560" t="str">
            <v>julho</v>
          </cell>
          <cell r="N6560">
            <v>2715.5</v>
          </cell>
        </row>
        <row r="6561">
          <cell r="B6561" t="str">
            <v>SALARIOS</v>
          </cell>
          <cell r="C6561" t="str">
            <v>DESPESA C/ PESSOAL</v>
          </cell>
          <cell r="I6561" t="str">
            <v>julho</v>
          </cell>
          <cell r="N6561">
            <v>1903.47</v>
          </cell>
        </row>
        <row r="6562">
          <cell r="B6562" t="str">
            <v>PAGAMENTO DE GORJETA</v>
          </cell>
          <cell r="C6562" t="str">
            <v>DESPESA C/ PESSOAL</v>
          </cell>
          <cell r="I6562" t="str">
            <v>julho</v>
          </cell>
          <cell r="N6562">
            <v>2076.92</v>
          </cell>
        </row>
        <row r="6563">
          <cell r="B6563" t="str">
            <v>SALARIOS</v>
          </cell>
          <cell r="C6563" t="str">
            <v>DESPESA C/ PESSOAL</v>
          </cell>
          <cell r="I6563" t="str">
            <v>julho</v>
          </cell>
          <cell r="N6563">
            <v>2614.9299999999998</v>
          </cell>
        </row>
        <row r="6564">
          <cell r="B6564" t="str">
            <v>PAGAMENTO DE GORJETA</v>
          </cell>
          <cell r="C6564" t="str">
            <v>DESPESA C/ PESSOAL</v>
          </cell>
          <cell r="I6564" t="str">
            <v>julho</v>
          </cell>
          <cell r="N6564">
            <v>1800</v>
          </cell>
        </row>
        <row r="6565">
          <cell r="B6565" t="str">
            <v>SALARIOS</v>
          </cell>
          <cell r="C6565" t="str">
            <v>DESPESA C/ PESSOAL</v>
          </cell>
          <cell r="I6565" t="str">
            <v>julho</v>
          </cell>
          <cell r="N6565">
            <v>4250.46</v>
          </cell>
        </row>
        <row r="6566">
          <cell r="B6566" t="str">
            <v>SALARIOS</v>
          </cell>
          <cell r="C6566" t="str">
            <v>DESPESA C/ PESSOAL</v>
          </cell>
          <cell r="I6566" t="str">
            <v>julho</v>
          </cell>
          <cell r="N6566">
            <v>1540.86</v>
          </cell>
        </row>
        <row r="6567">
          <cell r="B6567" t="str">
            <v>PAGAMENTO DE GORJETA</v>
          </cell>
          <cell r="C6567" t="str">
            <v>DESPESA C/ PESSOAL</v>
          </cell>
          <cell r="I6567" t="str">
            <v>julho</v>
          </cell>
          <cell r="N6567">
            <v>1558.7</v>
          </cell>
        </row>
        <row r="6568">
          <cell r="B6568" t="str">
            <v>SALARIOS</v>
          </cell>
          <cell r="C6568" t="str">
            <v>DESPESA C/ PESSOAL</v>
          </cell>
          <cell r="I6568" t="str">
            <v>julho</v>
          </cell>
          <cell r="N6568">
            <v>162.43</v>
          </cell>
        </row>
        <row r="6569">
          <cell r="B6569" t="str">
            <v>PAGAMENTO DE GORJETA</v>
          </cell>
          <cell r="C6569" t="str">
            <v>DESPESA C/ PESSOAL</v>
          </cell>
          <cell r="I6569" t="str">
            <v>julho</v>
          </cell>
          <cell r="N6569">
            <v>1816.83</v>
          </cell>
        </row>
        <row r="6570">
          <cell r="B6570" t="str">
            <v>SALARIOS</v>
          </cell>
          <cell r="C6570" t="str">
            <v>DESPESA C/ PESSOAL</v>
          </cell>
          <cell r="I6570" t="str">
            <v>julho</v>
          </cell>
          <cell r="N6570">
            <v>823.01</v>
          </cell>
        </row>
        <row r="6571">
          <cell r="B6571" t="str">
            <v>SALARIOS</v>
          </cell>
          <cell r="C6571" t="str">
            <v>DESPESA C/ PESSOAL</v>
          </cell>
          <cell r="I6571" t="str">
            <v>julho</v>
          </cell>
          <cell r="N6571">
            <v>173.27</v>
          </cell>
        </row>
        <row r="6572">
          <cell r="B6572" t="str">
            <v>SALARIOS</v>
          </cell>
          <cell r="C6572" t="str">
            <v>DESPESA C/ PESSOAL</v>
          </cell>
          <cell r="I6572" t="str">
            <v>julho</v>
          </cell>
          <cell r="N6572">
            <v>470.92</v>
          </cell>
        </row>
        <row r="6573">
          <cell r="B6573" t="str">
            <v>SALARIOS</v>
          </cell>
          <cell r="C6573" t="str">
            <v>DESPESA C/ PESSOAL</v>
          </cell>
          <cell r="I6573" t="str">
            <v>julho</v>
          </cell>
          <cell r="N6573">
            <v>201.6</v>
          </cell>
        </row>
        <row r="6574">
          <cell r="B6574" t="str">
            <v>SALARIOS</v>
          </cell>
          <cell r="C6574" t="str">
            <v>DESPESA C/ PESSOAL</v>
          </cell>
          <cell r="I6574" t="str">
            <v>julho</v>
          </cell>
          <cell r="N6574">
            <v>364.05</v>
          </cell>
        </row>
        <row r="6575">
          <cell r="B6575" t="str">
            <v>SALARIOS</v>
          </cell>
          <cell r="C6575" t="str">
            <v>DESPESA C/ PESSOAL</v>
          </cell>
          <cell r="I6575" t="str">
            <v>julho</v>
          </cell>
          <cell r="N6575">
            <v>1223.22</v>
          </cell>
        </row>
        <row r="6576">
          <cell r="B6576" t="str">
            <v>SALARIOS</v>
          </cell>
          <cell r="C6576" t="str">
            <v>DESPESA C/ PESSOAL</v>
          </cell>
          <cell r="I6576" t="str">
            <v>julho</v>
          </cell>
          <cell r="N6576">
            <v>248.16</v>
          </cell>
        </row>
        <row r="6577">
          <cell r="B6577" t="str">
            <v>SALARIOS</v>
          </cell>
          <cell r="C6577" t="str">
            <v>DESPESA C/ PESSOAL</v>
          </cell>
          <cell r="I6577" t="str">
            <v>julho</v>
          </cell>
          <cell r="N6577">
            <v>254.71</v>
          </cell>
        </row>
        <row r="6578">
          <cell r="B6578" t="str">
            <v>SALARIOS</v>
          </cell>
          <cell r="C6578" t="str">
            <v>DESPESA C/ PESSOAL</v>
          </cell>
          <cell r="I6578" t="str">
            <v>julho</v>
          </cell>
          <cell r="N6578">
            <v>859.82</v>
          </cell>
        </row>
        <row r="6579">
          <cell r="B6579" t="str">
            <v>MAO DE OBRA - PJ</v>
          </cell>
          <cell r="C6579" t="str">
            <v>DESPESA C/ PESSOAL</v>
          </cell>
          <cell r="I6579" t="str">
            <v>julho</v>
          </cell>
          <cell r="N6579">
            <v>4000</v>
          </cell>
        </row>
        <row r="6580">
          <cell r="B6580" t="str">
            <v>PAGAMENTO DE GORJETA</v>
          </cell>
          <cell r="C6580" t="str">
            <v>DESPESA C/ PESSOAL</v>
          </cell>
          <cell r="I6580" t="str">
            <v>julho</v>
          </cell>
          <cell r="N6580">
            <v>150</v>
          </cell>
        </row>
        <row r="6581">
          <cell r="B6581" t="str">
            <v>FERIAS</v>
          </cell>
          <cell r="C6581" t="str">
            <v>DESPESA C/ PESSOAL</v>
          </cell>
          <cell r="I6581" t="str">
            <v>julho</v>
          </cell>
          <cell r="N6581">
            <v>7183.32</v>
          </cell>
        </row>
        <row r="6582">
          <cell r="B6582" t="str">
            <v>PAGAMENTO DE GORJETA</v>
          </cell>
          <cell r="C6582" t="str">
            <v>DESPESA C/ PESSOAL</v>
          </cell>
          <cell r="I6582" t="str">
            <v>julho</v>
          </cell>
          <cell r="N6582">
            <v>1825.99</v>
          </cell>
        </row>
        <row r="6583">
          <cell r="B6583" t="str">
            <v>SALARIOS</v>
          </cell>
          <cell r="C6583" t="str">
            <v>DESPESA C/ PESSOAL</v>
          </cell>
          <cell r="I6583" t="str">
            <v>julho</v>
          </cell>
          <cell r="N6583">
            <v>2162.67</v>
          </cell>
        </row>
        <row r="6584">
          <cell r="B6584" t="str">
            <v>SALARIOS</v>
          </cell>
          <cell r="C6584" t="str">
            <v>DESPESA C/ PESSOAL</v>
          </cell>
          <cell r="I6584" t="str">
            <v>julho</v>
          </cell>
          <cell r="N6584">
            <v>1777.98</v>
          </cell>
        </row>
        <row r="6585">
          <cell r="B6585" t="str">
            <v>SALARIOS</v>
          </cell>
          <cell r="C6585" t="str">
            <v>DESPESA C/ PESSOAL</v>
          </cell>
          <cell r="I6585" t="str">
            <v>julho</v>
          </cell>
          <cell r="N6585">
            <v>1602.28</v>
          </cell>
        </row>
        <row r="6586">
          <cell r="B6586" t="str">
            <v>PAGAMENTO DE GORJETA</v>
          </cell>
          <cell r="C6586" t="str">
            <v>DESPESA C/ PESSOAL</v>
          </cell>
          <cell r="I6586" t="str">
            <v>julho</v>
          </cell>
          <cell r="N6586">
            <v>1410.49</v>
          </cell>
        </row>
        <row r="6587">
          <cell r="B6587" t="str">
            <v>SALARIOS</v>
          </cell>
          <cell r="C6587" t="str">
            <v>DESPESA C/ PESSOAL</v>
          </cell>
          <cell r="I6587" t="str">
            <v>julho</v>
          </cell>
          <cell r="N6587">
            <v>1423.87</v>
          </cell>
        </row>
        <row r="6588">
          <cell r="B6588" t="str">
            <v>PAGAMENTO DE GORJETA</v>
          </cell>
          <cell r="C6588" t="str">
            <v>DESPESA C/ PESSOAL</v>
          </cell>
          <cell r="I6588" t="str">
            <v>julho</v>
          </cell>
          <cell r="N6588">
            <v>1407.5</v>
          </cell>
        </row>
        <row r="6589">
          <cell r="B6589" t="str">
            <v>SALARIOS</v>
          </cell>
          <cell r="C6589" t="str">
            <v>DESPESA C/ PESSOAL</v>
          </cell>
          <cell r="I6589" t="str">
            <v>julho</v>
          </cell>
          <cell r="N6589">
            <v>2412.89</v>
          </cell>
        </row>
        <row r="6590">
          <cell r="B6590" t="str">
            <v>PAGAMENTO DE GORJETA</v>
          </cell>
          <cell r="C6590" t="str">
            <v>DESPESA C/ PESSOAL</v>
          </cell>
          <cell r="I6590" t="str">
            <v>julho</v>
          </cell>
          <cell r="N6590">
            <v>1817.43</v>
          </cell>
        </row>
        <row r="6591">
          <cell r="B6591" t="str">
            <v>PAGAMENTO DE GORJETA</v>
          </cell>
          <cell r="C6591" t="str">
            <v>DESPESA C/ PESSOAL</v>
          </cell>
          <cell r="I6591" t="str">
            <v>julho</v>
          </cell>
          <cell r="N6591">
            <v>1719.45</v>
          </cell>
        </row>
        <row r="6592">
          <cell r="B6592" t="str">
            <v>SALARIOS</v>
          </cell>
          <cell r="C6592" t="str">
            <v>DESPESA C/ PESSOAL</v>
          </cell>
          <cell r="I6592" t="str">
            <v>julho</v>
          </cell>
          <cell r="N6592">
            <v>1115.46</v>
          </cell>
        </row>
        <row r="6593">
          <cell r="B6593" t="str">
            <v>SALARIOS</v>
          </cell>
          <cell r="C6593" t="str">
            <v>DESPESA C/ PESSOAL</v>
          </cell>
          <cell r="I6593" t="str">
            <v>julho</v>
          </cell>
          <cell r="N6593">
            <v>1595</v>
          </cell>
        </row>
        <row r="6594">
          <cell r="B6594" t="str">
            <v>SALARIOS</v>
          </cell>
          <cell r="C6594" t="str">
            <v>DESPESA C/ PESSOAL</v>
          </cell>
          <cell r="I6594" t="str">
            <v>julho</v>
          </cell>
          <cell r="N6594">
            <v>1505.37</v>
          </cell>
        </row>
        <row r="6595">
          <cell r="B6595" t="str">
            <v>SALARIOS</v>
          </cell>
          <cell r="C6595" t="str">
            <v>DESPESA C/ PESSOAL</v>
          </cell>
          <cell r="I6595" t="str">
            <v>julho</v>
          </cell>
          <cell r="N6595">
            <v>1048.92</v>
          </cell>
        </row>
        <row r="6596">
          <cell r="B6596" t="str">
            <v>PAGAMENTO DE GORJETA</v>
          </cell>
          <cell r="C6596" t="str">
            <v>DESPESA C/ PESSOAL</v>
          </cell>
          <cell r="I6596" t="str">
            <v>julho</v>
          </cell>
          <cell r="N6596">
            <v>2284.09</v>
          </cell>
        </row>
        <row r="6597">
          <cell r="B6597" t="str">
            <v>PAGAMENTO DE GORJETA</v>
          </cell>
          <cell r="C6597" t="str">
            <v>DESPESA C/ PESSOAL</v>
          </cell>
          <cell r="I6597" t="str">
            <v>julho</v>
          </cell>
          <cell r="N6597">
            <v>1642.8</v>
          </cell>
        </row>
        <row r="6598">
          <cell r="B6598" t="str">
            <v>PAGAMENTO DE GORJETA</v>
          </cell>
          <cell r="C6598" t="str">
            <v>DESPESA C/ PESSOAL</v>
          </cell>
          <cell r="I6598" t="str">
            <v>julho</v>
          </cell>
          <cell r="N6598">
            <v>1613.84</v>
          </cell>
        </row>
        <row r="6599">
          <cell r="B6599" t="str">
            <v>PAGAMENTO DE GORJETA</v>
          </cell>
          <cell r="C6599" t="str">
            <v>DESPESA C/ PESSOAL</v>
          </cell>
          <cell r="I6599" t="str">
            <v>julho</v>
          </cell>
          <cell r="N6599">
            <v>1582.57</v>
          </cell>
        </row>
        <row r="6600">
          <cell r="B6600" t="str">
            <v>SALARIOS</v>
          </cell>
          <cell r="C6600" t="str">
            <v>DESPESA C/ PESSOAL</v>
          </cell>
          <cell r="I6600" t="str">
            <v>julho</v>
          </cell>
          <cell r="N6600">
            <v>1799.19</v>
          </cell>
        </row>
        <row r="6601">
          <cell r="B6601" t="str">
            <v>PAGAMENTO DE GORJETA</v>
          </cell>
          <cell r="C6601" t="str">
            <v>DESPESA C/ PESSOAL</v>
          </cell>
          <cell r="I6601" t="str">
            <v>julho</v>
          </cell>
          <cell r="N6601">
            <v>2566.5300000000002</v>
          </cell>
        </row>
        <row r="6602">
          <cell r="B6602" t="str">
            <v>PAGAMENTO DE GORJETA</v>
          </cell>
          <cell r="C6602" t="str">
            <v>DESPESA C/ PESSOAL</v>
          </cell>
          <cell r="I6602" t="str">
            <v>julho</v>
          </cell>
          <cell r="N6602">
            <v>1851.04</v>
          </cell>
        </row>
        <row r="6603">
          <cell r="B6603" t="str">
            <v>PAGAMENTO DE GORJETA</v>
          </cell>
          <cell r="C6603" t="str">
            <v>DESPESA C/ PESSOAL</v>
          </cell>
          <cell r="I6603" t="str">
            <v>julho</v>
          </cell>
          <cell r="N6603">
            <v>2743.54</v>
          </cell>
        </row>
        <row r="6604">
          <cell r="B6604" t="str">
            <v>PAGAMENTO DE GORJETA</v>
          </cell>
          <cell r="C6604" t="str">
            <v>DESPESA C/ PESSOAL</v>
          </cell>
          <cell r="I6604" t="str">
            <v>julho</v>
          </cell>
          <cell r="N6604">
            <v>1667</v>
          </cell>
        </row>
        <row r="6605">
          <cell r="B6605" t="str">
            <v>PAGAMENTO DE GORJETA</v>
          </cell>
          <cell r="C6605" t="str">
            <v>DESPESA C/ PESSOAL</v>
          </cell>
          <cell r="I6605" t="str">
            <v>julho</v>
          </cell>
          <cell r="N6605">
            <v>1865</v>
          </cell>
        </row>
        <row r="6606">
          <cell r="B6606" t="str">
            <v>PAGAMENTO DE GORJETA</v>
          </cell>
          <cell r="C6606" t="str">
            <v>DESPESA C/ PESSOAL</v>
          </cell>
          <cell r="I6606" t="str">
            <v>julho</v>
          </cell>
          <cell r="N6606">
            <v>1684.33</v>
          </cell>
        </row>
        <row r="6607">
          <cell r="B6607" t="str">
            <v>PAGAMENTO DE GORJETA</v>
          </cell>
          <cell r="C6607" t="str">
            <v>DESPESA C/ PESSOAL</v>
          </cell>
          <cell r="I6607" t="str">
            <v>julho</v>
          </cell>
          <cell r="N6607">
            <v>1838.3</v>
          </cell>
        </row>
        <row r="6608">
          <cell r="B6608" t="str">
            <v>PAGAMENTO DE GORJETA</v>
          </cell>
          <cell r="C6608" t="str">
            <v>DESPESA C/ PESSOAL</v>
          </cell>
          <cell r="I6608" t="str">
            <v>julho</v>
          </cell>
          <cell r="N6608">
            <v>2096.9899999999998</v>
          </cell>
        </row>
        <row r="6609">
          <cell r="B6609" t="str">
            <v>PAGAMENTO DE GORJETA</v>
          </cell>
          <cell r="C6609" t="str">
            <v>DESPESA C/ PESSOAL</v>
          </cell>
          <cell r="I6609" t="str">
            <v>julho</v>
          </cell>
          <cell r="N6609">
            <v>833.5</v>
          </cell>
        </row>
        <row r="6610">
          <cell r="B6610" t="str">
            <v>PAGAMENTO DE GORJETA</v>
          </cell>
          <cell r="C6610" t="str">
            <v>DESPESA C/ PESSOAL</v>
          </cell>
          <cell r="I6610" t="str">
            <v>julho</v>
          </cell>
          <cell r="N6610">
            <v>1335.49</v>
          </cell>
        </row>
        <row r="6611">
          <cell r="B6611" t="str">
            <v>PAGAMENTO DE GORJETA</v>
          </cell>
          <cell r="C6611" t="str">
            <v>DESPESA C/ PESSOAL</v>
          </cell>
          <cell r="I6611" t="str">
            <v>julho</v>
          </cell>
          <cell r="N6611">
            <v>1667.68</v>
          </cell>
        </row>
        <row r="6612">
          <cell r="B6612" t="str">
            <v>SALARIOS</v>
          </cell>
          <cell r="C6612" t="str">
            <v>DESPESA C/ PESSOAL</v>
          </cell>
          <cell r="I6612" t="str">
            <v>julho</v>
          </cell>
          <cell r="N6612">
            <v>1691.28</v>
          </cell>
        </row>
        <row r="6613">
          <cell r="B6613" t="str">
            <v>SALARIOS</v>
          </cell>
          <cell r="C6613" t="str">
            <v>DESPESA C/ PESSOAL</v>
          </cell>
          <cell r="I6613" t="str">
            <v>julho</v>
          </cell>
          <cell r="N6613">
            <v>1659.4</v>
          </cell>
        </row>
        <row r="6614">
          <cell r="B6614" t="str">
            <v>PAGAMENTO DE GORJETA</v>
          </cell>
          <cell r="C6614" t="str">
            <v>DESPESA C/ PESSOAL</v>
          </cell>
          <cell r="I6614" t="str">
            <v>julho</v>
          </cell>
          <cell r="N6614">
            <v>1623.28</v>
          </cell>
        </row>
        <row r="6615">
          <cell r="B6615" t="str">
            <v>PAGAMENTO DE GORJETA</v>
          </cell>
          <cell r="C6615" t="str">
            <v>DESPESA C/ PESSOAL</v>
          </cell>
          <cell r="I6615" t="str">
            <v>julho</v>
          </cell>
          <cell r="N6615">
            <v>1593.16</v>
          </cell>
        </row>
        <row r="6616">
          <cell r="B6616" t="str">
            <v>SALARIOS</v>
          </cell>
          <cell r="C6616" t="str">
            <v>DESPESA C/ PESSOAL</v>
          </cell>
          <cell r="I6616" t="str">
            <v>julho</v>
          </cell>
          <cell r="N6616">
            <v>2281.34</v>
          </cell>
        </row>
        <row r="6617">
          <cell r="B6617" t="str">
            <v>SALARIOS</v>
          </cell>
          <cell r="C6617" t="str">
            <v>DESPESA C/ PESSOAL</v>
          </cell>
          <cell r="I6617" t="str">
            <v>julho</v>
          </cell>
          <cell r="N6617">
            <v>1395.75</v>
          </cell>
        </row>
        <row r="6618">
          <cell r="B6618" t="str">
            <v>SALARIOS</v>
          </cell>
          <cell r="C6618" t="str">
            <v>DESPESA C/ PESSOAL</v>
          </cell>
          <cell r="I6618" t="str">
            <v>julho</v>
          </cell>
          <cell r="N6618">
            <v>1554.24</v>
          </cell>
        </row>
        <row r="6619">
          <cell r="B6619" t="str">
            <v>SALARIOS</v>
          </cell>
          <cell r="C6619" t="str">
            <v>DESPESA C/ PESSOAL</v>
          </cell>
          <cell r="I6619" t="str">
            <v>julho</v>
          </cell>
          <cell r="N6619">
            <v>1312.62</v>
          </cell>
        </row>
        <row r="6620">
          <cell r="B6620" t="str">
            <v>SALARIOS</v>
          </cell>
          <cell r="C6620" t="str">
            <v>DESPESA C/ PESSOAL</v>
          </cell>
          <cell r="I6620" t="str">
            <v>julho</v>
          </cell>
          <cell r="N6620">
            <v>2104.85</v>
          </cell>
        </row>
        <row r="6621">
          <cell r="B6621" t="str">
            <v>PAGAMENTO DE GORJETA</v>
          </cell>
          <cell r="C6621" t="str">
            <v>DESPESA C/ PESSOAL</v>
          </cell>
          <cell r="I6621" t="str">
            <v>julho</v>
          </cell>
          <cell r="N6621">
            <v>1656.73</v>
          </cell>
        </row>
        <row r="6622">
          <cell r="B6622" t="str">
            <v>SALARIOS</v>
          </cell>
          <cell r="C6622" t="str">
            <v>DESPESA C/ PESSOAL</v>
          </cell>
          <cell r="I6622" t="str">
            <v>julho</v>
          </cell>
          <cell r="N6622">
            <v>1777.99</v>
          </cell>
        </row>
        <row r="6623">
          <cell r="B6623" t="str">
            <v>SALARIOS</v>
          </cell>
          <cell r="C6623" t="str">
            <v>DESPESA C/ PESSOAL</v>
          </cell>
          <cell r="I6623" t="str">
            <v>julho</v>
          </cell>
          <cell r="N6623">
            <v>1581.54</v>
          </cell>
        </row>
        <row r="6624">
          <cell r="B6624" t="str">
            <v>SALARIOS</v>
          </cell>
          <cell r="C6624" t="str">
            <v>DESPESA C/ PESSOAL</v>
          </cell>
          <cell r="I6624" t="str">
            <v>julho</v>
          </cell>
          <cell r="N6624">
            <v>1700.06</v>
          </cell>
        </row>
        <row r="6625">
          <cell r="B6625" t="str">
            <v>SALARIOS</v>
          </cell>
          <cell r="C6625" t="str">
            <v>DESPESA C/ PESSOAL</v>
          </cell>
          <cell r="I6625" t="str">
            <v>julho</v>
          </cell>
          <cell r="N6625">
            <v>1614.29</v>
          </cell>
        </row>
        <row r="6626">
          <cell r="B6626" t="str">
            <v>PAGAMENTO DE GORJETA</v>
          </cell>
          <cell r="C6626" t="str">
            <v>DESPESA C/ PESSOAL</v>
          </cell>
          <cell r="I6626" t="str">
            <v>julho</v>
          </cell>
          <cell r="N6626">
            <v>1240.42</v>
          </cell>
        </row>
        <row r="6627">
          <cell r="B6627" t="str">
            <v>PAGAMENTO DE GORJETA</v>
          </cell>
          <cell r="C6627" t="str">
            <v>DESPESA C/ PESSOAL</v>
          </cell>
          <cell r="I6627" t="str">
            <v>julho</v>
          </cell>
          <cell r="N6627">
            <v>1351.74</v>
          </cell>
        </row>
        <row r="6628">
          <cell r="B6628" t="str">
            <v>SALARIOS</v>
          </cell>
          <cell r="C6628" t="str">
            <v>DESPESA C/ PESSOAL</v>
          </cell>
          <cell r="I6628" t="str">
            <v>julho</v>
          </cell>
          <cell r="N6628">
            <v>329.33</v>
          </cell>
        </row>
        <row r="6629">
          <cell r="B6629" t="str">
            <v>SALARIOS</v>
          </cell>
          <cell r="C6629" t="str">
            <v>DESPESA C/ PESSOAL</v>
          </cell>
          <cell r="I6629" t="str">
            <v>julho</v>
          </cell>
          <cell r="N6629">
            <v>932.15</v>
          </cell>
        </row>
        <row r="6630">
          <cell r="B6630" t="str">
            <v>PAGAMENTO DE GORJETA</v>
          </cell>
          <cell r="C6630" t="str">
            <v>DESPESA C/ PESSOAL</v>
          </cell>
          <cell r="I6630" t="str">
            <v>julho</v>
          </cell>
          <cell r="N6630">
            <v>1939.55</v>
          </cell>
        </row>
        <row r="6631">
          <cell r="B6631" t="str">
            <v>SALARIOS</v>
          </cell>
          <cell r="C6631" t="str">
            <v>DESPESA C/ PESSOAL</v>
          </cell>
          <cell r="I6631" t="str">
            <v>julho</v>
          </cell>
          <cell r="N6631">
            <v>1982.12</v>
          </cell>
        </row>
        <row r="6632">
          <cell r="B6632" t="str">
            <v>PAGAMENTO DE GORJETA</v>
          </cell>
          <cell r="C6632" t="str">
            <v>DESPESA C/ PESSOAL</v>
          </cell>
          <cell r="I6632" t="str">
            <v>julho</v>
          </cell>
          <cell r="N6632">
            <v>1333.62</v>
          </cell>
        </row>
        <row r="6633">
          <cell r="B6633" t="str">
            <v>PAGAMENTO DE GORJETA</v>
          </cell>
          <cell r="C6633" t="str">
            <v>DESPESA C/ PESSOAL</v>
          </cell>
          <cell r="I6633" t="str">
            <v>julho</v>
          </cell>
          <cell r="N6633">
            <v>2137.2800000000002</v>
          </cell>
        </row>
        <row r="6634">
          <cell r="B6634" t="str">
            <v>PAGAMENTO DE GORJETA</v>
          </cell>
          <cell r="C6634" t="str">
            <v>DESPESA C/ PESSOAL</v>
          </cell>
          <cell r="I6634" t="str">
            <v>julho</v>
          </cell>
          <cell r="N6634">
            <v>1622.13</v>
          </cell>
        </row>
        <row r="6635">
          <cell r="B6635" t="str">
            <v>PAGAMENTO DE GORJETA</v>
          </cell>
          <cell r="C6635" t="str">
            <v>DESPESA C/ PESSOAL</v>
          </cell>
          <cell r="I6635" t="str">
            <v>julho</v>
          </cell>
          <cell r="N6635">
            <v>880.16</v>
          </cell>
        </row>
        <row r="6636">
          <cell r="B6636" t="str">
            <v>SALARIOS</v>
          </cell>
          <cell r="C6636" t="str">
            <v>DESPESA C/ PESSOAL</v>
          </cell>
          <cell r="I6636" t="str">
            <v>julho</v>
          </cell>
          <cell r="N6636">
            <v>1738.96</v>
          </cell>
        </row>
        <row r="6637">
          <cell r="B6637" t="str">
            <v>PAGAMENTO DE GORJETA</v>
          </cell>
          <cell r="C6637" t="str">
            <v>DESPESA C/ PESSOAL</v>
          </cell>
          <cell r="I6637" t="str">
            <v>julho</v>
          </cell>
          <cell r="N6637">
            <v>1550.28</v>
          </cell>
        </row>
        <row r="6638">
          <cell r="B6638" t="str">
            <v>SALARIOS</v>
          </cell>
          <cell r="C6638" t="str">
            <v>DESPESA C/ PESSOAL</v>
          </cell>
          <cell r="I6638" t="str">
            <v>julho</v>
          </cell>
          <cell r="N6638">
            <v>1638.81</v>
          </cell>
        </row>
        <row r="6639">
          <cell r="B6639" t="str">
            <v>SALARIOS</v>
          </cell>
          <cell r="C6639" t="str">
            <v>DESPESA C/ PESSOAL</v>
          </cell>
          <cell r="I6639" t="str">
            <v>julho</v>
          </cell>
          <cell r="N6639">
            <v>329.33</v>
          </cell>
        </row>
        <row r="6640">
          <cell r="B6640" t="str">
            <v>SALARIOS</v>
          </cell>
          <cell r="C6640" t="str">
            <v>DESPESA C/ PESSOAL</v>
          </cell>
          <cell r="I6640" t="str">
            <v>julho</v>
          </cell>
          <cell r="N6640">
            <v>1382.35</v>
          </cell>
        </row>
        <row r="6641">
          <cell r="B6641" t="str">
            <v>PAGAMENTO DE GORJETA</v>
          </cell>
          <cell r="C6641" t="str">
            <v>DESPESA C/ PESSOAL</v>
          </cell>
          <cell r="I6641" t="str">
            <v>julho</v>
          </cell>
          <cell r="N6641">
            <v>1324.11</v>
          </cell>
        </row>
        <row r="6642">
          <cell r="B6642" t="str">
            <v>SALARIOS</v>
          </cell>
          <cell r="C6642" t="str">
            <v>DESPESA C/ PESSOAL</v>
          </cell>
          <cell r="I6642" t="str">
            <v>julho</v>
          </cell>
          <cell r="N6642">
            <v>1381.83</v>
          </cell>
        </row>
        <row r="6643">
          <cell r="B6643" t="str">
            <v>PAGAMENTO DE GORJETA</v>
          </cell>
          <cell r="C6643" t="str">
            <v>DESPESA C/ PESSOAL</v>
          </cell>
          <cell r="I6643" t="str">
            <v>julho</v>
          </cell>
          <cell r="N6643">
            <v>1331.68</v>
          </cell>
        </row>
        <row r="6644">
          <cell r="B6644" t="str">
            <v>PAGAMENTO DE GORJETA</v>
          </cell>
          <cell r="C6644" t="str">
            <v>DESPESA C/ PESSOAL</v>
          </cell>
          <cell r="I6644" t="str">
            <v>julho</v>
          </cell>
          <cell r="N6644">
            <v>1583.77</v>
          </cell>
        </row>
        <row r="6645">
          <cell r="B6645" t="str">
            <v>SALARIOS</v>
          </cell>
          <cell r="C6645" t="str">
            <v>DESPESA C/ PESSOAL</v>
          </cell>
          <cell r="I6645" t="str">
            <v>julho</v>
          </cell>
          <cell r="N6645">
            <v>1317.34</v>
          </cell>
        </row>
        <row r="6646">
          <cell r="B6646" t="str">
            <v>SALARIOS</v>
          </cell>
          <cell r="C6646" t="str">
            <v>DESPESA C/ PESSOAL</v>
          </cell>
          <cell r="I6646" t="str">
            <v>julho</v>
          </cell>
          <cell r="N6646">
            <v>1871.06</v>
          </cell>
        </row>
        <row r="6647">
          <cell r="B6647" t="str">
            <v>PAGAMENTO DE GORJETA</v>
          </cell>
          <cell r="C6647" t="str">
            <v>DESPESA C/ PESSOAL</v>
          </cell>
          <cell r="I6647" t="str">
            <v>julho</v>
          </cell>
          <cell r="N6647">
            <v>1272.57</v>
          </cell>
        </row>
        <row r="6648">
          <cell r="B6648" t="str">
            <v>SALARIOS</v>
          </cell>
          <cell r="C6648" t="str">
            <v>DESPESA C/ PESSOAL</v>
          </cell>
          <cell r="I6648" t="str">
            <v>julho</v>
          </cell>
          <cell r="N6648">
            <v>2423.61</v>
          </cell>
        </row>
        <row r="6649">
          <cell r="B6649" t="str">
            <v>PAGAMENTO DE GORJETA</v>
          </cell>
          <cell r="C6649" t="str">
            <v>DESPESA C/ PESSOAL</v>
          </cell>
          <cell r="I6649" t="str">
            <v>julho</v>
          </cell>
          <cell r="N6649">
            <v>1817.12</v>
          </cell>
        </row>
        <row r="6650">
          <cell r="B6650" t="str">
            <v>PAGAMENTO DE GORJETA</v>
          </cell>
          <cell r="C6650" t="str">
            <v>DESPESA C/ PESSOAL</v>
          </cell>
          <cell r="I6650" t="str">
            <v>julho</v>
          </cell>
          <cell r="N6650">
            <v>1012.82</v>
          </cell>
        </row>
        <row r="6651">
          <cell r="B6651" t="str">
            <v>SALARIOS</v>
          </cell>
          <cell r="C6651" t="str">
            <v>DESPESA C/ PESSOAL</v>
          </cell>
          <cell r="I6651" t="str">
            <v>julho</v>
          </cell>
          <cell r="N6651">
            <v>1546.47</v>
          </cell>
        </row>
        <row r="6652">
          <cell r="B6652" t="str">
            <v>SALARIOS</v>
          </cell>
          <cell r="C6652" t="str">
            <v>DESPESA C/ PESSOAL</v>
          </cell>
          <cell r="I6652" t="str">
            <v>julho</v>
          </cell>
          <cell r="N6652">
            <v>1891.77</v>
          </cell>
        </row>
        <row r="6653">
          <cell r="B6653" t="str">
            <v>SALARIOS</v>
          </cell>
          <cell r="C6653" t="str">
            <v>DESPESA C/ PESSOAL</v>
          </cell>
          <cell r="I6653" t="str">
            <v>julho</v>
          </cell>
          <cell r="N6653">
            <v>1320.17</v>
          </cell>
        </row>
        <row r="6654">
          <cell r="B6654" t="str">
            <v>PAGAMENTO DE GORJETA</v>
          </cell>
          <cell r="C6654" t="str">
            <v>DESPESA C/ PESSOAL</v>
          </cell>
          <cell r="I6654" t="str">
            <v>julho</v>
          </cell>
          <cell r="N6654">
            <v>311.17</v>
          </cell>
        </row>
        <row r="6655">
          <cell r="B6655" t="str">
            <v>PAGAMENTO DE GORJETA</v>
          </cell>
          <cell r="C6655" t="str">
            <v>DESPESA C/ PESSOAL</v>
          </cell>
          <cell r="I6655" t="str">
            <v>julho</v>
          </cell>
          <cell r="N6655">
            <v>1307.17</v>
          </cell>
        </row>
        <row r="6656">
          <cell r="B6656" t="str">
            <v>PAGAMENTO DE GORJETA</v>
          </cell>
          <cell r="C6656" t="str">
            <v>DESPESA C/ PESSOAL</v>
          </cell>
          <cell r="I6656" t="str">
            <v>julho</v>
          </cell>
          <cell r="N6656">
            <v>1694.71</v>
          </cell>
        </row>
        <row r="6657">
          <cell r="B6657" t="str">
            <v>SALARIOS</v>
          </cell>
          <cell r="C6657" t="str">
            <v>DESPESA C/ PESSOAL</v>
          </cell>
          <cell r="I6657" t="str">
            <v>julho</v>
          </cell>
          <cell r="N6657">
            <v>1585.07</v>
          </cell>
        </row>
        <row r="6658">
          <cell r="B6658" t="str">
            <v>SALARIOS</v>
          </cell>
          <cell r="C6658" t="str">
            <v>DESPESA C/ PESSOAL</v>
          </cell>
          <cell r="I6658" t="str">
            <v>julho</v>
          </cell>
          <cell r="N6658">
            <v>1962.55</v>
          </cell>
        </row>
        <row r="6659">
          <cell r="B6659" t="str">
            <v>SALARIOS</v>
          </cell>
          <cell r="C6659" t="str">
            <v>DESPESA C/ PESSOAL</v>
          </cell>
          <cell r="I6659" t="str">
            <v>julho</v>
          </cell>
          <cell r="N6659">
            <v>1546.8</v>
          </cell>
        </row>
        <row r="6660">
          <cell r="B6660" t="str">
            <v>SALARIOS</v>
          </cell>
          <cell r="C6660" t="str">
            <v>DESPESA C/ PESSOAL</v>
          </cell>
          <cell r="I6660" t="str">
            <v>julho</v>
          </cell>
          <cell r="N6660">
            <v>2032.7</v>
          </cell>
        </row>
        <row r="6661">
          <cell r="B6661" t="str">
            <v>SALARIOS</v>
          </cell>
          <cell r="C6661" t="str">
            <v>DESPESA C/ PESSOAL</v>
          </cell>
          <cell r="I6661" t="str">
            <v>julho</v>
          </cell>
          <cell r="N6661">
            <v>1495.97</v>
          </cell>
        </row>
        <row r="6662">
          <cell r="B6662" t="str">
            <v>PAGAMENTO DE GORJETA</v>
          </cell>
          <cell r="C6662" t="str">
            <v>DESPESA C/ PESSOAL</v>
          </cell>
          <cell r="I6662" t="str">
            <v>julho</v>
          </cell>
          <cell r="N6662">
            <v>1917.74</v>
          </cell>
        </row>
        <row r="6663">
          <cell r="B6663" t="str">
            <v>PAGAMENTO DE GORJETA</v>
          </cell>
          <cell r="C6663" t="str">
            <v>DESPESA C/ PESSOAL</v>
          </cell>
          <cell r="I6663" t="str">
            <v>julho</v>
          </cell>
          <cell r="N6663">
            <v>1444.59</v>
          </cell>
        </row>
        <row r="6664">
          <cell r="B6664" t="str">
            <v>PAGAMENTO DE GORJETA</v>
          </cell>
          <cell r="C6664" t="str">
            <v>DESPESA C/ PESSOAL</v>
          </cell>
          <cell r="I6664" t="str">
            <v>julho</v>
          </cell>
          <cell r="N6664">
            <v>1532.41</v>
          </cell>
        </row>
        <row r="6665">
          <cell r="B6665" t="str">
            <v>PAGAMENTO DE GORJETA</v>
          </cell>
          <cell r="C6665" t="str">
            <v>DESPESA C/ PESSOAL</v>
          </cell>
          <cell r="I6665" t="str">
            <v>julho</v>
          </cell>
          <cell r="N6665">
            <v>833.5</v>
          </cell>
        </row>
        <row r="6666">
          <cell r="B6666" t="str">
            <v>PAGAMENTO DE GORJETA</v>
          </cell>
          <cell r="C6666" t="str">
            <v>DESPESA C/ PESSOAL</v>
          </cell>
          <cell r="I6666" t="str">
            <v>julho</v>
          </cell>
          <cell r="N6666">
            <v>2087.89</v>
          </cell>
        </row>
        <row r="6667">
          <cell r="B6667" t="str">
            <v>SALARIOS</v>
          </cell>
          <cell r="C6667" t="str">
            <v>DESPESA C/ PESSOAL</v>
          </cell>
          <cell r="I6667" t="str">
            <v>julho</v>
          </cell>
          <cell r="N6667">
            <v>2805.27</v>
          </cell>
        </row>
        <row r="6668">
          <cell r="B6668" t="str">
            <v>SALARIOS</v>
          </cell>
          <cell r="C6668" t="str">
            <v>DESPESA C/ PESSOAL</v>
          </cell>
          <cell r="I6668" t="str">
            <v>julho</v>
          </cell>
          <cell r="N6668">
            <v>1346.55</v>
          </cell>
        </row>
        <row r="6669">
          <cell r="B6669" t="str">
            <v>SALARIOS</v>
          </cell>
          <cell r="C6669" t="str">
            <v>DESPESA C/ PESSOAL</v>
          </cell>
          <cell r="I6669" t="str">
            <v>julho</v>
          </cell>
          <cell r="N6669">
            <v>2884.25</v>
          </cell>
        </row>
        <row r="6670">
          <cell r="B6670" t="str">
            <v>PENSAO ALIMENTICIA</v>
          </cell>
          <cell r="C6670" t="str">
            <v>DESPESA C/ PESSOAL</v>
          </cell>
          <cell r="I6670" t="str">
            <v>julho</v>
          </cell>
          <cell r="N6670">
            <v>172.55</v>
          </cell>
        </row>
        <row r="6671">
          <cell r="B6671" t="str">
            <v>MAO DE OBRA - PJ</v>
          </cell>
          <cell r="C6671" t="str">
            <v>DESPESA C/ PESSOAL</v>
          </cell>
          <cell r="I6671" t="str">
            <v>julho</v>
          </cell>
          <cell r="N6671">
            <v>4000</v>
          </cell>
        </row>
        <row r="6672">
          <cell r="B6672" t="str">
            <v>MAO DE OBRA - PJ</v>
          </cell>
          <cell r="C6672" t="str">
            <v>DESPESA C/ PESSOAL</v>
          </cell>
          <cell r="I6672" t="str">
            <v>julho</v>
          </cell>
          <cell r="N6672">
            <v>8500</v>
          </cell>
        </row>
        <row r="6673">
          <cell r="B6673" t="str">
            <v>MAO DE OBRA - PJ</v>
          </cell>
          <cell r="C6673" t="str">
            <v>DESPESA C/ PESSOAL</v>
          </cell>
          <cell r="I6673" t="str">
            <v>julho</v>
          </cell>
          <cell r="N6673">
            <v>8000</v>
          </cell>
        </row>
        <row r="6674">
          <cell r="B6674" t="str">
            <v>MAO DE OBRA - PJ</v>
          </cell>
          <cell r="C6674" t="str">
            <v>DESPESA C/ PESSOAL</v>
          </cell>
          <cell r="I6674" t="str">
            <v>julho</v>
          </cell>
          <cell r="N6674">
            <v>13500</v>
          </cell>
        </row>
        <row r="6675">
          <cell r="B6675" t="str">
            <v>MAO DE OBRA - PJ</v>
          </cell>
          <cell r="C6675" t="str">
            <v>DESPESA C/ PESSOAL</v>
          </cell>
          <cell r="I6675" t="str">
            <v>julho</v>
          </cell>
          <cell r="N6675">
            <v>10000</v>
          </cell>
        </row>
        <row r="6676">
          <cell r="B6676" t="str">
            <v>MAO DE OBRA - PJ</v>
          </cell>
          <cell r="C6676" t="str">
            <v>DESPESA C/ PESSOAL</v>
          </cell>
          <cell r="I6676" t="str">
            <v>julho</v>
          </cell>
          <cell r="N6676">
            <v>5373.8</v>
          </cell>
        </row>
        <row r="6677">
          <cell r="B6677" t="str">
            <v>LOCACAO DE ESPACO, SALAS E GALPOES</v>
          </cell>
          <cell r="C6677" t="str">
            <v>CUSTO OCUPACAO</v>
          </cell>
          <cell r="I6677" t="str">
            <v>setembro</v>
          </cell>
          <cell r="N6677">
            <v>527.25</v>
          </cell>
        </row>
        <row r="6678">
          <cell r="B6678" t="str">
            <v>LOCACAO DE IMOVEL</v>
          </cell>
          <cell r="C6678" t="str">
            <v>CUSTO OCUPACAO</v>
          </cell>
          <cell r="I6678" t="str">
            <v>setembro</v>
          </cell>
          <cell r="N6678">
            <v>15000</v>
          </cell>
        </row>
        <row r="6679">
          <cell r="B6679" t="str">
            <v>ALARME E MONITORAMENTO</v>
          </cell>
          <cell r="C6679" t="str">
            <v>CUSTO OCUPACAO</v>
          </cell>
          <cell r="I6679" t="str">
            <v>setembro</v>
          </cell>
          <cell r="N6679">
            <v>205.38</v>
          </cell>
        </row>
        <row r="6680">
          <cell r="B6680" t="str">
            <v>ALARME E MONITORAMENTO</v>
          </cell>
          <cell r="C6680" t="str">
            <v>CUSTO OCUPACAO</v>
          </cell>
          <cell r="I6680" t="str">
            <v>setembro</v>
          </cell>
          <cell r="N6680">
            <v>204.82</v>
          </cell>
        </row>
        <row r="6681">
          <cell r="B6681" t="str">
            <v>IPTU</v>
          </cell>
          <cell r="C6681" t="str">
            <v>CUSTO OCUPACAO</v>
          </cell>
          <cell r="I6681" t="str">
            <v>setembro</v>
          </cell>
          <cell r="N6681">
            <v>1749.41</v>
          </cell>
        </row>
        <row r="6682">
          <cell r="B6682" t="str">
            <v>LOCACAO DE IMOVEL</v>
          </cell>
          <cell r="C6682" t="str">
            <v>CUSTO OCUPACAO</v>
          </cell>
          <cell r="I6682" t="str">
            <v>setembro</v>
          </cell>
          <cell r="N6682">
            <v>38900</v>
          </cell>
        </row>
        <row r="6683">
          <cell r="B6683" t="str">
            <v>IPTU</v>
          </cell>
          <cell r="C6683" t="str">
            <v>CUSTO OCUPACAO</v>
          </cell>
          <cell r="I6683" t="str">
            <v>setembro</v>
          </cell>
          <cell r="N6683">
            <v>5009.79</v>
          </cell>
        </row>
        <row r="6684">
          <cell r="B6684" t="str">
            <v>REFORMAS E MANUTENCAO</v>
          </cell>
          <cell r="C6684" t="str">
            <v>CUSTO OCUPACAO</v>
          </cell>
          <cell r="I6684" t="str">
            <v>setembro</v>
          </cell>
          <cell r="N6684">
            <v>585</v>
          </cell>
        </row>
        <row r="6685">
          <cell r="B6685" t="str">
            <v>SEGURO FIANCA</v>
          </cell>
          <cell r="C6685" t="str">
            <v>CUSTO OCUPACAO</v>
          </cell>
          <cell r="I6685" t="str">
            <v>setembro</v>
          </cell>
          <cell r="N6685">
            <v>2358.62</v>
          </cell>
        </row>
        <row r="6686">
          <cell r="B6686" t="str">
            <v>SEGURO PREDIAL</v>
          </cell>
          <cell r="C6686" t="str">
            <v>CUSTO OCUPACAO</v>
          </cell>
          <cell r="I6686" t="str">
            <v>setembro</v>
          </cell>
          <cell r="N6686">
            <v>280.32</v>
          </cell>
        </row>
        <row r="6687">
          <cell r="B6687" t="str">
            <v>LOCACAO DE IMOVEL</v>
          </cell>
          <cell r="C6687" t="str">
            <v>CUSTO OCUPACAO</v>
          </cell>
          <cell r="I6687" t="str">
            <v>outubro</v>
          </cell>
          <cell r="N6687">
            <v>15000</v>
          </cell>
        </row>
        <row r="6688">
          <cell r="B6688" t="str">
            <v>ALARME E MONITORAMENTO</v>
          </cell>
          <cell r="C6688" t="str">
            <v>CUSTO OCUPACAO</v>
          </cell>
          <cell r="I6688" t="str">
            <v>outubro</v>
          </cell>
          <cell r="N6688">
            <v>203.42</v>
          </cell>
        </row>
        <row r="6689">
          <cell r="B6689" t="str">
            <v>ALARME E MONITORAMENTO</v>
          </cell>
          <cell r="C6689" t="str">
            <v>CUSTO OCUPACAO</v>
          </cell>
          <cell r="I6689" t="str">
            <v>outubro</v>
          </cell>
          <cell r="N6689">
            <v>205.38</v>
          </cell>
        </row>
        <row r="6690">
          <cell r="B6690" t="str">
            <v>IPTU</v>
          </cell>
          <cell r="C6690" t="str">
            <v>CUSTO OCUPACAO</v>
          </cell>
          <cell r="I6690" t="str">
            <v>outubro</v>
          </cell>
          <cell r="N6690">
            <v>1749.41</v>
          </cell>
        </row>
        <row r="6691">
          <cell r="B6691" t="str">
            <v>LOCACAO DE ESPACO, SALAS E GALPOES</v>
          </cell>
          <cell r="C6691" t="str">
            <v>CUSTO OCUPACAO</v>
          </cell>
          <cell r="I6691" t="str">
            <v>outubro</v>
          </cell>
          <cell r="N6691">
            <v>527.25</v>
          </cell>
        </row>
        <row r="6692">
          <cell r="B6692" t="str">
            <v>REFORMAS E MANUTENCAO</v>
          </cell>
          <cell r="C6692" t="str">
            <v>CUSTO OCUPACAO</v>
          </cell>
          <cell r="I6692" t="str">
            <v>outubro</v>
          </cell>
          <cell r="N6692">
            <v>1890</v>
          </cell>
        </row>
        <row r="6693">
          <cell r="B6693" t="str">
            <v>REFORMAS E MANUTENCAO</v>
          </cell>
          <cell r="C6693" t="str">
            <v>CUSTO OCUPACAO</v>
          </cell>
          <cell r="I6693" t="str">
            <v>outubro</v>
          </cell>
          <cell r="N6693">
            <v>783.34</v>
          </cell>
        </row>
        <row r="6694">
          <cell r="B6694" t="str">
            <v>REFORMAS E MANUTENCAO</v>
          </cell>
          <cell r="C6694" t="str">
            <v>CUSTO OCUPACAO</v>
          </cell>
          <cell r="I6694" t="str">
            <v>outubro</v>
          </cell>
          <cell r="N6694">
            <v>1200</v>
          </cell>
        </row>
        <row r="6695">
          <cell r="B6695" t="str">
            <v>REFORMAS E MANUTENCAO</v>
          </cell>
          <cell r="C6695" t="str">
            <v>CUSTO OCUPACAO</v>
          </cell>
          <cell r="I6695" t="str">
            <v>outubro</v>
          </cell>
          <cell r="N6695">
            <v>975</v>
          </cell>
        </row>
        <row r="6696">
          <cell r="B6696" t="str">
            <v>REFORMAS E MANUTENCAO</v>
          </cell>
          <cell r="C6696" t="str">
            <v>CUSTO OCUPACAO</v>
          </cell>
          <cell r="I6696" t="str">
            <v>outubro</v>
          </cell>
          <cell r="N6696">
            <v>975</v>
          </cell>
        </row>
        <row r="6697">
          <cell r="B6697" t="str">
            <v>LOCACAO DE IMOVEL</v>
          </cell>
          <cell r="C6697" t="str">
            <v>CUSTO OCUPACAO</v>
          </cell>
          <cell r="I6697" t="str">
            <v>outubro</v>
          </cell>
          <cell r="N6697">
            <v>38900</v>
          </cell>
        </row>
        <row r="6698">
          <cell r="B6698" t="str">
            <v>IPTU</v>
          </cell>
          <cell r="C6698" t="str">
            <v>CUSTO OCUPACAO</v>
          </cell>
          <cell r="I6698" t="str">
            <v>outubro</v>
          </cell>
          <cell r="N6698">
            <v>5009.79</v>
          </cell>
        </row>
        <row r="6699">
          <cell r="B6699" t="str">
            <v>REFORMAS E MANUTENCAO</v>
          </cell>
          <cell r="C6699" t="str">
            <v>CUSTO OCUPACAO</v>
          </cell>
          <cell r="I6699" t="str">
            <v>outubro</v>
          </cell>
          <cell r="N6699">
            <v>1000</v>
          </cell>
        </row>
        <row r="6700">
          <cell r="B6700" t="str">
            <v>SEGURO FIANCA</v>
          </cell>
          <cell r="C6700" t="str">
            <v>CUSTO OCUPACAO</v>
          </cell>
          <cell r="I6700" t="str">
            <v>outubro</v>
          </cell>
          <cell r="N6700">
            <v>2358.62</v>
          </cell>
        </row>
        <row r="6701">
          <cell r="B6701" t="str">
            <v>SEGURO PREDIAL</v>
          </cell>
          <cell r="C6701" t="str">
            <v>CUSTO OCUPACAO</v>
          </cell>
          <cell r="I6701" t="str">
            <v>outubro</v>
          </cell>
          <cell r="N6701">
            <v>280.32</v>
          </cell>
        </row>
        <row r="6702">
          <cell r="B6702" t="str">
            <v>REFORMAS E MANUTENCAO</v>
          </cell>
          <cell r="C6702" t="str">
            <v>CUSTO OCUPACAO</v>
          </cell>
          <cell r="I6702" t="str">
            <v>outubro</v>
          </cell>
          <cell r="N6702">
            <v>2566.79</v>
          </cell>
        </row>
        <row r="6703">
          <cell r="B6703" t="str">
            <v>REFORMAS E MANUTENCAO</v>
          </cell>
          <cell r="C6703" t="str">
            <v>CUSTO OCUPACAO</v>
          </cell>
          <cell r="I6703" t="str">
            <v>outubro</v>
          </cell>
          <cell r="N6703">
            <v>4340.32</v>
          </cell>
        </row>
        <row r="6704">
          <cell r="B6704" t="str">
            <v>REFORMAS E MANUTENCAO</v>
          </cell>
          <cell r="C6704" t="str">
            <v>CUSTO OCUPACAO</v>
          </cell>
          <cell r="I6704" t="str">
            <v>outubro</v>
          </cell>
          <cell r="N6704">
            <v>632.59</v>
          </cell>
        </row>
        <row r="6705">
          <cell r="B6705" t="str">
            <v>REFORMAS E MANUTENCAO</v>
          </cell>
          <cell r="C6705" t="str">
            <v>CUSTO OCUPACAO</v>
          </cell>
          <cell r="I6705" t="str">
            <v>outubro</v>
          </cell>
          <cell r="N6705">
            <v>2187.9699999999998</v>
          </cell>
        </row>
        <row r="6706">
          <cell r="B6706" t="str">
            <v>REFORMAS E MANUTENCAO</v>
          </cell>
          <cell r="C6706" t="str">
            <v>CUSTO OCUPACAO</v>
          </cell>
          <cell r="I6706" t="str">
            <v>outubro</v>
          </cell>
          <cell r="N6706">
            <v>2300</v>
          </cell>
        </row>
        <row r="6707">
          <cell r="B6707" t="str">
            <v>REFORMAS E MANUTENCAO</v>
          </cell>
          <cell r="C6707" t="str">
            <v>CUSTO OCUPACAO</v>
          </cell>
          <cell r="I6707" t="str">
            <v>outubro</v>
          </cell>
          <cell r="N6707">
            <v>780</v>
          </cell>
        </row>
        <row r="6708">
          <cell r="B6708" t="str">
            <v>IPTU</v>
          </cell>
          <cell r="C6708" t="str">
            <v>CUSTO OCUPACAO</v>
          </cell>
          <cell r="I6708" t="str">
            <v>novembro</v>
          </cell>
          <cell r="N6708">
            <v>1405.7</v>
          </cell>
        </row>
        <row r="6709">
          <cell r="B6709" t="str">
            <v>IPTU</v>
          </cell>
          <cell r="C6709" t="str">
            <v>CUSTO OCUPACAO</v>
          </cell>
          <cell r="I6709" t="str">
            <v>novembro</v>
          </cell>
          <cell r="N6709">
            <v>1275.48</v>
          </cell>
        </row>
        <row r="6710">
          <cell r="B6710" t="str">
            <v>LOCACAO DE IMOVEL</v>
          </cell>
          <cell r="C6710" t="str">
            <v>CUSTO OCUPACAO</v>
          </cell>
          <cell r="I6710" t="str">
            <v>novembro</v>
          </cell>
          <cell r="N6710">
            <v>15000</v>
          </cell>
        </row>
        <row r="6711">
          <cell r="B6711" t="str">
            <v>LOCACAO DE ESPACO, SALAS E GALPOES</v>
          </cell>
          <cell r="C6711" t="str">
            <v>CUSTO OCUPACAO</v>
          </cell>
          <cell r="I6711" t="str">
            <v>novembro</v>
          </cell>
          <cell r="N6711">
            <v>527.25</v>
          </cell>
        </row>
        <row r="6712">
          <cell r="B6712" t="str">
            <v>REFORMAS E MANUTENCAO</v>
          </cell>
          <cell r="C6712" t="str">
            <v>CUSTO OCUPACAO</v>
          </cell>
          <cell r="I6712" t="str">
            <v>novembro</v>
          </cell>
          <cell r="N6712">
            <v>427.03</v>
          </cell>
        </row>
        <row r="6713">
          <cell r="B6713" t="str">
            <v>REFORMAS E MANUTENCAO</v>
          </cell>
          <cell r="C6713" t="str">
            <v>CUSTO OCUPACAO</v>
          </cell>
          <cell r="I6713" t="str">
            <v>novembro</v>
          </cell>
          <cell r="N6713">
            <v>1911</v>
          </cell>
        </row>
        <row r="6714">
          <cell r="B6714" t="str">
            <v>ALARME E MONITORAMENTO</v>
          </cell>
          <cell r="C6714" t="str">
            <v>CUSTO OCUPACAO</v>
          </cell>
          <cell r="I6714" t="str">
            <v>novembro</v>
          </cell>
          <cell r="N6714">
            <v>205.38</v>
          </cell>
        </row>
        <row r="6715">
          <cell r="B6715" t="str">
            <v>ALARME E MONITORAMENTO</v>
          </cell>
          <cell r="C6715" t="str">
            <v>CUSTO OCUPACAO</v>
          </cell>
          <cell r="I6715" t="str">
            <v>novembro</v>
          </cell>
          <cell r="N6715">
            <v>203.42</v>
          </cell>
        </row>
        <row r="6716">
          <cell r="B6716" t="str">
            <v>REFORMAS E MANUTENCAO</v>
          </cell>
          <cell r="C6716" t="str">
            <v>CUSTO OCUPACAO</v>
          </cell>
          <cell r="I6716" t="str">
            <v>novembro</v>
          </cell>
          <cell r="N6716">
            <v>360</v>
          </cell>
        </row>
        <row r="6717">
          <cell r="B6717" t="str">
            <v>REFORMAS E MANUTENCAO</v>
          </cell>
          <cell r="C6717" t="str">
            <v>CUSTO OCUPACAO</v>
          </cell>
          <cell r="I6717" t="str">
            <v>novembro</v>
          </cell>
          <cell r="N6717">
            <v>1000</v>
          </cell>
        </row>
        <row r="6718">
          <cell r="B6718" t="str">
            <v>IPTU</v>
          </cell>
          <cell r="C6718" t="str">
            <v>CUSTO OCUPACAO</v>
          </cell>
          <cell r="I6718" t="str">
            <v>novembro</v>
          </cell>
          <cell r="N6718">
            <v>1749.41</v>
          </cell>
        </row>
        <row r="6719">
          <cell r="B6719" t="str">
            <v>REFORMAS E MANUTENCAO</v>
          </cell>
          <cell r="C6719" t="str">
            <v>CUSTO OCUPACAO</v>
          </cell>
          <cell r="I6719" t="str">
            <v>novembro</v>
          </cell>
          <cell r="N6719">
            <v>2097</v>
          </cell>
        </row>
        <row r="6720">
          <cell r="B6720" t="str">
            <v>REFORMAS E MANUTENCAO</v>
          </cell>
          <cell r="C6720" t="str">
            <v>CUSTO OCUPACAO</v>
          </cell>
          <cell r="I6720" t="str">
            <v>novembro</v>
          </cell>
          <cell r="N6720">
            <v>783.33</v>
          </cell>
        </row>
        <row r="6721">
          <cell r="B6721" t="str">
            <v>LOCACAO DE IMOVEL</v>
          </cell>
          <cell r="C6721" t="str">
            <v>CUSTO OCUPACAO</v>
          </cell>
          <cell r="I6721" t="str">
            <v>novembro</v>
          </cell>
          <cell r="N6721">
            <v>38900</v>
          </cell>
        </row>
        <row r="6722">
          <cell r="B6722" t="str">
            <v>IPTU</v>
          </cell>
          <cell r="C6722" t="str">
            <v>CUSTO OCUPACAO</v>
          </cell>
          <cell r="I6722" t="str">
            <v>novembro</v>
          </cell>
          <cell r="N6722">
            <v>5009.79</v>
          </cell>
        </row>
        <row r="6723">
          <cell r="B6723" t="str">
            <v>REFORMAS E MANUTENCAO</v>
          </cell>
          <cell r="C6723" t="str">
            <v>CUSTO OCUPACAO</v>
          </cell>
          <cell r="I6723" t="str">
            <v>novembro</v>
          </cell>
          <cell r="N6723">
            <v>400</v>
          </cell>
        </row>
        <row r="6724">
          <cell r="B6724" t="str">
            <v>REFORMAS E MANUTENCAO</v>
          </cell>
          <cell r="C6724" t="str">
            <v>CUSTO OCUPACAO</v>
          </cell>
          <cell r="I6724" t="str">
            <v>novembro</v>
          </cell>
          <cell r="N6724">
            <v>2000</v>
          </cell>
        </row>
        <row r="6725">
          <cell r="B6725" t="str">
            <v>REFORMAS E MANUTENCAO</v>
          </cell>
          <cell r="C6725" t="str">
            <v>CUSTO OCUPACAO</v>
          </cell>
          <cell r="I6725" t="str">
            <v>novembro</v>
          </cell>
          <cell r="N6725">
            <v>2700</v>
          </cell>
        </row>
        <row r="6726">
          <cell r="B6726" t="str">
            <v>SEGURO PREDIAL</v>
          </cell>
          <cell r="C6726" t="str">
            <v>CUSTO OCUPACAO</v>
          </cell>
          <cell r="I6726" t="str">
            <v>novembro</v>
          </cell>
          <cell r="N6726">
            <v>280.32</v>
          </cell>
        </row>
        <row r="6727">
          <cell r="B6727" t="str">
            <v>REFORMAS E MANUTENCAO</v>
          </cell>
          <cell r="C6727" t="str">
            <v>CUSTO OCUPACAO</v>
          </cell>
          <cell r="I6727" t="str">
            <v>novembro</v>
          </cell>
          <cell r="N6727">
            <v>2566.8000000000002</v>
          </cell>
        </row>
        <row r="6728">
          <cell r="B6728" t="str">
            <v>REFORMAS E MANUTENCAO</v>
          </cell>
          <cell r="C6728" t="str">
            <v>CUSTO OCUPACAO</v>
          </cell>
          <cell r="I6728" t="str">
            <v>novembro</v>
          </cell>
          <cell r="N6728">
            <v>4340.3</v>
          </cell>
        </row>
        <row r="6729">
          <cell r="B6729" t="str">
            <v>REFORMAS E MANUTENCAO</v>
          </cell>
          <cell r="C6729" t="str">
            <v>CUSTO OCUPACAO</v>
          </cell>
          <cell r="I6729" t="str">
            <v>novembro</v>
          </cell>
          <cell r="N6729">
            <v>1169.31</v>
          </cell>
        </row>
        <row r="6730">
          <cell r="B6730" t="str">
            <v>REFORMAS E MANUTENCAO</v>
          </cell>
          <cell r="C6730" t="str">
            <v>CUSTO OCUPACAO</v>
          </cell>
          <cell r="I6730" t="str">
            <v>novembro</v>
          </cell>
          <cell r="N6730">
            <v>1000</v>
          </cell>
        </row>
        <row r="6731">
          <cell r="B6731" t="str">
            <v>SEGURO FIANCA</v>
          </cell>
          <cell r="C6731" t="str">
            <v>CUSTO OCUPACAO</v>
          </cell>
          <cell r="I6731" t="str">
            <v>novembro</v>
          </cell>
          <cell r="N6731">
            <v>2363.33</v>
          </cell>
        </row>
        <row r="6732">
          <cell r="B6732" t="str">
            <v>REFORMAS E MANUTENCAO</v>
          </cell>
          <cell r="C6732" t="str">
            <v>CUSTO OCUPACAO</v>
          </cell>
          <cell r="I6732" t="str">
            <v>novembro</v>
          </cell>
          <cell r="N6732">
            <v>360</v>
          </cell>
        </row>
        <row r="6733">
          <cell r="B6733" t="str">
            <v>REFORMAS E MANUTENCAO</v>
          </cell>
          <cell r="C6733" t="str">
            <v>CUSTO OCUPACAO</v>
          </cell>
          <cell r="I6733" t="str">
            <v>novembro</v>
          </cell>
          <cell r="N6733">
            <v>400</v>
          </cell>
        </row>
        <row r="6734">
          <cell r="B6734" t="str">
            <v>IPTU</v>
          </cell>
          <cell r="C6734" t="str">
            <v>CUSTO OCUPACAO</v>
          </cell>
          <cell r="I6734" t="str">
            <v>novembro</v>
          </cell>
          <cell r="N6734">
            <v>1269.3599999999999</v>
          </cell>
        </row>
        <row r="6735">
          <cell r="B6735" t="str">
            <v>REFORMAS E MANUTENCAO</v>
          </cell>
          <cell r="C6735" t="str">
            <v>CUSTO OCUPACAO</v>
          </cell>
          <cell r="I6735" t="str">
            <v>novembro</v>
          </cell>
          <cell r="N6735">
            <v>400</v>
          </cell>
        </row>
        <row r="6736">
          <cell r="B6736" t="str">
            <v>LOCACAO DE IMOVEL</v>
          </cell>
          <cell r="C6736" t="str">
            <v>CUSTO OCUPACAO</v>
          </cell>
          <cell r="I6736" t="str">
            <v>dezembro</v>
          </cell>
          <cell r="N6736">
            <v>15000</v>
          </cell>
        </row>
        <row r="6737">
          <cell r="B6737" t="str">
            <v>LOCACAO DE ESPACO, SALAS E GALPOES</v>
          </cell>
          <cell r="C6737" t="str">
            <v>CUSTO OCUPACAO</v>
          </cell>
          <cell r="I6737" t="str">
            <v>dezembro</v>
          </cell>
          <cell r="N6737">
            <v>527.25</v>
          </cell>
        </row>
        <row r="6738">
          <cell r="B6738" t="str">
            <v>REFORMAS E MANUTENCAO</v>
          </cell>
          <cell r="C6738" t="str">
            <v>CUSTO OCUPACAO</v>
          </cell>
          <cell r="I6738" t="str">
            <v>dezembro</v>
          </cell>
          <cell r="N6738">
            <v>1820</v>
          </cell>
        </row>
        <row r="6739">
          <cell r="B6739" t="str">
            <v>ALARME E MONITORAMENTO</v>
          </cell>
          <cell r="C6739" t="str">
            <v>CUSTO OCUPACAO</v>
          </cell>
          <cell r="I6739" t="str">
            <v>dezembro</v>
          </cell>
          <cell r="N6739">
            <v>203.42</v>
          </cell>
        </row>
        <row r="6740">
          <cell r="B6740" t="str">
            <v>ALARME E MONITORAMENTO</v>
          </cell>
          <cell r="C6740" t="str">
            <v>CUSTO OCUPACAO</v>
          </cell>
          <cell r="I6740" t="str">
            <v>dezembro</v>
          </cell>
          <cell r="N6740">
            <v>205.38</v>
          </cell>
        </row>
        <row r="6741">
          <cell r="B6741" t="str">
            <v>REFORMAS E MANUTENCAO</v>
          </cell>
          <cell r="C6741" t="str">
            <v>CUSTO OCUPACAO</v>
          </cell>
          <cell r="I6741" t="str">
            <v>dezembro</v>
          </cell>
          <cell r="N6741">
            <v>380</v>
          </cell>
        </row>
        <row r="6742">
          <cell r="B6742" t="str">
            <v>REFORMAS E MANUTENCAO</v>
          </cell>
          <cell r="C6742" t="str">
            <v>CUSTO OCUPACAO</v>
          </cell>
          <cell r="I6742" t="str">
            <v>dezembro</v>
          </cell>
          <cell r="N6742">
            <v>4000</v>
          </cell>
        </row>
        <row r="6743">
          <cell r="B6743" t="str">
            <v>REFORMAS E MANUTENCAO</v>
          </cell>
          <cell r="C6743" t="str">
            <v>CUSTO OCUPACAO</v>
          </cell>
          <cell r="I6743" t="str">
            <v>dezembro</v>
          </cell>
          <cell r="N6743">
            <v>2481</v>
          </cell>
        </row>
        <row r="6744">
          <cell r="B6744" t="str">
            <v>REFORMAS E MANUTENCAO</v>
          </cell>
          <cell r="C6744" t="str">
            <v>CUSTO OCUPACAO</v>
          </cell>
          <cell r="I6744" t="str">
            <v>dezembro</v>
          </cell>
          <cell r="N6744">
            <v>783.33</v>
          </cell>
        </row>
        <row r="6745">
          <cell r="B6745" t="str">
            <v>REFORMAS E MANUTENCAO</v>
          </cell>
          <cell r="C6745" t="str">
            <v>CUSTO OCUPACAO</v>
          </cell>
          <cell r="I6745" t="str">
            <v>dezembro</v>
          </cell>
          <cell r="N6745">
            <v>450</v>
          </cell>
        </row>
        <row r="6746">
          <cell r="B6746" t="str">
            <v>REFORMAS E MANUTENCAO</v>
          </cell>
          <cell r="C6746" t="str">
            <v>CUSTO OCUPACAO</v>
          </cell>
          <cell r="I6746" t="str">
            <v>dezembro</v>
          </cell>
          <cell r="N6746">
            <v>1500</v>
          </cell>
        </row>
        <row r="6747">
          <cell r="B6747" t="str">
            <v>LOCACAO DE IMOVEL</v>
          </cell>
          <cell r="C6747" t="str">
            <v>CUSTO OCUPACAO</v>
          </cell>
          <cell r="I6747" t="str">
            <v>dezembro</v>
          </cell>
          <cell r="N6747">
            <v>40551.11</v>
          </cell>
        </row>
        <row r="6748">
          <cell r="B6748" t="str">
            <v>REFORMAS E MANUTENCAO</v>
          </cell>
          <cell r="C6748" t="str">
            <v>CUSTO OCUPACAO</v>
          </cell>
          <cell r="I6748" t="str">
            <v>dezembro</v>
          </cell>
          <cell r="N6748">
            <v>392</v>
          </cell>
        </row>
        <row r="6749">
          <cell r="B6749" t="str">
            <v>LOCACAO DE IMOVEL</v>
          </cell>
          <cell r="C6749" t="str">
            <v>CUSTO OCUPACAO</v>
          </cell>
          <cell r="I6749" t="str">
            <v>dezembro</v>
          </cell>
          <cell r="N6749">
            <v>8261.56</v>
          </cell>
        </row>
        <row r="6750">
          <cell r="B6750" t="str">
            <v>REFORMAS E MANUTENCAO</v>
          </cell>
          <cell r="C6750" t="str">
            <v>CUSTO OCUPACAO</v>
          </cell>
          <cell r="I6750" t="str">
            <v>dezembro</v>
          </cell>
          <cell r="N6750">
            <v>1500</v>
          </cell>
        </row>
        <row r="6751">
          <cell r="B6751" t="str">
            <v>SEGURO PREDIAL</v>
          </cell>
          <cell r="C6751" t="str">
            <v>CUSTO OCUPACAO</v>
          </cell>
          <cell r="I6751" t="str">
            <v>dezembro</v>
          </cell>
          <cell r="N6751">
            <v>280.26</v>
          </cell>
        </row>
        <row r="6752">
          <cell r="B6752" t="str">
            <v>SEGURO FIANCA</v>
          </cell>
          <cell r="C6752" t="str">
            <v>CUSTO OCUPACAO</v>
          </cell>
          <cell r="I6752" t="str">
            <v>dezembro</v>
          </cell>
          <cell r="N6752">
            <v>2358.62</v>
          </cell>
        </row>
        <row r="6753">
          <cell r="B6753" t="str">
            <v>REFORMAS E MANUTENCAO</v>
          </cell>
          <cell r="C6753" t="str">
            <v>CUSTO OCUPACAO</v>
          </cell>
          <cell r="I6753" t="str">
            <v>dezembro</v>
          </cell>
          <cell r="N6753">
            <v>4340.3</v>
          </cell>
        </row>
        <row r="6754">
          <cell r="B6754" t="str">
            <v>REFORMAS E MANUTENCAO</v>
          </cell>
          <cell r="C6754" t="str">
            <v>CUSTO OCUPACAO</v>
          </cell>
          <cell r="I6754" t="str">
            <v>dezembro</v>
          </cell>
          <cell r="N6754">
            <v>2566.7800000000002</v>
          </cell>
        </row>
        <row r="6755">
          <cell r="B6755" t="str">
            <v>REFORMAS E MANUTENCAO</v>
          </cell>
          <cell r="C6755" t="str">
            <v>CUSTO OCUPACAO</v>
          </cell>
          <cell r="I6755" t="str">
            <v>dezembro</v>
          </cell>
          <cell r="N6755">
            <v>1169.31</v>
          </cell>
        </row>
        <row r="6756">
          <cell r="B6756" t="str">
            <v>REFORMAS E MANUTENCAO</v>
          </cell>
          <cell r="C6756" t="str">
            <v>CUSTO OCUPACAO</v>
          </cell>
          <cell r="I6756" t="str">
            <v>dezembro</v>
          </cell>
          <cell r="N6756">
            <v>2481</v>
          </cell>
        </row>
        <row r="6757">
          <cell r="B6757" t="str">
            <v>IPTU</v>
          </cell>
          <cell r="C6757" t="str">
            <v>CUSTO OCUPACAO</v>
          </cell>
          <cell r="I6757" t="str">
            <v>dezembro</v>
          </cell>
          <cell r="N6757">
            <v>1280.48</v>
          </cell>
        </row>
        <row r="6758">
          <cell r="B6758" t="str">
            <v>LOCACAO DE ESPACO, SALAS E GALPOES</v>
          </cell>
          <cell r="C6758" t="str">
            <v>CUSTO OCUPACAO</v>
          </cell>
          <cell r="I6758" t="str">
            <v>janeiro</v>
          </cell>
          <cell r="N6758">
            <v>556.72</v>
          </cell>
        </row>
        <row r="6759">
          <cell r="B6759" t="str">
            <v>LOCACAO DE IMOVEL</v>
          </cell>
          <cell r="C6759" t="str">
            <v>CUSTO OCUPACAO</v>
          </cell>
          <cell r="I6759" t="str">
            <v>janeiro</v>
          </cell>
          <cell r="N6759">
            <v>15000</v>
          </cell>
        </row>
        <row r="6760">
          <cell r="B6760" t="str">
            <v>ALARME E MONITORAMENTO</v>
          </cell>
          <cell r="C6760" t="str">
            <v>CUSTO OCUPACAO</v>
          </cell>
          <cell r="I6760" t="str">
            <v>janeiro</v>
          </cell>
          <cell r="N6760">
            <v>203.42</v>
          </cell>
        </row>
        <row r="6761">
          <cell r="B6761" t="str">
            <v>ALARME E MONITORAMENTO</v>
          </cell>
          <cell r="C6761" t="str">
            <v>CUSTO OCUPACAO</v>
          </cell>
          <cell r="I6761" t="str">
            <v>janeiro</v>
          </cell>
          <cell r="N6761">
            <v>205.38</v>
          </cell>
        </row>
        <row r="6762">
          <cell r="B6762" t="str">
            <v>LOCACAO DE IMOVEL</v>
          </cell>
          <cell r="C6762" t="str">
            <v>CUSTO OCUPACAO</v>
          </cell>
          <cell r="I6762" t="str">
            <v>janeiro</v>
          </cell>
          <cell r="N6762">
            <v>40551.11</v>
          </cell>
        </row>
        <row r="6763">
          <cell r="B6763" t="str">
            <v>REFORMAS E MANUTENCAO</v>
          </cell>
          <cell r="C6763" t="str">
            <v>CUSTO OCUPACAO</v>
          </cell>
          <cell r="I6763" t="str">
            <v>janeiro</v>
          </cell>
          <cell r="N6763">
            <v>500</v>
          </cell>
        </row>
        <row r="6764">
          <cell r="B6764" t="str">
            <v>REFORMAS E MANUTENCAO</v>
          </cell>
          <cell r="C6764" t="str">
            <v>CUSTO OCUPACAO</v>
          </cell>
          <cell r="I6764" t="str">
            <v>janeiro</v>
          </cell>
          <cell r="N6764">
            <v>1150</v>
          </cell>
        </row>
        <row r="6765">
          <cell r="B6765" t="str">
            <v>SEGURO FIANCA</v>
          </cell>
          <cell r="C6765" t="str">
            <v>CUSTO OCUPACAO</v>
          </cell>
          <cell r="I6765" t="str">
            <v>janeiro</v>
          </cell>
          <cell r="N6765">
            <v>2358.62</v>
          </cell>
        </row>
        <row r="6766">
          <cell r="B6766" t="str">
            <v>REFORMAS E MANUTENCAO</v>
          </cell>
          <cell r="C6766" t="str">
            <v>CUSTO OCUPACAO</v>
          </cell>
          <cell r="I6766" t="str">
            <v>janeiro</v>
          </cell>
          <cell r="N6766">
            <v>1150</v>
          </cell>
        </row>
        <row r="6767">
          <cell r="B6767" t="str">
            <v>IPTU</v>
          </cell>
          <cell r="C6767" t="str">
            <v>CUSTO OCUPACAO</v>
          </cell>
          <cell r="I6767" t="str">
            <v>janeiro</v>
          </cell>
          <cell r="N6767">
            <v>1292.4000000000001</v>
          </cell>
        </row>
        <row r="6768">
          <cell r="B6768" t="str">
            <v>REFORMAS E MANUTENCAO</v>
          </cell>
          <cell r="C6768" t="str">
            <v>CUSTO OCUPACAO</v>
          </cell>
          <cell r="I6768" t="str">
            <v>janeiro</v>
          </cell>
          <cell r="N6768">
            <v>1395</v>
          </cell>
        </row>
        <row r="6769">
          <cell r="B6769" t="str">
            <v>LOCACAO DE ESPACO, SALAS E GALPOES</v>
          </cell>
          <cell r="C6769" t="str">
            <v>CUSTO OCUPACAO</v>
          </cell>
          <cell r="I6769" t="str">
            <v>fevereiro</v>
          </cell>
          <cell r="N6769">
            <v>556.72</v>
          </cell>
        </row>
        <row r="6770">
          <cell r="B6770" t="str">
            <v>LOCACAO DE IMOVEL</v>
          </cell>
          <cell r="C6770" t="str">
            <v>CUSTO OCUPACAO</v>
          </cell>
          <cell r="I6770" t="str">
            <v>fevereiro</v>
          </cell>
          <cell r="N6770">
            <v>15000</v>
          </cell>
        </row>
        <row r="6771">
          <cell r="B6771" t="str">
            <v>ALARME E MONITORAMENTO</v>
          </cell>
          <cell r="C6771" t="str">
            <v>CUSTO OCUPACAO</v>
          </cell>
          <cell r="I6771" t="str">
            <v>fevereiro</v>
          </cell>
          <cell r="N6771">
            <v>130</v>
          </cell>
        </row>
        <row r="6772">
          <cell r="B6772" t="str">
            <v>ALARME E MONITORAMENTO</v>
          </cell>
          <cell r="C6772" t="str">
            <v>CUSTO OCUPACAO</v>
          </cell>
          <cell r="I6772" t="str">
            <v>fevereiro</v>
          </cell>
          <cell r="N6772">
            <v>203.42</v>
          </cell>
        </row>
        <row r="6773">
          <cell r="B6773" t="str">
            <v>ALARME E MONITORAMENTO</v>
          </cell>
          <cell r="C6773" t="str">
            <v>CUSTO OCUPACAO</v>
          </cell>
          <cell r="I6773" t="str">
            <v>fevereiro</v>
          </cell>
          <cell r="N6773">
            <v>205.38</v>
          </cell>
        </row>
        <row r="6774">
          <cell r="B6774" t="str">
            <v>IPTU</v>
          </cell>
          <cell r="C6774" t="str">
            <v>CUSTO OCUPACAO</v>
          </cell>
          <cell r="I6774" t="str">
            <v>fevereiro</v>
          </cell>
          <cell r="N6774">
            <v>2031.73</v>
          </cell>
        </row>
        <row r="6775">
          <cell r="B6775" t="str">
            <v>LOCACAO DE IMOVEL</v>
          </cell>
          <cell r="C6775" t="str">
            <v>CUSTO OCUPACAO</v>
          </cell>
          <cell r="I6775" t="str">
            <v>fevereiro</v>
          </cell>
          <cell r="N6775">
            <v>40551.11</v>
          </cell>
        </row>
        <row r="6776">
          <cell r="B6776" t="str">
            <v>IPTU</v>
          </cell>
          <cell r="C6776" t="str">
            <v>CUSTO OCUPACAO</v>
          </cell>
          <cell r="I6776" t="str">
            <v>fevereiro</v>
          </cell>
          <cell r="N6776">
            <v>7334.23</v>
          </cell>
        </row>
        <row r="6777">
          <cell r="B6777" t="str">
            <v>SEGURO FIANCA</v>
          </cell>
          <cell r="C6777" t="str">
            <v>CUSTO OCUPACAO</v>
          </cell>
          <cell r="I6777" t="str">
            <v>fevereiro</v>
          </cell>
          <cell r="N6777">
            <v>2358.62</v>
          </cell>
        </row>
        <row r="6778">
          <cell r="B6778" t="str">
            <v>IPTU</v>
          </cell>
          <cell r="C6778" t="str">
            <v>CUSTO OCUPACAO</v>
          </cell>
          <cell r="I6778" t="str">
            <v>fevereiro</v>
          </cell>
          <cell r="N6778">
            <v>1305.5</v>
          </cell>
        </row>
        <row r="6779">
          <cell r="B6779" t="str">
            <v>ALARME E MONITORAMENTO</v>
          </cell>
          <cell r="C6779" t="str">
            <v>CUSTO OCUPACAO</v>
          </cell>
          <cell r="I6779" t="str">
            <v>março</v>
          </cell>
          <cell r="N6779">
            <v>203.42</v>
          </cell>
        </row>
        <row r="6780">
          <cell r="B6780" t="str">
            <v>ALARME E MONITORAMENTO</v>
          </cell>
          <cell r="C6780" t="str">
            <v>CUSTO OCUPACAO</v>
          </cell>
          <cell r="I6780" t="str">
            <v>março</v>
          </cell>
          <cell r="N6780">
            <v>205.38</v>
          </cell>
        </row>
        <row r="6781">
          <cell r="B6781" t="str">
            <v>LOCACAO DE ESPACO, SALAS E GALPOES</v>
          </cell>
          <cell r="C6781" t="str">
            <v>CUSTO OCUPACAO</v>
          </cell>
          <cell r="I6781" t="str">
            <v>março</v>
          </cell>
          <cell r="N6781">
            <v>556.72</v>
          </cell>
        </row>
        <row r="6782">
          <cell r="B6782" t="str">
            <v>LOCACAO DE IMOVEL</v>
          </cell>
          <cell r="C6782" t="str">
            <v>CUSTO OCUPACAO</v>
          </cell>
          <cell r="I6782" t="str">
            <v>março</v>
          </cell>
          <cell r="N6782">
            <v>15000</v>
          </cell>
        </row>
        <row r="6783">
          <cell r="B6783" t="str">
            <v>REFORMAS E MANUTENCAO</v>
          </cell>
          <cell r="C6783" t="str">
            <v>CUSTO OCUPACAO</v>
          </cell>
          <cell r="I6783" t="str">
            <v>março</v>
          </cell>
          <cell r="N6783">
            <v>79</v>
          </cell>
        </row>
        <row r="6784">
          <cell r="B6784" t="str">
            <v>IPTU</v>
          </cell>
          <cell r="C6784" t="str">
            <v>CUSTO OCUPACAO</v>
          </cell>
          <cell r="I6784" t="str">
            <v>março</v>
          </cell>
          <cell r="N6784">
            <v>2011.82</v>
          </cell>
        </row>
        <row r="6785">
          <cell r="B6785" t="str">
            <v>REFORMAS E MANUTENCAO</v>
          </cell>
          <cell r="C6785" t="str">
            <v>CUSTO OCUPACAO</v>
          </cell>
          <cell r="I6785" t="str">
            <v>março</v>
          </cell>
          <cell r="N6785">
            <v>548.75</v>
          </cell>
        </row>
        <row r="6786">
          <cell r="B6786" t="str">
            <v>LOCACAO DE IMOVEL</v>
          </cell>
          <cell r="C6786" t="str">
            <v>CUSTO OCUPACAO</v>
          </cell>
          <cell r="I6786" t="str">
            <v>março</v>
          </cell>
          <cell r="N6786">
            <v>40551.11</v>
          </cell>
        </row>
        <row r="6787">
          <cell r="B6787" t="str">
            <v>REFORMAS E MANUTENCAO</v>
          </cell>
          <cell r="C6787" t="str">
            <v>CUSTO OCUPACAO</v>
          </cell>
          <cell r="I6787" t="str">
            <v>março</v>
          </cell>
          <cell r="N6787">
            <v>250</v>
          </cell>
        </row>
        <row r="6788">
          <cell r="B6788" t="str">
            <v>IPTU</v>
          </cell>
          <cell r="C6788" t="str">
            <v>CUSTO OCUPACAO</v>
          </cell>
          <cell r="I6788" t="str">
            <v>março</v>
          </cell>
          <cell r="N6788">
            <v>7334.23</v>
          </cell>
        </row>
        <row r="6789">
          <cell r="B6789" t="str">
            <v>SEGURO PREDIAL</v>
          </cell>
          <cell r="C6789" t="str">
            <v>CUSTO OCUPACAO</v>
          </cell>
          <cell r="I6789" t="str">
            <v>março</v>
          </cell>
          <cell r="N6789">
            <v>1664.91</v>
          </cell>
        </row>
        <row r="6790">
          <cell r="B6790" t="str">
            <v>SEGURO FIANCA</v>
          </cell>
          <cell r="C6790" t="str">
            <v>CUSTO OCUPACAO</v>
          </cell>
          <cell r="I6790" t="str">
            <v>março</v>
          </cell>
          <cell r="N6790">
            <v>2358.62</v>
          </cell>
        </row>
        <row r="6791">
          <cell r="B6791" t="str">
            <v>SEGURO PREDIAL</v>
          </cell>
          <cell r="C6791" t="str">
            <v>CUSTO OCUPACAO</v>
          </cell>
          <cell r="I6791" t="str">
            <v>março</v>
          </cell>
          <cell r="N6791">
            <v>429.69</v>
          </cell>
        </row>
        <row r="6792">
          <cell r="B6792" t="str">
            <v>LOCACAO DE ESPACO, SALAS E GALPOES</v>
          </cell>
          <cell r="C6792" t="str">
            <v>CUSTO OCUPACAO</v>
          </cell>
          <cell r="I6792" t="str">
            <v>março</v>
          </cell>
          <cell r="N6792">
            <v>556.72</v>
          </cell>
        </row>
        <row r="6793">
          <cell r="B6793" t="str">
            <v>IPTU</v>
          </cell>
          <cell r="C6793" t="str">
            <v>CUSTO OCUPACAO</v>
          </cell>
          <cell r="I6793" t="str">
            <v>março</v>
          </cell>
          <cell r="N6793">
            <v>1318.36</v>
          </cell>
        </row>
        <row r="6794">
          <cell r="B6794" t="str">
            <v>LOCACAO DE IMOVEL</v>
          </cell>
          <cell r="C6794" t="str">
            <v>CUSTO OCUPACAO</v>
          </cell>
          <cell r="I6794" t="str">
            <v>abril</v>
          </cell>
          <cell r="N6794">
            <v>15000</v>
          </cell>
        </row>
        <row r="6795">
          <cell r="B6795" t="str">
            <v>ALARME E MONITORAMENTO</v>
          </cell>
          <cell r="C6795" t="str">
            <v>CUSTO OCUPACAO</v>
          </cell>
          <cell r="I6795" t="str">
            <v>abril</v>
          </cell>
          <cell r="N6795">
            <v>203.42</v>
          </cell>
        </row>
        <row r="6796">
          <cell r="B6796" t="str">
            <v>ALARME E MONITORAMENTO</v>
          </cell>
          <cell r="C6796" t="str">
            <v>CUSTO OCUPACAO</v>
          </cell>
          <cell r="I6796" t="str">
            <v>abril</v>
          </cell>
          <cell r="N6796">
            <v>205.38</v>
          </cell>
        </row>
        <row r="6797">
          <cell r="B6797" t="str">
            <v>IPTU</v>
          </cell>
          <cell r="C6797" t="str">
            <v>CUSTO OCUPACAO</v>
          </cell>
          <cell r="I6797" t="str">
            <v>abril</v>
          </cell>
          <cell r="N6797">
            <v>2011.82</v>
          </cell>
        </row>
        <row r="6798">
          <cell r="B6798" t="str">
            <v>LOCACAO DE IMOVEL</v>
          </cell>
          <cell r="C6798" t="str">
            <v>CUSTO OCUPACAO</v>
          </cell>
          <cell r="I6798" t="str">
            <v>abril</v>
          </cell>
          <cell r="N6798">
            <v>40551.11</v>
          </cell>
        </row>
        <row r="6799">
          <cell r="B6799" t="str">
            <v>SEGURO PREDIAL</v>
          </cell>
          <cell r="C6799" t="str">
            <v>CUSTO OCUPACAO</v>
          </cell>
          <cell r="I6799" t="str">
            <v>abril</v>
          </cell>
          <cell r="N6799">
            <v>1664.91</v>
          </cell>
        </row>
        <row r="6800">
          <cell r="B6800" t="str">
            <v>IPTU</v>
          </cell>
          <cell r="C6800" t="str">
            <v>CUSTO OCUPACAO</v>
          </cell>
          <cell r="I6800" t="str">
            <v>abril</v>
          </cell>
          <cell r="N6800">
            <v>7334.23</v>
          </cell>
        </row>
        <row r="6801">
          <cell r="B6801" t="str">
            <v>SEGURO FIANCA</v>
          </cell>
          <cell r="C6801" t="str">
            <v>CUSTO OCUPACAO</v>
          </cell>
          <cell r="I6801" t="str">
            <v>abril</v>
          </cell>
          <cell r="N6801">
            <v>2358.62</v>
          </cell>
        </row>
        <row r="6802">
          <cell r="B6802" t="str">
            <v>SEGURO PREDIAL</v>
          </cell>
          <cell r="C6802" t="str">
            <v>CUSTO OCUPACAO</v>
          </cell>
          <cell r="I6802" t="str">
            <v>abril</v>
          </cell>
          <cell r="N6802">
            <v>429.69</v>
          </cell>
        </row>
        <row r="6803">
          <cell r="B6803" t="str">
            <v>REFORMAS E MANUTENCAO</v>
          </cell>
          <cell r="C6803" t="str">
            <v>CUSTO OCUPACAO</v>
          </cell>
          <cell r="I6803" t="str">
            <v>abril</v>
          </cell>
          <cell r="N6803">
            <v>696</v>
          </cell>
        </row>
        <row r="6804">
          <cell r="B6804" t="str">
            <v>IPTU</v>
          </cell>
          <cell r="C6804" t="str">
            <v>CUSTO OCUPACAO</v>
          </cell>
          <cell r="I6804" t="str">
            <v>abril</v>
          </cell>
          <cell r="N6804">
            <v>1331.07</v>
          </cell>
        </row>
        <row r="6805">
          <cell r="B6805" t="str">
            <v>REFORMAS E MANUTENCAO</v>
          </cell>
          <cell r="C6805" t="str">
            <v>CUSTO OCUPACAO</v>
          </cell>
          <cell r="I6805" t="str">
            <v>abril</v>
          </cell>
          <cell r="N6805">
            <v>1000</v>
          </cell>
        </row>
        <row r="6806">
          <cell r="B6806" t="str">
            <v>REFORMAS E MANUTENCAO</v>
          </cell>
          <cell r="C6806" t="str">
            <v>CUSTO OCUPACAO</v>
          </cell>
          <cell r="I6806" t="str">
            <v>abril</v>
          </cell>
          <cell r="N6806">
            <v>1200</v>
          </cell>
        </row>
        <row r="6807">
          <cell r="B6807" t="str">
            <v>LOCACAO DE IMOVEL</v>
          </cell>
          <cell r="C6807" t="str">
            <v>CUSTO OCUPACAO</v>
          </cell>
          <cell r="I6807" t="str">
            <v>maio</v>
          </cell>
          <cell r="N6807">
            <v>15000</v>
          </cell>
        </row>
        <row r="6808">
          <cell r="B6808" t="str">
            <v>LOCACAO DE ESPACO, SALAS E GALPOES</v>
          </cell>
          <cell r="C6808" t="str">
            <v>CUSTO OCUPACAO</v>
          </cell>
          <cell r="I6808" t="str">
            <v>maio</v>
          </cell>
          <cell r="N6808">
            <v>556.72</v>
          </cell>
        </row>
        <row r="6809">
          <cell r="B6809" t="str">
            <v>ALARME E MONITORAMENTO</v>
          </cell>
          <cell r="C6809" t="str">
            <v>CUSTO OCUPACAO</v>
          </cell>
          <cell r="I6809" t="str">
            <v>maio</v>
          </cell>
          <cell r="N6809">
            <v>205.38</v>
          </cell>
        </row>
        <row r="6810">
          <cell r="B6810" t="str">
            <v>ALARME E MONITORAMENTO</v>
          </cell>
          <cell r="C6810" t="str">
            <v>CUSTO OCUPACAO</v>
          </cell>
          <cell r="I6810" t="str">
            <v>maio</v>
          </cell>
          <cell r="N6810">
            <v>203.42</v>
          </cell>
        </row>
        <row r="6811">
          <cell r="B6811" t="str">
            <v>REFORMAS E MANUTENCAO</v>
          </cell>
          <cell r="C6811" t="str">
            <v>CUSTO OCUPACAO</v>
          </cell>
          <cell r="I6811" t="str">
            <v>maio</v>
          </cell>
          <cell r="N6811">
            <v>2204.48</v>
          </cell>
        </row>
        <row r="6812">
          <cell r="B6812" t="str">
            <v>REFORMAS E MANUTENCAO</v>
          </cell>
          <cell r="C6812" t="str">
            <v>CUSTO OCUPACAO</v>
          </cell>
          <cell r="I6812" t="str">
            <v>maio</v>
          </cell>
          <cell r="N6812">
            <v>180</v>
          </cell>
        </row>
        <row r="6813">
          <cell r="B6813" t="str">
            <v>IPTU</v>
          </cell>
          <cell r="C6813" t="str">
            <v>CUSTO OCUPACAO</v>
          </cell>
          <cell r="I6813" t="str">
            <v>maio</v>
          </cell>
          <cell r="N6813">
            <v>2011.82</v>
          </cell>
        </row>
        <row r="6814">
          <cell r="B6814" t="str">
            <v>LOCACAO DE IMOVEL</v>
          </cell>
          <cell r="C6814" t="str">
            <v>CUSTO OCUPACAO</v>
          </cell>
          <cell r="I6814" t="str">
            <v>maio</v>
          </cell>
          <cell r="N6814">
            <v>40551.11</v>
          </cell>
        </row>
        <row r="6815">
          <cell r="B6815" t="str">
            <v>IPTU</v>
          </cell>
          <cell r="C6815" t="str">
            <v>CUSTO OCUPACAO</v>
          </cell>
          <cell r="I6815" t="str">
            <v>maio</v>
          </cell>
          <cell r="N6815">
            <v>7334.23</v>
          </cell>
        </row>
        <row r="6816">
          <cell r="B6816" t="str">
            <v>SEGURO PREDIAL</v>
          </cell>
          <cell r="C6816" t="str">
            <v>CUSTO OCUPACAO</v>
          </cell>
          <cell r="I6816" t="str">
            <v>maio</v>
          </cell>
          <cell r="N6816">
            <v>1664.91</v>
          </cell>
        </row>
        <row r="6817">
          <cell r="B6817" t="str">
            <v>SEGURO FIANCA</v>
          </cell>
          <cell r="C6817" t="str">
            <v>CUSTO OCUPACAO</v>
          </cell>
          <cell r="I6817" t="str">
            <v>maio</v>
          </cell>
          <cell r="N6817">
            <v>2358.62</v>
          </cell>
        </row>
        <row r="6818">
          <cell r="B6818" t="str">
            <v>SEGURO PREDIAL</v>
          </cell>
          <cell r="C6818" t="str">
            <v>CUSTO OCUPACAO</v>
          </cell>
          <cell r="I6818" t="str">
            <v>maio</v>
          </cell>
          <cell r="N6818">
            <v>429.69</v>
          </cell>
        </row>
        <row r="6819">
          <cell r="B6819" t="str">
            <v>IPTU</v>
          </cell>
          <cell r="C6819" t="str">
            <v>CUSTO OCUPACAO</v>
          </cell>
          <cell r="I6819" t="str">
            <v>maio</v>
          </cell>
          <cell r="N6819">
            <v>1345.13</v>
          </cell>
        </row>
        <row r="6820">
          <cell r="B6820" t="str">
            <v>LOCACAO DE ESPACO, SALAS E GALPOES</v>
          </cell>
          <cell r="C6820" t="str">
            <v>CUSTO OCUPACAO</v>
          </cell>
          <cell r="I6820" t="str">
            <v>junho</v>
          </cell>
          <cell r="N6820">
            <v>556.72</v>
          </cell>
        </row>
        <row r="6821">
          <cell r="B6821" t="str">
            <v>LOCACAO DE IMOVEL</v>
          </cell>
          <cell r="C6821" t="str">
            <v>CUSTO OCUPACAO</v>
          </cell>
          <cell r="I6821" t="str">
            <v>junho</v>
          </cell>
          <cell r="N6821">
            <v>15000</v>
          </cell>
        </row>
        <row r="6822">
          <cell r="B6822" t="str">
            <v>ALARME E MONITORAMENTO</v>
          </cell>
          <cell r="C6822" t="str">
            <v>CUSTO OCUPACAO</v>
          </cell>
          <cell r="I6822" t="str">
            <v>junho</v>
          </cell>
          <cell r="N6822">
            <v>222.84</v>
          </cell>
        </row>
        <row r="6823">
          <cell r="B6823" t="str">
            <v>ALARME E MONITORAMENTO</v>
          </cell>
          <cell r="C6823" t="str">
            <v>CUSTO OCUPACAO</v>
          </cell>
          <cell r="I6823" t="str">
            <v>junho</v>
          </cell>
          <cell r="N6823">
            <v>203.42</v>
          </cell>
        </row>
        <row r="6824">
          <cell r="B6824" t="str">
            <v>IPTU</v>
          </cell>
          <cell r="C6824" t="str">
            <v>CUSTO OCUPACAO</v>
          </cell>
          <cell r="I6824" t="str">
            <v>junho</v>
          </cell>
          <cell r="N6824">
            <v>2011.82</v>
          </cell>
        </row>
        <row r="6825">
          <cell r="B6825" t="str">
            <v>REFORMAS E MANUTENCAO</v>
          </cell>
          <cell r="C6825" t="str">
            <v>CUSTO OCUPACAO</v>
          </cell>
          <cell r="I6825" t="str">
            <v>junho</v>
          </cell>
          <cell r="N6825">
            <v>380</v>
          </cell>
        </row>
        <row r="6826">
          <cell r="B6826" t="str">
            <v>LOCACAO DE IMOVEL</v>
          </cell>
          <cell r="C6826" t="str">
            <v>CUSTO OCUPACAO</v>
          </cell>
          <cell r="I6826" t="str">
            <v>junho</v>
          </cell>
          <cell r="N6826">
            <v>40551.11</v>
          </cell>
        </row>
        <row r="6827">
          <cell r="B6827" t="str">
            <v>REFORMAS E MANUTENCAO</v>
          </cell>
          <cell r="C6827" t="str">
            <v>CUSTO OCUPACAO</v>
          </cell>
          <cell r="I6827" t="str">
            <v>junho</v>
          </cell>
          <cell r="N6827">
            <v>1000</v>
          </cell>
        </row>
        <row r="6828">
          <cell r="B6828" t="str">
            <v>IPTU</v>
          </cell>
          <cell r="C6828" t="str">
            <v>CUSTO OCUPACAO</v>
          </cell>
          <cell r="I6828" t="str">
            <v>junho</v>
          </cell>
          <cell r="N6828">
            <v>7334.23</v>
          </cell>
        </row>
        <row r="6829">
          <cell r="B6829" t="str">
            <v>SEGURO PREDIAL</v>
          </cell>
          <cell r="C6829" t="str">
            <v>CUSTO OCUPACAO</v>
          </cell>
          <cell r="I6829" t="str">
            <v>junho</v>
          </cell>
          <cell r="N6829">
            <v>1664.91</v>
          </cell>
        </row>
        <row r="6830">
          <cell r="B6830" t="str">
            <v>SEGURO FIANCA</v>
          </cell>
          <cell r="C6830" t="str">
            <v>CUSTO OCUPACAO</v>
          </cell>
          <cell r="I6830" t="str">
            <v>junho</v>
          </cell>
          <cell r="N6830">
            <v>2358.62</v>
          </cell>
        </row>
        <row r="6831">
          <cell r="B6831" t="str">
            <v>REFORMAS E MANUTENCAO</v>
          </cell>
          <cell r="C6831" t="str">
            <v>CUSTO OCUPACAO</v>
          </cell>
          <cell r="I6831" t="str">
            <v>junho</v>
          </cell>
          <cell r="N6831">
            <v>1007.5</v>
          </cell>
        </row>
        <row r="6832">
          <cell r="B6832" t="str">
            <v>IPTU</v>
          </cell>
          <cell r="C6832" t="str">
            <v>CUSTO OCUPACAO</v>
          </cell>
          <cell r="I6832" t="str">
            <v>junho</v>
          </cell>
          <cell r="N6832">
            <v>1360.45</v>
          </cell>
        </row>
        <row r="6833">
          <cell r="B6833" t="str">
            <v>LOCACAO DE IMOVEL</v>
          </cell>
          <cell r="C6833" t="str">
            <v>CUSTO OCUPACAO</v>
          </cell>
          <cell r="I6833" t="str">
            <v>julho</v>
          </cell>
          <cell r="N6833">
            <v>15000</v>
          </cell>
        </row>
        <row r="6834">
          <cell r="B6834" t="str">
            <v>LOCACAO DE ESPACO, SALAS E GALPOES</v>
          </cell>
          <cell r="C6834" t="str">
            <v>CUSTO OCUPACAO</v>
          </cell>
          <cell r="I6834" t="str">
            <v>julho</v>
          </cell>
          <cell r="N6834">
            <v>556.72</v>
          </cell>
        </row>
        <row r="6835">
          <cell r="B6835" t="str">
            <v>SEGURO PREDIAL</v>
          </cell>
          <cell r="C6835" t="str">
            <v>CUSTO OCUPACAO</v>
          </cell>
          <cell r="I6835" t="str">
            <v>julho</v>
          </cell>
          <cell r="N6835">
            <v>447.3</v>
          </cell>
        </row>
        <row r="6836">
          <cell r="B6836" t="str">
            <v>ALARME E MONITORAMENTO</v>
          </cell>
          <cell r="C6836" t="str">
            <v>CUSTO OCUPACAO</v>
          </cell>
          <cell r="I6836" t="str">
            <v>julho</v>
          </cell>
          <cell r="N6836">
            <v>222.84</v>
          </cell>
        </row>
        <row r="6837">
          <cell r="B6837" t="str">
            <v>ALARME E MONITORAMENTO</v>
          </cell>
          <cell r="C6837" t="str">
            <v>CUSTO OCUPACAO</v>
          </cell>
          <cell r="I6837" t="str">
            <v>julho</v>
          </cell>
          <cell r="N6837">
            <v>203.42</v>
          </cell>
        </row>
        <row r="6838">
          <cell r="B6838" t="str">
            <v>IPTU</v>
          </cell>
          <cell r="C6838" t="str">
            <v>CUSTO OCUPACAO</v>
          </cell>
          <cell r="I6838" t="str">
            <v>julho</v>
          </cell>
          <cell r="N6838">
            <v>2011.82</v>
          </cell>
        </row>
        <row r="6839">
          <cell r="B6839" t="str">
            <v>REFORMAS E MANUTENCAO</v>
          </cell>
          <cell r="C6839" t="str">
            <v>CUSTO OCUPACAO</v>
          </cell>
          <cell r="I6839" t="str">
            <v>julho</v>
          </cell>
          <cell r="N6839">
            <v>800</v>
          </cell>
        </row>
        <row r="6840">
          <cell r="B6840" t="str">
            <v>REFORMAS E MANUTENCAO</v>
          </cell>
          <cell r="C6840" t="str">
            <v>CUSTO OCUPACAO</v>
          </cell>
          <cell r="I6840" t="str">
            <v>julho</v>
          </cell>
          <cell r="N6840">
            <v>350</v>
          </cell>
        </row>
        <row r="6841">
          <cell r="B6841" t="str">
            <v>IPTU</v>
          </cell>
          <cell r="C6841" t="str">
            <v>CUSTO OCUPACAO</v>
          </cell>
          <cell r="I6841" t="str">
            <v>julho</v>
          </cell>
          <cell r="N6841">
            <v>7334.23</v>
          </cell>
        </row>
        <row r="6842">
          <cell r="B6842" t="str">
            <v>SEGURO PREDIAL</v>
          </cell>
          <cell r="C6842" t="str">
            <v>CUSTO OCUPACAO</v>
          </cell>
          <cell r="I6842" t="str">
            <v>julho</v>
          </cell>
          <cell r="N6842">
            <v>1664.91</v>
          </cell>
        </row>
        <row r="6843">
          <cell r="B6843" t="str">
            <v>LOCACAO DE IMOVEL</v>
          </cell>
          <cell r="C6843" t="str">
            <v>CUSTO OCUPACAO</v>
          </cell>
          <cell r="I6843" t="str">
            <v>julho</v>
          </cell>
          <cell r="N6843">
            <v>45000</v>
          </cell>
        </row>
        <row r="6844">
          <cell r="B6844" t="str">
            <v>SEGURO FIANCA</v>
          </cell>
          <cell r="C6844" t="str">
            <v>CUSTO OCUPACAO</v>
          </cell>
          <cell r="I6844" t="str">
            <v>julho</v>
          </cell>
          <cell r="N6844">
            <v>2358.62</v>
          </cell>
        </row>
        <row r="6845">
          <cell r="B6845" t="str">
            <v>SEGURO PREDIAL</v>
          </cell>
          <cell r="C6845" t="str">
            <v>CUSTO OCUPACAO</v>
          </cell>
          <cell r="I6845" t="str">
            <v>julho</v>
          </cell>
          <cell r="N6845">
            <v>429.69</v>
          </cell>
        </row>
        <row r="6846">
          <cell r="B6846" t="str">
            <v>TELEFONE E INTERNET</v>
          </cell>
          <cell r="C6846" t="str">
            <v>CONTAS DE CONSUMO</v>
          </cell>
          <cell r="I6846" t="str">
            <v>setembro</v>
          </cell>
          <cell r="N6846">
            <v>371.71</v>
          </cell>
        </row>
        <row r="6847">
          <cell r="B6847" t="str">
            <v>ENERGIA ELETRICA</v>
          </cell>
          <cell r="C6847" t="str">
            <v>CONTAS DE CONSUMO</v>
          </cell>
          <cell r="I6847" t="str">
            <v>setembro</v>
          </cell>
          <cell r="N6847">
            <v>26689.84</v>
          </cell>
        </row>
        <row r="6848">
          <cell r="B6848" t="str">
            <v>TELEFONE E INTERNET</v>
          </cell>
          <cell r="C6848" t="str">
            <v>CONTAS DE CONSUMO</v>
          </cell>
          <cell r="I6848" t="str">
            <v>setembro</v>
          </cell>
          <cell r="N6848">
            <v>156.13</v>
          </cell>
        </row>
        <row r="6849">
          <cell r="B6849" t="str">
            <v>GAS</v>
          </cell>
          <cell r="C6849" t="str">
            <v>CONTAS DE CONSUMO</v>
          </cell>
          <cell r="I6849" t="str">
            <v>setembro</v>
          </cell>
          <cell r="N6849">
            <v>15264.9</v>
          </cell>
        </row>
        <row r="6850">
          <cell r="B6850" t="str">
            <v>TELEFONE E INTERNET</v>
          </cell>
          <cell r="C6850" t="str">
            <v>CONTAS DE CONSUMO</v>
          </cell>
          <cell r="I6850" t="str">
            <v>setembro</v>
          </cell>
          <cell r="N6850">
            <v>20</v>
          </cell>
        </row>
        <row r="6851">
          <cell r="B6851" t="str">
            <v>TELEFONE E INTERNET</v>
          </cell>
          <cell r="C6851" t="str">
            <v>CONTAS DE CONSUMO</v>
          </cell>
          <cell r="I6851" t="str">
            <v>setembro</v>
          </cell>
          <cell r="N6851">
            <v>562.02</v>
          </cell>
        </row>
        <row r="6852">
          <cell r="B6852" t="str">
            <v>GAS</v>
          </cell>
          <cell r="C6852" t="str">
            <v>CONTAS DE CONSUMO</v>
          </cell>
          <cell r="I6852" t="str">
            <v>setembro</v>
          </cell>
          <cell r="N6852">
            <v>62.04</v>
          </cell>
        </row>
        <row r="6853">
          <cell r="B6853" t="str">
            <v>AGUA E/ OU ESGOTO</v>
          </cell>
          <cell r="C6853" t="str">
            <v>CONTAS DE CONSUMO</v>
          </cell>
          <cell r="I6853" t="str">
            <v>setembro</v>
          </cell>
          <cell r="N6853">
            <v>17671.82</v>
          </cell>
        </row>
        <row r="6854">
          <cell r="B6854" t="str">
            <v>TELEFONE E INTERNET</v>
          </cell>
          <cell r="C6854" t="str">
            <v>CONTAS DE CONSUMO</v>
          </cell>
          <cell r="I6854" t="str">
            <v>setembro</v>
          </cell>
          <cell r="N6854">
            <v>149.99</v>
          </cell>
        </row>
        <row r="6855">
          <cell r="B6855" t="str">
            <v>ENERGIA ELETRICA</v>
          </cell>
          <cell r="C6855" t="str">
            <v>CONTAS DE CONSUMO</v>
          </cell>
          <cell r="I6855" t="str">
            <v>setembro</v>
          </cell>
          <cell r="N6855">
            <v>26852.91</v>
          </cell>
        </row>
        <row r="6856">
          <cell r="B6856" t="str">
            <v>GAS</v>
          </cell>
          <cell r="C6856" t="str">
            <v>CONTAS DE CONSUMO</v>
          </cell>
          <cell r="I6856" t="str">
            <v>outubro</v>
          </cell>
          <cell r="N6856">
            <v>14200.84</v>
          </cell>
        </row>
        <row r="6857">
          <cell r="B6857" t="str">
            <v>TELEFONE E INTERNET</v>
          </cell>
          <cell r="C6857" t="str">
            <v>CONTAS DE CONSUMO</v>
          </cell>
          <cell r="I6857" t="str">
            <v>outubro</v>
          </cell>
          <cell r="N6857">
            <v>368.06</v>
          </cell>
        </row>
        <row r="6858">
          <cell r="B6858" t="str">
            <v>TELEFONE E INTERNET</v>
          </cell>
          <cell r="C6858" t="str">
            <v>CONTAS DE CONSUMO</v>
          </cell>
          <cell r="I6858" t="str">
            <v>outubro</v>
          </cell>
          <cell r="N6858">
            <v>150.99</v>
          </cell>
        </row>
        <row r="6859">
          <cell r="B6859" t="str">
            <v>TELEFONE E INTERNET</v>
          </cell>
          <cell r="C6859" t="str">
            <v>CONTAS DE CONSUMO</v>
          </cell>
          <cell r="I6859" t="str">
            <v>outubro</v>
          </cell>
          <cell r="N6859">
            <v>551.42999999999995</v>
          </cell>
        </row>
        <row r="6860">
          <cell r="B6860" t="str">
            <v>AGUA E/ OU ESGOTO</v>
          </cell>
          <cell r="C6860" t="str">
            <v>CONTAS DE CONSUMO</v>
          </cell>
          <cell r="I6860" t="str">
            <v>outubro</v>
          </cell>
          <cell r="N6860">
            <v>16249.51</v>
          </cell>
        </row>
        <row r="6861">
          <cell r="B6861" t="str">
            <v>GAS</v>
          </cell>
          <cell r="C6861" t="str">
            <v>CONTAS DE CONSUMO</v>
          </cell>
          <cell r="I6861" t="str">
            <v>outubro</v>
          </cell>
          <cell r="N6861">
            <v>12168.39</v>
          </cell>
        </row>
        <row r="6862">
          <cell r="B6862" t="str">
            <v>TELEFONE E INTERNET</v>
          </cell>
          <cell r="C6862" t="str">
            <v>CONTAS DE CONSUMO</v>
          </cell>
          <cell r="I6862" t="str">
            <v>outubro</v>
          </cell>
          <cell r="N6862">
            <v>149.99</v>
          </cell>
        </row>
        <row r="6863">
          <cell r="B6863" t="str">
            <v>TELEFONE E INTERNET</v>
          </cell>
          <cell r="C6863" t="str">
            <v>CONTAS DE CONSUMO</v>
          </cell>
          <cell r="I6863" t="str">
            <v>outubro</v>
          </cell>
          <cell r="N6863">
            <v>35</v>
          </cell>
        </row>
        <row r="6864">
          <cell r="B6864" t="str">
            <v>ENERGIA ELETRICA</v>
          </cell>
          <cell r="C6864" t="str">
            <v>CONTAS DE CONSUMO</v>
          </cell>
          <cell r="I6864" t="str">
            <v>outubro</v>
          </cell>
          <cell r="N6864">
            <v>28026.62</v>
          </cell>
        </row>
        <row r="6865">
          <cell r="B6865" t="str">
            <v>GAS</v>
          </cell>
          <cell r="C6865" t="str">
            <v>CONTAS DE CONSUMO</v>
          </cell>
          <cell r="I6865" t="str">
            <v>outubro</v>
          </cell>
          <cell r="N6865">
            <v>60.76</v>
          </cell>
        </row>
        <row r="6866">
          <cell r="B6866" t="str">
            <v>AGUA E/ OU ESGOTO</v>
          </cell>
          <cell r="C6866" t="str">
            <v>CONTAS DE CONSUMO</v>
          </cell>
          <cell r="I6866" t="str">
            <v>novembro</v>
          </cell>
          <cell r="N6866">
            <v>15465.1</v>
          </cell>
        </row>
        <row r="6867">
          <cell r="B6867" t="str">
            <v>TELEFONE E INTERNET</v>
          </cell>
          <cell r="C6867" t="str">
            <v>CONTAS DE CONSUMO</v>
          </cell>
          <cell r="I6867" t="str">
            <v>novembro</v>
          </cell>
          <cell r="N6867">
            <v>368.06</v>
          </cell>
        </row>
        <row r="6868">
          <cell r="B6868" t="str">
            <v>TELEFONE E INTERNET</v>
          </cell>
          <cell r="C6868" t="str">
            <v>CONTAS DE CONSUMO</v>
          </cell>
          <cell r="I6868" t="str">
            <v>novembro</v>
          </cell>
          <cell r="N6868">
            <v>163.05000000000001</v>
          </cell>
        </row>
        <row r="6869">
          <cell r="B6869" t="str">
            <v>TELEFONE E INTERNET</v>
          </cell>
          <cell r="C6869" t="str">
            <v>CONTAS DE CONSUMO</v>
          </cell>
          <cell r="I6869" t="str">
            <v>novembro</v>
          </cell>
          <cell r="N6869">
            <v>20</v>
          </cell>
        </row>
        <row r="6870">
          <cell r="B6870" t="str">
            <v>ENERGIA ELETRICA</v>
          </cell>
          <cell r="C6870" t="str">
            <v>CONTAS DE CONSUMO</v>
          </cell>
          <cell r="I6870" t="str">
            <v>novembro</v>
          </cell>
          <cell r="N6870">
            <v>32726.37</v>
          </cell>
        </row>
        <row r="6871">
          <cell r="B6871" t="str">
            <v>TELEFONE E INTERNET</v>
          </cell>
          <cell r="C6871" t="str">
            <v>CONTAS DE CONSUMO</v>
          </cell>
          <cell r="I6871" t="str">
            <v>novembro</v>
          </cell>
          <cell r="N6871">
            <v>552.95000000000005</v>
          </cell>
        </row>
        <row r="6872">
          <cell r="B6872" t="str">
            <v>GAS</v>
          </cell>
          <cell r="C6872" t="str">
            <v>CONTAS DE CONSUMO</v>
          </cell>
          <cell r="I6872" t="str">
            <v>novembro</v>
          </cell>
          <cell r="N6872">
            <v>62.2</v>
          </cell>
        </row>
        <row r="6873">
          <cell r="B6873" t="str">
            <v>GAS</v>
          </cell>
          <cell r="C6873" t="str">
            <v>CONTAS DE CONSUMO</v>
          </cell>
          <cell r="I6873" t="str">
            <v>novembro</v>
          </cell>
          <cell r="N6873">
            <v>13846.12</v>
          </cell>
        </row>
        <row r="6874">
          <cell r="B6874" t="str">
            <v>AGUA E/ OU ESGOTO</v>
          </cell>
          <cell r="C6874" t="str">
            <v>CONTAS DE CONSUMO</v>
          </cell>
          <cell r="I6874" t="str">
            <v>novembro</v>
          </cell>
          <cell r="N6874">
            <v>20743.3</v>
          </cell>
        </row>
        <row r="6875">
          <cell r="B6875" t="str">
            <v>TELEFONE E INTERNET</v>
          </cell>
          <cell r="C6875" t="str">
            <v>CONTAS DE CONSUMO</v>
          </cell>
          <cell r="I6875" t="str">
            <v>novembro</v>
          </cell>
          <cell r="N6875">
            <v>149.99</v>
          </cell>
        </row>
        <row r="6876">
          <cell r="B6876" t="str">
            <v>TELEFONE E INTERNET</v>
          </cell>
          <cell r="C6876" t="str">
            <v>CONTAS DE CONSUMO</v>
          </cell>
          <cell r="I6876" t="str">
            <v>dezembro</v>
          </cell>
          <cell r="N6876">
            <v>163.05000000000001</v>
          </cell>
        </row>
        <row r="6877">
          <cell r="B6877" t="str">
            <v>TELEFONE E INTERNET</v>
          </cell>
          <cell r="C6877" t="str">
            <v>CONTAS DE CONSUMO</v>
          </cell>
          <cell r="I6877" t="str">
            <v>dezembro</v>
          </cell>
          <cell r="N6877">
            <v>426.04</v>
          </cell>
        </row>
        <row r="6878">
          <cell r="B6878" t="str">
            <v>ENERGIA ELETRICA</v>
          </cell>
          <cell r="C6878" t="str">
            <v>CONTAS DE CONSUMO</v>
          </cell>
          <cell r="I6878" t="str">
            <v>dezembro</v>
          </cell>
          <cell r="N6878">
            <v>29037.9</v>
          </cell>
        </row>
        <row r="6879">
          <cell r="B6879" t="str">
            <v>TELEFONE E INTERNET</v>
          </cell>
          <cell r="C6879" t="str">
            <v>CONTAS DE CONSUMO</v>
          </cell>
          <cell r="I6879" t="str">
            <v>dezembro</v>
          </cell>
          <cell r="N6879">
            <v>548.26</v>
          </cell>
        </row>
        <row r="6880">
          <cell r="B6880" t="str">
            <v>GAS</v>
          </cell>
          <cell r="C6880" t="str">
            <v>CONTAS DE CONSUMO</v>
          </cell>
          <cell r="I6880" t="str">
            <v>dezembro</v>
          </cell>
          <cell r="N6880">
            <v>14111.53</v>
          </cell>
        </row>
        <row r="6881">
          <cell r="B6881" t="str">
            <v>TELEFONE E INTERNET</v>
          </cell>
          <cell r="C6881" t="str">
            <v>CONTAS DE CONSUMO</v>
          </cell>
          <cell r="I6881" t="str">
            <v>dezembro</v>
          </cell>
          <cell r="N6881">
            <v>152.85</v>
          </cell>
        </row>
        <row r="6882">
          <cell r="B6882" t="str">
            <v>TELEFONE E INTERNET</v>
          </cell>
          <cell r="C6882" t="str">
            <v>CONTAS DE CONSUMO</v>
          </cell>
          <cell r="I6882" t="str">
            <v>janeiro</v>
          </cell>
          <cell r="N6882">
            <v>487.92</v>
          </cell>
        </row>
        <row r="6883">
          <cell r="B6883" t="str">
            <v>TELEFONE E INTERNET</v>
          </cell>
          <cell r="C6883" t="str">
            <v>CONTAS DE CONSUMO</v>
          </cell>
          <cell r="I6883" t="str">
            <v>janeiro</v>
          </cell>
          <cell r="N6883">
            <v>152.6</v>
          </cell>
        </row>
        <row r="6884">
          <cell r="B6884" t="str">
            <v>TELEFONE E INTERNET</v>
          </cell>
          <cell r="C6884" t="str">
            <v>CONTAS DE CONSUMO</v>
          </cell>
          <cell r="I6884" t="str">
            <v>janeiro</v>
          </cell>
          <cell r="N6884">
            <v>545.92999999999995</v>
          </cell>
        </row>
        <row r="6885">
          <cell r="B6885" t="str">
            <v>GAS</v>
          </cell>
          <cell r="C6885" t="str">
            <v>CONTAS DE CONSUMO</v>
          </cell>
          <cell r="I6885" t="str">
            <v>janeiro</v>
          </cell>
          <cell r="N6885">
            <v>64.91</v>
          </cell>
        </row>
        <row r="6886">
          <cell r="B6886" t="str">
            <v>GAS</v>
          </cell>
          <cell r="C6886" t="str">
            <v>CONTAS DE CONSUMO</v>
          </cell>
          <cell r="I6886" t="str">
            <v>janeiro</v>
          </cell>
          <cell r="N6886">
            <v>13065.39</v>
          </cell>
        </row>
        <row r="6887">
          <cell r="B6887" t="str">
            <v>TELEFONE E INTERNET</v>
          </cell>
          <cell r="C6887" t="str">
            <v>CONTAS DE CONSUMO</v>
          </cell>
          <cell r="I6887" t="str">
            <v>janeiro</v>
          </cell>
          <cell r="N6887">
            <v>183.84</v>
          </cell>
        </row>
        <row r="6888">
          <cell r="B6888" t="str">
            <v>AGUA E/ OU ESGOTO</v>
          </cell>
          <cell r="C6888" t="str">
            <v>CONTAS DE CONSUMO</v>
          </cell>
          <cell r="I6888" t="str">
            <v>janeiro</v>
          </cell>
          <cell r="N6888">
            <v>18897.8</v>
          </cell>
        </row>
        <row r="6889">
          <cell r="B6889" t="str">
            <v>ENERGIA ELETRICA</v>
          </cell>
          <cell r="C6889" t="str">
            <v>CONTAS DE CONSUMO</v>
          </cell>
          <cell r="I6889" t="str">
            <v>janeiro</v>
          </cell>
          <cell r="N6889">
            <v>23196.65</v>
          </cell>
        </row>
        <row r="6890">
          <cell r="B6890" t="str">
            <v>AGUA E/ OU ESGOTO</v>
          </cell>
          <cell r="C6890" t="str">
            <v>CONTAS DE CONSUMO</v>
          </cell>
          <cell r="I6890" t="str">
            <v>janeiro</v>
          </cell>
          <cell r="N6890">
            <v>20997.27</v>
          </cell>
        </row>
        <row r="6891">
          <cell r="B6891" t="str">
            <v>TELEFONE E INTERNET</v>
          </cell>
          <cell r="C6891" t="str">
            <v>CONTAS DE CONSUMO</v>
          </cell>
          <cell r="I6891" t="str">
            <v>fevereiro</v>
          </cell>
          <cell r="N6891">
            <v>196.86</v>
          </cell>
        </row>
        <row r="6892">
          <cell r="B6892" t="str">
            <v>TELEFONE E INTERNET</v>
          </cell>
          <cell r="C6892" t="str">
            <v>CONTAS DE CONSUMO</v>
          </cell>
          <cell r="I6892" t="str">
            <v>fevereiro</v>
          </cell>
          <cell r="N6892">
            <v>487.92</v>
          </cell>
        </row>
        <row r="6893">
          <cell r="B6893" t="str">
            <v>ENERGIA ELETRICA</v>
          </cell>
          <cell r="C6893" t="str">
            <v>CONTAS DE CONSUMO</v>
          </cell>
          <cell r="I6893" t="str">
            <v>fevereiro</v>
          </cell>
          <cell r="N6893">
            <v>20140.57</v>
          </cell>
        </row>
        <row r="6894">
          <cell r="B6894" t="str">
            <v>TELEFONE E INTERNET</v>
          </cell>
          <cell r="C6894" t="str">
            <v>CONTAS DE CONSUMO</v>
          </cell>
          <cell r="I6894" t="str">
            <v>fevereiro</v>
          </cell>
          <cell r="N6894">
            <v>571.84</v>
          </cell>
        </row>
        <row r="6895">
          <cell r="B6895" t="str">
            <v>GAS</v>
          </cell>
          <cell r="C6895" t="str">
            <v>CONTAS DE CONSUMO</v>
          </cell>
          <cell r="I6895" t="str">
            <v>fevereiro</v>
          </cell>
          <cell r="N6895">
            <v>128.12</v>
          </cell>
        </row>
        <row r="6896">
          <cell r="B6896" t="str">
            <v>GAS</v>
          </cell>
          <cell r="C6896" t="str">
            <v>CONTAS DE CONSUMO</v>
          </cell>
          <cell r="I6896" t="str">
            <v>fevereiro</v>
          </cell>
          <cell r="N6896">
            <v>13463.49</v>
          </cell>
        </row>
        <row r="6897">
          <cell r="B6897" t="str">
            <v>TELEFONE E INTERNET</v>
          </cell>
          <cell r="C6897" t="str">
            <v>CONTAS DE CONSUMO</v>
          </cell>
          <cell r="I6897" t="str">
            <v>fevereiro</v>
          </cell>
          <cell r="N6897">
            <v>199.99</v>
          </cell>
        </row>
        <row r="6898">
          <cell r="B6898" t="str">
            <v>AGUA E/ OU ESGOTO</v>
          </cell>
          <cell r="C6898" t="str">
            <v>CONTAS DE CONSUMO</v>
          </cell>
          <cell r="I6898" t="str">
            <v>fevereiro</v>
          </cell>
          <cell r="N6898">
            <v>12463.21</v>
          </cell>
        </row>
        <row r="6899">
          <cell r="B6899" t="str">
            <v>TELEFONE E INTERNET</v>
          </cell>
          <cell r="C6899" t="str">
            <v>CONTAS DE CONSUMO</v>
          </cell>
          <cell r="I6899" t="str">
            <v>março</v>
          </cell>
          <cell r="N6899">
            <v>199.99</v>
          </cell>
        </row>
        <row r="6900">
          <cell r="B6900" t="str">
            <v>TELEFONE E INTERNET</v>
          </cell>
          <cell r="C6900" t="str">
            <v>CONTAS DE CONSUMO</v>
          </cell>
          <cell r="I6900" t="str">
            <v>março</v>
          </cell>
          <cell r="N6900">
            <v>487.92</v>
          </cell>
        </row>
        <row r="6901">
          <cell r="B6901" t="str">
            <v>ENERGIA ELETRICA</v>
          </cell>
          <cell r="C6901" t="str">
            <v>CONTAS DE CONSUMO</v>
          </cell>
          <cell r="I6901" t="str">
            <v>março</v>
          </cell>
          <cell r="N6901">
            <v>27498.07</v>
          </cell>
        </row>
        <row r="6902">
          <cell r="B6902" t="str">
            <v>TELEFONE E INTERNET</v>
          </cell>
          <cell r="C6902" t="str">
            <v>CONTAS DE CONSUMO</v>
          </cell>
          <cell r="I6902" t="str">
            <v>março</v>
          </cell>
          <cell r="N6902">
            <v>569.5</v>
          </cell>
        </row>
        <row r="6903">
          <cell r="B6903" t="str">
            <v>GAS</v>
          </cell>
          <cell r="C6903" t="str">
            <v>CONTAS DE CONSUMO</v>
          </cell>
          <cell r="I6903" t="str">
            <v>março</v>
          </cell>
          <cell r="N6903">
            <v>1658.34</v>
          </cell>
        </row>
        <row r="6904">
          <cell r="B6904" t="str">
            <v>GAS</v>
          </cell>
          <cell r="C6904" t="str">
            <v>CONTAS DE CONSUMO</v>
          </cell>
          <cell r="I6904" t="str">
            <v>março</v>
          </cell>
          <cell r="N6904">
            <v>13802.67</v>
          </cell>
        </row>
        <row r="6905">
          <cell r="B6905" t="str">
            <v>TELEFONE E INTERNET</v>
          </cell>
          <cell r="C6905" t="str">
            <v>CONTAS DE CONSUMO</v>
          </cell>
          <cell r="I6905" t="str">
            <v>março</v>
          </cell>
          <cell r="N6905">
            <v>199.99</v>
          </cell>
        </row>
        <row r="6906">
          <cell r="B6906" t="str">
            <v>AGUA E/ OU ESGOTO</v>
          </cell>
          <cell r="C6906" t="str">
            <v>CONTAS DE CONSUMO</v>
          </cell>
          <cell r="I6906" t="str">
            <v>março</v>
          </cell>
          <cell r="N6906">
            <v>21258.42</v>
          </cell>
        </row>
        <row r="6907">
          <cell r="B6907" t="str">
            <v>TELEFONE E INTERNET</v>
          </cell>
          <cell r="C6907" t="str">
            <v>CONTAS DE CONSUMO</v>
          </cell>
          <cell r="I6907" t="str">
            <v>abril</v>
          </cell>
          <cell r="N6907">
            <v>487.92</v>
          </cell>
        </row>
        <row r="6908">
          <cell r="B6908" t="str">
            <v>TELEFONE E INTERNET</v>
          </cell>
          <cell r="C6908" t="str">
            <v>CONTAS DE CONSUMO</v>
          </cell>
          <cell r="I6908" t="str">
            <v>abril</v>
          </cell>
          <cell r="N6908">
            <v>197.14</v>
          </cell>
        </row>
        <row r="6909">
          <cell r="B6909" t="str">
            <v>ENERGIA ELETRICA</v>
          </cell>
          <cell r="C6909" t="str">
            <v>CONTAS DE CONSUMO</v>
          </cell>
          <cell r="I6909" t="str">
            <v>abril</v>
          </cell>
          <cell r="N6909">
            <v>43.09</v>
          </cell>
        </row>
        <row r="6910">
          <cell r="B6910" t="str">
            <v>ENERGIA ELETRICA</v>
          </cell>
          <cell r="C6910" t="str">
            <v>CONTAS DE CONSUMO</v>
          </cell>
          <cell r="I6910" t="str">
            <v>abril</v>
          </cell>
          <cell r="N6910">
            <v>25835.05</v>
          </cell>
        </row>
        <row r="6911">
          <cell r="B6911" t="str">
            <v>TELEFONE E INTERNET</v>
          </cell>
          <cell r="C6911" t="str">
            <v>CONTAS DE CONSUMO</v>
          </cell>
          <cell r="I6911" t="str">
            <v>abril</v>
          </cell>
          <cell r="N6911">
            <v>583.73</v>
          </cell>
        </row>
        <row r="6912">
          <cell r="B6912" t="str">
            <v>AGUA E/ OU ESGOTO</v>
          </cell>
          <cell r="C6912" t="str">
            <v>CONTAS DE CONSUMO</v>
          </cell>
          <cell r="I6912" t="str">
            <v>abril</v>
          </cell>
          <cell r="N6912">
            <v>3379.13</v>
          </cell>
        </row>
        <row r="6913">
          <cell r="B6913" t="str">
            <v>GAS</v>
          </cell>
          <cell r="C6913" t="str">
            <v>CONTAS DE CONSUMO</v>
          </cell>
          <cell r="I6913" t="str">
            <v>abril</v>
          </cell>
          <cell r="N6913">
            <v>1536.53</v>
          </cell>
        </row>
        <row r="6914">
          <cell r="B6914" t="str">
            <v>GAS</v>
          </cell>
          <cell r="C6914" t="str">
            <v>CONTAS DE CONSUMO</v>
          </cell>
          <cell r="I6914" t="str">
            <v>abril</v>
          </cell>
          <cell r="N6914">
            <v>13242.02</v>
          </cell>
        </row>
        <row r="6915">
          <cell r="B6915" t="str">
            <v>TELEFONE E INTERNET</v>
          </cell>
          <cell r="C6915" t="str">
            <v>CONTAS DE CONSUMO</v>
          </cell>
          <cell r="I6915" t="str">
            <v>abril</v>
          </cell>
          <cell r="N6915">
            <v>199.99</v>
          </cell>
        </row>
        <row r="6916">
          <cell r="B6916" t="str">
            <v>TELEFONE E INTERNET</v>
          </cell>
          <cell r="C6916" t="str">
            <v>CONTAS DE CONSUMO</v>
          </cell>
          <cell r="I6916" t="str">
            <v>maio</v>
          </cell>
          <cell r="N6916">
            <v>199.99</v>
          </cell>
        </row>
        <row r="6917">
          <cell r="B6917" t="str">
            <v>TELEFONE E INTERNET</v>
          </cell>
          <cell r="C6917" t="str">
            <v>CONTAS DE CONSUMO</v>
          </cell>
          <cell r="I6917" t="str">
            <v>maio</v>
          </cell>
          <cell r="N6917">
            <v>487.92</v>
          </cell>
        </row>
        <row r="6918">
          <cell r="B6918" t="str">
            <v>ENERGIA ELETRICA</v>
          </cell>
          <cell r="C6918" t="str">
            <v>CONTAS DE CONSUMO</v>
          </cell>
          <cell r="I6918" t="str">
            <v>maio</v>
          </cell>
          <cell r="N6918">
            <v>21426.560000000001</v>
          </cell>
        </row>
        <row r="6919">
          <cell r="B6919" t="str">
            <v>ENERGIA ELETRICA</v>
          </cell>
          <cell r="C6919" t="str">
            <v>CONTAS DE CONSUMO</v>
          </cell>
          <cell r="I6919" t="str">
            <v>maio</v>
          </cell>
          <cell r="N6919">
            <v>42.89</v>
          </cell>
        </row>
        <row r="6920">
          <cell r="B6920" t="str">
            <v>TELEFONE E INTERNET</v>
          </cell>
          <cell r="C6920" t="str">
            <v>CONTAS DE CONSUMO</v>
          </cell>
          <cell r="I6920" t="str">
            <v>maio</v>
          </cell>
          <cell r="N6920">
            <v>583.73</v>
          </cell>
        </row>
        <row r="6921">
          <cell r="B6921" t="str">
            <v>AGUA E/ OU ESGOTO</v>
          </cell>
          <cell r="C6921" t="str">
            <v>CONTAS DE CONSUMO</v>
          </cell>
          <cell r="I6921" t="str">
            <v>maio</v>
          </cell>
          <cell r="N6921">
            <v>4169.54</v>
          </cell>
        </row>
        <row r="6922">
          <cell r="B6922" t="str">
            <v>GAS</v>
          </cell>
          <cell r="C6922" t="str">
            <v>CONTAS DE CONSUMO</v>
          </cell>
          <cell r="I6922" t="str">
            <v>maio</v>
          </cell>
          <cell r="N6922">
            <v>1949.05</v>
          </cell>
        </row>
        <row r="6923">
          <cell r="B6923" t="str">
            <v>GAS</v>
          </cell>
          <cell r="C6923" t="str">
            <v>CONTAS DE CONSUMO</v>
          </cell>
          <cell r="I6923" t="str">
            <v>maio</v>
          </cell>
          <cell r="N6923">
            <v>14372.86</v>
          </cell>
        </row>
        <row r="6924">
          <cell r="B6924" t="str">
            <v>TELEFONE E INTERNET</v>
          </cell>
          <cell r="C6924" t="str">
            <v>CONTAS DE CONSUMO</v>
          </cell>
          <cell r="I6924" t="str">
            <v>maio</v>
          </cell>
          <cell r="N6924">
            <v>199.99</v>
          </cell>
        </row>
        <row r="6925">
          <cell r="B6925" t="str">
            <v>AGUA E/ OU ESGOTO</v>
          </cell>
          <cell r="C6925" t="str">
            <v>CONTAS DE CONSUMO</v>
          </cell>
          <cell r="I6925" t="str">
            <v>maio</v>
          </cell>
          <cell r="N6925">
            <v>15768.66</v>
          </cell>
        </row>
        <row r="6926">
          <cell r="B6926" t="str">
            <v>TELEFONE E INTERNET</v>
          </cell>
          <cell r="C6926" t="str">
            <v>CONTAS DE CONSUMO</v>
          </cell>
          <cell r="I6926" t="str">
            <v>junho</v>
          </cell>
          <cell r="N6926">
            <v>487.92</v>
          </cell>
        </row>
        <row r="6927">
          <cell r="B6927" t="str">
            <v>TELEFONE E INTERNET</v>
          </cell>
          <cell r="C6927" t="str">
            <v>CONTAS DE CONSUMO</v>
          </cell>
          <cell r="I6927" t="str">
            <v>junho</v>
          </cell>
          <cell r="N6927">
            <v>199.99</v>
          </cell>
        </row>
        <row r="6928">
          <cell r="B6928" t="str">
            <v>AGUA E/ OU ESGOTO</v>
          </cell>
          <cell r="C6928" t="str">
            <v>CONTAS DE CONSUMO</v>
          </cell>
          <cell r="I6928" t="str">
            <v>junho</v>
          </cell>
          <cell r="N6928">
            <v>17992.32</v>
          </cell>
        </row>
        <row r="6929">
          <cell r="B6929" t="str">
            <v>ENERGIA ELETRICA</v>
          </cell>
          <cell r="C6929" t="str">
            <v>CONTAS DE CONSUMO</v>
          </cell>
          <cell r="I6929" t="str">
            <v>junho</v>
          </cell>
          <cell r="N6929">
            <v>21524.63</v>
          </cell>
        </row>
        <row r="6930">
          <cell r="B6930" t="str">
            <v>ENERGIA ELETRICA</v>
          </cell>
          <cell r="C6930" t="str">
            <v>CONTAS DE CONSUMO</v>
          </cell>
          <cell r="I6930" t="str">
            <v>junho</v>
          </cell>
          <cell r="N6930">
            <v>40.520000000000003</v>
          </cell>
        </row>
        <row r="6931">
          <cell r="B6931" t="str">
            <v>ENERGIA ELETRICA</v>
          </cell>
          <cell r="C6931" t="str">
            <v>CONTAS DE CONSUMO</v>
          </cell>
          <cell r="I6931" t="str">
            <v>junho</v>
          </cell>
          <cell r="N6931">
            <v>13923.84</v>
          </cell>
        </row>
        <row r="6932">
          <cell r="B6932" t="str">
            <v>TELEFONE E INTERNET</v>
          </cell>
          <cell r="C6932" t="str">
            <v>CONTAS DE CONSUMO</v>
          </cell>
          <cell r="I6932" t="str">
            <v>junho</v>
          </cell>
          <cell r="N6932">
            <v>581.91999999999996</v>
          </cell>
        </row>
        <row r="6933">
          <cell r="B6933" t="str">
            <v>AGUA E/ OU ESGOTO</v>
          </cell>
          <cell r="C6933" t="str">
            <v>CONTAS DE CONSUMO</v>
          </cell>
          <cell r="I6933" t="str">
            <v>junho</v>
          </cell>
          <cell r="N6933">
            <v>6152.81</v>
          </cell>
        </row>
        <row r="6934">
          <cell r="B6934" t="str">
            <v>GAS</v>
          </cell>
          <cell r="C6934" t="str">
            <v>CONTAS DE CONSUMO</v>
          </cell>
          <cell r="I6934" t="str">
            <v>junho</v>
          </cell>
          <cell r="N6934">
            <v>2108.21</v>
          </cell>
        </row>
        <row r="6935">
          <cell r="B6935" t="str">
            <v>GAS</v>
          </cell>
          <cell r="C6935" t="str">
            <v>CONTAS DE CONSUMO</v>
          </cell>
          <cell r="I6935" t="str">
            <v>junho</v>
          </cell>
          <cell r="N6935">
            <v>14340.49</v>
          </cell>
        </row>
        <row r="6936">
          <cell r="B6936" t="str">
            <v>AGUA E/ OU ESGOTO</v>
          </cell>
          <cell r="C6936" t="str">
            <v>CONTAS DE CONSUMO</v>
          </cell>
          <cell r="I6936" t="str">
            <v>junho</v>
          </cell>
          <cell r="N6936">
            <v>19855.39</v>
          </cell>
        </row>
        <row r="6937">
          <cell r="B6937" t="str">
            <v>TELEFONE E INTERNET</v>
          </cell>
          <cell r="C6937" t="str">
            <v>CONTAS DE CONSUMO</v>
          </cell>
          <cell r="I6937" t="str">
            <v>junho</v>
          </cell>
          <cell r="N6937">
            <v>199.99</v>
          </cell>
        </row>
        <row r="6938">
          <cell r="B6938" t="str">
            <v>TELEFONE E INTERNET</v>
          </cell>
          <cell r="C6938" t="str">
            <v>CONTAS DE CONSUMO</v>
          </cell>
          <cell r="I6938" t="str">
            <v>julho</v>
          </cell>
          <cell r="N6938">
            <v>487.92</v>
          </cell>
        </row>
        <row r="6939">
          <cell r="B6939" t="str">
            <v>TELEFONE E INTERNET</v>
          </cell>
          <cell r="C6939" t="str">
            <v>CONTAS DE CONSUMO</v>
          </cell>
          <cell r="I6939" t="str">
            <v>julho</v>
          </cell>
          <cell r="N6939">
            <v>199.99</v>
          </cell>
        </row>
        <row r="6940">
          <cell r="B6940" t="str">
            <v>ENERGIA ELETRICA</v>
          </cell>
          <cell r="C6940" t="str">
            <v>CONTAS DE CONSUMO</v>
          </cell>
          <cell r="I6940" t="str">
            <v>julho</v>
          </cell>
          <cell r="N6940">
            <v>19122.75</v>
          </cell>
        </row>
        <row r="6941">
          <cell r="B6941" t="str">
            <v>ENERGIA ELETRICA</v>
          </cell>
          <cell r="C6941" t="str">
            <v>CONTAS DE CONSUMO</v>
          </cell>
          <cell r="I6941" t="str">
            <v>julho</v>
          </cell>
          <cell r="N6941">
            <v>2421.5500000000002</v>
          </cell>
        </row>
        <row r="6942">
          <cell r="B6942" t="str">
            <v>AGUA E/ OU ESGOTO</v>
          </cell>
          <cell r="C6942" t="str">
            <v>CONTAS DE CONSUMO</v>
          </cell>
          <cell r="I6942" t="str">
            <v>julho</v>
          </cell>
          <cell r="N6942">
            <v>5912.42</v>
          </cell>
        </row>
        <row r="6943">
          <cell r="B6943" t="str">
            <v>TELEFONE E INTERNET</v>
          </cell>
          <cell r="C6943" t="str">
            <v>CONTAS DE CONSUMO</v>
          </cell>
          <cell r="I6943" t="str">
            <v>julho</v>
          </cell>
          <cell r="N6943">
            <v>602.4</v>
          </cell>
        </row>
        <row r="6944">
          <cell r="B6944" t="str">
            <v>ENERGIA ELETRICA</v>
          </cell>
          <cell r="C6944" t="str">
            <v>CONTAS DE CONSUMO</v>
          </cell>
          <cell r="I6944" t="str">
            <v>julho</v>
          </cell>
          <cell r="N6944">
            <v>2962.44</v>
          </cell>
        </row>
        <row r="6945">
          <cell r="B6945" t="str">
            <v>AGUA E/ OU ESGOTO</v>
          </cell>
          <cell r="C6945" t="str">
            <v>CONTAS DE CONSUMO</v>
          </cell>
          <cell r="I6945" t="str">
            <v>julho</v>
          </cell>
          <cell r="N6945">
            <v>20417.77</v>
          </cell>
        </row>
        <row r="6946">
          <cell r="B6946" t="str">
            <v>GAS</v>
          </cell>
          <cell r="C6946" t="str">
            <v>CONTAS DE CONSUMO</v>
          </cell>
          <cell r="I6946" t="str">
            <v>julho</v>
          </cell>
          <cell r="N6946">
            <v>2242.2600000000002</v>
          </cell>
        </row>
        <row r="6947">
          <cell r="B6947" t="str">
            <v>GAS</v>
          </cell>
          <cell r="C6947" t="str">
            <v>CONTAS DE CONSUMO</v>
          </cell>
          <cell r="I6947" t="str">
            <v>julho</v>
          </cell>
          <cell r="N6947">
            <v>12661.35</v>
          </cell>
        </row>
        <row r="6948">
          <cell r="B6948" t="str">
            <v>CURSOS E TREINAMENTOS / DESENVOLVIMENTO DE PESSOAS</v>
          </cell>
          <cell r="C6948" t="str">
            <v>BENEFICIOS FUNCIONARIOS</v>
          </cell>
          <cell r="I6948" t="str">
            <v>setembro</v>
          </cell>
          <cell r="N6948">
            <v>147</v>
          </cell>
        </row>
        <row r="6949">
          <cell r="B6949" t="str">
            <v>SEGURO DE VIDA</v>
          </cell>
          <cell r="C6949" t="str">
            <v>BENEFICIOS FUNCIONARIOS</v>
          </cell>
          <cell r="I6949" t="str">
            <v>setembro</v>
          </cell>
          <cell r="N6949">
            <v>2588.4699999999998</v>
          </cell>
        </row>
        <row r="6950">
          <cell r="B6950" t="str">
            <v>CURSOS E TREINAMENTOS / DESENVOLVIMENTO DE PESSOAS</v>
          </cell>
          <cell r="C6950" t="str">
            <v>BENEFICIOS FUNCIONARIOS</v>
          </cell>
          <cell r="I6950" t="str">
            <v>setembro</v>
          </cell>
          <cell r="N6950">
            <v>317.01</v>
          </cell>
        </row>
        <row r="6951">
          <cell r="B6951" t="str">
            <v>VALE TRANSPORTE</v>
          </cell>
          <cell r="C6951" t="str">
            <v>BENEFICIOS FUNCIONARIOS</v>
          </cell>
          <cell r="I6951" t="str">
            <v>setembro</v>
          </cell>
          <cell r="N6951">
            <v>140.80000000000001</v>
          </cell>
        </row>
        <row r="6952">
          <cell r="B6952" t="str">
            <v>VALE TRANSPORTE</v>
          </cell>
          <cell r="C6952" t="str">
            <v>BENEFICIOS FUNCIONARIOS</v>
          </cell>
          <cell r="I6952" t="str">
            <v>setembro</v>
          </cell>
          <cell r="N6952">
            <v>309</v>
          </cell>
        </row>
        <row r="6953">
          <cell r="B6953" t="str">
            <v>PLANO DE SAUDE</v>
          </cell>
          <cell r="C6953" t="str">
            <v>BENEFICIOS FUNCIONARIOS</v>
          </cell>
          <cell r="I6953" t="str">
            <v>setembro</v>
          </cell>
          <cell r="N6953">
            <v>5527.47</v>
          </cell>
        </row>
        <row r="6954">
          <cell r="B6954" t="str">
            <v>VALE TRANSPORTE</v>
          </cell>
          <cell r="C6954" t="str">
            <v>BENEFICIOS FUNCIONARIOS</v>
          </cell>
          <cell r="I6954" t="str">
            <v>setembro</v>
          </cell>
          <cell r="N6954">
            <v>121.6</v>
          </cell>
        </row>
        <row r="6955">
          <cell r="B6955" t="str">
            <v>VALE TRANSPORTE</v>
          </cell>
          <cell r="C6955" t="str">
            <v>BENEFICIOS FUNCIONARIOS</v>
          </cell>
          <cell r="I6955" t="str">
            <v>setembro</v>
          </cell>
          <cell r="N6955">
            <v>123.2</v>
          </cell>
        </row>
        <row r="6956">
          <cell r="B6956" t="str">
            <v>VALE TRANSPORTE</v>
          </cell>
          <cell r="C6956" t="str">
            <v>BENEFICIOS FUNCIONARIOS</v>
          </cell>
          <cell r="I6956" t="str">
            <v>setembro</v>
          </cell>
          <cell r="N6956">
            <v>114.4</v>
          </cell>
        </row>
        <row r="6957">
          <cell r="B6957" t="str">
            <v>SEGURO DE VIDA</v>
          </cell>
          <cell r="C6957" t="str">
            <v>BENEFICIOS FUNCIONARIOS</v>
          </cell>
          <cell r="I6957" t="str">
            <v>setembro</v>
          </cell>
          <cell r="N6957">
            <v>608.74</v>
          </cell>
        </row>
        <row r="6958">
          <cell r="B6958" t="str">
            <v>VALE TRANSPORTE</v>
          </cell>
          <cell r="C6958" t="str">
            <v>BENEFICIOS FUNCIONARIOS</v>
          </cell>
          <cell r="I6958" t="str">
            <v>setembro</v>
          </cell>
          <cell r="N6958">
            <v>88</v>
          </cell>
        </row>
        <row r="6959">
          <cell r="B6959" t="str">
            <v>VALE TRANSPORTE</v>
          </cell>
          <cell r="C6959" t="str">
            <v>BENEFICIOS FUNCIONARIOS</v>
          </cell>
          <cell r="I6959" t="str">
            <v>setembro</v>
          </cell>
          <cell r="N6959">
            <v>88</v>
          </cell>
        </row>
        <row r="6960">
          <cell r="B6960" t="str">
            <v>OUTROS BENEFICIOS</v>
          </cell>
          <cell r="C6960" t="str">
            <v>BENEFICIOS FUNCIONARIOS</v>
          </cell>
          <cell r="I6960" t="str">
            <v>setembro</v>
          </cell>
          <cell r="N6960">
            <v>15</v>
          </cell>
        </row>
        <row r="6961">
          <cell r="B6961" t="str">
            <v>OUTROS BENEFICIOS</v>
          </cell>
          <cell r="C6961" t="str">
            <v>BENEFICIOS FUNCIONARIOS</v>
          </cell>
          <cell r="I6961" t="str">
            <v>setembro</v>
          </cell>
          <cell r="N6961">
            <v>64.73</v>
          </cell>
        </row>
        <row r="6962">
          <cell r="B6962" t="str">
            <v>ALIMENTACAO FUNCIONARIOS</v>
          </cell>
          <cell r="C6962" t="str">
            <v>BENEFICIOS FUNCIONARIOS</v>
          </cell>
          <cell r="I6962" t="str">
            <v>setembro</v>
          </cell>
          <cell r="N6962">
            <v>810</v>
          </cell>
        </row>
        <row r="6963">
          <cell r="B6963" t="str">
            <v>VALE TRANSPORTE</v>
          </cell>
          <cell r="C6963" t="str">
            <v>BENEFICIOS FUNCIONARIOS</v>
          </cell>
          <cell r="I6963" t="str">
            <v>setembro</v>
          </cell>
          <cell r="N6963">
            <v>426.4</v>
          </cell>
        </row>
        <row r="6964">
          <cell r="B6964" t="str">
            <v>VALE TRANSPORTE</v>
          </cell>
          <cell r="C6964" t="str">
            <v>BENEFICIOS FUNCIONARIOS</v>
          </cell>
          <cell r="I6964" t="str">
            <v>setembro</v>
          </cell>
          <cell r="N6964">
            <v>426.4</v>
          </cell>
        </row>
        <row r="6965">
          <cell r="B6965" t="str">
            <v>VALE TRANSPORTE</v>
          </cell>
          <cell r="C6965" t="str">
            <v>BENEFICIOS FUNCIONARIOS</v>
          </cell>
          <cell r="I6965" t="str">
            <v>setembro</v>
          </cell>
          <cell r="N6965">
            <v>228.8</v>
          </cell>
        </row>
        <row r="6966">
          <cell r="B6966" t="str">
            <v>VALE TRANSPORTE</v>
          </cell>
          <cell r="C6966" t="str">
            <v>BENEFICIOS FUNCIONARIOS</v>
          </cell>
          <cell r="I6966" t="str">
            <v>setembro</v>
          </cell>
          <cell r="N6966">
            <v>426.4</v>
          </cell>
        </row>
        <row r="6967">
          <cell r="B6967" t="str">
            <v>VALE TRANSPORTE</v>
          </cell>
          <cell r="C6967" t="str">
            <v>BENEFICIOS FUNCIONARIOS</v>
          </cell>
          <cell r="I6967" t="str">
            <v>setembro</v>
          </cell>
          <cell r="N6967">
            <v>377.2</v>
          </cell>
        </row>
        <row r="6968">
          <cell r="B6968" t="str">
            <v>VALE TRANSPORTE</v>
          </cell>
          <cell r="C6968" t="str">
            <v>BENEFICIOS FUNCIONARIOS</v>
          </cell>
          <cell r="I6968" t="str">
            <v>setembro</v>
          </cell>
          <cell r="N6968">
            <v>228.8</v>
          </cell>
        </row>
        <row r="6969">
          <cell r="B6969" t="str">
            <v>VALE TRANSPORTE</v>
          </cell>
          <cell r="C6969" t="str">
            <v>BENEFICIOS FUNCIONARIOS</v>
          </cell>
          <cell r="I6969" t="str">
            <v>setembro</v>
          </cell>
          <cell r="N6969">
            <v>377.2</v>
          </cell>
        </row>
        <row r="6970">
          <cell r="B6970" t="str">
            <v>VALE TRANSPORTE</v>
          </cell>
          <cell r="C6970" t="str">
            <v>BENEFICIOS FUNCIONARIOS</v>
          </cell>
          <cell r="I6970" t="str">
            <v>setembro</v>
          </cell>
          <cell r="N6970">
            <v>380.93</v>
          </cell>
        </row>
        <row r="6971">
          <cell r="B6971" t="str">
            <v>VALE TRANSPORTE</v>
          </cell>
          <cell r="C6971" t="str">
            <v>BENEFICIOS FUNCIONARIOS</v>
          </cell>
          <cell r="I6971" t="str">
            <v>setembro</v>
          </cell>
          <cell r="N6971">
            <v>426.4</v>
          </cell>
        </row>
        <row r="6972">
          <cell r="B6972" t="str">
            <v>VALE TRANSPORTE</v>
          </cell>
          <cell r="C6972" t="str">
            <v>BENEFICIOS FUNCIONARIOS</v>
          </cell>
          <cell r="I6972" t="str">
            <v>setembro</v>
          </cell>
          <cell r="N6972">
            <v>426.4</v>
          </cell>
        </row>
        <row r="6973">
          <cell r="B6973" t="str">
            <v>VALE TRANSPORTE</v>
          </cell>
          <cell r="C6973" t="str">
            <v>BENEFICIOS FUNCIONARIOS</v>
          </cell>
          <cell r="I6973" t="str">
            <v>setembro</v>
          </cell>
          <cell r="N6973">
            <v>426.4</v>
          </cell>
        </row>
        <row r="6974">
          <cell r="B6974" t="str">
            <v>VALE TRANSPORTE</v>
          </cell>
          <cell r="C6974" t="str">
            <v>BENEFICIOS FUNCIONARIOS</v>
          </cell>
          <cell r="I6974" t="str">
            <v>setembro</v>
          </cell>
          <cell r="N6974">
            <v>228.8</v>
          </cell>
        </row>
        <row r="6975">
          <cell r="B6975" t="str">
            <v>VALE TRANSPORTE</v>
          </cell>
          <cell r="C6975" t="str">
            <v>BENEFICIOS FUNCIONARIOS</v>
          </cell>
          <cell r="I6975" t="str">
            <v>setembro</v>
          </cell>
          <cell r="N6975">
            <v>260</v>
          </cell>
        </row>
        <row r="6976">
          <cell r="B6976" t="str">
            <v>VALE TRANSPORTE</v>
          </cell>
          <cell r="C6976" t="str">
            <v>BENEFICIOS FUNCIONARIOS</v>
          </cell>
          <cell r="I6976" t="str">
            <v>setembro</v>
          </cell>
          <cell r="N6976">
            <v>426.4</v>
          </cell>
        </row>
        <row r="6977">
          <cell r="B6977" t="str">
            <v>VALE TRANSPORTE</v>
          </cell>
          <cell r="C6977" t="str">
            <v>BENEFICIOS FUNCIONARIOS</v>
          </cell>
          <cell r="I6977" t="str">
            <v>setembro</v>
          </cell>
          <cell r="N6977">
            <v>228.8</v>
          </cell>
        </row>
        <row r="6978">
          <cell r="B6978" t="str">
            <v>VALE TRANSPORTE</v>
          </cell>
          <cell r="C6978" t="str">
            <v>BENEFICIOS FUNCIONARIOS</v>
          </cell>
          <cell r="I6978" t="str">
            <v>setembro</v>
          </cell>
          <cell r="N6978">
            <v>426.4</v>
          </cell>
        </row>
        <row r="6979">
          <cell r="B6979" t="str">
            <v>VALE TRANSPORTE</v>
          </cell>
          <cell r="C6979" t="str">
            <v>BENEFICIOS FUNCIONARIOS</v>
          </cell>
          <cell r="I6979" t="str">
            <v>setembro</v>
          </cell>
          <cell r="N6979">
            <v>550</v>
          </cell>
        </row>
        <row r="6980">
          <cell r="B6980" t="str">
            <v>VALE TRANSPORTE</v>
          </cell>
          <cell r="C6980" t="str">
            <v>BENEFICIOS FUNCIONARIOS</v>
          </cell>
          <cell r="I6980" t="str">
            <v>setembro</v>
          </cell>
          <cell r="N6980">
            <v>228.8</v>
          </cell>
        </row>
        <row r="6981">
          <cell r="B6981" t="str">
            <v>VALE TRANSPORTE</v>
          </cell>
          <cell r="C6981" t="str">
            <v>BENEFICIOS FUNCIONARIOS</v>
          </cell>
          <cell r="I6981" t="str">
            <v>setembro</v>
          </cell>
          <cell r="N6981">
            <v>488.8</v>
          </cell>
        </row>
        <row r="6982">
          <cell r="B6982" t="str">
            <v>VALE TRANSPORTE</v>
          </cell>
          <cell r="C6982" t="str">
            <v>BENEFICIOS FUNCIONARIOS</v>
          </cell>
          <cell r="I6982" t="str">
            <v>setembro</v>
          </cell>
          <cell r="N6982">
            <v>556.4</v>
          </cell>
        </row>
        <row r="6983">
          <cell r="B6983" t="str">
            <v>VALE TRANSPORTE</v>
          </cell>
          <cell r="C6983" t="str">
            <v>BENEFICIOS FUNCIONARIOS</v>
          </cell>
          <cell r="I6983" t="str">
            <v>setembro</v>
          </cell>
          <cell r="N6983">
            <v>228.8</v>
          </cell>
        </row>
        <row r="6984">
          <cell r="B6984" t="str">
            <v>VALE TRANSPORTE</v>
          </cell>
          <cell r="C6984" t="str">
            <v>BENEFICIOS FUNCIONARIOS</v>
          </cell>
          <cell r="I6984" t="str">
            <v>setembro</v>
          </cell>
          <cell r="N6984">
            <v>426.4</v>
          </cell>
        </row>
        <row r="6985">
          <cell r="B6985" t="str">
            <v>VALE TRANSPORTE</v>
          </cell>
          <cell r="C6985" t="str">
            <v>BENEFICIOS FUNCIONARIOS</v>
          </cell>
          <cell r="I6985" t="str">
            <v>setembro</v>
          </cell>
          <cell r="N6985">
            <v>488.8</v>
          </cell>
        </row>
        <row r="6986">
          <cell r="B6986" t="str">
            <v>VALE TRANSPORTE</v>
          </cell>
          <cell r="C6986" t="str">
            <v>BENEFICIOS FUNCIONARIOS</v>
          </cell>
          <cell r="I6986" t="str">
            <v>setembro</v>
          </cell>
          <cell r="N6986">
            <v>426.4</v>
          </cell>
        </row>
        <row r="6987">
          <cell r="B6987" t="str">
            <v>VALE TRANSPORTE</v>
          </cell>
          <cell r="C6987" t="str">
            <v>BENEFICIOS FUNCIONARIOS</v>
          </cell>
          <cell r="I6987" t="str">
            <v>setembro</v>
          </cell>
          <cell r="N6987">
            <v>426.4</v>
          </cell>
        </row>
        <row r="6988">
          <cell r="B6988" t="str">
            <v>VALE TRANSPORTE</v>
          </cell>
          <cell r="C6988" t="str">
            <v>BENEFICIOS FUNCIONARIOS</v>
          </cell>
          <cell r="I6988" t="str">
            <v>setembro</v>
          </cell>
          <cell r="N6988">
            <v>228.8</v>
          </cell>
        </row>
        <row r="6989">
          <cell r="B6989" t="str">
            <v>VALE TRANSPORTE</v>
          </cell>
          <cell r="C6989" t="str">
            <v>BENEFICIOS FUNCIONARIOS</v>
          </cell>
          <cell r="I6989" t="str">
            <v>setembro</v>
          </cell>
          <cell r="N6989">
            <v>228.8</v>
          </cell>
        </row>
        <row r="6990">
          <cell r="B6990" t="str">
            <v>VALE TRANSPORTE</v>
          </cell>
          <cell r="C6990" t="str">
            <v>BENEFICIOS FUNCIONARIOS</v>
          </cell>
          <cell r="I6990" t="str">
            <v>setembro</v>
          </cell>
          <cell r="N6990">
            <v>228.8</v>
          </cell>
        </row>
        <row r="6991">
          <cell r="B6991" t="str">
            <v>VALE TRANSPORTE</v>
          </cell>
          <cell r="C6991" t="str">
            <v>BENEFICIOS FUNCIONARIOS</v>
          </cell>
          <cell r="I6991" t="str">
            <v>setembro</v>
          </cell>
          <cell r="N6991">
            <v>228.8</v>
          </cell>
        </row>
        <row r="6992">
          <cell r="B6992" t="str">
            <v>VALE TRANSPORTE</v>
          </cell>
          <cell r="C6992" t="str">
            <v>BENEFICIOS FUNCIONARIOS</v>
          </cell>
          <cell r="I6992" t="str">
            <v>setembro</v>
          </cell>
          <cell r="N6992">
            <v>228.8</v>
          </cell>
        </row>
        <row r="6993">
          <cell r="B6993" t="str">
            <v>VALE TRANSPORTE</v>
          </cell>
          <cell r="C6993" t="str">
            <v>BENEFICIOS FUNCIONARIOS</v>
          </cell>
          <cell r="I6993" t="str">
            <v>setembro</v>
          </cell>
          <cell r="N6993">
            <v>426.4</v>
          </cell>
        </row>
        <row r="6994">
          <cell r="B6994" t="str">
            <v>VALE TRANSPORTE</v>
          </cell>
          <cell r="C6994" t="str">
            <v>BENEFICIOS FUNCIONARIOS</v>
          </cell>
          <cell r="I6994" t="str">
            <v>setembro</v>
          </cell>
          <cell r="N6994">
            <v>228.8</v>
          </cell>
        </row>
        <row r="6995">
          <cell r="B6995" t="str">
            <v>VALE TRANSPORTE</v>
          </cell>
          <cell r="C6995" t="str">
            <v>BENEFICIOS FUNCIONARIOS</v>
          </cell>
          <cell r="I6995" t="str">
            <v>setembro</v>
          </cell>
          <cell r="N6995">
            <v>228.8</v>
          </cell>
        </row>
        <row r="6996">
          <cell r="B6996" t="str">
            <v>VALE TRANSPORTE</v>
          </cell>
          <cell r="C6996" t="str">
            <v>BENEFICIOS FUNCIONARIOS</v>
          </cell>
          <cell r="I6996" t="str">
            <v>setembro</v>
          </cell>
          <cell r="N6996">
            <v>228.8</v>
          </cell>
        </row>
        <row r="6997">
          <cell r="B6997" t="str">
            <v>VALE TRANSPORTE</v>
          </cell>
          <cell r="C6997" t="str">
            <v>BENEFICIOS FUNCIONARIOS</v>
          </cell>
          <cell r="I6997" t="str">
            <v>setembro</v>
          </cell>
          <cell r="N6997">
            <v>426.4</v>
          </cell>
        </row>
        <row r="6998">
          <cell r="B6998" t="str">
            <v>VALE TRANSPORTE</v>
          </cell>
          <cell r="C6998" t="str">
            <v>BENEFICIOS FUNCIONARIOS</v>
          </cell>
          <cell r="I6998" t="str">
            <v>setembro</v>
          </cell>
          <cell r="N6998">
            <v>377.2</v>
          </cell>
        </row>
        <row r="6999">
          <cell r="B6999" t="str">
            <v>VALE TRANSPORTE</v>
          </cell>
          <cell r="C6999" t="str">
            <v>BENEFICIOS FUNCIONARIOS</v>
          </cell>
          <cell r="I6999" t="str">
            <v>setembro</v>
          </cell>
          <cell r="N6999">
            <v>426.4</v>
          </cell>
        </row>
        <row r="7000">
          <cell r="B7000" t="str">
            <v>VALE TRANSPORTE</v>
          </cell>
          <cell r="C7000" t="str">
            <v>BENEFICIOS FUNCIONARIOS</v>
          </cell>
          <cell r="I7000" t="str">
            <v>setembro</v>
          </cell>
          <cell r="N7000">
            <v>426.4</v>
          </cell>
        </row>
        <row r="7001">
          <cell r="B7001" t="str">
            <v>VALE TRANSPORTE</v>
          </cell>
          <cell r="C7001" t="str">
            <v>BENEFICIOS FUNCIONARIOS</v>
          </cell>
          <cell r="I7001" t="str">
            <v>setembro</v>
          </cell>
          <cell r="N7001">
            <v>426.4</v>
          </cell>
        </row>
        <row r="7002">
          <cell r="B7002" t="str">
            <v>VALE TRANSPORTE</v>
          </cell>
          <cell r="C7002" t="str">
            <v>BENEFICIOS FUNCIONARIOS</v>
          </cell>
          <cell r="I7002" t="str">
            <v>setembro</v>
          </cell>
          <cell r="N7002">
            <v>228.8</v>
          </cell>
        </row>
        <row r="7003">
          <cell r="B7003" t="str">
            <v>VALE TRANSPORTE</v>
          </cell>
          <cell r="C7003" t="str">
            <v>BENEFICIOS FUNCIONARIOS</v>
          </cell>
          <cell r="I7003" t="str">
            <v>setembro</v>
          </cell>
          <cell r="N7003">
            <v>228.8</v>
          </cell>
        </row>
        <row r="7004">
          <cell r="B7004" t="str">
            <v>VALE TRANSPORTE</v>
          </cell>
          <cell r="C7004" t="str">
            <v>BENEFICIOS FUNCIONARIOS</v>
          </cell>
          <cell r="I7004" t="str">
            <v>setembro</v>
          </cell>
          <cell r="N7004">
            <v>426.4</v>
          </cell>
        </row>
        <row r="7005">
          <cell r="B7005" t="str">
            <v>VALE TRANSPORTE</v>
          </cell>
          <cell r="C7005" t="str">
            <v>BENEFICIOS FUNCIONARIOS</v>
          </cell>
          <cell r="I7005" t="str">
            <v>setembro</v>
          </cell>
          <cell r="N7005">
            <v>228.8</v>
          </cell>
        </row>
        <row r="7006">
          <cell r="B7006" t="str">
            <v>VALE TRANSPORTE</v>
          </cell>
          <cell r="C7006" t="str">
            <v>BENEFICIOS FUNCIONARIOS</v>
          </cell>
          <cell r="I7006" t="str">
            <v>setembro</v>
          </cell>
          <cell r="N7006">
            <v>426.4</v>
          </cell>
        </row>
        <row r="7007">
          <cell r="B7007" t="str">
            <v>VALE TRANSPORTE</v>
          </cell>
          <cell r="C7007" t="str">
            <v>BENEFICIOS FUNCIONARIOS</v>
          </cell>
          <cell r="I7007" t="str">
            <v>setembro</v>
          </cell>
          <cell r="N7007">
            <v>410</v>
          </cell>
        </row>
        <row r="7008">
          <cell r="B7008" t="str">
            <v>VALE TRANSPORTE</v>
          </cell>
          <cell r="C7008" t="str">
            <v>BENEFICIOS FUNCIONARIOS</v>
          </cell>
          <cell r="I7008" t="str">
            <v>setembro</v>
          </cell>
          <cell r="N7008">
            <v>228.8</v>
          </cell>
        </row>
        <row r="7009">
          <cell r="B7009" t="str">
            <v>VALE TRANSPORTE</v>
          </cell>
          <cell r="C7009" t="str">
            <v>BENEFICIOS FUNCIONARIOS</v>
          </cell>
          <cell r="I7009" t="str">
            <v>setembro</v>
          </cell>
          <cell r="N7009">
            <v>228.8</v>
          </cell>
        </row>
        <row r="7010">
          <cell r="B7010" t="str">
            <v>VALE TRANSPORTE</v>
          </cell>
          <cell r="C7010" t="str">
            <v>BENEFICIOS FUNCIONARIOS</v>
          </cell>
          <cell r="I7010" t="str">
            <v>setembro</v>
          </cell>
          <cell r="N7010">
            <v>426.4</v>
          </cell>
        </row>
        <row r="7011">
          <cell r="B7011" t="str">
            <v>VALE TRANSPORTE</v>
          </cell>
          <cell r="C7011" t="str">
            <v>BENEFICIOS FUNCIONARIOS</v>
          </cell>
          <cell r="I7011" t="str">
            <v>setembro</v>
          </cell>
          <cell r="N7011">
            <v>426.4</v>
          </cell>
        </row>
        <row r="7012">
          <cell r="B7012" t="str">
            <v>VALE TRANSPORTE</v>
          </cell>
          <cell r="C7012" t="str">
            <v>BENEFICIOS FUNCIONARIOS</v>
          </cell>
          <cell r="I7012" t="str">
            <v>setembro</v>
          </cell>
          <cell r="N7012">
            <v>426.4</v>
          </cell>
        </row>
        <row r="7013">
          <cell r="B7013" t="str">
            <v>VALE TRANSPORTE</v>
          </cell>
          <cell r="C7013" t="str">
            <v>BENEFICIOS FUNCIONARIOS</v>
          </cell>
          <cell r="I7013" t="str">
            <v>setembro</v>
          </cell>
          <cell r="N7013">
            <v>228.8</v>
          </cell>
        </row>
        <row r="7014">
          <cell r="B7014" t="str">
            <v>VALE TRANSPORTE</v>
          </cell>
          <cell r="C7014" t="str">
            <v>BENEFICIOS FUNCIONARIOS</v>
          </cell>
          <cell r="I7014" t="str">
            <v>setembro</v>
          </cell>
          <cell r="N7014">
            <v>426.4</v>
          </cell>
        </row>
        <row r="7015">
          <cell r="B7015" t="str">
            <v>VALE TRANSPORTE</v>
          </cell>
          <cell r="C7015" t="str">
            <v>BENEFICIOS FUNCIONARIOS</v>
          </cell>
          <cell r="I7015" t="str">
            <v>setembro</v>
          </cell>
          <cell r="N7015">
            <v>228.8</v>
          </cell>
        </row>
        <row r="7016">
          <cell r="B7016" t="str">
            <v>VALE TRANSPORTE</v>
          </cell>
          <cell r="C7016" t="str">
            <v>BENEFICIOS FUNCIONARIOS</v>
          </cell>
          <cell r="I7016" t="str">
            <v>setembro</v>
          </cell>
          <cell r="N7016">
            <v>228.8</v>
          </cell>
        </row>
        <row r="7017">
          <cell r="B7017" t="str">
            <v>VALE TRANSPORTE</v>
          </cell>
          <cell r="C7017" t="str">
            <v>BENEFICIOS FUNCIONARIOS</v>
          </cell>
          <cell r="I7017" t="str">
            <v>setembro</v>
          </cell>
          <cell r="N7017">
            <v>426.4</v>
          </cell>
        </row>
        <row r="7018">
          <cell r="B7018" t="str">
            <v>VALE TRANSPORTE</v>
          </cell>
          <cell r="C7018" t="str">
            <v>BENEFICIOS FUNCIONARIOS</v>
          </cell>
          <cell r="I7018" t="str">
            <v>setembro</v>
          </cell>
          <cell r="N7018">
            <v>488.8</v>
          </cell>
        </row>
        <row r="7019">
          <cell r="B7019" t="str">
            <v>VALE TRANSPORTE</v>
          </cell>
          <cell r="C7019" t="str">
            <v>BENEFICIOS FUNCIONARIOS</v>
          </cell>
          <cell r="I7019" t="str">
            <v>setembro</v>
          </cell>
          <cell r="N7019">
            <v>237.6</v>
          </cell>
        </row>
        <row r="7020">
          <cell r="B7020" t="str">
            <v>VALE TRANSPORTE</v>
          </cell>
          <cell r="C7020" t="str">
            <v>BENEFICIOS FUNCIONARIOS</v>
          </cell>
          <cell r="I7020" t="str">
            <v>setembro</v>
          </cell>
          <cell r="N7020">
            <v>426.4</v>
          </cell>
        </row>
        <row r="7021">
          <cell r="B7021" t="str">
            <v>EMPRESTIMO P/ FUNCIONARIO</v>
          </cell>
          <cell r="C7021" t="str">
            <v>BENEFICIOS FUNCIONARIOS</v>
          </cell>
          <cell r="I7021" t="str">
            <v>setembro</v>
          </cell>
          <cell r="N7021">
            <v>2614.54</v>
          </cell>
        </row>
        <row r="7022">
          <cell r="B7022" t="str">
            <v>VALE TRANSPORTE</v>
          </cell>
          <cell r="C7022" t="str">
            <v>BENEFICIOS FUNCIONARIOS</v>
          </cell>
          <cell r="I7022" t="str">
            <v>setembro</v>
          </cell>
          <cell r="N7022">
            <v>426.4</v>
          </cell>
        </row>
        <row r="7023">
          <cell r="B7023" t="str">
            <v>VALE TRANSPORTE</v>
          </cell>
          <cell r="C7023" t="str">
            <v>BENEFICIOS FUNCIONARIOS</v>
          </cell>
          <cell r="I7023" t="str">
            <v>setembro</v>
          </cell>
          <cell r="N7023">
            <v>426.4</v>
          </cell>
        </row>
        <row r="7024">
          <cell r="B7024" t="str">
            <v>VALE TRANSPORTE</v>
          </cell>
          <cell r="C7024" t="str">
            <v>BENEFICIOS FUNCIONARIOS</v>
          </cell>
          <cell r="I7024" t="str">
            <v>setembro</v>
          </cell>
          <cell r="N7024">
            <v>426.4</v>
          </cell>
        </row>
        <row r="7025">
          <cell r="B7025" t="str">
            <v>VALE TRANSPORTE</v>
          </cell>
          <cell r="C7025" t="str">
            <v>BENEFICIOS FUNCIONARIOS</v>
          </cell>
          <cell r="I7025" t="str">
            <v>setembro</v>
          </cell>
          <cell r="N7025">
            <v>426.4</v>
          </cell>
        </row>
        <row r="7026">
          <cell r="B7026" t="str">
            <v>VALE TRANSPORTE</v>
          </cell>
          <cell r="C7026" t="str">
            <v>BENEFICIOS FUNCIONARIOS</v>
          </cell>
          <cell r="I7026" t="str">
            <v>setembro</v>
          </cell>
          <cell r="N7026">
            <v>377.2</v>
          </cell>
        </row>
        <row r="7027">
          <cell r="B7027" t="str">
            <v>VALE TRANSPORTE</v>
          </cell>
          <cell r="C7027" t="str">
            <v>BENEFICIOS FUNCIONARIOS</v>
          </cell>
          <cell r="I7027" t="str">
            <v>setembro</v>
          </cell>
          <cell r="N7027">
            <v>228.8</v>
          </cell>
        </row>
        <row r="7028">
          <cell r="B7028" t="str">
            <v>VALE TRANSPORTE</v>
          </cell>
          <cell r="C7028" t="str">
            <v>BENEFICIOS FUNCIONARIOS</v>
          </cell>
          <cell r="I7028" t="str">
            <v>setembro</v>
          </cell>
          <cell r="N7028">
            <v>228.8</v>
          </cell>
        </row>
        <row r="7029">
          <cell r="B7029" t="str">
            <v>VALE TRANSPORTE</v>
          </cell>
          <cell r="C7029" t="str">
            <v>BENEFICIOS FUNCIONARIOS</v>
          </cell>
          <cell r="I7029" t="str">
            <v>setembro</v>
          </cell>
          <cell r="N7029">
            <v>228.8</v>
          </cell>
        </row>
        <row r="7030">
          <cell r="B7030" t="str">
            <v>VALE TRANSPORTE</v>
          </cell>
          <cell r="C7030" t="str">
            <v>BENEFICIOS FUNCIONARIOS</v>
          </cell>
          <cell r="I7030" t="str">
            <v>setembro</v>
          </cell>
          <cell r="N7030">
            <v>228.8</v>
          </cell>
        </row>
        <row r="7031">
          <cell r="B7031" t="str">
            <v>VALE TRANSPORTE</v>
          </cell>
          <cell r="C7031" t="str">
            <v>BENEFICIOS FUNCIONARIOS</v>
          </cell>
          <cell r="I7031" t="str">
            <v>setembro</v>
          </cell>
          <cell r="N7031">
            <v>228.8</v>
          </cell>
        </row>
        <row r="7032">
          <cell r="B7032" t="str">
            <v>VALE TRANSPORTE</v>
          </cell>
          <cell r="C7032" t="str">
            <v>BENEFICIOS FUNCIONARIOS</v>
          </cell>
          <cell r="I7032" t="str">
            <v>setembro</v>
          </cell>
          <cell r="N7032">
            <v>228.8</v>
          </cell>
        </row>
        <row r="7033">
          <cell r="B7033" t="str">
            <v>VALE TRANSPORTE</v>
          </cell>
          <cell r="C7033" t="str">
            <v>BENEFICIOS FUNCIONARIOS</v>
          </cell>
          <cell r="I7033" t="str">
            <v>setembro</v>
          </cell>
          <cell r="N7033">
            <v>228.8</v>
          </cell>
        </row>
        <row r="7034">
          <cell r="B7034" t="str">
            <v>VALE TRANSPORTE</v>
          </cell>
          <cell r="C7034" t="str">
            <v>BENEFICIOS FUNCIONARIOS</v>
          </cell>
          <cell r="I7034" t="str">
            <v>setembro</v>
          </cell>
          <cell r="N7034">
            <v>228.8</v>
          </cell>
        </row>
        <row r="7035">
          <cell r="B7035" t="str">
            <v>VALE TRANSPORTE</v>
          </cell>
          <cell r="C7035" t="str">
            <v>BENEFICIOS FUNCIONARIOS</v>
          </cell>
          <cell r="I7035" t="str">
            <v>setembro</v>
          </cell>
          <cell r="N7035">
            <v>228.8</v>
          </cell>
        </row>
        <row r="7036">
          <cell r="B7036" t="str">
            <v>VALE TRANSPORTE</v>
          </cell>
          <cell r="C7036" t="str">
            <v>BENEFICIOS FUNCIONARIOS</v>
          </cell>
          <cell r="I7036" t="str">
            <v>outubro</v>
          </cell>
          <cell r="N7036">
            <v>228.8</v>
          </cell>
        </row>
        <row r="7037">
          <cell r="B7037" t="str">
            <v>EMPRESTIMO P/ FUNCIONARIO</v>
          </cell>
          <cell r="C7037" t="str">
            <v>BENEFICIOS FUNCIONARIOS</v>
          </cell>
          <cell r="I7037" t="str">
            <v>outubro</v>
          </cell>
          <cell r="N7037">
            <v>2000</v>
          </cell>
        </row>
        <row r="7038">
          <cell r="B7038" t="str">
            <v>PLANO DE SAUDE</v>
          </cell>
          <cell r="C7038" t="str">
            <v>BENEFICIOS FUNCIONARIOS</v>
          </cell>
          <cell r="I7038" t="str">
            <v>outubro</v>
          </cell>
          <cell r="N7038">
            <v>4007.81</v>
          </cell>
        </row>
        <row r="7039">
          <cell r="B7039" t="str">
            <v>PLANO DE SAUDE</v>
          </cell>
          <cell r="C7039" t="str">
            <v>BENEFICIOS FUNCIONARIOS</v>
          </cell>
          <cell r="I7039" t="str">
            <v>outubro</v>
          </cell>
          <cell r="N7039">
            <v>6965.84</v>
          </cell>
        </row>
        <row r="7040">
          <cell r="B7040" t="str">
            <v>VALE TRANSPORTE</v>
          </cell>
          <cell r="C7040" t="str">
            <v>BENEFICIOS FUNCIONARIOS</v>
          </cell>
          <cell r="I7040" t="str">
            <v>outubro</v>
          </cell>
          <cell r="N7040">
            <v>328</v>
          </cell>
        </row>
        <row r="7041">
          <cell r="B7041" t="str">
            <v>SEGURO DE VIDA</v>
          </cell>
          <cell r="C7041" t="str">
            <v>BENEFICIOS FUNCIONARIOS</v>
          </cell>
          <cell r="I7041" t="str">
            <v>outubro</v>
          </cell>
          <cell r="N7041">
            <v>1000.63</v>
          </cell>
        </row>
        <row r="7042">
          <cell r="B7042" t="str">
            <v>ALIMENTACAO FUNCIONARIOS</v>
          </cell>
          <cell r="C7042" t="str">
            <v>BENEFICIOS FUNCIONARIOS</v>
          </cell>
          <cell r="I7042" t="str">
            <v>outubro</v>
          </cell>
          <cell r="N7042">
            <v>2436.9899999999998</v>
          </cell>
        </row>
        <row r="7043">
          <cell r="B7043" t="str">
            <v>VALE TRANSPORTE</v>
          </cell>
          <cell r="C7043" t="str">
            <v>BENEFICIOS FUNCIONARIOS</v>
          </cell>
          <cell r="I7043" t="str">
            <v>outubro</v>
          </cell>
          <cell r="N7043">
            <v>158.4</v>
          </cell>
        </row>
        <row r="7044">
          <cell r="B7044" t="str">
            <v>VALE TRANSPORTE</v>
          </cell>
          <cell r="C7044" t="str">
            <v>BENEFICIOS FUNCIONARIOS</v>
          </cell>
          <cell r="I7044" t="str">
            <v>outubro</v>
          </cell>
          <cell r="N7044">
            <v>158.4</v>
          </cell>
        </row>
        <row r="7045">
          <cell r="B7045" t="str">
            <v>VALE TRANSPORTE</v>
          </cell>
          <cell r="C7045" t="str">
            <v>BENEFICIOS FUNCIONARIOS</v>
          </cell>
          <cell r="I7045" t="str">
            <v>outubro</v>
          </cell>
          <cell r="N7045">
            <v>197.6</v>
          </cell>
        </row>
        <row r="7046">
          <cell r="B7046" t="str">
            <v>VALE TRANSPORTE</v>
          </cell>
          <cell r="C7046" t="str">
            <v>BENEFICIOS FUNCIONARIOS</v>
          </cell>
          <cell r="I7046" t="str">
            <v>outubro</v>
          </cell>
          <cell r="N7046">
            <v>158.4</v>
          </cell>
        </row>
        <row r="7047">
          <cell r="B7047" t="str">
            <v>SEGURO DE VIDA</v>
          </cell>
          <cell r="C7047" t="str">
            <v>BENEFICIOS FUNCIONARIOS</v>
          </cell>
          <cell r="I7047" t="str">
            <v>outubro</v>
          </cell>
          <cell r="N7047">
            <v>664</v>
          </cell>
        </row>
        <row r="7048">
          <cell r="B7048" t="str">
            <v>ALIMENTACAO FUNCIONARIOS</v>
          </cell>
          <cell r="C7048" t="str">
            <v>BENEFICIOS FUNCIONARIOS</v>
          </cell>
          <cell r="I7048" t="str">
            <v>outubro</v>
          </cell>
          <cell r="N7048">
            <v>1931.92</v>
          </cell>
        </row>
        <row r="7049">
          <cell r="B7049" t="str">
            <v>ALIMENTACAO FUNCIONARIOS</v>
          </cell>
          <cell r="C7049" t="str">
            <v>BENEFICIOS FUNCIONARIOS</v>
          </cell>
          <cell r="I7049" t="str">
            <v>outubro</v>
          </cell>
          <cell r="N7049">
            <v>1797.18</v>
          </cell>
        </row>
        <row r="7050">
          <cell r="B7050" t="str">
            <v>ALIMENTACAO FUNCIONARIOS</v>
          </cell>
          <cell r="C7050" t="str">
            <v>BENEFICIOS FUNCIONARIOS</v>
          </cell>
          <cell r="I7050" t="str">
            <v>outubro</v>
          </cell>
          <cell r="N7050">
            <v>2355.15</v>
          </cell>
        </row>
        <row r="7051">
          <cell r="B7051" t="str">
            <v>CURSOS E TREINAMENTOS / DESENVOLVIMENTO DE PESSOAS</v>
          </cell>
          <cell r="C7051" t="str">
            <v>BENEFICIOS FUNCIONARIOS</v>
          </cell>
          <cell r="I7051" t="str">
            <v>outubro</v>
          </cell>
          <cell r="N7051">
            <v>6741.74</v>
          </cell>
        </row>
        <row r="7052">
          <cell r="B7052" t="str">
            <v>OUTROS BENEFICIOS</v>
          </cell>
          <cell r="C7052" t="str">
            <v>BENEFICIOS FUNCIONARIOS</v>
          </cell>
          <cell r="I7052" t="str">
            <v>outubro</v>
          </cell>
          <cell r="N7052">
            <v>51.59</v>
          </cell>
        </row>
        <row r="7053">
          <cell r="B7053" t="str">
            <v>OUTROS BENEFICIOS</v>
          </cell>
          <cell r="C7053" t="str">
            <v>BENEFICIOS FUNCIONARIOS</v>
          </cell>
          <cell r="I7053" t="str">
            <v>outubro</v>
          </cell>
          <cell r="N7053">
            <v>99.08</v>
          </cell>
        </row>
        <row r="7054">
          <cell r="B7054" t="str">
            <v>VALE TRANSPORTE</v>
          </cell>
          <cell r="C7054" t="str">
            <v>BENEFICIOS FUNCIONARIOS</v>
          </cell>
          <cell r="I7054" t="str">
            <v>outubro</v>
          </cell>
          <cell r="N7054">
            <v>64.8</v>
          </cell>
        </row>
        <row r="7055">
          <cell r="B7055" t="str">
            <v>VALE TRANSPORTE</v>
          </cell>
          <cell r="C7055" t="str">
            <v>BENEFICIOS FUNCIONARIOS</v>
          </cell>
          <cell r="I7055" t="str">
            <v>outubro</v>
          </cell>
          <cell r="N7055">
            <v>176.4</v>
          </cell>
        </row>
        <row r="7056">
          <cell r="B7056" t="str">
            <v>VALE TRANSPORTE</v>
          </cell>
          <cell r="C7056" t="str">
            <v>BENEFICIOS FUNCIONARIOS</v>
          </cell>
          <cell r="I7056" t="str">
            <v>outubro</v>
          </cell>
          <cell r="N7056">
            <v>228.8</v>
          </cell>
        </row>
        <row r="7057">
          <cell r="B7057" t="str">
            <v>VALE TRANSPORTE</v>
          </cell>
          <cell r="C7057" t="str">
            <v>BENEFICIOS FUNCIONARIOS</v>
          </cell>
          <cell r="I7057" t="str">
            <v>outubro</v>
          </cell>
          <cell r="N7057">
            <v>228.8</v>
          </cell>
        </row>
        <row r="7058">
          <cell r="B7058" t="str">
            <v>VALE TRANSPORTE</v>
          </cell>
          <cell r="C7058" t="str">
            <v>BENEFICIOS FUNCIONARIOS</v>
          </cell>
          <cell r="I7058" t="str">
            <v>outubro</v>
          </cell>
          <cell r="N7058">
            <v>426.4</v>
          </cell>
        </row>
        <row r="7059">
          <cell r="B7059" t="str">
            <v>VALE TRANSPORTE</v>
          </cell>
          <cell r="C7059" t="str">
            <v>BENEFICIOS FUNCIONARIOS</v>
          </cell>
          <cell r="I7059" t="str">
            <v>outubro</v>
          </cell>
          <cell r="N7059">
            <v>228.8</v>
          </cell>
        </row>
        <row r="7060">
          <cell r="B7060" t="str">
            <v>VALE TRANSPORTE</v>
          </cell>
          <cell r="C7060" t="str">
            <v>BENEFICIOS FUNCIONARIOS</v>
          </cell>
          <cell r="I7060" t="str">
            <v>outubro</v>
          </cell>
          <cell r="N7060">
            <v>426.4</v>
          </cell>
        </row>
        <row r="7061">
          <cell r="B7061" t="str">
            <v>VALE TRANSPORTE</v>
          </cell>
          <cell r="C7061" t="str">
            <v>BENEFICIOS FUNCIONARIOS</v>
          </cell>
          <cell r="I7061" t="str">
            <v>outubro</v>
          </cell>
          <cell r="N7061">
            <v>426.4</v>
          </cell>
        </row>
        <row r="7062">
          <cell r="B7062" t="str">
            <v>VALE TRANSPORTE</v>
          </cell>
          <cell r="C7062" t="str">
            <v>BENEFICIOS FUNCIONARIOS</v>
          </cell>
          <cell r="I7062" t="str">
            <v>outubro</v>
          </cell>
          <cell r="N7062">
            <v>228.8</v>
          </cell>
        </row>
        <row r="7063">
          <cell r="B7063" t="str">
            <v>VALE TRANSPORTE</v>
          </cell>
          <cell r="C7063" t="str">
            <v>BENEFICIOS FUNCIONARIOS</v>
          </cell>
          <cell r="I7063" t="str">
            <v>outubro</v>
          </cell>
          <cell r="N7063">
            <v>228.8</v>
          </cell>
        </row>
        <row r="7064">
          <cell r="B7064" t="str">
            <v>VALE TRANSPORTE</v>
          </cell>
          <cell r="C7064" t="str">
            <v>BENEFICIOS FUNCIONARIOS</v>
          </cell>
          <cell r="I7064" t="str">
            <v>outubro</v>
          </cell>
          <cell r="N7064">
            <v>344.4</v>
          </cell>
        </row>
        <row r="7065">
          <cell r="B7065" t="str">
            <v>VALE TRANSPORTE</v>
          </cell>
          <cell r="C7065" t="str">
            <v>BENEFICIOS FUNCIONARIOS</v>
          </cell>
          <cell r="I7065" t="str">
            <v>outubro</v>
          </cell>
          <cell r="N7065">
            <v>426.4</v>
          </cell>
        </row>
        <row r="7066">
          <cell r="B7066" t="str">
            <v>VALE TRANSPORTE</v>
          </cell>
          <cell r="C7066" t="str">
            <v>BENEFICIOS FUNCIONARIOS</v>
          </cell>
          <cell r="I7066" t="str">
            <v>outubro</v>
          </cell>
          <cell r="N7066">
            <v>426.4</v>
          </cell>
        </row>
        <row r="7067">
          <cell r="B7067" t="str">
            <v>VALE TRANSPORTE</v>
          </cell>
          <cell r="C7067" t="str">
            <v>BENEFICIOS FUNCIONARIOS</v>
          </cell>
          <cell r="I7067" t="str">
            <v>outubro</v>
          </cell>
          <cell r="N7067">
            <v>228.8</v>
          </cell>
        </row>
        <row r="7068">
          <cell r="B7068" t="str">
            <v>VALE TRANSPORTE</v>
          </cell>
          <cell r="C7068" t="str">
            <v>BENEFICIOS FUNCIONARIOS</v>
          </cell>
          <cell r="I7068" t="str">
            <v>outubro</v>
          </cell>
          <cell r="N7068">
            <v>426.4</v>
          </cell>
        </row>
        <row r="7069">
          <cell r="B7069" t="str">
            <v>VALE TRANSPORTE</v>
          </cell>
          <cell r="C7069" t="str">
            <v>BENEFICIOS FUNCIONARIOS</v>
          </cell>
          <cell r="I7069" t="str">
            <v>outubro</v>
          </cell>
          <cell r="N7069">
            <v>426.4</v>
          </cell>
        </row>
        <row r="7070">
          <cell r="B7070" t="str">
            <v>VALE TRANSPORTE</v>
          </cell>
          <cell r="C7070" t="str">
            <v>BENEFICIOS FUNCIONARIOS</v>
          </cell>
          <cell r="I7070" t="str">
            <v>outubro</v>
          </cell>
          <cell r="N7070">
            <v>426.4</v>
          </cell>
        </row>
        <row r="7071">
          <cell r="B7071" t="str">
            <v>VALE TRANSPORTE</v>
          </cell>
          <cell r="C7071" t="str">
            <v>BENEFICIOS FUNCIONARIOS</v>
          </cell>
          <cell r="I7071" t="str">
            <v>outubro</v>
          </cell>
          <cell r="N7071">
            <v>228.8</v>
          </cell>
        </row>
        <row r="7072">
          <cell r="B7072" t="str">
            <v>VALE TRANSPORTE</v>
          </cell>
          <cell r="C7072" t="str">
            <v>BENEFICIOS FUNCIONARIOS</v>
          </cell>
          <cell r="I7072" t="str">
            <v>outubro</v>
          </cell>
          <cell r="N7072">
            <v>228.8</v>
          </cell>
        </row>
        <row r="7073">
          <cell r="B7073" t="str">
            <v>VALE TRANSPORTE</v>
          </cell>
          <cell r="C7073" t="str">
            <v>BENEFICIOS FUNCIONARIOS</v>
          </cell>
          <cell r="I7073" t="str">
            <v>outubro</v>
          </cell>
          <cell r="N7073">
            <v>426.4</v>
          </cell>
        </row>
        <row r="7074">
          <cell r="B7074" t="str">
            <v>VALE TRANSPORTE</v>
          </cell>
          <cell r="C7074" t="str">
            <v>BENEFICIOS FUNCIONARIOS</v>
          </cell>
          <cell r="I7074" t="str">
            <v>outubro</v>
          </cell>
          <cell r="N7074">
            <v>228.8</v>
          </cell>
        </row>
        <row r="7075">
          <cell r="B7075" t="str">
            <v>VALE TRANSPORTE</v>
          </cell>
          <cell r="C7075" t="str">
            <v>BENEFICIOS FUNCIONARIOS</v>
          </cell>
          <cell r="I7075" t="str">
            <v>outubro</v>
          </cell>
          <cell r="N7075">
            <v>426.4</v>
          </cell>
        </row>
        <row r="7076">
          <cell r="B7076" t="str">
            <v>VALE TRANSPORTE</v>
          </cell>
          <cell r="C7076" t="str">
            <v>BENEFICIOS FUNCIONARIOS</v>
          </cell>
          <cell r="I7076" t="str">
            <v>outubro</v>
          </cell>
          <cell r="N7076">
            <v>426.4</v>
          </cell>
        </row>
        <row r="7077">
          <cell r="B7077" t="str">
            <v>VALE TRANSPORTE</v>
          </cell>
          <cell r="C7077" t="str">
            <v>BENEFICIOS FUNCIONARIOS</v>
          </cell>
          <cell r="I7077" t="str">
            <v>outubro</v>
          </cell>
          <cell r="N7077">
            <v>228.8</v>
          </cell>
        </row>
        <row r="7078">
          <cell r="B7078" t="str">
            <v>VALE TRANSPORTE</v>
          </cell>
          <cell r="C7078" t="str">
            <v>BENEFICIOS FUNCIONARIOS</v>
          </cell>
          <cell r="I7078" t="str">
            <v>outubro</v>
          </cell>
          <cell r="N7078">
            <v>426.4</v>
          </cell>
        </row>
        <row r="7079">
          <cell r="B7079" t="str">
            <v>VALE TRANSPORTE</v>
          </cell>
          <cell r="C7079" t="str">
            <v>BENEFICIOS FUNCIONARIOS</v>
          </cell>
          <cell r="I7079" t="str">
            <v>outubro</v>
          </cell>
          <cell r="N7079">
            <v>228.8</v>
          </cell>
        </row>
        <row r="7080">
          <cell r="B7080" t="str">
            <v>VALE TRANSPORTE</v>
          </cell>
          <cell r="C7080" t="str">
            <v>BENEFICIOS FUNCIONARIOS</v>
          </cell>
          <cell r="I7080" t="str">
            <v>outubro</v>
          </cell>
          <cell r="N7080">
            <v>550</v>
          </cell>
        </row>
        <row r="7081">
          <cell r="B7081" t="str">
            <v>VALE TRANSPORTE</v>
          </cell>
          <cell r="C7081" t="str">
            <v>BENEFICIOS FUNCIONARIOS</v>
          </cell>
          <cell r="I7081" t="str">
            <v>outubro</v>
          </cell>
          <cell r="N7081">
            <v>228.8</v>
          </cell>
        </row>
        <row r="7082">
          <cell r="B7082" t="str">
            <v>VALE TRANSPORTE</v>
          </cell>
          <cell r="C7082" t="str">
            <v>BENEFICIOS FUNCIONARIOS</v>
          </cell>
          <cell r="I7082" t="str">
            <v>outubro</v>
          </cell>
          <cell r="N7082">
            <v>488.8</v>
          </cell>
        </row>
        <row r="7083">
          <cell r="B7083" t="str">
            <v>VALE TRANSPORTE</v>
          </cell>
          <cell r="C7083" t="str">
            <v>BENEFICIOS FUNCIONARIOS</v>
          </cell>
          <cell r="I7083" t="str">
            <v>outubro</v>
          </cell>
          <cell r="N7083">
            <v>228.8</v>
          </cell>
        </row>
        <row r="7084">
          <cell r="B7084" t="str">
            <v>VALE TRANSPORTE</v>
          </cell>
          <cell r="C7084" t="str">
            <v>BENEFICIOS FUNCIONARIOS</v>
          </cell>
          <cell r="I7084" t="str">
            <v>outubro</v>
          </cell>
          <cell r="N7084">
            <v>426.4</v>
          </cell>
        </row>
        <row r="7085">
          <cell r="B7085" t="str">
            <v>VALE TRANSPORTE</v>
          </cell>
          <cell r="C7085" t="str">
            <v>BENEFICIOS FUNCIONARIOS</v>
          </cell>
          <cell r="I7085" t="str">
            <v>outubro</v>
          </cell>
          <cell r="N7085">
            <v>488.8</v>
          </cell>
        </row>
        <row r="7086">
          <cell r="B7086" t="str">
            <v>VALE TRANSPORTE</v>
          </cell>
          <cell r="C7086" t="str">
            <v>BENEFICIOS FUNCIONARIOS</v>
          </cell>
          <cell r="I7086" t="str">
            <v>outubro</v>
          </cell>
          <cell r="N7086">
            <v>426.4</v>
          </cell>
        </row>
        <row r="7087">
          <cell r="B7087" t="str">
            <v>VALE TRANSPORTE</v>
          </cell>
          <cell r="C7087" t="str">
            <v>BENEFICIOS FUNCIONARIOS</v>
          </cell>
          <cell r="I7087" t="str">
            <v>outubro</v>
          </cell>
          <cell r="N7087">
            <v>228.8</v>
          </cell>
        </row>
        <row r="7088">
          <cell r="B7088" t="str">
            <v>VALE TRANSPORTE</v>
          </cell>
          <cell r="C7088" t="str">
            <v>BENEFICIOS FUNCIONARIOS</v>
          </cell>
          <cell r="I7088" t="str">
            <v>outubro</v>
          </cell>
          <cell r="N7088">
            <v>228.8</v>
          </cell>
        </row>
        <row r="7089">
          <cell r="B7089" t="str">
            <v>VALE TRANSPORTE</v>
          </cell>
          <cell r="C7089" t="str">
            <v>BENEFICIOS FUNCIONARIOS</v>
          </cell>
          <cell r="I7089" t="str">
            <v>outubro</v>
          </cell>
          <cell r="N7089">
            <v>426.4</v>
          </cell>
        </row>
        <row r="7090">
          <cell r="B7090" t="str">
            <v>VALE TRANSPORTE</v>
          </cell>
          <cell r="C7090" t="str">
            <v>BENEFICIOS FUNCIONARIOS</v>
          </cell>
          <cell r="I7090" t="str">
            <v>outubro</v>
          </cell>
          <cell r="N7090">
            <v>228.8</v>
          </cell>
        </row>
        <row r="7091">
          <cell r="B7091" t="str">
            <v>VALE TRANSPORTE</v>
          </cell>
          <cell r="C7091" t="str">
            <v>BENEFICIOS FUNCIONARIOS</v>
          </cell>
          <cell r="I7091" t="str">
            <v>outubro</v>
          </cell>
          <cell r="N7091">
            <v>228.8</v>
          </cell>
        </row>
        <row r="7092">
          <cell r="B7092" t="str">
            <v>VALE TRANSPORTE</v>
          </cell>
          <cell r="C7092" t="str">
            <v>BENEFICIOS FUNCIONARIOS</v>
          </cell>
          <cell r="I7092" t="str">
            <v>outubro</v>
          </cell>
          <cell r="N7092">
            <v>228.8</v>
          </cell>
        </row>
        <row r="7093">
          <cell r="B7093" t="str">
            <v>VALE TRANSPORTE</v>
          </cell>
          <cell r="C7093" t="str">
            <v>BENEFICIOS FUNCIONARIOS</v>
          </cell>
          <cell r="I7093" t="str">
            <v>outubro</v>
          </cell>
          <cell r="N7093">
            <v>228.8</v>
          </cell>
        </row>
        <row r="7094">
          <cell r="B7094" t="str">
            <v>VALE TRANSPORTE</v>
          </cell>
          <cell r="C7094" t="str">
            <v>BENEFICIOS FUNCIONARIOS</v>
          </cell>
          <cell r="I7094" t="str">
            <v>outubro</v>
          </cell>
          <cell r="N7094">
            <v>426.4</v>
          </cell>
        </row>
        <row r="7095">
          <cell r="B7095" t="str">
            <v>VALE TRANSPORTE</v>
          </cell>
          <cell r="C7095" t="str">
            <v>BENEFICIOS FUNCIONARIOS</v>
          </cell>
          <cell r="I7095" t="str">
            <v>outubro</v>
          </cell>
          <cell r="N7095">
            <v>228.8</v>
          </cell>
        </row>
        <row r="7096">
          <cell r="B7096" t="str">
            <v>VALE TRANSPORTE</v>
          </cell>
          <cell r="C7096" t="str">
            <v>BENEFICIOS FUNCIONARIOS</v>
          </cell>
          <cell r="I7096" t="str">
            <v>outubro</v>
          </cell>
          <cell r="N7096">
            <v>344.4</v>
          </cell>
        </row>
        <row r="7097">
          <cell r="B7097" t="str">
            <v>VALE TRANSPORTE</v>
          </cell>
          <cell r="C7097" t="str">
            <v>BENEFICIOS FUNCIONARIOS</v>
          </cell>
          <cell r="I7097" t="str">
            <v>outubro</v>
          </cell>
          <cell r="N7097">
            <v>228.8</v>
          </cell>
        </row>
        <row r="7098">
          <cell r="B7098" t="str">
            <v>VALE TRANSPORTE</v>
          </cell>
          <cell r="C7098" t="str">
            <v>BENEFICIOS FUNCIONARIOS</v>
          </cell>
          <cell r="I7098" t="str">
            <v>outubro</v>
          </cell>
          <cell r="N7098">
            <v>426.4</v>
          </cell>
        </row>
        <row r="7099">
          <cell r="B7099" t="str">
            <v>VALE TRANSPORTE</v>
          </cell>
          <cell r="C7099" t="str">
            <v>BENEFICIOS FUNCIONARIOS</v>
          </cell>
          <cell r="I7099" t="str">
            <v>outubro</v>
          </cell>
          <cell r="N7099">
            <v>426.4</v>
          </cell>
        </row>
        <row r="7100">
          <cell r="B7100" t="str">
            <v>VALE TRANSPORTE</v>
          </cell>
          <cell r="C7100" t="str">
            <v>BENEFICIOS FUNCIONARIOS</v>
          </cell>
          <cell r="I7100" t="str">
            <v>outubro</v>
          </cell>
          <cell r="N7100">
            <v>426.4</v>
          </cell>
        </row>
        <row r="7101">
          <cell r="B7101" t="str">
            <v>VALE TRANSPORTE</v>
          </cell>
          <cell r="C7101" t="str">
            <v>BENEFICIOS FUNCIONARIOS</v>
          </cell>
          <cell r="I7101" t="str">
            <v>outubro</v>
          </cell>
          <cell r="N7101">
            <v>426.4</v>
          </cell>
        </row>
        <row r="7102">
          <cell r="B7102" t="str">
            <v>VALE TRANSPORTE</v>
          </cell>
          <cell r="C7102" t="str">
            <v>BENEFICIOS FUNCIONARIOS</v>
          </cell>
          <cell r="I7102" t="str">
            <v>outubro</v>
          </cell>
          <cell r="N7102">
            <v>228.8</v>
          </cell>
        </row>
        <row r="7103">
          <cell r="B7103" t="str">
            <v>VALE TRANSPORTE</v>
          </cell>
          <cell r="C7103" t="str">
            <v>BENEFICIOS FUNCIONARIOS</v>
          </cell>
          <cell r="I7103" t="str">
            <v>outubro</v>
          </cell>
          <cell r="N7103">
            <v>228.8</v>
          </cell>
        </row>
        <row r="7104">
          <cell r="B7104" t="str">
            <v>VALE TRANSPORTE</v>
          </cell>
          <cell r="C7104" t="str">
            <v>BENEFICIOS FUNCIONARIOS</v>
          </cell>
          <cell r="I7104" t="str">
            <v>outubro</v>
          </cell>
          <cell r="N7104">
            <v>426.4</v>
          </cell>
        </row>
        <row r="7105">
          <cell r="B7105" t="str">
            <v>VALE TRANSPORTE</v>
          </cell>
          <cell r="C7105" t="str">
            <v>BENEFICIOS FUNCIONARIOS</v>
          </cell>
          <cell r="I7105" t="str">
            <v>outubro</v>
          </cell>
          <cell r="N7105">
            <v>228.8</v>
          </cell>
        </row>
        <row r="7106">
          <cell r="B7106" t="str">
            <v>VALE TRANSPORTE</v>
          </cell>
          <cell r="C7106" t="str">
            <v>BENEFICIOS FUNCIONARIOS</v>
          </cell>
          <cell r="I7106" t="str">
            <v>outubro</v>
          </cell>
          <cell r="N7106">
            <v>426.4</v>
          </cell>
        </row>
        <row r="7107">
          <cell r="B7107" t="str">
            <v>VALE TRANSPORTE</v>
          </cell>
          <cell r="C7107" t="str">
            <v>BENEFICIOS FUNCIONARIOS</v>
          </cell>
          <cell r="I7107" t="str">
            <v>outubro</v>
          </cell>
          <cell r="N7107">
            <v>426.4</v>
          </cell>
        </row>
        <row r="7108">
          <cell r="B7108" t="str">
            <v>VALE TRANSPORTE</v>
          </cell>
          <cell r="C7108" t="str">
            <v>BENEFICIOS FUNCIONARIOS</v>
          </cell>
          <cell r="I7108" t="str">
            <v>outubro</v>
          </cell>
          <cell r="N7108">
            <v>426.4</v>
          </cell>
        </row>
        <row r="7109">
          <cell r="B7109" t="str">
            <v>VALE TRANSPORTE</v>
          </cell>
          <cell r="C7109" t="str">
            <v>BENEFICIOS FUNCIONARIOS</v>
          </cell>
          <cell r="I7109" t="str">
            <v>outubro</v>
          </cell>
          <cell r="N7109">
            <v>228.8</v>
          </cell>
        </row>
        <row r="7110">
          <cell r="B7110" t="str">
            <v>VALE TRANSPORTE</v>
          </cell>
          <cell r="C7110" t="str">
            <v>BENEFICIOS FUNCIONARIOS</v>
          </cell>
          <cell r="I7110" t="str">
            <v>outubro</v>
          </cell>
          <cell r="N7110">
            <v>228.8</v>
          </cell>
        </row>
        <row r="7111">
          <cell r="B7111" t="str">
            <v>VALE TRANSPORTE</v>
          </cell>
          <cell r="C7111" t="str">
            <v>BENEFICIOS FUNCIONARIOS</v>
          </cell>
          <cell r="I7111" t="str">
            <v>outubro</v>
          </cell>
          <cell r="N7111">
            <v>426.4</v>
          </cell>
        </row>
        <row r="7112">
          <cell r="B7112" t="str">
            <v>VALE TRANSPORTE</v>
          </cell>
          <cell r="C7112" t="str">
            <v>BENEFICIOS FUNCIONARIOS</v>
          </cell>
          <cell r="I7112" t="str">
            <v>outubro</v>
          </cell>
          <cell r="N7112">
            <v>426.4</v>
          </cell>
        </row>
        <row r="7113">
          <cell r="B7113" t="str">
            <v>VALE TRANSPORTE</v>
          </cell>
          <cell r="C7113" t="str">
            <v>BENEFICIOS FUNCIONARIOS</v>
          </cell>
          <cell r="I7113" t="str">
            <v>outubro</v>
          </cell>
          <cell r="N7113">
            <v>228.8</v>
          </cell>
        </row>
        <row r="7114">
          <cell r="B7114" t="str">
            <v>VALE TRANSPORTE</v>
          </cell>
          <cell r="C7114" t="str">
            <v>BENEFICIOS FUNCIONARIOS</v>
          </cell>
          <cell r="I7114" t="str">
            <v>outubro</v>
          </cell>
          <cell r="N7114">
            <v>228.8</v>
          </cell>
        </row>
        <row r="7115">
          <cell r="B7115" t="str">
            <v>VALE TRANSPORTE</v>
          </cell>
          <cell r="C7115" t="str">
            <v>BENEFICIOS FUNCIONARIOS</v>
          </cell>
          <cell r="I7115" t="str">
            <v>outubro</v>
          </cell>
          <cell r="N7115">
            <v>426.4</v>
          </cell>
        </row>
        <row r="7116">
          <cell r="B7116" t="str">
            <v>VALE TRANSPORTE</v>
          </cell>
          <cell r="C7116" t="str">
            <v>BENEFICIOS FUNCIONARIOS</v>
          </cell>
          <cell r="I7116" t="str">
            <v>outubro</v>
          </cell>
          <cell r="N7116">
            <v>426.4</v>
          </cell>
        </row>
        <row r="7117">
          <cell r="B7117" t="str">
            <v>VALE TRANSPORTE</v>
          </cell>
          <cell r="C7117" t="str">
            <v>BENEFICIOS FUNCIONARIOS</v>
          </cell>
          <cell r="I7117" t="str">
            <v>outubro</v>
          </cell>
          <cell r="N7117">
            <v>426.4</v>
          </cell>
        </row>
        <row r="7118">
          <cell r="B7118" t="str">
            <v>VALE TRANSPORTE</v>
          </cell>
          <cell r="C7118" t="str">
            <v>BENEFICIOS FUNCIONARIOS</v>
          </cell>
          <cell r="I7118" t="str">
            <v>outubro</v>
          </cell>
          <cell r="N7118">
            <v>228.8</v>
          </cell>
        </row>
        <row r="7119">
          <cell r="B7119" t="str">
            <v>VALE TRANSPORTE</v>
          </cell>
          <cell r="C7119" t="str">
            <v>BENEFICIOS FUNCIONARIOS</v>
          </cell>
          <cell r="I7119" t="str">
            <v>outubro</v>
          </cell>
          <cell r="N7119">
            <v>426.4</v>
          </cell>
        </row>
        <row r="7120">
          <cell r="B7120" t="str">
            <v>VALE TRANSPORTE</v>
          </cell>
          <cell r="C7120" t="str">
            <v>BENEFICIOS FUNCIONARIOS</v>
          </cell>
          <cell r="I7120" t="str">
            <v>outubro</v>
          </cell>
          <cell r="N7120">
            <v>228.8</v>
          </cell>
        </row>
        <row r="7121">
          <cell r="B7121" t="str">
            <v>VALE TRANSPORTE</v>
          </cell>
          <cell r="C7121" t="str">
            <v>BENEFICIOS FUNCIONARIOS</v>
          </cell>
          <cell r="I7121" t="str">
            <v>outubro</v>
          </cell>
          <cell r="N7121">
            <v>228.8</v>
          </cell>
        </row>
        <row r="7122">
          <cell r="B7122" t="str">
            <v>VALE TRANSPORTE</v>
          </cell>
          <cell r="C7122" t="str">
            <v>BENEFICIOS FUNCIONARIOS</v>
          </cell>
          <cell r="I7122" t="str">
            <v>outubro</v>
          </cell>
          <cell r="N7122">
            <v>488.8</v>
          </cell>
        </row>
        <row r="7123">
          <cell r="B7123" t="str">
            <v>VALE TRANSPORTE</v>
          </cell>
          <cell r="C7123" t="str">
            <v>BENEFICIOS FUNCIONARIOS</v>
          </cell>
          <cell r="I7123" t="str">
            <v>outubro</v>
          </cell>
          <cell r="N7123">
            <v>228.8</v>
          </cell>
        </row>
        <row r="7124">
          <cell r="B7124" t="str">
            <v>VALE TRANSPORTE</v>
          </cell>
          <cell r="C7124" t="str">
            <v>BENEFICIOS FUNCIONARIOS</v>
          </cell>
          <cell r="I7124" t="str">
            <v>outubro</v>
          </cell>
          <cell r="N7124">
            <v>426.4</v>
          </cell>
        </row>
        <row r="7125">
          <cell r="B7125" t="str">
            <v>VALE TRANSPORTE</v>
          </cell>
          <cell r="C7125" t="str">
            <v>BENEFICIOS FUNCIONARIOS</v>
          </cell>
          <cell r="I7125" t="str">
            <v>outubro</v>
          </cell>
          <cell r="N7125">
            <v>492</v>
          </cell>
        </row>
        <row r="7126">
          <cell r="B7126" t="str">
            <v>VALE TRANSPORTE</v>
          </cell>
          <cell r="C7126" t="str">
            <v>BENEFICIOS FUNCIONARIOS</v>
          </cell>
          <cell r="I7126" t="str">
            <v>outubro</v>
          </cell>
          <cell r="N7126">
            <v>508.4</v>
          </cell>
        </row>
        <row r="7127">
          <cell r="B7127" t="str">
            <v>VALE TRANSPORTE</v>
          </cell>
          <cell r="C7127" t="str">
            <v>BENEFICIOS FUNCIONARIOS</v>
          </cell>
          <cell r="I7127" t="str">
            <v>outubro</v>
          </cell>
          <cell r="N7127">
            <v>344.4</v>
          </cell>
        </row>
        <row r="7128">
          <cell r="B7128" t="str">
            <v>VALE TRANSPORTE</v>
          </cell>
          <cell r="C7128" t="str">
            <v>BENEFICIOS FUNCIONARIOS</v>
          </cell>
          <cell r="I7128" t="str">
            <v>outubro</v>
          </cell>
          <cell r="N7128">
            <v>426.4</v>
          </cell>
        </row>
        <row r="7129">
          <cell r="B7129" t="str">
            <v>PLANO DE SAUDE</v>
          </cell>
          <cell r="C7129" t="str">
            <v>BENEFICIOS FUNCIONARIOS</v>
          </cell>
          <cell r="I7129" t="str">
            <v>novembro</v>
          </cell>
          <cell r="N7129">
            <v>2588.4699999999998</v>
          </cell>
        </row>
        <row r="7130">
          <cell r="B7130" t="str">
            <v>ALIMENTACAO FUNCIONARIOS</v>
          </cell>
          <cell r="C7130" t="str">
            <v>BENEFICIOS FUNCIONARIOS</v>
          </cell>
          <cell r="I7130" t="str">
            <v>novembro</v>
          </cell>
          <cell r="N7130">
            <v>1503.36</v>
          </cell>
        </row>
        <row r="7131">
          <cell r="B7131" t="str">
            <v>VALE TRANSPORTE</v>
          </cell>
          <cell r="C7131" t="str">
            <v>BENEFICIOS FUNCIONARIOS</v>
          </cell>
          <cell r="I7131" t="str">
            <v>novembro</v>
          </cell>
          <cell r="N7131">
            <v>377.2</v>
          </cell>
        </row>
        <row r="7132">
          <cell r="B7132" t="str">
            <v>VALE TRANSPORTE</v>
          </cell>
          <cell r="C7132" t="str">
            <v>BENEFICIOS FUNCIONARIOS</v>
          </cell>
          <cell r="I7132" t="str">
            <v>novembro</v>
          </cell>
          <cell r="N7132">
            <v>230</v>
          </cell>
        </row>
        <row r="7133">
          <cell r="B7133" t="str">
            <v>VALE TRANSPORTE</v>
          </cell>
          <cell r="C7133" t="str">
            <v>BENEFICIOS FUNCIONARIOS</v>
          </cell>
          <cell r="I7133" t="str">
            <v>novembro</v>
          </cell>
          <cell r="N7133">
            <v>377.2</v>
          </cell>
        </row>
        <row r="7134">
          <cell r="B7134" t="str">
            <v>VALE TRANSPORTE</v>
          </cell>
          <cell r="C7134" t="str">
            <v>BENEFICIOS FUNCIONARIOS</v>
          </cell>
          <cell r="I7134" t="str">
            <v>novembro</v>
          </cell>
          <cell r="N7134">
            <v>377.2</v>
          </cell>
        </row>
        <row r="7135">
          <cell r="B7135" t="str">
            <v>VALE TRANSPORTE</v>
          </cell>
          <cell r="C7135" t="str">
            <v>BENEFICIOS FUNCIONARIOS</v>
          </cell>
          <cell r="I7135" t="str">
            <v>novembro</v>
          </cell>
          <cell r="N7135">
            <v>377.2</v>
          </cell>
        </row>
        <row r="7136">
          <cell r="B7136" t="str">
            <v>VALE TRANSPORTE</v>
          </cell>
          <cell r="C7136" t="str">
            <v>BENEFICIOS FUNCIONARIOS</v>
          </cell>
          <cell r="I7136" t="str">
            <v>novembro</v>
          </cell>
          <cell r="N7136">
            <v>440</v>
          </cell>
        </row>
        <row r="7137">
          <cell r="B7137" t="str">
            <v>ALIMENTACAO FUNCIONARIOS</v>
          </cell>
          <cell r="C7137" t="str">
            <v>BENEFICIOS FUNCIONARIOS</v>
          </cell>
          <cell r="I7137" t="str">
            <v>novembro</v>
          </cell>
          <cell r="N7137">
            <v>4148.1499999999996</v>
          </cell>
        </row>
        <row r="7138">
          <cell r="B7138" t="str">
            <v>VALE TRANSPORTE</v>
          </cell>
          <cell r="C7138" t="str">
            <v>BENEFICIOS FUNCIONARIOS</v>
          </cell>
          <cell r="I7138" t="str">
            <v>novembro</v>
          </cell>
          <cell r="N7138">
            <v>311.60000000000002</v>
          </cell>
        </row>
        <row r="7139">
          <cell r="B7139" t="str">
            <v>ALIMENTACAO FUNCIONARIOS</v>
          </cell>
          <cell r="C7139" t="str">
            <v>BENEFICIOS FUNCIONARIOS</v>
          </cell>
          <cell r="I7139" t="str">
            <v>novembro</v>
          </cell>
          <cell r="N7139">
            <v>1199.19</v>
          </cell>
        </row>
        <row r="7140">
          <cell r="B7140" t="str">
            <v>PLANO DE SAUDE</v>
          </cell>
          <cell r="C7140" t="str">
            <v>BENEFICIOS FUNCIONARIOS</v>
          </cell>
          <cell r="I7140" t="str">
            <v>novembro</v>
          </cell>
          <cell r="N7140">
            <v>6673.26</v>
          </cell>
        </row>
        <row r="7141">
          <cell r="B7141" t="str">
            <v>VALE TRANSPORTE</v>
          </cell>
          <cell r="C7141" t="str">
            <v>BENEFICIOS FUNCIONARIOS</v>
          </cell>
          <cell r="I7141" t="str">
            <v>novembro</v>
          </cell>
          <cell r="N7141">
            <v>278.8</v>
          </cell>
        </row>
        <row r="7142">
          <cell r="B7142" t="str">
            <v>VALE TRANSPORTE</v>
          </cell>
          <cell r="C7142" t="str">
            <v>BENEFICIOS FUNCIONARIOS</v>
          </cell>
          <cell r="I7142" t="str">
            <v>novembro</v>
          </cell>
          <cell r="N7142">
            <v>170</v>
          </cell>
        </row>
        <row r="7143">
          <cell r="B7143" t="str">
            <v>SEGURO DE VIDA</v>
          </cell>
          <cell r="C7143" t="str">
            <v>BENEFICIOS FUNCIONARIOS</v>
          </cell>
          <cell r="I7143" t="str">
            <v>novembro</v>
          </cell>
          <cell r="N7143">
            <v>208.39</v>
          </cell>
        </row>
        <row r="7144">
          <cell r="B7144" t="str">
            <v>ALIMENTACAO FUNCIONARIOS</v>
          </cell>
          <cell r="C7144" t="str">
            <v>BENEFICIOS FUNCIONARIOS</v>
          </cell>
          <cell r="I7144" t="str">
            <v>novembro</v>
          </cell>
          <cell r="N7144">
            <v>1916.14</v>
          </cell>
        </row>
        <row r="7145">
          <cell r="B7145" t="str">
            <v>VALE TRANSPORTE</v>
          </cell>
          <cell r="C7145" t="str">
            <v>BENEFICIOS FUNCIONARIOS</v>
          </cell>
          <cell r="I7145" t="str">
            <v>novembro</v>
          </cell>
          <cell r="N7145">
            <v>180.4</v>
          </cell>
        </row>
        <row r="7146">
          <cell r="B7146" t="str">
            <v>VALE TRANSPORTE</v>
          </cell>
          <cell r="C7146" t="str">
            <v>BENEFICIOS FUNCIONARIOS</v>
          </cell>
          <cell r="I7146" t="str">
            <v>novembro</v>
          </cell>
          <cell r="N7146">
            <v>180.4</v>
          </cell>
        </row>
        <row r="7147">
          <cell r="B7147" t="str">
            <v>VALE TRANSPORTE</v>
          </cell>
          <cell r="C7147" t="str">
            <v>BENEFICIOS FUNCIONARIOS</v>
          </cell>
          <cell r="I7147" t="str">
            <v>novembro</v>
          </cell>
          <cell r="N7147">
            <v>164</v>
          </cell>
        </row>
        <row r="7148">
          <cell r="B7148" t="str">
            <v>CURSOS E TREINAMENTOS / DESENVOLVIMENTO DE PESSOAS</v>
          </cell>
          <cell r="C7148" t="str">
            <v>BENEFICIOS FUNCIONARIOS</v>
          </cell>
          <cell r="I7148" t="str">
            <v>novembro</v>
          </cell>
          <cell r="N7148">
            <v>6740.86</v>
          </cell>
        </row>
        <row r="7149">
          <cell r="B7149" t="str">
            <v>SEGURO DE VIDA</v>
          </cell>
          <cell r="C7149" t="str">
            <v>BENEFICIOS FUNCIONARIOS</v>
          </cell>
          <cell r="I7149" t="str">
            <v>novembro</v>
          </cell>
          <cell r="N7149">
            <v>507.96</v>
          </cell>
        </row>
        <row r="7150">
          <cell r="B7150" t="str">
            <v>VALE TRANSPORTE</v>
          </cell>
          <cell r="C7150" t="str">
            <v>BENEFICIOS FUNCIONARIOS</v>
          </cell>
          <cell r="I7150" t="str">
            <v>novembro</v>
          </cell>
          <cell r="N7150">
            <v>426.4</v>
          </cell>
        </row>
        <row r="7151">
          <cell r="B7151" t="str">
            <v>VALE TRANSPORTE</v>
          </cell>
          <cell r="C7151" t="str">
            <v>BENEFICIOS FUNCIONARIOS</v>
          </cell>
          <cell r="I7151" t="str">
            <v>novembro</v>
          </cell>
          <cell r="N7151">
            <v>228.8</v>
          </cell>
        </row>
        <row r="7152">
          <cell r="B7152" t="str">
            <v>VALE TRANSPORTE</v>
          </cell>
          <cell r="C7152" t="str">
            <v>BENEFICIOS FUNCIONARIOS</v>
          </cell>
          <cell r="I7152" t="str">
            <v>novembro</v>
          </cell>
          <cell r="N7152">
            <v>228.8</v>
          </cell>
        </row>
        <row r="7153">
          <cell r="B7153" t="str">
            <v>VALE TRANSPORTE</v>
          </cell>
          <cell r="C7153" t="str">
            <v>BENEFICIOS FUNCIONARIOS</v>
          </cell>
          <cell r="I7153" t="str">
            <v>novembro</v>
          </cell>
          <cell r="N7153">
            <v>426.4</v>
          </cell>
        </row>
        <row r="7154">
          <cell r="B7154" t="str">
            <v>VALE TRANSPORTE</v>
          </cell>
          <cell r="C7154" t="str">
            <v>BENEFICIOS FUNCIONARIOS</v>
          </cell>
          <cell r="I7154" t="str">
            <v>novembro</v>
          </cell>
          <cell r="N7154">
            <v>228.8</v>
          </cell>
        </row>
        <row r="7155">
          <cell r="B7155" t="str">
            <v>VALE TRANSPORTE</v>
          </cell>
          <cell r="C7155" t="str">
            <v>BENEFICIOS FUNCIONARIOS</v>
          </cell>
          <cell r="I7155" t="str">
            <v>novembro</v>
          </cell>
          <cell r="N7155">
            <v>270</v>
          </cell>
        </row>
        <row r="7156">
          <cell r="B7156" t="str">
            <v>VALE TRANSPORTE</v>
          </cell>
          <cell r="C7156" t="str">
            <v>BENEFICIOS FUNCIONARIOS</v>
          </cell>
          <cell r="I7156" t="str">
            <v>novembro</v>
          </cell>
          <cell r="N7156">
            <v>426.4</v>
          </cell>
        </row>
        <row r="7157">
          <cell r="B7157" t="str">
            <v>VALE TRANSPORTE</v>
          </cell>
          <cell r="C7157" t="str">
            <v>BENEFICIOS FUNCIONARIOS</v>
          </cell>
          <cell r="I7157" t="str">
            <v>novembro</v>
          </cell>
          <cell r="N7157">
            <v>344.4</v>
          </cell>
        </row>
        <row r="7158">
          <cell r="B7158" t="str">
            <v>VALE TRANSPORTE</v>
          </cell>
          <cell r="C7158" t="str">
            <v>BENEFICIOS FUNCIONARIOS</v>
          </cell>
          <cell r="I7158" t="str">
            <v>novembro</v>
          </cell>
          <cell r="N7158">
            <v>246</v>
          </cell>
        </row>
        <row r="7159">
          <cell r="B7159" t="str">
            <v>VALE TRANSPORTE</v>
          </cell>
          <cell r="C7159" t="str">
            <v>BENEFICIOS FUNCIONARIOS</v>
          </cell>
          <cell r="I7159" t="str">
            <v>novembro</v>
          </cell>
          <cell r="N7159">
            <v>228.8</v>
          </cell>
        </row>
        <row r="7160">
          <cell r="B7160" t="str">
            <v>VALE TRANSPORTE</v>
          </cell>
          <cell r="C7160" t="str">
            <v>BENEFICIOS FUNCIONARIOS</v>
          </cell>
          <cell r="I7160" t="str">
            <v>novembro</v>
          </cell>
          <cell r="N7160">
            <v>311.60000000000002</v>
          </cell>
        </row>
        <row r="7161">
          <cell r="B7161" t="str">
            <v>VALE TRANSPORTE</v>
          </cell>
          <cell r="C7161" t="str">
            <v>BENEFICIOS FUNCIONARIOS</v>
          </cell>
          <cell r="I7161" t="str">
            <v>novembro</v>
          </cell>
          <cell r="N7161">
            <v>426.4</v>
          </cell>
        </row>
        <row r="7162">
          <cell r="B7162" t="str">
            <v>VALE TRANSPORTE</v>
          </cell>
          <cell r="C7162" t="str">
            <v>BENEFICIOS FUNCIONARIOS</v>
          </cell>
          <cell r="I7162" t="str">
            <v>novembro</v>
          </cell>
          <cell r="N7162">
            <v>426.4</v>
          </cell>
        </row>
        <row r="7163">
          <cell r="B7163" t="str">
            <v>VALE TRANSPORTE</v>
          </cell>
          <cell r="C7163" t="str">
            <v>BENEFICIOS FUNCIONARIOS</v>
          </cell>
          <cell r="I7163" t="str">
            <v>novembro</v>
          </cell>
          <cell r="N7163">
            <v>426.4</v>
          </cell>
        </row>
        <row r="7164">
          <cell r="B7164" t="str">
            <v>VALE TRANSPORTE</v>
          </cell>
          <cell r="C7164" t="str">
            <v>BENEFICIOS FUNCIONARIOS</v>
          </cell>
          <cell r="I7164" t="str">
            <v>novembro</v>
          </cell>
          <cell r="N7164">
            <v>426.4</v>
          </cell>
        </row>
        <row r="7165">
          <cell r="B7165" t="str">
            <v>VALE TRANSPORTE</v>
          </cell>
          <cell r="C7165" t="str">
            <v>BENEFICIOS FUNCIONARIOS</v>
          </cell>
          <cell r="I7165" t="str">
            <v>novembro</v>
          </cell>
          <cell r="N7165">
            <v>426.4</v>
          </cell>
        </row>
        <row r="7166">
          <cell r="B7166" t="str">
            <v>VALE TRANSPORTE</v>
          </cell>
          <cell r="C7166" t="str">
            <v>BENEFICIOS FUNCIONARIOS</v>
          </cell>
          <cell r="I7166" t="str">
            <v>novembro</v>
          </cell>
          <cell r="N7166">
            <v>426.4</v>
          </cell>
        </row>
        <row r="7167">
          <cell r="B7167" t="str">
            <v>VALE TRANSPORTE</v>
          </cell>
          <cell r="C7167" t="str">
            <v>BENEFICIOS FUNCIONARIOS</v>
          </cell>
          <cell r="I7167" t="str">
            <v>novembro</v>
          </cell>
          <cell r="N7167">
            <v>228.8</v>
          </cell>
        </row>
        <row r="7168">
          <cell r="B7168" t="str">
            <v>VALE TRANSPORTE</v>
          </cell>
          <cell r="C7168" t="str">
            <v>BENEFICIOS FUNCIONARIOS</v>
          </cell>
          <cell r="I7168" t="str">
            <v>novembro</v>
          </cell>
          <cell r="N7168">
            <v>228.8</v>
          </cell>
        </row>
        <row r="7169">
          <cell r="B7169" t="str">
            <v>VALE TRANSPORTE</v>
          </cell>
          <cell r="C7169" t="str">
            <v>BENEFICIOS FUNCIONARIOS</v>
          </cell>
          <cell r="I7169" t="str">
            <v>novembro</v>
          </cell>
          <cell r="N7169">
            <v>426.4</v>
          </cell>
        </row>
        <row r="7170">
          <cell r="B7170" t="str">
            <v>VALE TRANSPORTE</v>
          </cell>
          <cell r="C7170" t="str">
            <v>BENEFICIOS FUNCIONARIOS</v>
          </cell>
          <cell r="I7170" t="str">
            <v>novembro</v>
          </cell>
          <cell r="N7170">
            <v>228.8</v>
          </cell>
        </row>
        <row r="7171">
          <cell r="B7171" t="str">
            <v>VALE TRANSPORTE</v>
          </cell>
          <cell r="C7171" t="str">
            <v>BENEFICIOS FUNCIONARIOS</v>
          </cell>
          <cell r="I7171" t="str">
            <v>novembro</v>
          </cell>
          <cell r="N7171">
            <v>426.4</v>
          </cell>
        </row>
        <row r="7172">
          <cell r="B7172" t="str">
            <v>VALE TRANSPORTE</v>
          </cell>
          <cell r="C7172" t="str">
            <v>BENEFICIOS FUNCIONARIOS</v>
          </cell>
          <cell r="I7172" t="str">
            <v>novembro</v>
          </cell>
          <cell r="N7172">
            <v>426.4</v>
          </cell>
        </row>
        <row r="7173">
          <cell r="B7173" t="str">
            <v>VALE TRANSPORTE</v>
          </cell>
          <cell r="C7173" t="str">
            <v>BENEFICIOS FUNCIONARIOS</v>
          </cell>
          <cell r="I7173" t="str">
            <v>novembro</v>
          </cell>
          <cell r="N7173">
            <v>228.8</v>
          </cell>
        </row>
        <row r="7174">
          <cell r="B7174" t="str">
            <v>VALE TRANSPORTE</v>
          </cell>
          <cell r="C7174" t="str">
            <v>BENEFICIOS FUNCIONARIOS</v>
          </cell>
          <cell r="I7174" t="str">
            <v>novembro</v>
          </cell>
          <cell r="N7174">
            <v>228.8</v>
          </cell>
        </row>
        <row r="7175">
          <cell r="B7175" t="str">
            <v>VALE TRANSPORTE</v>
          </cell>
          <cell r="C7175" t="str">
            <v>BENEFICIOS FUNCIONARIOS</v>
          </cell>
          <cell r="I7175" t="str">
            <v>novembro</v>
          </cell>
          <cell r="N7175">
            <v>550</v>
          </cell>
        </row>
        <row r="7176">
          <cell r="B7176" t="str">
            <v>VALE TRANSPORTE</v>
          </cell>
          <cell r="C7176" t="str">
            <v>BENEFICIOS FUNCIONARIOS</v>
          </cell>
          <cell r="I7176" t="str">
            <v>novembro</v>
          </cell>
          <cell r="N7176">
            <v>624</v>
          </cell>
        </row>
        <row r="7177">
          <cell r="B7177" t="str">
            <v>VALE TRANSPORTE</v>
          </cell>
          <cell r="C7177" t="str">
            <v>BENEFICIOS FUNCIONARIOS</v>
          </cell>
          <cell r="I7177" t="str">
            <v>novembro</v>
          </cell>
          <cell r="N7177">
            <v>426.4</v>
          </cell>
        </row>
        <row r="7178">
          <cell r="B7178" t="str">
            <v>VALE TRANSPORTE</v>
          </cell>
          <cell r="C7178" t="str">
            <v>BENEFICIOS FUNCIONARIOS</v>
          </cell>
          <cell r="I7178" t="str">
            <v>novembro</v>
          </cell>
          <cell r="N7178">
            <v>488.8</v>
          </cell>
        </row>
        <row r="7179">
          <cell r="B7179" t="str">
            <v>VALE TRANSPORTE</v>
          </cell>
          <cell r="C7179" t="str">
            <v>BENEFICIOS FUNCIONARIOS</v>
          </cell>
          <cell r="I7179" t="str">
            <v>novembro</v>
          </cell>
          <cell r="N7179">
            <v>228.8</v>
          </cell>
        </row>
        <row r="7180">
          <cell r="B7180" t="str">
            <v>VALE TRANSPORTE</v>
          </cell>
          <cell r="C7180" t="str">
            <v>BENEFICIOS FUNCIONARIOS</v>
          </cell>
          <cell r="I7180" t="str">
            <v>novembro</v>
          </cell>
          <cell r="N7180">
            <v>426.4</v>
          </cell>
        </row>
        <row r="7181">
          <cell r="B7181" t="str">
            <v>VALE TRANSPORTE</v>
          </cell>
          <cell r="C7181" t="str">
            <v>BENEFICIOS FUNCIONARIOS</v>
          </cell>
          <cell r="I7181" t="str">
            <v>novembro</v>
          </cell>
          <cell r="N7181">
            <v>488.8</v>
          </cell>
        </row>
        <row r="7182">
          <cell r="B7182" t="str">
            <v>VALE TRANSPORTE</v>
          </cell>
          <cell r="C7182" t="str">
            <v>BENEFICIOS FUNCIONARIOS</v>
          </cell>
          <cell r="I7182" t="str">
            <v>novembro</v>
          </cell>
          <cell r="N7182">
            <v>488.8</v>
          </cell>
        </row>
        <row r="7183">
          <cell r="B7183" t="str">
            <v>VALE TRANSPORTE</v>
          </cell>
          <cell r="C7183" t="str">
            <v>BENEFICIOS FUNCIONARIOS</v>
          </cell>
          <cell r="I7183" t="str">
            <v>novembro</v>
          </cell>
          <cell r="N7183">
            <v>426.4</v>
          </cell>
        </row>
        <row r="7184">
          <cell r="B7184" t="str">
            <v>VALE TRANSPORTE</v>
          </cell>
          <cell r="C7184" t="str">
            <v>BENEFICIOS FUNCIONARIOS</v>
          </cell>
          <cell r="I7184" t="str">
            <v>novembro</v>
          </cell>
          <cell r="N7184">
            <v>426.4</v>
          </cell>
        </row>
        <row r="7185">
          <cell r="B7185" t="str">
            <v>VALE TRANSPORTE</v>
          </cell>
          <cell r="C7185" t="str">
            <v>BENEFICIOS FUNCIONARIOS</v>
          </cell>
          <cell r="I7185" t="str">
            <v>novembro</v>
          </cell>
          <cell r="N7185">
            <v>228.8</v>
          </cell>
        </row>
        <row r="7186">
          <cell r="B7186" t="str">
            <v>VALE TRANSPORTE</v>
          </cell>
          <cell r="C7186" t="str">
            <v>BENEFICIOS FUNCIONARIOS</v>
          </cell>
          <cell r="I7186" t="str">
            <v>novembro</v>
          </cell>
          <cell r="N7186">
            <v>228.8</v>
          </cell>
        </row>
        <row r="7187">
          <cell r="B7187" t="str">
            <v>VALE TRANSPORTE</v>
          </cell>
          <cell r="C7187" t="str">
            <v>BENEFICIOS FUNCIONARIOS</v>
          </cell>
          <cell r="I7187" t="str">
            <v>novembro</v>
          </cell>
          <cell r="N7187">
            <v>426.4</v>
          </cell>
        </row>
        <row r="7188">
          <cell r="B7188" t="str">
            <v>VALE TRANSPORTE</v>
          </cell>
          <cell r="C7188" t="str">
            <v>BENEFICIOS FUNCIONARIOS</v>
          </cell>
          <cell r="I7188" t="str">
            <v>novembro</v>
          </cell>
          <cell r="N7188">
            <v>228.8</v>
          </cell>
        </row>
        <row r="7189">
          <cell r="B7189" t="str">
            <v>VALE TRANSPORTE</v>
          </cell>
          <cell r="C7189" t="str">
            <v>BENEFICIOS FUNCIONARIOS</v>
          </cell>
          <cell r="I7189" t="str">
            <v>novembro</v>
          </cell>
          <cell r="N7189">
            <v>228.8</v>
          </cell>
        </row>
        <row r="7190">
          <cell r="B7190" t="str">
            <v>VALE TRANSPORTE</v>
          </cell>
          <cell r="C7190" t="str">
            <v>BENEFICIOS FUNCIONARIOS</v>
          </cell>
          <cell r="I7190" t="str">
            <v>novembro</v>
          </cell>
          <cell r="N7190">
            <v>426.4</v>
          </cell>
        </row>
        <row r="7191">
          <cell r="B7191" t="str">
            <v>VALE TRANSPORTE</v>
          </cell>
          <cell r="C7191" t="str">
            <v>BENEFICIOS FUNCIONARIOS</v>
          </cell>
          <cell r="I7191" t="str">
            <v>novembro</v>
          </cell>
          <cell r="N7191">
            <v>228.8</v>
          </cell>
        </row>
        <row r="7192">
          <cell r="B7192" t="str">
            <v>VALE TRANSPORTE</v>
          </cell>
          <cell r="C7192" t="str">
            <v>BENEFICIOS FUNCIONARIOS</v>
          </cell>
          <cell r="I7192" t="str">
            <v>novembro</v>
          </cell>
          <cell r="N7192">
            <v>426.4</v>
          </cell>
        </row>
        <row r="7193">
          <cell r="B7193" t="str">
            <v>VALE TRANSPORTE</v>
          </cell>
          <cell r="C7193" t="str">
            <v>BENEFICIOS FUNCIONARIOS</v>
          </cell>
          <cell r="I7193" t="str">
            <v>novembro</v>
          </cell>
          <cell r="N7193">
            <v>344.4</v>
          </cell>
        </row>
        <row r="7194">
          <cell r="B7194" t="str">
            <v>VALE TRANSPORTE</v>
          </cell>
          <cell r="C7194" t="str">
            <v>BENEFICIOS FUNCIONARIOS</v>
          </cell>
          <cell r="I7194" t="str">
            <v>novembro</v>
          </cell>
          <cell r="N7194">
            <v>426.4</v>
          </cell>
        </row>
        <row r="7195">
          <cell r="B7195" t="str">
            <v>VALE TRANSPORTE</v>
          </cell>
          <cell r="C7195" t="str">
            <v>BENEFICIOS FUNCIONARIOS</v>
          </cell>
          <cell r="I7195" t="str">
            <v>novembro</v>
          </cell>
          <cell r="N7195">
            <v>228.8</v>
          </cell>
        </row>
        <row r="7196">
          <cell r="B7196" t="str">
            <v>VALE TRANSPORTE</v>
          </cell>
          <cell r="C7196" t="str">
            <v>BENEFICIOS FUNCIONARIOS</v>
          </cell>
          <cell r="I7196" t="str">
            <v>novembro</v>
          </cell>
          <cell r="N7196">
            <v>228.8</v>
          </cell>
        </row>
        <row r="7197">
          <cell r="B7197" t="str">
            <v>VALE TRANSPORTE</v>
          </cell>
          <cell r="C7197" t="str">
            <v>BENEFICIOS FUNCIONARIOS</v>
          </cell>
          <cell r="I7197" t="str">
            <v>novembro</v>
          </cell>
          <cell r="N7197">
            <v>426.4</v>
          </cell>
        </row>
        <row r="7198">
          <cell r="B7198" t="str">
            <v>VALE TRANSPORTE</v>
          </cell>
          <cell r="C7198" t="str">
            <v>BENEFICIOS FUNCIONARIOS</v>
          </cell>
          <cell r="I7198" t="str">
            <v>novembro</v>
          </cell>
          <cell r="N7198">
            <v>426.4</v>
          </cell>
        </row>
        <row r="7199">
          <cell r="B7199" t="str">
            <v>VALE TRANSPORTE</v>
          </cell>
          <cell r="C7199" t="str">
            <v>BENEFICIOS FUNCIONARIOS</v>
          </cell>
          <cell r="I7199" t="str">
            <v>novembro</v>
          </cell>
          <cell r="N7199">
            <v>426.4</v>
          </cell>
        </row>
        <row r="7200">
          <cell r="B7200" t="str">
            <v>VALE TRANSPORTE</v>
          </cell>
          <cell r="C7200" t="str">
            <v>BENEFICIOS FUNCIONARIOS</v>
          </cell>
          <cell r="I7200" t="str">
            <v>novembro</v>
          </cell>
          <cell r="N7200">
            <v>228.8</v>
          </cell>
        </row>
        <row r="7201">
          <cell r="B7201" t="str">
            <v>VALE TRANSPORTE</v>
          </cell>
          <cell r="C7201" t="str">
            <v>BENEFICIOS FUNCIONARIOS</v>
          </cell>
          <cell r="I7201" t="str">
            <v>novembro</v>
          </cell>
          <cell r="N7201">
            <v>228.8</v>
          </cell>
        </row>
        <row r="7202">
          <cell r="B7202" t="str">
            <v>VALE TRANSPORTE</v>
          </cell>
          <cell r="C7202" t="str">
            <v>BENEFICIOS FUNCIONARIOS</v>
          </cell>
          <cell r="I7202" t="str">
            <v>novembro</v>
          </cell>
          <cell r="N7202">
            <v>426.4</v>
          </cell>
        </row>
        <row r="7203">
          <cell r="B7203" t="str">
            <v>VALE TRANSPORTE</v>
          </cell>
          <cell r="C7203" t="str">
            <v>BENEFICIOS FUNCIONARIOS</v>
          </cell>
          <cell r="I7203" t="str">
            <v>novembro</v>
          </cell>
          <cell r="N7203">
            <v>426.4</v>
          </cell>
        </row>
        <row r="7204">
          <cell r="B7204" t="str">
            <v>VALE TRANSPORTE</v>
          </cell>
          <cell r="C7204" t="str">
            <v>BENEFICIOS FUNCIONARIOS</v>
          </cell>
          <cell r="I7204" t="str">
            <v>novembro</v>
          </cell>
          <cell r="N7204">
            <v>228.8</v>
          </cell>
        </row>
        <row r="7205">
          <cell r="B7205" t="str">
            <v>VALE TRANSPORTE</v>
          </cell>
          <cell r="C7205" t="str">
            <v>BENEFICIOS FUNCIONARIOS</v>
          </cell>
          <cell r="I7205" t="str">
            <v>novembro</v>
          </cell>
          <cell r="N7205">
            <v>426.4</v>
          </cell>
        </row>
        <row r="7206">
          <cell r="B7206" t="str">
            <v>VALE TRANSPORTE</v>
          </cell>
          <cell r="C7206" t="str">
            <v>BENEFICIOS FUNCIONARIOS</v>
          </cell>
          <cell r="I7206" t="str">
            <v>novembro</v>
          </cell>
          <cell r="N7206">
            <v>426.4</v>
          </cell>
        </row>
        <row r="7207">
          <cell r="B7207" t="str">
            <v>VALE TRANSPORTE</v>
          </cell>
          <cell r="C7207" t="str">
            <v>BENEFICIOS FUNCIONARIOS</v>
          </cell>
          <cell r="I7207" t="str">
            <v>novembro</v>
          </cell>
          <cell r="N7207">
            <v>426.4</v>
          </cell>
        </row>
        <row r="7208">
          <cell r="B7208" t="str">
            <v>VALE TRANSPORTE</v>
          </cell>
          <cell r="C7208" t="str">
            <v>BENEFICIOS FUNCIONARIOS</v>
          </cell>
          <cell r="I7208" t="str">
            <v>novembro</v>
          </cell>
          <cell r="N7208">
            <v>426.4</v>
          </cell>
        </row>
        <row r="7209">
          <cell r="B7209" t="str">
            <v>VALE TRANSPORTE</v>
          </cell>
          <cell r="C7209" t="str">
            <v>BENEFICIOS FUNCIONARIOS</v>
          </cell>
          <cell r="I7209" t="str">
            <v>novembro</v>
          </cell>
          <cell r="N7209">
            <v>426.4</v>
          </cell>
        </row>
        <row r="7210">
          <cell r="B7210" t="str">
            <v>VALE TRANSPORTE</v>
          </cell>
          <cell r="C7210" t="str">
            <v>BENEFICIOS FUNCIONARIOS</v>
          </cell>
          <cell r="I7210" t="str">
            <v>novembro</v>
          </cell>
          <cell r="N7210">
            <v>228.8</v>
          </cell>
        </row>
        <row r="7211">
          <cell r="B7211" t="str">
            <v>VALE TRANSPORTE</v>
          </cell>
          <cell r="C7211" t="str">
            <v>BENEFICIOS FUNCIONARIOS</v>
          </cell>
          <cell r="I7211" t="str">
            <v>novembro</v>
          </cell>
          <cell r="N7211">
            <v>228.8</v>
          </cell>
        </row>
        <row r="7212">
          <cell r="B7212" t="str">
            <v>VALE TRANSPORTE</v>
          </cell>
          <cell r="C7212" t="str">
            <v>BENEFICIOS FUNCIONARIOS</v>
          </cell>
          <cell r="I7212" t="str">
            <v>novembro</v>
          </cell>
          <cell r="N7212">
            <v>228.8</v>
          </cell>
        </row>
        <row r="7213">
          <cell r="B7213" t="str">
            <v>VALE TRANSPORTE</v>
          </cell>
          <cell r="C7213" t="str">
            <v>BENEFICIOS FUNCIONARIOS</v>
          </cell>
          <cell r="I7213" t="str">
            <v>novembro</v>
          </cell>
          <cell r="N7213">
            <v>426.4</v>
          </cell>
        </row>
        <row r="7214">
          <cell r="B7214" t="str">
            <v>VALE TRANSPORTE</v>
          </cell>
          <cell r="C7214" t="str">
            <v>BENEFICIOS FUNCIONARIOS</v>
          </cell>
          <cell r="I7214" t="str">
            <v>novembro</v>
          </cell>
          <cell r="N7214">
            <v>228.8</v>
          </cell>
        </row>
        <row r="7215">
          <cell r="B7215" t="str">
            <v>VALE TRANSPORTE</v>
          </cell>
          <cell r="C7215" t="str">
            <v>BENEFICIOS FUNCIONARIOS</v>
          </cell>
          <cell r="I7215" t="str">
            <v>novembro</v>
          </cell>
          <cell r="N7215">
            <v>426.4</v>
          </cell>
        </row>
        <row r="7216">
          <cell r="B7216" t="str">
            <v>VALE TRANSPORTE</v>
          </cell>
          <cell r="C7216" t="str">
            <v>BENEFICIOS FUNCIONARIOS</v>
          </cell>
          <cell r="I7216" t="str">
            <v>novembro</v>
          </cell>
          <cell r="N7216">
            <v>228.8</v>
          </cell>
        </row>
        <row r="7217">
          <cell r="B7217" t="str">
            <v>VALE TRANSPORTE</v>
          </cell>
          <cell r="C7217" t="str">
            <v>BENEFICIOS FUNCIONARIOS</v>
          </cell>
          <cell r="I7217" t="str">
            <v>novembro</v>
          </cell>
          <cell r="N7217">
            <v>426.4</v>
          </cell>
        </row>
        <row r="7218">
          <cell r="B7218" t="str">
            <v>VALE TRANSPORTE</v>
          </cell>
          <cell r="C7218" t="str">
            <v>BENEFICIOS FUNCIONARIOS</v>
          </cell>
          <cell r="I7218" t="str">
            <v>novembro</v>
          </cell>
          <cell r="N7218">
            <v>426.4</v>
          </cell>
        </row>
        <row r="7219">
          <cell r="B7219" t="str">
            <v>VALE TRANSPORTE</v>
          </cell>
          <cell r="C7219" t="str">
            <v>BENEFICIOS FUNCIONARIOS</v>
          </cell>
          <cell r="I7219" t="str">
            <v>novembro</v>
          </cell>
          <cell r="N7219">
            <v>426.4</v>
          </cell>
        </row>
        <row r="7220">
          <cell r="B7220" t="str">
            <v>VALE TRANSPORTE</v>
          </cell>
          <cell r="C7220" t="str">
            <v>BENEFICIOS FUNCIONARIOS</v>
          </cell>
          <cell r="I7220" t="str">
            <v>novembro</v>
          </cell>
          <cell r="N7220">
            <v>426.4</v>
          </cell>
        </row>
        <row r="7221">
          <cell r="B7221" t="str">
            <v>VALE TRANSPORTE</v>
          </cell>
          <cell r="C7221" t="str">
            <v>BENEFICIOS FUNCIONARIOS</v>
          </cell>
          <cell r="I7221" t="str">
            <v>novembro</v>
          </cell>
          <cell r="N7221">
            <v>426.4</v>
          </cell>
        </row>
        <row r="7222">
          <cell r="B7222" t="str">
            <v>VALE TRANSPORTE</v>
          </cell>
          <cell r="C7222" t="str">
            <v>BENEFICIOS FUNCIONARIOS</v>
          </cell>
          <cell r="I7222" t="str">
            <v>novembro</v>
          </cell>
          <cell r="N7222">
            <v>520</v>
          </cell>
        </row>
        <row r="7223">
          <cell r="B7223" t="str">
            <v>VALE TRANSPORTE</v>
          </cell>
          <cell r="C7223" t="str">
            <v>BENEFICIOS FUNCIONARIOS</v>
          </cell>
          <cell r="I7223" t="str">
            <v>novembro</v>
          </cell>
          <cell r="N7223">
            <v>228.8</v>
          </cell>
        </row>
        <row r="7224">
          <cell r="B7224" t="str">
            <v>VALE TRANSPORTE</v>
          </cell>
          <cell r="C7224" t="str">
            <v>BENEFICIOS FUNCIONARIOS</v>
          </cell>
          <cell r="I7224" t="str">
            <v>novembro</v>
          </cell>
          <cell r="N7224">
            <v>228.8</v>
          </cell>
        </row>
        <row r="7225">
          <cell r="B7225" t="str">
            <v>VALE TRANSPORTE</v>
          </cell>
          <cell r="C7225" t="str">
            <v>BENEFICIOS FUNCIONARIOS</v>
          </cell>
          <cell r="I7225" t="str">
            <v>novembro</v>
          </cell>
          <cell r="N7225">
            <v>488.8</v>
          </cell>
        </row>
        <row r="7226">
          <cell r="B7226" t="str">
            <v>VALE TRANSPORTE</v>
          </cell>
          <cell r="C7226" t="str">
            <v>BENEFICIOS FUNCIONARIOS</v>
          </cell>
          <cell r="I7226" t="str">
            <v>novembro</v>
          </cell>
          <cell r="N7226">
            <v>228.8</v>
          </cell>
        </row>
        <row r="7227">
          <cell r="B7227" t="str">
            <v>VALE TRANSPORTE</v>
          </cell>
          <cell r="C7227" t="str">
            <v>BENEFICIOS FUNCIONARIOS</v>
          </cell>
          <cell r="I7227" t="str">
            <v>novembro</v>
          </cell>
          <cell r="N7227">
            <v>426.4</v>
          </cell>
        </row>
        <row r="7228">
          <cell r="B7228" t="str">
            <v>VALE TRANSPORTE</v>
          </cell>
          <cell r="C7228" t="str">
            <v>BENEFICIOS FUNCIONARIOS</v>
          </cell>
          <cell r="I7228" t="str">
            <v>novembro</v>
          </cell>
          <cell r="N7228">
            <v>393.6</v>
          </cell>
        </row>
        <row r="7229">
          <cell r="B7229" t="str">
            <v>VALE TRANSPORTE</v>
          </cell>
          <cell r="C7229" t="str">
            <v>BENEFICIOS FUNCIONARIOS</v>
          </cell>
          <cell r="I7229" t="str">
            <v>novembro</v>
          </cell>
          <cell r="N7229">
            <v>508.4</v>
          </cell>
        </row>
        <row r="7230">
          <cell r="B7230" t="str">
            <v>VALE TRANSPORTE</v>
          </cell>
          <cell r="C7230" t="str">
            <v>BENEFICIOS FUNCIONARIOS</v>
          </cell>
          <cell r="I7230" t="str">
            <v>novembro</v>
          </cell>
          <cell r="N7230">
            <v>246.4</v>
          </cell>
        </row>
        <row r="7231">
          <cell r="B7231" t="str">
            <v>VALE TRANSPORTE</v>
          </cell>
          <cell r="C7231" t="str">
            <v>BENEFICIOS FUNCIONARIOS</v>
          </cell>
          <cell r="I7231" t="str">
            <v>novembro</v>
          </cell>
          <cell r="N7231">
            <v>426.4</v>
          </cell>
        </row>
        <row r="7232">
          <cell r="B7232" t="str">
            <v>VALE TRANSPORTE</v>
          </cell>
          <cell r="C7232" t="str">
            <v>BENEFICIOS FUNCIONARIOS</v>
          </cell>
          <cell r="I7232" t="str">
            <v>dezembro</v>
          </cell>
          <cell r="N7232">
            <v>220</v>
          </cell>
        </row>
        <row r="7233">
          <cell r="B7233" t="str">
            <v>PLANO DE SAUDE</v>
          </cell>
          <cell r="C7233" t="str">
            <v>BENEFICIOS FUNCIONARIOS</v>
          </cell>
          <cell r="I7233" t="str">
            <v>dezembro</v>
          </cell>
          <cell r="N7233">
            <v>2588.4699999999998</v>
          </cell>
        </row>
        <row r="7234">
          <cell r="B7234" t="str">
            <v>PLANO DE SAUDE</v>
          </cell>
          <cell r="C7234" t="str">
            <v>BENEFICIOS FUNCIONARIOS</v>
          </cell>
          <cell r="I7234" t="str">
            <v>dezembro</v>
          </cell>
          <cell r="N7234">
            <v>6673.26</v>
          </cell>
        </row>
        <row r="7235">
          <cell r="B7235" t="str">
            <v>VALE TRANSPORTE</v>
          </cell>
          <cell r="C7235" t="str">
            <v>BENEFICIOS FUNCIONARIOS</v>
          </cell>
          <cell r="I7235" t="str">
            <v>dezembro</v>
          </cell>
          <cell r="N7235">
            <v>311.60000000000002</v>
          </cell>
        </row>
        <row r="7236">
          <cell r="B7236" t="str">
            <v>VALE TRANSPORTE</v>
          </cell>
          <cell r="C7236" t="str">
            <v>BENEFICIOS FUNCIONARIOS</v>
          </cell>
          <cell r="I7236" t="str">
            <v>dezembro</v>
          </cell>
          <cell r="N7236">
            <v>278.8</v>
          </cell>
        </row>
        <row r="7237">
          <cell r="B7237" t="str">
            <v>SEGURO DE VIDA</v>
          </cell>
          <cell r="C7237" t="str">
            <v>BENEFICIOS FUNCIONARIOS</v>
          </cell>
          <cell r="I7237" t="str">
            <v>dezembro</v>
          </cell>
          <cell r="N7237">
            <v>208.39</v>
          </cell>
        </row>
        <row r="7238">
          <cell r="B7238" t="str">
            <v>ALIMENTACAO FUNCIONARIOS</v>
          </cell>
          <cell r="C7238" t="str">
            <v>BENEFICIOS FUNCIONARIOS</v>
          </cell>
          <cell r="I7238" t="str">
            <v>dezembro</v>
          </cell>
          <cell r="N7238">
            <v>718</v>
          </cell>
        </row>
        <row r="7239">
          <cell r="B7239" t="str">
            <v>OUTROS BENEFICIOS</v>
          </cell>
          <cell r="C7239" t="str">
            <v>BENEFICIOS FUNCIONARIOS</v>
          </cell>
          <cell r="I7239" t="str">
            <v>dezembro</v>
          </cell>
          <cell r="N7239">
            <v>56.76</v>
          </cell>
        </row>
        <row r="7240">
          <cell r="B7240" t="str">
            <v>VALE TRANSPORTE</v>
          </cell>
          <cell r="C7240" t="str">
            <v>BENEFICIOS FUNCIONARIOS</v>
          </cell>
          <cell r="I7240" t="str">
            <v>dezembro</v>
          </cell>
          <cell r="N7240">
            <v>229.6</v>
          </cell>
        </row>
        <row r="7241">
          <cell r="B7241" t="str">
            <v>VALE TRANSPORTE</v>
          </cell>
          <cell r="C7241" t="str">
            <v>BENEFICIOS FUNCIONARIOS</v>
          </cell>
          <cell r="I7241" t="str">
            <v>dezembro</v>
          </cell>
          <cell r="N7241">
            <v>164</v>
          </cell>
        </row>
        <row r="7242">
          <cell r="B7242" t="str">
            <v>ALIMENTACAO FUNCIONARIOS</v>
          </cell>
          <cell r="C7242" t="str">
            <v>BENEFICIOS FUNCIONARIOS</v>
          </cell>
          <cell r="I7242" t="str">
            <v>dezembro</v>
          </cell>
          <cell r="N7242">
            <v>3096.05</v>
          </cell>
        </row>
        <row r="7243">
          <cell r="B7243" t="str">
            <v>ALIMENTACAO FUNCIONARIOS</v>
          </cell>
          <cell r="C7243" t="str">
            <v>BENEFICIOS FUNCIONARIOS</v>
          </cell>
          <cell r="I7243" t="str">
            <v>dezembro</v>
          </cell>
          <cell r="N7243">
            <v>2362.7199999999998</v>
          </cell>
        </row>
        <row r="7244">
          <cell r="B7244" t="str">
            <v>CURSOS E TREINAMENTOS / DESENVOLVIMENTO DE PESSOAS</v>
          </cell>
          <cell r="C7244" t="str">
            <v>BENEFICIOS FUNCIONARIOS</v>
          </cell>
          <cell r="I7244" t="str">
            <v>dezembro</v>
          </cell>
          <cell r="N7244">
            <v>6741.74</v>
          </cell>
        </row>
        <row r="7245">
          <cell r="B7245" t="str">
            <v>ALIMENTACAO FUNCIONARIOS</v>
          </cell>
          <cell r="C7245" t="str">
            <v>BENEFICIOS FUNCIONARIOS</v>
          </cell>
          <cell r="I7245" t="str">
            <v>dezembro</v>
          </cell>
          <cell r="N7245">
            <v>4386.6000000000004</v>
          </cell>
        </row>
        <row r="7246">
          <cell r="B7246" t="str">
            <v>VALE TRANSPORTE</v>
          </cell>
          <cell r="C7246" t="str">
            <v>BENEFICIOS FUNCIONARIOS</v>
          </cell>
          <cell r="I7246" t="str">
            <v>dezembro</v>
          </cell>
          <cell r="N7246">
            <v>211.2</v>
          </cell>
        </row>
        <row r="7247">
          <cell r="B7247" t="str">
            <v>VALE TRANSPORTE</v>
          </cell>
          <cell r="C7247" t="str">
            <v>BENEFICIOS FUNCIONARIOS</v>
          </cell>
          <cell r="I7247" t="str">
            <v>dezembro</v>
          </cell>
          <cell r="N7247">
            <v>211.2</v>
          </cell>
        </row>
        <row r="7248">
          <cell r="B7248" t="str">
            <v>VALE TRANSPORTE</v>
          </cell>
          <cell r="C7248" t="str">
            <v>BENEFICIOS FUNCIONARIOS</v>
          </cell>
          <cell r="I7248" t="str">
            <v>dezembro</v>
          </cell>
          <cell r="N7248">
            <v>393.6</v>
          </cell>
        </row>
        <row r="7249">
          <cell r="B7249" t="str">
            <v>VALE TRANSPORTE</v>
          </cell>
          <cell r="C7249" t="str">
            <v>BENEFICIOS FUNCIONARIOS</v>
          </cell>
          <cell r="I7249" t="str">
            <v>dezembro</v>
          </cell>
          <cell r="N7249">
            <v>393.6</v>
          </cell>
        </row>
        <row r="7250">
          <cell r="B7250" t="str">
            <v>VALE TRANSPORTE</v>
          </cell>
          <cell r="C7250" t="str">
            <v>BENEFICIOS FUNCIONARIOS</v>
          </cell>
          <cell r="I7250" t="str">
            <v>dezembro</v>
          </cell>
          <cell r="N7250">
            <v>393.6</v>
          </cell>
        </row>
        <row r="7251">
          <cell r="B7251" t="str">
            <v>VALE TRANSPORTE</v>
          </cell>
          <cell r="C7251" t="str">
            <v>BENEFICIOS FUNCIONARIOS</v>
          </cell>
          <cell r="I7251" t="str">
            <v>dezembro</v>
          </cell>
          <cell r="N7251">
            <v>393.6</v>
          </cell>
        </row>
        <row r="7252">
          <cell r="B7252" t="str">
            <v>VALE TRANSPORTE</v>
          </cell>
          <cell r="C7252" t="str">
            <v>BENEFICIOS FUNCIONARIOS</v>
          </cell>
          <cell r="I7252" t="str">
            <v>dezembro</v>
          </cell>
          <cell r="N7252">
            <v>393.6</v>
          </cell>
        </row>
        <row r="7253">
          <cell r="B7253" t="str">
            <v>VALE TRANSPORTE</v>
          </cell>
          <cell r="C7253" t="str">
            <v>BENEFICIOS FUNCIONARIOS</v>
          </cell>
          <cell r="I7253" t="str">
            <v>dezembro</v>
          </cell>
          <cell r="N7253">
            <v>211.2</v>
          </cell>
        </row>
        <row r="7254">
          <cell r="B7254" t="str">
            <v>VALE TRANSPORTE</v>
          </cell>
          <cell r="C7254" t="str">
            <v>BENEFICIOS FUNCIONARIOS</v>
          </cell>
          <cell r="I7254" t="str">
            <v>dezembro</v>
          </cell>
          <cell r="N7254">
            <v>228.8</v>
          </cell>
        </row>
        <row r="7255">
          <cell r="B7255" t="str">
            <v>VALE TRANSPORTE</v>
          </cell>
          <cell r="C7255" t="str">
            <v>BENEFICIOS FUNCIONARIOS</v>
          </cell>
          <cell r="I7255" t="str">
            <v>dezembro</v>
          </cell>
          <cell r="N7255">
            <v>211.2</v>
          </cell>
        </row>
        <row r="7256">
          <cell r="B7256" t="str">
            <v>VALE TRANSPORTE</v>
          </cell>
          <cell r="C7256" t="str">
            <v>BENEFICIOS FUNCIONARIOS</v>
          </cell>
          <cell r="I7256" t="str">
            <v>dezembro</v>
          </cell>
          <cell r="N7256">
            <v>211.2</v>
          </cell>
        </row>
        <row r="7257">
          <cell r="B7257" t="str">
            <v>VALE TRANSPORTE</v>
          </cell>
          <cell r="C7257" t="str">
            <v>BENEFICIOS FUNCIONARIOS</v>
          </cell>
          <cell r="I7257" t="str">
            <v>dezembro</v>
          </cell>
          <cell r="N7257">
            <v>240</v>
          </cell>
        </row>
        <row r="7258">
          <cell r="B7258" t="str">
            <v>VALE TRANSPORTE</v>
          </cell>
          <cell r="C7258" t="str">
            <v>BENEFICIOS FUNCIONARIOS</v>
          </cell>
          <cell r="I7258" t="str">
            <v>dezembro</v>
          </cell>
          <cell r="N7258">
            <v>393.6</v>
          </cell>
        </row>
        <row r="7259">
          <cell r="B7259" t="str">
            <v>VALE TRANSPORTE</v>
          </cell>
          <cell r="C7259" t="str">
            <v>BENEFICIOS FUNCIONARIOS</v>
          </cell>
          <cell r="I7259" t="str">
            <v>dezembro</v>
          </cell>
          <cell r="N7259">
            <v>393.6</v>
          </cell>
        </row>
        <row r="7260">
          <cell r="B7260" t="str">
            <v>VALE TRANSPORTE</v>
          </cell>
          <cell r="C7260" t="str">
            <v>BENEFICIOS FUNCIONARIOS</v>
          </cell>
          <cell r="I7260" t="str">
            <v>dezembro</v>
          </cell>
          <cell r="N7260">
            <v>393.6</v>
          </cell>
        </row>
        <row r="7261">
          <cell r="B7261" t="str">
            <v>VALE TRANSPORTE</v>
          </cell>
          <cell r="C7261" t="str">
            <v>BENEFICIOS FUNCIONARIOS</v>
          </cell>
          <cell r="I7261" t="str">
            <v>dezembro</v>
          </cell>
          <cell r="N7261">
            <v>393.6</v>
          </cell>
        </row>
        <row r="7262">
          <cell r="B7262" t="str">
            <v>VALE TRANSPORTE</v>
          </cell>
          <cell r="C7262" t="str">
            <v>BENEFICIOS FUNCIONARIOS</v>
          </cell>
          <cell r="I7262" t="str">
            <v>dezembro</v>
          </cell>
          <cell r="N7262">
            <v>393.6</v>
          </cell>
        </row>
        <row r="7263">
          <cell r="B7263" t="str">
            <v>VALE TRANSPORTE</v>
          </cell>
          <cell r="C7263" t="str">
            <v>BENEFICIOS FUNCIONARIOS</v>
          </cell>
          <cell r="I7263" t="str">
            <v>dezembro</v>
          </cell>
          <cell r="N7263">
            <v>211.2</v>
          </cell>
        </row>
        <row r="7264">
          <cell r="B7264" t="str">
            <v>VALE TRANSPORTE</v>
          </cell>
          <cell r="C7264" t="str">
            <v>BENEFICIOS FUNCIONARIOS</v>
          </cell>
          <cell r="I7264" t="str">
            <v>dezembro</v>
          </cell>
          <cell r="N7264">
            <v>393.6</v>
          </cell>
        </row>
        <row r="7265">
          <cell r="B7265" t="str">
            <v>VALE TRANSPORTE</v>
          </cell>
          <cell r="C7265" t="str">
            <v>BENEFICIOS FUNCIONARIOS</v>
          </cell>
          <cell r="I7265" t="str">
            <v>dezembro</v>
          </cell>
          <cell r="N7265">
            <v>393.6</v>
          </cell>
        </row>
        <row r="7266">
          <cell r="B7266" t="str">
            <v>VALE TRANSPORTE</v>
          </cell>
          <cell r="C7266" t="str">
            <v>BENEFICIOS FUNCIONARIOS</v>
          </cell>
          <cell r="I7266" t="str">
            <v>dezembro</v>
          </cell>
          <cell r="N7266">
            <v>211.2</v>
          </cell>
        </row>
        <row r="7267">
          <cell r="B7267" t="str">
            <v>VALE TRANSPORTE</v>
          </cell>
          <cell r="C7267" t="str">
            <v>BENEFICIOS FUNCIONARIOS</v>
          </cell>
          <cell r="I7267" t="str">
            <v>dezembro</v>
          </cell>
          <cell r="N7267">
            <v>211.2</v>
          </cell>
        </row>
        <row r="7268">
          <cell r="B7268" t="str">
            <v>VALE TRANSPORTE</v>
          </cell>
          <cell r="C7268" t="str">
            <v>BENEFICIOS FUNCIONARIOS</v>
          </cell>
          <cell r="I7268" t="str">
            <v>dezembro</v>
          </cell>
          <cell r="N7268">
            <v>228.8</v>
          </cell>
        </row>
        <row r="7269">
          <cell r="B7269" t="str">
            <v>VALE TRANSPORTE</v>
          </cell>
          <cell r="C7269" t="str">
            <v>BENEFICIOS FUNCIONARIOS</v>
          </cell>
          <cell r="I7269" t="str">
            <v>dezembro</v>
          </cell>
          <cell r="N7269">
            <v>393.6</v>
          </cell>
        </row>
        <row r="7270">
          <cell r="B7270" t="str">
            <v>VALE TRANSPORTE</v>
          </cell>
          <cell r="C7270" t="str">
            <v>BENEFICIOS FUNCIONARIOS</v>
          </cell>
          <cell r="I7270" t="str">
            <v>dezembro</v>
          </cell>
          <cell r="N7270">
            <v>393.6</v>
          </cell>
        </row>
        <row r="7271">
          <cell r="B7271" t="str">
            <v>VALE TRANSPORTE</v>
          </cell>
          <cell r="C7271" t="str">
            <v>BENEFICIOS FUNCIONARIOS</v>
          </cell>
          <cell r="I7271" t="str">
            <v>dezembro</v>
          </cell>
          <cell r="N7271">
            <v>393.6</v>
          </cell>
        </row>
        <row r="7272">
          <cell r="B7272" t="str">
            <v>VALE TRANSPORTE</v>
          </cell>
          <cell r="C7272" t="str">
            <v>BENEFICIOS FUNCIONARIOS</v>
          </cell>
          <cell r="I7272" t="str">
            <v>dezembro</v>
          </cell>
          <cell r="N7272">
            <v>488.8</v>
          </cell>
        </row>
        <row r="7273">
          <cell r="B7273" t="str">
            <v>VALE TRANSPORTE</v>
          </cell>
          <cell r="C7273" t="str">
            <v>BENEFICIOS FUNCIONARIOS</v>
          </cell>
          <cell r="I7273" t="str">
            <v>dezembro</v>
          </cell>
          <cell r="N7273">
            <v>228.8</v>
          </cell>
        </row>
        <row r="7274">
          <cell r="B7274" t="str">
            <v>VALE TRANSPORTE</v>
          </cell>
          <cell r="C7274" t="str">
            <v>BENEFICIOS FUNCIONARIOS</v>
          </cell>
          <cell r="I7274" t="str">
            <v>dezembro</v>
          </cell>
          <cell r="N7274">
            <v>228.8</v>
          </cell>
        </row>
        <row r="7275">
          <cell r="B7275" t="str">
            <v>VALE TRANSPORTE</v>
          </cell>
          <cell r="C7275" t="str">
            <v>BENEFICIOS FUNCIONARIOS</v>
          </cell>
          <cell r="I7275" t="str">
            <v>dezembro</v>
          </cell>
          <cell r="N7275">
            <v>228.8</v>
          </cell>
        </row>
        <row r="7276">
          <cell r="B7276" t="str">
            <v>VALE TRANSPORTE</v>
          </cell>
          <cell r="C7276" t="str">
            <v>BENEFICIOS FUNCIONARIOS</v>
          </cell>
          <cell r="I7276" t="str">
            <v>dezembro</v>
          </cell>
          <cell r="N7276">
            <v>228.8</v>
          </cell>
        </row>
        <row r="7277">
          <cell r="B7277" t="str">
            <v>VALE TRANSPORTE</v>
          </cell>
          <cell r="C7277" t="str">
            <v>BENEFICIOS FUNCIONARIOS</v>
          </cell>
          <cell r="I7277" t="str">
            <v>dezembro</v>
          </cell>
          <cell r="N7277">
            <v>426.4</v>
          </cell>
        </row>
        <row r="7278">
          <cell r="B7278" t="str">
            <v>VALE TRANSPORTE</v>
          </cell>
          <cell r="C7278" t="str">
            <v>BENEFICIOS FUNCIONARIOS</v>
          </cell>
          <cell r="I7278" t="str">
            <v>dezembro</v>
          </cell>
          <cell r="N7278">
            <v>228.8</v>
          </cell>
        </row>
        <row r="7279">
          <cell r="B7279" t="str">
            <v>VALE TRANSPORTE</v>
          </cell>
          <cell r="C7279" t="str">
            <v>BENEFICIOS FUNCIONARIOS</v>
          </cell>
          <cell r="I7279" t="str">
            <v>dezembro</v>
          </cell>
          <cell r="N7279">
            <v>426.4</v>
          </cell>
        </row>
        <row r="7280">
          <cell r="B7280" t="str">
            <v>VALE TRANSPORTE</v>
          </cell>
          <cell r="C7280" t="str">
            <v>BENEFICIOS FUNCIONARIOS</v>
          </cell>
          <cell r="I7280" t="str">
            <v>dezembro</v>
          </cell>
          <cell r="N7280">
            <v>508.4</v>
          </cell>
        </row>
        <row r="7281">
          <cell r="B7281" t="str">
            <v>VALE TRANSPORTE</v>
          </cell>
          <cell r="C7281" t="str">
            <v>BENEFICIOS FUNCIONARIOS</v>
          </cell>
          <cell r="I7281" t="str">
            <v>dezembro</v>
          </cell>
          <cell r="N7281">
            <v>360.8</v>
          </cell>
        </row>
        <row r="7282">
          <cell r="B7282" t="str">
            <v>VALE TRANSPORTE</v>
          </cell>
          <cell r="C7282" t="str">
            <v>BENEFICIOS FUNCIONARIOS</v>
          </cell>
          <cell r="I7282" t="str">
            <v>dezembro</v>
          </cell>
          <cell r="N7282">
            <v>393.6</v>
          </cell>
        </row>
        <row r="7283">
          <cell r="B7283" t="str">
            <v>VALE TRANSPORTE</v>
          </cell>
          <cell r="C7283" t="str">
            <v>BENEFICIOS FUNCIONARIOS</v>
          </cell>
          <cell r="I7283" t="str">
            <v>dezembro</v>
          </cell>
          <cell r="N7283">
            <v>393.6</v>
          </cell>
        </row>
        <row r="7284">
          <cell r="B7284" t="str">
            <v>VALE TRANSPORTE</v>
          </cell>
          <cell r="C7284" t="str">
            <v>BENEFICIOS FUNCIONARIOS</v>
          </cell>
          <cell r="I7284" t="str">
            <v>dezembro</v>
          </cell>
          <cell r="N7284">
            <v>114.8</v>
          </cell>
        </row>
        <row r="7285">
          <cell r="B7285" t="str">
            <v>VALE TRANSPORTE</v>
          </cell>
          <cell r="C7285" t="str">
            <v>BENEFICIOS FUNCIONARIOS</v>
          </cell>
          <cell r="I7285" t="str">
            <v>dezembro</v>
          </cell>
          <cell r="N7285">
            <v>393.6</v>
          </cell>
        </row>
        <row r="7286">
          <cell r="B7286" t="str">
            <v>VALE TRANSPORTE</v>
          </cell>
          <cell r="C7286" t="str">
            <v>BENEFICIOS FUNCIONARIOS</v>
          </cell>
          <cell r="I7286" t="str">
            <v>dezembro</v>
          </cell>
          <cell r="N7286">
            <v>229.6</v>
          </cell>
        </row>
        <row r="7287">
          <cell r="B7287" t="str">
            <v>VALE TRANSPORTE</v>
          </cell>
          <cell r="C7287" t="str">
            <v>BENEFICIOS FUNCIONARIOS</v>
          </cell>
          <cell r="I7287" t="str">
            <v>dezembro</v>
          </cell>
          <cell r="N7287">
            <v>211.2</v>
          </cell>
        </row>
        <row r="7288">
          <cell r="B7288" t="str">
            <v>VALE TRANSPORTE</v>
          </cell>
          <cell r="C7288" t="str">
            <v>BENEFICIOS FUNCIONARIOS</v>
          </cell>
          <cell r="I7288" t="str">
            <v>dezembro</v>
          </cell>
          <cell r="N7288">
            <v>393.6</v>
          </cell>
        </row>
        <row r="7289">
          <cell r="B7289" t="str">
            <v>VALE TRANSPORTE</v>
          </cell>
          <cell r="C7289" t="str">
            <v>BENEFICIOS FUNCIONARIOS</v>
          </cell>
          <cell r="I7289" t="str">
            <v>dezembro</v>
          </cell>
          <cell r="N7289">
            <v>123.2</v>
          </cell>
        </row>
        <row r="7290">
          <cell r="B7290" t="str">
            <v>VALE TRANSPORTE</v>
          </cell>
          <cell r="C7290" t="str">
            <v>BENEFICIOS FUNCIONARIOS</v>
          </cell>
          <cell r="I7290" t="str">
            <v>dezembro</v>
          </cell>
          <cell r="N7290">
            <v>393.6</v>
          </cell>
        </row>
        <row r="7291">
          <cell r="B7291" t="str">
            <v>VALE TRANSPORTE</v>
          </cell>
          <cell r="C7291" t="str">
            <v>BENEFICIOS FUNCIONARIOS</v>
          </cell>
          <cell r="I7291" t="str">
            <v>dezembro</v>
          </cell>
          <cell r="N7291">
            <v>451.2</v>
          </cell>
        </row>
        <row r="7292">
          <cell r="B7292" t="str">
            <v>VALE TRANSPORTE</v>
          </cell>
          <cell r="C7292" t="str">
            <v>BENEFICIOS FUNCIONARIOS</v>
          </cell>
          <cell r="I7292" t="str">
            <v>dezembro</v>
          </cell>
          <cell r="N7292">
            <v>393.6</v>
          </cell>
        </row>
        <row r="7293">
          <cell r="B7293" t="str">
            <v>VALE TRANSPORTE</v>
          </cell>
          <cell r="C7293" t="str">
            <v>BENEFICIOS FUNCIONARIOS</v>
          </cell>
          <cell r="I7293" t="str">
            <v>dezembro</v>
          </cell>
          <cell r="N7293">
            <v>211.2</v>
          </cell>
        </row>
        <row r="7294">
          <cell r="B7294" t="str">
            <v>VALE TRANSPORTE</v>
          </cell>
          <cell r="C7294" t="str">
            <v>BENEFICIOS FUNCIONARIOS</v>
          </cell>
          <cell r="I7294" t="str">
            <v>dezembro</v>
          </cell>
          <cell r="N7294">
            <v>393.6</v>
          </cell>
        </row>
        <row r="7295">
          <cell r="B7295" t="str">
            <v>VALE TRANSPORTE</v>
          </cell>
          <cell r="C7295" t="str">
            <v>BENEFICIOS FUNCIONARIOS</v>
          </cell>
          <cell r="I7295" t="str">
            <v>dezembro</v>
          </cell>
          <cell r="N7295">
            <v>480</v>
          </cell>
        </row>
        <row r="7296">
          <cell r="B7296" t="str">
            <v>VALE TRANSPORTE</v>
          </cell>
          <cell r="C7296" t="str">
            <v>BENEFICIOS FUNCIONARIOS</v>
          </cell>
          <cell r="I7296" t="str">
            <v>dezembro</v>
          </cell>
          <cell r="N7296">
            <v>393.6</v>
          </cell>
        </row>
        <row r="7297">
          <cell r="B7297" t="str">
            <v>VALE TRANSPORTE</v>
          </cell>
          <cell r="C7297" t="str">
            <v>BENEFICIOS FUNCIONARIOS</v>
          </cell>
          <cell r="I7297" t="str">
            <v>dezembro</v>
          </cell>
          <cell r="N7297">
            <v>211.2</v>
          </cell>
        </row>
        <row r="7298">
          <cell r="B7298" t="str">
            <v>VALE TRANSPORTE</v>
          </cell>
          <cell r="C7298" t="str">
            <v>BENEFICIOS FUNCIONARIOS</v>
          </cell>
          <cell r="I7298" t="str">
            <v>dezembro</v>
          </cell>
          <cell r="N7298">
            <v>328</v>
          </cell>
        </row>
        <row r="7299">
          <cell r="B7299" t="str">
            <v>VALE TRANSPORTE</v>
          </cell>
          <cell r="C7299" t="str">
            <v>BENEFICIOS FUNCIONARIOS</v>
          </cell>
          <cell r="I7299" t="str">
            <v>dezembro</v>
          </cell>
          <cell r="N7299">
            <v>180.4</v>
          </cell>
        </row>
        <row r="7300">
          <cell r="B7300" t="str">
            <v>VALE TRANSPORTE</v>
          </cell>
          <cell r="C7300" t="str">
            <v>BENEFICIOS FUNCIONARIOS</v>
          </cell>
          <cell r="I7300" t="str">
            <v>dezembro</v>
          </cell>
          <cell r="N7300">
            <v>393.6</v>
          </cell>
        </row>
        <row r="7301">
          <cell r="B7301" t="str">
            <v>VALE TRANSPORTE</v>
          </cell>
          <cell r="C7301" t="str">
            <v>BENEFICIOS FUNCIONARIOS</v>
          </cell>
          <cell r="I7301" t="str">
            <v>dezembro</v>
          </cell>
          <cell r="N7301">
            <v>393.6</v>
          </cell>
        </row>
        <row r="7302">
          <cell r="B7302" t="str">
            <v>VALE TRANSPORTE</v>
          </cell>
          <cell r="C7302" t="str">
            <v>BENEFICIOS FUNCIONARIOS</v>
          </cell>
          <cell r="I7302" t="str">
            <v>dezembro</v>
          </cell>
          <cell r="N7302">
            <v>211.2</v>
          </cell>
        </row>
        <row r="7303">
          <cell r="B7303" t="str">
            <v>VALE TRANSPORTE</v>
          </cell>
          <cell r="C7303" t="str">
            <v>BENEFICIOS FUNCIONARIOS</v>
          </cell>
          <cell r="I7303" t="str">
            <v>dezembro</v>
          </cell>
          <cell r="N7303">
            <v>211.2</v>
          </cell>
        </row>
        <row r="7304">
          <cell r="B7304" t="str">
            <v>VALE TRANSPORTE</v>
          </cell>
          <cell r="C7304" t="str">
            <v>BENEFICIOS FUNCIONARIOS</v>
          </cell>
          <cell r="I7304" t="str">
            <v>dezembro</v>
          </cell>
          <cell r="N7304">
            <v>550</v>
          </cell>
        </row>
        <row r="7305">
          <cell r="B7305" t="str">
            <v>VALE TRANSPORTE</v>
          </cell>
          <cell r="C7305" t="str">
            <v>BENEFICIOS FUNCIONARIOS</v>
          </cell>
          <cell r="I7305" t="str">
            <v>dezembro</v>
          </cell>
          <cell r="N7305">
            <v>426.4</v>
          </cell>
        </row>
        <row r="7306">
          <cell r="B7306" t="str">
            <v>VALE TRANSPORTE</v>
          </cell>
          <cell r="C7306" t="str">
            <v>BENEFICIOS FUNCIONARIOS</v>
          </cell>
          <cell r="I7306" t="str">
            <v>dezembro</v>
          </cell>
          <cell r="N7306">
            <v>393.6</v>
          </cell>
        </row>
        <row r="7307">
          <cell r="B7307" t="str">
            <v>VALE TRANSPORTE</v>
          </cell>
          <cell r="C7307" t="str">
            <v>BENEFICIOS FUNCIONARIOS</v>
          </cell>
          <cell r="I7307" t="str">
            <v>dezembro</v>
          </cell>
          <cell r="N7307">
            <v>451.2</v>
          </cell>
        </row>
        <row r="7308">
          <cell r="B7308" t="str">
            <v>VALE TRANSPORTE</v>
          </cell>
          <cell r="C7308" t="str">
            <v>BENEFICIOS FUNCIONARIOS</v>
          </cell>
          <cell r="I7308" t="str">
            <v>dezembro</v>
          </cell>
          <cell r="N7308">
            <v>393.6</v>
          </cell>
        </row>
        <row r="7309">
          <cell r="B7309" t="str">
            <v>VALE TRANSPORTE</v>
          </cell>
          <cell r="C7309" t="str">
            <v>BENEFICIOS FUNCIONARIOS</v>
          </cell>
          <cell r="I7309" t="str">
            <v>dezembro</v>
          </cell>
          <cell r="N7309">
            <v>211.2</v>
          </cell>
        </row>
        <row r="7310">
          <cell r="B7310" t="str">
            <v>VALE TRANSPORTE</v>
          </cell>
          <cell r="C7310" t="str">
            <v>BENEFICIOS FUNCIONARIOS</v>
          </cell>
          <cell r="I7310" t="str">
            <v>dezembro</v>
          </cell>
          <cell r="N7310">
            <v>393.6</v>
          </cell>
        </row>
        <row r="7311">
          <cell r="B7311" t="str">
            <v>VALE TRANSPORTE</v>
          </cell>
          <cell r="C7311" t="str">
            <v>BENEFICIOS FUNCIONARIOS</v>
          </cell>
          <cell r="I7311" t="str">
            <v>dezembro</v>
          </cell>
          <cell r="N7311">
            <v>426.4</v>
          </cell>
        </row>
        <row r="7312">
          <cell r="B7312" t="str">
            <v>VALE TRANSPORTE</v>
          </cell>
          <cell r="C7312" t="str">
            <v>BENEFICIOS FUNCIONARIOS</v>
          </cell>
          <cell r="I7312" t="str">
            <v>dezembro</v>
          </cell>
          <cell r="N7312">
            <v>393.6</v>
          </cell>
        </row>
        <row r="7313">
          <cell r="B7313" t="str">
            <v>VALE TRANSPORTE</v>
          </cell>
          <cell r="C7313" t="str">
            <v>BENEFICIOS FUNCIONARIOS</v>
          </cell>
          <cell r="I7313" t="str">
            <v>dezembro</v>
          </cell>
          <cell r="N7313">
            <v>393.6</v>
          </cell>
        </row>
        <row r="7314">
          <cell r="B7314" t="str">
            <v>VALE TRANSPORTE</v>
          </cell>
          <cell r="C7314" t="str">
            <v>BENEFICIOS FUNCIONARIOS</v>
          </cell>
          <cell r="I7314" t="str">
            <v>dezembro</v>
          </cell>
          <cell r="N7314">
            <v>393.6</v>
          </cell>
        </row>
        <row r="7315">
          <cell r="B7315" t="str">
            <v>VALE TRANSPORTE</v>
          </cell>
          <cell r="C7315" t="str">
            <v>BENEFICIOS FUNCIONARIOS</v>
          </cell>
          <cell r="I7315" t="str">
            <v>dezembro</v>
          </cell>
          <cell r="N7315">
            <v>211.2</v>
          </cell>
        </row>
        <row r="7316">
          <cell r="B7316" t="str">
            <v>VALE TRANSPORTE</v>
          </cell>
          <cell r="C7316" t="str">
            <v>BENEFICIOS FUNCIONARIOS</v>
          </cell>
          <cell r="I7316" t="str">
            <v>dezembro</v>
          </cell>
          <cell r="N7316">
            <v>393.6</v>
          </cell>
        </row>
        <row r="7317">
          <cell r="B7317" t="str">
            <v>VALE TRANSPORTE</v>
          </cell>
          <cell r="C7317" t="str">
            <v>BENEFICIOS FUNCIONARIOS</v>
          </cell>
          <cell r="I7317" t="str">
            <v>dezembro</v>
          </cell>
          <cell r="N7317">
            <v>211.2</v>
          </cell>
        </row>
        <row r="7318">
          <cell r="B7318" t="str">
            <v>VALE TRANSPORTE</v>
          </cell>
          <cell r="C7318" t="str">
            <v>BENEFICIOS FUNCIONARIOS</v>
          </cell>
          <cell r="I7318" t="str">
            <v>dezembro</v>
          </cell>
          <cell r="N7318">
            <v>393.6</v>
          </cell>
        </row>
        <row r="7319">
          <cell r="B7319" t="str">
            <v>ALIMENTACAO FUNCIONARIOS</v>
          </cell>
          <cell r="C7319" t="str">
            <v>BENEFICIOS FUNCIONARIOS</v>
          </cell>
          <cell r="I7319" t="str">
            <v>dezembro</v>
          </cell>
          <cell r="N7319">
            <v>1983.92</v>
          </cell>
        </row>
        <row r="7320">
          <cell r="B7320" t="str">
            <v>ALIMENTACAO FUNCIONARIOS</v>
          </cell>
          <cell r="C7320" t="str">
            <v>BENEFICIOS FUNCIONARIOS</v>
          </cell>
          <cell r="I7320" t="str">
            <v>dezembro</v>
          </cell>
          <cell r="N7320">
            <v>1101.83</v>
          </cell>
        </row>
        <row r="7321">
          <cell r="B7321" t="str">
            <v>ALIMENTACAO FUNCIONARIOS</v>
          </cell>
          <cell r="C7321" t="str">
            <v>BENEFICIOS FUNCIONARIOS</v>
          </cell>
          <cell r="I7321" t="str">
            <v>janeiro</v>
          </cell>
          <cell r="N7321">
            <v>175</v>
          </cell>
        </row>
        <row r="7322">
          <cell r="B7322" t="str">
            <v>VALE TRANSPORTE</v>
          </cell>
          <cell r="C7322" t="str">
            <v>BENEFICIOS FUNCIONARIOS</v>
          </cell>
          <cell r="I7322" t="str">
            <v>janeiro</v>
          </cell>
          <cell r="N7322">
            <v>211.2</v>
          </cell>
        </row>
        <row r="7323">
          <cell r="B7323" t="str">
            <v>VALE TRANSPORTE</v>
          </cell>
          <cell r="C7323" t="str">
            <v>BENEFICIOS FUNCIONARIOS</v>
          </cell>
          <cell r="I7323" t="str">
            <v>janeiro</v>
          </cell>
          <cell r="N7323">
            <v>393.6</v>
          </cell>
        </row>
        <row r="7324">
          <cell r="B7324" t="str">
            <v>PLANO DE SAUDE</v>
          </cell>
          <cell r="C7324" t="str">
            <v>BENEFICIOS FUNCIONARIOS</v>
          </cell>
          <cell r="I7324" t="str">
            <v>janeiro</v>
          </cell>
          <cell r="N7324">
            <v>2588.4699999999998</v>
          </cell>
        </row>
        <row r="7325">
          <cell r="B7325" t="str">
            <v>VALE TRANSPORTE</v>
          </cell>
          <cell r="C7325" t="str">
            <v>BENEFICIOS FUNCIONARIOS</v>
          </cell>
          <cell r="I7325" t="str">
            <v>janeiro</v>
          </cell>
          <cell r="N7325">
            <v>250</v>
          </cell>
        </row>
        <row r="7326">
          <cell r="B7326" t="str">
            <v>VALE TRANSPORTE</v>
          </cell>
          <cell r="C7326" t="str">
            <v>BENEFICIOS FUNCIONARIOS</v>
          </cell>
          <cell r="I7326" t="str">
            <v>janeiro</v>
          </cell>
          <cell r="N7326">
            <v>445</v>
          </cell>
        </row>
        <row r="7327">
          <cell r="B7327" t="str">
            <v>VALE TRANSPORTE</v>
          </cell>
          <cell r="C7327" t="str">
            <v>BENEFICIOS FUNCIONARIOS</v>
          </cell>
          <cell r="I7327" t="str">
            <v>janeiro</v>
          </cell>
          <cell r="N7327">
            <v>267</v>
          </cell>
        </row>
        <row r="7328">
          <cell r="B7328" t="str">
            <v>VALE TRANSPORTE</v>
          </cell>
          <cell r="C7328" t="str">
            <v>BENEFICIOS FUNCIONARIOS</v>
          </cell>
          <cell r="I7328" t="str">
            <v>janeiro</v>
          </cell>
          <cell r="N7328">
            <v>302.60000000000002</v>
          </cell>
        </row>
        <row r="7329">
          <cell r="B7329" t="str">
            <v>VALE TRANSPORTE</v>
          </cell>
          <cell r="C7329" t="str">
            <v>BENEFICIOS FUNCIONARIOS</v>
          </cell>
          <cell r="I7329" t="str">
            <v>janeiro</v>
          </cell>
          <cell r="N7329">
            <v>302.60000000000002</v>
          </cell>
        </row>
        <row r="7330">
          <cell r="B7330" t="str">
            <v>PLANO DE SAUDE</v>
          </cell>
          <cell r="C7330" t="str">
            <v>BENEFICIOS FUNCIONARIOS</v>
          </cell>
          <cell r="I7330" t="str">
            <v>janeiro</v>
          </cell>
          <cell r="N7330">
            <v>6101.29</v>
          </cell>
        </row>
        <row r="7331">
          <cell r="B7331" t="str">
            <v>SEGURO DE VIDA</v>
          </cell>
          <cell r="C7331" t="str">
            <v>BENEFICIOS FUNCIONARIOS</v>
          </cell>
          <cell r="I7331" t="str">
            <v>janeiro</v>
          </cell>
          <cell r="N7331">
            <v>208.39</v>
          </cell>
        </row>
        <row r="7332">
          <cell r="B7332" t="str">
            <v>ALIMENTACAO FUNCIONARIOS</v>
          </cell>
          <cell r="C7332" t="str">
            <v>BENEFICIOS FUNCIONARIOS</v>
          </cell>
          <cell r="I7332" t="str">
            <v>janeiro</v>
          </cell>
          <cell r="N7332">
            <v>1210</v>
          </cell>
        </row>
        <row r="7333">
          <cell r="B7333" t="str">
            <v>VALE TRANSPORTE</v>
          </cell>
          <cell r="C7333" t="str">
            <v>BENEFICIOS FUNCIONARIOS</v>
          </cell>
          <cell r="I7333" t="str">
            <v>janeiro</v>
          </cell>
          <cell r="N7333">
            <v>195.8</v>
          </cell>
        </row>
        <row r="7334">
          <cell r="B7334" t="str">
            <v>VALE TRANSPORTE</v>
          </cell>
          <cell r="C7334" t="str">
            <v>BENEFICIOS FUNCIONARIOS</v>
          </cell>
          <cell r="I7334" t="str">
            <v>janeiro</v>
          </cell>
          <cell r="N7334">
            <v>195.8</v>
          </cell>
        </row>
        <row r="7335">
          <cell r="B7335" t="str">
            <v>SEGURO DE VIDA</v>
          </cell>
          <cell r="C7335" t="str">
            <v>BENEFICIOS FUNCIONARIOS</v>
          </cell>
          <cell r="I7335" t="str">
            <v>janeiro</v>
          </cell>
          <cell r="N7335">
            <v>533.30999999999995</v>
          </cell>
        </row>
        <row r="7336">
          <cell r="B7336" t="str">
            <v>VALE TRANSPORTE</v>
          </cell>
          <cell r="C7336" t="str">
            <v>BENEFICIOS FUNCIONARIOS</v>
          </cell>
          <cell r="I7336" t="str">
            <v>janeiro</v>
          </cell>
          <cell r="N7336">
            <v>90</v>
          </cell>
        </row>
        <row r="7337">
          <cell r="B7337" t="str">
            <v>VALE TRANSPORTE</v>
          </cell>
          <cell r="C7337" t="str">
            <v>BENEFICIOS FUNCIONARIOS</v>
          </cell>
          <cell r="I7337" t="str">
            <v>janeiro</v>
          </cell>
          <cell r="N7337">
            <v>104</v>
          </cell>
        </row>
        <row r="7338">
          <cell r="B7338" t="str">
            <v>ALIMENTACAO FUNCIONARIOS</v>
          </cell>
          <cell r="C7338" t="str">
            <v>BENEFICIOS FUNCIONARIOS</v>
          </cell>
          <cell r="I7338" t="str">
            <v>janeiro</v>
          </cell>
          <cell r="N7338">
            <v>938.87</v>
          </cell>
        </row>
        <row r="7339">
          <cell r="B7339" t="str">
            <v>SEGURO DE VIDA</v>
          </cell>
          <cell r="C7339" t="str">
            <v>BENEFICIOS FUNCIONARIOS</v>
          </cell>
          <cell r="I7339" t="str">
            <v>janeiro</v>
          </cell>
          <cell r="N7339">
            <v>1231.4000000000001</v>
          </cell>
        </row>
        <row r="7340">
          <cell r="B7340" t="str">
            <v>OUTROS BENEFICIOS</v>
          </cell>
          <cell r="C7340" t="str">
            <v>BENEFICIOS FUNCIONARIOS</v>
          </cell>
          <cell r="I7340" t="str">
            <v>janeiro</v>
          </cell>
          <cell r="N7340">
            <v>60.76</v>
          </cell>
        </row>
        <row r="7341">
          <cell r="B7341" t="str">
            <v>CURSOS E TREINAMENTOS / DESENVOLVIMENTO DE PESSOAS</v>
          </cell>
          <cell r="C7341" t="str">
            <v>BENEFICIOS FUNCIONARIOS</v>
          </cell>
          <cell r="I7341" t="str">
            <v>janeiro</v>
          </cell>
          <cell r="N7341">
            <v>6741.74</v>
          </cell>
        </row>
        <row r="7342">
          <cell r="B7342" t="str">
            <v>ALIMENTACAO FUNCIONARIOS</v>
          </cell>
          <cell r="C7342" t="str">
            <v>BENEFICIOS FUNCIONARIOS</v>
          </cell>
          <cell r="I7342" t="str">
            <v>janeiro</v>
          </cell>
          <cell r="N7342">
            <v>463.61</v>
          </cell>
        </row>
        <row r="7343">
          <cell r="B7343" t="str">
            <v>ALIMENTACAO FUNCIONARIOS</v>
          </cell>
          <cell r="C7343" t="str">
            <v>BENEFICIOS FUNCIONARIOS</v>
          </cell>
          <cell r="I7343" t="str">
            <v>janeiro</v>
          </cell>
          <cell r="N7343">
            <v>1733.92</v>
          </cell>
        </row>
        <row r="7344">
          <cell r="B7344" t="str">
            <v>VALE TRANSPORTE</v>
          </cell>
          <cell r="C7344" t="str">
            <v>BENEFICIOS FUNCIONARIOS</v>
          </cell>
          <cell r="I7344" t="str">
            <v>janeiro</v>
          </cell>
          <cell r="N7344">
            <v>80</v>
          </cell>
        </row>
        <row r="7345">
          <cell r="B7345" t="str">
            <v>VALE TRANSPORTE</v>
          </cell>
          <cell r="C7345" t="str">
            <v>BENEFICIOS FUNCIONARIOS</v>
          </cell>
          <cell r="I7345" t="str">
            <v>janeiro</v>
          </cell>
          <cell r="N7345">
            <v>160.19999999999999</v>
          </cell>
        </row>
        <row r="7346">
          <cell r="B7346" t="str">
            <v>VALE TRANSPORTE</v>
          </cell>
          <cell r="C7346" t="str">
            <v>BENEFICIOS FUNCIONARIOS</v>
          </cell>
          <cell r="I7346" t="str">
            <v>janeiro</v>
          </cell>
          <cell r="N7346">
            <v>230</v>
          </cell>
        </row>
        <row r="7347">
          <cell r="B7347" t="str">
            <v>VALE TRANSPORTE</v>
          </cell>
          <cell r="C7347" t="str">
            <v>BENEFICIOS FUNCIONARIOS</v>
          </cell>
          <cell r="I7347" t="str">
            <v>janeiro</v>
          </cell>
          <cell r="N7347">
            <v>230</v>
          </cell>
        </row>
        <row r="7348">
          <cell r="B7348" t="str">
            <v>VALE TRANSPORTE</v>
          </cell>
          <cell r="C7348" t="str">
            <v>BENEFICIOS FUNCIONARIOS</v>
          </cell>
          <cell r="I7348" t="str">
            <v>janeiro</v>
          </cell>
          <cell r="N7348">
            <v>230</v>
          </cell>
        </row>
        <row r="7349">
          <cell r="B7349" t="str">
            <v>VALE TRANSPORTE</v>
          </cell>
          <cell r="C7349" t="str">
            <v>BENEFICIOS FUNCIONARIOS</v>
          </cell>
          <cell r="I7349" t="str">
            <v>janeiro</v>
          </cell>
          <cell r="N7349">
            <v>230</v>
          </cell>
        </row>
        <row r="7350">
          <cell r="B7350" t="str">
            <v>VALE TRANSPORTE</v>
          </cell>
          <cell r="C7350" t="str">
            <v>BENEFICIOS FUNCIONARIOS</v>
          </cell>
          <cell r="I7350" t="str">
            <v>janeiro</v>
          </cell>
          <cell r="N7350">
            <v>230</v>
          </cell>
        </row>
        <row r="7351">
          <cell r="B7351" t="str">
            <v>VALE TRANSPORTE</v>
          </cell>
          <cell r="C7351" t="str">
            <v>BENEFICIOS FUNCIONARIOS</v>
          </cell>
          <cell r="I7351" t="str">
            <v>janeiro</v>
          </cell>
          <cell r="N7351">
            <v>230</v>
          </cell>
        </row>
        <row r="7352">
          <cell r="B7352" t="str">
            <v>VALE TRANSPORTE</v>
          </cell>
          <cell r="C7352" t="str">
            <v>BENEFICIOS FUNCIONARIOS</v>
          </cell>
          <cell r="I7352" t="str">
            <v>janeiro</v>
          </cell>
          <cell r="N7352">
            <v>230</v>
          </cell>
        </row>
        <row r="7353">
          <cell r="B7353" t="str">
            <v>VALE TRANSPORTE</v>
          </cell>
          <cell r="C7353" t="str">
            <v>BENEFICIOS FUNCIONARIOS</v>
          </cell>
          <cell r="I7353" t="str">
            <v>janeiro</v>
          </cell>
          <cell r="N7353">
            <v>230</v>
          </cell>
        </row>
        <row r="7354">
          <cell r="B7354" t="str">
            <v>VALE TRANSPORTE</v>
          </cell>
          <cell r="C7354" t="str">
            <v>BENEFICIOS FUNCIONARIOS</v>
          </cell>
          <cell r="I7354" t="str">
            <v>janeiro</v>
          </cell>
          <cell r="N7354">
            <v>230</v>
          </cell>
        </row>
        <row r="7355">
          <cell r="B7355" t="str">
            <v>VALE TRANSPORTE</v>
          </cell>
          <cell r="C7355" t="str">
            <v>BENEFICIOS FUNCIONARIOS</v>
          </cell>
          <cell r="I7355" t="str">
            <v>janeiro</v>
          </cell>
          <cell r="N7355">
            <v>230</v>
          </cell>
        </row>
        <row r="7356">
          <cell r="B7356" t="str">
            <v>VALE TRANSPORTE</v>
          </cell>
          <cell r="C7356" t="str">
            <v>BENEFICIOS FUNCIONARIOS</v>
          </cell>
          <cell r="I7356" t="str">
            <v>janeiro</v>
          </cell>
          <cell r="N7356">
            <v>230</v>
          </cell>
        </row>
        <row r="7357">
          <cell r="B7357" t="str">
            <v>VALE TRANSPORTE</v>
          </cell>
          <cell r="C7357" t="str">
            <v>BENEFICIOS FUNCIONARIOS</v>
          </cell>
          <cell r="I7357" t="str">
            <v>janeiro</v>
          </cell>
          <cell r="N7357">
            <v>230</v>
          </cell>
        </row>
        <row r="7358">
          <cell r="B7358" t="str">
            <v>VALE TRANSPORTE</v>
          </cell>
          <cell r="C7358" t="str">
            <v>BENEFICIOS FUNCIONARIOS</v>
          </cell>
          <cell r="I7358" t="str">
            <v>janeiro</v>
          </cell>
          <cell r="N7358">
            <v>230</v>
          </cell>
        </row>
        <row r="7359">
          <cell r="B7359" t="str">
            <v>VALE TRANSPORTE</v>
          </cell>
          <cell r="C7359" t="str">
            <v>BENEFICIOS FUNCIONARIOS</v>
          </cell>
          <cell r="I7359" t="str">
            <v>janeiro</v>
          </cell>
          <cell r="N7359">
            <v>230</v>
          </cell>
        </row>
        <row r="7360">
          <cell r="B7360" t="str">
            <v>VALE TRANSPORTE</v>
          </cell>
          <cell r="C7360" t="str">
            <v>BENEFICIOS FUNCIONARIOS</v>
          </cell>
          <cell r="I7360" t="str">
            <v>janeiro</v>
          </cell>
          <cell r="N7360">
            <v>230</v>
          </cell>
        </row>
        <row r="7361">
          <cell r="B7361" t="str">
            <v>VALE TRANSPORTE</v>
          </cell>
          <cell r="C7361" t="str">
            <v>BENEFICIOS FUNCIONARIOS</v>
          </cell>
          <cell r="I7361" t="str">
            <v>janeiro</v>
          </cell>
          <cell r="N7361">
            <v>230</v>
          </cell>
        </row>
        <row r="7362">
          <cell r="B7362" t="str">
            <v>VALE TRANSPORTE</v>
          </cell>
          <cell r="C7362" t="str">
            <v>BENEFICIOS FUNCIONARIOS</v>
          </cell>
          <cell r="I7362" t="str">
            <v>janeiro</v>
          </cell>
          <cell r="N7362">
            <v>230</v>
          </cell>
        </row>
        <row r="7363">
          <cell r="B7363" t="str">
            <v>VALE TRANSPORTE</v>
          </cell>
          <cell r="C7363" t="str">
            <v>BENEFICIOS FUNCIONARIOS</v>
          </cell>
          <cell r="I7363" t="str">
            <v>janeiro</v>
          </cell>
          <cell r="N7363">
            <v>230</v>
          </cell>
        </row>
        <row r="7364">
          <cell r="B7364" t="str">
            <v>VALE TRANSPORTE</v>
          </cell>
          <cell r="C7364" t="str">
            <v>BENEFICIOS FUNCIONARIOS</v>
          </cell>
          <cell r="I7364" t="str">
            <v>janeiro</v>
          </cell>
          <cell r="N7364">
            <v>230</v>
          </cell>
        </row>
        <row r="7365">
          <cell r="B7365" t="str">
            <v>VALE TRANSPORTE</v>
          </cell>
          <cell r="C7365" t="str">
            <v>BENEFICIOS FUNCIONARIOS</v>
          </cell>
          <cell r="I7365" t="str">
            <v>janeiro</v>
          </cell>
          <cell r="N7365">
            <v>230</v>
          </cell>
        </row>
        <row r="7366">
          <cell r="B7366" t="str">
            <v>VALE TRANSPORTE</v>
          </cell>
          <cell r="C7366" t="str">
            <v>BENEFICIOS FUNCIONARIOS</v>
          </cell>
          <cell r="I7366" t="str">
            <v>janeiro</v>
          </cell>
          <cell r="N7366">
            <v>239.2</v>
          </cell>
        </row>
        <row r="7367">
          <cell r="B7367" t="str">
            <v>VALE TRANSPORTE</v>
          </cell>
          <cell r="C7367" t="str">
            <v>BENEFICIOS FUNCIONARIOS</v>
          </cell>
          <cell r="I7367" t="str">
            <v>janeiro</v>
          </cell>
          <cell r="N7367">
            <v>240</v>
          </cell>
        </row>
        <row r="7368">
          <cell r="B7368" t="str">
            <v>ALIMENTACAO FUNCIONARIOS</v>
          </cell>
          <cell r="C7368" t="str">
            <v>BENEFICIOS FUNCIONARIOS</v>
          </cell>
          <cell r="I7368" t="str">
            <v>janeiro</v>
          </cell>
          <cell r="N7368">
            <v>258.27999999999997</v>
          </cell>
        </row>
        <row r="7369">
          <cell r="B7369" t="str">
            <v>VALE TRANSPORTE</v>
          </cell>
          <cell r="C7369" t="str">
            <v>BENEFICIOS FUNCIONARIOS</v>
          </cell>
          <cell r="I7369" t="str">
            <v>janeiro</v>
          </cell>
          <cell r="N7369">
            <v>320.39999999999998</v>
          </cell>
        </row>
        <row r="7370">
          <cell r="B7370" t="str">
            <v>VALE TRANSPORTE</v>
          </cell>
          <cell r="C7370" t="str">
            <v>BENEFICIOS FUNCIONARIOS</v>
          </cell>
          <cell r="I7370" t="str">
            <v>janeiro</v>
          </cell>
          <cell r="N7370">
            <v>356</v>
          </cell>
        </row>
        <row r="7371">
          <cell r="B7371" t="str">
            <v>VALE TRANSPORTE</v>
          </cell>
          <cell r="C7371" t="str">
            <v>BENEFICIOS FUNCIONARIOS</v>
          </cell>
          <cell r="I7371" t="str">
            <v>janeiro</v>
          </cell>
          <cell r="N7371">
            <v>356</v>
          </cell>
        </row>
        <row r="7372">
          <cell r="B7372" t="str">
            <v>VALE TRANSPORTE</v>
          </cell>
          <cell r="C7372" t="str">
            <v>BENEFICIOS FUNCIONARIOS</v>
          </cell>
          <cell r="I7372" t="str">
            <v>janeiro</v>
          </cell>
          <cell r="N7372">
            <v>356</v>
          </cell>
        </row>
        <row r="7373">
          <cell r="B7373" t="str">
            <v>VALE TRANSPORTE</v>
          </cell>
          <cell r="C7373" t="str">
            <v>BENEFICIOS FUNCIONARIOS</v>
          </cell>
          <cell r="I7373" t="str">
            <v>janeiro</v>
          </cell>
          <cell r="N7373">
            <v>356</v>
          </cell>
        </row>
        <row r="7374">
          <cell r="B7374" t="str">
            <v>VALE TRANSPORTE</v>
          </cell>
          <cell r="C7374" t="str">
            <v>BENEFICIOS FUNCIONARIOS</v>
          </cell>
          <cell r="I7374" t="str">
            <v>janeiro</v>
          </cell>
          <cell r="N7374">
            <v>370</v>
          </cell>
        </row>
        <row r="7375">
          <cell r="B7375" t="str">
            <v>VALE TRANSPORTE</v>
          </cell>
          <cell r="C7375" t="str">
            <v>BENEFICIOS FUNCIONARIOS</v>
          </cell>
          <cell r="I7375" t="str">
            <v>janeiro</v>
          </cell>
          <cell r="N7375">
            <v>393.6</v>
          </cell>
        </row>
        <row r="7376">
          <cell r="B7376" t="str">
            <v>VALE TRANSPORTE</v>
          </cell>
          <cell r="C7376" t="str">
            <v>BENEFICIOS FUNCIONARIOS</v>
          </cell>
          <cell r="I7376" t="str">
            <v>janeiro</v>
          </cell>
          <cell r="N7376">
            <v>409.4</v>
          </cell>
        </row>
        <row r="7377">
          <cell r="B7377" t="str">
            <v>VALE TRANSPORTE</v>
          </cell>
          <cell r="C7377" t="str">
            <v>BENEFICIOS FUNCIONARIOS</v>
          </cell>
          <cell r="I7377" t="str">
            <v>janeiro</v>
          </cell>
          <cell r="N7377">
            <v>409.4</v>
          </cell>
        </row>
        <row r="7378">
          <cell r="B7378" t="str">
            <v>VALE TRANSPORTE</v>
          </cell>
          <cell r="C7378" t="str">
            <v>BENEFICIOS FUNCIONARIOS</v>
          </cell>
          <cell r="I7378" t="str">
            <v>janeiro</v>
          </cell>
          <cell r="N7378">
            <v>409.4</v>
          </cell>
        </row>
        <row r="7379">
          <cell r="B7379" t="str">
            <v>VALE TRANSPORTE</v>
          </cell>
          <cell r="C7379" t="str">
            <v>BENEFICIOS FUNCIONARIOS</v>
          </cell>
          <cell r="I7379" t="str">
            <v>janeiro</v>
          </cell>
          <cell r="N7379">
            <v>409.4</v>
          </cell>
        </row>
        <row r="7380">
          <cell r="B7380" t="str">
            <v>VALE TRANSPORTE</v>
          </cell>
          <cell r="C7380" t="str">
            <v>BENEFICIOS FUNCIONARIOS</v>
          </cell>
          <cell r="I7380" t="str">
            <v>janeiro</v>
          </cell>
          <cell r="N7380">
            <v>409.4</v>
          </cell>
        </row>
        <row r="7381">
          <cell r="B7381" t="str">
            <v>VALE TRANSPORTE</v>
          </cell>
          <cell r="C7381" t="str">
            <v>BENEFICIOS FUNCIONARIOS</v>
          </cell>
          <cell r="I7381" t="str">
            <v>janeiro</v>
          </cell>
          <cell r="N7381">
            <v>409.4</v>
          </cell>
        </row>
        <row r="7382">
          <cell r="B7382" t="str">
            <v>VALE TRANSPORTE</v>
          </cell>
          <cell r="C7382" t="str">
            <v>BENEFICIOS FUNCIONARIOS</v>
          </cell>
          <cell r="I7382" t="str">
            <v>janeiro</v>
          </cell>
          <cell r="N7382">
            <v>409.4</v>
          </cell>
        </row>
        <row r="7383">
          <cell r="B7383" t="str">
            <v>VALE TRANSPORTE</v>
          </cell>
          <cell r="C7383" t="str">
            <v>BENEFICIOS FUNCIONARIOS</v>
          </cell>
          <cell r="I7383" t="str">
            <v>janeiro</v>
          </cell>
          <cell r="N7383">
            <v>409.4</v>
          </cell>
        </row>
        <row r="7384">
          <cell r="B7384" t="str">
            <v>VALE TRANSPORTE</v>
          </cell>
          <cell r="C7384" t="str">
            <v>BENEFICIOS FUNCIONARIOS</v>
          </cell>
          <cell r="I7384" t="str">
            <v>janeiro</v>
          </cell>
          <cell r="N7384">
            <v>409.4</v>
          </cell>
        </row>
        <row r="7385">
          <cell r="B7385" t="str">
            <v>VALE TRANSPORTE</v>
          </cell>
          <cell r="C7385" t="str">
            <v>BENEFICIOS FUNCIONARIOS</v>
          </cell>
          <cell r="I7385" t="str">
            <v>janeiro</v>
          </cell>
          <cell r="N7385">
            <v>409.4</v>
          </cell>
        </row>
        <row r="7386">
          <cell r="B7386" t="str">
            <v>VALE TRANSPORTE</v>
          </cell>
          <cell r="C7386" t="str">
            <v>BENEFICIOS FUNCIONARIOS</v>
          </cell>
          <cell r="I7386" t="str">
            <v>janeiro</v>
          </cell>
          <cell r="N7386">
            <v>409.4</v>
          </cell>
        </row>
        <row r="7387">
          <cell r="B7387" t="str">
            <v>VALE TRANSPORTE</v>
          </cell>
          <cell r="C7387" t="str">
            <v>BENEFICIOS FUNCIONARIOS</v>
          </cell>
          <cell r="I7387" t="str">
            <v>janeiro</v>
          </cell>
          <cell r="N7387">
            <v>409.4</v>
          </cell>
        </row>
        <row r="7388">
          <cell r="B7388" t="str">
            <v>VALE TRANSPORTE</v>
          </cell>
          <cell r="C7388" t="str">
            <v>BENEFICIOS FUNCIONARIOS</v>
          </cell>
          <cell r="I7388" t="str">
            <v>janeiro</v>
          </cell>
          <cell r="N7388">
            <v>409.4</v>
          </cell>
        </row>
        <row r="7389">
          <cell r="B7389" t="str">
            <v>VALE TRANSPORTE</v>
          </cell>
          <cell r="C7389" t="str">
            <v>BENEFICIOS FUNCIONARIOS</v>
          </cell>
          <cell r="I7389" t="str">
            <v>janeiro</v>
          </cell>
          <cell r="N7389">
            <v>409.4</v>
          </cell>
        </row>
        <row r="7390">
          <cell r="B7390" t="str">
            <v>VALE TRANSPORTE</v>
          </cell>
          <cell r="C7390" t="str">
            <v>BENEFICIOS FUNCIONARIOS</v>
          </cell>
          <cell r="I7390" t="str">
            <v>janeiro</v>
          </cell>
          <cell r="N7390">
            <v>409.4</v>
          </cell>
        </row>
        <row r="7391">
          <cell r="B7391" t="str">
            <v>VALE TRANSPORTE</v>
          </cell>
          <cell r="C7391" t="str">
            <v>BENEFICIOS FUNCIONARIOS</v>
          </cell>
          <cell r="I7391" t="str">
            <v>janeiro</v>
          </cell>
          <cell r="N7391">
            <v>409.4</v>
          </cell>
        </row>
        <row r="7392">
          <cell r="B7392" t="str">
            <v>VALE TRANSPORTE</v>
          </cell>
          <cell r="C7392" t="str">
            <v>BENEFICIOS FUNCIONARIOS</v>
          </cell>
          <cell r="I7392" t="str">
            <v>janeiro</v>
          </cell>
          <cell r="N7392">
            <v>409.4</v>
          </cell>
        </row>
        <row r="7393">
          <cell r="B7393" t="str">
            <v>VALE TRANSPORTE</v>
          </cell>
          <cell r="C7393" t="str">
            <v>BENEFICIOS FUNCIONARIOS</v>
          </cell>
          <cell r="I7393" t="str">
            <v>janeiro</v>
          </cell>
          <cell r="N7393">
            <v>409.4</v>
          </cell>
        </row>
        <row r="7394">
          <cell r="B7394" t="str">
            <v>VALE TRANSPORTE</v>
          </cell>
          <cell r="C7394" t="str">
            <v>BENEFICIOS FUNCIONARIOS</v>
          </cell>
          <cell r="I7394" t="str">
            <v>janeiro</v>
          </cell>
          <cell r="N7394">
            <v>409.4</v>
          </cell>
        </row>
        <row r="7395">
          <cell r="B7395" t="str">
            <v>VALE TRANSPORTE</v>
          </cell>
          <cell r="C7395" t="str">
            <v>BENEFICIOS FUNCIONARIOS</v>
          </cell>
          <cell r="I7395" t="str">
            <v>janeiro</v>
          </cell>
          <cell r="N7395">
            <v>409.4</v>
          </cell>
        </row>
        <row r="7396">
          <cell r="B7396" t="str">
            <v>VALE TRANSPORTE</v>
          </cell>
          <cell r="C7396" t="str">
            <v>BENEFICIOS FUNCIONARIOS</v>
          </cell>
          <cell r="I7396" t="str">
            <v>janeiro</v>
          </cell>
          <cell r="N7396">
            <v>409.4</v>
          </cell>
        </row>
        <row r="7397">
          <cell r="B7397" t="str">
            <v>VALE TRANSPORTE</v>
          </cell>
          <cell r="C7397" t="str">
            <v>BENEFICIOS FUNCIONARIOS</v>
          </cell>
          <cell r="I7397" t="str">
            <v>janeiro</v>
          </cell>
          <cell r="N7397">
            <v>409.4</v>
          </cell>
        </row>
        <row r="7398">
          <cell r="B7398" t="str">
            <v>VALE TRANSPORTE</v>
          </cell>
          <cell r="C7398" t="str">
            <v>BENEFICIOS FUNCIONARIOS</v>
          </cell>
          <cell r="I7398" t="str">
            <v>janeiro</v>
          </cell>
          <cell r="N7398">
            <v>409.4</v>
          </cell>
        </row>
        <row r="7399">
          <cell r="B7399" t="str">
            <v>VALE TRANSPORTE</v>
          </cell>
          <cell r="C7399" t="str">
            <v>BENEFICIOS FUNCIONARIOS</v>
          </cell>
          <cell r="I7399" t="str">
            <v>janeiro</v>
          </cell>
          <cell r="N7399">
            <v>409.4</v>
          </cell>
        </row>
        <row r="7400">
          <cell r="B7400" t="str">
            <v>VALE TRANSPORTE</v>
          </cell>
          <cell r="C7400" t="str">
            <v>BENEFICIOS FUNCIONARIOS</v>
          </cell>
          <cell r="I7400" t="str">
            <v>janeiro</v>
          </cell>
          <cell r="N7400">
            <v>409.4</v>
          </cell>
        </row>
        <row r="7401">
          <cell r="B7401" t="str">
            <v>VALE TRANSPORTE</v>
          </cell>
          <cell r="C7401" t="str">
            <v>BENEFICIOS FUNCIONARIOS</v>
          </cell>
          <cell r="I7401" t="str">
            <v>janeiro</v>
          </cell>
          <cell r="N7401">
            <v>409.4</v>
          </cell>
        </row>
        <row r="7402">
          <cell r="B7402" t="str">
            <v>VALE TRANSPORTE</v>
          </cell>
          <cell r="C7402" t="str">
            <v>BENEFICIOS FUNCIONARIOS</v>
          </cell>
          <cell r="I7402" t="str">
            <v>janeiro</v>
          </cell>
          <cell r="N7402">
            <v>409.4</v>
          </cell>
        </row>
        <row r="7403">
          <cell r="B7403" t="str">
            <v>VALE TRANSPORTE</v>
          </cell>
          <cell r="C7403" t="str">
            <v>BENEFICIOS FUNCIONARIOS</v>
          </cell>
          <cell r="I7403" t="str">
            <v>janeiro</v>
          </cell>
          <cell r="N7403">
            <v>409.4</v>
          </cell>
        </row>
        <row r="7404">
          <cell r="B7404" t="str">
            <v>VALE TRANSPORTE</v>
          </cell>
          <cell r="C7404" t="str">
            <v>BENEFICIOS FUNCIONARIOS</v>
          </cell>
          <cell r="I7404" t="str">
            <v>janeiro</v>
          </cell>
          <cell r="N7404">
            <v>409.4</v>
          </cell>
        </row>
        <row r="7405">
          <cell r="B7405" t="str">
            <v>VALE TRANSPORTE</v>
          </cell>
          <cell r="C7405" t="str">
            <v>BENEFICIOS FUNCIONARIOS</v>
          </cell>
          <cell r="I7405" t="str">
            <v>janeiro</v>
          </cell>
          <cell r="N7405">
            <v>409.4</v>
          </cell>
        </row>
        <row r="7406">
          <cell r="B7406" t="str">
            <v>VALE TRANSPORTE</v>
          </cell>
          <cell r="C7406" t="str">
            <v>BENEFICIOS FUNCIONARIOS</v>
          </cell>
          <cell r="I7406" t="str">
            <v>janeiro</v>
          </cell>
          <cell r="N7406">
            <v>409.4</v>
          </cell>
        </row>
        <row r="7407">
          <cell r="B7407" t="str">
            <v>VALE TRANSPORTE</v>
          </cell>
          <cell r="C7407" t="str">
            <v>BENEFICIOS FUNCIONARIOS</v>
          </cell>
          <cell r="I7407" t="str">
            <v>janeiro</v>
          </cell>
          <cell r="N7407">
            <v>409.4</v>
          </cell>
        </row>
        <row r="7408">
          <cell r="B7408" t="str">
            <v>VALE TRANSPORTE</v>
          </cell>
          <cell r="C7408" t="str">
            <v>BENEFICIOS FUNCIONARIOS</v>
          </cell>
          <cell r="I7408" t="str">
            <v>janeiro</v>
          </cell>
          <cell r="N7408">
            <v>409.4</v>
          </cell>
        </row>
        <row r="7409">
          <cell r="B7409" t="str">
            <v>VALE TRANSPORTE</v>
          </cell>
          <cell r="C7409" t="str">
            <v>BENEFICIOS FUNCIONARIOS</v>
          </cell>
          <cell r="I7409" t="str">
            <v>janeiro</v>
          </cell>
          <cell r="N7409">
            <v>409.4</v>
          </cell>
        </row>
        <row r="7410">
          <cell r="B7410" t="str">
            <v>VALE TRANSPORTE</v>
          </cell>
          <cell r="C7410" t="str">
            <v>BENEFICIOS FUNCIONARIOS</v>
          </cell>
          <cell r="I7410" t="str">
            <v>janeiro</v>
          </cell>
          <cell r="N7410">
            <v>409.4</v>
          </cell>
        </row>
        <row r="7411">
          <cell r="B7411" t="str">
            <v>VALE TRANSPORTE</v>
          </cell>
          <cell r="C7411" t="str">
            <v>BENEFICIOS FUNCIONARIOS</v>
          </cell>
          <cell r="I7411" t="str">
            <v>janeiro</v>
          </cell>
          <cell r="N7411">
            <v>409.4</v>
          </cell>
        </row>
        <row r="7412">
          <cell r="B7412" t="str">
            <v>VALE TRANSPORTE</v>
          </cell>
          <cell r="C7412" t="str">
            <v>BENEFICIOS FUNCIONARIOS</v>
          </cell>
          <cell r="I7412" t="str">
            <v>janeiro</v>
          </cell>
          <cell r="N7412">
            <v>427.2</v>
          </cell>
        </row>
        <row r="7413">
          <cell r="B7413" t="str">
            <v>VALE TRANSPORTE</v>
          </cell>
          <cell r="C7413" t="str">
            <v>BENEFICIOS FUNCIONARIOS</v>
          </cell>
          <cell r="I7413" t="str">
            <v>janeiro</v>
          </cell>
          <cell r="N7413">
            <v>427.2</v>
          </cell>
        </row>
        <row r="7414">
          <cell r="B7414" t="str">
            <v>VALE TRANSPORTE</v>
          </cell>
          <cell r="C7414" t="str">
            <v>BENEFICIOS FUNCIONARIOS</v>
          </cell>
          <cell r="I7414" t="str">
            <v>janeiro</v>
          </cell>
          <cell r="N7414">
            <v>427.2</v>
          </cell>
        </row>
        <row r="7415">
          <cell r="B7415" t="str">
            <v>VALE TRANSPORTE</v>
          </cell>
          <cell r="C7415" t="str">
            <v>BENEFICIOS FUNCIONARIOS</v>
          </cell>
          <cell r="I7415" t="str">
            <v>janeiro</v>
          </cell>
          <cell r="N7415">
            <v>427.2</v>
          </cell>
        </row>
        <row r="7416">
          <cell r="B7416" t="str">
            <v>VALE TRANSPORTE</v>
          </cell>
          <cell r="C7416" t="str">
            <v>BENEFICIOS FUNCIONARIOS</v>
          </cell>
          <cell r="I7416" t="str">
            <v>janeiro</v>
          </cell>
          <cell r="N7416">
            <v>462.8</v>
          </cell>
        </row>
        <row r="7417">
          <cell r="B7417" t="str">
            <v>VALE TRANSPORTE</v>
          </cell>
          <cell r="C7417" t="str">
            <v>BENEFICIOS FUNCIONARIOS</v>
          </cell>
          <cell r="I7417" t="str">
            <v>janeiro</v>
          </cell>
          <cell r="N7417">
            <v>462.8</v>
          </cell>
        </row>
        <row r="7418">
          <cell r="B7418" t="str">
            <v>VALE TRANSPORTE</v>
          </cell>
          <cell r="C7418" t="str">
            <v>BENEFICIOS FUNCIONARIOS</v>
          </cell>
          <cell r="I7418" t="str">
            <v>janeiro</v>
          </cell>
          <cell r="N7418">
            <v>462.8</v>
          </cell>
        </row>
        <row r="7419">
          <cell r="B7419" t="str">
            <v>VALE TRANSPORTE</v>
          </cell>
          <cell r="C7419" t="str">
            <v>BENEFICIOS FUNCIONARIOS</v>
          </cell>
          <cell r="I7419" t="str">
            <v>janeiro</v>
          </cell>
          <cell r="N7419">
            <v>506</v>
          </cell>
        </row>
        <row r="7420">
          <cell r="B7420" t="str">
            <v>VALE TRANSPORTE</v>
          </cell>
          <cell r="C7420" t="str">
            <v>BENEFICIOS FUNCIONARIOS</v>
          </cell>
          <cell r="I7420" t="str">
            <v>janeiro</v>
          </cell>
          <cell r="N7420">
            <v>518.4</v>
          </cell>
        </row>
        <row r="7421">
          <cell r="B7421" t="str">
            <v>VALE TRANSPORTE</v>
          </cell>
          <cell r="C7421" t="str">
            <v>BENEFICIOS FUNCIONARIOS</v>
          </cell>
          <cell r="I7421" t="str">
            <v>janeiro</v>
          </cell>
          <cell r="N7421">
            <v>522.1</v>
          </cell>
        </row>
        <row r="7422">
          <cell r="B7422" t="str">
            <v>VALE TRANSPORTE</v>
          </cell>
          <cell r="C7422" t="str">
            <v>BENEFICIOS FUNCIONARIOS</v>
          </cell>
          <cell r="I7422" t="str">
            <v>janeiro</v>
          </cell>
          <cell r="N7422">
            <v>544.79999999999995</v>
          </cell>
        </row>
        <row r="7423">
          <cell r="B7423" t="str">
            <v>VALE COMBUSTIVEL</v>
          </cell>
          <cell r="C7423" t="str">
            <v>BENEFICIOS FUNCIONARIOS</v>
          </cell>
          <cell r="I7423" t="str">
            <v>janeiro</v>
          </cell>
          <cell r="N7423">
            <v>550</v>
          </cell>
        </row>
        <row r="7424">
          <cell r="B7424" t="str">
            <v>ALIMENTACAO FUNCIONARIOS</v>
          </cell>
          <cell r="C7424" t="str">
            <v>BENEFICIOS FUNCIONARIOS</v>
          </cell>
          <cell r="I7424" t="str">
            <v>janeiro</v>
          </cell>
          <cell r="N7424">
            <v>810.26</v>
          </cell>
        </row>
        <row r="7425">
          <cell r="B7425" t="str">
            <v>ALIMENTACAO FUNCIONARIOS</v>
          </cell>
          <cell r="C7425" t="str">
            <v>BENEFICIOS FUNCIONARIOS</v>
          </cell>
          <cell r="I7425" t="str">
            <v>fevereiro</v>
          </cell>
          <cell r="N7425">
            <v>244</v>
          </cell>
        </row>
        <row r="7426">
          <cell r="B7426" t="str">
            <v>VALE TRANSPORTE</v>
          </cell>
          <cell r="C7426" t="str">
            <v>BENEFICIOS FUNCIONARIOS</v>
          </cell>
          <cell r="I7426" t="str">
            <v>fevereiro</v>
          </cell>
          <cell r="N7426">
            <v>409.4</v>
          </cell>
        </row>
        <row r="7427">
          <cell r="B7427" t="str">
            <v>ALIMENTACAO FUNCIONARIOS</v>
          </cell>
          <cell r="C7427" t="str">
            <v>BENEFICIOS FUNCIONARIOS</v>
          </cell>
          <cell r="I7427" t="str">
            <v>fevereiro</v>
          </cell>
          <cell r="N7427">
            <v>2019.41</v>
          </cell>
        </row>
        <row r="7428">
          <cell r="B7428" t="str">
            <v>ALIMENTACAO FUNCIONARIOS</v>
          </cell>
          <cell r="C7428" t="str">
            <v>BENEFICIOS FUNCIONARIOS</v>
          </cell>
          <cell r="I7428" t="str">
            <v>fevereiro</v>
          </cell>
          <cell r="N7428">
            <v>1443.96</v>
          </cell>
        </row>
        <row r="7429">
          <cell r="B7429" t="str">
            <v>PLANO DE SAUDE</v>
          </cell>
          <cell r="C7429" t="str">
            <v>BENEFICIOS FUNCIONARIOS</v>
          </cell>
          <cell r="I7429" t="str">
            <v>fevereiro</v>
          </cell>
          <cell r="N7429">
            <v>2588.4699999999998</v>
          </cell>
        </row>
        <row r="7430">
          <cell r="B7430" t="str">
            <v>VALE TRANSPORTE</v>
          </cell>
          <cell r="C7430" t="str">
            <v>BENEFICIOS FUNCIONARIOS</v>
          </cell>
          <cell r="I7430" t="str">
            <v>fevereiro</v>
          </cell>
          <cell r="N7430">
            <v>338.2</v>
          </cell>
        </row>
        <row r="7431">
          <cell r="B7431" t="str">
            <v>ALIMENTACAO FUNCIONARIOS</v>
          </cell>
          <cell r="C7431" t="str">
            <v>BENEFICIOS FUNCIONARIOS</v>
          </cell>
          <cell r="I7431" t="str">
            <v>fevereiro</v>
          </cell>
          <cell r="N7431">
            <v>1898.77</v>
          </cell>
        </row>
        <row r="7432">
          <cell r="B7432" t="str">
            <v>ALIMENTACAO FUNCIONARIOS</v>
          </cell>
          <cell r="C7432" t="str">
            <v>BENEFICIOS FUNCIONARIOS</v>
          </cell>
          <cell r="I7432" t="str">
            <v>fevereiro</v>
          </cell>
          <cell r="N7432">
            <v>1416.42</v>
          </cell>
        </row>
        <row r="7433">
          <cell r="B7433" t="str">
            <v>PLANO DE SAUDE</v>
          </cell>
          <cell r="C7433" t="str">
            <v>BENEFICIOS FUNCIONARIOS</v>
          </cell>
          <cell r="I7433" t="str">
            <v>fevereiro</v>
          </cell>
          <cell r="N7433">
            <v>6101.29</v>
          </cell>
        </row>
        <row r="7434">
          <cell r="B7434" t="str">
            <v>VALE TRANSPORTE</v>
          </cell>
          <cell r="C7434" t="str">
            <v>BENEFICIOS FUNCIONARIOS</v>
          </cell>
          <cell r="I7434" t="str">
            <v>fevereiro</v>
          </cell>
          <cell r="N7434">
            <v>150</v>
          </cell>
        </row>
        <row r="7435">
          <cell r="B7435" t="str">
            <v>VALE TRANSPORTE</v>
          </cell>
          <cell r="C7435" t="str">
            <v>BENEFICIOS FUNCIONARIOS</v>
          </cell>
          <cell r="I7435" t="str">
            <v>fevereiro</v>
          </cell>
          <cell r="N7435">
            <v>249.2</v>
          </cell>
        </row>
        <row r="7436">
          <cell r="B7436" t="str">
            <v>VALE TRANSPORTE</v>
          </cell>
          <cell r="C7436" t="str">
            <v>BENEFICIOS FUNCIONARIOS</v>
          </cell>
          <cell r="I7436" t="str">
            <v>fevereiro</v>
          </cell>
          <cell r="N7436">
            <v>267</v>
          </cell>
        </row>
        <row r="7437">
          <cell r="B7437" t="str">
            <v>VALE TRANSPORTE</v>
          </cell>
          <cell r="C7437" t="str">
            <v>BENEFICIOS FUNCIONARIOS</v>
          </cell>
          <cell r="I7437" t="str">
            <v>fevereiro</v>
          </cell>
          <cell r="N7437">
            <v>267</v>
          </cell>
        </row>
        <row r="7438">
          <cell r="B7438" t="str">
            <v>VALE TRANSPORTE</v>
          </cell>
          <cell r="C7438" t="str">
            <v>BENEFICIOS FUNCIONARIOS</v>
          </cell>
          <cell r="I7438" t="str">
            <v>fevereiro</v>
          </cell>
          <cell r="N7438">
            <v>338.2</v>
          </cell>
        </row>
        <row r="7439">
          <cell r="B7439" t="str">
            <v>VALE TRANSPORTE</v>
          </cell>
          <cell r="C7439" t="str">
            <v>BENEFICIOS FUNCIONARIOS</v>
          </cell>
          <cell r="I7439" t="str">
            <v>fevereiro</v>
          </cell>
          <cell r="N7439">
            <v>130</v>
          </cell>
        </row>
        <row r="7440">
          <cell r="B7440" t="str">
            <v>VALE TRANSPORTE</v>
          </cell>
          <cell r="C7440" t="str">
            <v>BENEFICIOS FUNCIONARIOS</v>
          </cell>
          <cell r="I7440" t="str">
            <v>fevereiro</v>
          </cell>
          <cell r="N7440">
            <v>231.4</v>
          </cell>
        </row>
        <row r="7441">
          <cell r="B7441" t="str">
            <v>ALIMENTACAO FUNCIONARIOS</v>
          </cell>
          <cell r="C7441" t="str">
            <v>BENEFICIOS FUNCIONARIOS</v>
          </cell>
          <cell r="I7441" t="str">
            <v>fevereiro</v>
          </cell>
          <cell r="N7441">
            <v>1485.67</v>
          </cell>
        </row>
        <row r="7442">
          <cell r="B7442" t="str">
            <v>VALE TRANSPORTE</v>
          </cell>
          <cell r="C7442" t="str">
            <v>BENEFICIOS FUNCIONARIOS</v>
          </cell>
          <cell r="I7442" t="str">
            <v>fevereiro</v>
          </cell>
          <cell r="N7442">
            <v>160</v>
          </cell>
        </row>
        <row r="7443">
          <cell r="B7443" t="str">
            <v>SEGURO DE VIDA</v>
          </cell>
          <cell r="C7443" t="str">
            <v>BENEFICIOS FUNCIONARIOS</v>
          </cell>
          <cell r="I7443" t="str">
            <v>fevereiro</v>
          </cell>
          <cell r="N7443">
            <v>208.39</v>
          </cell>
        </row>
        <row r="7444">
          <cell r="B7444" t="str">
            <v>ALIMENTACAO FUNCIONARIOS</v>
          </cell>
          <cell r="C7444" t="str">
            <v>BENEFICIOS FUNCIONARIOS</v>
          </cell>
          <cell r="I7444" t="str">
            <v>fevereiro</v>
          </cell>
          <cell r="N7444">
            <v>1387.08</v>
          </cell>
        </row>
        <row r="7445">
          <cell r="B7445" t="str">
            <v>EMPRESTIMO P/ FUNCIONARIO</v>
          </cell>
          <cell r="C7445" t="str">
            <v>BENEFICIOS FUNCIONARIOS</v>
          </cell>
          <cell r="I7445" t="str">
            <v>fevereiro</v>
          </cell>
          <cell r="N7445">
            <v>1500</v>
          </cell>
        </row>
        <row r="7446">
          <cell r="B7446" t="str">
            <v>VALE TRANSPORTE</v>
          </cell>
          <cell r="C7446" t="str">
            <v>BENEFICIOS FUNCIONARIOS</v>
          </cell>
          <cell r="I7446" t="str">
            <v>fevereiro</v>
          </cell>
          <cell r="N7446">
            <v>152.9</v>
          </cell>
        </row>
        <row r="7447">
          <cell r="B7447" t="str">
            <v>VALE TRANSPORTE</v>
          </cell>
          <cell r="C7447" t="str">
            <v>BENEFICIOS FUNCIONARIOS</v>
          </cell>
          <cell r="I7447" t="str">
            <v>fevereiro</v>
          </cell>
          <cell r="N7447">
            <v>160</v>
          </cell>
        </row>
        <row r="7448">
          <cell r="B7448" t="str">
            <v>SEGURO DE VIDA</v>
          </cell>
          <cell r="C7448" t="str">
            <v>BENEFICIOS FUNCIONARIOS</v>
          </cell>
          <cell r="I7448" t="str">
            <v>fevereiro</v>
          </cell>
          <cell r="N7448">
            <v>531.20000000000005</v>
          </cell>
        </row>
        <row r="7449">
          <cell r="B7449" t="str">
            <v>ALIMENTACAO FUNCIONARIOS</v>
          </cell>
          <cell r="C7449" t="str">
            <v>BENEFICIOS FUNCIONARIOS</v>
          </cell>
          <cell r="I7449" t="str">
            <v>fevereiro</v>
          </cell>
          <cell r="N7449">
            <v>1756.28</v>
          </cell>
        </row>
        <row r="7450">
          <cell r="B7450" t="str">
            <v>ALIMENTACAO FUNCIONARIOS</v>
          </cell>
          <cell r="C7450" t="str">
            <v>BENEFICIOS FUNCIONARIOS</v>
          </cell>
          <cell r="I7450" t="str">
            <v>fevereiro</v>
          </cell>
          <cell r="N7450">
            <v>1880.08</v>
          </cell>
        </row>
        <row r="7451">
          <cell r="B7451" t="str">
            <v>VALE TRANSPORTE</v>
          </cell>
          <cell r="C7451" t="str">
            <v>BENEFICIOS FUNCIONARIOS</v>
          </cell>
          <cell r="I7451" t="str">
            <v>fevereiro</v>
          </cell>
          <cell r="N7451">
            <v>40</v>
          </cell>
        </row>
        <row r="7452">
          <cell r="B7452" t="str">
            <v>VALE TRANSPORTE</v>
          </cell>
          <cell r="C7452" t="str">
            <v>BENEFICIOS FUNCIONARIOS</v>
          </cell>
          <cell r="I7452" t="str">
            <v>fevereiro</v>
          </cell>
          <cell r="N7452">
            <v>71.2</v>
          </cell>
        </row>
        <row r="7453">
          <cell r="B7453" t="str">
            <v>SEGURO DE VIDA</v>
          </cell>
          <cell r="C7453" t="str">
            <v>BENEFICIOS FUNCIONARIOS</v>
          </cell>
          <cell r="I7453" t="str">
            <v>fevereiro</v>
          </cell>
          <cell r="N7453">
            <v>1231.4000000000001</v>
          </cell>
        </row>
        <row r="7454">
          <cell r="B7454" t="str">
            <v>CURSOS E TREINAMENTOS / DESENVOLVIMENTO DE PESSOAS</v>
          </cell>
          <cell r="C7454" t="str">
            <v>BENEFICIOS FUNCIONARIOS</v>
          </cell>
          <cell r="I7454" t="str">
            <v>fevereiro</v>
          </cell>
          <cell r="N7454">
            <v>6741.74</v>
          </cell>
        </row>
        <row r="7455">
          <cell r="B7455" t="str">
            <v>VALE TRANSPORTE</v>
          </cell>
          <cell r="C7455" t="str">
            <v>BENEFICIOS FUNCIONARIOS</v>
          </cell>
          <cell r="I7455" t="str">
            <v>fevereiro</v>
          </cell>
          <cell r="N7455">
            <v>17.8</v>
          </cell>
        </row>
        <row r="7456">
          <cell r="B7456" t="str">
            <v>VALE TRANSPORTE</v>
          </cell>
          <cell r="C7456" t="str">
            <v>BENEFICIOS FUNCIONARIOS</v>
          </cell>
          <cell r="I7456" t="str">
            <v>fevereiro</v>
          </cell>
          <cell r="N7456">
            <v>17.8</v>
          </cell>
        </row>
        <row r="7457">
          <cell r="B7457" t="str">
            <v>VALE TRANSPORTE</v>
          </cell>
          <cell r="C7457" t="str">
            <v>BENEFICIOS FUNCIONARIOS</v>
          </cell>
          <cell r="I7457" t="str">
            <v>fevereiro</v>
          </cell>
          <cell r="N7457">
            <v>35.6</v>
          </cell>
        </row>
        <row r="7458">
          <cell r="B7458" t="str">
            <v>OUTROS BENEFICIOS</v>
          </cell>
          <cell r="C7458" t="str">
            <v>BENEFICIOS FUNCIONARIOS</v>
          </cell>
          <cell r="I7458" t="str">
            <v>fevereiro</v>
          </cell>
          <cell r="N7458">
            <v>67</v>
          </cell>
        </row>
        <row r="7459">
          <cell r="B7459" t="str">
            <v>VALE TRANSPORTE</v>
          </cell>
          <cell r="C7459" t="str">
            <v>BENEFICIOS FUNCIONARIOS</v>
          </cell>
          <cell r="I7459" t="str">
            <v>fevereiro</v>
          </cell>
          <cell r="N7459">
            <v>150</v>
          </cell>
        </row>
        <row r="7460">
          <cell r="B7460" t="str">
            <v>VALE TRANSPORTE</v>
          </cell>
          <cell r="C7460" t="str">
            <v>BENEFICIOS FUNCIONARIOS</v>
          </cell>
          <cell r="I7460" t="str">
            <v>fevereiro</v>
          </cell>
          <cell r="N7460">
            <v>220</v>
          </cell>
        </row>
        <row r="7461">
          <cell r="B7461" t="str">
            <v>VALE TRANSPORTE</v>
          </cell>
          <cell r="C7461" t="str">
            <v>BENEFICIOS FUNCIONARIOS</v>
          </cell>
          <cell r="I7461" t="str">
            <v>fevereiro</v>
          </cell>
          <cell r="N7461">
            <v>260</v>
          </cell>
        </row>
        <row r="7462">
          <cell r="B7462" t="str">
            <v>VALE TRANSPORTE</v>
          </cell>
          <cell r="C7462" t="str">
            <v>BENEFICIOS FUNCIONARIOS</v>
          </cell>
          <cell r="I7462" t="str">
            <v>fevereiro</v>
          </cell>
          <cell r="N7462">
            <v>260</v>
          </cell>
        </row>
        <row r="7463">
          <cell r="B7463" t="str">
            <v>VALE TRANSPORTE</v>
          </cell>
          <cell r="C7463" t="str">
            <v>BENEFICIOS FUNCIONARIOS</v>
          </cell>
          <cell r="I7463" t="str">
            <v>fevereiro</v>
          </cell>
          <cell r="N7463">
            <v>260</v>
          </cell>
        </row>
        <row r="7464">
          <cell r="B7464" t="str">
            <v>VALE TRANSPORTE</v>
          </cell>
          <cell r="C7464" t="str">
            <v>BENEFICIOS FUNCIONARIOS</v>
          </cell>
          <cell r="I7464" t="str">
            <v>fevereiro</v>
          </cell>
          <cell r="N7464">
            <v>260</v>
          </cell>
        </row>
        <row r="7465">
          <cell r="B7465" t="str">
            <v>VALE TRANSPORTE</v>
          </cell>
          <cell r="C7465" t="str">
            <v>BENEFICIOS FUNCIONARIOS</v>
          </cell>
          <cell r="I7465" t="str">
            <v>fevereiro</v>
          </cell>
          <cell r="N7465">
            <v>260</v>
          </cell>
        </row>
        <row r="7466">
          <cell r="B7466" t="str">
            <v>VALE TRANSPORTE</v>
          </cell>
          <cell r="C7466" t="str">
            <v>BENEFICIOS FUNCIONARIOS</v>
          </cell>
          <cell r="I7466" t="str">
            <v>fevereiro</v>
          </cell>
          <cell r="N7466">
            <v>260</v>
          </cell>
        </row>
        <row r="7467">
          <cell r="B7467" t="str">
            <v>VALE TRANSPORTE</v>
          </cell>
          <cell r="C7467" t="str">
            <v>BENEFICIOS FUNCIONARIOS</v>
          </cell>
          <cell r="I7467" t="str">
            <v>fevereiro</v>
          </cell>
          <cell r="N7467">
            <v>260</v>
          </cell>
        </row>
        <row r="7468">
          <cell r="B7468" t="str">
            <v>VALE TRANSPORTE</v>
          </cell>
          <cell r="C7468" t="str">
            <v>BENEFICIOS FUNCIONARIOS</v>
          </cell>
          <cell r="I7468" t="str">
            <v>fevereiro</v>
          </cell>
          <cell r="N7468">
            <v>260</v>
          </cell>
        </row>
        <row r="7469">
          <cell r="B7469" t="str">
            <v>VALE TRANSPORTE</v>
          </cell>
          <cell r="C7469" t="str">
            <v>BENEFICIOS FUNCIONARIOS</v>
          </cell>
          <cell r="I7469" t="str">
            <v>fevereiro</v>
          </cell>
          <cell r="N7469">
            <v>260</v>
          </cell>
        </row>
        <row r="7470">
          <cell r="B7470" t="str">
            <v>VALE TRANSPORTE</v>
          </cell>
          <cell r="C7470" t="str">
            <v>BENEFICIOS FUNCIONARIOS</v>
          </cell>
          <cell r="I7470" t="str">
            <v>fevereiro</v>
          </cell>
          <cell r="N7470">
            <v>260</v>
          </cell>
        </row>
        <row r="7471">
          <cell r="B7471" t="str">
            <v>VALE TRANSPORTE</v>
          </cell>
          <cell r="C7471" t="str">
            <v>BENEFICIOS FUNCIONARIOS</v>
          </cell>
          <cell r="I7471" t="str">
            <v>fevereiro</v>
          </cell>
          <cell r="N7471">
            <v>260</v>
          </cell>
        </row>
        <row r="7472">
          <cell r="B7472" t="str">
            <v>VALE TRANSPORTE</v>
          </cell>
          <cell r="C7472" t="str">
            <v>BENEFICIOS FUNCIONARIOS</v>
          </cell>
          <cell r="I7472" t="str">
            <v>fevereiro</v>
          </cell>
          <cell r="N7472">
            <v>260</v>
          </cell>
        </row>
        <row r="7473">
          <cell r="B7473" t="str">
            <v>VALE TRANSPORTE</v>
          </cell>
          <cell r="C7473" t="str">
            <v>BENEFICIOS FUNCIONARIOS</v>
          </cell>
          <cell r="I7473" t="str">
            <v>fevereiro</v>
          </cell>
          <cell r="N7473">
            <v>260</v>
          </cell>
        </row>
        <row r="7474">
          <cell r="B7474" t="str">
            <v>VALE TRANSPORTE</v>
          </cell>
          <cell r="C7474" t="str">
            <v>BENEFICIOS FUNCIONARIOS</v>
          </cell>
          <cell r="I7474" t="str">
            <v>fevereiro</v>
          </cell>
          <cell r="N7474">
            <v>260</v>
          </cell>
        </row>
        <row r="7475">
          <cell r="B7475" t="str">
            <v>VALE TRANSPORTE</v>
          </cell>
          <cell r="C7475" t="str">
            <v>BENEFICIOS FUNCIONARIOS</v>
          </cell>
          <cell r="I7475" t="str">
            <v>fevereiro</v>
          </cell>
          <cell r="N7475">
            <v>260</v>
          </cell>
        </row>
        <row r="7476">
          <cell r="B7476" t="str">
            <v>VALE TRANSPORTE</v>
          </cell>
          <cell r="C7476" t="str">
            <v>BENEFICIOS FUNCIONARIOS</v>
          </cell>
          <cell r="I7476" t="str">
            <v>fevereiro</v>
          </cell>
          <cell r="N7476">
            <v>260</v>
          </cell>
        </row>
        <row r="7477">
          <cell r="B7477" t="str">
            <v>VALE TRANSPORTE</v>
          </cell>
          <cell r="C7477" t="str">
            <v>BENEFICIOS FUNCIONARIOS</v>
          </cell>
          <cell r="I7477" t="str">
            <v>fevereiro</v>
          </cell>
          <cell r="N7477">
            <v>260</v>
          </cell>
        </row>
        <row r="7478">
          <cell r="B7478" t="str">
            <v>VALE TRANSPORTE</v>
          </cell>
          <cell r="C7478" t="str">
            <v>BENEFICIOS FUNCIONARIOS</v>
          </cell>
          <cell r="I7478" t="str">
            <v>fevereiro</v>
          </cell>
          <cell r="N7478">
            <v>260</v>
          </cell>
        </row>
        <row r="7479">
          <cell r="B7479" t="str">
            <v>VALE TRANSPORTE</v>
          </cell>
          <cell r="C7479" t="str">
            <v>BENEFICIOS FUNCIONARIOS</v>
          </cell>
          <cell r="I7479" t="str">
            <v>fevereiro</v>
          </cell>
          <cell r="N7479">
            <v>260</v>
          </cell>
        </row>
        <row r="7480">
          <cell r="B7480" t="str">
            <v>VALE TRANSPORTE</v>
          </cell>
          <cell r="C7480" t="str">
            <v>BENEFICIOS FUNCIONARIOS</v>
          </cell>
          <cell r="I7480" t="str">
            <v>fevereiro</v>
          </cell>
          <cell r="N7480">
            <v>260</v>
          </cell>
        </row>
        <row r="7481">
          <cell r="B7481" t="str">
            <v>VALE TRANSPORTE</v>
          </cell>
          <cell r="C7481" t="str">
            <v>BENEFICIOS FUNCIONARIOS</v>
          </cell>
          <cell r="I7481" t="str">
            <v>fevereiro</v>
          </cell>
          <cell r="N7481">
            <v>260</v>
          </cell>
        </row>
        <row r="7482">
          <cell r="B7482" t="str">
            <v>VALE TRANSPORTE</v>
          </cell>
          <cell r="C7482" t="str">
            <v>BENEFICIOS FUNCIONARIOS</v>
          </cell>
          <cell r="I7482" t="str">
            <v>fevereiro</v>
          </cell>
          <cell r="N7482">
            <v>260</v>
          </cell>
        </row>
        <row r="7483">
          <cell r="B7483" t="str">
            <v>VALE TRANSPORTE</v>
          </cell>
          <cell r="C7483" t="str">
            <v>BENEFICIOS FUNCIONARIOS</v>
          </cell>
          <cell r="I7483" t="str">
            <v>fevereiro</v>
          </cell>
          <cell r="N7483">
            <v>270</v>
          </cell>
        </row>
        <row r="7484">
          <cell r="B7484" t="str">
            <v>VALE TRANSPORTE</v>
          </cell>
          <cell r="C7484" t="str">
            <v>BENEFICIOS FUNCIONARIOS</v>
          </cell>
          <cell r="I7484" t="str">
            <v>fevereiro</v>
          </cell>
          <cell r="N7484">
            <v>270.39999999999998</v>
          </cell>
        </row>
        <row r="7485">
          <cell r="B7485" t="str">
            <v>VALE TRANSPORTE</v>
          </cell>
          <cell r="C7485" t="str">
            <v>BENEFICIOS FUNCIONARIOS</v>
          </cell>
          <cell r="I7485" t="str">
            <v>fevereiro</v>
          </cell>
          <cell r="N7485">
            <v>302.60000000000002</v>
          </cell>
        </row>
        <row r="7486">
          <cell r="B7486" t="str">
            <v>VALE TRANSPORTE</v>
          </cell>
          <cell r="C7486" t="str">
            <v>BENEFICIOS FUNCIONARIOS</v>
          </cell>
          <cell r="I7486" t="str">
            <v>fevereiro</v>
          </cell>
          <cell r="N7486">
            <v>361.4</v>
          </cell>
        </row>
        <row r="7487">
          <cell r="B7487" t="str">
            <v>VALE TRANSPORTE</v>
          </cell>
          <cell r="C7487" t="str">
            <v>BENEFICIOS FUNCIONARIOS</v>
          </cell>
          <cell r="I7487" t="str">
            <v>fevereiro</v>
          </cell>
          <cell r="N7487">
            <v>373.8</v>
          </cell>
        </row>
        <row r="7488">
          <cell r="B7488" t="str">
            <v>VALE TRANSPORTE</v>
          </cell>
          <cell r="C7488" t="str">
            <v>BENEFICIOS FUNCIONARIOS</v>
          </cell>
          <cell r="I7488" t="str">
            <v>fevereiro</v>
          </cell>
          <cell r="N7488">
            <v>373.8</v>
          </cell>
        </row>
        <row r="7489">
          <cell r="B7489" t="str">
            <v>VALE TRANSPORTE</v>
          </cell>
          <cell r="C7489" t="str">
            <v>BENEFICIOS FUNCIONARIOS</v>
          </cell>
          <cell r="I7489" t="str">
            <v>fevereiro</v>
          </cell>
          <cell r="N7489">
            <v>373.8</v>
          </cell>
        </row>
        <row r="7490">
          <cell r="B7490" t="str">
            <v>VALE TRANSPORTE</v>
          </cell>
          <cell r="C7490" t="str">
            <v>BENEFICIOS FUNCIONARIOS</v>
          </cell>
          <cell r="I7490" t="str">
            <v>fevereiro</v>
          </cell>
          <cell r="N7490">
            <v>391.6</v>
          </cell>
        </row>
        <row r="7491">
          <cell r="B7491" t="str">
            <v>VALE TRANSPORTE</v>
          </cell>
          <cell r="C7491" t="str">
            <v>BENEFICIOS FUNCIONARIOS</v>
          </cell>
          <cell r="I7491" t="str">
            <v>fevereiro</v>
          </cell>
          <cell r="N7491">
            <v>409.4</v>
          </cell>
        </row>
        <row r="7492">
          <cell r="B7492" t="str">
            <v>VALE TRANSPORTE</v>
          </cell>
          <cell r="C7492" t="str">
            <v>BENEFICIOS FUNCIONARIOS</v>
          </cell>
          <cell r="I7492" t="str">
            <v>fevereiro</v>
          </cell>
          <cell r="N7492">
            <v>409.4</v>
          </cell>
        </row>
        <row r="7493">
          <cell r="B7493" t="str">
            <v>VALE TRANSPORTE</v>
          </cell>
          <cell r="C7493" t="str">
            <v>BENEFICIOS FUNCIONARIOS</v>
          </cell>
          <cell r="I7493" t="str">
            <v>fevereiro</v>
          </cell>
          <cell r="N7493">
            <v>462.8</v>
          </cell>
        </row>
        <row r="7494">
          <cell r="B7494" t="str">
            <v>VALE TRANSPORTE</v>
          </cell>
          <cell r="C7494" t="str">
            <v>BENEFICIOS FUNCIONARIOS</v>
          </cell>
          <cell r="I7494" t="str">
            <v>fevereiro</v>
          </cell>
          <cell r="N7494">
            <v>462.8</v>
          </cell>
        </row>
        <row r="7495">
          <cell r="B7495" t="str">
            <v>VALE TRANSPORTE</v>
          </cell>
          <cell r="C7495" t="str">
            <v>BENEFICIOS FUNCIONARIOS</v>
          </cell>
          <cell r="I7495" t="str">
            <v>fevereiro</v>
          </cell>
          <cell r="N7495">
            <v>462.8</v>
          </cell>
        </row>
        <row r="7496">
          <cell r="B7496" t="str">
            <v>VALE TRANSPORTE</v>
          </cell>
          <cell r="C7496" t="str">
            <v>BENEFICIOS FUNCIONARIOS</v>
          </cell>
          <cell r="I7496" t="str">
            <v>fevereiro</v>
          </cell>
          <cell r="N7496">
            <v>462.8</v>
          </cell>
        </row>
        <row r="7497">
          <cell r="B7497" t="str">
            <v>VALE TRANSPORTE</v>
          </cell>
          <cell r="C7497" t="str">
            <v>BENEFICIOS FUNCIONARIOS</v>
          </cell>
          <cell r="I7497" t="str">
            <v>fevereiro</v>
          </cell>
          <cell r="N7497">
            <v>462.8</v>
          </cell>
        </row>
        <row r="7498">
          <cell r="B7498" t="str">
            <v>VALE TRANSPORTE</v>
          </cell>
          <cell r="C7498" t="str">
            <v>BENEFICIOS FUNCIONARIOS</v>
          </cell>
          <cell r="I7498" t="str">
            <v>fevereiro</v>
          </cell>
          <cell r="N7498">
            <v>462.8</v>
          </cell>
        </row>
        <row r="7499">
          <cell r="B7499" t="str">
            <v>VALE TRANSPORTE</v>
          </cell>
          <cell r="C7499" t="str">
            <v>BENEFICIOS FUNCIONARIOS</v>
          </cell>
          <cell r="I7499" t="str">
            <v>fevereiro</v>
          </cell>
          <cell r="N7499">
            <v>462.8</v>
          </cell>
        </row>
        <row r="7500">
          <cell r="B7500" t="str">
            <v>VALE TRANSPORTE</v>
          </cell>
          <cell r="C7500" t="str">
            <v>BENEFICIOS FUNCIONARIOS</v>
          </cell>
          <cell r="I7500" t="str">
            <v>fevereiro</v>
          </cell>
          <cell r="N7500">
            <v>462.8</v>
          </cell>
        </row>
        <row r="7501">
          <cell r="B7501" t="str">
            <v>VALE TRANSPORTE</v>
          </cell>
          <cell r="C7501" t="str">
            <v>BENEFICIOS FUNCIONARIOS</v>
          </cell>
          <cell r="I7501" t="str">
            <v>fevereiro</v>
          </cell>
          <cell r="N7501">
            <v>462.8</v>
          </cell>
        </row>
        <row r="7502">
          <cell r="B7502" t="str">
            <v>VALE TRANSPORTE</v>
          </cell>
          <cell r="C7502" t="str">
            <v>BENEFICIOS FUNCIONARIOS</v>
          </cell>
          <cell r="I7502" t="str">
            <v>fevereiro</v>
          </cell>
          <cell r="N7502">
            <v>462.8</v>
          </cell>
        </row>
        <row r="7503">
          <cell r="B7503" t="str">
            <v>VALE TRANSPORTE</v>
          </cell>
          <cell r="C7503" t="str">
            <v>BENEFICIOS FUNCIONARIOS</v>
          </cell>
          <cell r="I7503" t="str">
            <v>fevereiro</v>
          </cell>
          <cell r="N7503">
            <v>462.8</v>
          </cell>
        </row>
        <row r="7504">
          <cell r="B7504" t="str">
            <v>VALE TRANSPORTE</v>
          </cell>
          <cell r="C7504" t="str">
            <v>BENEFICIOS FUNCIONARIOS</v>
          </cell>
          <cell r="I7504" t="str">
            <v>fevereiro</v>
          </cell>
          <cell r="N7504">
            <v>462.8</v>
          </cell>
        </row>
        <row r="7505">
          <cell r="B7505" t="str">
            <v>VALE TRANSPORTE</v>
          </cell>
          <cell r="C7505" t="str">
            <v>BENEFICIOS FUNCIONARIOS</v>
          </cell>
          <cell r="I7505" t="str">
            <v>fevereiro</v>
          </cell>
          <cell r="N7505">
            <v>462.8</v>
          </cell>
        </row>
        <row r="7506">
          <cell r="B7506" t="str">
            <v>VALE TRANSPORTE</v>
          </cell>
          <cell r="C7506" t="str">
            <v>BENEFICIOS FUNCIONARIOS</v>
          </cell>
          <cell r="I7506" t="str">
            <v>fevereiro</v>
          </cell>
          <cell r="N7506">
            <v>462.8</v>
          </cell>
        </row>
        <row r="7507">
          <cell r="B7507" t="str">
            <v>VALE TRANSPORTE</v>
          </cell>
          <cell r="C7507" t="str">
            <v>BENEFICIOS FUNCIONARIOS</v>
          </cell>
          <cell r="I7507" t="str">
            <v>fevereiro</v>
          </cell>
          <cell r="N7507">
            <v>462.8</v>
          </cell>
        </row>
        <row r="7508">
          <cell r="B7508" t="str">
            <v>VALE TRANSPORTE</v>
          </cell>
          <cell r="C7508" t="str">
            <v>BENEFICIOS FUNCIONARIOS</v>
          </cell>
          <cell r="I7508" t="str">
            <v>fevereiro</v>
          </cell>
          <cell r="N7508">
            <v>462.8</v>
          </cell>
        </row>
        <row r="7509">
          <cell r="B7509" t="str">
            <v>VALE TRANSPORTE</v>
          </cell>
          <cell r="C7509" t="str">
            <v>BENEFICIOS FUNCIONARIOS</v>
          </cell>
          <cell r="I7509" t="str">
            <v>fevereiro</v>
          </cell>
          <cell r="N7509">
            <v>462.8</v>
          </cell>
        </row>
        <row r="7510">
          <cell r="B7510" t="str">
            <v>VALE TRANSPORTE</v>
          </cell>
          <cell r="C7510" t="str">
            <v>BENEFICIOS FUNCIONARIOS</v>
          </cell>
          <cell r="I7510" t="str">
            <v>fevereiro</v>
          </cell>
          <cell r="N7510">
            <v>462.8</v>
          </cell>
        </row>
        <row r="7511">
          <cell r="B7511" t="str">
            <v>VALE TRANSPORTE</v>
          </cell>
          <cell r="C7511" t="str">
            <v>BENEFICIOS FUNCIONARIOS</v>
          </cell>
          <cell r="I7511" t="str">
            <v>fevereiro</v>
          </cell>
          <cell r="N7511">
            <v>462.8</v>
          </cell>
        </row>
        <row r="7512">
          <cell r="B7512" t="str">
            <v>VALE TRANSPORTE</v>
          </cell>
          <cell r="C7512" t="str">
            <v>BENEFICIOS FUNCIONARIOS</v>
          </cell>
          <cell r="I7512" t="str">
            <v>fevereiro</v>
          </cell>
          <cell r="N7512">
            <v>462.8</v>
          </cell>
        </row>
        <row r="7513">
          <cell r="B7513" t="str">
            <v>VALE TRANSPORTE</v>
          </cell>
          <cell r="C7513" t="str">
            <v>BENEFICIOS FUNCIONARIOS</v>
          </cell>
          <cell r="I7513" t="str">
            <v>fevereiro</v>
          </cell>
          <cell r="N7513">
            <v>462.8</v>
          </cell>
        </row>
        <row r="7514">
          <cell r="B7514" t="str">
            <v>VALE TRANSPORTE</v>
          </cell>
          <cell r="C7514" t="str">
            <v>BENEFICIOS FUNCIONARIOS</v>
          </cell>
          <cell r="I7514" t="str">
            <v>fevereiro</v>
          </cell>
          <cell r="N7514">
            <v>462.8</v>
          </cell>
        </row>
        <row r="7515">
          <cell r="B7515" t="str">
            <v>VALE TRANSPORTE</v>
          </cell>
          <cell r="C7515" t="str">
            <v>BENEFICIOS FUNCIONARIOS</v>
          </cell>
          <cell r="I7515" t="str">
            <v>fevereiro</v>
          </cell>
          <cell r="N7515">
            <v>462.8</v>
          </cell>
        </row>
        <row r="7516">
          <cell r="B7516" t="str">
            <v>VALE TRANSPORTE</v>
          </cell>
          <cell r="C7516" t="str">
            <v>BENEFICIOS FUNCIONARIOS</v>
          </cell>
          <cell r="I7516" t="str">
            <v>fevereiro</v>
          </cell>
          <cell r="N7516">
            <v>462.8</v>
          </cell>
        </row>
        <row r="7517">
          <cell r="B7517" t="str">
            <v>VALE TRANSPORTE</v>
          </cell>
          <cell r="C7517" t="str">
            <v>BENEFICIOS FUNCIONARIOS</v>
          </cell>
          <cell r="I7517" t="str">
            <v>fevereiro</v>
          </cell>
          <cell r="N7517">
            <v>462.8</v>
          </cell>
        </row>
        <row r="7518">
          <cell r="B7518" t="str">
            <v>VALE TRANSPORTE</v>
          </cell>
          <cell r="C7518" t="str">
            <v>BENEFICIOS FUNCIONARIOS</v>
          </cell>
          <cell r="I7518" t="str">
            <v>fevereiro</v>
          </cell>
          <cell r="N7518">
            <v>462.8</v>
          </cell>
        </row>
        <row r="7519">
          <cell r="B7519" t="str">
            <v>VALE TRANSPORTE</v>
          </cell>
          <cell r="C7519" t="str">
            <v>BENEFICIOS FUNCIONARIOS</v>
          </cell>
          <cell r="I7519" t="str">
            <v>fevereiro</v>
          </cell>
          <cell r="N7519">
            <v>462.8</v>
          </cell>
        </row>
        <row r="7520">
          <cell r="B7520" t="str">
            <v>VALE TRANSPORTE</v>
          </cell>
          <cell r="C7520" t="str">
            <v>BENEFICIOS FUNCIONARIOS</v>
          </cell>
          <cell r="I7520" t="str">
            <v>fevereiro</v>
          </cell>
          <cell r="N7520">
            <v>462.8</v>
          </cell>
        </row>
        <row r="7521">
          <cell r="B7521" t="str">
            <v>VALE TRANSPORTE</v>
          </cell>
          <cell r="C7521" t="str">
            <v>BENEFICIOS FUNCIONARIOS</v>
          </cell>
          <cell r="I7521" t="str">
            <v>fevereiro</v>
          </cell>
          <cell r="N7521">
            <v>462.8</v>
          </cell>
        </row>
        <row r="7522">
          <cell r="B7522" t="str">
            <v>VALE TRANSPORTE</v>
          </cell>
          <cell r="C7522" t="str">
            <v>BENEFICIOS FUNCIONARIOS</v>
          </cell>
          <cell r="I7522" t="str">
            <v>fevereiro</v>
          </cell>
          <cell r="N7522">
            <v>462.8</v>
          </cell>
        </row>
        <row r="7523">
          <cell r="B7523" t="str">
            <v>VALE TRANSPORTE</v>
          </cell>
          <cell r="C7523" t="str">
            <v>BENEFICIOS FUNCIONARIOS</v>
          </cell>
          <cell r="I7523" t="str">
            <v>fevereiro</v>
          </cell>
          <cell r="N7523">
            <v>462.8</v>
          </cell>
        </row>
        <row r="7524">
          <cell r="B7524" t="str">
            <v>VALE TRANSPORTE</v>
          </cell>
          <cell r="C7524" t="str">
            <v>BENEFICIOS FUNCIONARIOS</v>
          </cell>
          <cell r="I7524" t="str">
            <v>fevereiro</v>
          </cell>
          <cell r="N7524">
            <v>462.8</v>
          </cell>
        </row>
        <row r="7525">
          <cell r="B7525" t="str">
            <v>VALE TRANSPORTE</v>
          </cell>
          <cell r="C7525" t="str">
            <v>BENEFICIOS FUNCIONARIOS</v>
          </cell>
          <cell r="I7525" t="str">
            <v>fevereiro</v>
          </cell>
          <cell r="N7525">
            <v>462.8</v>
          </cell>
        </row>
        <row r="7526">
          <cell r="B7526" t="str">
            <v>VALE TRANSPORTE</v>
          </cell>
          <cell r="C7526" t="str">
            <v>BENEFICIOS FUNCIONARIOS</v>
          </cell>
          <cell r="I7526" t="str">
            <v>fevereiro</v>
          </cell>
          <cell r="N7526">
            <v>462.8</v>
          </cell>
        </row>
        <row r="7527">
          <cell r="B7527" t="str">
            <v>VALE TRANSPORTE</v>
          </cell>
          <cell r="C7527" t="str">
            <v>BENEFICIOS FUNCIONARIOS</v>
          </cell>
          <cell r="I7527" t="str">
            <v>fevereiro</v>
          </cell>
          <cell r="N7527">
            <v>462.8</v>
          </cell>
        </row>
        <row r="7528">
          <cell r="B7528" t="str">
            <v>VALE TRANSPORTE</v>
          </cell>
          <cell r="C7528" t="str">
            <v>BENEFICIOS FUNCIONARIOS</v>
          </cell>
          <cell r="I7528" t="str">
            <v>fevereiro</v>
          </cell>
          <cell r="N7528">
            <v>462.8</v>
          </cell>
        </row>
        <row r="7529">
          <cell r="B7529" t="str">
            <v>VALE TRANSPORTE</v>
          </cell>
          <cell r="C7529" t="str">
            <v>BENEFICIOS FUNCIONARIOS</v>
          </cell>
          <cell r="I7529" t="str">
            <v>fevereiro</v>
          </cell>
          <cell r="N7529">
            <v>462.8</v>
          </cell>
        </row>
        <row r="7530">
          <cell r="B7530" t="str">
            <v>VALE TRANSPORTE</v>
          </cell>
          <cell r="C7530" t="str">
            <v>BENEFICIOS FUNCIONARIOS</v>
          </cell>
          <cell r="I7530" t="str">
            <v>fevereiro</v>
          </cell>
          <cell r="N7530">
            <v>462.8</v>
          </cell>
        </row>
        <row r="7531">
          <cell r="B7531" t="str">
            <v>VALE TRANSPORTE</v>
          </cell>
          <cell r="C7531" t="str">
            <v>BENEFICIOS FUNCIONARIOS</v>
          </cell>
          <cell r="I7531" t="str">
            <v>fevereiro</v>
          </cell>
          <cell r="N7531">
            <v>462.8</v>
          </cell>
        </row>
        <row r="7532">
          <cell r="B7532" t="str">
            <v>VALE TRANSPORTE</v>
          </cell>
          <cell r="C7532" t="str">
            <v>BENEFICIOS FUNCIONARIOS</v>
          </cell>
          <cell r="I7532" t="str">
            <v>fevereiro</v>
          </cell>
          <cell r="N7532">
            <v>462.8</v>
          </cell>
        </row>
        <row r="7533">
          <cell r="B7533" t="str">
            <v>VALE TRANSPORTE</v>
          </cell>
          <cell r="C7533" t="str">
            <v>BENEFICIOS FUNCIONARIOS</v>
          </cell>
          <cell r="I7533" t="str">
            <v>fevereiro</v>
          </cell>
          <cell r="N7533">
            <v>462.8</v>
          </cell>
        </row>
        <row r="7534">
          <cell r="B7534" t="str">
            <v>VALE TRANSPORTE</v>
          </cell>
          <cell r="C7534" t="str">
            <v>BENEFICIOS FUNCIONARIOS</v>
          </cell>
          <cell r="I7534" t="str">
            <v>fevereiro</v>
          </cell>
          <cell r="N7534">
            <v>462.8</v>
          </cell>
        </row>
        <row r="7535">
          <cell r="B7535" t="str">
            <v>VALE TRANSPORTE</v>
          </cell>
          <cell r="C7535" t="str">
            <v>BENEFICIOS FUNCIONARIOS</v>
          </cell>
          <cell r="I7535" t="str">
            <v>fevereiro</v>
          </cell>
          <cell r="N7535">
            <v>550</v>
          </cell>
        </row>
        <row r="7536">
          <cell r="B7536" t="str">
            <v>VALE TRANSPORTE</v>
          </cell>
          <cell r="C7536" t="str">
            <v>BENEFICIOS FUNCIONARIOS</v>
          </cell>
          <cell r="I7536" t="str">
            <v>fevereiro</v>
          </cell>
          <cell r="N7536">
            <v>561.6</v>
          </cell>
        </row>
        <row r="7537">
          <cell r="B7537" t="str">
            <v>VALE TRANSPORTE</v>
          </cell>
          <cell r="C7537" t="str">
            <v>BENEFICIOS FUNCIONARIOS</v>
          </cell>
          <cell r="I7537" t="str">
            <v>fevereiro</v>
          </cell>
          <cell r="N7537">
            <v>572</v>
          </cell>
        </row>
        <row r="7538">
          <cell r="B7538" t="str">
            <v>VALE TRANSPORTE</v>
          </cell>
          <cell r="C7538" t="str">
            <v>BENEFICIOS FUNCIONARIOS</v>
          </cell>
          <cell r="I7538" t="str">
            <v>fevereiro</v>
          </cell>
          <cell r="N7538">
            <v>590.20000000000005</v>
          </cell>
        </row>
        <row r="7539">
          <cell r="B7539" t="str">
            <v>VALE TRANSPORTE</v>
          </cell>
          <cell r="C7539" t="str">
            <v>BENEFICIOS FUNCIONARIOS</v>
          </cell>
          <cell r="I7539" t="str">
            <v>fevereiro</v>
          </cell>
          <cell r="N7539">
            <v>590.20000000000005</v>
          </cell>
        </row>
        <row r="7540">
          <cell r="B7540" t="str">
            <v>VALE TRANSPORTE</v>
          </cell>
          <cell r="C7540" t="str">
            <v>BENEFICIOS FUNCIONARIOS</v>
          </cell>
          <cell r="I7540" t="str">
            <v>fevereiro</v>
          </cell>
          <cell r="N7540">
            <v>814.06</v>
          </cell>
        </row>
        <row r="7541">
          <cell r="B7541" t="str">
            <v>VALE TRANSPORTE</v>
          </cell>
          <cell r="C7541" t="str">
            <v>BENEFICIOS FUNCIONARIOS</v>
          </cell>
          <cell r="I7541" t="str">
            <v>março</v>
          </cell>
          <cell r="N7541">
            <v>462.8</v>
          </cell>
        </row>
        <row r="7542">
          <cell r="B7542" t="str">
            <v>ALIMENTACAO FUNCIONARIOS</v>
          </cell>
          <cell r="C7542" t="str">
            <v>BENEFICIOS FUNCIONARIOS</v>
          </cell>
          <cell r="I7542" t="str">
            <v>março</v>
          </cell>
          <cell r="N7542">
            <v>2182.1999999999998</v>
          </cell>
        </row>
        <row r="7543">
          <cell r="B7543" t="str">
            <v>PLANO DE SAUDE</v>
          </cell>
          <cell r="C7543" t="str">
            <v>BENEFICIOS FUNCIONARIOS</v>
          </cell>
          <cell r="I7543" t="str">
            <v>março</v>
          </cell>
          <cell r="N7543">
            <v>2588.4699999999998</v>
          </cell>
        </row>
        <row r="7544">
          <cell r="B7544" t="str">
            <v>ALIMENTACAO FUNCIONARIOS</v>
          </cell>
          <cell r="C7544" t="str">
            <v>BENEFICIOS FUNCIONARIOS</v>
          </cell>
          <cell r="I7544" t="str">
            <v>março</v>
          </cell>
          <cell r="N7544">
            <v>1462.51</v>
          </cell>
        </row>
        <row r="7545">
          <cell r="B7545" t="str">
            <v>VALE TRANSPORTE</v>
          </cell>
          <cell r="C7545" t="str">
            <v>BENEFICIOS FUNCIONARIOS</v>
          </cell>
          <cell r="I7545" t="str">
            <v>março</v>
          </cell>
          <cell r="N7545">
            <v>190</v>
          </cell>
        </row>
        <row r="7546">
          <cell r="B7546" t="str">
            <v>VALE TRANSPORTE</v>
          </cell>
          <cell r="C7546" t="str">
            <v>BENEFICIOS FUNCIONARIOS</v>
          </cell>
          <cell r="I7546" t="str">
            <v>março</v>
          </cell>
          <cell r="N7546">
            <v>338.2</v>
          </cell>
        </row>
        <row r="7547">
          <cell r="B7547" t="str">
            <v>VALE TRANSPORTE</v>
          </cell>
          <cell r="C7547" t="str">
            <v>BENEFICIOS FUNCIONARIOS</v>
          </cell>
          <cell r="I7547" t="str">
            <v>março</v>
          </cell>
          <cell r="N7547">
            <v>338.2</v>
          </cell>
        </row>
        <row r="7548">
          <cell r="B7548" t="str">
            <v>ALIMENTACAO FUNCIONARIOS</v>
          </cell>
          <cell r="C7548" t="str">
            <v>BENEFICIOS FUNCIONARIOS</v>
          </cell>
          <cell r="I7548" t="str">
            <v>março</v>
          </cell>
          <cell r="N7548">
            <v>926.95</v>
          </cell>
        </row>
        <row r="7549">
          <cell r="B7549" t="str">
            <v>PLANO DE SAUDE</v>
          </cell>
          <cell r="C7549" t="str">
            <v>BENEFICIOS FUNCIONARIOS</v>
          </cell>
          <cell r="I7549" t="str">
            <v>março</v>
          </cell>
          <cell r="N7549">
            <v>5984.65</v>
          </cell>
        </row>
        <row r="7550">
          <cell r="B7550" t="str">
            <v>ALIMENTACAO FUNCIONARIOS</v>
          </cell>
          <cell r="C7550" t="str">
            <v>BENEFICIOS FUNCIONARIOS</v>
          </cell>
          <cell r="I7550" t="str">
            <v>março</v>
          </cell>
          <cell r="N7550">
            <v>5174.16</v>
          </cell>
        </row>
        <row r="7551">
          <cell r="B7551" t="str">
            <v>SEGURO DE VIDA</v>
          </cell>
          <cell r="C7551" t="str">
            <v>BENEFICIOS FUNCIONARIOS</v>
          </cell>
          <cell r="I7551" t="str">
            <v>março</v>
          </cell>
          <cell r="N7551">
            <v>208.39</v>
          </cell>
        </row>
        <row r="7552">
          <cell r="B7552" t="str">
            <v>EMPRESTIMO P/ FUNCIONARIO</v>
          </cell>
          <cell r="C7552" t="str">
            <v>BENEFICIOS FUNCIONARIOS</v>
          </cell>
          <cell r="I7552" t="str">
            <v>março</v>
          </cell>
          <cell r="N7552">
            <v>3000</v>
          </cell>
        </row>
        <row r="7553">
          <cell r="B7553" t="str">
            <v>ALIMENTACAO FUNCIONARIOS</v>
          </cell>
          <cell r="C7553" t="str">
            <v>BENEFICIOS FUNCIONARIOS</v>
          </cell>
          <cell r="I7553" t="str">
            <v>março</v>
          </cell>
          <cell r="N7553">
            <v>1474.44</v>
          </cell>
        </row>
        <row r="7554">
          <cell r="B7554" t="str">
            <v>ALIMENTACAO FUNCIONARIOS</v>
          </cell>
          <cell r="C7554" t="str">
            <v>BENEFICIOS FUNCIONARIOS</v>
          </cell>
          <cell r="I7554" t="str">
            <v>março</v>
          </cell>
          <cell r="N7554">
            <v>1293.74</v>
          </cell>
        </row>
        <row r="7555">
          <cell r="B7555" t="str">
            <v>ALIMENTACAO FUNCIONARIOS</v>
          </cell>
          <cell r="C7555" t="str">
            <v>BENEFICIOS FUNCIONARIOS</v>
          </cell>
          <cell r="I7555" t="str">
            <v>março</v>
          </cell>
          <cell r="N7555">
            <v>1997.35</v>
          </cell>
        </row>
        <row r="7556">
          <cell r="B7556" t="str">
            <v>VALE TRANSPORTE</v>
          </cell>
          <cell r="C7556" t="str">
            <v>BENEFICIOS FUNCIONARIOS</v>
          </cell>
          <cell r="I7556" t="str">
            <v>março</v>
          </cell>
          <cell r="N7556">
            <v>178</v>
          </cell>
        </row>
        <row r="7557">
          <cell r="B7557" t="str">
            <v>SEGURO DE VIDA</v>
          </cell>
          <cell r="C7557" t="str">
            <v>BENEFICIOS FUNCIONARIOS</v>
          </cell>
          <cell r="I7557" t="str">
            <v>março</v>
          </cell>
          <cell r="N7557">
            <v>557.52</v>
          </cell>
        </row>
        <row r="7558">
          <cell r="B7558" t="str">
            <v>ALIMENTACAO FUNCIONARIOS</v>
          </cell>
          <cell r="C7558" t="str">
            <v>BENEFICIOS FUNCIONARIOS</v>
          </cell>
          <cell r="I7558" t="str">
            <v>março</v>
          </cell>
          <cell r="N7558">
            <v>1150.3399999999999</v>
          </cell>
        </row>
        <row r="7559">
          <cell r="B7559" t="str">
            <v>ALIMENTACAO FUNCIONARIOS</v>
          </cell>
          <cell r="C7559" t="str">
            <v>BENEFICIOS FUNCIONARIOS</v>
          </cell>
          <cell r="I7559" t="str">
            <v>março</v>
          </cell>
          <cell r="N7559">
            <v>1178.7</v>
          </cell>
        </row>
        <row r="7560">
          <cell r="B7560" t="str">
            <v>VALE TRANSPORTE</v>
          </cell>
          <cell r="C7560" t="str">
            <v>BENEFICIOS FUNCIONARIOS</v>
          </cell>
          <cell r="I7560" t="str">
            <v>março</v>
          </cell>
          <cell r="N7560">
            <v>60</v>
          </cell>
        </row>
        <row r="7561">
          <cell r="B7561" t="str">
            <v>VALE TRANSPORTE</v>
          </cell>
          <cell r="C7561" t="str">
            <v>BENEFICIOS FUNCIONARIOS</v>
          </cell>
          <cell r="I7561" t="str">
            <v>março</v>
          </cell>
          <cell r="N7561">
            <v>89</v>
          </cell>
        </row>
        <row r="7562">
          <cell r="B7562" t="str">
            <v>CURSOS E TREINAMENTOS / DESENVOLVIMENTO DE PESSOAS</v>
          </cell>
          <cell r="C7562" t="str">
            <v>BENEFICIOS FUNCIONARIOS</v>
          </cell>
          <cell r="I7562" t="str">
            <v>março</v>
          </cell>
          <cell r="N7562">
            <v>6741.74</v>
          </cell>
        </row>
        <row r="7563">
          <cell r="B7563" t="str">
            <v>ALIMENTACAO FUNCIONARIOS</v>
          </cell>
          <cell r="C7563" t="str">
            <v>BENEFICIOS FUNCIONARIOS</v>
          </cell>
          <cell r="I7563" t="str">
            <v>março</v>
          </cell>
          <cell r="N7563">
            <v>359</v>
          </cell>
        </row>
        <row r="7564">
          <cell r="B7564" t="str">
            <v>SEGURO DE VIDA</v>
          </cell>
          <cell r="C7564" t="str">
            <v>BENEFICIOS FUNCIONARIOS</v>
          </cell>
          <cell r="I7564" t="str">
            <v>março</v>
          </cell>
          <cell r="N7564">
            <v>537.54</v>
          </cell>
        </row>
        <row r="7565">
          <cell r="B7565" t="str">
            <v>VALE TRANSPORTE</v>
          </cell>
          <cell r="C7565" t="str">
            <v>BENEFICIOS FUNCIONARIOS</v>
          </cell>
          <cell r="I7565" t="str">
            <v>março</v>
          </cell>
          <cell r="N7565">
            <v>120</v>
          </cell>
        </row>
        <row r="7566">
          <cell r="B7566" t="str">
            <v>VALE TRANSPORTE</v>
          </cell>
          <cell r="C7566" t="str">
            <v>BENEFICIOS FUNCIONARIOS</v>
          </cell>
          <cell r="I7566" t="str">
            <v>março</v>
          </cell>
          <cell r="N7566">
            <v>240</v>
          </cell>
        </row>
        <row r="7567">
          <cell r="B7567" t="str">
            <v>VALE TRANSPORTE</v>
          </cell>
          <cell r="C7567" t="str">
            <v>BENEFICIOS FUNCIONARIOS</v>
          </cell>
          <cell r="I7567" t="str">
            <v>março</v>
          </cell>
          <cell r="N7567">
            <v>250</v>
          </cell>
        </row>
        <row r="7568">
          <cell r="B7568" t="str">
            <v>VALE TRANSPORTE</v>
          </cell>
          <cell r="C7568" t="str">
            <v>BENEFICIOS FUNCIONARIOS</v>
          </cell>
          <cell r="I7568" t="str">
            <v>março</v>
          </cell>
          <cell r="N7568">
            <v>250</v>
          </cell>
        </row>
        <row r="7569">
          <cell r="B7569" t="str">
            <v>VALE TRANSPORTE</v>
          </cell>
          <cell r="C7569" t="str">
            <v>BENEFICIOS FUNCIONARIOS</v>
          </cell>
          <cell r="I7569" t="str">
            <v>março</v>
          </cell>
          <cell r="N7569">
            <v>250</v>
          </cell>
        </row>
        <row r="7570">
          <cell r="B7570" t="str">
            <v>VALE TRANSPORTE</v>
          </cell>
          <cell r="C7570" t="str">
            <v>BENEFICIOS FUNCIONARIOS</v>
          </cell>
          <cell r="I7570" t="str">
            <v>março</v>
          </cell>
          <cell r="N7570">
            <v>250</v>
          </cell>
        </row>
        <row r="7571">
          <cell r="B7571" t="str">
            <v>VALE TRANSPORTE</v>
          </cell>
          <cell r="C7571" t="str">
            <v>BENEFICIOS FUNCIONARIOS</v>
          </cell>
          <cell r="I7571" t="str">
            <v>março</v>
          </cell>
          <cell r="N7571">
            <v>250</v>
          </cell>
        </row>
        <row r="7572">
          <cell r="B7572" t="str">
            <v>VALE TRANSPORTE</v>
          </cell>
          <cell r="C7572" t="str">
            <v>BENEFICIOS FUNCIONARIOS</v>
          </cell>
          <cell r="I7572" t="str">
            <v>março</v>
          </cell>
          <cell r="N7572">
            <v>250</v>
          </cell>
        </row>
        <row r="7573">
          <cell r="B7573" t="str">
            <v>VALE TRANSPORTE</v>
          </cell>
          <cell r="C7573" t="str">
            <v>BENEFICIOS FUNCIONARIOS</v>
          </cell>
          <cell r="I7573" t="str">
            <v>março</v>
          </cell>
          <cell r="N7573">
            <v>250</v>
          </cell>
        </row>
        <row r="7574">
          <cell r="B7574" t="str">
            <v>VALE TRANSPORTE</v>
          </cell>
          <cell r="C7574" t="str">
            <v>BENEFICIOS FUNCIONARIOS</v>
          </cell>
          <cell r="I7574" t="str">
            <v>março</v>
          </cell>
          <cell r="N7574">
            <v>250</v>
          </cell>
        </row>
        <row r="7575">
          <cell r="B7575" t="str">
            <v>VALE TRANSPORTE</v>
          </cell>
          <cell r="C7575" t="str">
            <v>BENEFICIOS FUNCIONARIOS</v>
          </cell>
          <cell r="I7575" t="str">
            <v>março</v>
          </cell>
          <cell r="N7575">
            <v>250</v>
          </cell>
        </row>
        <row r="7576">
          <cell r="B7576" t="str">
            <v>VALE TRANSPORTE</v>
          </cell>
          <cell r="C7576" t="str">
            <v>BENEFICIOS FUNCIONARIOS</v>
          </cell>
          <cell r="I7576" t="str">
            <v>março</v>
          </cell>
          <cell r="N7576">
            <v>250</v>
          </cell>
        </row>
        <row r="7577">
          <cell r="B7577" t="str">
            <v>VALE TRANSPORTE</v>
          </cell>
          <cell r="C7577" t="str">
            <v>BENEFICIOS FUNCIONARIOS</v>
          </cell>
          <cell r="I7577" t="str">
            <v>março</v>
          </cell>
          <cell r="N7577">
            <v>250</v>
          </cell>
        </row>
        <row r="7578">
          <cell r="B7578" t="str">
            <v>VALE TRANSPORTE</v>
          </cell>
          <cell r="C7578" t="str">
            <v>BENEFICIOS FUNCIONARIOS</v>
          </cell>
          <cell r="I7578" t="str">
            <v>março</v>
          </cell>
          <cell r="N7578">
            <v>250</v>
          </cell>
        </row>
        <row r="7579">
          <cell r="B7579" t="str">
            <v>VALE TRANSPORTE</v>
          </cell>
          <cell r="C7579" t="str">
            <v>BENEFICIOS FUNCIONARIOS</v>
          </cell>
          <cell r="I7579" t="str">
            <v>março</v>
          </cell>
          <cell r="N7579">
            <v>250</v>
          </cell>
        </row>
        <row r="7580">
          <cell r="B7580" t="str">
            <v>VALE TRANSPORTE</v>
          </cell>
          <cell r="C7580" t="str">
            <v>BENEFICIOS FUNCIONARIOS</v>
          </cell>
          <cell r="I7580" t="str">
            <v>março</v>
          </cell>
          <cell r="N7580">
            <v>250</v>
          </cell>
        </row>
        <row r="7581">
          <cell r="B7581" t="str">
            <v>VALE TRANSPORTE</v>
          </cell>
          <cell r="C7581" t="str">
            <v>BENEFICIOS FUNCIONARIOS</v>
          </cell>
          <cell r="I7581" t="str">
            <v>março</v>
          </cell>
          <cell r="N7581">
            <v>250</v>
          </cell>
        </row>
        <row r="7582">
          <cell r="B7582" t="str">
            <v>VALE TRANSPORTE</v>
          </cell>
          <cell r="C7582" t="str">
            <v>BENEFICIOS FUNCIONARIOS</v>
          </cell>
          <cell r="I7582" t="str">
            <v>março</v>
          </cell>
          <cell r="N7582">
            <v>250</v>
          </cell>
        </row>
        <row r="7583">
          <cell r="B7583" t="str">
            <v>VALE TRANSPORTE</v>
          </cell>
          <cell r="C7583" t="str">
            <v>BENEFICIOS FUNCIONARIOS</v>
          </cell>
          <cell r="I7583" t="str">
            <v>março</v>
          </cell>
          <cell r="N7583">
            <v>250</v>
          </cell>
        </row>
        <row r="7584">
          <cell r="B7584" t="str">
            <v>VALE TRANSPORTE</v>
          </cell>
          <cell r="C7584" t="str">
            <v>BENEFICIOS FUNCIONARIOS</v>
          </cell>
          <cell r="I7584" t="str">
            <v>março</v>
          </cell>
          <cell r="N7584">
            <v>250</v>
          </cell>
        </row>
        <row r="7585">
          <cell r="B7585" t="str">
            <v>VALE TRANSPORTE</v>
          </cell>
          <cell r="C7585" t="str">
            <v>BENEFICIOS FUNCIONARIOS</v>
          </cell>
          <cell r="I7585" t="str">
            <v>março</v>
          </cell>
          <cell r="N7585">
            <v>250</v>
          </cell>
        </row>
        <row r="7586">
          <cell r="B7586" t="str">
            <v>VALE TRANSPORTE</v>
          </cell>
          <cell r="C7586" t="str">
            <v>BENEFICIOS FUNCIONARIOS</v>
          </cell>
          <cell r="I7586" t="str">
            <v>março</v>
          </cell>
          <cell r="N7586">
            <v>260</v>
          </cell>
        </row>
        <row r="7587">
          <cell r="B7587" t="str">
            <v>VALE TRANSPORTE</v>
          </cell>
          <cell r="C7587" t="str">
            <v>BENEFICIOS FUNCIONARIOS</v>
          </cell>
          <cell r="I7587" t="str">
            <v>março</v>
          </cell>
          <cell r="N7587">
            <v>347.5</v>
          </cell>
        </row>
        <row r="7588">
          <cell r="B7588" t="str">
            <v>VALE TRANSPORTE</v>
          </cell>
          <cell r="C7588" t="str">
            <v>BENEFICIOS FUNCIONARIOS</v>
          </cell>
          <cell r="I7588" t="str">
            <v>março</v>
          </cell>
          <cell r="N7588">
            <v>356</v>
          </cell>
        </row>
        <row r="7589">
          <cell r="B7589" t="str">
            <v>VALE TRANSPORTE</v>
          </cell>
          <cell r="C7589" t="str">
            <v>BENEFICIOS FUNCIONARIOS</v>
          </cell>
          <cell r="I7589" t="str">
            <v>março</v>
          </cell>
          <cell r="N7589">
            <v>356</v>
          </cell>
        </row>
        <row r="7590">
          <cell r="B7590" t="str">
            <v>VALE TRANSPORTE</v>
          </cell>
          <cell r="C7590" t="str">
            <v>BENEFICIOS FUNCIONARIOS</v>
          </cell>
          <cell r="I7590" t="str">
            <v>março</v>
          </cell>
          <cell r="N7590">
            <v>427.2</v>
          </cell>
        </row>
        <row r="7591">
          <cell r="B7591" t="str">
            <v>VALE TRANSPORTE</v>
          </cell>
          <cell r="C7591" t="str">
            <v>BENEFICIOS FUNCIONARIOS</v>
          </cell>
          <cell r="I7591" t="str">
            <v>março</v>
          </cell>
          <cell r="N7591">
            <v>427.2</v>
          </cell>
        </row>
        <row r="7592">
          <cell r="B7592" t="str">
            <v>VALE TRANSPORTE</v>
          </cell>
          <cell r="C7592" t="str">
            <v>BENEFICIOS FUNCIONARIOS</v>
          </cell>
          <cell r="I7592" t="str">
            <v>março</v>
          </cell>
          <cell r="N7592">
            <v>427.2</v>
          </cell>
        </row>
        <row r="7593">
          <cell r="B7593" t="str">
            <v>VALE TRANSPORTE</v>
          </cell>
          <cell r="C7593" t="str">
            <v>BENEFICIOS FUNCIONARIOS</v>
          </cell>
          <cell r="I7593" t="str">
            <v>março</v>
          </cell>
          <cell r="N7593">
            <v>427.2</v>
          </cell>
        </row>
        <row r="7594">
          <cell r="B7594" t="str">
            <v>VALE TRANSPORTE</v>
          </cell>
          <cell r="C7594" t="str">
            <v>BENEFICIOS FUNCIONARIOS</v>
          </cell>
          <cell r="I7594" t="str">
            <v>março</v>
          </cell>
          <cell r="N7594">
            <v>445</v>
          </cell>
        </row>
        <row r="7595">
          <cell r="B7595" t="str">
            <v>VALE TRANSPORTE</v>
          </cell>
          <cell r="C7595" t="str">
            <v>BENEFICIOS FUNCIONARIOS</v>
          </cell>
          <cell r="I7595" t="str">
            <v>março</v>
          </cell>
          <cell r="N7595">
            <v>445</v>
          </cell>
        </row>
        <row r="7596">
          <cell r="B7596" t="str">
            <v>VALE TRANSPORTE</v>
          </cell>
          <cell r="C7596" t="str">
            <v>BENEFICIOS FUNCIONARIOS</v>
          </cell>
          <cell r="I7596" t="str">
            <v>março</v>
          </cell>
          <cell r="N7596">
            <v>445</v>
          </cell>
        </row>
        <row r="7597">
          <cell r="B7597" t="str">
            <v>VALE TRANSPORTE</v>
          </cell>
          <cell r="C7597" t="str">
            <v>BENEFICIOS FUNCIONARIOS</v>
          </cell>
          <cell r="I7597" t="str">
            <v>março</v>
          </cell>
          <cell r="N7597">
            <v>445</v>
          </cell>
        </row>
        <row r="7598">
          <cell r="B7598" t="str">
            <v>VALE TRANSPORTE</v>
          </cell>
          <cell r="C7598" t="str">
            <v>BENEFICIOS FUNCIONARIOS</v>
          </cell>
          <cell r="I7598" t="str">
            <v>março</v>
          </cell>
          <cell r="N7598">
            <v>445</v>
          </cell>
        </row>
        <row r="7599">
          <cell r="B7599" t="str">
            <v>VALE TRANSPORTE</v>
          </cell>
          <cell r="C7599" t="str">
            <v>BENEFICIOS FUNCIONARIOS</v>
          </cell>
          <cell r="I7599" t="str">
            <v>março</v>
          </cell>
          <cell r="N7599">
            <v>445</v>
          </cell>
        </row>
        <row r="7600">
          <cell r="B7600" t="str">
            <v>VALE TRANSPORTE</v>
          </cell>
          <cell r="C7600" t="str">
            <v>BENEFICIOS FUNCIONARIOS</v>
          </cell>
          <cell r="I7600" t="str">
            <v>março</v>
          </cell>
          <cell r="N7600">
            <v>445</v>
          </cell>
        </row>
        <row r="7601">
          <cell r="B7601" t="str">
            <v>VALE TRANSPORTE</v>
          </cell>
          <cell r="C7601" t="str">
            <v>BENEFICIOS FUNCIONARIOS</v>
          </cell>
          <cell r="I7601" t="str">
            <v>março</v>
          </cell>
          <cell r="N7601">
            <v>445</v>
          </cell>
        </row>
        <row r="7602">
          <cell r="B7602" t="str">
            <v>VALE TRANSPORTE</v>
          </cell>
          <cell r="C7602" t="str">
            <v>BENEFICIOS FUNCIONARIOS</v>
          </cell>
          <cell r="I7602" t="str">
            <v>março</v>
          </cell>
          <cell r="N7602">
            <v>445</v>
          </cell>
        </row>
        <row r="7603">
          <cell r="B7603" t="str">
            <v>VALE TRANSPORTE</v>
          </cell>
          <cell r="C7603" t="str">
            <v>BENEFICIOS FUNCIONARIOS</v>
          </cell>
          <cell r="I7603" t="str">
            <v>março</v>
          </cell>
          <cell r="N7603">
            <v>445</v>
          </cell>
        </row>
        <row r="7604">
          <cell r="B7604" t="str">
            <v>VALE TRANSPORTE</v>
          </cell>
          <cell r="C7604" t="str">
            <v>BENEFICIOS FUNCIONARIOS</v>
          </cell>
          <cell r="I7604" t="str">
            <v>março</v>
          </cell>
          <cell r="N7604">
            <v>445</v>
          </cell>
        </row>
        <row r="7605">
          <cell r="B7605" t="str">
            <v>VALE TRANSPORTE</v>
          </cell>
          <cell r="C7605" t="str">
            <v>BENEFICIOS FUNCIONARIOS</v>
          </cell>
          <cell r="I7605" t="str">
            <v>março</v>
          </cell>
          <cell r="N7605">
            <v>445</v>
          </cell>
        </row>
        <row r="7606">
          <cell r="B7606" t="str">
            <v>VALE TRANSPORTE</v>
          </cell>
          <cell r="C7606" t="str">
            <v>BENEFICIOS FUNCIONARIOS</v>
          </cell>
          <cell r="I7606" t="str">
            <v>março</v>
          </cell>
          <cell r="N7606">
            <v>445</v>
          </cell>
        </row>
        <row r="7607">
          <cell r="B7607" t="str">
            <v>VALE TRANSPORTE</v>
          </cell>
          <cell r="C7607" t="str">
            <v>BENEFICIOS FUNCIONARIOS</v>
          </cell>
          <cell r="I7607" t="str">
            <v>março</v>
          </cell>
          <cell r="N7607">
            <v>445</v>
          </cell>
        </row>
        <row r="7608">
          <cell r="B7608" t="str">
            <v>VALE TRANSPORTE</v>
          </cell>
          <cell r="C7608" t="str">
            <v>BENEFICIOS FUNCIONARIOS</v>
          </cell>
          <cell r="I7608" t="str">
            <v>março</v>
          </cell>
          <cell r="N7608">
            <v>445</v>
          </cell>
        </row>
        <row r="7609">
          <cell r="B7609" t="str">
            <v>VALE TRANSPORTE</v>
          </cell>
          <cell r="C7609" t="str">
            <v>BENEFICIOS FUNCIONARIOS</v>
          </cell>
          <cell r="I7609" t="str">
            <v>março</v>
          </cell>
          <cell r="N7609">
            <v>445</v>
          </cell>
        </row>
        <row r="7610">
          <cell r="B7610" t="str">
            <v>VALE TRANSPORTE</v>
          </cell>
          <cell r="C7610" t="str">
            <v>BENEFICIOS FUNCIONARIOS</v>
          </cell>
          <cell r="I7610" t="str">
            <v>março</v>
          </cell>
          <cell r="N7610">
            <v>445</v>
          </cell>
        </row>
        <row r="7611">
          <cell r="B7611" t="str">
            <v>VALE TRANSPORTE</v>
          </cell>
          <cell r="C7611" t="str">
            <v>BENEFICIOS FUNCIONARIOS</v>
          </cell>
          <cell r="I7611" t="str">
            <v>março</v>
          </cell>
          <cell r="N7611">
            <v>445</v>
          </cell>
        </row>
        <row r="7612">
          <cell r="B7612" t="str">
            <v>VALE TRANSPORTE</v>
          </cell>
          <cell r="C7612" t="str">
            <v>BENEFICIOS FUNCIONARIOS</v>
          </cell>
          <cell r="I7612" t="str">
            <v>março</v>
          </cell>
          <cell r="N7612">
            <v>445</v>
          </cell>
        </row>
        <row r="7613">
          <cell r="B7613" t="str">
            <v>VALE TRANSPORTE</v>
          </cell>
          <cell r="C7613" t="str">
            <v>BENEFICIOS FUNCIONARIOS</v>
          </cell>
          <cell r="I7613" t="str">
            <v>março</v>
          </cell>
          <cell r="N7613">
            <v>445</v>
          </cell>
        </row>
        <row r="7614">
          <cell r="B7614" t="str">
            <v>VALE TRANSPORTE</v>
          </cell>
          <cell r="C7614" t="str">
            <v>BENEFICIOS FUNCIONARIOS</v>
          </cell>
          <cell r="I7614" t="str">
            <v>março</v>
          </cell>
          <cell r="N7614">
            <v>445</v>
          </cell>
        </row>
        <row r="7615">
          <cell r="B7615" t="str">
            <v>VALE TRANSPORTE</v>
          </cell>
          <cell r="C7615" t="str">
            <v>BENEFICIOS FUNCIONARIOS</v>
          </cell>
          <cell r="I7615" t="str">
            <v>março</v>
          </cell>
          <cell r="N7615">
            <v>445</v>
          </cell>
        </row>
        <row r="7616">
          <cell r="B7616" t="str">
            <v>VALE TRANSPORTE</v>
          </cell>
          <cell r="C7616" t="str">
            <v>BENEFICIOS FUNCIONARIOS</v>
          </cell>
          <cell r="I7616" t="str">
            <v>março</v>
          </cell>
          <cell r="N7616">
            <v>445</v>
          </cell>
        </row>
        <row r="7617">
          <cell r="B7617" t="str">
            <v>VALE TRANSPORTE</v>
          </cell>
          <cell r="C7617" t="str">
            <v>BENEFICIOS FUNCIONARIOS</v>
          </cell>
          <cell r="I7617" t="str">
            <v>março</v>
          </cell>
          <cell r="N7617">
            <v>445</v>
          </cell>
        </row>
        <row r="7618">
          <cell r="B7618" t="str">
            <v>VALE TRANSPORTE</v>
          </cell>
          <cell r="C7618" t="str">
            <v>BENEFICIOS FUNCIONARIOS</v>
          </cell>
          <cell r="I7618" t="str">
            <v>março</v>
          </cell>
          <cell r="N7618">
            <v>445</v>
          </cell>
        </row>
        <row r="7619">
          <cell r="B7619" t="str">
            <v>VALE TRANSPORTE</v>
          </cell>
          <cell r="C7619" t="str">
            <v>BENEFICIOS FUNCIONARIOS</v>
          </cell>
          <cell r="I7619" t="str">
            <v>março</v>
          </cell>
          <cell r="N7619">
            <v>445</v>
          </cell>
        </row>
        <row r="7620">
          <cell r="B7620" t="str">
            <v>VALE TRANSPORTE</v>
          </cell>
          <cell r="C7620" t="str">
            <v>BENEFICIOS FUNCIONARIOS</v>
          </cell>
          <cell r="I7620" t="str">
            <v>março</v>
          </cell>
          <cell r="N7620">
            <v>445</v>
          </cell>
        </row>
        <row r="7621">
          <cell r="B7621" t="str">
            <v>VALE TRANSPORTE</v>
          </cell>
          <cell r="C7621" t="str">
            <v>BENEFICIOS FUNCIONARIOS</v>
          </cell>
          <cell r="I7621" t="str">
            <v>março</v>
          </cell>
          <cell r="N7621">
            <v>445</v>
          </cell>
        </row>
        <row r="7622">
          <cell r="B7622" t="str">
            <v>VALE TRANSPORTE</v>
          </cell>
          <cell r="C7622" t="str">
            <v>BENEFICIOS FUNCIONARIOS</v>
          </cell>
          <cell r="I7622" t="str">
            <v>março</v>
          </cell>
          <cell r="N7622">
            <v>445</v>
          </cell>
        </row>
        <row r="7623">
          <cell r="B7623" t="str">
            <v>VALE TRANSPORTE</v>
          </cell>
          <cell r="C7623" t="str">
            <v>BENEFICIOS FUNCIONARIOS</v>
          </cell>
          <cell r="I7623" t="str">
            <v>março</v>
          </cell>
          <cell r="N7623">
            <v>445</v>
          </cell>
        </row>
        <row r="7624">
          <cell r="B7624" t="str">
            <v>VALE TRANSPORTE</v>
          </cell>
          <cell r="C7624" t="str">
            <v>BENEFICIOS FUNCIONARIOS</v>
          </cell>
          <cell r="I7624" t="str">
            <v>março</v>
          </cell>
          <cell r="N7624">
            <v>445</v>
          </cell>
        </row>
        <row r="7625">
          <cell r="B7625" t="str">
            <v>VALE TRANSPORTE</v>
          </cell>
          <cell r="C7625" t="str">
            <v>BENEFICIOS FUNCIONARIOS</v>
          </cell>
          <cell r="I7625" t="str">
            <v>março</v>
          </cell>
          <cell r="N7625">
            <v>445</v>
          </cell>
        </row>
        <row r="7626">
          <cell r="B7626" t="str">
            <v>VALE TRANSPORTE</v>
          </cell>
          <cell r="C7626" t="str">
            <v>BENEFICIOS FUNCIONARIOS</v>
          </cell>
          <cell r="I7626" t="str">
            <v>março</v>
          </cell>
          <cell r="N7626">
            <v>445</v>
          </cell>
        </row>
        <row r="7627">
          <cell r="B7627" t="str">
            <v>VALE TRANSPORTE</v>
          </cell>
          <cell r="C7627" t="str">
            <v>BENEFICIOS FUNCIONARIOS</v>
          </cell>
          <cell r="I7627" t="str">
            <v>março</v>
          </cell>
          <cell r="N7627">
            <v>445</v>
          </cell>
        </row>
        <row r="7628">
          <cell r="B7628" t="str">
            <v>VALE TRANSPORTE</v>
          </cell>
          <cell r="C7628" t="str">
            <v>BENEFICIOS FUNCIONARIOS</v>
          </cell>
          <cell r="I7628" t="str">
            <v>março</v>
          </cell>
          <cell r="N7628">
            <v>445</v>
          </cell>
        </row>
        <row r="7629">
          <cell r="B7629" t="str">
            <v>VALE TRANSPORTE</v>
          </cell>
          <cell r="C7629" t="str">
            <v>BENEFICIOS FUNCIONARIOS</v>
          </cell>
          <cell r="I7629" t="str">
            <v>março</v>
          </cell>
          <cell r="N7629">
            <v>445</v>
          </cell>
        </row>
        <row r="7630">
          <cell r="B7630" t="str">
            <v>VALE TRANSPORTE</v>
          </cell>
          <cell r="C7630" t="str">
            <v>BENEFICIOS FUNCIONARIOS</v>
          </cell>
          <cell r="I7630" t="str">
            <v>março</v>
          </cell>
          <cell r="N7630">
            <v>445</v>
          </cell>
        </row>
        <row r="7631">
          <cell r="B7631" t="str">
            <v>VALE TRANSPORTE</v>
          </cell>
          <cell r="C7631" t="str">
            <v>BENEFICIOS FUNCIONARIOS</v>
          </cell>
          <cell r="I7631" t="str">
            <v>março</v>
          </cell>
          <cell r="N7631">
            <v>445</v>
          </cell>
        </row>
        <row r="7632">
          <cell r="B7632" t="str">
            <v>VALE TRANSPORTE</v>
          </cell>
          <cell r="C7632" t="str">
            <v>BENEFICIOS FUNCIONARIOS</v>
          </cell>
          <cell r="I7632" t="str">
            <v>março</v>
          </cell>
          <cell r="N7632">
            <v>445</v>
          </cell>
        </row>
        <row r="7633">
          <cell r="B7633" t="str">
            <v>VALE TRANSPORTE</v>
          </cell>
          <cell r="C7633" t="str">
            <v>BENEFICIOS FUNCIONARIOS</v>
          </cell>
          <cell r="I7633" t="str">
            <v>março</v>
          </cell>
          <cell r="N7633">
            <v>445</v>
          </cell>
        </row>
        <row r="7634">
          <cell r="B7634" t="str">
            <v>VALE TRANSPORTE</v>
          </cell>
          <cell r="C7634" t="str">
            <v>BENEFICIOS FUNCIONARIOS</v>
          </cell>
          <cell r="I7634" t="str">
            <v>março</v>
          </cell>
          <cell r="N7634">
            <v>445</v>
          </cell>
        </row>
        <row r="7635">
          <cell r="B7635" t="str">
            <v>VALE TRANSPORTE</v>
          </cell>
          <cell r="C7635" t="str">
            <v>BENEFICIOS FUNCIONARIOS</v>
          </cell>
          <cell r="I7635" t="str">
            <v>março</v>
          </cell>
          <cell r="N7635">
            <v>445</v>
          </cell>
        </row>
        <row r="7636">
          <cell r="B7636" t="str">
            <v>VALE TRANSPORTE</v>
          </cell>
          <cell r="C7636" t="str">
            <v>BENEFICIOS FUNCIONARIOS</v>
          </cell>
          <cell r="I7636" t="str">
            <v>março</v>
          </cell>
          <cell r="N7636">
            <v>445</v>
          </cell>
        </row>
        <row r="7637">
          <cell r="B7637" t="str">
            <v>VALE TRANSPORTE</v>
          </cell>
          <cell r="C7637" t="str">
            <v>BENEFICIOS FUNCIONARIOS</v>
          </cell>
          <cell r="I7637" t="str">
            <v>março</v>
          </cell>
          <cell r="N7637">
            <v>445</v>
          </cell>
        </row>
        <row r="7638">
          <cell r="B7638" t="str">
            <v>VALE TRANSPORTE</v>
          </cell>
          <cell r="C7638" t="str">
            <v>BENEFICIOS FUNCIONARIOS</v>
          </cell>
          <cell r="I7638" t="str">
            <v>março</v>
          </cell>
          <cell r="N7638">
            <v>445</v>
          </cell>
        </row>
        <row r="7639">
          <cell r="B7639" t="str">
            <v>VALE TRANSPORTE</v>
          </cell>
          <cell r="C7639" t="str">
            <v>BENEFICIOS FUNCIONARIOS</v>
          </cell>
          <cell r="I7639" t="str">
            <v>março</v>
          </cell>
          <cell r="N7639">
            <v>540</v>
          </cell>
        </row>
        <row r="7640">
          <cell r="B7640" t="str">
            <v>VALE TRANSPORTE</v>
          </cell>
          <cell r="C7640" t="str">
            <v>BENEFICIOS FUNCIONARIOS</v>
          </cell>
          <cell r="I7640" t="str">
            <v>março</v>
          </cell>
          <cell r="N7640">
            <v>550</v>
          </cell>
        </row>
        <row r="7641">
          <cell r="B7641" t="str">
            <v>VALE TRANSPORTE</v>
          </cell>
          <cell r="C7641" t="str">
            <v>BENEFICIOS FUNCIONARIOS</v>
          </cell>
          <cell r="I7641" t="str">
            <v>março</v>
          </cell>
          <cell r="N7641">
            <v>550</v>
          </cell>
        </row>
        <row r="7642">
          <cell r="B7642" t="str">
            <v>VALE TRANSPORTE</v>
          </cell>
          <cell r="C7642" t="str">
            <v>BENEFICIOS FUNCIONARIOS</v>
          </cell>
          <cell r="I7642" t="str">
            <v>março</v>
          </cell>
          <cell r="N7642">
            <v>567.5</v>
          </cell>
        </row>
        <row r="7643">
          <cell r="B7643" t="str">
            <v>VALE TRANSPORTE</v>
          </cell>
          <cell r="C7643" t="str">
            <v>BENEFICIOS FUNCIONARIOS</v>
          </cell>
          <cell r="I7643" t="str">
            <v>março</v>
          </cell>
          <cell r="N7643">
            <v>567.5</v>
          </cell>
        </row>
        <row r="7644">
          <cell r="B7644" t="str">
            <v>VALE TRANSPORTE</v>
          </cell>
          <cell r="C7644" t="str">
            <v>BENEFICIOS FUNCIONARIOS</v>
          </cell>
          <cell r="I7644" t="str">
            <v>abril</v>
          </cell>
          <cell r="N7644">
            <v>62.4</v>
          </cell>
        </row>
        <row r="7645">
          <cell r="B7645" t="str">
            <v>ALIMENTACAO FUNCIONARIOS</v>
          </cell>
          <cell r="C7645" t="str">
            <v>BENEFICIOS FUNCIONARIOS</v>
          </cell>
          <cell r="I7645" t="str">
            <v>abril</v>
          </cell>
          <cell r="N7645">
            <v>180.58</v>
          </cell>
        </row>
        <row r="7646">
          <cell r="B7646" t="str">
            <v>VALE TRANSPORTE</v>
          </cell>
          <cell r="C7646" t="str">
            <v>BENEFICIOS FUNCIONARIOS</v>
          </cell>
          <cell r="I7646" t="str">
            <v>abril</v>
          </cell>
          <cell r="N7646">
            <v>250</v>
          </cell>
        </row>
        <row r="7647">
          <cell r="B7647" t="str">
            <v>VALE TRANSPORTE</v>
          </cell>
          <cell r="C7647" t="str">
            <v>BENEFICIOS FUNCIONARIOS</v>
          </cell>
          <cell r="I7647" t="str">
            <v>abril</v>
          </cell>
          <cell r="N7647">
            <v>250</v>
          </cell>
        </row>
        <row r="7648">
          <cell r="B7648" t="str">
            <v>VALE TRANSPORTE</v>
          </cell>
          <cell r="C7648" t="str">
            <v>BENEFICIOS FUNCIONARIOS</v>
          </cell>
          <cell r="I7648" t="str">
            <v>abril</v>
          </cell>
          <cell r="N7648">
            <v>427.2</v>
          </cell>
        </row>
        <row r="7649">
          <cell r="B7649" t="str">
            <v>VALE TRANSPORTE</v>
          </cell>
          <cell r="C7649" t="str">
            <v>BENEFICIOS FUNCIONARIOS</v>
          </cell>
          <cell r="I7649" t="str">
            <v>abril</v>
          </cell>
          <cell r="N7649">
            <v>445</v>
          </cell>
        </row>
        <row r="7650">
          <cell r="B7650" t="str">
            <v>ALIMENTACAO FUNCIONARIOS</v>
          </cell>
          <cell r="C7650" t="str">
            <v>BENEFICIOS FUNCIONARIOS</v>
          </cell>
          <cell r="I7650" t="str">
            <v>abril</v>
          </cell>
          <cell r="N7650">
            <v>826.84</v>
          </cell>
        </row>
        <row r="7651">
          <cell r="B7651" t="str">
            <v>ALIMENTACAO FUNCIONARIOS</v>
          </cell>
          <cell r="C7651" t="str">
            <v>BENEFICIOS FUNCIONARIOS</v>
          </cell>
          <cell r="I7651" t="str">
            <v>abril</v>
          </cell>
          <cell r="N7651">
            <v>1885.75</v>
          </cell>
        </row>
        <row r="7652">
          <cell r="B7652" t="str">
            <v>PLANO DE SAUDE</v>
          </cell>
          <cell r="C7652" t="str">
            <v>BENEFICIOS FUNCIONARIOS</v>
          </cell>
          <cell r="I7652" t="str">
            <v>abril</v>
          </cell>
          <cell r="N7652">
            <v>2588.4699999999998</v>
          </cell>
        </row>
        <row r="7653">
          <cell r="B7653" t="str">
            <v>ALIMENTACAO FUNCIONARIOS</v>
          </cell>
          <cell r="C7653" t="str">
            <v>BENEFICIOS FUNCIONARIOS</v>
          </cell>
          <cell r="I7653" t="str">
            <v>abril</v>
          </cell>
          <cell r="N7653">
            <v>3987.94</v>
          </cell>
        </row>
        <row r="7654">
          <cell r="B7654" t="str">
            <v>PLANO DE SAUDE</v>
          </cell>
          <cell r="C7654" t="str">
            <v>BENEFICIOS FUNCIONARIOS</v>
          </cell>
          <cell r="I7654" t="str">
            <v>abril</v>
          </cell>
          <cell r="N7654">
            <v>5619.42</v>
          </cell>
        </row>
        <row r="7655">
          <cell r="B7655" t="str">
            <v>ALIMENTACAO FUNCIONARIOS</v>
          </cell>
          <cell r="C7655" t="str">
            <v>BENEFICIOS FUNCIONARIOS</v>
          </cell>
          <cell r="I7655" t="str">
            <v>abril</v>
          </cell>
          <cell r="N7655">
            <v>1854.03</v>
          </cell>
        </row>
        <row r="7656">
          <cell r="B7656" t="str">
            <v>VALE TRANSPORTE</v>
          </cell>
          <cell r="C7656" t="str">
            <v>BENEFICIOS FUNCIONARIOS</v>
          </cell>
          <cell r="I7656" t="str">
            <v>abril</v>
          </cell>
          <cell r="N7656">
            <v>70</v>
          </cell>
        </row>
        <row r="7657">
          <cell r="B7657" t="str">
            <v>VALE TRANSPORTE</v>
          </cell>
          <cell r="C7657" t="str">
            <v>BENEFICIOS FUNCIONARIOS</v>
          </cell>
          <cell r="I7657" t="str">
            <v>abril</v>
          </cell>
          <cell r="N7657">
            <v>70</v>
          </cell>
        </row>
        <row r="7658">
          <cell r="B7658" t="str">
            <v>VALE TRANSPORTE</v>
          </cell>
          <cell r="C7658" t="str">
            <v>BENEFICIOS FUNCIONARIOS</v>
          </cell>
          <cell r="I7658" t="str">
            <v>abril</v>
          </cell>
          <cell r="N7658">
            <v>70</v>
          </cell>
        </row>
        <row r="7659">
          <cell r="B7659" t="str">
            <v>SEGURO DE VIDA</v>
          </cell>
          <cell r="C7659" t="str">
            <v>BENEFICIOS FUNCIONARIOS</v>
          </cell>
          <cell r="I7659" t="str">
            <v>abril</v>
          </cell>
          <cell r="N7659">
            <v>208.39</v>
          </cell>
        </row>
        <row r="7660">
          <cell r="B7660" t="str">
            <v>ALIMENTACAO FUNCIONARIOS</v>
          </cell>
          <cell r="C7660" t="str">
            <v>BENEFICIOS FUNCIONARIOS</v>
          </cell>
          <cell r="I7660" t="str">
            <v>abril</v>
          </cell>
          <cell r="N7660">
            <v>133</v>
          </cell>
        </row>
        <row r="7661">
          <cell r="B7661" t="str">
            <v>ALIMENTACAO FUNCIONARIOS</v>
          </cell>
          <cell r="C7661" t="str">
            <v>BENEFICIOS FUNCIONARIOS</v>
          </cell>
          <cell r="I7661" t="str">
            <v>abril</v>
          </cell>
          <cell r="N7661">
            <v>1067.19</v>
          </cell>
        </row>
        <row r="7662">
          <cell r="B7662" t="str">
            <v>VALE TRANSPORTE</v>
          </cell>
          <cell r="C7662" t="str">
            <v>BENEFICIOS FUNCIONARIOS</v>
          </cell>
          <cell r="I7662" t="str">
            <v>abril</v>
          </cell>
          <cell r="N7662">
            <v>70</v>
          </cell>
        </row>
        <row r="7663">
          <cell r="B7663" t="str">
            <v>VALE TRANSPORTE</v>
          </cell>
          <cell r="C7663" t="str">
            <v>BENEFICIOS FUNCIONARIOS</v>
          </cell>
          <cell r="I7663" t="str">
            <v>abril</v>
          </cell>
          <cell r="N7663">
            <v>70</v>
          </cell>
        </row>
        <row r="7664">
          <cell r="B7664" t="str">
            <v>ALIMENTACAO FUNCIONARIOS</v>
          </cell>
          <cell r="C7664" t="str">
            <v>BENEFICIOS FUNCIONARIOS</v>
          </cell>
          <cell r="I7664" t="str">
            <v>abril</v>
          </cell>
          <cell r="N7664">
            <v>320</v>
          </cell>
        </row>
        <row r="7665">
          <cell r="B7665" t="str">
            <v>EMPRESTIMO P/ FUNCIONARIO</v>
          </cell>
          <cell r="C7665" t="str">
            <v>BENEFICIOS FUNCIONARIOS</v>
          </cell>
          <cell r="I7665" t="str">
            <v>abril</v>
          </cell>
          <cell r="N7665">
            <v>4000</v>
          </cell>
        </row>
        <row r="7666">
          <cell r="B7666" t="str">
            <v>ALIMENTACAO FUNCIONARIOS</v>
          </cell>
          <cell r="C7666" t="str">
            <v>BENEFICIOS FUNCIONARIOS</v>
          </cell>
          <cell r="I7666" t="str">
            <v>abril</v>
          </cell>
          <cell r="N7666">
            <v>4150.66</v>
          </cell>
        </row>
        <row r="7667">
          <cell r="B7667" t="str">
            <v>ALIMENTACAO FUNCIONARIOS</v>
          </cell>
          <cell r="C7667" t="str">
            <v>BENEFICIOS FUNCIONARIOS</v>
          </cell>
          <cell r="I7667" t="str">
            <v>abril</v>
          </cell>
          <cell r="N7667">
            <v>1319.63</v>
          </cell>
        </row>
        <row r="7668">
          <cell r="B7668" t="str">
            <v>SEGURO DE VIDA</v>
          </cell>
          <cell r="C7668" t="str">
            <v>BENEFICIOS FUNCIONARIOS</v>
          </cell>
          <cell r="I7668" t="str">
            <v>abril</v>
          </cell>
          <cell r="N7668">
            <v>557.52</v>
          </cell>
        </row>
        <row r="7669">
          <cell r="B7669" t="str">
            <v>CURSOS E TREINAMENTOS / DESENVOLVIMENTO DE PESSOAS</v>
          </cell>
          <cell r="C7669" t="str">
            <v>BENEFICIOS FUNCIONARIOS</v>
          </cell>
          <cell r="I7669" t="str">
            <v>abril</v>
          </cell>
          <cell r="N7669">
            <v>6741.74</v>
          </cell>
        </row>
        <row r="7670">
          <cell r="B7670" t="str">
            <v>ALIMENTACAO FUNCIONARIOS</v>
          </cell>
          <cell r="C7670" t="str">
            <v>BENEFICIOS FUNCIONARIOS</v>
          </cell>
          <cell r="I7670" t="str">
            <v>abril</v>
          </cell>
          <cell r="N7670">
            <v>875.99</v>
          </cell>
        </row>
        <row r="7671">
          <cell r="B7671" t="str">
            <v>ALIMENTACAO FUNCIONARIOS</v>
          </cell>
          <cell r="C7671" t="str">
            <v>BENEFICIOS FUNCIONARIOS</v>
          </cell>
          <cell r="I7671" t="str">
            <v>abril</v>
          </cell>
          <cell r="N7671">
            <v>1673.44</v>
          </cell>
        </row>
        <row r="7672">
          <cell r="B7672" t="str">
            <v>ALIMENTACAO FUNCIONARIOS</v>
          </cell>
          <cell r="C7672" t="str">
            <v>BENEFICIOS FUNCIONARIOS</v>
          </cell>
          <cell r="I7672" t="str">
            <v>abril</v>
          </cell>
          <cell r="N7672">
            <v>3424.14</v>
          </cell>
        </row>
        <row r="7673">
          <cell r="B7673" t="str">
            <v>VALE TRANSPORTE</v>
          </cell>
          <cell r="C7673" t="str">
            <v>BENEFICIOS FUNCIONARIOS</v>
          </cell>
          <cell r="I7673" t="str">
            <v>abril</v>
          </cell>
          <cell r="N7673">
            <v>8</v>
          </cell>
        </row>
        <row r="7674">
          <cell r="B7674" t="str">
            <v>VALE TRANSPORTE</v>
          </cell>
          <cell r="C7674" t="str">
            <v>BENEFICIOS FUNCIONARIOS</v>
          </cell>
          <cell r="I7674" t="str">
            <v>abril</v>
          </cell>
          <cell r="N7674">
            <v>9.7799999999999994</v>
          </cell>
        </row>
        <row r="7675">
          <cell r="B7675" t="str">
            <v>VALE TRANSPORTE</v>
          </cell>
          <cell r="C7675" t="str">
            <v>BENEFICIOS FUNCIONARIOS</v>
          </cell>
          <cell r="I7675" t="str">
            <v>abril</v>
          </cell>
          <cell r="N7675">
            <v>17.8</v>
          </cell>
        </row>
        <row r="7676">
          <cell r="B7676" t="str">
            <v>VALE TRANSPORTE</v>
          </cell>
          <cell r="C7676" t="str">
            <v>BENEFICIOS FUNCIONARIOS</v>
          </cell>
          <cell r="I7676" t="str">
            <v>abril</v>
          </cell>
          <cell r="N7676">
            <v>17.98</v>
          </cell>
        </row>
        <row r="7677">
          <cell r="B7677" t="str">
            <v>VALE TRANSPORTE</v>
          </cell>
          <cell r="C7677" t="str">
            <v>BENEFICIOS FUNCIONARIOS</v>
          </cell>
          <cell r="I7677" t="str">
            <v>abril</v>
          </cell>
          <cell r="N7677">
            <v>130</v>
          </cell>
        </row>
        <row r="7678">
          <cell r="B7678" t="str">
            <v>VALE TRANSPORTE</v>
          </cell>
          <cell r="C7678" t="str">
            <v>BENEFICIOS FUNCIONARIOS</v>
          </cell>
          <cell r="I7678" t="str">
            <v>abril</v>
          </cell>
          <cell r="N7678">
            <v>140</v>
          </cell>
        </row>
        <row r="7679">
          <cell r="B7679" t="str">
            <v>VALE TRANSPORTE</v>
          </cell>
          <cell r="C7679" t="str">
            <v>BENEFICIOS FUNCIONARIOS</v>
          </cell>
          <cell r="I7679" t="str">
            <v>abril</v>
          </cell>
          <cell r="N7679">
            <v>220</v>
          </cell>
        </row>
        <row r="7680">
          <cell r="B7680" t="str">
            <v>VALE TRANSPORTE</v>
          </cell>
          <cell r="C7680" t="str">
            <v>BENEFICIOS FUNCIONARIOS</v>
          </cell>
          <cell r="I7680" t="str">
            <v>abril</v>
          </cell>
          <cell r="N7680">
            <v>220</v>
          </cell>
        </row>
        <row r="7681">
          <cell r="B7681" t="str">
            <v>VALE TRANSPORTE</v>
          </cell>
          <cell r="C7681" t="str">
            <v>BENEFICIOS FUNCIONARIOS</v>
          </cell>
          <cell r="I7681" t="str">
            <v>abril</v>
          </cell>
          <cell r="N7681">
            <v>220</v>
          </cell>
        </row>
        <row r="7682">
          <cell r="B7682" t="str">
            <v>VALE TRANSPORTE</v>
          </cell>
          <cell r="C7682" t="str">
            <v>BENEFICIOS FUNCIONARIOS</v>
          </cell>
          <cell r="I7682" t="str">
            <v>abril</v>
          </cell>
          <cell r="N7682">
            <v>220</v>
          </cell>
        </row>
        <row r="7683">
          <cell r="B7683" t="str">
            <v>VALE TRANSPORTE</v>
          </cell>
          <cell r="C7683" t="str">
            <v>BENEFICIOS FUNCIONARIOS</v>
          </cell>
          <cell r="I7683" t="str">
            <v>abril</v>
          </cell>
          <cell r="N7683">
            <v>228.8</v>
          </cell>
        </row>
        <row r="7684">
          <cell r="B7684" t="str">
            <v>VALE TRANSPORTE</v>
          </cell>
          <cell r="C7684" t="str">
            <v>BENEFICIOS FUNCIONARIOS</v>
          </cell>
          <cell r="I7684" t="str">
            <v>abril</v>
          </cell>
          <cell r="N7684">
            <v>250</v>
          </cell>
        </row>
        <row r="7685">
          <cell r="B7685" t="str">
            <v>VALE TRANSPORTE</v>
          </cell>
          <cell r="C7685" t="str">
            <v>BENEFICIOS FUNCIONARIOS</v>
          </cell>
          <cell r="I7685" t="str">
            <v>abril</v>
          </cell>
          <cell r="N7685">
            <v>260</v>
          </cell>
        </row>
        <row r="7686">
          <cell r="B7686" t="str">
            <v>VALE TRANSPORTE</v>
          </cell>
          <cell r="C7686" t="str">
            <v>BENEFICIOS FUNCIONARIOS</v>
          </cell>
          <cell r="I7686" t="str">
            <v>abril</v>
          </cell>
          <cell r="N7686">
            <v>260</v>
          </cell>
        </row>
        <row r="7687">
          <cell r="B7687" t="str">
            <v>VALE TRANSPORTE</v>
          </cell>
          <cell r="C7687" t="str">
            <v>BENEFICIOS FUNCIONARIOS</v>
          </cell>
          <cell r="I7687" t="str">
            <v>abril</v>
          </cell>
          <cell r="N7687">
            <v>260</v>
          </cell>
        </row>
        <row r="7688">
          <cell r="B7688" t="str">
            <v>VALE TRANSPORTE</v>
          </cell>
          <cell r="C7688" t="str">
            <v>BENEFICIOS FUNCIONARIOS</v>
          </cell>
          <cell r="I7688" t="str">
            <v>abril</v>
          </cell>
          <cell r="N7688">
            <v>260</v>
          </cell>
        </row>
        <row r="7689">
          <cell r="B7689" t="str">
            <v>VALE TRANSPORTE</v>
          </cell>
          <cell r="C7689" t="str">
            <v>BENEFICIOS FUNCIONARIOS</v>
          </cell>
          <cell r="I7689" t="str">
            <v>abril</v>
          </cell>
          <cell r="N7689">
            <v>260</v>
          </cell>
        </row>
        <row r="7690">
          <cell r="B7690" t="str">
            <v>VALE TRANSPORTE</v>
          </cell>
          <cell r="C7690" t="str">
            <v>BENEFICIOS FUNCIONARIOS</v>
          </cell>
          <cell r="I7690" t="str">
            <v>abril</v>
          </cell>
          <cell r="N7690">
            <v>260</v>
          </cell>
        </row>
        <row r="7691">
          <cell r="B7691" t="str">
            <v>VALE TRANSPORTE</v>
          </cell>
          <cell r="C7691" t="str">
            <v>BENEFICIOS FUNCIONARIOS</v>
          </cell>
          <cell r="I7691" t="str">
            <v>abril</v>
          </cell>
          <cell r="N7691">
            <v>260</v>
          </cell>
        </row>
        <row r="7692">
          <cell r="B7692" t="str">
            <v>VALE TRANSPORTE</v>
          </cell>
          <cell r="C7692" t="str">
            <v>BENEFICIOS FUNCIONARIOS</v>
          </cell>
          <cell r="I7692" t="str">
            <v>abril</v>
          </cell>
          <cell r="N7692">
            <v>260</v>
          </cell>
        </row>
        <row r="7693">
          <cell r="B7693" t="str">
            <v>VALE TRANSPORTE</v>
          </cell>
          <cell r="C7693" t="str">
            <v>BENEFICIOS FUNCIONARIOS</v>
          </cell>
          <cell r="I7693" t="str">
            <v>abril</v>
          </cell>
          <cell r="N7693">
            <v>260</v>
          </cell>
        </row>
        <row r="7694">
          <cell r="B7694" t="str">
            <v>VALE TRANSPORTE</v>
          </cell>
          <cell r="C7694" t="str">
            <v>BENEFICIOS FUNCIONARIOS</v>
          </cell>
          <cell r="I7694" t="str">
            <v>abril</v>
          </cell>
          <cell r="N7694">
            <v>260</v>
          </cell>
        </row>
        <row r="7695">
          <cell r="B7695" t="str">
            <v>VALE TRANSPORTE</v>
          </cell>
          <cell r="C7695" t="str">
            <v>BENEFICIOS FUNCIONARIOS</v>
          </cell>
          <cell r="I7695" t="str">
            <v>abril</v>
          </cell>
          <cell r="N7695">
            <v>260</v>
          </cell>
        </row>
        <row r="7696">
          <cell r="B7696" t="str">
            <v>VALE TRANSPORTE</v>
          </cell>
          <cell r="C7696" t="str">
            <v>BENEFICIOS FUNCIONARIOS</v>
          </cell>
          <cell r="I7696" t="str">
            <v>abril</v>
          </cell>
          <cell r="N7696">
            <v>260</v>
          </cell>
        </row>
        <row r="7697">
          <cell r="B7697" t="str">
            <v>VALE TRANSPORTE</v>
          </cell>
          <cell r="C7697" t="str">
            <v>BENEFICIOS FUNCIONARIOS</v>
          </cell>
          <cell r="I7697" t="str">
            <v>abril</v>
          </cell>
          <cell r="N7697">
            <v>260</v>
          </cell>
        </row>
        <row r="7698">
          <cell r="B7698" t="str">
            <v>VALE TRANSPORTE</v>
          </cell>
          <cell r="C7698" t="str">
            <v>BENEFICIOS FUNCIONARIOS</v>
          </cell>
          <cell r="I7698" t="str">
            <v>abril</v>
          </cell>
          <cell r="N7698">
            <v>260</v>
          </cell>
        </row>
        <row r="7699">
          <cell r="B7699" t="str">
            <v>VALE TRANSPORTE</v>
          </cell>
          <cell r="C7699" t="str">
            <v>BENEFICIOS FUNCIONARIOS</v>
          </cell>
          <cell r="I7699" t="str">
            <v>abril</v>
          </cell>
          <cell r="N7699">
            <v>260</v>
          </cell>
        </row>
        <row r="7700">
          <cell r="B7700" t="str">
            <v>VALE TRANSPORTE</v>
          </cell>
          <cell r="C7700" t="str">
            <v>BENEFICIOS FUNCIONARIOS</v>
          </cell>
          <cell r="I7700" t="str">
            <v>abril</v>
          </cell>
          <cell r="N7700">
            <v>260</v>
          </cell>
        </row>
        <row r="7701">
          <cell r="B7701" t="str">
            <v>VALE TRANSPORTE</v>
          </cell>
          <cell r="C7701" t="str">
            <v>BENEFICIOS FUNCIONARIOS</v>
          </cell>
          <cell r="I7701" t="str">
            <v>abril</v>
          </cell>
          <cell r="N7701">
            <v>260</v>
          </cell>
        </row>
        <row r="7702">
          <cell r="B7702" t="str">
            <v>VALE TRANSPORTE</v>
          </cell>
          <cell r="C7702" t="str">
            <v>BENEFICIOS FUNCIONARIOS</v>
          </cell>
          <cell r="I7702" t="str">
            <v>abril</v>
          </cell>
          <cell r="N7702">
            <v>260</v>
          </cell>
        </row>
        <row r="7703">
          <cell r="B7703" t="str">
            <v>VALE TRANSPORTE</v>
          </cell>
          <cell r="C7703" t="str">
            <v>BENEFICIOS FUNCIONARIOS</v>
          </cell>
          <cell r="I7703" t="str">
            <v>abril</v>
          </cell>
          <cell r="N7703">
            <v>260</v>
          </cell>
        </row>
        <row r="7704">
          <cell r="B7704" t="str">
            <v>VALE TRANSPORTE</v>
          </cell>
          <cell r="C7704" t="str">
            <v>BENEFICIOS FUNCIONARIOS</v>
          </cell>
          <cell r="I7704" t="str">
            <v>abril</v>
          </cell>
          <cell r="N7704">
            <v>260</v>
          </cell>
        </row>
        <row r="7705">
          <cell r="B7705" t="str">
            <v>VALE TRANSPORTE</v>
          </cell>
          <cell r="C7705" t="str">
            <v>BENEFICIOS FUNCIONARIOS</v>
          </cell>
          <cell r="I7705" t="str">
            <v>abril</v>
          </cell>
          <cell r="N7705">
            <v>260</v>
          </cell>
        </row>
        <row r="7706">
          <cell r="B7706" t="str">
            <v>VALE TRANSPORTE</v>
          </cell>
          <cell r="C7706" t="str">
            <v>BENEFICIOS FUNCIONARIOS</v>
          </cell>
          <cell r="I7706" t="str">
            <v>abril</v>
          </cell>
          <cell r="N7706">
            <v>373.8</v>
          </cell>
        </row>
        <row r="7707">
          <cell r="B7707" t="str">
            <v>VALE TRANSPORTE</v>
          </cell>
          <cell r="C7707" t="str">
            <v>BENEFICIOS FUNCIONARIOS</v>
          </cell>
          <cell r="I7707" t="str">
            <v>abril</v>
          </cell>
          <cell r="N7707">
            <v>373.8</v>
          </cell>
        </row>
        <row r="7708">
          <cell r="B7708" t="str">
            <v>VALE TRANSPORTE</v>
          </cell>
          <cell r="C7708" t="str">
            <v>BENEFICIOS FUNCIONARIOS</v>
          </cell>
          <cell r="I7708" t="str">
            <v>abril</v>
          </cell>
          <cell r="N7708">
            <v>373.8</v>
          </cell>
        </row>
        <row r="7709">
          <cell r="B7709" t="str">
            <v>VALE TRANSPORTE</v>
          </cell>
          <cell r="C7709" t="str">
            <v>BENEFICIOS FUNCIONARIOS</v>
          </cell>
          <cell r="I7709" t="str">
            <v>abril</v>
          </cell>
          <cell r="N7709">
            <v>391.6</v>
          </cell>
        </row>
        <row r="7710">
          <cell r="B7710" t="str">
            <v>VALE TRANSPORTE</v>
          </cell>
          <cell r="C7710" t="str">
            <v>BENEFICIOS FUNCIONARIOS</v>
          </cell>
          <cell r="I7710" t="str">
            <v>abril</v>
          </cell>
          <cell r="N7710">
            <v>391.6</v>
          </cell>
        </row>
        <row r="7711">
          <cell r="B7711" t="str">
            <v>VALE TRANSPORTE</v>
          </cell>
          <cell r="C7711" t="str">
            <v>BENEFICIOS FUNCIONARIOS</v>
          </cell>
          <cell r="I7711" t="str">
            <v>abril</v>
          </cell>
          <cell r="N7711">
            <v>391.6</v>
          </cell>
        </row>
        <row r="7712">
          <cell r="B7712" t="str">
            <v>VALE TRANSPORTE</v>
          </cell>
          <cell r="C7712" t="str">
            <v>BENEFICIOS FUNCIONARIOS</v>
          </cell>
          <cell r="I7712" t="str">
            <v>abril</v>
          </cell>
          <cell r="N7712">
            <v>391.6</v>
          </cell>
        </row>
        <row r="7713">
          <cell r="B7713" t="str">
            <v>VALE TRANSPORTE</v>
          </cell>
          <cell r="C7713" t="str">
            <v>BENEFICIOS FUNCIONARIOS</v>
          </cell>
          <cell r="I7713" t="str">
            <v>abril</v>
          </cell>
          <cell r="N7713">
            <v>391.6</v>
          </cell>
        </row>
        <row r="7714">
          <cell r="B7714" t="str">
            <v>VALE TRANSPORTE</v>
          </cell>
          <cell r="C7714" t="str">
            <v>BENEFICIOS FUNCIONARIOS</v>
          </cell>
          <cell r="I7714" t="str">
            <v>abril</v>
          </cell>
          <cell r="N7714">
            <v>391.6</v>
          </cell>
        </row>
        <row r="7715">
          <cell r="B7715" t="str">
            <v>VALE TRANSPORTE</v>
          </cell>
          <cell r="C7715" t="str">
            <v>BENEFICIOS FUNCIONARIOS</v>
          </cell>
          <cell r="I7715" t="str">
            <v>abril</v>
          </cell>
          <cell r="N7715">
            <v>391.6</v>
          </cell>
        </row>
        <row r="7716">
          <cell r="B7716" t="str">
            <v>VALE TRANSPORTE</v>
          </cell>
          <cell r="C7716" t="str">
            <v>BENEFICIOS FUNCIONARIOS</v>
          </cell>
          <cell r="I7716" t="str">
            <v>abril</v>
          </cell>
          <cell r="N7716">
            <v>391.6</v>
          </cell>
        </row>
        <row r="7717">
          <cell r="B7717" t="str">
            <v>VALE TRANSPORTE</v>
          </cell>
          <cell r="C7717" t="str">
            <v>BENEFICIOS FUNCIONARIOS</v>
          </cell>
          <cell r="I7717" t="str">
            <v>abril</v>
          </cell>
          <cell r="N7717">
            <v>391.6</v>
          </cell>
        </row>
        <row r="7718">
          <cell r="B7718" t="str">
            <v>VALE TRANSPORTE</v>
          </cell>
          <cell r="C7718" t="str">
            <v>BENEFICIOS FUNCIONARIOS</v>
          </cell>
          <cell r="I7718" t="str">
            <v>abril</v>
          </cell>
          <cell r="N7718">
            <v>391.6</v>
          </cell>
        </row>
        <row r="7719">
          <cell r="B7719" t="str">
            <v>VALE TRANSPORTE</v>
          </cell>
          <cell r="C7719" t="str">
            <v>BENEFICIOS FUNCIONARIOS</v>
          </cell>
          <cell r="I7719" t="str">
            <v>abril</v>
          </cell>
          <cell r="N7719">
            <v>391.6</v>
          </cell>
        </row>
        <row r="7720">
          <cell r="B7720" t="str">
            <v>VALE TRANSPORTE</v>
          </cell>
          <cell r="C7720" t="str">
            <v>BENEFICIOS FUNCIONARIOS</v>
          </cell>
          <cell r="I7720" t="str">
            <v>abril</v>
          </cell>
          <cell r="N7720">
            <v>391.6</v>
          </cell>
        </row>
        <row r="7721">
          <cell r="B7721" t="str">
            <v>VALE TRANSPORTE</v>
          </cell>
          <cell r="C7721" t="str">
            <v>BENEFICIOS FUNCIONARIOS</v>
          </cell>
          <cell r="I7721" t="str">
            <v>abril</v>
          </cell>
          <cell r="N7721">
            <v>391.6</v>
          </cell>
        </row>
        <row r="7722">
          <cell r="B7722" t="str">
            <v>VALE TRANSPORTE</v>
          </cell>
          <cell r="C7722" t="str">
            <v>BENEFICIOS FUNCIONARIOS</v>
          </cell>
          <cell r="I7722" t="str">
            <v>abril</v>
          </cell>
          <cell r="N7722">
            <v>391.6</v>
          </cell>
        </row>
        <row r="7723">
          <cell r="B7723" t="str">
            <v>VALE TRANSPORTE</v>
          </cell>
          <cell r="C7723" t="str">
            <v>BENEFICIOS FUNCIONARIOS</v>
          </cell>
          <cell r="I7723" t="str">
            <v>abril</v>
          </cell>
          <cell r="N7723">
            <v>391.6</v>
          </cell>
        </row>
        <row r="7724">
          <cell r="B7724" t="str">
            <v>VALE TRANSPORTE</v>
          </cell>
          <cell r="C7724" t="str">
            <v>BENEFICIOS FUNCIONARIOS</v>
          </cell>
          <cell r="I7724" t="str">
            <v>abril</v>
          </cell>
          <cell r="N7724">
            <v>445</v>
          </cell>
        </row>
        <row r="7725">
          <cell r="B7725" t="str">
            <v>VALE TRANSPORTE</v>
          </cell>
          <cell r="C7725" t="str">
            <v>BENEFICIOS FUNCIONARIOS</v>
          </cell>
          <cell r="I7725" t="str">
            <v>abril</v>
          </cell>
          <cell r="N7725">
            <v>462.8</v>
          </cell>
        </row>
        <row r="7726">
          <cell r="B7726" t="str">
            <v>VALE TRANSPORTE</v>
          </cell>
          <cell r="C7726" t="str">
            <v>BENEFICIOS FUNCIONARIOS</v>
          </cell>
          <cell r="I7726" t="str">
            <v>abril</v>
          </cell>
          <cell r="N7726">
            <v>462.8</v>
          </cell>
        </row>
        <row r="7727">
          <cell r="B7727" t="str">
            <v>VALE TRANSPORTE</v>
          </cell>
          <cell r="C7727" t="str">
            <v>BENEFICIOS FUNCIONARIOS</v>
          </cell>
          <cell r="I7727" t="str">
            <v>abril</v>
          </cell>
          <cell r="N7727">
            <v>462.8</v>
          </cell>
        </row>
        <row r="7728">
          <cell r="B7728" t="str">
            <v>VALE TRANSPORTE</v>
          </cell>
          <cell r="C7728" t="str">
            <v>BENEFICIOS FUNCIONARIOS</v>
          </cell>
          <cell r="I7728" t="str">
            <v>abril</v>
          </cell>
          <cell r="N7728">
            <v>462.8</v>
          </cell>
        </row>
        <row r="7729">
          <cell r="B7729" t="str">
            <v>VALE TRANSPORTE</v>
          </cell>
          <cell r="C7729" t="str">
            <v>BENEFICIOS FUNCIONARIOS</v>
          </cell>
          <cell r="I7729" t="str">
            <v>abril</v>
          </cell>
          <cell r="N7729">
            <v>462.8</v>
          </cell>
        </row>
        <row r="7730">
          <cell r="B7730" t="str">
            <v>VALE TRANSPORTE</v>
          </cell>
          <cell r="C7730" t="str">
            <v>BENEFICIOS FUNCIONARIOS</v>
          </cell>
          <cell r="I7730" t="str">
            <v>abril</v>
          </cell>
          <cell r="N7730">
            <v>462.8</v>
          </cell>
        </row>
        <row r="7731">
          <cell r="B7731" t="str">
            <v>VALE TRANSPORTE</v>
          </cell>
          <cell r="C7731" t="str">
            <v>BENEFICIOS FUNCIONARIOS</v>
          </cell>
          <cell r="I7731" t="str">
            <v>abril</v>
          </cell>
          <cell r="N7731">
            <v>462.8</v>
          </cell>
        </row>
        <row r="7732">
          <cell r="B7732" t="str">
            <v>VALE TRANSPORTE</v>
          </cell>
          <cell r="C7732" t="str">
            <v>BENEFICIOS FUNCIONARIOS</v>
          </cell>
          <cell r="I7732" t="str">
            <v>abril</v>
          </cell>
          <cell r="N7732">
            <v>462.8</v>
          </cell>
        </row>
        <row r="7733">
          <cell r="B7733" t="str">
            <v>VALE TRANSPORTE</v>
          </cell>
          <cell r="C7733" t="str">
            <v>BENEFICIOS FUNCIONARIOS</v>
          </cell>
          <cell r="I7733" t="str">
            <v>abril</v>
          </cell>
          <cell r="N7733">
            <v>462.8</v>
          </cell>
        </row>
        <row r="7734">
          <cell r="B7734" t="str">
            <v>VALE TRANSPORTE</v>
          </cell>
          <cell r="C7734" t="str">
            <v>BENEFICIOS FUNCIONARIOS</v>
          </cell>
          <cell r="I7734" t="str">
            <v>abril</v>
          </cell>
          <cell r="N7734">
            <v>462.8</v>
          </cell>
        </row>
        <row r="7735">
          <cell r="B7735" t="str">
            <v>VALE TRANSPORTE</v>
          </cell>
          <cell r="C7735" t="str">
            <v>BENEFICIOS FUNCIONARIOS</v>
          </cell>
          <cell r="I7735" t="str">
            <v>abril</v>
          </cell>
          <cell r="N7735">
            <v>462.8</v>
          </cell>
        </row>
        <row r="7736">
          <cell r="B7736" t="str">
            <v>VALE TRANSPORTE</v>
          </cell>
          <cell r="C7736" t="str">
            <v>BENEFICIOS FUNCIONARIOS</v>
          </cell>
          <cell r="I7736" t="str">
            <v>abril</v>
          </cell>
          <cell r="N7736">
            <v>462.8</v>
          </cell>
        </row>
        <row r="7737">
          <cell r="B7737" t="str">
            <v>VALE TRANSPORTE</v>
          </cell>
          <cell r="C7737" t="str">
            <v>BENEFICIOS FUNCIONARIOS</v>
          </cell>
          <cell r="I7737" t="str">
            <v>abril</v>
          </cell>
          <cell r="N7737">
            <v>462.8</v>
          </cell>
        </row>
        <row r="7738">
          <cell r="B7738" t="str">
            <v>VALE TRANSPORTE</v>
          </cell>
          <cell r="C7738" t="str">
            <v>BENEFICIOS FUNCIONARIOS</v>
          </cell>
          <cell r="I7738" t="str">
            <v>abril</v>
          </cell>
          <cell r="N7738">
            <v>462.8</v>
          </cell>
        </row>
        <row r="7739">
          <cell r="B7739" t="str">
            <v>VALE TRANSPORTE</v>
          </cell>
          <cell r="C7739" t="str">
            <v>BENEFICIOS FUNCIONARIOS</v>
          </cell>
          <cell r="I7739" t="str">
            <v>abril</v>
          </cell>
          <cell r="N7739">
            <v>462.8</v>
          </cell>
        </row>
        <row r="7740">
          <cell r="B7740" t="str">
            <v>VALE TRANSPORTE</v>
          </cell>
          <cell r="C7740" t="str">
            <v>BENEFICIOS FUNCIONARIOS</v>
          </cell>
          <cell r="I7740" t="str">
            <v>abril</v>
          </cell>
          <cell r="N7740">
            <v>462.8</v>
          </cell>
        </row>
        <row r="7741">
          <cell r="B7741" t="str">
            <v>VALE TRANSPORTE</v>
          </cell>
          <cell r="C7741" t="str">
            <v>BENEFICIOS FUNCIONARIOS</v>
          </cell>
          <cell r="I7741" t="str">
            <v>abril</v>
          </cell>
          <cell r="N7741">
            <v>462.8</v>
          </cell>
        </row>
        <row r="7742">
          <cell r="B7742" t="str">
            <v>VALE TRANSPORTE</v>
          </cell>
          <cell r="C7742" t="str">
            <v>BENEFICIOS FUNCIONARIOS</v>
          </cell>
          <cell r="I7742" t="str">
            <v>abril</v>
          </cell>
          <cell r="N7742">
            <v>462.8</v>
          </cell>
        </row>
        <row r="7743">
          <cell r="B7743" t="str">
            <v>VALE TRANSPORTE</v>
          </cell>
          <cell r="C7743" t="str">
            <v>BENEFICIOS FUNCIONARIOS</v>
          </cell>
          <cell r="I7743" t="str">
            <v>abril</v>
          </cell>
          <cell r="N7743">
            <v>462.8</v>
          </cell>
        </row>
        <row r="7744">
          <cell r="B7744" t="str">
            <v>VALE TRANSPORTE</v>
          </cell>
          <cell r="C7744" t="str">
            <v>BENEFICIOS FUNCIONARIOS</v>
          </cell>
          <cell r="I7744" t="str">
            <v>abril</v>
          </cell>
          <cell r="N7744">
            <v>462.8</v>
          </cell>
        </row>
        <row r="7745">
          <cell r="B7745" t="str">
            <v>VALE TRANSPORTE</v>
          </cell>
          <cell r="C7745" t="str">
            <v>BENEFICIOS FUNCIONARIOS</v>
          </cell>
          <cell r="I7745" t="str">
            <v>abril</v>
          </cell>
          <cell r="N7745">
            <v>462.8</v>
          </cell>
        </row>
        <row r="7746">
          <cell r="B7746" t="str">
            <v>VALE TRANSPORTE</v>
          </cell>
          <cell r="C7746" t="str">
            <v>BENEFICIOS FUNCIONARIOS</v>
          </cell>
          <cell r="I7746" t="str">
            <v>abril</v>
          </cell>
          <cell r="N7746">
            <v>462.8</v>
          </cell>
        </row>
        <row r="7747">
          <cell r="B7747" t="str">
            <v>VALE TRANSPORTE</v>
          </cell>
          <cell r="C7747" t="str">
            <v>BENEFICIOS FUNCIONARIOS</v>
          </cell>
          <cell r="I7747" t="str">
            <v>abril</v>
          </cell>
          <cell r="N7747">
            <v>462.8</v>
          </cell>
        </row>
        <row r="7748">
          <cell r="B7748" t="str">
            <v>VALE TRANSPORTE</v>
          </cell>
          <cell r="C7748" t="str">
            <v>BENEFICIOS FUNCIONARIOS</v>
          </cell>
          <cell r="I7748" t="str">
            <v>abril</v>
          </cell>
          <cell r="N7748">
            <v>462.8</v>
          </cell>
        </row>
        <row r="7749">
          <cell r="B7749" t="str">
            <v>VALE TRANSPORTE</v>
          </cell>
          <cell r="C7749" t="str">
            <v>BENEFICIOS FUNCIONARIOS</v>
          </cell>
          <cell r="I7749" t="str">
            <v>abril</v>
          </cell>
          <cell r="N7749">
            <v>462.8</v>
          </cell>
        </row>
        <row r="7750">
          <cell r="B7750" t="str">
            <v>VALE TRANSPORTE</v>
          </cell>
          <cell r="C7750" t="str">
            <v>BENEFICIOS FUNCIONARIOS</v>
          </cell>
          <cell r="I7750" t="str">
            <v>abril</v>
          </cell>
          <cell r="N7750">
            <v>462.8</v>
          </cell>
        </row>
        <row r="7751">
          <cell r="B7751" t="str">
            <v>VALE TRANSPORTE</v>
          </cell>
          <cell r="C7751" t="str">
            <v>BENEFICIOS FUNCIONARIOS</v>
          </cell>
          <cell r="I7751" t="str">
            <v>abril</v>
          </cell>
          <cell r="N7751">
            <v>462.8</v>
          </cell>
        </row>
        <row r="7752">
          <cell r="B7752" t="str">
            <v>VALE TRANSPORTE</v>
          </cell>
          <cell r="C7752" t="str">
            <v>BENEFICIOS FUNCIONARIOS</v>
          </cell>
          <cell r="I7752" t="str">
            <v>abril</v>
          </cell>
          <cell r="N7752">
            <v>550</v>
          </cell>
        </row>
        <row r="7753">
          <cell r="B7753" t="str">
            <v>VALE TRANSPORTE</v>
          </cell>
          <cell r="C7753" t="str">
            <v>BENEFICIOS FUNCIONARIOS</v>
          </cell>
          <cell r="I7753" t="str">
            <v>abril</v>
          </cell>
          <cell r="N7753">
            <v>561.6</v>
          </cell>
        </row>
        <row r="7754">
          <cell r="B7754" t="str">
            <v>VALE TRANSPORTE</v>
          </cell>
          <cell r="C7754" t="str">
            <v>BENEFICIOS FUNCIONARIOS</v>
          </cell>
          <cell r="I7754" t="str">
            <v>abril</v>
          </cell>
          <cell r="N7754">
            <v>572</v>
          </cell>
        </row>
        <row r="7755">
          <cell r="B7755" t="str">
            <v>VALE TRANSPORTE</v>
          </cell>
          <cell r="C7755" t="str">
            <v>BENEFICIOS FUNCIONARIOS</v>
          </cell>
          <cell r="I7755" t="str">
            <v>abril</v>
          </cell>
          <cell r="N7755">
            <v>590.20000000000005</v>
          </cell>
        </row>
        <row r="7756">
          <cell r="B7756" t="str">
            <v>VALE TRANSPORTE</v>
          </cell>
          <cell r="C7756" t="str">
            <v>BENEFICIOS FUNCIONARIOS</v>
          </cell>
          <cell r="I7756" t="str">
            <v>abril</v>
          </cell>
          <cell r="N7756">
            <v>590.20000000000005</v>
          </cell>
        </row>
        <row r="7757">
          <cell r="B7757" t="str">
            <v>OUTROS BENEFICIOS</v>
          </cell>
          <cell r="C7757" t="str">
            <v>BENEFICIOS FUNCIONARIOS</v>
          </cell>
          <cell r="I7757" t="str">
            <v>abril</v>
          </cell>
          <cell r="N7757">
            <v>120</v>
          </cell>
        </row>
        <row r="7758">
          <cell r="B7758" t="str">
            <v>ALIMENTACAO FUNCIONARIOS</v>
          </cell>
          <cell r="C7758" t="str">
            <v>BENEFICIOS FUNCIONARIOS</v>
          </cell>
          <cell r="I7758" t="str">
            <v>maio</v>
          </cell>
          <cell r="N7758">
            <v>425.88</v>
          </cell>
        </row>
        <row r="7759">
          <cell r="B7759" t="str">
            <v>PLANO DE SAUDE</v>
          </cell>
          <cell r="C7759" t="str">
            <v>BENEFICIOS FUNCIONARIOS</v>
          </cell>
          <cell r="I7759" t="str">
            <v>maio</v>
          </cell>
          <cell r="N7759">
            <v>2588.4699999999998</v>
          </cell>
        </row>
        <row r="7760">
          <cell r="B7760" t="str">
            <v>ALIMENTACAO FUNCIONARIOS</v>
          </cell>
          <cell r="C7760" t="str">
            <v>BENEFICIOS FUNCIONARIOS</v>
          </cell>
          <cell r="I7760" t="str">
            <v>maio</v>
          </cell>
          <cell r="N7760">
            <v>3413.22</v>
          </cell>
        </row>
        <row r="7761">
          <cell r="B7761" t="str">
            <v>VALE TRANSPORTE</v>
          </cell>
          <cell r="C7761" t="str">
            <v>BENEFICIOS FUNCIONARIOS</v>
          </cell>
          <cell r="I7761" t="str">
            <v>maio</v>
          </cell>
          <cell r="N7761">
            <v>322.39999999999998</v>
          </cell>
        </row>
        <row r="7762">
          <cell r="B7762" t="str">
            <v>VALE TRANSPORTE</v>
          </cell>
          <cell r="C7762" t="str">
            <v>BENEFICIOS FUNCIONARIOS</v>
          </cell>
          <cell r="I7762" t="str">
            <v>maio</v>
          </cell>
          <cell r="N7762">
            <v>284.8</v>
          </cell>
        </row>
        <row r="7763">
          <cell r="B7763" t="str">
            <v>PLANO DE SAUDE</v>
          </cell>
          <cell r="C7763" t="str">
            <v>BENEFICIOS FUNCIONARIOS</v>
          </cell>
          <cell r="I7763" t="str">
            <v>maio</v>
          </cell>
          <cell r="N7763">
            <v>5629.07</v>
          </cell>
        </row>
        <row r="7764">
          <cell r="B7764" t="str">
            <v>SEGURO DE VIDA</v>
          </cell>
          <cell r="C7764" t="str">
            <v>BENEFICIOS FUNCIONARIOS</v>
          </cell>
          <cell r="I7764" t="str">
            <v>maio</v>
          </cell>
          <cell r="N7764">
            <v>208.39</v>
          </cell>
        </row>
        <row r="7765">
          <cell r="B7765" t="str">
            <v>VALE TRANSPORTE</v>
          </cell>
          <cell r="C7765" t="str">
            <v>BENEFICIOS FUNCIONARIOS</v>
          </cell>
          <cell r="I7765" t="str">
            <v>maio</v>
          </cell>
          <cell r="N7765">
            <v>130</v>
          </cell>
        </row>
        <row r="7766">
          <cell r="B7766" t="str">
            <v>VALE TRANSPORTE</v>
          </cell>
          <cell r="C7766" t="str">
            <v>BENEFICIOS FUNCIONARIOS</v>
          </cell>
          <cell r="I7766" t="str">
            <v>maio</v>
          </cell>
          <cell r="N7766">
            <v>150</v>
          </cell>
        </row>
        <row r="7767">
          <cell r="B7767" t="str">
            <v>ALIMENTACAO FUNCIONARIOS</v>
          </cell>
          <cell r="C7767" t="str">
            <v>BENEFICIOS FUNCIONARIOS</v>
          </cell>
          <cell r="I7767" t="str">
            <v>maio</v>
          </cell>
          <cell r="N7767">
            <v>1215.19</v>
          </cell>
        </row>
        <row r="7768">
          <cell r="B7768" t="str">
            <v>VALE TRANSPORTE</v>
          </cell>
          <cell r="C7768" t="str">
            <v>BENEFICIOS FUNCIONARIOS</v>
          </cell>
          <cell r="I7768" t="str">
            <v>maio</v>
          </cell>
          <cell r="N7768">
            <v>130</v>
          </cell>
        </row>
        <row r="7769">
          <cell r="B7769" t="str">
            <v>VALE TRANSPORTE</v>
          </cell>
          <cell r="C7769" t="str">
            <v>BENEFICIOS FUNCIONARIOS</v>
          </cell>
          <cell r="I7769" t="str">
            <v>maio</v>
          </cell>
          <cell r="N7769">
            <v>130</v>
          </cell>
        </row>
        <row r="7770">
          <cell r="B7770" t="str">
            <v>ALIMENTACAO FUNCIONARIOS</v>
          </cell>
          <cell r="C7770" t="str">
            <v>BENEFICIOS FUNCIONARIOS</v>
          </cell>
          <cell r="I7770" t="str">
            <v>maio</v>
          </cell>
          <cell r="N7770">
            <v>4653.3100000000004</v>
          </cell>
        </row>
        <row r="7771">
          <cell r="B7771" t="str">
            <v>VALE TRANSPORTE</v>
          </cell>
          <cell r="C7771" t="str">
            <v>BENEFICIOS FUNCIONARIOS</v>
          </cell>
          <cell r="I7771" t="str">
            <v>maio</v>
          </cell>
          <cell r="N7771">
            <v>242.8</v>
          </cell>
        </row>
        <row r="7772">
          <cell r="B7772" t="str">
            <v>ALIMENTACAO FUNCIONARIOS</v>
          </cell>
          <cell r="C7772" t="str">
            <v>BENEFICIOS FUNCIONARIOS</v>
          </cell>
          <cell r="I7772" t="str">
            <v>maio</v>
          </cell>
          <cell r="N7772">
            <v>2194.2199999999998</v>
          </cell>
        </row>
        <row r="7773">
          <cell r="B7773" t="str">
            <v>VALE TRANSPORTE</v>
          </cell>
          <cell r="C7773" t="str">
            <v>BENEFICIOS FUNCIONARIOS</v>
          </cell>
          <cell r="I7773" t="str">
            <v>maio</v>
          </cell>
          <cell r="N7773">
            <v>142.4</v>
          </cell>
        </row>
        <row r="7774">
          <cell r="B7774" t="str">
            <v>VALE TRANSPORTE</v>
          </cell>
          <cell r="C7774" t="str">
            <v>BENEFICIOS FUNCIONARIOS</v>
          </cell>
          <cell r="I7774" t="str">
            <v>maio</v>
          </cell>
          <cell r="N7774">
            <v>70</v>
          </cell>
        </row>
        <row r="7775">
          <cell r="B7775" t="str">
            <v>CURSOS E TREINAMENTOS / DESENVOLVIMENTO DE PESSOAS</v>
          </cell>
          <cell r="C7775" t="str">
            <v>BENEFICIOS FUNCIONARIOS</v>
          </cell>
          <cell r="I7775" t="str">
            <v>maio</v>
          </cell>
          <cell r="N7775">
            <v>6741.74</v>
          </cell>
        </row>
        <row r="7776">
          <cell r="B7776" t="str">
            <v>SEGURO DE VIDA</v>
          </cell>
          <cell r="C7776" t="str">
            <v>BENEFICIOS FUNCIONARIOS</v>
          </cell>
          <cell r="I7776" t="str">
            <v>maio</v>
          </cell>
          <cell r="N7776">
            <v>557.52</v>
          </cell>
        </row>
        <row r="7777">
          <cell r="B7777" t="str">
            <v>ALIMENTACAO FUNCIONARIOS</v>
          </cell>
          <cell r="C7777" t="str">
            <v>BENEFICIOS FUNCIONARIOS</v>
          </cell>
          <cell r="I7777" t="str">
            <v>maio</v>
          </cell>
          <cell r="N7777">
            <v>2517.29</v>
          </cell>
        </row>
        <row r="7778">
          <cell r="B7778" t="str">
            <v>CURSOS E TREINAMENTOS / DESENVOLVIMENTO DE PESSOAS</v>
          </cell>
          <cell r="C7778" t="str">
            <v>BENEFICIOS FUNCIONARIOS</v>
          </cell>
          <cell r="I7778" t="str">
            <v>maio</v>
          </cell>
          <cell r="N7778">
            <v>453.9</v>
          </cell>
        </row>
        <row r="7779">
          <cell r="B7779" t="str">
            <v>CURSOS E TREINAMENTOS / DESENVOLVIMENTO DE PESSOAS</v>
          </cell>
          <cell r="C7779" t="str">
            <v>BENEFICIOS FUNCIONARIOS</v>
          </cell>
          <cell r="I7779" t="str">
            <v>maio</v>
          </cell>
          <cell r="N7779">
            <v>453.9</v>
          </cell>
        </row>
        <row r="7780">
          <cell r="B7780" t="str">
            <v>VALE TRANSPORTE</v>
          </cell>
          <cell r="C7780" t="str">
            <v>BENEFICIOS FUNCIONARIOS</v>
          </cell>
          <cell r="I7780" t="str">
            <v>maio</v>
          </cell>
          <cell r="N7780">
            <v>71.2</v>
          </cell>
        </row>
        <row r="7781">
          <cell r="B7781" t="str">
            <v>ALIMENTACAO FUNCIONARIOS</v>
          </cell>
          <cell r="C7781" t="str">
            <v>BENEFICIOS FUNCIONARIOS</v>
          </cell>
          <cell r="I7781" t="str">
            <v>maio</v>
          </cell>
          <cell r="N7781">
            <v>1567.28</v>
          </cell>
        </row>
        <row r="7782">
          <cell r="B7782" t="str">
            <v>VALE TRANSPORTE</v>
          </cell>
          <cell r="C7782" t="str">
            <v>BENEFICIOS FUNCIONARIOS</v>
          </cell>
          <cell r="I7782" t="str">
            <v>maio</v>
          </cell>
          <cell r="N7782">
            <v>250</v>
          </cell>
        </row>
        <row r="7783">
          <cell r="B7783" t="str">
            <v>VALE TRANSPORTE</v>
          </cell>
          <cell r="C7783" t="str">
            <v>BENEFICIOS FUNCIONARIOS</v>
          </cell>
          <cell r="I7783" t="str">
            <v>maio</v>
          </cell>
          <cell r="N7783">
            <v>250</v>
          </cell>
        </row>
        <row r="7784">
          <cell r="B7784" t="str">
            <v>VALE TRANSPORTE</v>
          </cell>
          <cell r="C7784" t="str">
            <v>BENEFICIOS FUNCIONARIOS</v>
          </cell>
          <cell r="I7784" t="str">
            <v>maio</v>
          </cell>
          <cell r="N7784">
            <v>230</v>
          </cell>
        </row>
        <row r="7785">
          <cell r="B7785" t="str">
            <v>VALE TRANSPORTE</v>
          </cell>
          <cell r="C7785" t="str">
            <v>BENEFICIOS FUNCIONARIOS</v>
          </cell>
          <cell r="I7785" t="str">
            <v>maio</v>
          </cell>
          <cell r="N7785">
            <v>427.2</v>
          </cell>
        </row>
        <row r="7786">
          <cell r="B7786" t="str">
            <v>VALE TRANSPORTE</v>
          </cell>
          <cell r="C7786" t="str">
            <v>BENEFICIOS FUNCIONARIOS</v>
          </cell>
          <cell r="I7786" t="str">
            <v>maio</v>
          </cell>
          <cell r="N7786">
            <v>427.2</v>
          </cell>
        </row>
        <row r="7787">
          <cell r="B7787" t="str">
            <v>VALE TRANSPORTE</v>
          </cell>
          <cell r="C7787" t="str">
            <v>BENEFICIOS FUNCIONARIOS</v>
          </cell>
          <cell r="I7787" t="str">
            <v>maio</v>
          </cell>
          <cell r="N7787">
            <v>516.20000000000005</v>
          </cell>
        </row>
        <row r="7788">
          <cell r="B7788" t="str">
            <v>VALE TRANSPORTE</v>
          </cell>
          <cell r="C7788" t="str">
            <v>BENEFICIOS FUNCIONARIOS</v>
          </cell>
          <cell r="I7788" t="str">
            <v>maio</v>
          </cell>
          <cell r="N7788">
            <v>445</v>
          </cell>
        </row>
        <row r="7789">
          <cell r="B7789" t="str">
            <v>VALE TRANSPORTE</v>
          </cell>
          <cell r="C7789" t="str">
            <v>BENEFICIOS FUNCIONARIOS</v>
          </cell>
          <cell r="I7789" t="str">
            <v>maio</v>
          </cell>
          <cell r="N7789">
            <v>249.6</v>
          </cell>
        </row>
        <row r="7790">
          <cell r="B7790" t="str">
            <v>VALE TRANSPORTE</v>
          </cell>
          <cell r="C7790" t="str">
            <v>BENEFICIOS FUNCIONARIOS</v>
          </cell>
          <cell r="I7790" t="str">
            <v>maio</v>
          </cell>
          <cell r="N7790">
            <v>445</v>
          </cell>
        </row>
        <row r="7791">
          <cell r="B7791" t="str">
            <v>VALE TRANSPORTE</v>
          </cell>
          <cell r="C7791" t="str">
            <v>BENEFICIOS FUNCIONARIOS</v>
          </cell>
          <cell r="I7791" t="str">
            <v>maio</v>
          </cell>
          <cell r="N7791">
            <v>445</v>
          </cell>
        </row>
        <row r="7792">
          <cell r="B7792" t="str">
            <v>VALE TRANSPORTE</v>
          </cell>
          <cell r="C7792" t="str">
            <v>BENEFICIOS FUNCIONARIOS</v>
          </cell>
          <cell r="I7792" t="str">
            <v>maio</v>
          </cell>
          <cell r="N7792">
            <v>249.6</v>
          </cell>
        </row>
        <row r="7793">
          <cell r="B7793" t="str">
            <v>VALE TRANSPORTE</v>
          </cell>
          <cell r="C7793" t="str">
            <v>BENEFICIOS FUNCIONARIOS</v>
          </cell>
          <cell r="I7793" t="str">
            <v>maio</v>
          </cell>
          <cell r="N7793">
            <v>427.2</v>
          </cell>
        </row>
        <row r="7794">
          <cell r="B7794" t="str">
            <v>VALE TRANSPORTE</v>
          </cell>
          <cell r="C7794" t="str">
            <v>BENEFICIOS FUNCIONARIOS</v>
          </cell>
          <cell r="I7794" t="str">
            <v>maio</v>
          </cell>
          <cell r="N7794">
            <v>250</v>
          </cell>
        </row>
        <row r="7795">
          <cell r="B7795" t="str">
            <v>VALE TRANSPORTE</v>
          </cell>
          <cell r="C7795" t="str">
            <v>BENEFICIOS FUNCIONARIOS</v>
          </cell>
          <cell r="I7795" t="str">
            <v>maio</v>
          </cell>
          <cell r="N7795">
            <v>250</v>
          </cell>
        </row>
        <row r="7796">
          <cell r="B7796" t="str">
            <v>VALE TRANSPORTE</v>
          </cell>
          <cell r="C7796" t="str">
            <v>BENEFICIOS FUNCIONARIOS</v>
          </cell>
          <cell r="I7796" t="str">
            <v>maio</v>
          </cell>
          <cell r="N7796">
            <v>250</v>
          </cell>
        </row>
        <row r="7797">
          <cell r="B7797" t="str">
            <v>VALE TRANSPORTE</v>
          </cell>
          <cell r="C7797" t="str">
            <v>BENEFICIOS FUNCIONARIOS</v>
          </cell>
          <cell r="I7797" t="str">
            <v>maio</v>
          </cell>
          <cell r="N7797">
            <v>240</v>
          </cell>
        </row>
        <row r="7798">
          <cell r="B7798" t="str">
            <v>VALE TRANSPORTE</v>
          </cell>
          <cell r="C7798" t="str">
            <v>BENEFICIOS FUNCIONARIOS</v>
          </cell>
          <cell r="I7798" t="str">
            <v>maio</v>
          </cell>
          <cell r="N7798">
            <v>240</v>
          </cell>
        </row>
        <row r="7799">
          <cell r="B7799" t="str">
            <v>VALE TRANSPORTE</v>
          </cell>
          <cell r="C7799" t="str">
            <v>BENEFICIOS FUNCIONARIOS</v>
          </cell>
          <cell r="I7799" t="str">
            <v>maio</v>
          </cell>
          <cell r="N7799">
            <v>445</v>
          </cell>
        </row>
        <row r="7800">
          <cell r="B7800" t="str">
            <v>VALE TRANSPORTE</v>
          </cell>
          <cell r="C7800" t="str">
            <v>BENEFICIOS FUNCIONARIOS</v>
          </cell>
          <cell r="I7800" t="str">
            <v>maio</v>
          </cell>
          <cell r="N7800">
            <v>240</v>
          </cell>
        </row>
        <row r="7801">
          <cell r="B7801" t="str">
            <v>VALE TRANSPORTE</v>
          </cell>
          <cell r="C7801" t="str">
            <v>BENEFICIOS FUNCIONARIOS</v>
          </cell>
          <cell r="I7801" t="str">
            <v>maio</v>
          </cell>
          <cell r="N7801">
            <v>250</v>
          </cell>
        </row>
        <row r="7802">
          <cell r="B7802" t="str">
            <v>VALE TRANSPORTE</v>
          </cell>
          <cell r="C7802" t="str">
            <v>BENEFICIOS FUNCIONARIOS</v>
          </cell>
          <cell r="I7802" t="str">
            <v>maio</v>
          </cell>
          <cell r="N7802">
            <v>160.19999999999999</v>
          </cell>
        </row>
        <row r="7803">
          <cell r="B7803" t="str">
            <v>VALE TRANSPORTE</v>
          </cell>
          <cell r="C7803" t="str">
            <v>BENEFICIOS FUNCIONARIOS</v>
          </cell>
          <cell r="I7803" t="str">
            <v>maio</v>
          </cell>
          <cell r="N7803">
            <v>427.2</v>
          </cell>
        </row>
        <row r="7804">
          <cell r="B7804" t="str">
            <v>VALE TRANSPORTE</v>
          </cell>
          <cell r="C7804" t="str">
            <v>BENEFICIOS FUNCIONARIOS</v>
          </cell>
          <cell r="I7804" t="str">
            <v>maio</v>
          </cell>
          <cell r="N7804">
            <v>550</v>
          </cell>
        </row>
        <row r="7805">
          <cell r="B7805" t="str">
            <v>VALE TRANSPORTE</v>
          </cell>
          <cell r="C7805" t="str">
            <v>BENEFICIOS FUNCIONARIOS</v>
          </cell>
          <cell r="I7805" t="str">
            <v>maio</v>
          </cell>
          <cell r="N7805">
            <v>427.2</v>
          </cell>
        </row>
        <row r="7806">
          <cell r="B7806" t="str">
            <v>VALE TRANSPORTE</v>
          </cell>
          <cell r="C7806" t="str">
            <v>BENEFICIOS FUNCIONARIOS</v>
          </cell>
          <cell r="I7806" t="str">
            <v>maio</v>
          </cell>
          <cell r="N7806">
            <v>445</v>
          </cell>
        </row>
        <row r="7807">
          <cell r="B7807" t="str">
            <v>VALE TRANSPORTE</v>
          </cell>
          <cell r="C7807" t="str">
            <v>BENEFICIOS FUNCIONARIOS</v>
          </cell>
          <cell r="I7807" t="str">
            <v>maio</v>
          </cell>
          <cell r="N7807">
            <v>567.5</v>
          </cell>
        </row>
        <row r="7808">
          <cell r="B7808" t="str">
            <v>VALE TRANSPORTE</v>
          </cell>
          <cell r="C7808" t="str">
            <v>BENEFICIOS FUNCIONARIOS</v>
          </cell>
          <cell r="I7808" t="str">
            <v>maio</v>
          </cell>
          <cell r="N7808">
            <v>240</v>
          </cell>
        </row>
        <row r="7809">
          <cell r="B7809" t="str">
            <v>VALE TRANSPORTE</v>
          </cell>
          <cell r="C7809" t="str">
            <v>BENEFICIOS FUNCIONARIOS</v>
          </cell>
          <cell r="I7809" t="str">
            <v>maio</v>
          </cell>
          <cell r="N7809">
            <v>445</v>
          </cell>
        </row>
        <row r="7810">
          <cell r="B7810" t="str">
            <v>VALE TRANSPORTE</v>
          </cell>
          <cell r="C7810" t="str">
            <v>BENEFICIOS FUNCIONARIOS</v>
          </cell>
          <cell r="I7810" t="str">
            <v>maio</v>
          </cell>
          <cell r="N7810">
            <v>250</v>
          </cell>
        </row>
        <row r="7811">
          <cell r="B7811" t="str">
            <v>VALE TRANSPORTE</v>
          </cell>
          <cell r="C7811" t="str">
            <v>BENEFICIOS FUNCIONARIOS</v>
          </cell>
          <cell r="I7811" t="str">
            <v>maio</v>
          </cell>
          <cell r="N7811">
            <v>427.2</v>
          </cell>
        </row>
        <row r="7812">
          <cell r="B7812" t="str">
            <v>VALE TRANSPORTE</v>
          </cell>
          <cell r="C7812" t="str">
            <v>BENEFICIOS FUNCIONARIOS</v>
          </cell>
          <cell r="I7812" t="str">
            <v>maio</v>
          </cell>
          <cell r="N7812">
            <v>250</v>
          </cell>
        </row>
        <row r="7813">
          <cell r="B7813" t="str">
            <v>VALE TRANSPORTE</v>
          </cell>
          <cell r="C7813" t="str">
            <v>BENEFICIOS FUNCIONARIOS</v>
          </cell>
          <cell r="I7813" t="str">
            <v>maio</v>
          </cell>
          <cell r="N7813">
            <v>240</v>
          </cell>
        </row>
        <row r="7814">
          <cell r="B7814" t="str">
            <v>VALE TRANSPORTE</v>
          </cell>
          <cell r="C7814" t="str">
            <v>BENEFICIOS FUNCIONARIOS</v>
          </cell>
          <cell r="I7814" t="str">
            <v>maio</v>
          </cell>
          <cell r="N7814">
            <v>445</v>
          </cell>
        </row>
        <row r="7815">
          <cell r="B7815" t="str">
            <v>VALE TRANSPORTE</v>
          </cell>
          <cell r="C7815" t="str">
            <v>BENEFICIOS FUNCIONARIOS</v>
          </cell>
          <cell r="I7815" t="str">
            <v>maio</v>
          </cell>
          <cell r="N7815">
            <v>550</v>
          </cell>
        </row>
        <row r="7816">
          <cell r="B7816" t="str">
            <v>VALE TRANSPORTE</v>
          </cell>
          <cell r="C7816" t="str">
            <v>BENEFICIOS FUNCIONARIOS</v>
          </cell>
          <cell r="I7816" t="str">
            <v>maio</v>
          </cell>
          <cell r="N7816">
            <v>427.2</v>
          </cell>
        </row>
        <row r="7817">
          <cell r="B7817" t="str">
            <v>VALE TRANSPORTE</v>
          </cell>
          <cell r="C7817" t="str">
            <v>BENEFICIOS FUNCIONARIOS</v>
          </cell>
          <cell r="I7817" t="str">
            <v>maio</v>
          </cell>
          <cell r="N7817">
            <v>445</v>
          </cell>
        </row>
        <row r="7818">
          <cell r="B7818" t="str">
            <v>VALE TRANSPORTE</v>
          </cell>
          <cell r="C7818" t="str">
            <v>BENEFICIOS FUNCIONARIOS</v>
          </cell>
          <cell r="I7818" t="str">
            <v>maio</v>
          </cell>
          <cell r="N7818">
            <v>445</v>
          </cell>
        </row>
        <row r="7819">
          <cell r="B7819" t="str">
            <v>VALE TRANSPORTE</v>
          </cell>
          <cell r="C7819" t="str">
            <v>BENEFICIOS FUNCIONARIOS</v>
          </cell>
          <cell r="I7819" t="str">
            <v>maio</v>
          </cell>
          <cell r="N7819">
            <v>445</v>
          </cell>
        </row>
        <row r="7820">
          <cell r="B7820" t="str">
            <v>VALE TRANSPORTE</v>
          </cell>
          <cell r="C7820" t="str">
            <v>BENEFICIOS FUNCIONARIOS</v>
          </cell>
          <cell r="I7820" t="str">
            <v>maio</v>
          </cell>
          <cell r="N7820">
            <v>445</v>
          </cell>
        </row>
        <row r="7821">
          <cell r="B7821" t="str">
            <v>VALE TRANSPORTE</v>
          </cell>
          <cell r="C7821" t="str">
            <v>BENEFICIOS FUNCIONARIOS</v>
          </cell>
          <cell r="I7821" t="str">
            <v>maio</v>
          </cell>
          <cell r="N7821">
            <v>240</v>
          </cell>
        </row>
        <row r="7822">
          <cell r="B7822" t="str">
            <v>VALE TRANSPORTE</v>
          </cell>
          <cell r="C7822" t="str">
            <v>BENEFICIOS FUNCIONARIOS</v>
          </cell>
          <cell r="I7822" t="str">
            <v>maio</v>
          </cell>
          <cell r="N7822">
            <v>445</v>
          </cell>
        </row>
        <row r="7823">
          <cell r="B7823" t="str">
            <v>VALE TRANSPORTE</v>
          </cell>
          <cell r="C7823" t="str">
            <v>BENEFICIOS FUNCIONARIOS</v>
          </cell>
          <cell r="I7823" t="str">
            <v>maio</v>
          </cell>
          <cell r="N7823">
            <v>250</v>
          </cell>
        </row>
        <row r="7824">
          <cell r="B7824" t="str">
            <v>VALE TRANSPORTE</v>
          </cell>
          <cell r="C7824" t="str">
            <v>BENEFICIOS FUNCIONARIOS</v>
          </cell>
          <cell r="I7824" t="str">
            <v>maio</v>
          </cell>
          <cell r="N7824">
            <v>250</v>
          </cell>
        </row>
        <row r="7825">
          <cell r="B7825" t="str">
            <v>VALE TRANSPORTE</v>
          </cell>
          <cell r="C7825" t="str">
            <v>BENEFICIOS FUNCIONARIOS</v>
          </cell>
          <cell r="I7825" t="str">
            <v>maio</v>
          </cell>
          <cell r="N7825">
            <v>427.2</v>
          </cell>
        </row>
        <row r="7826">
          <cell r="B7826" t="str">
            <v>VALE TRANSPORTE</v>
          </cell>
          <cell r="C7826" t="str">
            <v>BENEFICIOS FUNCIONARIOS</v>
          </cell>
          <cell r="I7826" t="str">
            <v>maio</v>
          </cell>
          <cell r="N7826">
            <v>250</v>
          </cell>
        </row>
        <row r="7827">
          <cell r="B7827" t="str">
            <v>VALE TRANSPORTE</v>
          </cell>
          <cell r="C7827" t="str">
            <v>BENEFICIOS FUNCIONARIOS</v>
          </cell>
          <cell r="I7827" t="str">
            <v>maio</v>
          </cell>
          <cell r="N7827">
            <v>445</v>
          </cell>
        </row>
        <row r="7828">
          <cell r="B7828" t="str">
            <v>VALE TRANSPORTE</v>
          </cell>
          <cell r="C7828" t="str">
            <v>BENEFICIOS FUNCIONARIOS</v>
          </cell>
          <cell r="I7828" t="str">
            <v>maio</v>
          </cell>
          <cell r="N7828">
            <v>250</v>
          </cell>
        </row>
        <row r="7829">
          <cell r="B7829" t="str">
            <v>VALE TRANSPORTE</v>
          </cell>
          <cell r="C7829" t="str">
            <v>BENEFICIOS FUNCIONARIOS</v>
          </cell>
          <cell r="I7829" t="str">
            <v>maio</v>
          </cell>
          <cell r="N7829">
            <v>445</v>
          </cell>
        </row>
        <row r="7830">
          <cell r="B7830" t="str">
            <v>VALE TRANSPORTE</v>
          </cell>
          <cell r="C7830" t="str">
            <v>BENEFICIOS FUNCIONARIOS</v>
          </cell>
          <cell r="I7830" t="str">
            <v>maio</v>
          </cell>
          <cell r="N7830">
            <v>445</v>
          </cell>
        </row>
        <row r="7831">
          <cell r="B7831" t="str">
            <v>VALE TRANSPORTE</v>
          </cell>
          <cell r="C7831" t="str">
            <v>BENEFICIOS FUNCIONARIOS</v>
          </cell>
          <cell r="I7831" t="str">
            <v>maio</v>
          </cell>
          <cell r="N7831">
            <v>373.8</v>
          </cell>
        </row>
        <row r="7832">
          <cell r="B7832" t="str">
            <v>VALE TRANSPORTE</v>
          </cell>
          <cell r="C7832" t="str">
            <v>BENEFICIOS FUNCIONARIOS</v>
          </cell>
          <cell r="I7832" t="str">
            <v>maio</v>
          </cell>
          <cell r="N7832">
            <v>427.2</v>
          </cell>
        </row>
        <row r="7833">
          <cell r="B7833" t="str">
            <v>VALE TRANSPORTE</v>
          </cell>
          <cell r="C7833" t="str">
            <v>BENEFICIOS FUNCIONARIOS</v>
          </cell>
          <cell r="I7833" t="str">
            <v>maio</v>
          </cell>
          <cell r="N7833">
            <v>250</v>
          </cell>
        </row>
        <row r="7834">
          <cell r="B7834" t="str">
            <v>VALE TRANSPORTE</v>
          </cell>
          <cell r="C7834" t="str">
            <v>BENEFICIOS FUNCIONARIOS</v>
          </cell>
          <cell r="I7834" t="str">
            <v>maio</v>
          </cell>
          <cell r="N7834">
            <v>427.2</v>
          </cell>
        </row>
        <row r="7835">
          <cell r="B7835" t="str">
            <v>VALE TRANSPORTE</v>
          </cell>
          <cell r="C7835" t="str">
            <v>BENEFICIOS FUNCIONARIOS</v>
          </cell>
          <cell r="I7835" t="str">
            <v>maio</v>
          </cell>
          <cell r="N7835">
            <v>445</v>
          </cell>
        </row>
        <row r="7836">
          <cell r="B7836" t="str">
            <v>VALE TRANSPORTE</v>
          </cell>
          <cell r="C7836" t="str">
            <v>BENEFICIOS FUNCIONARIOS</v>
          </cell>
          <cell r="I7836" t="str">
            <v>maio</v>
          </cell>
          <cell r="N7836">
            <v>445</v>
          </cell>
        </row>
        <row r="7837">
          <cell r="B7837" t="str">
            <v>VALE TRANSPORTE</v>
          </cell>
          <cell r="C7837" t="str">
            <v>BENEFICIOS FUNCIONARIOS</v>
          </cell>
          <cell r="I7837" t="str">
            <v>maio</v>
          </cell>
          <cell r="N7837">
            <v>445</v>
          </cell>
        </row>
        <row r="7838">
          <cell r="B7838" t="str">
            <v>VALE TRANSPORTE</v>
          </cell>
          <cell r="C7838" t="str">
            <v>BENEFICIOS FUNCIONARIOS</v>
          </cell>
          <cell r="I7838" t="str">
            <v>maio</v>
          </cell>
          <cell r="N7838">
            <v>240</v>
          </cell>
        </row>
        <row r="7839">
          <cell r="B7839" t="str">
            <v>VALE TRANSPORTE</v>
          </cell>
          <cell r="C7839" t="str">
            <v>BENEFICIOS FUNCIONARIOS</v>
          </cell>
          <cell r="I7839" t="str">
            <v>maio</v>
          </cell>
          <cell r="N7839">
            <v>445</v>
          </cell>
        </row>
        <row r="7840">
          <cell r="B7840" t="str">
            <v>VALE TRANSPORTE</v>
          </cell>
          <cell r="C7840" t="str">
            <v>BENEFICIOS FUNCIONARIOS</v>
          </cell>
          <cell r="I7840" t="str">
            <v>maio</v>
          </cell>
          <cell r="N7840">
            <v>427.2</v>
          </cell>
        </row>
        <row r="7841">
          <cell r="B7841" t="str">
            <v>VALE TRANSPORTE</v>
          </cell>
          <cell r="C7841" t="str">
            <v>BENEFICIOS FUNCIONARIOS</v>
          </cell>
          <cell r="I7841" t="str">
            <v>maio</v>
          </cell>
          <cell r="N7841">
            <v>250</v>
          </cell>
        </row>
        <row r="7842">
          <cell r="B7842" t="str">
            <v>VALE TRANSPORTE</v>
          </cell>
          <cell r="C7842" t="str">
            <v>BENEFICIOS FUNCIONARIOS</v>
          </cell>
          <cell r="I7842" t="str">
            <v>maio</v>
          </cell>
          <cell r="N7842">
            <v>427.2</v>
          </cell>
        </row>
        <row r="7843">
          <cell r="B7843" t="str">
            <v>VALE TRANSPORTE</v>
          </cell>
          <cell r="C7843" t="str">
            <v>BENEFICIOS FUNCIONARIOS</v>
          </cell>
          <cell r="I7843" t="str">
            <v>maio</v>
          </cell>
          <cell r="N7843">
            <v>445</v>
          </cell>
        </row>
        <row r="7844">
          <cell r="B7844" t="str">
            <v>VALE TRANSPORTE</v>
          </cell>
          <cell r="C7844" t="str">
            <v>BENEFICIOS FUNCIONARIOS</v>
          </cell>
          <cell r="I7844" t="str">
            <v>maio</v>
          </cell>
          <cell r="N7844">
            <v>373.8</v>
          </cell>
        </row>
        <row r="7845">
          <cell r="B7845" t="str">
            <v>VALE TRANSPORTE</v>
          </cell>
          <cell r="C7845" t="str">
            <v>BENEFICIOS FUNCIONARIOS</v>
          </cell>
          <cell r="I7845" t="str">
            <v>maio</v>
          </cell>
          <cell r="N7845">
            <v>445</v>
          </cell>
        </row>
        <row r="7846">
          <cell r="B7846" t="str">
            <v>VALE TRANSPORTE</v>
          </cell>
          <cell r="C7846" t="str">
            <v>BENEFICIOS FUNCIONARIOS</v>
          </cell>
          <cell r="I7846" t="str">
            <v>maio</v>
          </cell>
          <cell r="N7846">
            <v>445</v>
          </cell>
        </row>
        <row r="7847">
          <cell r="B7847" t="str">
            <v>VALE TRANSPORTE</v>
          </cell>
          <cell r="C7847" t="str">
            <v>BENEFICIOS FUNCIONARIOS</v>
          </cell>
          <cell r="I7847" t="str">
            <v>maio</v>
          </cell>
          <cell r="N7847">
            <v>50</v>
          </cell>
        </row>
        <row r="7848">
          <cell r="B7848" t="str">
            <v>VALE TRANSPORTE</v>
          </cell>
          <cell r="C7848" t="str">
            <v>BENEFICIOS FUNCIONARIOS</v>
          </cell>
          <cell r="I7848" t="str">
            <v>maio</v>
          </cell>
          <cell r="N7848">
            <v>445</v>
          </cell>
        </row>
        <row r="7849">
          <cell r="B7849" t="str">
            <v>VALE TRANSPORTE</v>
          </cell>
          <cell r="C7849" t="str">
            <v>BENEFICIOS FUNCIONARIOS</v>
          </cell>
          <cell r="I7849" t="str">
            <v>maio</v>
          </cell>
          <cell r="N7849">
            <v>445</v>
          </cell>
        </row>
        <row r="7850">
          <cell r="B7850" t="str">
            <v>VALE TRANSPORTE</v>
          </cell>
          <cell r="C7850" t="str">
            <v>BENEFICIOS FUNCIONARIOS</v>
          </cell>
          <cell r="I7850" t="str">
            <v>maio</v>
          </cell>
          <cell r="N7850">
            <v>445</v>
          </cell>
        </row>
        <row r="7851">
          <cell r="B7851" t="str">
            <v>VALE TRANSPORTE</v>
          </cell>
          <cell r="C7851" t="str">
            <v>BENEFICIOS FUNCIONARIOS</v>
          </cell>
          <cell r="I7851" t="str">
            <v>maio</v>
          </cell>
          <cell r="N7851">
            <v>250</v>
          </cell>
        </row>
        <row r="7852">
          <cell r="B7852" t="str">
            <v>VALE TRANSPORTE</v>
          </cell>
          <cell r="C7852" t="str">
            <v>BENEFICIOS FUNCIONARIOS</v>
          </cell>
          <cell r="I7852" t="str">
            <v>maio</v>
          </cell>
          <cell r="N7852">
            <v>445</v>
          </cell>
        </row>
        <row r="7853">
          <cell r="B7853" t="str">
            <v>VALE TRANSPORTE</v>
          </cell>
          <cell r="C7853" t="str">
            <v>BENEFICIOS FUNCIONARIOS</v>
          </cell>
          <cell r="I7853" t="str">
            <v>maio</v>
          </cell>
          <cell r="N7853">
            <v>250</v>
          </cell>
        </row>
        <row r="7854">
          <cell r="B7854" t="str">
            <v>VALE TRANSPORTE</v>
          </cell>
          <cell r="C7854" t="str">
            <v>BENEFICIOS FUNCIONARIOS</v>
          </cell>
          <cell r="I7854" t="str">
            <v>maio</v>
          </cell>
          <cell r="N7854">
            <v>445</v>
          </cell>
        </row>
        <row r="7855">
          <cell r="B7855" t="str">
            <v>VALE TRANSPORTE</v>
          </cell>
          <cell r="C7855" t="str">
            <v>BENEFICIOS FUNCIONARIOS</v>
          </cell>
          <cell r="I7855" t="str">
            <v>maio</v>
          </cell>
          <cell r="N7855">
            <v>250</v>
          </cell>
        </row>
        <row r="7856">
          <cell r="B7856" t="str">
            <v>VALE TRANSPORTE</v>
          </cell>
          <cell r="C7856" t="str">
            <v>BENEFICIOS FUNCIONARIOS</v>
          </cell>
          <cell r="I7856" t="str">
            <v>maio</v>
          </cell>
          <cell r="N7856">
            <v>567.5</v>
          </cell>
        </row>
        <row r="7857">
          <cell r="B7857" t="str">
            <v>VALE TRANSPORTE</v>
          </cell>
          <cell r="C7857" t="str">
            <v>BENEFICIOS FUNCIONARIOS</v>
          </cell>
          <cell r="I7857" t="str">
            <v>maio</v>
          </cell>
          <cell r="N7857">
            <v>445</v>
          </cell>
        </row>
        <row r="7858">
          <cell r="B7858" t="str">
            <v>VALE TRANSPORTE</v>
          </cell>
          <cell r="C7858" t="str">
            <v>BENEFICIOS FUNCIONARIOS</v>
          </cell>
          <cell r="I7858" t="str">
            <v>maio</v>
          </cell>
          <cell r="N7858">
            <v>250</v>
          </cell>
        </row>
        <row r="7859">
          <cell r="B7859" t="str">
            <v>VALE TRANSPORTE</v>
          </cell>
          <cell r="C7859" t="str">
            <v>BENEFICIOS FUNCIONARIOS</v>
          </cell>
          <cell r="I7859" t="str">
            <v>maio</v>
          </cell>
          <cell r="N7859">
            <v>445</v>
          </cell>
        </row>
        <row r="7860">
          <cell r="B7860" t="str">
            <v>VALE TRANSPORTE</v>
          </cell>
          <cell r="C7860" t="str">
            <v>BENEFICIOS FUNCIONARIOS</v>
          </cell>
          <cell r="I7860" t="str">
            <v>maio</v>
          </cell>
          <cell r="N7860">
            <v>445</v>
          </cell>
        </row>
        <row r="7861">
          <cell r="B7861" t="str">
            <v>VALE TRANSPORTE</v>
          </cell>
          <cell r="C7861" t="str">
            <v>BENEFICIOS FUNCIONARIOS</v>
          </cell>
          <cell r="I7861" t="str">
            <v>maio</v>
          </cell>
          <cell r="N7861">
            <v>4.8</v>
          </cell>
        </row>
        <row r="7862">
          <cell r="B7862" t="str">
            <v>VALE TRANSPORTE</v>
          </cell>
          <cell r="C7862" t="str">
            <v>BENEFICIOS FUNCIONARIOS</v>
          </cell>
          <cell r="I7862" t="str">
            <v>maio</v>
          </cell>
          <cell r="N7862">
            <v>250</v>
          </cell>
        </row>
        <row r="7863">
          <cell r="B7863" t="str">
            <v>ALIMENTACAO FUNCIONARIOS</v>
          </cell>
          <cell r="C7863" t="str">
            <v>BENEFICIOS FUNCIONARIOS</v>
          </cell>
          <cell r="I7863" t="str">
            <v>junho</v>
          </cell>
          <cell r="N7863">
            <v>4510.66</v>
          </cell>
        </row>
        <row r="7864">
          <cell r="B7864" t="str">
            <v>VALE TRANSPORTE</v>
          </cell>
          <cell r="C7864" t="str">
            <v>BENEFICIOS FUNCIONARIOS</v>
          </cell>
          <cell r="I7864" t="str">
            <v>junho</v>
          </cell>
          <cell r="N7864">
            <v>409.4</v>
          </cell>
        </row>
        <row r="7865">
          <cell r="B7865" t="str">
            <v>PLANO DE SAUDE</v>
          </cell>
          <cell r="C7865" t="str">
            <v>BENEFICIOS FUNCIONARIOS</v>
          </cell>
          <cell r="I7865" t="str">
            <v>junho</v>
          </cell>
          <cell r="N7865">
            <v>2588.4699999999998</v>
          </cell>
        </row>
        <row r="7866">
          <cell r="B7866" t="str">
            <v>VALE TRANSPORTE</v>
          </cell>
          <cell r="C7866" t="str">
            <v>BENEFICIOS FUNCIONARIOS</v>
          </cell>
          <cell r="I7866" t="str">
            <v>junho</v>
          </cell>
          <cell r="N7866">
            <v>200</v>
          </cell>
        </row>
        <row r="7867">
          <cell r="B7867" t="str">
            <v>VALE TRANSPORTE</v>
          </cell>
          <cell r="C7867" t="str">
            <v>BENEFICIOS FUNCIONARIOS</v>
          </cell>
          <cell r="I7867" t="str">
            <v>junho</v>
          </cell>
          <cell r="N7867">
            <v>310</v>
          </cell>
        </row>
        <row r="7868">
          <cell r="B7868" t="str">
            <v>ALIMENTACAO FUNCIONARIOS</v>
          </cell>
          <cell r="C7868" t="str">
            <v>BENEFICIOS FUNCIONARIOS</v>
          </cell>
          <cell r="I7868" t="str">
            <v>junho</v>
          </cell>
          <cell r="N7868">
            <v>2425.69</v>
          </cell>
        </row>
        <row r="7869">
          <cell r="B7869" t="str">
            <v>ALIMENTACAO FUNCIONARIOS</v>
          </cell>
          <cell r="C7869" t="str">
            <v>BENEFICIOS FUNCIONARIOS</v>
          </cell>
          <cell r="I7869" t="str">
            <v>junho</v>
          </cell>
          <cell r="N7869">
            <v>4312.66</v>
          </cell>
        </row>
        <row r="7870">
          <cell r="B7870" t="str">
            <v>PLANO DE SAUDE</v>
          </cell>
          <cell r="C7870" t="str">
            <v>BENEFICIOS FUNCIONARIOS</v>
          </cell>
          <cell r="I7870" t="str">
            <v>junho</v>
          </cell>
          <cell r="N7870">
            <v>4793.0200000000004</v>
          </cell>
        </row>
        <row r="7871">
          <cell r="B7871" t="str">
            <v>VALE TRANSPORTE</v>
          </cell>
          <cell r="C7871" t="str">
            <v>BENEFICIOS FUNCIONARIOS</v>
          </cell>
          <cell r="I7871" t="str">
            <v>junho</v>
          </cell>
          <cell r="N7871">
            <v>249.2</v>
          </cell>
        </row>
        <row r="7872">
          <cell r="B7872" t="str">
            <v>VALE TRANSPORTE</v>
          </cell>
          <cell r="C7872" t="str">
            <v>BENEFICIOS FUNCIONARIOS</v>
          </cell>
          <cell r="I7872" t="str">
            <v>junho</v>
          </cell>
          <cell r="N7872">
            <v>320.39999999999998</v>
          </cell>
        </row>
        <row r="7873">
          <cell r="B7873" t="str">
            <v>VALE TRANSPORTE</v>
          </cell>
          <cell r="C7873" t="str">
            <v>BENEFICIOS FUNCIONARIOS</v>
          </cell>
          <cell r="I7873" t="str">
            <v>junho</v>
          </cell>
          <cell r="N7873">
            <v>180</v>
          </cell>
        </row>
        <row r="7874">
          <cell r="B7874" t="str">
            <v>VALE TRANSPORTE</v>
          </cell>
          <cell r="C7874" t="str">
            <v>BENEFICIOS FUNCIONARIOS</v>
          </cell>
          <cell r="I7874" t="str">
            <v>junho</v>
          </cell>
          <cell r="N7874">
            <v>284.8</v>
          </cell>
        </row>
        <row r="7875">
          <cell r="B7875" t="str">
            <v>VALE TRANSPORTE</v>
          </cell>
          <cell r="C7875" t="str">
            <v>BENEFICIOS FUNCIONARIOS</v>
          </cell>
          <cell r="I7875" t="str">
            <v>junho</v>
          </cell>
          <cell r="N7875">
            <v>150</v>
          </cell>
        </row>
        <row r="7876">
          <cell r="B7876" t="str">
            <v>ALIMENTACAO FUNCIONARIOS</v>
          </cell>
          <cell r="C7876" t="str">
            <v>BENEFICIOS FUNCIONARIOS</v>
          </cell>
          <cell r="I7876" t="str">
            <v>junho</v>
          </cell>
          <cell r="N7876">
            <v>321.45999999999998</v>
          </cell>
        </row>
        <row r="7877">
          <cell r="B7877" t="str">
            <v>SEGURO DE VIDA</v>
          </cell>
          <cell r="C7877" t="str">
            <v>BENEFICIOS FUNCIONARIOS</v>
          </cell>
          <cell r="I7877" t="str">
            <v>junho</v>
          </cell>
          <cell r="N7877">
            <v>531.20000000000005</v>
          </cell>
        </row>
        <row r="7878">
          <cell r="B7878" t="str">
            <v>SEGURO DE VIDA</v>
          </cell>
          <cell r="C7878" t="str">
            <v>BENEFICIOS FUNCIONARIOS</v>
          </cell>
          <cell r="I7878" t="str">
            <v>junho</v>
          </cell>
          <cell r="N7878">
            <v>208.39</v>
          </cell>
        </row>
        <row r="7879">
          <cell r="B7879" t="str">
            <v>ALIMENTACAO FUNCIONARIOS</v>
          </cell>
          <cell r="C7879" t="str">
            <v>BENEFICIOS FUNCIONARIOS</v>
          </cell>
          <cell r="I7879" t="str">
            <v>junho</v>
          </cell>
          <cell r="N7879">
            <v>2458.06</v>
          </cell>
        </row>
        <row r="7880">
          <cell r="B7880" t="str">
            <v>VALE TRANSPORTE</v>
          </cell>
          <cell r="C7880" t="str">
            <v>BENEFICIOS FUNCIONARIOS</v>
          </cell>
          <cell r="I7880" t="str">
            <v>junho</v>
          </cell>
          <cell r="N7880">
            <v>130</v>
          </cell>
        </row>
        <row r="7881">
          <cell r="B7881" t="str">
            <v>SEGURO DE VIDA</v>
          </cell>
          <cell r="C7881" t="str">
            <v>BENEFICIOS FUNCIONARIOS</v>
          </cell>
          <cell r="I7881" t="str">
            <v>junho</v>
          </cell>
          <cell r="N7881">
            <v>563.6</v>
          </cell>
        </row>
        <row r="7882">
          <cell r="B7882" t="str">
            <v>SEGURO DE VIDA</v>
          </cell>
          <cell r="C7882" t="str">
            <v>BENEFICIOS FUNCIONARIOS</v>
          </cell>
          <cell r="I7882" t="str">
            <v>junho</v>
          </cell>
          <cell r="N7882">
            <v>548.73</v>
          </cell>
        </row>
        <row r="7883">
          <cell r="B7883" t="str">
            <v>ALIMENTACAO FUNCIONARIOS</v>
          </cell>
          <cell r="C7883" t="str">
            <v>BENEFICIOS FUNCIONARIOS</v>
          </cell>
          <cell r="I7883" t="str">
            <v>junho</v>
          </cell>
          <cell r="N7883">
            <v>3911.68</v>
          </cell>
        </row>
        <row r="7884">
          <cell r="B7884" t="str">
            <v>ALIMENTACAO FUNCIONARIOS</v>
          </cell>
          <cell r="C7884" t="str">
            <v>BENEFICIOS FUNCIONARIOS</v>
          </cell>
          <cell r="I7884" t="str">
            <v>junho</v>
          </cell>
          <cell r="N7884">
            <v>827.98</v>
          </cell>
        </row>
        <row r="7885">
          <cell r="B7885" t="str">
            <v>ALIMENTACAO FUNCIONARIOS</v>
          </cell>
          <cell r="C7885" t="str">
            <v>BENEFICIOS FUNCIONARIOS</v>
          </cell>
          <cell r="I7885" t="str">
            <v>junho</v>
          </cell>
          <cell r="N7885">
            <v>1917.86</v>
          </cell>
        </row>
        <row r="7886">
          <cell r="B7886" t="str">
            <v>VALE TRANSPORTE</v>
          </cell>
          <cell r="C7886" t="str">
            <v>BENEFICIOS FUNCIONARIOS</v>
          </cell>
          <cell r="I7886" t="str">
            <v>junho</v>
          </cell>
          <cell r="N7886">
            <v>120</v>
          </cell>
        </row>
        <row r="7887">
          <cell r="B7887" t="str">
            <v>VALE TRANSPORTE</v>
          </cell>
          <cell r="C7887" t="str">
            <v>BENEFICIOS FUNCIONARIOS</v>
          </cell>
          <cell r="I7887" t="str">
            <v>junho</v>
          </cell>
          <cell r="N7887">
            <v>213.6</v>
          </cell>
        </row>
        <row r="7888">
          <cell r="B7888" t="str">
            <v>ALIMENTACAO FUNCIONARIOS</v>
          </cell>
          <cell r="C7888" t="str">
            <v>BENEFICIOS FUNCIONARIOS</v>
          </cell>
          <cell r="I7888" t="str">
            <v>junho</v>
          </cell>
          <cell r="N7888">
            <v>948.57</v>
          </cell>
        </row>
        <row r="7889">
          <cell r="B7889" t="str">
            <v>ALIMENTACAO FUNCIONARIOS</v>
          </cell>
          <cell r="C7889" t="str">
            <v>BENEFICIOS FUNCIONARIOS</v>
          </cell>
          <cell r="I7889" t="str">
            <v>junho</v>
          </cell>
          <cell r="N7889">
            <v>4156.91</v>
          </cell>
        </row>
        <row r="7890">
          <cell r="B7890" t="str">
            <v>SEGURO DE VIDA</v>
          </cell>
          <cell r="C7890" t="str">
            <v>BENEFICIOS FUNCIONARIOS</v>
          </cell>
          <cell r="I7890" t="str">
            <v>junho</v>
          </cell>
          <cell r="N7890">
            <v>557.52</v>
          </cell>
        </row>
        <row r="7891">
          <cell r="B7891" t="str">
            <v>CURSOS E TREINAMENTOS / DESENVOLVIMENTO DE PESSOAS</v>
          </cell>
          <cell r="C7891" t="str">
            <v>BENEFICIOS FUNCIONARIOS</v>
          </cell>
          <cell r="I7891" t="str">
            <v>junho</v>
          </cell>
          <cell r="N7891">
            <v>6741.74</v>
          </cell>
        </row>
        <row r="7892">
          <cell r="B7892" t="str">
            <v>CURSOS E TREINAMENTOS / DESENVOLVIMENTO DE PESSOAS</v>
          </cell>
          <cell r="C7892" t="str">
            <v>BENEFICIOS FUNCIONARIOS</v>
          </cell>
          <cell r="I7892" t="str">
            <v>junho</v>
          </cell>
          <cell r="N7892">
            <v>450.48</v>
          </cell>
        </row>
        <row r="7893">
          <cell r="B7893" t="str">
            <v>VALE TRANSPORTE</v>
          </cell>
          <cell r="C7893" t="str">
            <v>BENEFICIOS FUNCIONARIOS</v>
          </cell>
          <cell r="I7893" t="str">
            <v>junho</v>
          </cell>
          <cell r="N7893">
            <v>50</v>
          </cell>
        </row>
        <row r="7894">
          <cell r="B7894" t="str">
            <v>VALE TRANSPORTE</v>
          </cell>
          <cell r="C7894" t="str">
            <v>BENEFICIOS FUNCIONARIOS</v>
          </cell>
          <cell r="I7894" t="str">
            <v>junho</v>
          </cell>
          <cell r="N7894">
            <v>20</v>
          </cell>
        </row>
        <row r="7895">
          <cell r="B7895" t="str">
            <v>VALE TRANSPORTE</v>
          </cell>
          <cell r="C7895" t="str">
            <v>BENEFICIOS FUNCIONARIOS</v>
          </cell>
          <cell r="I7895" t="str">
            <v>junho</v>
          </cell>
          <cell r="N7895">
            <v>230</v>
          </cell>
        </row>
        <row r="7896">
          <cell r="B7896" t="str">
            <v>VALE TRANSPORTE</v>
          </cell>
          <cell r="C7896" t="str">
            <v>BENEFICIOS FUNCIONARIOS</v>
          </cell>
          <cell r="I7896" t="str">
            <v>junho</v>
          </cell>
          <cell r="N7896">
            <v>462.8</v>
          </cell>
        </row>
        <row r="7897">
          <cell r="B7897" t="str">
            <v>VALE TRANSPORTE</v>
          </cell>
          <cell r="C7897" t="str">
            <v>BENEFICIOS FUNCIONARIOS</v>
          </cell>
          <cell r="I7897" t="str">
            <v>junho</v>
          </cell>
          <cell r="N7897">
            <v>462.8</v>
          </cell>
        </row>
        <row r="7898">
          <cell r="B7898" t="str">
            <v>VALE TRANSPORTE</v>
          </cell>
          <cell r="C7898" t="str">
            <v>BENEFICIOS FUNCIONARIOS</v>
          </cell>
          <cell r="I7898" t="str">
            <v>junho</v>
          </cell>
          <cell r="N7898">
            <v>230</v>
          </cell>
        </row>
        <row r="7899">
          <cell r="B7899" t="str">
            <v>VALE TRANSPORTE</v>
          </cell>
          <cell r="C7899" t="str">
            <v>BENEFICIOS FUNCIONARIOS</v>
          </cell>
          <cell r="I7899" t="str">
            <v>junho</v>
          </cell>
          <cell r="N7899">
            <v>239.2</v>
          </cell>
        </row>
        <row r="7900">
          <cell r="B7900" t="str">
            <v>VALE TRANSPORTE</v>
          </cell>
          <cell r="C7900" t="str">
            <v>BENEFICIOS FUNCIONARIOS</v>
          </cell>
          <cell r="I7900" t="str">
            <v>junho</v>
          </cell>
          <cell r="N7900">
            <v>260</v>
          </cell>
        </row>
        <row r="7901">
          <cell r="B7901" t="str">
            <v>VALE TRANSPORTE</v>
          </cell>
          <cell r="C7901" t="str">
            <v>BENEFICIOS FUNCIONARIOS</v>
          </cell>
          <cell r="I7901" t="str">
            <v>junho</v>
          </cell>
          <cell r="N7901">
            <v>409.4</v>
          </cell>
        </row>
        <row r="7902">
          <cell r="B7902" t="str">
            <v>VALE TRANSPORTE</v>
          </cell>
          <cell r="C7902" t="str">
            <v>BENEFICIOS FUNCIONARIOS</v>
          </cell>
          <cell r="I7902" t="str">
            <v>junho</v>
          </cell>
          <cell r="N7902">
            <v>462.8</v>
          </cell>
        </row>
        <row r="7903">
          <cell r="B7903" t="str">
            <v>VALE TRANSPORTE</v>
          </cell>
          <cell r="C7903" t="str">
            <v>BENEFICIOS FUNCIONARIOS</v>
          </cell>
          <cell r="I7903" t="str">
            <v>junho</v>
          </cell>
          <cell r="N7903">
            <v>462.8</v>
          </cell>
        </row>
        <row r="7904">
          <cell r="B7904" t="str">
            <v>VALE TRANSPORTE</v>
          </cell>
          <cell r="C7904" t="str">
            <v>BENEFICIOS FUNCIONARIOS</v>
          </cell>
          <cell r="I7904" t="str">
            <v>junho</v>
          </cell>
          <cell r="N7904">
            <v>391.6</v>
          </cell>
        </row>
        <row r="7905">
          <cell r="B7905" t="str">
            <v>VALE TRANSPORTE</v>
          </cell>
          <cell r="C7905" t="str">
            <v>BENEFICIOS FUNCIONARIOS</v>
          </cell>
          <cell r="I7905" t="str">
            <v>junho</v>
          </cell>
          <cell r="N7905">
            <v>409.4</v>
          </cell>
        </row>
        <row r="7906">
          <cell r="B7906" t="str">
            <v>VALE TRANSPORTE</v>
          </cell>
          <cell r="C7906" t="str">
            <v>BENEFICIOS FUNCIONARIOS</v>
          </cell>
          <cell r="I7906" t="str">
            <v>junho</v>
          </cell>
          <cell r="N7906">
            <v>260</v>
          </cell>
        </row>
        <row r="7907">
          <cell r="B7907" t="str">
            <v>VALE TRANSPORTE</v>
          </cell>
          <cell r="C7907" t="str">
            <v>BENEFICIOS FUNCIONARIOS</v>
          </cell>
          <cell r="I7907" t="str">
            <v>junho</v>
          </cell>
          <cell r="N7907">
            <v>270.39999999999998</v>
          </cell>
        </row>
        <row r="7908">
          <cell r="B7908" t="str">
            <v>VALE TRANSPORTE</v>
          </cell>
          <cell r="C7908" t="str">
            <v>BENEFICIOS FUNCIONARIOS</v>
          </cell>
          <cell r="I7908" t="str">
            <v>junho</v>
          </cell>
          <cell r="N7908">
            <v>260</v>
          </cell>
        </row>
        <row r="7909">
          <cell r="B7909" t="str">
            <v>VALE TRANSPORTE</v>
          </cell>
          <cell r="C7909" t="str">
            <v>BENEFICIOS FUNCIONARIOS</v>
          </cell>
          <cell r="I7909" t="str">
            <v>junho</v>
          </cell>
          <cell r="N7909">
            <v>445</v>
          </cell>
        </row>
        <row r="7910">
          <cell r="B7910" t="str">
            <v>VALE TRANSPORTE</v>
          </cell>
          <cell r="C7910" t="str">
            <v>BENEFICIOS FUNCIONARIOS</v>
          </cell>
          <cell r="I7910" t="str">
            <v>junho</v>
          </cell>
          <cell r="N7910">
            <v>260</v>
          </cell>
        </row>
        <row r="7911">
          <cell r="B7911" t="str">
            <v>VALE TRANSPORTE</v>
          </cell>
          <cell r="C7911" t="str">
            <v>BENEFICIOS FUNCIONARIOS</v>
          </cell>
          <cell r="I7911" t="str">
            <v>junho</v>
          </cell>
          <cell r="N7911">
            <v>462.8</v>
          </cell>
        </row>
        <row r="7912">
          <cell r="B7912" t="str">
            <v>VALE TRANSPORTE</v>
          </cell>
          <cell r="C7912" t="str">
            <v>BENEFICIOS FUNCIONARIOS</v>
          </cell>
          <cell r="I7912" t="str">
            <v>junho</v>
          </cell>
          <cell r="N7912">
            <v>17.8</v>
          </cell>
        </row>
        <row r="7913">
          <cell r="B7913" t="str">
            <v>VALE TRANSPORTE</v>
          </cell>
          <cell r="C7913" t="str">
            <v>BENEFICIOS FUNCIONARIOS</v>
          </cell>
          <cell r="I7913" t="str">
            <v>junho</v>
          </cell>
          <cell r="N7913">
            <v>409.4</v>
          </cell>
        </row>
        <row r="7914">
          <cell r="B7914" t="str">
            <v>VALE TRANSPORTE</v>
          </cell>
          <cell r="C7914" t="str">
            <v>BENEFICIOS FUNCIONARIOS</v>
          </cell>
          <cell r="I7914" t="str">
            <v>junho</v>
          </cell>
          <cell r="N7914">
            <v>550</v>
          </cell>
        </row>
        <row r="7915">
          <cell r="B7915" t="str">
            <v>VALE TRANSPORTE</v>
          </cell>
          <cell r="C7915" t="str">
            <v>BENEFICIOS FUNCIONARIOS</v>
          </cell>
          <cell r="I7915" t="str">
            <v>junho</v>
          </cell>
          <cell r="N7915">
            <v>462.8</v>
          </cell>
        </row>
        <row r="7916">
          <cell r="B7916" t="str">
            <v>VALE TRANSPORTE</v>
          </cell>
          <cell r="C7916" t="str">
            <v>BENEFICIOS FUNCIONARIOS</v>
          </cell>
          <cell r="I7916" t="str">
            <v>junho</v>
          </cell>
          <cell r="N7916">
            <v>22.7</v>
          </cell>
        </row>
        <row r="7917">
          <cell r="B7917" t="str">
            <v>VALE TRANSPORTE</v>
          </cell>
          <cell r="C7917" t="str">
            <v>BENEFICIOS FUNCIONARIOS</v>
          </cell>
          <cell r="I7917" t="str">
            <v>junho</v>
          </cell>
          <cell r="N7917">
            <v>260</v>
          </cell>
        </row>
        <row r="7918">
          <cell r="B7918" t="str">
            <v>VALE TRANSPORTE</v>
          </cell>
          <cell r="C7918" t="str">
            <v>BENEFICIOS FUNCIONARIOS</v>
          </cell>
          <cell r="I7918" t="str">
            <v>junho</v>
          </cell>
          <cell r="N7918">
            <v>260</v>
          </cell>
        </row>
        <row r="7919">
          <cell r="B7919" t="str">
            <v>VALE TRANSPORTE</v>
          </cell>
          <cell r="C7919" t="str">
            <v>BENEFICIOS FUNCIONARIOS</v>
          </cell>
          <cell r="I7919" t="str">
            <v>junho</v>
          </cell>
          <cell r="N7919">
            <v>230</v>
          </cell>
        </row>
        <row r="7920">
          <cell r="B7920" t="str">
            <v>VALE TRANSPORTE</v>
          </cell>
          <cell r="C7920" t="str">
            <v>BENEFICIOS FUNCIONARIOS</v>
          </cell>
          <cell r="I7920" t="str">
            <v>junho</v>
          </cell>
          <cell r="N7920">
            <v>409.4</v>
          </cell>
        </row>
        <row r="7921">
          <cell r="B7921" t="str">
            <v>VALE TRANSPORTE</v>
          </cell>
          <cell r="C7921" t="str">
            <v>BENEFICIOS FUNCIONARIOS</v>
          </cell>
          <cell r="I7921" t="str">
            <v>junho</v>
          </cell>
          <cell r="N7921">
            <v>409.4</v>
          </cell>
        </row>
        <row r="7922">
          <cell r="B7922" t="str">
            <v>VALE TRANSPORTE</v>
          </cell>
          <cell r="C7922" t="str">
            <v>BENEFICIOS FUNCIONARIOS</v>
          </cell>
          <cell r="I7922" t="str">
            <v>junho</v>
          </cell>
          <cell r="N7922">
            <v>572</v>
          </cell>
        </row>
        <row r="7923">
          <cell r="B7923" t="str">
            <v>VALE TRANSPORTE</v>
          </cell>
          <cell r="C7923" t="str">
            <v>BENEFICIOS FUNCIONARIOS</v>
          </cell>
          <cell r="I7923" t="str">
            <v>junho</v>
          </cell>
          <cell r="N7923">
            <v>409.4</v>
          </cell>
        </row>
        <row r="7924">
          <cell r="B7924" t="str">
            <v>VALE TRANSPORTE</v>
          </cell>
          <cell r="C7924" t="str">
            <v>BENEFICIOS FUNCIONARIOS</v>
          </cell>
          <cell r="I7924" t="str">
            <v>junho</v>
          </cell>
          <cell r="N7924">
            <v>462.8</v>
          </cell>
        </row>
        <row r="7925">
          <cell r="B7925" t="str">
            <v>VALE TRANSPORTE</v>
          </cell>
          <cell r="C7925" t="str">
            <v>BENEFICIOS FUNCIONARIOS</v>
          </cell>
          <cell r="I7925" t="str">
            <v>junho</v>
          </cell>
          <cell r="N7925">
            <v>409.4</v>
          </cell>
        </row>
        <row r="7926">
          <cell r="B7926" t="str">
            <v>VALE TRANSPORTE</v>
          </cell>
          <cell r="C7926" t="str">
            <v>BENEFICIOS FUNCIONARIOS</v>
          </cell>
          <cell r="I7926" t="str">
            <v>junho</v>
          </cell>
          <cell r="N7926">
            <v>260</v>
          </cell>
        </row>
        <row r="7927">
          <cell r="B7927" t="str">
            <v>VALE TRANSPORTE</v>
          </cell>
          <cell r="C7927" t="str">
            <v>BENEFICIOS FUNCIONARIOS</v>
          </cell>
          <cell r="I7927" t="str">
            <v>junho</v>
          </cell>
          <cell r="N7927">
            <v>462.8</v>
          </cell>
        </row>
        <row r="7928">
          <cell r="B7928" t="str">
            <v>VALE TRANSPORTE</v>
          </cell>
          <cell r="C7928" t="str">
            <v>BENEFICIOS FUNCIONARIOS</v>
          </cell>
          <cell r="I7928" t="str">
            <v>junho</v>
          </cell>
          <cell r="N7928">
            <v>462.8</v>
          </cell>
        </row>
        <row r="7929">
          <cell r="B7929" t="str">
            <v>VALE TRANSPORTE</v>
          </cell>
          <cell r="C7929" t="str">
            <v>BENEFICIOS FUNCIONARIOS</v>
          </cell>
          <cell r="I7929" t="str">
            <v>junho</v>
          </cell>
          <cell r="N7929">
            <v>230</v>
          </cell>
        </row>
        <row r="7930">
          <cell r="B7930" t="str">
            <v>VALE TRANSPORTE</v>
          </cell>
          <cell r="C7930" t="str">
            <v>BENEFICIOS FUNCIONARIOS</v>
          </cell>
          <cell r="I7930" t="str">
            <v>junho</v>
          </cell>
          <cell r="N7930">
            <v>260</v>
          </cell>
        </row>
        <row r="7931">
          <cell r="B7931" t="str">
            <v>VALE TRANSPORTE</v>
          </cell>
          <cell r="C7931" t="str">
            <v>BENEFICIOS FUNCIONARIOS</v>
          </cell>
          <cell r="I7931" t="str">
            <v>junho</v>
          </cell>
          <cell r="N7931">
            <v>409.4</v>
          </cell>
        </row>
        <row r="7932">
          <cell r="B7932" t="str">
            <v>VALE TRANSPORTE</v>
          </cell>
          <cell r="C7932" t="str">
            <v>BENEFICIOS FUNCIONARIOS</v>
          </cell>
          <cell r="I7932" t="str">
            <v>junho</v>
          </cell>
          <cell r="N7932">
            <v>230</v>
          </cell>
        </row>
        <row r="7933">
          <cell r="B7933" t="str">
            <v>VALE TRANSPORTE</v>
          </cell>
          <cell r="C7933" t="str">
            <v>BENEFICIOS FUNCIONARIOS</v>
          </cell>
          <cell r="I7933" t="str">
            <v>junho</v>
          </cell>
          <cell r="N7933">
            <v>462.8</v>
          </cell>
        </row>
        <row r="7934">
          <cell r="B7934" t="str">
            <v>VALE TRANSPORTE</v>
          </cell>
          <cell r="C7934" t="str">
            <v>BENEFICIOS FUNCIONARIOS</v>
          </cell>
          <cell r="I7934" t="str">
            <v>junho</v>
          </cell>
          <cell r="N7934">
            <v>480.6</v>
          </cell>
        </row>
        <row r="7935">
          <cell r="B7935" t="str">
            <v>VALE TRANSPORTE</v>
          </cell>
          <cell r="C7935" t="str">
            <v>BENEFICIOS FUNCIONARIOS</v>
          </cell>
          <cell r="I7935" t="str">
            <v>junho</v>
          </cell>
          <cell r="N7935">
            <v>260</v>
          </cell>
        </row>
        <row r="7936">
          <cell r="B7936" t="str">
            <v>VALE TRANSPORTE</v>
          </cell>
          <cell r="C7936" t="str">
            <v>BENEFICIOS FUNCIONARIOS</v>
          </cell>
          <cell r="I7936" t="str">
            <v>junho</v>
          </cell>
          <cell r="N7936">
            <v>260</v>
          </cell>
        </row>
        <row r="7937">
          <cell r="B7937" t="str">
            <v>VALE TRANSPORTE</v>
          </cell>
          <cell r="C7937" t="str">
            <v>BENEFICIOS FUNCIONARIOS</v>
          </cell>
          <cell r="I7937" t="str">
            <v>junho</v>
          </cell>
          <cell r="N7937">
            <v>462.8</v>
          </cell>
        </row>
        <row r="7938">
          <cell r="B7938" t="str">
            <v>VALE TRANSPORTE</v>
          </cell>
          <cell r="C7938" t="str">
            <v>BENEFICIOS FUNCIONARIOS</v>
          </cell>
          <cell r="I7938" t="str">
            <v>junho</v>
          </cell>
          <cell r="N7938">
            <v>462.8</v>
          </cell>
        </row>
        <row r="7939">
          <cell r="B7939" t="str">
            <v>VALE TRANSPORTE</v>
          </cell>
          <cell r="C7939" t="str">
            <v>BENEFICIOS FUNCIONARIOS</v>
          </cell>
          <cell r="I7939" t="str">
            <v>junho</v>
          </cell>
          <cell r="N7939">
            <v>462.8</v>
          </cell>
        </row>
        <row r="7940">
          <cell r="B7940" t="str">
            <v>VALE TRANSPORTE</v>
          </cell>
          <cell r="C7940" t="str">
            <v>BENEFICIOS FUNCIONARIOS</v>
          </cell>
          <cell r="I7940" t="str">
            <v>junho</v>
          </cell>
          <cell r="N7940">
            <v>373.8</v>
          </cell>
        </row>
        <row r="7941">
          <cell r="B7941" t="str">
            <v>VALE TRANSPORTE</v>
          </cell>
          <cell r="C7941" t="str">
            <v>BENEFICIOS FUNCIONARIOS</v>
          </cell>
          <cell r="I7941" t="str">
            <v>junho</v>
          </cell>
          <cell r="N7941">
            <v>17.8</v>
          </cell>
        </row>
        <row r="7942">
          <cell r="B7942" t="str">
            <v>VALE TRANSPORTE</v>
          </cell>
          <cell r="C7942" t="str">
            <v>BENEFICIOS FUNCIONARIOS</v>
          </cell>
          <cell r="I7942" t="str">
            <v>junho</v>
          </cell>
          <cell r="N7942">
            <v>260</v>
          </cell>
        </row>
        <row r="7943">
          <cell r="B7943" t="str">
            <v>VALE TRANSPORTE</v>
          </cell>
          <cell r="C7943" t="str">
            <v>BENEFICIOS FUNCIONARIOS</v>
          </cell>
          <cell r="I7943" t="str">
            <v>junho</v>
          </cell>
          <cell r="N7943">
            <v>462.8</v>
          </cell>
        </row>
        <row r="7944">
          <cell r="B7944" t="str">
            <v>VALE TRANSPORTE</v>
          </cell>
          <cell r="C7944" t="str">
            <v>BENEFICIOS FUNCIONARIOS</v>
          </cell>
          <cell r="I7944" t="str">
            <v>junho</v>
          </cell>
          <cell r="N7944">
            <v>409.4</v>
          </cell>
        </row>
        <row r="7945">
          <cell r="B7945" t="str">
            <v>VALE TRANSPORTE</v>
          </cell>
          <cell r="C7945" t="str">
            <v>BENEFICIOS FUNCIONARIOS</v>
          </cell>
          <cell r="I7945" t="str">
            <v>junho</v>
          </cell>
          <cell r="N7945">
            <v>462.8</v>
          </cell>
        </row>
        <row r="7946">
          <cell r="B7946" t="str">
            <v>VALE TRANSPORTE</v>
          </cell>
          <cell r="C7946" t="str">
            <v>BENEFICIOS FUNCIONARIOS</v>
          </cell>
          <cell r="I7946" t="str">
            <v>junho</v>
          </cell>
          <cell r="N7946">
            <v>409.4</v>
          </cell>
        </row>
        <row r="7947">
          <cell r="B7947" t="str">
            <v>VALE TRANSPORTE</v>
          </cell>
          <cell r="C7947" t="str">
            <v>BENEFICIOS FUNCIONARIOS</v>
          </cell>
          <cell r="I7947" t="str">
            <v>junho</v>
          </cell>
          <cell r="N7947">
            <v>462.8</v>
          </cell>
        </row>
        <row r="7948">
          <cell r="B7948" t="str">
            <v>VALE TRANSPORTE</v>
          </cell>
          <cell r="C7948" t="str">
            <v>BENEFICIOS FUNCIONARIOS</v>
          </cell>
          <cell r="I7948" t="str">
            <v>junho</v>
          </cell>
          <cell r="N7948">
            <v>90</v>
          </cell>
        </row>
        <row r="7949">
          <cell r="B7949" t="str">
            <v>VALE TRANSPORTE</v>
          </cell>
          <cell r="C7949" t="str">
            <v>BENEFICIOS FUNCIONARIOS</v>
          </cell>
          <cell r="I7949" t="str">
            <v>junho</v>
          </cell>
          <cell r="N7949">
            <v>230</v>
          </cell>
        </row>
        <row r="7950">
          <cell r="B7950" t="str">
            <v>VALE TRANSPORTE</v>
          </cell>
          <cell r="C7950" t="str">
            <v>BENEFICIOS FUNCIONARIOS</v>
          </cell>
          <cell r="I7950" t="str">
            <v>junho</v>
          </cell>
          <cell r="N7950">
            <v>409.4</v>
          </cell>
        </row>
        <row r="7951">
          <cell r="B7951" t="str">
            <v>VALE TRANSPORTE</v>
          </cell>
          <cell r="C7951" t="str">
            <v>BENEFICIOS FUNCIONARIOS</v>
          </cell>
          <cell r="I7951" t="str">
            <v>junho</v>
          </cell>
          <cell r="N7951">
            <v>250</v>
          </cell>
        </row>
        <row r="7952">
          <cell r="B7952" t="str">
            <v>VALE TRANSPORTE</v>
          </cell>
          <cell r="C7952" t="str">
            <v>BENEFICIOS FUNCIONARIOS</v>
          </cell>
          <cell r="I7952" t="str">
            <v>junho</v>
          </cell>
          <cell r="N7952">
            <v>462.8</v>
          </cell>
        </row>
        <row r="7953">
          <cell r="B7953" t="str">
            <v>VALE TRANSPORTE</v>
          </cell>
          <cell r="C7953" t="str">
            <v>BENEFICIOS FUNCIONARIOS</v>
          </cell>
          <cell r="I7953" t="str">
            <v>junho</v>
          </cell>
          <cell r="N7953">
            <v>462.8</v>
          </cell>
        </row>
        <row r="7954">
          <cell r="B7954" t="str">
            <v>VALE TRANSPORTE</v>
          </cell>
          <cell r="C7954" t="str">
            <v>BENEFICIOS FUNCIONARIOS</v>
          </cell>
          <cell r="I7954" t="str">
            <v>junho</v>
          </cell>
          <cell r="N7954">
            <v>260</v>
          </cell>
        </row>
        <row r="7955">
          <cell r="B7955" t="str">
            <v>VALE TRANSPORTE</v>
          </cell>
          <cell r="C7955" t="str">
            <v>BENEFICIOS FUNCIONARIOS</v>
          </cell>
          <cell r="I7955" t="str">
            <v>junho</v>
          </cell>
          <cell r="N7955">
            <v>409.4</v>
          </cell>
        </row>
        <row r="7956">
          <cell r="B7956" t="str">
            <v>VALE TRANSPORTE</v>
          </cell>
          <cell r="C7956" t="str">
            <v>BENEFICIOS FUNCIONARIOS</v>
          </cell>
          <cell r="I7956" t="str">
            <v>junho</v>
          </cell>
          <cell r="N7956">
            <v>260</v>
          </cell>
        </row>
        <row r="7957">
          <cell r="B7957" t="str">
            <v>VALE TRANSPORTE</v>
          </cell>
          <cell r="C7957" t="str">
            <v>BENEFICIOS FUNCIONARIOS</v>
          </cell>
          <cell r="I7957" t="str">
            <v>junho</v>
          </cell>
          <cell r="N7957">
            <v>250</v>
          </cell>
        </row>
        <row r="7958">
          <cell r="B7958" t="str">
            <v>VALE TRANSPORTE</v>
          </cell>
          <cell r="C7958" t="str">
            <v>BENEFICIOS FUNCIONARIOS</v>
          </cell>
          <cell r="I7958" t="str">
            <v>junho</v>
          </cell>
          <cell r="N7958">
            <v>462.8</v>
          </cell>
        </row>
        <row r="7959">
          <cell r="B7959" t="str">
            <v>VALE TRANSPORTE</v>
          </cell>
          <cell r="C7959" t="str">
            <v>BENEFICIOS FUNCIONARIOS</v>
          </cell>
          <cell r="I7959" t="str">
            <v>junho</v>
          </cell>
          <cell r="N7959">
            <v>462.8</v>
          </cell>
        </row>
        <row r="7960">
          <cell r="B7960" t="str">
            <v>VALE TRANSPORTE</v>
          </cell>
          <cell r="C7960" t="str">
            <v>BENEFICIOS FUNCIONARIOS</v>
          </cell>
          <cell r="I7960" t="str">
            <v>junho</v>
          </cell>
          <cell r="N7960">
            <v>462.8</v>
          </cell>
        </row>
        <row r="7961">
          <cell r="B7961" t="str">
            <v>VALE TRANSPORTE</v>
          </cell>
          <cell r="C7961" t="str">
            <v>BENEFICIOS FUNCIONARIOS</v>
          </cell>
          <cell r="I7961" t="str">
            <v>junho</v>
          </cell>
          <cell r="N7961">
            <v>462.8</v>
          </cell>
        </row>
        <row r="7962">
          <cell r="B7962" t="str">
            <v>VALE TRANSPORTE</v>
          </cell>
          <cell r="C7962" t="str">
            <v>BENEFICIOS FUNCIONARIOS</v>
          </cell>
          <cell r="I7962" t="str">
            <v>junho</v>
          </cell>
          <cell r="N7962">
            <v>260</v>
          </cell>
        </row>
        <row r="7963">
          <cell r="B7963" t="str">
            <v>VALE TRANSPORTE</v>
          </cell>
          <cell r="C7963" t="str">
            <v>BENEFICIOS FUNCIONARIOS</v>
          </cell>
          <cell r="I7963" t="str">
            <v>junho</v>
          </cell>
          <cell r="N7963">
            <v>120.8</v>
          </cell>
        </row>
        <row r="7964">
          <cell r="B7964" t="str">
            <v>VALE TRANSPORTE</v>
          </cell>
          <cell r="C7964" t="str">
            <v>BENEFICIOS FUNCIONARIOS</v>
          </cell>
          <cell r="I7964" t="str">
            <v>junho</v>
          </cell>
          <cell r="N7964">
            <v>462.8</v>
          </cell>
        </row>
        <row r="7965">
          <cell r="B7965" t="str">
            <v>VALE TRANSPORTE</v>
          </cell>
          <cell r="C7965" t="str">
            <v>BENEFICIOS FUNCIONARIOS</v>
          </cell>
          <cell r="I7965" t="str">
            <v>junho</v>
          </cell>
          <cell r="N7965">
            <v>462.8</v>
          </cell>
        </row>
        <row r="7966">
          <cell r="B7966" t="str">
            <v>VALE TRANSPORTE</v>
          </cell>
          <cell r="C7966" t="str">
            <v>BENEFICIOS FUNCIONARIOS</v>
          </cell>
          <cell r="I7966" t="str">
            <v>junho</v>
          </cell>
          <cell r="N7966">
            <v>480.6</v>
          </cell>
        </row>
        <row r="7967">
          <cell r="B7967" t="str">
            <v>VALE TRANSPORTE</v>
          </cell>
          <cell r="C7967" t="str">
            <v>BENEFICIOS FUNCIONARIOS</v>
          </cell>
          <cell r="I7967" t="str">
            <v>junho</v>
          </cell>
          <cell r="N7967">
            <v>462.8</v>
          </cell>
        </row>
        <row r="7968">
          <cell r="B7968" t="str">
            <v>VALE TRANSPORTE</v>
          </cell>
          <cell r="C7968" t="str">
            <v>BENEFICIOS FUNCIONARIOS</v>
          </cell>
          <cell r="I7968" t="str">
            <v>junho</v>
          </cell>
          <cell r="N7968">
            <v>260</v>
          </cell>
        </row>
        <row r="7969">
          <cell r="B7969" t="str">
            <v>VALE TRANSPORTE</v>
          </cell>
          <cell r="C7969" t="str">
            <v>BENEFICIOS FUNCIONARIOS</v>
          </cell>
          <cell r="I7969" t="str">
            <v>junho</v>
          </cell>
          <cell r="N7969">
            <v>260</v>
          </cell>
        </row>
        <row r="7970">
          <cell r="B7970" t="str">
            <v>VALE TRANSPORTE</v>
          </cell>
          <cell r="C7970" t="str">
            <v>BENEFICIOS FUNCIONARIOS</v>
          </cell>
          <cell r="I7970" t="str">
            <v>junho</v>
          </cell>
          <cell r="N7970">
            <v>22.7</v>
          </cell>
        </row>
        <row r="7971">
          <cell r="B7971" t="str">
            <v>VALE TRANSPORTE</v>
          </cell>
          <cell r="C7971" t="str">
            <v>BENEFICIOS FUNCIONARIOS</v>
          </cell>
          <cell r="I7971" t="str">
            <v>junho</v>
          </cell>
          <cell r="N7971">
            <v>270</v>
          </cell>
        </row>
        <row r="7972">
          <cell r="B7972" t="str">
            <v>VALE TRANSPORTE</v>
          </cell>
          <cell r="C7972" t="str">
            <v>BENEFICIOS FUNCIONARIOS</v>
          </cell>
          <cell r="I7972" t="str">
            <v>junho</v>
          </cell>
          <cell r="N7972">
            <v>462.8</v>
          </cell>
        </row>
        <row r="7973">
          <cell r="B7973" t="str">
            <v>VALE TRANSPORTE</v>
          </cell>
          <cell r="C7973" t="str">
            <v>BENEFICIOS FUNCIONARIOS</v>
          </cell>
          <cell r="I7973" t="str">
            <v>junho</v>
          </cell>
          <cell r="N7973">
            <v>260</v>
          </cell>
        </row>
        <row r="7974">
          <cell r="B7974" t="str">
            <v>VALE TRANSPORTE</v>
          </cell>
          <cell r="C7974" t="str">
            <v>BENEFICIOS FUNCIONARIOS</v>
          </cell>
          <cell r="I7974" t="str">
            <v>junho</v>
          </cell>
          <cell r="N7974">
            <v>230</v>
          </cell>
        </row>
        <row r="7975">
          <cell r="B7975" t="str">
            <v>VALE TRANSPORTE</v>
          </cell>
          <cell r="C7975" t="str">
            <v>BENEFICIOS FUNCIONARIOS</v>
          </cell>
          <cell r="I7975" t="str">
            <v>junho</v>
          </cell>
          <cell r="N7975">
            <v>587.4</v>
          </cell>
        </row>
        <row r="7976">
          <cell r="B7976" t="str">
            <v>ALIMENTACAO FUNCIONARIOS</v>
          </cell>
          <cell r="C7976" t="str">
            <v>BENEFICIOS FUNCIONARIOS</v>
          </cell>
          <cell r="I7976" t="str">
            <v>julho</v>
          </cell>
          <cell r="N7976">
            <v>4755.8999999999996</v>
          </cell>
        </row>
        <row r="7977">
          <cell r="B7977" t="str">
            <v>ALIMENTACAO FUNCIONARIOS</v>
          </cell>
          <cell r="C7977" t="str">
            <v>BENEFICIOS FUNCIONARIOS</v>
          </cell>
          <cell r="I7977" t="str">
            <v>julho</v>
          </cell>
          <cell r="N7977">
            <v>1800.56</v>
          </cell>
        </row>
        <row r="7978">
          <cell r="B7978" t="str">
            <v>ALIMENTACAO FUNCIONARIOS</v>
          </cell>
          <cell r="C7978" t="str">
            <v>BENEFICIOS FUNCIONARIOS</v>
          </cell>
          <cell r="I7978" t="str">
            <v>julho</v>
          </cell>
          <cell r="N7978">
            <v>527.30999999999995</v>
          </cell>
        </row>
        <row r="7979">
          <cell r="B7979" t="str">
            <v>VALE TRANSPORTE</v>
          </cell>
          <cell r="C7979" t="str">
            <v>BENEFICIOS FUNCIONARIOS</v>
          </cell>
          <cell r="I7979" t="str">
            <v>julho</v>
          </cell>
          <cell r="N7979">
            <v>230</v>
          </cell>
        </row>
        <row r="7980">
          <cell r="B7980" t="str">
            <v>VALE TRANSPORTE</v>
          </cell>
          <cell r="C7980" t="str">
            <v>BENEFICIOS FUNCIONARIOS</v>
          </cell>
          <cell r="I7980" t="str">
            <v>julho</v>
          </cell>
          <cell r="N7980">
            <v>427.2</v>
          </cell>
        </row>
        <row r="7981">
          <cell r="B7981" t="str">
            <v>VALE TRANSPORTE</v>
          </cell>
          <cell r="C7981" t="str">
            <v>BENEFICIOS FUNCIONARIOS</v>
          </cell>
          <cell r="I7981" t="str">
            <v>julho</v>
          </cell>
          <cell r="N7981">
            <v>210</v>
          </cell>
        </row>
        <row r="7982">
          <cell r="B7982" t="str">
            <v>EMPRESTIMO P/ FUNCIONARIO</v>
          </cell>
          <cell r="C7982" t="str">
            <v>BENEFICIOS FUNCIONARIOS</v>
          </cell>
          <cell r="I7982" t="str">
            <v>julho</v>
          </cell>
          <cell r="N7982">
            <v>14000</v>
          </cell>
        </row>
        <row r="7983">
          <cell r="B7983" t="str">
            <v>CURSOS E TREINAMENTOS / DESENVOLVIMENTO DE PESSOAS</v>
          </cell>
          <cell r="C7983" t="str">
            <v>BENEFICIOS FUNCIONARIOS</v>
          </cell>
          <cell r="I7983" t="str">
            <v>julho</v>
          </cell>
          <cell r="N7983">
            <v>1250</v>
          </cell>
        </row>
        <row r="7984">
          <cell r="B7984" t="str">
            <v>PLANO DE SAUDE</v>
          </cell>
          <cell r="C7984" t="str">
            <v>BENEFICIOS FUNCIONARIOS</v>
          </cell>
          <cell r="I7984" t="str">
            <v>julho</v>
          </cell>
          <cell r="N7984">
            <v>2588.4699999999998</v>
          </cell>
        </row>
        <row r="7985">
          <cell r="B7985" t="str">
            <v>ALIMENTACAO FUNCIONARIOS</v>
          </cell>
          <cell r="C7985" t="str">
            <v>BENEFICIOS FUNCIONARIOS</v>
          </cell>
          <cell r="I7985" t="str">
            <v>julho</v>
          </cell>
          <cell r="N7985">
            <v>1253.02</v>
          </cell>
        </row>
        <row r="7986">
          <cell r="B7986" t="str">
            <v>ALIMENTACAO FUNCIONARIOS</v>
          </cell>
          <cell r="C7986" t="str">
            <v>BENEFICIOS FUNCIONARIOS</v>
          </cell>
          <cell r="I7986" t="str">
            <v>julho</v>
          </cell>
          <cell r="N7986">
            <v>4947</v>
          </cell>
        </row>
        <row r="7987">
          <cell r="B7987" t="str">
            <v>ALIMENTACAO FUNCIONARIOS</v>
          </cell>
          <cell r="C7987" t="str">
            <v>BENEFICIOS FUNCIONARIOS</v>
          </cell>
          <cell r="I7987" t="str">
            <v>julho</v>
          </cell>
          <cell r="N7987">
            <v>1489.51</v>
          </cell>
        </row>
        <row r="7988">
          <cell r="B7988" t="str">
            <v>PLANO DE SAUDE</v>
          </cell>
          <cell r="C7988" t="str">
            <v>BENEFICIOS FUNCIONARIOS</v>
          </cell>
          <cell r="I7988" t="str">
            <v>julho</v>
          </cell>
          <cell r="N7988">
            <v>4900.01</v>
          </cell>
        </row>
        <row r="7989">
          <cell r="B7989" t="str">
            <v>VALE TRANSPORTE</v>
          </cell>
          <cell r="C7989" t="str">
            <v>BENEFICIOS FUNCIONARIOS</v>
          </cell>
          <cell r="I7989" t="str">
            <v>julho</v>
          </cell>
          <cell r="N7989">
            <v>320.39999999999998</v>
          </cell>
        </row>
        <row r="7990">
          <cell r="B7990" t="str">
            <v>ALIMENTACAO FUNCIONARIOS</v>
          </cell>
          <cell r="C7990" t="str">
            <v>BENEFICIOS FUNCIONARIOS</v>
          </cell>
          <cell r="I7990" t="str">
            <v>julho</v>
          </cell>
          <cell r="N7990">
            <v>485.41</v>
          </cell>
        </row>
        <row r="7991">
          <cell r="B7991" t="str">
            <v>SEGURO DE VIDA</v>
          </cell>
          <cell r="C7991" t="str">
            <v>BENEFICIOS FUNCIONARIOS</v>
          </cell>
          <cell r="I7991" t="str">
            <v>julho</v>
          </cell>
          <cell r="N7991">
            <v>208.39</v>
          </cell>
        </row>
        <row r="7992">
          <cell r="B7992" t="str">
            <v>VALE TRANSPORTE</v>
          </cell>
          <cell r="C7992" t="str">
            <v>BENEFICIOS FUNCIONARIOS</v>
          </cell>
          <cell r="I7992" t="str">
            <v>julho</v>
          </cell>
          <cell r="N7992">
            <v>142.80000000000001</v>
          </cell>
        </row>
        <row r="7993">
          <cell r="B7993" t="str">
            <v>ALIMENTACAO FUNCIONARIOS</v>
          </cell>
          <cell r="C7993" t="str">
            <v>BENEFICIOS FUNCIONARIOS</v>
          </cell>
          <cell r="I7993" t="str">
            <v>julho</v>
          </cell>
          <cell r="N7993">
            <v>1196.42</v>
          </cell>
        </row>
        <row r="7994">
          <cell r="B7994" t="str">
            <v>ALIMENTACAO FUNCIONARIOS</v>
          </cell>
          <cell r="C7994" t="str">
            <v>BENEFICIOS FUNCIONARIOS</v>
          </cell>
          <cell r="I7994" t="str">
            <v>julho</v>
          </cell>
          <cell r="N7994">
            <v>4177.42</v>
          </cell>
        </row>
        <row r="7995">
          <cell r="B7995" t="str">
            <v>ALIMENTACAO FUNCIONARIOS</v>
          </cell>
          <cell r="C7995" t="str">
            <v>BENEFICIOS FUNCIONARIOS</v>
          </cell>
          <cell r="I7995" t="str">
            <v>julho</v>
          </cell>
          <cell r="N7995">
            <v>1113.92</v>
          </cell>
        </row>
        <row r="7996">
          <cell r="B7996" t="str">
            <v>ALIMENTACAO FUNCIONARIOS</v>
          </cell>
          <cell r="C7996" t="str">
            <v>BENEFICIOS FUNCIONARIOS</v>
          </cell>
          <cell r="I7996" t="str">
            <v>julho</v>
          </cell>
          <cell r="N7996">
            <v>2840.59</v>
          </cell>
        </row>
        <row r="7997">
          <cell r="B7997" t="str">
            <v>SEGURO DE VIDA</v>
          </cell>
          <cell r="C7997" t="str">
            <v>BENEFICIOS FUNCIONARIOS</v>
          </cell>
          <cell r="I7997" t="str">
            <v>julho</v>
          </cell>
          <cell r="N7997">
            <v>531.20000000000005</v>
          </cell>
        </row>
        <row r="7998">
          <cell r="B7998" t="str">
            <v>VALE TRANSPORTE</v>
          </cell>
          <cell r="C7998" t="str">
            <v>BENEFICIOS FUNCIONARIOS</v>
          </cell>
          <cell r="I7998" t="str">
            <v>julho</v>
          </cell>
          <cell r="N7998">
            <v>213.6</v>
          </cell>
        </row>
        <row r="7999">
          <cell r="B7999" t="str">
            <v>VALE TRANSPORTE</v>
          </cell>
          <cell r="C7999" t="str">
            <v>BENEFICIOS FUNCIONARIOS</v>
          </cell>
          <cell r="I7999" t="str">
            <v>julho</v>
          </cell>
          <cell r="N7999">
            <v>213.6</v>
          </cell>
        </row>
        <row r="8000">
          <cell r="B8000" t="str">
            <v>ALIMENTACAO FUNCIONARIOS</v>
          </cell>
          <cell r="C8000" t="str">
            <v>BENEFICIOS FUNCIONARIOS</v>
          </cell>
          <cell r="I8000" t="str">
            <v>julho</v>
          </cell>
          <cell r="N8000">
            <v>2456.92</v>
          </cell>
        </row>
        <row r="8001">
          <cell r="B8001" t="str">
            <v>ALIMENTACAO FUNCIONARIOS</v>
          </cell>
          <cell r="C8001" t="str">
            <v>BENEFICIOS FUNCIONARIOS</v>
          </cell>
          <cell r="I8001" t="str">
            <v>julho</v>
          </cell>
          <cell r="N8001">
            <v>1198.6300000000001</v>
          </cell>
        </row>
        <row r="8002">
          <cell r="B8002" t="str">
            <v>ALIMENTACAO FUNCIONARIOS</v>
          </cell>
          <cell r="C8002" t="str">
            <v>BENEFICIOS FUNCIONARIOS</v>
          </cell>
          <cell r="I8002" t="str">
            <v>julho</v>
          </cell>
          <cell r="N8002">
            <v>7551.94</v>
          </cell>
        </row>
        <row r="8003">
          <cell r="B8003" t="str">
            <v>ALIMENTACAO FUNCIONARIOS</v>
          </cell>
          <cell r="C8003" t="str">
            <v>BENEFICIOS FUNCIONARIOS</v>
          </cell>
          <cell r="I8003" t="str">
            <v>julho</v>
          </cell>
          <cell r="N8003">
            <v>1682.02</v>
          </cell>
        </row>
        <row r="8004">
          <cell r="B8004" t="str">
            <v>VALE TRANSPORTE</v>
          </cell>
          <cell r="C8004" t="str">
            <v>BENEFICIOS FUNCIONARIOS</v>
          </cell>
          <cell r="I8004" t="str">
            <v>julho</v>
          </cell>
          <cell r="N8004">
            <v>409.4</v>
          </cell>
        </row>
        <row r="8005">
          <cell r="B8005" t="str">
            <v>SEGURO DE VIDA</v>
          </cell>
          <cell r="C8005" t="str">
            <v>BENEFICIOS FUNCIONARIOS</v>
          </cell>
          <cell r="I8005" t="str">
            <v>julho</v>
          </cell>
          <cell r="N8005">
            <v>557.52</v>
          </cell>
        </row>
        <row r="8006">
          <cell r="B8006" t="str">
            <v>CURSOS E TREINAMENTOS / DESENVOLVIMENTO DE PESSOAS</v>
          </cell>
          <cell r="C8006" t="str">
            <v>BENEFICIOS FUNCIONARIOS</v>
          </cell>
          <cell r="I8006" t="str">
            <v>julho</v>
          </cell>
          <cell r="N8006">
            <v>6741.74</v>
          </cell>
        </row>
        <row r="8007">
          <cell r="B8007" t="str">
            <v>CURSOS E TREINAMENTOS / DESENVOLVIMENTO DE PESSOAS</v>
          </cell>
          <cell r="C8007" t="str">
            <v>BENEFICIOS FUNCIONARIOS</v>
          </cell>
          <cell r="I8007" t="str">
            <v>julho</v>
          </cell>
          <cell r="N8007">
            <v>450.48</v>
          </cell>
        </row>
        <row r="8008">
          <cell r="B8008" t="str">
            <v>CURSOS E TREINAMENTOS / DESENVOLVIMENTO DE PESSOAS</v>
          </cell>
          <cell r="C8008" t="str">
            <v>BENEFICIOS FUNCIONARIOS</v>
          </cell>
          <cell r="I8008" t="str">
            <v>julho</v>
          </cell>
          <cell r="N8008">
            <v>450.48</v>
          </cell>
        </row>
        <row r="8009">
          <cell r="B8009" t="str">
            <v>ALIMENTACAO FUNCIONARIOS</v>
          </cell>
          <cell r="C8009" t="str">
            <v>BENEFICIOS FUNCIONARIOS</v>
          </cell>
          <cell r="I8009" t="str">
            <v>julho</v>
          </cell>
          <cell r="N8009">
            <v>601.70000000000005</v>
          </cell>
        </row>
        <row r="8010">
          <cell r="B8010" t="str">
            <v>VALE TRANSPORTE</v>
          </cell>
          <cell r="C8010" t="str">
            <v>BENEFICIOS FUNCIONARIOS</v>
          </cell>
          <cell r="I8010" t="str">
            <v>julho</v>
          </cell>
          <cell r="N8010">
            <v>26961.69</v>
          </cell>
        </row>
        <row r="8011">
          <cell r="B8011" t="str">
            <v>ALIMENTACAO FUNCIONARIOS</v>
          </cell>
          <cell r="C8011" t="str">
            <v>BENEFICIOS FUNCIONARIOS</v>
          </cell>
          <cell r="I8011" t="str">
            <v>julho</v>
          </cell>
          <cell r="N8011">
            <v>6245.32</v>
          </cell>
        </row>
        <row r="8012">
          <cell r="B8012" t="str">
            <v>ALIMENTACAO FUNCIONARIOS</v>
          </cell>
          <cell r="C8012" t="str">
            <v>BENEFICIOS FUNCIONARIOS</v>
          </cell>
          <cell r="I8012" t="str">
            <v>julho</v>
          </cell>
          <cell r="N8012">
            <v>1493.8</v>
          </cell>
        </row>
        <row r="8013">
          <cell r="B8013" t="str">
            <v>EMPRESTIMO P/ FUNCIONARIO</v>
          </cell>
          <cell r="C8013" t="str">
            <v>BENEFICIOS FUNCIONARIOS</v>
          </cell>
          <cell r="I8013" t="str">
            <v>julho</v>
          </cell>
          <cell r="N8013">
            <v>267</v>
          </cell>
        </row>
        <row r="8014">
          <cell r="B8014" t="str">
            <v>TAXA ADMINISTRATIVA</v>
          </cell>
          <cell r="C8014" t="str">
            <v>(-) Taxas de cartões / vouchers</v>
          </cell>
          <cell r="I8014" t="str">
            <v>setembro</v>
          </cell>
          <cell r="N8014">
            <v>3.79</v>
          </cell>
        </row>
        <row r="8015">
          <cell r="B8015" t="str">
            <v>TAXA ADMINISTRATIVA</v>
          </cell>
          <cell r="C8015" t="str">
            <v>(-) Taxas de cartões / vouchers</v>
          </cell>
          <cell r="I8015" t="str">
            <v>setembro</v>
          </cell>
          <cell r="N8015">
            <v>79.41</v>
          </cell>
        </row>
        <row r="8016">
          <cell r="B8016" t="str">
            <v>TAXA ADMINISTRATIVA</v>
          </cell>
          <cell r="C8016" t="str">
            <v>(-) Taxas de cartões / vouchers</v>
          </cell>
          <cell r="I8016" t="str">
            <v>setembro</v>
          </cell>
          <cell r="N8016">
            <v>3.44</v>
          </cell>
        </row>
        <row r="8017">
          <cell r="B8017" t="str">
            <v>TAXA ADMINISTRATIVA</v>
          </cell>
          <cell r="C8017" t="str">
            <v>(-) Taxas de cartões / vouchers</v>
          </cell>
          <cell r="I8017" t="str">
            <v>setembro</v>
          </cell>
          <cell r="N8017">
            <v>72.66</v>
          </cell>
        </row>
        <row r="8018">
          <cell r="B8018" t="str">
            <v>TAXA ADMINISTRATIVA</v>
          </cell>
          <cell r="C8018" t="str">
            <v>(-) Taxas de cartões / vouchers</v>
          </cell>
          <cell r="I8018" t="str">
            <v>setembro</v>
          </cell>
          <cell r="N8018">
            <v>28.18</v>
          </cell>
        </row>
        <row r="8019">
          <cell r="B8019" t="str">
            <v>TAXA ADMINISTRATIVA</v>
          </cell>
          <cell r="C8019" t="str">
            <v>(-) Taxas de cartões / vouchers</v>
          </cell>
          <cell r="I8019" t="str">
            <v>setembro</v>
          </cell>
          <cell r="N8019">
            <v>9.1999999999999993</v>
          </cell>
        </row>
        <row r="8020">
          <cell r="B8020" t="str">
            <v>TAXA ADMINISTRATIVA</v>
          </cell>
          <cell r="C8020" t="str">
            <v>(-) Taxas de cartões / vouchers</v>
          </cell>
          <cell r="I8020" t="str">
            <v>setembro</v>
          </cell>
          <cell r="N8020">
            <v>90.04</v>
          </cell>
        </row>
        <row r="8021">
          <cell r="B8021" t="str">
            <v>TAXA ADMINISTRATIVA</v>
          </cell>
          <cell r="C8021" t="str">
            <v>(-) Taxas de cartões / vouchers</v>
          </cell>
          <cell r="I8021" t="str">
            <v>setembro</v>
          </cell>
          <cell r="N8021">
            <v>16.18</v>
          </cell>
        </row>
        <row r="8022">
          <cell r="B8022" t="str">
            <v>TAXA ADMINISTRATIVA</v>
          </cell>
          <cell r="C8022" t="str">
            <v>(-) Taxas de cartões / vouchers</v>
          </cell>
          <cell r="I8022" t="str">
            <v>setembro</v>
          </cell>
          <cell r="N8022">
            <v>3.43</v>
          </cell>
        </row>
        <row r="8023">
          <cell r="B8023" t="str">
            <v>TAXA ADMINISTRATIVA</v>
          </cell>
          <cell r="C8023" t="str">
            <v>(-) Taxas de cartões / vouchers</v>
          </cell>
          <cell r="I8023" t="str">
            <v>setembro</v>
          </cell>
          <cell r="N8023">
            <v>19.829999999999998</v>
          </cell>
        </row>
        <row r="8024">
          <cell r="B8024" t="str">
            <v>TAXA ADMINISTRATIVA</v>
          </cell>
          <cell r="C8024" t="str">
            <v>(-) Taxas de cartões / vouchers</v>
          </cell>
          <cell r="I8024" t="str">
            <v>setembro</v>
          </cell>
          <cell r="N8024">
            <v>30.16</v>
          </cell>
        </row>
        <row r="8025">
          <cell r="B8025" t="str">
            <v>TAXA ADMINISTRATIVA</v>
          </cell>
          <cell r="C8025" t="str">
            <v>(-) Taxas de cartões / vouchers</v>
          </cell>
          <cell r="I8025" t="str">
            <v>setembro</v>
          </cell>
          <cell r="N8025">
            <v>87.84</v>
          </cell>
        </row>
        <row r="8026">
          <cell r="B8026" t="str">
            <v>TAXA ADMINISTRATIVA</v>
          </cell>
          <cell r="C8026" t="str">
            <v>(-) Taxas de cartões / vouchers</v>
          </cell>
          <cell r="I8026" t="str">
            <v>setembro</v>
          </cell>
          <cell r="N8026">
            <v>4.28</v>
          </cell>
        </row>
        <row r="8027">
          <cell r="B8027" t="str">
            <v>TAXA ADMINISTRATIVA</v>
          </cell>
          <cell r="C8027" t="str">
            <v>(-) Taxas de cartões / vouchers</v>
          </cell>
          <cell r="I8027" t="str">
            <v>setembro</v>
          </cell>
          <cell r="N8027">
            <v>11.9</v>
          </cell>
        </row>
        <row r="8028">
          <cell r="B8028" t="str">
            <v>TAXA ADMINISTRATIVA</v>
          </cell>
          <cell r="C8028" t="str">
            <v>(-) Taxas de cartões / vouchers</v>
          </cell>
          <cell r="I8028" t="str">
            <v>setembro</v>
          </cell>
          <cell r="N8028">
            <v>13.98</v>
          </cell>
        </row>
        <row r="8029">
          <cell r="B8029" t="str">
            <v>TAXA ADMINISTRATIVA</v>
          </cell>
          <cell r="C8029" t="str">
            <v>(-) Taxas de cartões / vouchers</v>
          </cell>
          <cell r="I8029" t="str">
            <v>setembro</v>
          </cell>
          <cell r="N8029">
            <v>30.18</v>
          </cell>
        </row>
        <row r="8030">
          <cell r="B8030" t="str">
            <v>TAXA ADMINISTRATIVA</v>
          </cell>
          <cell r="C8030" t="str">
            <v>(-) Taxas de cartões / vouchers</v>
          </cell>
          <cell r="I8030" t="str">
            <v>setembro</v>
          </cell>
          <cell r="N8030">
            <v>94.07</v>
          </cell>
        </row>
        <row r="8031">
          <cell r="B8031" t="str">
            <v>TAXA ADMINISTRATIVA</v>
          </cell>
          <cell r="C8031" t="str">
            <v>(-) Taxas de cartões / vouchers</v>
          </cell>
          <cell r="I8031" t="str">
            <v>setembro</v>
          </cell>
          <cell r="N8031">
            <v>10.44</v>
          </cell>
        </row>
        <row r="8032">
          <cell r="B8032" t="str">
            <v>TAXA ADMINISTRATIVA</v>
          </cell>
          <cell r="C8032" t="str">
            <v>(-) Taxas de cartões / vouchers</v>
          </cell>
          <cell r="I8032" t="str">
            <v>setembro</v>
          </cell>
          <cell r="N8032">
            <v>17.36</v>
          </cell>
        </row>
        <row r="8033">
          <cell r="B8033" t="str">
            <v>TAXA ADMINISTRATIVA</v>
          </cell>
          <cell r="C8033" t="str">
            <v>(-) Taxas de cartões / vouchers</v>
          </cell>
          <cell r="I8033" t="str">
            <v>setembro</v>
          </cell>
          <cell r="N8033">
            <v>13.7</v>
          </cell>
        </row>
        <row r="8034">
          <cell r="B8034" t="str">
            <v>TAXA ADMINISTRATIVA</v>
          </cell>
          <cell r="C8034" t="str">
            <v>(-) Taxas de cartões / vouchers</v>
          </cell>
          <cell r="I8034" t="str">
            <v>outubro</v>
          </cell>
          <cell r="N8034">
            <v>71.3</v>
          </cell>
        </row>
        <row r="8035">
          <cell r="B8035" t="str">
            <v>TAXA ADMINISTRATIVA</v>
          </cell>
          <cell r="C8035" t="str">
            <v>(-) Taxas de cartões / vouchers</v>
          </cell>
          <cell r="I8035" t="str">
            <v>outubro</v>
          </cell>
          <cell r="N8035">
            <v>11.09</v>
          </cell>
        </row>
        <row r="8036">
          <cell r="B8036" t="str">
            <v>TAXA ADMINISTRATIVA</v>
          </cell>
          <cell r="C8036" t="str">
            <v>(-) Taxas de cartões / vouchers</v>
          </cell>
          <cell r="I8036" t="str">
            <v>outubro</v>
          </cell>
          <cell r="N8036">
            <v>4.75</v>
          </cell>
        </row>
        <row r="8037">
          <cell r="B8037" t="str">
            <v>TAXA ADMINISTRATIVA</v>
          </cell>
          <cell r="C8037" t="str">
            <v>(-) Taxas de cartões / vouchers</v>
          </cell>
          <cell r="I8037" t="str">
            <v>outubro</v>
          </cell>
          <cell r="N8037">
            <v>36.590000000000003</v>
          </cell>
        </row>
        <row r="8038">
          <cell r="B8038" t="str">
            <v>TAXA ADMINISTRATIVA</v>
          </cell>
          <cell r="C8038" t="str">
            <v>(-) Taxas de cartões / vouchers</v>
          </cell>
          <cell r="I8038" t="str">
            <v>outubro</v>
          </cell>
          <cell r="N8038">
            <v>24.74</v>
          </cell>
        </row>
        <row r="8039">
          <cell r="B8039" t="str">
            <v>TAXA ADMINISTRATIVA</v>
          </cell>
          <cell r="C8039" t="str">
            <v>(-) Taxas de cartões / vouchers</v>
          </cell>
          <cell r="I8039" t="str">
            <v>outubro</v>
          </cell>
          <cell r="N8039">
            <v>114.78</v>
          </cell>
        </row>
        <row r="8040">
          <cell r="B8040" t="str">
            <v>TAXA ADMINISTRATIVA</v>
          </cell>
          <cell r="C8040" t="str">
            <v>(-) Taxas de cartões / vouchers</v>
          </cell>
          <cell r="I8040" t="str">
            <v>outubro</v>
          </cell>
          <cell r="N8040">
            <v>7.71</v>
          </cell>
        </row>
        <row r="8041">
          <cell r="B8041" t="str">
            <v>TAXA ADMINISTRATIVA</v>
          </cell>
          <cell r="C8041" t="str">
            <v>(-) Taxas de cartões / vouchers</v>
          </cell>
          <cell r="I8041" t="str">
            <v>outubro</v>
          </cell>
          <cell r="N8041">
            <v>27.71</v>
          </cell>
        </row>
        <row r="8042">
          <cell r="B8042" t="str">
            <v>TAXA ADMINISTRATIVA</v>
          </cell>
          <cell r="C8042" t="str">
            <v>(-) Taxas de cartões / vouchers</v>
          </cell>
          <cell r="I8042" t="str">
            <v>outubro</v>
          </cell>
          <cell r="N8042">
            <v>12.1</v>
          </cell>
        </row>
        <row r="8043">
          <cell r="B8043" t="str">
            <v>TAXA ADMINISTRATIVA</v>
          </cell>
          <cell r="C8043" t="str">
            <v>(-) Taxas de cartões / vouchers</v>
          </cell>
          <cell r="I8043" t="str">
            <v>outubro</v>
          </cell>
          <cell r="N8043">
            <v>10.94</v>
          </cell>
        </row>
        <row r="8044">
          <cell r="B8044" t="str">
            <v>TAXA ADMINISTRATIVA</v>
          </cell>
          <cell r="C8044" t="str">
            <v>(-) Taxas de cartões / vouchers</v>
          </cell>
          <cell r="I8044" t="str">
            <v>outubro</v>
          </cell>
          <cell r="N8044">
            <v>142.74</v>
          </cell>
        </row>
        <row r="8045">
          <cell r="B8045" t="str">
            <v>TAXA ADMINISTRATIVA</v>
          </cell>
          <cell r="C8045" t="str">
            <v>(-) Taxas de cartões / vouchers</v>
          </cell>
          <cell r="I8045" t="str">
            <v>outubro</v>
          </cell>
          <cell r="N8045">
            <v>6.49</v>
          </cell>
        </row>
        <row r="8046">
          <cell r="B8046" t="str">
            <v>TAXA ADMINISTRATIVA</v>
          </cell>
          <cell r="C8046" t="str">
            <v>(-) Taxas de cartões / vouchers</v>
          </cell>
          <cell r="I8046" t="str">
            <v>outubro</v>
          </cell>
          <cell r="N8046">
            <v>8.61</v>
          </cell>
        </row>
        <row r="8047">
          <cell r="B8047" t="str">
            <v>TAXA ADMINISTRATIVA</v>
          </cell>
          <cell r="C8047" t="str">
            <v>(-) Taxas de cartões / vouchers</v>
          </cell>
          <cell r="I8047" t="str">
            <v>outubro</v>
          </cell>
          <cell r="N8047">
            <v>59.18</v>
          </cell>
        </row>
        <row r="8048">
          <cell r="B8048" t="str">
            <v>TAXA ADMINISTRATIVA</v>
          </cell>
          <cell r="C8048" t="str">
            <v>(-) Taxas de cartões / vouchers</v>
          </cell>
          <cell r="I8048" t="str">
            <v>outubro</v>
          </cell>
          <cell r="N8048">
            <v>24.05</v>
          </cell>
        </row>
        <row r="8049">
          <cell r="B8049" t="str">
            <v>TAXA ADMINISTRATIVA</v>
          </cell>
          <cell r="C8049" t="str">
            <v>(-) Taxas de cartões / vouchers</v>
          </cell>
          <cell r="I8049" t="str">
            <v>outubro</v>
          </cell>
          <cell r="N8049">
            <v>116.44</v>
          </cell>
        </row>
        <row r="8050">
          <cell r="B8050" t="str">
            <v>TAXA ADMINISTRATIVA</v>
          </cell>
          <cell r="C8050" t="str">
            <v>(-) Taxas de cartões / vouchers</v>
          </cell>
          <cell r="I8050" t="str">
            <v>outubro</v>
          </cell>
          <cell r="N8050">
            <v>29.55</v>
          </cell>
        </row>
        <row r="8051">
          <cell r="B8051" t="str">
            <v>TAXA ADMINISTRATIVA</v>
          </cell>
          <cell r="C8051" t="str">
            <v>(-) Taxas de cartões / vouchers</v>
          </cell>
          <cell r="I8051" t="str">
            <v>outubro</v>
          </cell>
          <cell r="N8051">
            <v>33.630000000000003</v>
          </cell>
        </row>
        <row r="8052">
          <cell r="B8052" t="str">
            <v>TAXA ADMINISTRATIVA</v>
          </cell>
          <cell r="C8052" t="str">
            <v>(-) Taxas de cartões / vouchers</v>
          </cell>
          <cell r="I8052" t="str">
            <v>outubro</v>
          </cell>
          <cell r="N8052">
            <v>33.64</v>
          </cell>
        </row>
        <row r="8053">
          <cell r="B8053" t="str">
            <v>TAXA ADMINISTRATIVA</v>
          </cell>
          <cell r="C8053" t="str">
            <v>(-) Taxas de cartões / vouchers</v>
          </cell>
          <cell r="I8053" t="str">
            <v>outubro</v>
          </cell>
          <cell r="N8053">
            <v>21.22</v>
          </cell>
        </row>
        <row r="8054">
          <cell r="B8054" t="str">
            <v>TAXA ADMINISTRATIVA</v>
          </cell>
          <cell r="C8054" t="str">
            <v>(-) Taxas de cartões / vouchers</v>
          </cell>
          <cell r="I8054" t="str">
            <v>outubro</v>
          </cell>
          <cell r="N8054">
            <v>183.04</v>
          </cell>
        </row>
        <row r="8055">
          <cell r="B8055" t="str">
            <v>TAXA ADMINISTRATIVA</v>
          </cell>
          <cell r="C8055" t="str">
            <v>(-) Taxas de cartões / vouchers</v>
          </cell>
          <cell r="I8055" t="str">
            <v>outubro</v>
          </cell>
          <cell r="N8055">
            <v>6.22</v>
          </cell>
        </row>
        <row r="8056">
          <cell r="B8056" t="str">
            <v>TAXA ADMINISTRATIVA</v>
          </cell>
          <cell r="C8056" t="str">
            <v>(-) Taxas de cartões / vouchers</v>
          </cell>
          <cell r="I8056" t="str">
            <v>outubro</v>
          </cell>
          <cell r="N8056">
            <v>11.63</v>
          </cell>
        </row>
        <row r="8057">
          <cell r="B8057" t="str">
            <v>TAXA ADMINISTRATIVA</v>
          </cell>
          <cell r="C8057" t="str">
            <v>(-) Taxas de cartões / vouchers</v>
          </cell>
          <cell r="I8057" t="str">
            <v>novembro</v>
          </cell>
          <cell r="N8057">
            <v>2.96</v>
          </cell>
        </row>
        <row r="8058">
          <cell r="B8058" t="str">
            <v>TAXA MAESTRO</v>
          </cell>
          <cell r="C8058" t="str">
            <v>(-) Taxas de cartões / vouchers</v>
          </cell>
          <cell r="I8058" t="str">
            <v>novembro</v>
          </cell>
          <cell r="N8058">
            <v>40.85</v>
          </cell>
        </row>
        <row r="8059">
          <cell r="B8059" t="str">
            <v>TAXA ELO DEBITO</v>
          </cell>
          <cell r="C8059" t="str">
            <v>(-) Taxas de cartões / vouchers</v>
          </cell>
          <cell r="I8059" t="str">
            <v>novembro</v>
          </cell>
          <cell r="N8059">
            <v>7.63</v>
          </cell>
        </row>
        <row r="8060">
          <cell r="B8060" t="str">
            <v>TAXA VISA ELECTRON</v>
          </cell>
          <cell r="C8060" t="str">
            <v>(-) Taxas de cartões / vouchers</v>
          </cell>
          <cell r="I8060" t="str">
            <v>novembro</v>
          </cell>
          <cell r="N8060">
            <v>9.56</v>
          </cell>
        </row>
        <row r="8061">
          <cell r="B8061" t="str">
            <v>TAXA AMEX</v>
          </cell>
          <cell r="C8061" t="str">
            <v>(-) Taxas de cartões / vouchers</v>
          </cell>
          <cell r="I8061" t="str">
            <v>novembro</v>
          </cell>
          <cell r="N8061">
            <v>98.98</v>
          </cell>
        </row>
        <row r="8062">
          <cell r="B8062" t="str">
            <v>TAXA ELO CREDITO</v>
          </cell>
          <cell r="C8062" t="str">
            <v>(-) Taxas de cartões / vouchers</v>
          </cell>
          <cell r="I8062" t="str">
            <v>novembro</v>
          </cell>
          <cell r="N8062">
            <v>59.78</v>
          </cell>
        </row>
        <row r="8063">
          <cell r="B8063" t="str">
            <v>TAXA MASTERCARD</v>
          </cell>
          <cell r="C8063" t="str">
            <v>(-) Taxas de cartões / vouchers</v>
          </cell>
          <cell r="I8063" t="str">
            <v>novembro</v>
          </cell>
          <cell r="N8063">
            <v>199.21</v>
          </cell>
        </row>
        <row r="8064">
          <cell r="B8064" t="str">
            <v>TAXA VISA</v>
          </cell>
          <cell r="C8064" t="str">
            <v>(-) Taxas de cartões / vouchers</v>
          </cell>
          <cell r="I8064" t="str">
            <v>novembro</v>
          </cell>
          <cell r="N8064">
            <v>256.51</v>
          </cell>
        </row>
        <row r="8065">
          <cell r="B8065" t="str">
            <v>TAXA TICKET</v>
          </cell>
          <cell r="C8065" t="str">
            <v>(-) Taxas de cartões / vouchers</v>
          </cell>
          <cell r="I8065" t="str">
            <v>novembro</v>
          </cell>
          <cell r="N8065">
            <v>42.97</v>
          </cell>
        </row>
        <row r="8066">
          <cell r="B8066" t="str">
            <v>TAXA ADMINISTRATIVA</v>
          </cell>
          <cell r="C8066" t="str">
            <v>(-) Taxas de cartões / vouchers</v>
          </cell>
          <cell r="I8066" t="str">
            <v>novembro</v>
          </cell>
          <cell r="N8066">
            <v>14.29</v>
          </cell>
        </row>
        <row r="8067">
          <cell r="B8067" t="str">
            <v>TAXA AMEX</v>
          </cell>
          <cell r="C8067" t="str">
            <v>(-) Taxas de cartões / vouchers</v>
          </cell>
          <cell r="I8067" t="str">
            <v>novembro</v>
          </cell>
          <cell r="N8067">
            <v>75.62</v>
          </cell>
        </row>
        <row r="8068">
          <cell r="B8068" t="str">
            <v>TAXA MASTERCARD</v>
          </cell>
          <cell r="C8068" t="str">
            <v>(-) Taxas de cartões / vouchers</v>
          </cell>
          <cell r="I8068" t="str">
            <v>novembro</v>
          </cell>
          <cell r="N8068">
            <v>666.73</v>
          </cell>
        </row>
        <row r="8069">
          <cell r="B8069" t="str">
            <v>TAXA ELO CREDITO</v>
          </cell>
          <cell r="C8069" t="str">
            <v>(-) Taxas de cartões / vouchers</v>
          </cell>
          <cell r="I8069" t="str">
            <v>novembro</v>
          </cell>
          <cell r="N8069">
            <v>74.31</v>
          </cell>
        </row>
        <row r="8070">
          <cell r="B8070" t="str">
            <v>TAXA VISA</v>
          </cell>
          <cell r="C8070" t="str">
            <v>(-) Taxas de cartões / vouchers</v>
          </cell>
          <cell r="I8070" t="str">
            <v>novembro</v>
          </cell>
          <cell r="N8070">
            <v>296.69</v>
          </cell>
        </row>
        <row r="8071">
          <cell r="B8071" t="str">
            <v>TAXA ELO DEBITO</v>
          </cell>
          <cell r="C8071" t="str">
            <v>(-) Taxas de cartões / vouchers</v>
          </cell>
          <cell r="I8071" t="str">
            <v>novembro</v>
          </cell>
          <cell r="N8071">
            <v>7.57</v>
          </cell>
        </row>
        <row r="8072">
          <cell r="B8072" t="str">
            <v>TAXA MAESTRO</v>
          </cell>
          <cell r="C8072" t="str">
            <v>(-) Taxas de cartões / vouchers</v>
          </cell>
          <cell r="I8072" t="str">
            <v>novembro</v>
          </cell>
          <cell r="N8072">
            <v>45.94</v>
          </cell>
        </row>
        <row r="8073">
          <cell r="B8073" t="str">
            <v>TAXA VISA ELECTRON</v>
          </cell>
          <cell r="C8073" t="str">
            <v>(-) Taxas de cartões / vouchers</v>
          </cell>
          <cell r="I8073" t="str">
            <v>novembro</v>
          </cell>
          <cell r="N8073">
            <v>29.41</v>
          </cell>
        </row>
        <row r="8074">
          <cell r="B8074" t="str">
            <v>TAXA AMEX</v>
          </cell>
          <cell r="C8074" t="str">
            <v>(-) Taxas de cartões / vouchers</v>
          </cell>
          <cell r="I8074" t="str">
            <v>novembro</v>
          </cell>
          <cell r="N8074">
            <v>531.33000000000004</v>
          </cell>
        </row>
        <row r="8075">
          <cell r="B8075" t="str">
            <v>TAXA ELO CREDITO</v>
          </cell>
          <cell r="C8075" t="str">
            <v>(-) Taxas de cartões / vouchers</v>
          </cell>
          <cell r="I8075" t="str">
            <v>novembro</v>
          </cell>
          <cell r="N8075">
            <v>32.89</v>
          </cell>
        </row>
        <row r="8076">
          <cell r="B8076" t="str">
            <v>TAXA MASTERCARD</v>
          </cell>
          <cell r="C8076" t="str">
            <v>(-) Taxas de cartões / vouchers</v>
          </cell>
          <cell r="I8076" t="str">
            <v>novembro</v>
          </cell>
          <cell r="N8076">
            <v>415.41</v>
          </cell>
        </row>
        <row r="8077">
          <cell r="B8077" t="str">
            <v>TAXA VISA</v>
          </cell>
          <cell r="C8077" t="str">
            <v>(-) Taxas de cartões / vouchers</v>
          </cell>
          <cell r="I8077" t="str">
            <v>novembro</v>
          </cell>
          <cell r="N8077">
            <v>369.06</v>
          </cell>
        </row>
        <row r="8078">
          <cell r="B8078" t="str">
            <v>TAXA ELO DEBITO</v>
          </cell>
          <cell r="C8078" t="str">
            <v>(-) Taxas de cartões / vouchers</v>
          </cell>
          <cell r="I8078" t="str">
            <v>novembro</v>
          </cell>
          <cell r="N8078">
            <v>2.37</v>
          </cell>
        </row>
        <row r="8079">
          <cell r="B8079" t="str">
            <v>TAXA VISA ELECTRON</v>
          </cell>
          <cell r="C8079" t="str">
            <v>(-) Taxas de cartões / vouchers</v>
          </cell>
          <cell r="I8079" t="str">
            <v>novembro</v>
          </cell>
          <cell r="N8079">
            <v>52.83</v>
          </cell>
        </row>
        <row r="8080">
          <cell r="B8080" t="str">
            <v>TAXA MAESTRO</v>
          </cell>
          <cell r="C8080" t="str">
            <v>(-) Taxas de cartões / vouchers</v>
          </cell>
          <cell r="I8080" t="str">
            <v>novembro</v>
          </cell>
          <cell r="N8080">
            <v>98.78</v>
          </cell>
        </row>
        <row r="8081">
          <cell r="B8081" t="str">
            <v>TAXA AMEX</v>
          </cell>
          <cell r="C8081" t="str">
            <v>(-) Taxas de cartões / vouchers</v>
          </cell>
          <cell r="I8081" t="str">
            <v>novembro</v>
          </cell>
          <cell r="N8081">
            <v>82.86</v>
          </cell>
        </row>
        <row r="8082">
          <cell r="B8082" t="str">
            <v>TAXA ELO CREDITO</v>
          </cell>
          <cell r="C8082" t="str">
            <v>(-) Taxas de cartões / vouchers</v>
          </cell>
          <cell r="I8082" t="str">
            <v>novembro</v>
          </cell>
          <cell r="N8082">
            <v>88.08</v>
          </cell>
        </row>
        <row r="8083">
          <cell r="B8083" t="str">
            <v>TAXA MASTERCARD</v>
          </cell>
          <cell r="C8083" t="str">
            <v>(-) Taxas de cartões / vouchers</v>
          </cell>
          <cell r="I8083" t="str">
            <v>novembro</v>
          </cell>
          <cell r="N8083">
            <v>562.54999999999995</v>
          </cell>
        </row>
        <row r="8084">
          <cell r="B8084" t="str">
            <v>TAXA VISA</v>
          </cell>
          <cell r="C8084" t="str">
            <v>(-) Taxas de cartões / vouchers</v>
          </cell>
          <cell r="I8084" t="str">
            <v>novembro</v>
          </cell>
          <cell r="N8084">
            <v>420.94</v>
          </cell>
        </row>
        <row r="8085">
          <cell r="B8085" t="str">
            <v>TAXA ELO DEBITO</v>
          </cell>
          <cell r="C8085" t="str">
            <v>(-) Taxas de cartões / vouchers</v>
          </cell>
          <cell r="I8085" t="str">
            <v>novembro</v>
          </cell>
          <cell r="N8085">
            <v>69.14</v>
          </cell>
        </row>
        <row r="8086">
          <cell r="B8086" t="str">
            <v>TAXA MAESTRO</v>
          </cell>
          <cell r="C8086" t="str">
            <v>(-) Taxas de cartões / vouchers</v>
          </cell>
          <cell r="I8086" t="str">
            <v>novembro</v>
          </cell>
          <cell r="N8086">
            <v>104.05</v>
          </cell>
        </row>
        <row r="8087">
          <cell r="B8087" t="str">
            <v>TAXA VISA ELECTRON</v>
          </cell>
          <cell r="C8087" t="str">
            <v>(-) Taxas de cartões / vouchers</v>
          </cell>
          <cell r="I8087" t="str">
            <v>novembro</v>
          </cell>
          <cell r="N8087">
            <v>44.46</v>
          </cell>
        </row>
        <row r="8088">
          <cell r="B8088" t="str">
            <v>TAXA VISA</v>
          </cell>
          <cell r="C8088" t="str">
            <v>(-) Taxas de cartões / vouchers</v>
          </cell>
          <cell r="I8088" t="str">
            <v>novembro</v>
          </cell>
          <cell r="N8088">
            <v>142.15</v>
          </cell>
        </row>
        <row r="8089">
          <cell r="B8089" t="str">
            <v>TAXA ADMINISTRATIVA</v>
          </cell>
          <cell r="C8089" t="str">
            <v>(-) Taxas de cartões / vouchers</v>
          </cell>
          <cell r="I8089" t="str">
            <v>novembro</v>
          </cell>
          <cell r="N8089">
            <v>188.33</v>
          </cell>
        </row>
        <row r="8090">
          <cell r="B8090" t="str">
            <v>TAXA AMEX</v>
          </cell>
          <cell r="C8090" t="str">
            <v>(-) Taxas de cartões / vouchers</v>
          </cell>
          <cell r="I8090" t="str">
            <v>novembro</v>
          </cell>
          <cell r="N8090">
            <v>61.84</v>
          </cell>
        </row>
        <row r="8091">
          <cell r="B8091" t="str">
            <v>TAXA ELO CREDITO</v>
          </cell>
          <cell r="C8091" t="str">
            <v>(-) Taxas de cartões / vouchers</v>
          </cell>
          <cell r="I8091" t="str">
            <v>novembro</v>
          </cell>
          <cell r="N8091">
            <v>2.44</v>
          </cell>
        </row>
        <row r="8092">
          <cell r="B8092" t="str">
            <v>TAXA MASTERCARD</v>
          </cell>
          <cell r="C8092" t="str">
            <v>(-) Taxas de cartões / vouchers</v>
          </cell>
          <cell r="I8092" t="str">
            <v>novembro</v>
          </cell>
          <cell r="N8092">
            <v>170.51</v>
          </cell>
        </row>
        <row r="8093">
          <cell r="B8093" t="str">
            <v>TAXA VISA</v>
          </cell>
          <cell r="C8093" t="str">
            <v>(-) Taxas de cartões / vouchers</v>
          </cell>
          <cell r="I8093" t="str">
            <v>novembro</v>
          </cell>
          <cell r="N8093">
            <v>121.19</v>
          </cell>
        </row>
        <row r="8094">
          <cell r="B8094" t="str">
            <v>TAXA MAESTRO</v>
          </cell>
          <cell r="C8094" t="str">
            <v>(-) Taxas de cartões / vouchers</v>
          </cell>
          <cell r="I8094" t="str">
            <v>novembro</v>
          </cell>
          <cell r="N8094">
            <v>24.69</v>
          </cell>
        </row>
        <row r="8095">
          <cell r="B8095" t="str">
            <v>TAXA MAESTRO</v>
          </cell>
          <cell r="C8095" t="str">
            <v>(-) Taxas de cartões / vouchers</v>
          </cell>
          <cell r="I8095" t="str">
            <v>novembro</v>
          </cell>
          <cell r="N8095">
            <v>12.62</v>
          </cell>
        </row>
        <row r="8096">
          <cell r="B8096" t="str">
            <v>TAXA VISA ELECTRON</v>
          </cell>
          <cell r="C8096" t="str">
            <v>(-) Taxas de cartões / vouchers</v>
          </cell>
          <cell r="I8096" t="str">
            <v>novembro</v>
          </cell>
          <cell r="N8096">
            <v>19.95</v>
          </cell>
        </row>
        <row r="8097">
          <cell r="B8097" t="str">
            <v>TAXA ALELO</v>
          </cell>
          <cell r="C8097" t="str">
            <v>(-) Taxas de cartões / vouchers</v>
          </cell>
          <cell r="I8097" t="str">
            <v>novembro</v>
          </cell>
          <cell r="N8097">
            <v>10.3</v>
          </cell>
        </row>
        <row r="8098">
          <cell r="B8098" t="str">
            <v>TAXA AMEX</v>
          </cell>
          <cell r="C8098" t="str">
            <v>(-) Taxas de cartões / vouchers</v>
          </cell>
          <cell r="I8098" t="str">
            <v>novembro</v>
          </cell>
          <cell r="N8098">
            <v>120.56</v>
          </cell>
        </row>
        <row r="8099">
          <cell r="B8099" t="str">
            <v>TAXA ELO CREDITO</v>
          </cell>
          <cell r="C8099" t="str">
            <v>(-) Taxas de cartões / vouchers</v>
          </cell>
          <cell r="I8099" t="str">
            <v>novembro</v>
          </cell>
          <cell r="N8099">
            <v>0.48</v>
          </cell>
        </row>
        <row r="8100">
          <cell r="B8100" t="str">
            <v>TAXA MASTERCARD</v>
          </cell>
          <cell r="C8100" t="str">
            <v>(-) Taxas de cartões / vouchers</v>
          </cell>
          <cell r="I8100" t="str">
            <v>novembro</v>
          </cell>
          <cell r="N8100">
            <v>362.24</v>
          </cell>
        </row>
        <row r="8101">
          <cell r="B8101" t="str">
            <v>TAXA VISA</v>
          </cell>
          <cell r="C8101" t="str">
            <v>(-) Taxas de cartões / vouchers</v>
          </cell>
          <cell r="I8101" t="str">
            <v>novembro</v>
          </cell>
          <cell r="N8101">
            <v>415.42</v>
          </cell>
        </row>
        <row r="8102">
          <cell r="B8102" t="str">
            <v>TAXA MAESTRO</v>
          </cell>
          <cell r="C8102" t="str">
            <v>(-) Taxas de cartões / vouchers</v>
          </cell>
          <cell r="I8102" t="str">
            <v>novembro</v>
          </cell>
          <cell r="N8102">
            <v>13.82</v>
          </cell>
        </row>
        <row r="8103">
          <cell r="B8103" t="str">
            <v>TAXA VISA ELECTRON</v>
          </cell>
          <cell r="C8103" t="str">
            <v>(-) Taxas de cartões / vouchers</v>
          </cell>
          <cell r="I8103" t="str">
            <v>novembro</v>
          </cell>
          <cell r="N8103">
            <v>17.66</v>
          </cell>
        </row>
        <row r="8104">
          <cell r="B8104" t="str">
            <v>TAXA VR BENEFICIOS</v>
          </cell>
          <cell r="C8104" t="str">
            <v>(-) Taxas de cartões / vouchers</v>
          </cell>
          <cell r="I8104" t="str">
            <v>novembro</v>
          </cell>
          <cell r="N8104">
            <v>90.96</v>
          </cell>
        </row>
        <row r="8105">
          <cell r="B8105" t="str">
            <v>TAXA AMEX</v>
          </cell>
          <cell r="C8105" t="str">
            <v>(-) Taxas de cartões / vouchers</v>
          </cell>
          <cell r="I8105" t="str">
            <v>novembro</v>
          </cell>
          <cell r="N8105">
            <v>51.56</v>
          </cell>
        </row>
        <row r="8106">
          <cell r="B8106" t="str">
            <v>TAXA ELO CREDITO</v>
          </cell>
          <cell r="C8106" t="str">
            <v>(-) Taxas de cartões / vouchers</v>
          </cell>
          <cell r="I8106" t="str">
            <v>novembro</v>
          </cell>
          <cell r="N8106">
            <v>26.16</v>
          </cell>
        </row>
        <row r="8107">
          <cell r="B8107" t="str">
            <v>TAXA MASTERCARD</v>
          </cell>
          <cell r="C8107" t="str">
            <v>(-) Taxas de cartões / vouchers</v>
          </cell>
          <cell r="I8107" t="str">
            <v>novembro</v>
          </cell>
          <cell r="N8107">
            <v>485.24</v>
          </cell>
        </row>
        <row r="8108">
          <cell r="B8108" t="str">
            <v>TAXA VISA</v>
          </cell>
          <cell r="C8108" t="str">
            <v>(-) Taxas de cartões / vouchers</v>
          </cell>
          <cell r="I8108" t="str">
            <v>novembro</v>
          </cell>
          <cell r="N8108">
            <v>228.65</v>
          </cell>
        </row>
        <row r="8109">
          <cell r="B8109" t="str">
            <v>TAXA MAESTRO</v>
          </cell>
          <cell r="C8109" t="str">
            <v>(-) Taxas de cartões / vouchers</v>
          </cell>
          <cell r="I8109" t="str">
            <v>novembro</v>
          </cell>
          <cell r="N8109">
            <v>19.82</v>
          </cell>
        </row>
        <row r="8110">
          <cell r="B8110" t="str">
            <v>TAXA MAESTRO</v>
          </cell>
          <cell r="C8110" t="str">
            <v>(-) Taxas de cartões / vouchers</v>
          </cell>
          <cell r="I8110" t="str">
            <v>novembro</v>
          </cell>
          <cell r="N8110">
            <v>4.04</v>
          </cell>
        </row>
        <row r="8111">
          <cell r="B8111" t="str">
            <v>TAXA VISA ELECTRON</v>
          </cell>
          <cell r="C8111" t="str">
            <v>(-) Taxas de cartões / vouchers</v>
          </cell>
          <cell r="I8111" t="str">
            <v>novembro</v>
          </cell>
          <cell r="N8111">
            <v>9.11</v>
          </cell>
        </row>
        <row r="8112">
          <cell r="B8112" t="str">
            <v>TAXA SODEXO</v>
          </cell>
          <cell r="C8112" t="str">
            <v>(-) Taxas de cartões / vouchers</v>
          </cell>
          <cell r="I8112" t="str">
            <v>novembro</v>
          </cell>
          <cell r="N8112">
            <v>20.2</v>
          </cell>
        </row>
        <row r="8113">
          <cell r="B8113" t="str">
            <v>TAXA ALELO</v>
          </cell>
          <cell r="C8113" t="str">
            <v>(-) Taxas de cartões / vouchers</v>
          </cell>
          <cell r="I8113" t="str">
            <v>novembro</v>
          </cell>
          <cell r="N8113">
            <v>14.85</v>
          </cell>
        </row>
        <row r="8114">
          <cell r="B8114" t="str">
            <v>TAXA ADMINISTRATIVA</v>
          </cell>
          <cell r="C8114" t="str">
            <v>(-) Taxas de cartões / vouchers</v>
          </cell>
          <cell r="I8114" t="str">
            <v>novembro</v>
          </cell>
          <cell r="N8114">
            <v>14.73</v>
          </cell>
        </row>
        <row r="8115">
          <cell r="B8115" t="str">
            <v>TAXA ALELO</v>
          </cell>
          <cell r="C8115" t="str">
            <v>(-) Taxas de cartões / vouchers</v>
          </cell>
          <cell r="I8115" t="str">
            <v>novembro</v>
          </cell>
          <cell r="N8115">
            <v>17.03</v>
          </cell>
        </row>
        <row r="8116">
          <cell r="B8116" t="str">
            <v>TAXA AMEX</v>
          </cell>
          <cell r="C8116" t="str">
            <v>(-) Taxas de cartões / vouchers</v>
          </cell>
          <cell r="I8116" t="str">
            <v>novembro</v>
          </cell>
          <cell r="N8116">
            <v>143.04</v>
          </cell>
        </row>
        <row r="8117">
          <cell r="B8117" t="str">
            <v>TAXA ELO CREDITO</v>
          </cell>
          <cell r="C8117" t="str">
            <v>(-) Taxas de cartões / vouchers</v>
          </cell>
          <cell r="I8117" t="str">
            <v>novembro</v>
          </cell>
          <cell r="N8117">
            <v>50.16</v>
          </cell>
        </row>
        <row r="8118">
          <cell r="B8118" t="str">
            <v>TAXA MASTERCARD</v>
          </cell>
          <cell r="C8118" t="str">
            <v>(-) Taxas de cartões / vouchers</v>
          </cell>
          <cell r="I8118" t="str">
            <v>novembro</v>
          </cell>
          <cell r="N8118">
            <v>254.48</v>
          </cell>
        </row>
        <row r="8119">
          <cell r="B8119" t="str">
            <v>TAXA VISA</v>
          </cell>
          <cell r="C8119" t="str">
            <v>(-) Taxas de cartões / vouchers</v>
          </cell>
          <cell r="I8119" t="str">
            <v>novembro</v>
          </cell>
          <cell r="N8119">
            <v>252.37</v>
          </cell>
        </row>
        <row r="8120">
          <cell r="B8120" t="str">
            <v>TAXA MAESTRO</v>
          </cell>
          <cell r="C8120" t="str">
            <v>(-) Taxas de cartões / vouchers</v>
          </cell>
          <cell r="I8120" t="str">
            <v>novembro</v>
          </cell>
          <cell r="N8120">
            <v>25.52</v>
          </cell>
        </row>
        <row r="8121">
          <cell r="B8121" t="str">
            <v>TAXA VISA ELECTRON</v>
          </cell>
          <cell r="C8121" t="str">
            <v>(-) Taxas de cartões / vouchers</v>
          </cell>
          <cell r="I8121" t="str">
            <v>novembro</v>
          </cell>
          <cell r="N8121">
            <v>18.940000000000001</v>
          </cell>
        </row>
        <row r="8122">
          <cell r="B8122" t="str">
            <v>TAXA ALELO</v>
          </cell>
          <cell r="C8122" t="str">
            <v>(-) Taxas de cartões / vouchers</v>
          </cell>
          <cell r="I8122" t="str">
            <v>novembro</v>
          </cell>
          <cell r="N8122">
            <v>17.03</v>
          </cell>
        </row>
        <row r="8123">
          <cell r="B8123" t="str">
            <v>TAXA TICKET</v>
          </cell>
          <cell r="C8123" t="str">
            <v>(-) Taxas de cartões / vouchers</v>
          </cell>
          <cell r="I8123" t="str">
            <v>novembro</v>
          </cell>
          <cell r="N8123">
            <v>97.53</v>
          </cell>
        </row>
        <row r="8124">
          <cell r="B8124" t="str">
            <v>TAXA AMEX</v>
          </cell>
          <cell r="C8124" t="str">
            <v>(-) Taxas de cartões / vouchers</v>
          </cell>
          <cell r="I8124" t="str">
            <v>novembro</v>
          </cell>
          <cell r="N8124">
            <v>107.21</v>
          </cell>
        </row>
        <row r="8125">
          <cell r="B8125" t="str">
            <v>TAXA ELO CREDITO</v>
          </cell>
          <cell r="C8125" t="str">
            <v>(-) Taxas de cartões / vouchers</v>
          </cell>
          <cell r="I8125" t="str">
            <v>novembro</v>
          </cell>
          <cell r="N8125">
            <v>56.55</v>
          </cell>
        </row>
        <row r="8126">
          <cell r="B8126" t="str">
            <v>TAXA MASTERCARD</v>
          </cell>
          <cell r="C8126" t="str">
            <v>(-) Taxas de cartões / vouchers</v>
          </cell>
          <cell r="I8126" t="str">
            <v>novembro</v>
          </cell>
          <cell r="N8126">
            <v>336.74</v>
          </cell>
        </row>
        <row r="8127">
          <cell r="B8127" t="str">
            <v>TAXA VISA</v>
          </cell>
          <cell r="C8127" t="str">
            <v>(-) Taxas de cartões / vouchers</v>
          </cell>
          <cell r="I8127" t="str">
            <v>novembro</v>
          </cell>
          <cell r="N8127">
            <v>328.14</v>
          </cell>
        </row>
        <row r="8128">
          <cell r="B8128" t="str">
            <v>TAXA AMEX</v>
          </cell>
          <cell r="C8128" t="str">
            <v>(-) Taxas de cartões / vouchers</v>
          </cell>
          <cell r="I8128" t="str">
            <v>novembro</v>
          </cell>
          <cell r="N8128">
            <v>377.79</v>
          </cell>
        </row>
        <row r="8129">
          <cell r="B8129" t="str">
            <v>TAXA ELO CREDITO</v>
          </cell>
          <cell r="C8129" t="str">
            <v>(-) Taxas de cartões / vouchers</v>
          </cell>
          <cell r="I8129" t="str">
            <v>novembro</v>
          </cell>
          <cell r="N8129">
            <v>32.85</v>
          </cell>
        </row>
        <row r="8130">
          <cell r="B8130" t="str">
            <v>TAXA MASTERCARD</v>
          </cell>
          <cell r="C8130" t="str">
            <v>(-) Taxas de cartões / vouchers</v>
          </cell>
          <cell r="I8130" t="str">
            <v>novembro</v>
          </cell>
          <cell r="N8130">
            <v>618.59</v>
          </cell>
        </row>
        <row r="8131">
          <cell r="B8131" t="str">
            <v>TAXA VISA</v>
          </cell>
          <cell r="C8131" t="str">
            <v>(-) Taxas de cartões / vouchers</v>
          </cell>
          <cell r="I8131" t="str">
            <v>novembro</v>
          </cell>
          <cell r="N8131">
            <v>572.67999999999995</v>
          </cell>
        </row>
        <row r="8132">
          <cell r="B8132" t="str">
            <v>TAXA AMEX</v>
          </cell>
          <cell r="C8132" t="str">
            <v>(-) Taxas de cartões / vouchers</v>
          </cell>
          <cell r="I8132" t="str">
            <v>novembro</v>
          </cell>
          <cell r="N8132">
            <v>125.92</v>
          </cell>
        </row>
        <row r="8133">
          <cell r="B8133" t="str">
            <v>TAXA ELO CREDITO</v>
          </cell>
          <cell r="C8133" t="str">
            <v>(-) Taxas de cartões / vouchers</v>
          </cell>
          <cell r="I8133" t="str">
            <v>novembro</v>
          </cell>
          <cell r="N8133">
            <v>11.93</v>
          </cell>
        </row>
        <row r="8134">
          <cell r="B8134" t="str">
            <v>TAXA MASTERCARD</v>
          </cell>
          <cell r="C8134" t="str">
            <v>(-) Taxas de cartões / vouchers</v>
          </cell>
          <cell r="I8134" t="str">
            <v>novembro</v>
          </cell>
          <cell r="N8134">
            <v>548.05999999999995</v>
          </cell>
        </row>
        <row r="8135">
          <cell r="B8135" t="str">
            <v>TAXA VISA</v>
          </cell>
          <cell r="C8135" t="str">
            <v>(-) Taxas de cartões / vouchers</v>
          </cell>
          <cell r="I8135" t="str">
            <v>novembro</v>
          </cell>
          <cell r="N8135">
            <v>242.09</v>
          </cell>
        </row>
        <row r="8136">
          <cell r="B8136" t="str">
            <v>TAXA ELO DEBITO</v>
          </cell>
          <cell r="C8136" t="str">
            <v>(-) Taxas de cartões / vouchers</v>
          </cell>
          <cell r="I8136" t="str">
            <v>novembro</v>
          </cell>
          <cell r="N8136">
            <v>2.1</v>
          </cell>
        </row>
        <row r="8137">
          <cell r="B8137" t="str">
            <v>TAXA ELO DEBITO</v>
          </cell>
          <cell r="C8137" t="str">
            <v>(-) Taxas de cartões / vouchers</v>
          </cell>
          <cell r="I8137" t="str">
            <v>novembro</v>
          </cell>
          <cell r="N8137">
            <v>8.6300000000000008</v>
          </cell>
        </row>
        <row r="8138">
          <cell r="B8138" t="str">
            <v>TAXA ELO DEBITO</v>
          </cell>
          <cell r="C8138" t="str">
            <v>(-) Taxas de cartões / vouchers</v>
          </cell>
          <cell r="I8138" t="str">
            <v>novembro</v>
          </cell>
          <cell r="N8138">
            <v>14.98</v>
          </cell>
        </row>
        <row r="8139">
          <cell r="B8139" t="str">
            <v>TAXA MAESTRO</v>
          </cell>
          <cell r="C8139" t="str">
            <v>(-) Taxas de cartões / vouchers</v>
          </cell>
          <cell r="I8139" t="str">
            <v>novembro</v>
          </cell>
          <cell r="N8139">
            <v>23.84</v>
          </cell>
        </row>
        <row r="8140">
          <cell r="B8140" t="str">
            <v>TAXA MAESTRO</v>
          </cell>
          <cell r="C8140" t="str">
            <v>(-) Taxas de cartões / vouchers</v>
          </cell>
          <cell r="I8140" t="str">
            <v>novembro</v>
          </cell>
          <cell r="N8140">
            <v>78.11</v>
          </cell>
        </row>
        <row r="8141">
          <cell r="B8141" t="str">
            <v>TAXA MAESTRO</v>
          </cell>
          <cell r="C8141" t="str">
            <v>(-) Taxas de cartões / vouchers</v>
          </cell>
          <cell r="I8141" t="str">
            <v>novembro</v>
          </cell>
          <cell r="N8141">
            <v>78.25</v>
          </cell>
        </row>
        <row r="8142">
          <cell r="B8142" t="str">
            <v>TAXA VISA ELECTRON</v>
          </cell>
          <cell r="C8142" t="str">
            <v>(-) Taxas de cartões / vouchers</v>
          </cell>
          <cell r="I8142" t="str">
            <v>novembro</v>
          </cell>
          <cell r="N8142">
            <v>18.64</v>
          </cell>
        </row>
        <row r="8143">
          <cell r="B8143" t="str">
            <v>TAXA VISA ELECTRON</v>
          </cell>
          <cell r="C8143" t="str">
            <v>(-) Taxas de cartões / vouchers</v>
          </cell>
          <cell r="I8143" t="str">
            <v>novembro</v>
          </cell>
          <cell r="N8143">
            <v>49.29</v>
          </cell>
        </row>
        <row r="8144">
          <cell r="B8144" t="str">
            <v>TAXA VISA ELECTRON</v>
          </cell>
          <cell r="C8144" t="str">
            <v>(-) Taxas de cartões / vouchers</v>
          </cell>
          <cell r="I8144" t="str">
            <v>novembro</v>
          </cell>
          <cell r="N8144">
            <v>17.940000000000001</v>
          </cell>
        </row>
        <row r="8145">
          <cell r="B8145" t="str">
            <v>TAXA ADMINISTRATIVA</v>
          </cell>
          <cell r="C8145" t="str">
            <v>(-) Taxas de cartões / vouchers</v>
          </cell>
          <cell r="I8145" t="str">
            <v>novembro</v>
          </cell>
          <cell r="N8145">
            <v>41.84</v>
          </cell>
        </row>
        <row r="8146">
          <cell r="B8146" t="str">
            <v>TAXA AMEX</v>
          </cell>
          <cell r="C8146" t="str">
            <v>(-) Taxas de cartões / vouchers</v>
          </cell>
          <cell r="I8146" t="str">
            <v>novembro</v>
          </cell>
          <cell r="N8146">
            <v>60.77</v>
          </cell>
        </row>
        <row r="8147">
          <cell r="B8147" t="str">
            <v>TAXA MASTERCARD</v>
          </cell>
          <cell r="C8147" t="str">
            <v>(-) Taxas de cartões / vouchers</v>
          </cell>
          <cell r="I8147" t="str">
            <v>novembro</v>
          </cell>
          <cell r="N8147">
            <v>212.99</v>
          </cell>
        </row>
        <row r="8148">
          <cell r="B8148" t="str">
            <v>TAXA VISA</v>
          </cell>
          <cell r="C8148" t="str">
            <v>(-) Taxas de cartões / vouchers</v>
          </cell>
          <cell r="I8148" t="str">
            <v>novembro</v>
          </cell>
          <cell r="N8148">
            <v>235.92</v>
          </cell>
        </row>
        <row r="8149">
          <cell r="B8149" t="str">
            <v>TAXA ELO CREDITO</v>
          </cell>
          <cell r="C8149" t="str">
            <v>(-) Taxas de cartões / vouchers</v>
          </cell>
          <cell r="I8149" t="str">
            <v>novembro</v>
          </cell>
          <cell r="N8149">
            <v>31.19</v>
          </cell>
        </row>
        <row r="8150">
          <cell r="B8150" t="str">
            <v>TAXA MAESTRO</v>
          </cell>
          <cell r="C8150" t="str">
            <v>(-) Taxas de cartões / vouchers</v>
          </cell>
          <cell r="I8150" t="str">
            <v>novembro</v>
          </cell>
          <cell r="N8150">
            <v>6.14</v>
          </cell>
        </row>
        <row r="8151">
          <cell r="B8151" t="str">
            <v>TAXA VISA ELECTRON</v>
          </cell>
          <cell r="C8151" t="str">
            <v>(-) Taxas de cartões / vouchers</v>
          </cell>
          <cell r="I8151" t="str">
            <v>novembro</v>
          </cell>
          <cell r="N8151">
            <v>6.94</v>
          </cell>
        </row>
        <row r="8152">
          <cell r="B8152" t="str">
            <v>TAXA ADMINISTRATIVA</v>
          </cell>
          <cell r="C8152" t="str">
            <v>(-) Taxas de cartões / vouchers</v>
          </cell>
          <cell r="I8152" t="str">
            <v>novembro</v>
          </cell>
          <cell r="N8152">
            <v>128.16</v>
          </cell>
        </row>
        <row r="8153">
          <cell r="B8153" t="str">
            <v>TAXA ALELO</v>
          </cell>
          <cell r="C8153" t="str">
            <v>(-) Taxas de cartões / vouchers</v>
          </cell>
          <cell r="I8153" t="str">
            <v>novembro</v>
          </cell>
          <cell r="N8153">
            <v>23.2</v>
          </cell>
        </row>
        <row r="8154">
          <cell r="B8154" t="str">
            <v>TAXA ADMINISTRATIVA</v>
          </cell>
          <cell r="C8154" t="str">
            <v>(-) Taxas de cartões / vouchers</v>
          </cell>
          <cell r="I8154" t="str">
            <v>novembro</v>
          </cell>
          <cell r="N8154">
            <v>29.74</v>
          </cell>
        </row>
        <row r="8155">
          <cell r="B8155" t="str">
            <v>TAXA AMEX</v>
          </cell>
          <cell r="C8155" t="str">
            <v>(-) Taxas de cartões / vouchers</v>
          </cell>
          <cell r="I8155" t="str">
            <v>novembro</v>
          </cell>
          <cell r="N8155">
            <v>122.24</v>
          </cell>
        </row>
        <row r="8156">
          <cell r="B8156" t="str">
            <v>TAXA ELO CREDITO</v>
          </cell>
          <cell r="C8156" t="str">
            <v>(-) Taxas de cartões / vouchers</v>
          </cell>
          <cell r="I8156" t="str">
            <v>novembro</v>
          </cell>
          <cell r="N8156">
            <v>3.74</v>
          </cell>
        </row>
        <row r="8157">
          <cell r="B8157" t="str">
            <v>TAXA MASTERCARD</v>
          </cell>
          <cell r="C8157" t="str">
            <v>(-) Taxas de cartões / vouchers</v>
          </cell>
          <cell r="I8157" t="str">
            <v>novembro</v>
          </cell>
          <cell r="N8157">
            <v>329.33</v>
          </cell>
        </row>
        <row r="8158">
          <cell r="B8158" t="str">
            <v>TAXA VISA</v>
          </cell>
          <cell r="C8158" t="str">
            <v>(-) Taxas de cartões / vouchers</v>
          </cell>
          <cell r="I8158" t="str">
            <v>novembro</v>
          </cell>
          <cell r="N8158">
            <v>117.63</v>
          </cell>
        </row>
        <row r="8159">
          <cell r="B8159" t="str">
            <v>TAXA MAESTRO</v>
          </cell>
          <cell r="C8159" t="str">
            <v>(-) Taxas de cartões / vouchers</v>
          </cell>
          <cell r="I8159" t="str">
            <v>novembro</v>
          </cell>
          <cell r="N8159">
            <v>10.72</v>
          </cell>
        </row>
        <row r="8160">
          <cell r="B8160" t="str">
            <v>TAXA VISA ELECTRON</v>
          </cell>
          <cell r="C8160" t="str">
            <v>(-) Taxas de cartões / vouchers</v>
          </cell>
          <cell r="I8160" t="str">
            <v>novembro</v>
          </cell>
          <cell r="N8160">
            <v>3.75</v>
          </cell>
        </row>
        <row r="8161">
          <cell r="B8161" t="str">
            <v>TAXA ADMINISTRATIVA</v>
          </cell>
          <cell r="C8161" t="str">
            <v>(-) Taxas de cartões / vouchers</v>
          </cell>
          <cell r="I8161" t="str">
            <v>novembro</v>
          </cell>
          <cell r="N8161">
            <v>12.37</v>
          </cell>
        </row>
        <row r="8162">
          <cell r="B8162" t="str">
            <v>TAXA ALELO</v>
          </cell>
          <cell r="C8162" t="str">
            <v>(-) Taxas de cartões / vouchers</v>
          </cell>
          <cell r="I8162" t="str">
            <v>novembro</v>
          </cell>
          <cell r="N8162">
            <v>14</v>
          </cell>
        </row>
        <row r="8163">
          <cell r="B8163" t="str">
            <v>TAXA SODEXO</v>
          </cell>
          <cell r="C8163" t="str">
            <v>(-) Taxas de cartões / vouchers</v>
          </cell>
          <cell r="I8163" t="str">
            <v>novembro</v>
          </cell>
          <cell r="N8163">
            <v>19.100000000000001</v>
          </cell>
        </row>
        <row r="8164">
          <cell r="B8164" t="str">
            <v>TAXA AMEX</v>
          </cell>
          <cell r="C8164" t="str">
            <v>(-) Taxas de cartões / vouchers</v>
          </cell>
          <cell r="I8164" t="str">
            <v>novembro</v>
          </cell>
          <cell r="N8164">
            <v>280.94</v>
          </cell>
        </row>
        <row r="8165">
          <cell r="B8165" t="str">
            <v>TAXA ELO CREDITO</v>
          </cell>
          <cell r="C8165" t="str">
            <v>(-) Taxas de cartões / vouchers</v>
          </cell>
          <cell r="I8165" t="str">
            <v>novembro</v>
          </cell>
          <cell r="N8165">
            <v>11.01</v>
          </cell>
        </row>
        <row r="8166">
          <cell r="B8166" t="str">
            <v>TAXA MASTERCARD</v>
          </cell>
          <cell r="C8166" t="str">
            <v>(-) Taxas de cartões / vouchers</v>
          </cell>
          <cell r="I8166" t="str">
            <v>novembro</v>
          </cell>
          <cell r="N8166">
            <v>257.18</v>
          </cell>
        </row>
        <row r="8167">
          <cell r="B8167" t="str">
            <v>TAXA VISA</v>
          </cell>
          <cell r="C8167" t="str">
            <v>(-) Taxas de cartões / vouchers</v>
          </cell>
          <cell r="I8167" t="str">
            <v>novembro</v>
          </cell>
          <cell r="N8167">
            <v>287.45</v>
          </cell>
        </row>
        <row r="8168">
          <cell r="B8168" t="str">
            <v>TAXA MAESTRO</v>
          </cell>
          <cell r="C8168" t="str">
            <v>(-) Taxas de cartões / vouchers</v>
          </cell>
          <cell r="I8168" t="str">
            <v>novembro</v>
          </cell>
          <cell r="N8168">
            <v>13.39</v>
          </cell>
        </row>
        <row r="8169">
          <cell r="B8169" t="str">
            <v>TAXA VISA ELECTRON</v>
          </cell>
          <cell r="C8169" t="str">
            <v>(-) Taxas de cartões / vouchers</v>
          </cell>
          <cell r="I8169" t="str">
            <v>novembro</v>
          </cell>
          <cell r="N8169">
            <v>18.91</v>
          </cell>
        </row>
        <row r="8170">
          <cell r="B8170" t="str">
            <v>TAXA TICKET</v>
          </cell>
          <cell r="C8170" t="str">
            <v>(-) Taxas de cartões / vouchers</v>
          </cell>
          <cell r="I8170" t="str">
            <v>novembro</v>
          </cell>
          <cell r="N8170">
            <v>21.73</v>
          </cell>
        </row>
        <row r="8171">
          <cell r="B8171" t="str">
            <v>TAXA AMEX</v>
          </cell>
          <cell r="C8171" t="str">
            <v>(-) Taxas de cartões / vouchers</v>
          </cell>
          <cell r="I8171" t="str">
            <v>novembro</v>
          </cell>
          <cell r="N8171">
            <v>77.599999999999994</v>
          </cell>
        </row>
        <row r="8172">
          <cell r="B8172" t="str">
            <v>TAXA ELO CREDITO</v>
          </cell>
          <cell r="C8172" t="str">
            <v>(-) Taxas de cartões / vouchers</v>
          </cell>
          <cell r="I8172" t="str">
            <v>novembro</v>
          </cell>
          <cell r="N8172">
            <v>48.81</v>
          </cell>
        </row>
        <row r="8173">
          <cell r="B8173" t="str">
            <v>TAXA MASTERCARD</v>
          </cell>
          <cell r="C8173" t="str">
            <v>(-) Taxas de cartões / vouchers</v>
          </cell>
          <cell r="I8173" t="str">
            <v>novembro</v>
          </cell>
          <cell r="N8173">
            <v>296.31</v>
          </cell>
        </row>
        <row r="8174">
          <cell r="B8174" t="str">
            <v>TAXA VISA</v>
          </cell>
          <cell r="C8174" t="str">
            <v>(-) Taxas de cartões / vouchers</v>
          </cell>
          <cell r="I8174" t="str">
            <v>novembro</v>
          </cell>
          <cell r="N8174">
            <v>207.18</v>
          </cell>
        </row>
        <row r="8175">
          <cell r="B8175" t="str">
            <v>TAXA MAESTRO</v>
          </cell>
          <cell r="C8175" t="str">
            <v>(-) Taxas de cartões / vouchers</v>
          </cell>
          <cell r="I8175" t="str">
            <v>novembro</v>
          </cell>
          <cell r="N8175">
            <v>59.25</v>
          </cell>
        </row>
        <row r="8176">
          <cell r="B8176" t="str">
            <v>TAXA VISA ELECTRON</v>
          </cell>
          <cell r="C8176" t="str">
            <v>(-) Taxas de cartões / vouchers</v>
          </cell>
          <cell r="I8176" t="str">
            <v>novembro</v>
          </cell>
          <cell r="N8176">
            <v>31.8</v>
          </cell>
        </row>
        <row r="8177">
          <cell r="B8177" t="str">
            <v>TAXA AMEX</v>
          </cell>
          <cell r="C8177" t="str">
            <v>(-) Taxas de cartões / vouchers</v>
          </cell>
          <cell r="I8177" t="str">
            <v>novembro</v>
          </cell>
          <cell r="N8177">
            <v>121.7</v>
          </cell>
        </row>
        <row r="8178">
          <cell r="B8178" t="str">
            <v>TAXA ELO CREDITO</v>
          </cell>
          <cell r="C8178" t="str">
            <v>(-) Taxas de cartões / vouchers</v>
          </cell>
          <cell r="I8178" t="str">
            <v>novembro</v>
          </cell>
          <cell r="N8178">
            <v>58.55</v>
          </cell>
        </row>
        <row r="8179">
          <cell r="B8179" t="str">
            <v>TAXA MASTERCARD</v>
          </cell>
          <cell r="C8179" t="str">
            <v>(-) Taxas de cartões / vouchers</v>
          </cell>
          <cell r="I8179" t="str">
            <v>novembro</v>
          </cell>
          <cell r="N8179">
            <v>378.05</v>
          </cell>
        </row>
        <row r="8180">
          <cell r="B8180" t="str">
            <v>TAXA VISA</v>
          </cell>
          <cell r="C8180" t="str">
            <v>(-) Taxas de cartões / vouchers</v>
          </cell>
          <cell r="I8180" t="str">
            <v>novembro</v>
          </cell>
          <cell r="N8180">
            <v>428.5</v>
          </cell>
        </row>
        <row r="8181">
          <cell r="B8181" t="str">
            <v>TAXA AMEX</v>
          </cell>
          <cell r="C8181" t="str">
            <v>(-) Taxas de cartões / vouchers</v>
          </cell>
          <cell r="I8181" t="str">
            <v>novembro</v>
          </cell>
          <cell r="N8181">
            <v>34.369999999999997</v>
          </cell>
        </row>
        <row r="8182">
          <cell r="B8182" t="str">
            <v>TAXA ELO CREDITO</v>
          </cell>
          <cell r="C8182" t="str">
            <v>(-) Taxas de cartões / vouchers</v>
          </cell>
          <cell r="I8182" t="str">
            <v>novembro</v>
          </cell>
          <cell r="N8182">
            <v>10.66</v>
          </cell>
        </row>
        <row r="8183">
          <cell r="B8183" t="str">
            <v>TAXA MASTERCARD</v>
          </cell>
          <cell r="C8183" t="str">
            <v>(-) Taxas de cartões / vouchers</v>
          </cell>
          <cell r="I8183" t="str">
            <v>novembro</v>
          </cell>
          <cell r="N8183">
            <v>387.56</v>
          </cell>
        </row>
        <row r="8184">
          <cell r="B8184" t="str">
            <v>TAXA VISA</v>
          </cell>
          <cell r="C8184" t="str">
            <v>(-) Taxas de cartões / vouchers</v>
          </cell>
          <cell r="I8184" t="str">
            <v>novembro</v>
          </cell>
          <cell r="N8184">
            <v>321.49</v>
          </cell>
        </row>
        <row r="8185">
          <cell r="B8185" t="str">
            <v>TAXA AMEX</v>
          </cell>
          <cell r="C8185" t="str">
            <v>(-) Taxas de cartões / vouchers</v>
          </cell>
          <cell r="I8185" t="str">
            <v>novembro</v>
          </cell>
          <cell r="N8185">
            <v>249.67</v>
          </cell>
        </row>
        <row r="8186">
          <cell r="B8186" t="str">
            <v>TAXA ELO CREDITO</v>
          </cell>
          <cell r="C8186" t="str">
            <v>(-) Taxas de cartões / vouchers</v>
          </cell>
          <cell r="I8186" t="str">
            <v>novembro</v>
          </cell>
          <cell r="N8186">
            <v>12.3</v>
          </cell>
        </row>
        <row r="8187">
          <cell r="B8187" t="str">
            <v>TAXA MASTERCARD</v>
          </cell>
          <cell r="C8187" t="str">
            <v>(-) Taxas de cartões / vouchers</v>
          </cell>
          <cell r="I8187" t="str">
            <v>novembro</v>
          </cell>
          <cell r="N8187">
            <v>440.23</v>
          </cell>
        </row>
        <row r="8188">
          <cell r="B8188" t="str">
            <v>TAXA VISA</v>
          </cell>
          <cell r="C8188" t="str">
            <v>(-) Taxas de cartões / vouchers</v>
          </cell>
          <cell r="I8188" t="str">
            <v>novembro</v>
          </cell>
          <cell r="N8188">
            <v>253.39</v>
          </cell>
        </row>
        <row r="8189">
          <cell r="B8189" t="str">
            <v>TAXA MAESTRO</v>
          </cell>
          <cell r="C8189" t="str">
            <v>(-) Taxas de cartões / vouchers</v>
          </cell>
          <cell r="I8189" t="str">
            <v>novembro</v>
          </cell>
          <cell r="N8189">
            <v>76.87</v>
          </cell>
        </row>
        <row r="8190">
          <cell r="B8190" t="str">
            <v>TAXA VISA ELECTRON</v>
          </cell>
          <cell r="C8190" t="str">
            <v>(-) Taxas de cartões / vouchers</v>
          </cell>
          <cell r="I8190" t="str">
            <v>novembro</v>
          </cell>
          <cell r="N8190">
            <v>52.39</v>
          </cell>
        </row>
        <row r="8191">
          <cell r="B8191" t="str">
            <v>TAXA ELO DEBITO</v>
          </cell>
          <cell r="C8191" t="str">
            <v>(-) Taxas de cartões / vouchers</v>
          </cell>
          <cell r="I8191" t="str">
            <v>novembro</v>
          </cell>
          <cell r="N8191">
            <v>8.9</v>
          </cell>
        </row>
        <row r="8192">
          <cell r="B8192" t="str">
            <v>TAXA MAESTRO</v>
          </cell>
          <cell r="C8192" t="str">
            <v>(-) Taxas de cartões / vouchers</v>
          </cell>
          <cell r="I8192" t="str">
            <v>novembro</v>
          </cell>
          <cell r="N8192">
            <v>108.91</v>
          </cell>
        </row>
        <row r="8193">
          <cell r="B8193" t="str">
            <v>TAXA VISA ELECTRON</v>
          </cell>
          <cell r="C8193" t="str">
            <v>(-) Taxas de cartões / vouchers</v>
          </cell>
          <cell r="I8193" t="str">
            <v>novembro</v>
          </cell>
          <cell r="N8193">
            <v>10.38</v>
          </cell>
        </row>
        <row r="8194">
          <cell r="B8194" t="str">
            <v>TAXA ELO DEBITO</v>
          </cell>
          <cell r="C8194" t="str">
            <v>(-) Taxas de cartões / vouchers</v>
          </cell>
          <cell r="I8194" t="str">
            <v>novembro</v>
          </cell>
          <cell r="N8194">
            <v>9.73</v>
          </cell>
        </row>
        <row r="8195">
          <cell r="B8195" t="str">
            <v>TAXA MAESTRO</v>
          </cell>
          <cell r="C8195" t="str">
            <v>(-) Taxas de cartões / vouchers</v>
          </cell>
          <cell r="I8195" t="str">
            <v>novembro</v>
          </cell>
          <cell r="N8195">
            <v>70.900000000000006</v>
          </cell>
        </row>
        <row r="8196">
          <cell r="B8196" t="str">
            <v>TAXA VISA ELECTRON</v>
          </cell>
          <cell r="C8196" t="str">
            <v>(-) Taxas de cartões / vouchers</v>
          </cell>
          <cell r="I8196" t="str">
            <v>novembro</v>
          </cell>
          <cell r="N8196">
            <v>24.26</v>
          </cell>
        </row>
        <row r="8197">
          <cell r="B8197" t="str">
            <v>TAXA MAESTRO</v>
          </cell>
          <cell r="C8197" t="str">
            <v>(-) Taxas de cartões / vouchers</v>
          </cell>
          <cell r="I8197" t="str">
            <v>novembro</v>
          </cell>
          <cell r="N8197">
            <v>0.08</v>
          </cell>
        </row>
        <row r="8198">
          <cell r="B8198" t="str">
            <v>TAXA ADMINISTRATIVA</v>
          </cell>
          <cell r="C8198" t="str">
            <v>(-) Taxas de cartões / vouchers</v>
          </cell>
          <cell r="I8198" t="str">
            <v>novembro</v>
          </cell>
          <cell r="N8198">
            <v>9.15</v>
          </cell>
        </row>
        <row r="8199">
          <cell r="B8199" t="str">
            <v>TAXA ELO CREDITO</v>
          </cell>
          <cell r="C8199" t="str">
            <v>(-) Taxas de cartões / vouchers</v>
          </cell>
          <cell r="I8199" t="str">
            <v>novembro</v>
          </cell>
          <cell r="N8199">
            <v>26.27</v>
          </cell>
        </row>
        <row r="8200">
          <cell r="B8200" t="str">
            <v>TAXA MASTERCARD</v>
          </cell>
          <cell r="C8200" t="str">
            <v>(-) Taxas de cartões / vouchers</v>
          </cell>
          <cell r="I8200" t="str">
            <v>novembro</v>
          </cell>
          <cell r="N8200">
            <v>229.47</v>
          </cell>
        </row>
        <row r="8201">
          <cell r="B8201" t="str">
            <v>TAXA VISA</v>
          </cell>
          <cell r="C8201" t="str">
            <v>(-) Taxas de cartões / vouchers</v>
          </cell>
          <cell r="I8201" t="str">
            <v>novembro</v>
          </cell>
          <cell r="N8201">
            <v>85.41</v>
          </cell>
        </row>
        <row r="8202">
          <cell r="B8202" t="str">
            <v>TAXA MAESTRO</v>
          </cell>
          <cell r="C8202" t="str">
            <v>(-) Taxas de cartões / vouchers</v>
          </cell>
          <cell r="I8202" t="str">
            <v>novembro</v>
          </cell>
          <cell r="N8202">
            <v>10.27</v>
          </cell>
        </row>
        <row r="8203">
          <cell r="B8203" t="str">
            <v>TAXA VISA ELECTRON</v>
          </cell>
          <cell r="C8203" t="str">
            <v>(-) Taxas de cartões / vouchers</v>
          </cell>
          <cell r="I8203" t="str">
            <v>novembro</v>
          </cell>
          <cell r="N8203">
            <v>5.17</v>
          </cell>
        </row>
        <row r="8204">
          <cell r="B8204" t="str">
            <v>TAXA MASTERCARD</v>
          </cell>
          <cell r="C8204" t="str">
            <v>(-) Taxas de cartões / vouchers</v>
          </cell>
          <cell r="I8204" t="str">
            <v>novembro</v>
          </cell>
          <cell r="N8204">
            <v>25.29</v>
          </cell>
        </row>
        <row r="8205">
          <cell r="B8205" t="str">
            <v>TAXA ADMINISTRATIVA</v>
          </cell>
          <cell r="C8205" t="str">
            <v>(-) Taxas de cartões / vouchers</v>
          </cell>
          <cell r="I8205" t="str">
            <v>novembro</v>
          </cell>
          <cell r="N8205">
            <v>137.13999999999999</v>
          </cell>
        </row>
        <row r="8206">
          <cell r="B8206" t="str">
            <v>TAXA ALELO</v>
          </cell>
          <cell r="C8206" t="str">
            <v>(-) Taxas de cartões / vouchers</v>
          </cell>
          <cell r="I8206" t="str">
            <v>novembro</v>
          </cell>
          <cell r="N8206">
            <v>32.54</v>
          </cell>
        </row>
        <row r="8207">
          <cell r="B8207" t="str">
            <v>TAXA SODEXO</v>
          </cell>
          <cell r="C8207" t="str">
            <v>(-) Taxas de cartões / vouchers</v>
          </cell>
          <cell r="I8207" t="str">
            <v>novembro</v>
          </cell>
          <cell r="N8207">
            <v>41.73</v>
          </cell>
        </row>
        <row r="8208">
          <cell r="B8208" t="str">
            <v>TAXA ADMINISTRATIVA</v>
          </cell>
          <cell r="C8208" t="str">
            <v>(-) Taxas de cartões / vouchers</v>
          </cell>
          <cell r="I8208" t="str">
            <v>novembro</v>
          </cell>
          <cell r="N8208">
            <v>52.75</v>
          </cell>
        </row>
        <row r="8209">
          <cell r="B8209" t="str">
            <v>TAXA AMEX</v>
          </cell>
          <cell r="C8209" t="str">
            <v>(-) Taxas de cartões / vouchers</v>
          </cell>
          <cell r="I8209" t="str">
            <v>novembro</v>
          </cell>
          <cell r="N8209">
            <v>92.65</v>
          </cell>
        </row>
        <row r="8210">
          <cell r="B8210" t="str">
            <v>TAXA ELO CREDITO</v>
          </cell>
          <cell r="C8210" t="str">
            <v>(-) Taxas de cartões / vouchers</v>
          </cell>
          <cell r="I8210" t="str">
            <v>novembro</v>
          </cell>
          <cell r="N8210">
            <v>28.25</v>
          </cell>
        </row>
        <row r="8211">
          <cell r="B8211" t="str">
            <v>TAXA MASTERCARD</v>
          </cell>
          <cell r="C8211" t="str">
            <v>(-) Taxas de cartões / vouchers</v>
          </cell>
          <cell r="I8211" t="str">
            <v>novembro</v>
          </cell>
          <cell r="N8211">
            <v>429.36</v>
          </cell>
        </row>
        <row r="8212">
          <cell r="B8212" t="str">
            <v>TAXA VISA</v>
          </cell>
          <cell r="C8212" t="str">
            <v>(-) Taxas de cartões / vouchers</v>
          </cell>
          <cell r="I8212" t="str">
            <v>novembro</v>
          </cell>
          <cell r="N8212">
            <v>368.89</v>
          </cell>
        </row>
        <row r="8213">
          <cell r="B8213" t="str">
            <v>TAXA AMEX</v>
          </cell>
          <cell r="C8213" t="str">
            <v>(-) Taxas de cartões / vouchers</v>
          </cell>
          <cell r="I8213" t="str">
            <v>novembro</v>
          </cell>
          <cell r="N8213">
            <v>32.4</v>
          </cell>
        </row>
        <row r="8214">
          <cell r="B8214" t="str">
            <v>TAXA MASTERCARD</v>
          </cell>
          <cell r="C8214" t="str">
            <v>(-) Taxas de cartões / vouchers</v>
          </cell>
          <cell r="I8214" t="str">
            <v>novembro</v>
          </cell>
          <cell r="N8214">
            <v>214.37</v>
          </cell>
        </row>
        <row r="8215">
          <cell r="B8215" t="str">
            <v>TAXA VISA</v>
          </cell>
          <cell r="C8215" t="str">
            <v>(-) Taxas de cartões / vouchers</v>
          </cell>
          <cell r="I8215" t="str">
            <v>novembro</v>
          </cell>
          <cell r="N8215">
            <v>251.32</v>
          </cell>
        </row>
        <row r="8216">
          <cell r="B8216" t="str">
            <v>TAXA MAESTRO</v>
          </cell>
          <cell r="C8216" t="str">
            <v>(-) Taxas de cartões / vouchers</v>
          </cell>
          <cell r="I8216" t="str">
            <v>novembro</v>
          </cell>
          <cell r="N8216">
            <v>36.9</v>
          </cell>
        </row>
        <row r="8217">
          <cell r="B8217" t="str">
            <v>TAXA MAESTRO</v>
          </cell>
          <cell r="C8217" t="str">
            <v>(-) Taxas de cartões / vouchers</v>
          </cell>
          <cell r="I8217" t="str">
            <v>novembro</v>
          </cell>
          <cell r="N8217">
            <v>44.29</v>
          </cell>
        </row>
        <row r="8218">
          <cell r="B8218" t="str">
            <v>TAXA VISA ELECTRON</v>
          </cell>
          <cell r="C8218" t="str">
            <v>(-) Taxas de cartões / vouchers</v>
          </cell>
          <cell r="I8218" t="str">
            <v>novembro</v>
          </cell>
          <cell r="N8218">
            <v>15.96</v>
          </cell>
        </row>
        <row r="8219">
          <cell r="B8219" t="str">
            <v>TAXA VISA ELECTRON</v>
          </cell>
          <cell r="C8219" t="str">
            <v>(-) Taxas de cartões / vouchers</v>
          </cell>
          <cell r="I8219" t="str">
            <v>novembro</v>
          </cell>
          <cell r="N8219">
            <v>50.85</v>
          </cell>
        </row>
        <row r="8220">
          <cell r="B8220" t="str">
            <v>TAXA ADMINISTRATIVA</v>
          </cell>
          <cell r="C8220" t="str">
            <v>(-) Taxas de cartões / vouchers</v>
          </cell>
          <cell r="I8220" t="str">
            <v>novembro</v>
          </cell>
          <cell r="N8220">
            <v>78.67</v>
          </cell>
        </row>
        <row r="8221">
          <cell r="B8221" t="str">
            <v>TAXA AMEX</v>
          </cell>
          <cell r="C8221" t="str">
            <v>(-) Taxas de cartões / vouchers</v>
          </cell>
          <cell r="I8221" t="str">
            <v>novembro</v>
          </cell>
          <cell r="N8221">
            <v>241.07</v>
          </cell>
        </row>
        <row r="8222">
          <cell r="B8222" t="str">
            <v>TAXA ELO CREDITO</v>
          </cell>
          <cell r="C8222" t="str">
            <v>(-) Taxas de cartões / vouchers</v>
          </cell>
          <cell r="I8222" t="str">
            <v>novembro</v>
          </cell>
          <cell r="N8222">
            <v>17.239999999999998</v>
          </cell>
        </row>
        <row r="8223">
          <cell r="B8223" t="str">
            <v>TAXA MASTERCARD</v>
          </cell>
          <cell r="C8223" t="str">
            <v>(-) Taxas de cartões / vouchers</v>
          </cell>
          <cell r="I8223" t="str">
            <v>novembro</v>
          </cell>
          <cell r="N8223">
            <v>361.09</v>
          </cell>
        </row>
        <row r="8224">
          <cell r="B8224" t="str">
            <v>TAXA VISA</v>
          </cell>
          <cell r="C8224" t="str">
            <v>(-) Taxas de cartões / vouchers</v>
          </cell>
          <cell r="I8224" t="str">
            <v>novembro</v>
          </cell>
          <cell r="N8224">
            <v>215.65</v>
          </cell>
        </row>
        <row r="8225">
          <cell r="B8225" t="str">
            <v>TAXA VISA ELECTRON</v>
          </cell>
          <cell r="C8225" t="str">
            <v>(-) Taxas de cartões / vouchers</v>
          </cell>
          <cell r="I8225" t="str">
            <v>novembro</v>
          </cell>
          <cell r="N8225">
            <v>19.03</v>
          </cell>
        </row>
        <row r="8226">
          <cell r="B8226" t="str">
            <v>TAXA MAESTRO</v>
          </cell>
          <cell r="C8226" t="str">
            <v>(-) Taxas de cartões / vouchers</v>
          </cell>
          <cell r="I8226" t="str">
            <v>novembro</v>
          </cell>
          <cell r="N8226">
            <v>12.64</v>
          </cell>
        </row>
        <row r="8227">
          <cell r="B8227" t="str">
            <v>TAXA TICKET</v>
          </cell>
          <cell r="C8227" t="str">
            <v>(-) Taxas de cartões / vouchers</v>
          </cell>
          <cell r="I8227" t="str">
            <v>novembro</v>
          </cell>
          <cell r="N8227">
            <v>94</v>
          </cell>
        </row>
        <row r="8228">
          <cell r="B8228" t="str">
            <v>TAXA ADMINISTRATIVA</v>
          </cell>
          <cell r="C8228" t="str">
            <v>(-) Taxas de cartões / vouchers</v>
          </cell>
          <cell r="I8228" t="str">
            <v>novembro</v>
          </cell>
          <cell r="N8228">
            <v>8.69</v>
          </cell>
        </row>
        <row r="8229">
          <cell r="B8229" t="str">
            <v>TAXA ELO DEBITO</v>
          </cell>
          <cell r="C8229" t="str">
            <v>(-) Taxas de cartões / vouchers</v>
          </cell>
          <cell r="I8229" t="str">
            <v>novembro</v>
          </cell>
          <cell r="N8229">
            <v>8.8699999999999992</v>
          </cell>
        </row>
        <row r="8230">
          <cell r="B8230" t="str">
            <v>TAXA ELO DEBITO</v>
          </cell>
          <cell r="C8230" t="str">
            <v>(-) Taxas de cartões / vouchers</v>
          </cell>
          <cell r="I8230" t="str">
            <v>novembro</v>
          </cell>
          <cell r="N8230">
            <v>1.39</v>
          </cell>
        </row>
        <row r="8231">
          <cell r="B8231" t="str">
            <v>TAXA VISA ELECTRON</v>
          </cell>
          <cell r="C8231" t="str">
            <v>(-) Taxas de cartões / vouchers</v>
          </cell>
          <cell r="I8231" t="str">
            <v>novembro</v>
          </cell>
          <cell r="N8231">
            <v>22.36</v>
          </cell>
        </row>
        <row r="8232">
          <cell r="B8232" t="str">
            <v>TAXA VISA ELECTRON</v>
          </cell>
          <cell r="C8232" t="str">
            <v>(-) Taxas de cartões / vouchers</v>
          </cell>
          <cell r="I8232" t="str">
            <v>novembro</v>
          </cell>
          <cell r="N8232">
            <v>50.73</v>
          </cell>
        </row>
        <row r="8233">
          <cell r="B8233" t="str">
            <v>TAXA VISA ELECTRON</v>
          </cell>
          <cell r="C8233" t="str">
            <v>(-) Taxas de cartões / vouchers</v>
          </cell>
          <cell r="I8233" t="str">
            <v>novembro</v>
          </cell>
          <cell r="N8233">
            <v>21.38</v>
          </cell>
        </row>
        <row r="8234">
          <cell r="B8234" t="str">
            <v>TAXA MAESTRO</v>
          </cell>
          <cell r="C8234" t="str">
            <v>(-) Taxas de cartões / vouchers</v>
          </cell>
          <cell r="I8234" t="str">
            <v>novembro</v>
          </cell>
          <cell r="N8234">
            <v>67.12</v>
          </cell>
        </row>
        <row r="8235">
          <cell r="B8235" t="str">
            <v>TAXA MAESTRO</v>
          </cell>
          <cell r="C8235" t="str">
            <v>(-) Taxas de cartões / vouchers</v>
          </cell>
          <cell r="I8235" t="str">
            <v>novembro</v>
          </cell>
          <cell r="N8235">
            <v>71.040000000000006</v>
          </cell>
        </row>
        <row r="8236">
          <cell r="B8236" t="str">
            <v>TAXA MAESTRO</v>
          </cell>
          <cell r="C8236" t="str">
            <v>(-) Taxas de cartões / vouchers</v>
          </cell>
          <cell r="I8236" t="str">
            <v>novembro</v>
          </cell>
          <cell r="N8236">
            <v>74.84</v>
          </cell>
        </row>
        <row r="8237">
          <cell r="B8237" t="str">
            <v>TAXA MAESTRO</v>
          </cell>
          <cell r="C8237" t="str">
            <v>(-) Taxas de cartões / vouchers</v>
          </cell>
          <cell r="I8237" t="str">
            <v>novembro</v>
          </cell>
          <cell r="N8237">
            <v>8.02</v>
          </cell>
        </row>
        <row r="8238">
          <cell r="B8238" t="str">
            <v>TAXA ADMINISTRATIVA</v>
          </cell>
          <cell r="C8238" t="str">
            <v>(-) Taxas de cartões / vouchers</v>
          </cell>
          <cell r="I8238" t="str">
            <v>novembro</v>
          </cell>
          <cell r="N8238">
            <v>79.900000000000006</v>
          </cell>
        </row>
        <row r="8239">
          <cell r="B8239" t="str">
            <v>TAXA AMEX</v>
          </cell>
          <cell r="C8239" t="str">
            <v>(-) Taxas de cartões / vouchers</v>
          </cell>
          <cell r="I8239" t="str">
            <v>novembro</v>
          </cell>
          <cell r="N8239">
            <v>113.32</v>
          </cell>
        </row>
        <row r="8240">
          <cell r="B8240" t="str">
            <v>TAXA ELO CREDITO</v>
          </cell>
          <cell r="C8240" t="str">
            <v>(-) Taxas de cartões / vouchers</v>
          </cell>
          <cell r="I8240" t="str">
            <v>novembro</v>
          </cell>
          <cell r="N8240">
            <v>56.11</v>
          </cell>
        </row>
        <row r="8241">
          <cell r="B8241" t="str">
            <v>TAXA MASTERCARD</v>
          </cell>
          <cell r="C8241" t="str">
            <v>(-) Taxas de cartões / vouchers</v>
          </cell>
          <cell r="I8241" t="str">
            <v>novembro</v>
          </cell>
          <cell r="N8241">
            <v>626.30999999999995</v>
          </cell>
        </row>
        <row r="8242">
          <cell r="B8242" t="str">
            <v>TAXA VISA</v>
          </cell>
          <cell r="C8242" t="str">
            <v>(-) Taxas de cartões / vouchers</v>
          </cell>
          <cell r="I8242" t="str">
            <v>novembro</v>
          </cell>
          <cell r="N8242">
            <v>522.71</v>
          </cell>
        </row>
        <row r="8243">
          <cell r="B8243" t="str">
            <v>TAXA AMEX</v>
          </cell>
          <cell r="C8243" t="str">
            <v>(-) Taxas de cartões / vouchers</v>
          </cell>
          <cell r="I8243" t="str">
            <v>novembro</v>
          </cell>
          <cell r="N8243">
            <v>66.83</v>
          </cell>
        </row>
        <row r="8244">
          <cell r="B8244" t="str">
            <v>TAXA ELO CREDITO</v>
          </cell>
          <cell r="C8244" t="str">
            <v>(-) Taxas de cartões / vouchers</v>
          </cell>
          <cell r="I8244" t="str">
            <v>novembro</v>
          </cell>
          <cell r="N8244">
            <v>46.72</v>
          </cell>
        </row>
        <row r="8245">
          <cell r="B8245" t="str">
            <v>TAXA MASTERCARD</v>
          </cell>
          <cell r="C8245" t="str">
            <v>(-) Taxas de cartões / vouchers</v>
          </cell>
          <cell r="I8245" t="str">
            <v>novembro</v>
          </cell>
          <cell r="N8245">
            <v>406.82</v>
          </cell>
        </row>
        <row r="8246">
          <cell r="B8246" t="str">
            <v>TAXA VISA</v>
          </cell>
          <cell r="C8246" t="str">
            <v>(-) Taxas de cartões / vouchers</v>
          </cell>
          <cell r="I8246" t="str">
            <v>novembro</v>
          </cell>
          <cell r="N8246">
            <v>556.55999999999995</v>
          </cell>
        </row>
        <row r="8247">
          <cell r="B8247" t="str">
            <v>TAXA AMEX</v>
          </cell>
          <cell r="C8247" t="str">
            <v>(-) Taxas de cartões / vouchers</v>
          </cell>
          <cell r="I8247" t="str">
            <v>novembro</v>
          </cell>
          <cell r="N8247">
            <v>248.12</v>
          </cell>
        </row>
        <row r="8248">
          <cell r="B8248" t="str">
            <v>TAXA ELO CREDITO</v>
          </cell>
          <cell r="C8248" t="str">
            <v>(-) Taxas de cartões / vouchers</v>
          </cell>
          <cell r="I8248" t="str">
            <v>novembro</v>
          </cell>
          <cell r="N8248">
            <v>47.94</v>
          </cell>
        </row>
        <row r="8249">
          <cell r="B8249" t="str">
            <v>TAXA MASTERCARD</v>
          </cell>
          <cell r="C8249" t="str">
            <v>(-) Taxas de cartões / vouchers</v>
          </cell>
          <cell r="I8249" t="str">
            <v>novembro</v>
          </cell>
          <cell r="N8249">
            <v>477.56</v>
          </cell>
        </row>
        <row r="8250">
          <cell r="B8250" t="str">
            <v>TAXA VISA</v>
          </cell>
          <cell r="C8250" t="str">
            <v>(-) Taxas de cartões / vouchers</v>
          </cell>
          <cell r="I8250" t="str">
            <v>novembro</v>
          </cell>
          <cell r="N8250">
            <v>520.13</v>
          </cell>
        </row>
        <row r="8251">
          <cell r="B8251" t="str">
            <v>TAXA ADMINISTRATIVA</v>
          </cell>
          <cell r="C8251" t="str">
            <v>(-) Taxas de cartões / vouchers</v>
          </cell>
          <cell r="I8251" t="str">
            <v>novembro</v>
          </cell>
          <cell r="N8251">
            <v>164.82</v>
          </cell>
        </row>
        <row r="8252">
          <cell r="B8252" t="str">
            <v>TAXA ELO CREDITO</v>
          </cell>
          <cell r="C8252" t="str">
            <v>(-) Taxas de cartões / vouchers</v>
          </cell>
          <cell r="I8252" t="str">
            <v>novembro</v>
          </cell>
          <cell r="N8252">
            <v>9.35</v>
          </cell>
        </row>
        <row r="8253">
          <cell r="B8253" t="str">
            <v>TAXA MASTERCARD</v>
          </cell>
          <cell r="C8253" t="str">
            <v>(-) Taxas de cartões / vouchers</v>
          </cell>
          <cell r="I8253" t="str">
            <v>novembro</v>
          </cell>
          <cell r="N8253">
            <v>135.86000000000001</v>
          </cell>
        </row>
        <row r="8254">
          <cell r="B8254" t="str">
            <v>TAXA VISA</v>
          </cell>
          <cell r="C8254" t="str">
            <v>(-) Taxas de cartões / vouchers</v>
          </cell>
          <cell r="I8254" t="str">
            <v>novembro</v>
          </cell>
          <cell r="N8254">
            <v>126</v>
          </cell>
        </row>
        <row r="8255">
          <cell r="B8255" t="str">
            <v>TAXA MAESTRO</v>
          </cell>
          <cell r="C8255" t="str">
            <v>(-) Taxas de cartões / vouchers</v>
          </cell>
          <cell r="I8255" t="str">
            <v>novembro</v>
          </cell>
          <cell r="N8255">
            <v>13.93</v>
          </cell>
        </row>
        <row r="8256">
          <cell r="B8256" t="str">
            <v>TAXA ELO DEBITO</v>
          </cell>
          <cell r="C8256" t="str">
            <v>(-) Taxas de cartões / vouchers</v>
          </cell>
          <cell r="I8256" t="str">
            <v>novembro</v>
          </cell>
          <cell r="N8256">
            <v>9.5299999999999994</v>
          </cell>
        </row>
        <row r="8257">
          <cell r="B8257" t="str">
            <v>TAXA ADMINISTRATIVA</v>
          </cell>
          <cell r="C8257" t="str">
            <v>(-) Taxas de cartões / vouchers</v>
          </cell>
          <cell r="I8257" t="str">
            <v>novembro</v>
          </cell>
          <cell r="N8257">
            <v>11.29</v>
          </cell>
        </row>
        <row r="8258">
          <cell r="B8258" t="str">
            <v>TAXA AMEX</v>
          </cell>
          <cell r="C8258" t="str">
            <v>(-) Taxas de cartões / vouchers</v>
          </cell>
          <cell r="I8258" t="str">
            <v>novembro</v>
          </cell>
          <cell r="N8258">
            <v>220.18</v>
          </cell>
        </row>
        <row r="8259">
          <cell r="B8259" t="str">
            <v>TAXA MASTERCARD</v>
          </cell>
          <cell r="C8259" t="str">
            <v>(-) Taxas de cartões / vouchers</v>
          </cell>
          <cell r="I8259" t="str">
            <v>novembro</v>
          </cell>
          <cell r="N8259">
            <v>410.82</v>
          </cell>
        </row>
        <row r="8260">
          <cell r="B8260" t="str">
            <v>TAXA VISA</v>
          </cell>
          <cell r="C8260" t="str">
            <v>(-) Taxas de cartões / vouchers</v>
          </cell>
          <cell r="I8260" t="str">
            <v>novembro</v>
          </cell>
          <cell r="N8260">
            <v>205.52</v>
          </cell>
        </row>
        <row r="8261">
          <cell r="B8261" t="str">
            <v>TAXA VISA</v>
          </cell>
          <cell r="C8261" t="str">
            <v>(-) Taxas de cartões / vouchers</v>
          </cell>
          <cell r="I8261" t="str">
            <v>novembro</v>
          </cell>
          <cell r="N8261">
            <v>204.13</v>
          </cell>
        </row>
        <row r="8262">
          <cell r="B8262" t="str">
            <v>TAXA MAESTRO</v>
          </cell>
          <cell r="C8262" t="str">
            <v>(-) Taxas de cartões / vouchers</v>
          </cell>
          <cell r="I8262" t="str">
            <v>novembro</v>
          </cell>
          <cell r="N8262">
            <v>66.290000000000006</v>
          </cell>
        </row>
        <row r="8263">
          <cell r="B8263" t="str">
            <v>TAXA ELO DEBITO</v>
          </cell>
          <cell r="C8263" t="str">
            <v>(-) Taxas de cartões / vouchers</v>
          </cell>
          <cell r="I8263" t="str">
            <v>novembro</v>
          </cell>
          <cell r="N8263">
            <v>12.89</v>
          </cell>
        </row>
        <row r="8264">
          <cell r="B8264" t="str">
            <v>TAXA ADMINISTRATIVA</v>
          </cell>
          <cell r="C8264" t="str">
            <v>(-) Taxas de cartões / vouchers</v>
          </cell>
          <cell r="I8264" t="str">
            <v>novembro</v>
          </cell>
          <cell r="N8264">
            <v>10.97</v>
          </cell>
        </row>
        <row r="8265">
          <cell r="B8265" t="str">
            <v>TAXA AMEX</v>
          </cell>
          <cell r="C8265" t="str">
            <v>(-) Taxas de cartões / vouchers</v>
          </cell>
          <cell r="I8265" t="str">
            <v>novembro</v>
          </cell>
          <cell r="N8265">
            <v>1286.6500000000001</v>
          </cell>
        </row>
        <row r="8266">
          <cell r="B8266" t="str">
            <v>TAXA ELO CREDITO</v>
          </cell>
          <cell r="C8266" t="str">
            <v>(-) Taxas de cartões / vouchers</v>
          </cell>
          <cell r="I8266" t="str">
            <v>novembro</v>
          </cell>
          <cell r="N8266">
            <v>21.79</v>
          </cell>
        </row>
        <row r="8267">
          <cell r="B8267" t="str">
            <v>TAXA MASTERCARD</v>
          </cell>
          <cell r="C8267" t="str">
            <v>(-) Taxas de cartões / vouchers</v>
          </cell>
          <cell r="I8267" t="str">
            <v>novembro</v>
          </cell>
          <cell r="N8267">
            <v>248.49</v>
          </cell>
        </row>
        <row r="8268">
          <cell r="B8268" t="str">
            <v>TAXA VISA</v>
          </cell>
          <cell r="C8268" t="str">
            <v>(-) Taxas de cartões / vouchers</v>
          </cell>
          <cell r="I8268" t="str">
            <v>novembro</v>
          </cell>
          <cell r="N8268">
            <v>285.57</v>
          </cell>
        </row>
        <row r="8269">
          <cell r="B8269" t="str">
            <v>TAXA ELO DEBITO</v>
          </cell>
          <cell r="C8269" t="str">
            <v>(-) Taxas de cartões / vouchers</v>
          </cell>
          <cell r="I8269" t="str">
            <v>novembro</v>
          </cell>
          <cell r="N8269">
            <v>7.6</v>
          </cell>
        </row>
        <row r="8270">
          <cell r="B8270" t="str">
            <v>TAXA VISA ELECTRON</v>
          </cell>
          <cell r="C8270" t="str">
            <v>(-) Taxas de cartões / vouchers</v>
          </cell>
          <cell r="I8270" t="str">
            <v>novembro</v>
          </cell>
          <cell r="N8270">
            <v>30.02</v>
          </cell>
        </row>
        <row r="8271">
          <cell r="B8271" t="str">
            <v>TAXA MAESTRO</v>
          </cell>
          <cell r="C8271" t="str">
            <v>(-) Taxas de cartões / vouchers</v>
          </cell>
          <cell r="I8271" t="str">
            <v>novembro</v>
          </cell>
          <cell r="N8271">
            <v>6.96</v>
          </cell>
        </row>
        <row r="8272">
          <cell r="B8272" t="str">
            <v>TAXA MAESTRO</v>
          </cell>
          <cell r="C8272" t="str">
            <v>(-) Taxas de cartões / vouchers</v>
          </cell>
          <cell r="I8272" t="str">
            <v>novembro</v>
          </cell>
          <cell r="N8272">
            <v>33.19</v>
          </cell>
        </row>
        <row r="8273">
          <cell r="B8273" t="str">
            <v>TAXA SODEXO</v>
          </cell>
          <cell r="C8273" t="str">
            <v>(-) Taxas de cartões / vouchers</v>
          </cell>
          <cell r="I8273" t="str">
            <v>novembro</v>
          </cell>
          <cell r="N8273">
            <v>71.739999999999995</v>
          </cell>
        </row>
        <row r="8274">
          <cell r="B8274" t="str">
            <v>TAXA ALELO</v>
          </cell>
          <cell r="C8274" t="str">
            <v>(-) Taxas de cartões / vouchers</v>
          </cell>
          <cell r="I8274" t="str">
            <v>novembro</v>
          </cell>
          <cell r="N8274">
            <v>10.27</v>
          </cell>
        </row>
        <row r="8275">
          <cell r="B8275" t="str">
            <v>TAXA AMEX</v>
          </cell>
          <cell r="C8275" t="str">
            <v>(-) Taxas de cartões / vouchers</v>
          </cell>
          <cell r="I8275" t="str">
            <v>novembro</v>
          </cell>
          <cell r="N8275">
            <v>9.43</v>
          </cell>
        </row>
        <row r="8276">
          <cell r="B8276" t="str">
            <v>TAXA ELO CREDITO</v>
          </cell>
          <cell r="C8276" t="str">
            <v>(-) Taxas de cartões / vouchers</v>
          </cell>
          <cell r="I8276" t="str">
            <v>novembro</v>
          </cell>
          <cell r="N8276">
            <v>6.54</v>
          </cell>
        </row>
        <row r="8277">
          <cell r="B8277" t="str">
            <v>TAXA MASTERCARD</v>
          </cell>
          <cell r="C8277" t="str">
            <v>(-) Taxas de cartões / vouchers</v>
          </cell>
          <cell r="I8277" t="str">
            <v>novembro</v>
          </cell>
          <cell r="N8277">
            <v>492.9</v>
          </cell>
        </row>
        <row r="8278">
          <cell r="B8278" t="str">
            <v>TAXA VISA</v>
          </cell>
          <cell r="C8278" t="str">
            <v>(-) Taxas de cartões / vouchers</v>
          </cell>
          <cell r="I8278" t="str">
            <v>novembro</v>
          </cell>
          <cell r="N8278">
            <v>328.11</v>
          </cell>
        </row>
        <row r="8279">
          <cell r="B8279" t="str">
            <v>TAXA ELO DEBITO</v>
          </cell>
          <cell r="C8279" t="str">
            <v>(-) Taxas de cartões / vouchers</v>
          </cell>
          <cell r="I8279" t="str">
            <v>novembro</v>
          </cell>
          <cell r="N8279">
            <v>9.0500000000000007</v>
          </cell>
        </row>
        <row r="8280">
          <cell r="B8280" t="str">
            <v>TAXA MAESTRO</v>
          </cell>
          <cell r="C8280" t="str">
            <v>(-) Taxas de cartões / vouchers</v>
          </cell>
          <cell r="I8280" t="str">
            <v>novembro</v>
          </cell>
          <cell r="N8280">
            <v>50.05</v>
          </cell>
        </row>
        <row r="8281">
          <cell r="B8281" t="str">
            <v>TAXA VISA ELECTRON</v>
          </cell>
          <cell r="C8281" t="str">
            <v>(-) Taxas de cartões / vouchers</v>
          </cell>
          <cell r="I8281" t="str">
            <v>novembro</v>
          </cell>
          <cell r="N8281">
            <v>41.64</v>
          </cell>
        </row>
        <row r="8282">
          <cell r="B8282" t="str">
            <v>TAXA ADMINISTRATIVA</v>
          </cell>
          <cell r="C8282" t="str">
            <v>(-) Taxas de cartões / vouchers</v>
          </cell>
          <cell r="I8282" t="str">
            <v>novembro</v>
          </cell>
          <cell r="N8282">
            <v>21.84</v>
          </cell>
        </row>
        <row r="8283">
          <cell r="B8283" t="str">
            <v>TAXA AMEX</v>
          </cell>
          <cell r="C8283" t="str">
            <v>(-) Taxas de cartões / vouchers</v>
          </cell>
          <cell r="I8283" t="str">
            <v>dezembro</v>
          </cell>
          <cell r="N8283">
            <v>39.090000000000003</v>
          </cell>
        </row>
        <row r="8284">
          <cell r="B8284" t="str">
            <v>TAXA AMEX</v>
          </cell>
          <cell r="C8284" t="str">
            <v>(-) Taxas de cartões / vouchers</v>
          </cell>
          <cell r="I8284" t="str">
            <v>dezembro</v>
          </cell>
          <cell r="N8284">
            <v>292.01</v>
          </cell>
        </row>
        <row r="8285">
          <cell r="B8285" t="str">
            <v>TAXA AMEX</v>
          </cell>
          <cell r="C8285" t="str">
            <v>(-) Taxas de cartões / vouchers</v>
          </cell>
          <cell r="I8285" t="str">
            <v>dezembro</v>
          </cell>
          <cell r="N8285">
            <v>92.68</v>
          </cell>
        </row>
        <row r="8286">
          <cell r="B8286" t="str">
            <v>TAXA ELO CREDITO</v>
          </cell>
          <cell r="C8286" t="str">
            <v>(-) Taxas de cartões / vouchers</v>
          </cell>
          <cell r="I8286" t="str">
            <v>dezembro</v>
          </cell>
          <cell r="N8286">
            <v>67.2</v>
          </cell>
        </row>
        <row r="8287">
          <cell r="B8287" t="str">
            <v>TAXA ELO CREDITO</v>
          </cell>
          <cell r="C8287" t="str">
            <v>(-) Taxas de cartões / vouchers</v>
          </cell>
          <cell r="I8287" t="str">
            <v>dezembro</v>
          </cell>
          <cell r="N8287">
            <v>64.41</v>
          </cell>
        </row>
        <row r="8288">
          <cell r="B8288" t="str">
            <v>TAXA MASTERCARD</v>
          </cell>
          <cell r="C8288" t="str">
            <v>(-) Taxas de cartões / vouchers</v>
          </cell>
          <cell r="I8288" t="str">
            <v>dezembro</v>
          </cell>
          <cell r="N8288">
            <v>475.15</v>
          </cell>
        </row>
        <row r="8289">
          <cell r="B8289" t="str">
            <v>TAXA MASTERCARD</v>
          </cell>
          <cell r="C8289" t="str">
            <v>(-) Taxas de cartões / vouchers</v>
          </cell>
          <cell r="I8289" t="str">
            <v>dezembro</v>
          </cell>
          <cell r="N8289">
            <v>423.35</v>
          </cell>
        </row>
        <row r="8290">
          <cell r="B8290" t="str">
            <v>TAXA MASTERCARD</v>
          </cell>
          <cell r="C8290" t="str">
            <v>(-) Taxas de cartões / vouchers</v>
          </cell>
          <cell r="I8290" t="str">
            <v>dezembro</v>
          </cell>
          <cell r="N8290">
            <v>416.5</v>
          </cell>
        </row>
        <row r="8291">
          <cell r="B8291" t="str">
            <v>TAXA VISA</v>
          </cell>
          <cell r="C8291" t="str">
            <v>(-) Taxas de cartões / vouchers</v>
          </cell>
          <cell r="I8291" t="str">
            <v>dezembro</v>
          </cell>
          <cell r="N8291">
            <v>249.11</v>
          </cell>
        </row>
        <row r="8292">
          <cell r="B8292" t="str">
            <v>TAXA VISA</v>
          </cell>
          <cell r="C8292" t="str">
            <v>(-) Taxas de cartões / vouchers</v>
          </cell>
          <cell r="I8292" t="str">
            <v>dezembro</v>
          </cell>
          <cell r="N8292">
            <v>357.4</v>
          </cell>
        </row>
        <row r="8293">
          <cell r="B8293" t="str">
            <v>TAXA VISA</v>
          </cell>
          <cell r="C8293" t="str">
            <v>(-) Taxas de cartões / vouchers</v>
          </cell>
          <cell r="I8293" t="str">
            <v>dezembro</v>
          </cell>
          <cell r="N8293">
            <v>359.47</v>
          </cell>
        </row>
        <row r="8294">
          <cell r="B8294" t="str">
            <v>TAXA ELO DEBITO</v>
          </cell>
          <cell r="C8294" t="str">
            <v>(-) Taxas de cartões / vouchers</v>
          </cell>
          <cell r="I8294" t="str">
            <v>dezembro</v>
          </cell>
          <cell r="N8294">
            <v>5.55</v>
          </cell>
        </row>
        <row r="8295">
          <cell r="B8295" t="str">
            <v>TAXA ELO DEBITO</v>
          </cell>
          <cell r="C8295" t="str">
            <v>(-) Taxas de cartões / vouchers</v>
          </cell>
          <cell r="I8295" t="str">
            <v>dezembro</v>
          </cell>
          <cell r="N8295">
            <v>17.059999999999999</v>
          </cell>
        </row>
        <row r="8296">
          <cell r="B8296" t="str">
            <v>TAXA ELO DEBITO</v>
          </cell>
          <cell r="C8296" t="str">
            <v>(-) Taxas de cartões / vouchers</v>
          </cell>
          <cell r="I8296" t="str">
            <v>dezembro</v>
          </cell>
          <cell r="N8296">
            <v>10.23</v>
          </cell>
        </row>
        <row r="8297">
          <cell r="B8297" t="str">
            <v>TAXA MAESTRO</v>
          </cell>
          <cell r="C8297" t="str">
            <v>(-) Taxas de cartões / vouchers</v>
          </cell>
          <cell r="I8297" t="str">
            <v>dezembro</v>
          </cell>
          <cell r="N8297">
            <v>14.23</v>
          </cell>
        </row>
        <row r="8298">
          <cell r="B8298" t="str">
            <v>TAXA MAESTRO</v>
          </cell>
          <cell r="C8298" t="str">
            <v>(-) Taxas de cartões / vouchers</v>
          </cell>
          <cell r="I8298" t="str">
            <v>dezembro</v>
          </cell>
          <cell r="N8298">
            <v>47.58</v>
          </cell>
        </row>
        <row r="8299">
          <cell r="B8299" t="str">
            <v>TAXA MAESTRO</v>
          </cell>
          <cell r="C8299" t="str">
            <v>(-) Taxas de cartões / vouchers</v>
          </cell>
          <cell r="I8299" t="str">
            <v>dezembro</v>
          </cell>
          <cell r="N8299">
            <v>98.05</v>
          </cell>
        </row>
        <row r="8300">
          <cell r="B8300" t="str">
            <v>TAXA MAESTRO</v>
          </cell>
          <cell r="C8300" t="str">
            <v>(-) Taxas de cartões / vouchers</v>
          </cell>
          <cell r="I8300" t="str">
            <v>dezembro</v>
          </cell>
          <cell r="N8300">
            <v>3.55</v>
          </cell>
        </row>
        <row r="8301">
          <cell r="B8301" t="str">
            <v>TAXA MAESTRO</v>
          </cell>
          <cell r="C8301" t="str">
            <v>(-) Taxas de cartões / vouchers</v>
          </cell>
          <cell r="I8301" t="str">
            <v>dezembro</v>
          </cell>
          <cell r="N8301">
            <v>0.14000000000000001</v>
          </cell>
        </row>
        <row r="8302">
          <cell r="B8302" t="str">
            <v>TAXA VISA ELECTRON</v>
          </cell>
          <cell r="C8302" t="str">
            <v>(-) Taxas de cartões / vouchers</v>
          </cell>
          <cell r="I8302" t="str">
            <v>dezembro</v>
          </cell>
          <cell r="N8302">
            <v>18.329999999999998</v>
          </cell>
        </row>
        <row r="8303">
          <cell r="B8303" t="str">
            <v>TAXA VISA ELECTRON</v>
          </cell>
          <cell r="C8303" t="str">
            <v>(-) Taxas de cartões / vouchers</v>
          </cell>
          <cell r="I8303" t="str">
            <v>dezembro</v>
          </cell>
          <cell r="N8303">
            <v>24.29</v>
          </cell>
        </row>
        <row r="8304">
          <cell r="B8304" t="str">
            <v>TAXA VISA ELECTRON</v>
          </cell>
          <cell r="C8304" t="str">
            <v>(-) Taxas de cartões / vouchers</v>
          </cell>
          <cell r="I8304" t="str">
            <v>dezembro</v>
          </cell>
          <cell r="N8304">
            <v>15.46</v>
          </cell>
        </row>
        <row r="8305">
          <cell r="B8305" t="str">
            <v>TAXA ADMINISTRATIVA</v>
          </cell>
          <cell r="C8305" t="str">
            <v>(-) Taxas de cartões / vouchers</v>
          </cell>
          <cell r="I8305" t="str">
            <v>dezembro</v>
          </cell>
          <cell r="N8305">
            <v>27.41</v>
          </cell>
        </row>
        <row r="8306">
          <cell r="B8306" t="str">
            <v>TAXA AMEX</v>
          </cell>
          <cell r="C8306" t="str">
            <v>(-) Taxas de cartões / vouchers</v>
          </cell>
          <cell r="I8306" t="str">
            <v>dezembro</v>
          </cell>
          <cell r="N8306">
            <v>23.52</v>
          </cell>
        </row>
        <row r="8307">
          <cell r="B8307" t="str">
            <v>TAXA ELO CREDITO</v>
          </cell>
          <cell r="C8307" t="str">
            <v>(-) Taxas de cartões / vouchers</v>
          </cell>
          <cell r="I8307" t="str">
            <v>dezembro</v>
          </cell>
          <cell r="N8307">
            <v>7.34</v>
          </cell>
        </row>
        <row r="8308">
          <cell r="B8308" t="str">
            <v>TAXA MASTERCARD</v>
          </cell>
          <cell r="C8308" t="str">
            <v>(-) Taxas de cartões / vouchers</v>
          </cell>
          <cell r="I8308" t="str">
            <v>dezembro</v>
          </cell>
          <cell r="N8308">
            <v>534.15</v>
          </cell>
        </row>
        <row r="8309">
          <cell r="B8309" t="str">
            <v>TAXA VISA</v>
          </cell>
          <cell r="C8309" t="str">
            <v>(-) Taxas de cartões / vouchers</v>
          </cell>
          <cell r="I8309" t="str">
            <v>dezembro</v>
          </cell>
          <cell r="N8309">
            <v>807.05</v>
          </cell>
        </row>
        <row r="8310">
          <cell r="B8310" t="str">
            <v>TAXA MAESTRO</v>
          </cell>
          <cell r="C8310" t="str">
            <v>(-) Taxas de cartões / vouchers</v>
          </cell>
          <cell r="I8310" t="str">
            <v>dezembro</v>
          </cell>
          <cell r="N8310">
            <v>4.4000000000000004</v>
          </cell>
        </row>
        <row r="8311">
          <cell r="B8311" t="str">
            <v>TAXA VISA ELECTRON</v>
          </cell>
          <cell r="C8311" t="str">
            <v>(-) Taxas de cartões / vouchers</v>
          </cell>
          <cell r="I8311" t="str">
            <v>dezembro</v>
          </cell>
          <cell r="N8311">
            <v>4.3099999999999996</v>
          </cell>
        </row>
        <row r="8312">
          <cell r="B8312" t="str">
            <v>TAXA ALELO</v>
          </cell>
          <cell r="C8312" t="str">
            <v>(-) Taxas de cartões / vouchers</v>
          </cell>
          <cell r="I8312" t="str">
            <v>dezembro</v>
          </cell>
          <cell r="N8312">
            <v>37.04</v>
          </cell>
        </row>
        <row r="8313">
          <cell r="B8313" t="str">
            <v>TAXA ADMINISTRATIVA</v>
          </cell>
          <cell r="C8313" t="str">
            <v>(-) Taxas de cartões / vouchers</v>
          </cell>
          <cell r="I8313" t="str">
            <v>dezembro</v>
          </cell>
          <cell r="N8313">
            <v>97.39</v>
          </cell>
        </row>
        <row r="8314">
          <cell r="B8314" t="str">
            <v>TAXA AMEX</v>
          </cell>
          <cell r="C8314" t="str">
            <v>(-) Taxas de cartões / vouchers</v>
          </cell>
          <cell r="I8314" t="str">
            <v>dezembro</v>
          </cell>
          <cell r="N8314">
            <v>75.78</v>
          </cell>
        </row>
        <row r="8315">
          <cell r="B8315" t="str">
            <v>TAXA ELO CREDITO</v>
          </cell>
          <cell r="C8315" t="str">
            <v>(-) Taxas de cartões / vouchers</v>
          </cell>
          <cell r="I8315" t="str">
            <v>dezembro</v>
          </cell>
          <cell r="N8315">
            <v>39.159999999999997</v>
          </cell>
        </row>
        <row r="8316">
          <cell r="B8316" t="str">
            <v>TAXA MASTERCARD</v>
          </cell>
          <cell r="C8316" t="str">
            <v>(-) Taxas de cartões / vouchers</v>
          </cell>
          <cell r="I8316" t="str">
            <v>dezembro</v>
          </cell>
          <cell r="N8316">
            <v>154.24</v>
          </cell>
        </row>
        <row r="8317">
          <cell r="B8317" t="str">
            <v>TAXA VISA</v>
          </cell>
          <cell r="C8317" t="str">
            <v>(-) Taxas de cartões / vouchers</v>
          </cell>
          <cell r="I8317" t="str">
            <v>dezembro</v>
          </cell>
          <cell r="N8317">
            <v>191.73</v>
          </cell>
        </row>
        <row r="8318">
          <cell r="B8318" t="str">
            <v>TAXA ELO CREDITO</v>
          </cell>
          <cell r="C8318" t="str">
            <v>(-) Taxas de cartões / vouchers</v>
          </cell>
          <cell r="I8318" t="str">
            <v>dezembro</v>
          </cell>
          <cell r="N8318">
            <v>6.49</v>
          </cell>
        </row>
        <row r="8319">
          <cell r="B8319" t="str">
            <v>TAXA MAESTRO</v>
          </cell>
          <cell r="C8319" t="str">
            <v>(-) Taxas de cartões / vouchers</v>
          </cell>
          <cell r="I8319" t="str">
            <v>dezembro</v>
          </cell>
          <cell r="N8319">
            <v>16.75</v>
          </cell>
        </row>
        <row r="8320">
          <cell r="B8320" t="str">
            <v>TAXA VISA ELECTRON</v>
          </cell>
          <cell r="C8320" t="str">
            <v>(-) Taxas de cartões / vouchers</v>
          </cell>
          <cell r="I8320" t="str">
            <v>dezembro</v>
          </cell>
          <cell r="N8320">
            <v>17.16</v>
          </cell>
        </row>
        <row r="8321">
          <cell r="B8321" t="str">
            <v>TAXA ADMINISTRATIVA</v>
          </cell>
          <cell r="C8321" t="str">
            <v>(-) Taxas de cartões / vouchers</v>
          </cell>
          <cell r="I8321" t="str">
            <v>dezembro</v>
          </cell>
          <cell r="N8321">
            <v>12.46</v>
          </cell>
        </row>
        <row r="8322">
          <cell r="B8322" t="str">
            <v>TAXA VR BENEFICIOS</v>
          </cell>
          <cell r="C8322" t="str">
            <v>(-) Taxas de cartões / vouchers</v>
          </cell>
          <cell r="I8322" t="str">
            <v>dezembro</v>
          </cell>
          <cell r="N8322">
            <v>87.96</v>
          </cell>
        </row>
        <row r="8323">
          <cell r="B8323" t="str">
            <v>TAXA AMEX</v>
          </cell>
          <cell r="C8323" t="str">
            <v>(-) Taxas de cartões / vouchers</v>
          </cell>
          <cell r="I8323" t="str">
            <v>dezembro</v>
          </cell>
          <cell r="N8323">
            <v>61.61</v>
          </cell>
        </row>
        <row r="8324">
          <cell r="B8324" t="str">
            <v>TAXA ELO CREDITO</v>
          </cell>
          <cell r="C8324" t="str">
            <v>(-) Taxas de cartões / vouchers</v>
          </cell>
          <cell r="I8324" t="str">
            <v>dezembro</v>
          </cell>
          <cell r="N8324">
            <v>12.82</v>
          </cell>
        </row>
        <row r="8325">
          <cell r="B8325" t="str">
            <v>TAXA MASTERCARD</v>
          </cell>
          <cell r="C8325" t="str">
            <v>(-) Taxas de cartões / vouchers</v>
          </cell>
          <cell r="I8325" t="str">
            <v>dezembro</v>
          </cell>
          <cell r="N8325">
            <v>283.72000000000003</v>
          </cell>
        </row>
        <row r="8326">
          <cell r="B8326" t="str">
            <v>TAXA VISA</v>
          </cell>
          <cell r="C8326" t="str">
            <v>(-) Taxas de cartões / vouchers</v>
          </cell>
          <cell r="I8326" t="str">
            <v>dezembro</v>
          </cell>
          <cell r="N8326">
            <v>169.5</v>
          </cell>
        </row>
        <row r="8327">
          <cell r="B8327" t="str">
            <v>TAXA ELO DEBITO</v>
          </cell>
          <cell r="C8327" t="str">
            <v>(-) Taxas de cartões / vouchers</v>
          </cell>
          <cell r="I8327" t="str">
            <v>dezembro</v>
          </cell>
          <cell r="N8327">
            <v>31.29</v>
          </cell>
        </row>
        <row r="8328">
          <cell r="B8328" t="str">
            <v>TAXA MAESTRO</v>
          </cell>
          <cell r="C8328" t="str">
            <v>(-) Taxas de cartões / vouchers</v>
          </cell>
          <cell r="I8328" t="str">
            <v>dezembro</v>
          </cell>
          <cell r="N8328">
            <v>35.770000000000003</v>
          </cell>
        </row>
        <row r="8329">
          <cell r="B8329" t="str">
            <v>TAXA VISA ELECTRON</v>
          </cell>
          <cell r="C8329" t="str">
            <v>(-) Taxas de cartões / vouchers</v>
          </cell>
          <cell r="I8329" t="str">
            <v>dezembro</v>
          </cell>
          <cell r="N8329">
            <v>12.46</v>
          </cell>
        </row>
        <row r="8330">
          <cell r="B8330" t="str">
            <v>TAXA SODEXO</v>
          </cell>
          <cell r="C8330" t="str">
            <v>(-) Taxas de cartões / vouchers</v>
          </cell>
          <cell r="I8330" t="str">
            <v>dezembro</v>
          </cell>
          <cell r="N8330">
            <v>44.58</v>
          </cell>
        </row>
        <row r="8331">
          <cell r="B8331" t="str">
            <v>TAXA ADMINISTRATIVA</v>
          </cell>
          <cell r="C8331" t="str">
            <v>(-) Taxas de cartões / vouchers</v>
          </cell>
          <cell r="I8331" t="str">
            <v>dezembro</v>
          </cell>
          <cell r="N8331">
            <v>24.23</v>
          </cell>
        </row>
        <row r="8332">
          <cell r="B8332" t="str">
            <v>TAXA VISA ELECTRON</v>
          </cell>
          <cell r="C8332" t="str">
            <v>(-) Taxas de cartões / vouchers</v>
          </cell>
          <cell r="I8332" t="str">
            <v>dezembro</v>
          </cell>
          <cell r="N8332">
            <v>19</v>
          </cell>
        </row>
        <row r="8333">
          <cell r="B8333" t="str">
            <v>TAXA AMEX</v>
          </cell>
          <cell r="C8333" t="str">
            <v>(-) Taxas de cartões / vouchers</v>
          </cell>
          <cell r="I8333" t="str">
            <v>dezembro</v>
          </cell>
          <cell r="N8333">
            <v>1681.12</v>
          </cell>
        </row>
        <row r="8334">
          <cell r="B8334" t="str">
            <v>TAXA ELO CREDITO</v>
          </cell>
          <cell r="C8334" t="str">
            <v>(-) Taxas de cartões / vouchers</v>
          </cell>
          <cell r="I8334" t="str">
            <v>dezembro</v>
          </cell>
          <cell r="N8334">
            <v>14.29</v>
          </cell>
        </row>
        <row r="8335">
          <cell r="B8335" t="str">
            <v>TAXA MASTERCARD</v>
          </cell>
          <cell r="C8335" t="str">
            <v>(-) Taxas de cartões / vouchers</v>
          </cell>
          <cell r="I8335" t="str">
            <v>dezembro</v>
          </cell>
          <cell r="N8335">
            <v>422.19</v>
          </cell>
        </row>
        <row r="8336">
          <cell r="B8336" t="str">
            <v>TAXA VISA</v>
          </cell>
          <cell r="C8336" t="str">
            <v>(-) Taxas de cartões / vouchers</v>
          </cell>
          <cell r="I8336" t="str">
            <v>dezembro</v>
          </cell>
          <cell r="N8336">
            <v>179.42</v>
          </cell>
        </row>
        <row r="8337">
          <cell r="B8337" t="str">
            <v>TAXA MAESTRO</v>
          </cell>
          <cell r="C8337" t="str">
            <v>(-) Taxas de cartões / vouchers</v>
          </cell>
          <cell r="I8337" t="str">
            <v>dezembro</v>
          </cell>
          <cell r="N8337">
            <v>26.16</v>
          </cell>
        </row>
        <row r="8338">
          <cell r="B8338" t="str">
            <v>TAXA ADMINISTRATIVA</v>
          </cell>
          <cell r="C8338" t="str">
            <v>(-) Taxas de cartões / vouchers</v>
          </cell>
          <cell r="I8338" t="str">
            <v>dezembro</v>
          </cell>
          <cell r="N8338">
            <v>36.54</v>
          </cell>
        </row>
        <row r="8339">
          <cell r="B8339" t="str">
            <v>TAXA AMEX</v>
          </cell>
          <cell r="C8339" t="str">
            <v>(-) Taxas de cartões / vouchers</v>
          </cell>
          <cell r="I8339" t="str">
            <v>dezembro</v>
          </cell>
          <cell r="N8339">
            <v>130.84</v>
          </cell>
        </row>
        <row r="8340">
          <cell r="B8340" t="str">
            <v>TAXA ELO CREDITO</v>
          </cell>
          <cell r="C8340" t="str">
            <v>(-) Taxas de cartões / vouchers</v>
          </cell>
          <cell r="I8340" t="str">
            <v>dezembro</v>
          </cell>
          <cell r="N8340">
            <v>33.06</v>
          </cell>
        </row>
        <row r="8341">
          <cell r="B8341" t="str">
            <v>TAXA MASTERCARD</v>
          </cell>
          <cell r="C8341" t="str">
            <v>(-) Taxas de cartões / vouchers</v>
          </cell>
          <cell r="I8341" t="str">
            <v>dezembro</v>
          </cell>
          <cell r="N8341">
            <v>749.41</v>
          </cell>
        </row>
        <row r="8342">
          <cell r="B8342" t="str">
            <v>TAXA VISA</v>
          </cell>
          <cell r="C8342" t="str">
            <v>(-) Taxas de cartões / vouchers</v>
          </cell>
          <cell r="I8342" t="str">
            <v>dezembro</v>
          </cell>
          <cell r="N8342">
            <v>462.78</v>
          </cell>
        </row>
        <row r="8343">
          <cell r="B8343" t="str">
            <v>TAXA AMEX</v>
          </cell>
          <cell r="C8343" t="str">
            <v>(-) Taxas de cartões / vouchers</v>
          </cell>
          <cell r="I8343" t="str">
            <v>dezembro</v>
          </cell>
          <cell r="N8343">
            <v>169.72</v>
          </cell>
        </row>
        <row r="8344">
          <cell r="B8344" t="str">
            <v>TAXA ELO CREDITO</v>
          </cell>
          <cell r="C8344" t="str">
            <v>(-) Taxas de cartões / vouchers</v>
          </cell>
          <cell r="I8344" t="str">
            <v>dezembro</v>
          </cell>
          <cell r="N8344">
            <v>84.84</v>
          </cell>
        </row>
        <row r="8345">
          <cell r="B8345" t="str">
            <v>TAXA MASTERCARD</v>
          </cell>
          <cell r="C8345" t="str">
            <v>(-) Taxas de cartões / vouchers</v>
          </cell>
          <cell r="I8345" t="str">
            <v>dezembro</v>
          </cell>
          <cell r="N8345">
            <v>568.29</v>
          </cell>
        </row>
        <row r="8346">
          <cell r="B8346" t="str">
            <v>TAXA VISA</v>
          </cell>
          <cell r="C8346" t="str">
            <v>(-) Taxas de cartões / vouchers</v>
          </cell>
          <cell r="I8346" t="str">
            <v>dezembro</v>
          </cell>
          <cell r="N8346">
            <v>230.52</v>
          </cell>
        </row>
        <row r="8347">
          <cell r="B8347" t="str">
            <v>TAXA AMEX</v>
          </cell>
          <cell r="C8347" t="str">
            <v>(-) Taxas de cartões / vouchers</v>
          </cell>
          <cell r="I8347" t="str">
            <v>dezembro</v>
          </cell>
          <cell r="N8347">
            <v>35.729999999999997</v>
          </cell>
        </row>
        <row r="8348">
          <cell r="B8348" t="str">
            <v>TAXA MASTERCARD</v>
          </cell>
          <cell r="C8348" t="str">
            <v>(-) Taxas de cartões / vouchers</v>
          </cell>
          <cell r="I8348" t="str">
            <v>dezembro</v>
          </cell>
          <cell r="N8348">
            <v>333.26</v>
          </cell>
        </row>
        <row r="8349">
          <cell r="B8349" t="str">
            <v>TAXA VISA</v>
          </cell>
          <cell r="C8349" t="str">
            <v>(-) Taxas de cartões / vouchers</v>
          </cell>
          <cell r="I8349" t="str">
            <v>dezembro</v>
          </cell>
          <cell r="N8349">
            <v>413.41</v>
          </cell>
        </row>
        <row r="8350">
          <cell r="B8350" t="str">
            <v>TAXA MAESTRO</v>
          </cell>
          <cell r="C8350" t="str">
            <v>(-) Taxas de cartões / vouchers</v>
          </cell>
          <cell r="I8350" t="str">
            <v>dezembro</v>
          </cell>
          <cell r="N8350">
            <v>32.28</v>
          </cell>
        </row>
        <row r="8351">
          <cell r="B8351" t="str">
            <v>TAXA MAESTRO</v>
          </cell>
          <cell r="C8351" t="str">
            <v>(-) Taxas de cartões / vouchers</v>
          </cell>
          <cell r="I8351" t="str">
            <v>dezembro</v>
          </cell>
          <cell r="N8351">
            <v>136.4</v>
          </cell>
        </row>
        <row r="8352">
          <cell r="B8352" t="str">
            <v>TAXA MAESTRO</v>
          </cell>
          <cell r="C8352" t="str">
            <v>(-) Taxas de cartões / vouchers</v>
          </cell>
          <cell r="I8352" t="str">
            <v>dezembro</v>
          </cell>
          <cell r="N8352">
            <v>41.9</v>
          </cell>
        </row>
        <row r="8353">
          <cell r="B8353" t="str">
            <v>TAXA MAESTRO</v>
          </cell>
          <cell r="C8353" t="str">
            <v>(-) Taxas de cartões / vouchers</v>
          </cell>
          <cell r="I8353" t="str">
            <v>dezembro</v>
          </cell>
          <cell r="N8353">
            <v>0.09</v>
          </cell>
        </row>
        <row r="8354">
          <cell r="B8354" t="str">
            <v>TAXA MAESTRO</v>
          </cell>
          <cell r="C8354" t="str">
            <v>(-) Taxas de cartões / vouchers</v>
          </cell>
          <cell r="I8354" t="str">
            <v>dezembro</v>
          </cell>
          <cell r="N8354">
            <v>4.76</v>
          </cell>
        </row>
        <row r="8355">
          <cell r="B8355" t="str">
            <v>TAXA MAESTRO</v>
          </cell>
          <cell r="C8355" t="str">
            <v>(-) Taxas de cartões / vouchers</v>
          </cell>
          <cell r="I8355" t="str">
            <v>dezembro</v>
          </cell>
          <cell r="N8355">
            <v>2.4500000000000002</v>
          </cell>
        </row>
        <row r="8356">
          <cell r="B8356" t="str">
            <v>TAXA ELO DEBITO</v>
          </cell>
          <cell r="C8356" t="str">
            <v>(-) Taxas de cartões / vouchers</v>
          </cell>
          <cell r="I8356" t="str">
            <v>dezembro</v>
          </cell>
          <cell r="N8356">
            <v>1.45</v>
          </cell>
        </row>
        <row r="8357">
          <cell r="B8357" t="str">
            <v>TAXA ELO DEBITO</v>
          </cell>
          <cell r="C8357" t="str">
            <v>(-) Taxas de cartões / vouchers</v>
          </cell>
          <cell r="I8357" t="str">
            <v>dezembro</v>
          </cell>
          <cell r="N8357">
            <v>13.28</v>
          </cell>
        </row>
        <row r="8358">
          <cell r="B8358" t="str">
            <v>TAXA ELO DEBITO</v>
          </cell>
          <cell r="C8358" t="str">
            <v>(-) Taxas de cartões / vouchers</v>
          </cell>
          <cell r="I8358" t="str">
            <v>dezembro</v>
          </cell>
          <cell r="N8358">
            <v>6.64</v>
          </cell>
        </row>
        <row r="8359">
          <cell r="B8359" t="str">
            <v>TAXA VISA ELECTRON</v>
          </cell>
          <cell r="C8359" t="str">
            <v>(-) Taxas de cartões / vouchers</v>
          </cell>
          <cell r="I8359" t="str">
            <v>dezembro</v>
          </cell>
          <cell r="N8359">
            <v>12.28</v>
          </cell>
        </row>
        <row r="8360">
          <cell r="B8360" t="str">
            <v>TAXA VISA ELECTRON</v>
          </cell>
          <cell r="C8360" t="str">
            <v>(-) Taxas de cartões / vouchers</v>
          </cell>
          <cell r="I8360" t="str">
            <v>dezembro</v>
          </cell>
          <cell r="N8360">
            <v>63.03</v>
          </cell>
        </row>
        <row r="8361">
          <cell r="B8361" t="str">
            <v>TAXA VISA ELECTRON</v>
          </cell>
          <cell r="C8361" t="str">
            <v>(-) Taxas de cartões / vouchers</v>
          </cell>
          <cell r="I8361" t="str">
            <v>dezembro</v>
          </cell>
          <cell r="N8361">
            <v>36.950000000000003</v>
          </cell>
        </row>
        <row r="8362">
          <cell r="B8362" t="str">
            <v>TAXA ADMINISTRATIVA</v>
          </cell>
          <cell r="C8362" t="str">
            <v>(-) Taxas de cartões / vouchers</v>
          </cell>
          <cell r="I8362" t="str">
            <v>dezembro</v>
          </cell>
          <cell r="N8362">
            <v>35.03</v>
          </cell>
        </row>
        <row r="8363">
          <cell r="B8363" t="str">
            <v>TAXA AMEX</v>
          </cell>
          <cell r="C8363" t="str">
            <v>(-) Taxas de cartões / vouchers</v>
          </cell>
          <cell r="I8363" t="str">
            <v>dezembro</v>
          </cell>
          <cell r="N8363">
            <v>28.62</v>
          </cell>
        </row>
        <row r="8364">
          <cell r="B8364" t="str">
            <v>TAXA MASTERCARD</v>
          </cell>
          <cell r="C8364" t="str">
            <v>(-) Taxas de cartões / vouchers</v>
          </cell>
          <cell r="I8364" t="str">
            <v>dezembro</v>
          </cell>
          <cell r="N8364">
            <v>241.14</v>
          </cell>
        </row>
        <row r="8365">
          <cell r="B8365" t="str">
            <v>TAXA MASTERCARD</v>
          </cell>
          <cell r="C8365" t="str">
            <v>(-) Taxas de cartões / vouchers</v>
          </cell>
          <cell r="I8365" t="str">
            <v>dezembro</v>
          </cell>
          <cell r="N8365">
            <v>88.28</v>
          </cell>
        </row>
        <row r="8366">
          <cell r="B8366" t="str">
            <v>TAXA ELO DEBITO</v>
          </cell>
          <cell r="C8366" t="str">
            <v>(-) Taxas de cartões / vouchers</v>
          </cell>
          <cell r="I8366" t="str">
            <v>dezembro</v>
          </cell>
          <cell r="N8366">
            <v>8.15</v>
          </cell>
        </row>
        <row r="8367">
          <cell r="B8367" t="str">
            <v>TAXA MAESTRO</v>
          </cell>
          <cell r="C8367" t="str">
            <v>(-) Taxas de cartões / vouchers</v>
          </cell>
          <cell r="I8367" t="str">
            <v>dezembro</v>
          </cell>
          <cell r="N8367">
            <v>14.47</v>
          </cell>
        </row>
        <row r="8368">
          <cell r="B8368" t="str">
            <v>TAXA MAESTRO</v>
          </cell>
          <cell r="C8368" t="str">
            <v>(-) Taxas de cartões / vouchers</v>
          </cell>
          <cell r="I8368" t="str">
            <v>dezembro</v>
          </cell>
          <cell r="N8368">
            <v>6.87</v>
          </cell>
        </row>
        <row r="8369">
          <cell r="B8369" t="str">
            <v>TAXA ADMINISTRATIVA</v>
          </cell>
          <cell r="C8369" t="str">
            <v>(-) Taxas de cartões / vouchers</v>
          </cell>
          <cell r="I8369" t="str">
            <v>dezembro</v>
          </cell>
          <cell r="N8369">
            <v>173.2</v>
          </cell>
        </row>
        <row r="8370">
          <cell r="B8370" t="str">
            <v>TAXA AMEX</v>
          </cell>
          <cell r="C8370" t="str">
            <v>(-) Taxas de cartões / vouchers</v>
          </cell>
          <cell r="I8370" t="str">
            <v>dezembro</v>
          </cell>
          <cell r="N8370">
            <v>500.88</v>
          </cell>
        </row>
        <row r="8371">
          <cell r="B8371" t="str">
            <v>TAXA AMEX</v>
          </cell>
          <cell r="C8371" t="str">
            <v>(-) Taxas de cartões / vouchers</v>
          </cell>
          <cell r="I8371" t="str">
            <v>dezembro</v>
          </cell>
          <cell r="N8371">
            <v>9.91</v>
          </cell>
        </row>
        <row r="8372">
          <cell r="B8372" t="str">
            <v>TAXA VISA</v>
          </cell>
          <cell r="C8372" t="str">
            <v>(-) Taxas de cartões / vouchers</v>
          </cell>
          <cell r="I8372" t="str">
            <v>dezembro</v>
          </cell>
          <cell r="N8372">
            <v>142.76</v>
          </cell>
        </row>
        <row r="8373">
          <cell r="B8373" t="str">
            <v>TAXA ELO CREDITO</v>
          </cell>
          <cell r="C8373" t="str">
            <v>(-) Taxas de cartões / vouchers</v>
          </cell>
          <cell r="I8373" t="str">
            <v>dezembro</v>
          </cell>
          <cell r="N8373">
            <v>16.510000000000002</v>
          </cell>
        </row>
        <row r="8374">
          <cell r="B8374" t="str">
            <v>TAXA MAESTRO</v>
          </cell>
          <cell r="C8374" t="str">
            <v>(-) Taxas de cartões / vouchers</v>
          </cell>
          <cell r="I8374" t="str">
            <v>dezembro</v>
          </cell>
          <cell r="N8374">
            <v>17.05</v>
          </cell>
        </row>
        <row r="8375">
          <cell r="B8375" t="str">
            <v>TAXA VISA</v>
          </cell>
          <cell r="C8375" t="str">
            <v>(-) Taxas de cartões / vouchers</v>
          </cell>
          <cell r="I8375" t="str">
            <v>dezembro</v>
          </cell>
          <cell r="N8375">
            <v>10.97</v>
          </cell>
        </row>
        <row r="8376">
          <cell r="B8376" t="str">
            <v>TAXA ADMINISTRATIVA</v>
          </cell>
          <cell r="C8376" t="str">
            <v>(-) Taxas de cartões / vouchers</v>
          </cell>
          <cell r="I8376" t="str">
            <v>dezembro</v>
          </cell>
          <cell r="N8376">
            <v>26.86</v>
          </cell>
        </row>
        <row r="8377">
          <cell r="B8377" t="str">
            <v>TAXA VR BENEFICIOS</v>
          </cell>
          <cell r="C8377" t="str">
            <v>(-) Taxas de cartões / vouchers</v>
          </cell>
          <cell r="I8377" t="str">
            <v>dezembro</v>
          </cell>
          <cell r="N8377">
            <v>44.93</v>
          </cell>
        </row>
        <row r="8378">
          <cell r="B8378" t="str">
            <v>TAXA AMEX</v>
          </cell>
          <cell r="C8378" t="str">
            <v>(-) Taxas de cartões / vouchers</v>
          </cell>
          <cell r="I8378" t="str">
            <v>dezembro</v>
          </cell>
          <cell r="N8378">
            <v>83.19</v>
          </cell>
        </row>
        <row r="8379">
          <cell r="B8379" t="str">
            <v>TAXA ELO CREDITO</v>
          </cell>
          <cell r="C8379" t="str">
            <v>(-) Taxas de cartões / vouchers</v>
          </cell>
          <cell r="I8379" t="str">
            <v>dezembro</v>
          </cell>
          <cell r="N8379">
            <v>45.88</v>
          </cell>
        </row>
        <row r="8380">
          <cell r="B8380" t="str">
            <v>TAXA MASTERCARD</v>
          </cell>
          <cell r="C8380" t="str">
            <v>(-) Taxas de cartões / vouchers</v>
          </cell>
          <cell r="I8380" t="str">
            <v>dezembro</v>
          </cell>
          <cell r="N8380">
            <v>568.87</v>
          </cell>
        </row>
        <row r="8381">
          <cell r="B8381" t="str">
            <v>TAXA VISA</v>
          </cell>
          <cell r="C8381" t="str">
            <v>(-) Taxas de cartões / vouchers</v>
          </cell>
          <cell r="I8381" t="str">
            <v>dezembro</v>
          </cell>
          <cell r="N8381">
            <v>432.29</v>
          </cell>
        </row>
        <row r="8382">
          <cell r="B8382" t="str">
            <v>TAXA ELO DEBITO</v>
          </cell>
          <cell r="C8382" t="str">
            <v>(-) Taxas de cartões / vouchers</v>
          </cell>
          <cell r="I8382" t="str">
            <v>dezembro</v>
          </cell>
          <cell r="N8382">
            <v>2.14</v>
          </cell>
        </row>
        <row r="8383">
          <cell r="B8383" t="str">
            <v>TAXA MAESTRO</v>
          </cell>
          <cell r="C8383" t="str">
            <v>(-) Taxas de cartões / vouchers</v>
          </cell>
          <cell r="I8383" t="str">
            <v>dezembro</v>
          </cell>
          <cell r="N8383">
            <v>18.690000000000001</v>
          </cell>
        </row>
        <row r="8384">
          <cell r="B8384" t="str">
            <v>TAXA VISA ELECTRON</v>
          </cell>
          <cell r="C8384" t="str">
            <v>(-) Taxas de cartões / vouchers</v>
          </cell>
          <cell r="I8384" t="str">
            <v>dezembro</v>
          </cell>
          <cell r="N8384">
            <v>56.43</v>
          </cell>
        </row>
        <row r="8385">
          <cell r="B8385" t="str">
            <v>TAXA ALELO</v>
          </cell>
          <cell r="C8385" t="str">
            <v>(-) Taxas de cartões / vouchers</v>
          </cell>
          <cell r="I8385" t="str">
            <v>dezembro</v>
          </cell>
          <cell r="N8385">
            <v>30.64</v>
          </cell>
        </row>
        <row r="8386">
          <cell r="B8386" t="str">
            <v>TAXA ADMINISTRATIVA</v>
          </cell>
          <cell r="C8386" t="str">
            <v>(-) Taxas de cartões / vouchers</v>
          </cell>
          <cell r="I8386" t="str">
            <v>dezembro</v>
          </cell>
          <cell r="N8386">
            <v>9.0500000000000007</v>
          </cell>
        </row>
        <row r="8387">
          <cell r="B8387" t="str">
            <v>TAXA AMEX</v>
          </cell>
          <cell r="C8387" t="str">
            <v>(-) Taxas de cartões / vouchers</v>
          </cell>
          <cell r="I8387" t="str">
            <v>dezembro</v>
          </cell>
          <cell r="N8387">
            <v>27.25</v>
          </cell>
        </row>
        <row r="8388">
          <cell r="B8388" t="str">
            <v>TAXA MASTERCARD</v>
          </cell>
          <cell r="C8388" t="str">
            <v>(-) Taxas de cartões / vouchers</v>
          </cell>
          <cell r="I8388" t="str">
            <v>dezembro</v>
          </cell>
          <cell r="N8388">
            <v>895.5</v>
          </cell>
        </row>
        <row r="8389">
          <cell r="B8389" t="str">
            <v>TAXA VISA</v>
          </cell>
          <cell r="C8389" t="str">
            <v>(-) Taxas de cartões / vouchers</v>
          </cell>
          <cell r="I8389" t="str">
            <v>dezembro</v>
          </cell>
          <cell r="N8389">
            <v>342.06</v>
          </cell>
        </row>
        <row r="8390">
          <cell r="B8390" t="str">
            <v>TAXA ELO DEBITO</v>
          </cell>
          <cell r="C8390" t="str">
            <v>(-) Taxas de cartões / vouchers</v>
          </cell>
          <cell r="I8390" t="str">
            <v>dezembro</v>
          </cell>
          <cell r="N8390">
            <v>2.78</v>
          </cell>
        </row>
        <row r="8391">
          <cell r="B8391" t="str">
            <v>TAXA MAESTRO</v>
          </cell>
          <cell r="C8391" t="str">
            <v>(-) Taxas de cartões / vouchers</v>
          </cell>
          <cell r="I8391" t="str">
            <v>dezembro</v>
          </cell>
          <cell r="N8391">
            <v>38.25</v>
          </cell>
        </row>
        <row r="8392">
          <cell r="B8392" t="str">
            <v>TAXA VISA ELECTRON</v>
          </cell>
          <cell r="C8392" t="str">
            <v>(-) Taxas de cartões / vouchers</v>
          </cell>
          <cell r="I8392" t="str">
            <v>dezembro</v>
          </cell>
          <cell r="N8392">
            <v>8.69</v>
          </cell>
        </row>
        <row r="8393">
          <cell r="B8393" t="str">
            <v>TAXA ADMINISTRATIVA</v>
          </cell>
          <cell r="C8393" t="str">
            <v>(-) Taxas de cartões / vouchers</v>
          </cell>
          <cell r="I8393" t="str">
            <v>dezembro</v>
          </cell>
          <cell r="N8393">
            <v>42.32</v>
          </cell>
        </row>
        <row r="8394">
          <cell r="B8394" t="str">
            <v>TAXA TICKET</v>
          </cell>
          <cell r="C8394" t="str">
            <v>(-) Taxas de cartões / vouchers</v>
          </cell>
          <cell r="I8394" t="str">
            <v>dezembro</v>
          </cell>
          <cell r="N8394">
            <v>38.71</v>
          </cell>
        </row>
        <row r="8395">
          <cell r="B8395" t="str">
            <v>TAXA AMEX</v>
          </cell>
          <cell r="C8395" t="str">
            <v>(-) Taxas de cartões / vouchers</v>
          </cell>
          <cell r="I8395" t="str">
            <v>dezembro</v>
          </cell>
          <cell r="N8395">
            <v>381.15</v>
          </cell>
        </row>
        <row r="8396">
          <cell r="B8396" t="str">
            <v>TAXA MASTERCARD</v>
          </cell>
          <cell r="C8396" t="str">
            <v>(-) Taxas de cartões / vouchers</v>
          </cell>
          <cell r="I8396" t="str">
            <v>dezembro</v>
          </cell>
          <cell r="N8396">
            <v>542.37</v>
          </cell>
        </row>
        <row r="8397">
          <cell r="B8397" t="str">
            <v>TAXA VISA</v>
          </cell>
          <cell r="C8397" t="str">
            <v>(-) Taxas de cartões / vouchers</v>
          </cell>
          <cell r="I8397" t="str">
            <v>dezembro</v>
          </cell>
          <cell r="N8397">
            <v>362.19</v>
          </cell>
        </row>
        <row r="8398">
          <cell r="B8398" t="str">
            <v>TAXA ELO CREDITO</v>
          </cell>
          <cell r="C8398" t="str">
            <v>(-) Taxas de cartões / vouchers</v>
          </cell>
          <cell r="I8398" t="str">
            <v>dezembro</v>
          </cell>
          <cell r="N8398">
            <v>3.73</v>
          </cell>
        </row>
        <row r="8399">
          <cell r="B8399" t="str">
            <v>TAXA AMEX</v>
          </cell>
          <cell r="C8399" t="str">
            <v>(-) Taxas de cartões / vouchers</v>
          </cell>
          <cell r="I8399" t="str">
            <v>dezembro</v>
          </cell>
          <cell r="N8399">
            <v>74.52</v>
          </cell>
        </row>
        <row r="8400">
          <cell r="B8400" t="str">
            <v>TAXA MASTERCARD</v>
          </cell>
          <cell r="C8400" t="str">
            <v>(-) Taxas de cartões / vouchers</v>
          </cell>
          <cell r="I8400" t="str">
            <v>dezembro</v>
          </cell>
          <cell r="N8400">
            <v>484.02</v>
          </cell>
        </row>
        <row r="8401">
          <cell r="B8401" t="str">
            <v>TAXA VISA</v>
          </cell>
          <cell r="C8401" t="str">
            <v>(-) Taxas de cartões / vouchers</v>
          </cell>
          <cell r="I8401" t="str">
            <v>dezembro</v>
          </cell>
          <cell r="N8401">
            <v>462.39</v>
          </cell>
        </row>
        <row r="8402">
          <cell r="B8402" t="str">
            <v>TAXA AMEX</v>
          </cell>
          <cell r="C8402" t="str">
            <v>(-) Taxas de cartões / vouchers</v>
          </cell>
          <cell r="I8402" t="str">
            <v>dezembro</v>
          </cell>
          <cell r="N8402">
            <v>130.58000000000001</v>
          </cell>
        </row>
        <row r="8403">
          <cell r="B8403" t="str">
            <v>TAXA ELO CREDITO</v>
          </cell>
          <cell r="C8403" t="str">
            <v>(-) Taxas de cartões / vouchers</v>
          </cell>
          <cell r="I8403" t="str">
            <v>dezembro</v>
          </cell>
          <cell r="N8403">
            <v>7.93</v>
          </cell>
        </row>
        <row r="8404">
          <cell r="B8404" t="str">
            <v>TAXA MASTERCARD</v>
          </cell>
          <cell r="C8404" t="str">
            <v>(-) Taxas de cartões / vouchers</v>
          </cell>
          <cell r="I8404" t="str">
            <v>dezembro</v>
          </cell>
          <cell r="N8404">
            <v>537.30999999999995</v>
          </cell>
        </row>
        <row r="8405">
          <cell r="B8405" t="str">
            <v>TAXA VISA</v>
          </cell>
          <cell r="C8405" t="str">
            <v>(-) Taxas de cartões / vouchers</v>
          </cell>
          <cell r="I8405" t="str">
            <v>dezembro</v>
          </cell>
          <cell r="N8405">
            <v>436.65</v>
          </cell>
        </row>
        <row r="8406">
          <cell r="B8406" t="str">
            <v>TAXA MASTERCARD</v>
          </cell>
          <cell r="C8406" t="str">
            <v>(-) Taxas de cartões / vouchers</v>
          </cell>
          <cell r="I8406" t="str">
            <v>dezembro</v>
          </cell>
          <cell r="N8406">
            <v>8.44</v>
          </cell>
        </row>
        <row r="8407">
          <cell r="B8407" t="str">
            <v>TAXA ELO DEBITO</v>
          </cell>
          <cell r="C8407" t="str">
            <v>(-) Taxas de cartões / vouchers</v>
          </cell>
          <cell r="I8407" t="str">
            <v>dezembro</v>
          </cell>
          <cell r="N8407">
            <v>16.95</v>
          </cell>
        </row>
        <row r="8408">
          <cell r="B8408" t="str">
            <v>TAXA ELO DEBITO</v>
          </cell>
          <cell r="C8408" t="str">
            <v>(-) Taxas de cartões / vouchers</v>
          </cell>
          <cell r="I8408" t="str">
            <v>dezembro</v>
          </cell>
          <cell r="N8408">
            <v>3.41</v>
          </cell>
        </row>
        <row r="8409">
          <cell r="B8409" t="str">
            <v>TAXA MAESTRO</v>
          </cell>
          <cell r="C8409" t="str">
            <v>(-) Taxas de cartões / vouchers</v>
          </cell>
          <cell r="I8409" t="str">
            <v>dezembro</v>
          </cell>
          <cell r="N8409">
            <v>4.83</v>
          </cell>
        </row>
        <row r="8410">
          <cell r="B8410" t="str">
            <v>TAXA MAESTRO</v>
          </cell>
          <cell r="C8410" t="str">
            <v>(-) Taxas de cartões / vouchers</v>
          </cell>
          <cell r="I8410" t="str">
            <v>dezembro</v>
          </cell>
          <cell r="N8410">
            <v>24.32</v>
          </cell>
        </row>
        <row r="8411">
          <cell r="B8411" t="str">
            <v>TAXA MAESTRO</v>
          </cell>
          <cell r="C8411" t="str">
            <v>(-) Taxas de cartões / vouchers</v>
          </cell>
          <cell r="I8411" t="str">
            <v>dezembro</v>
          </cell>
          <cell r="N8411">
            <v>145.53</v>
          </cell>
        </row>
        <row r="8412">
          <cell r="B8412" t="str">
            <v>TAXA MAESTRO</v>
          </cell>
          <cell r="C8412" t="str">
            <v>(-) Taxas de cartões / vouchers</v>
          </cell>
          <cell r="I8412" t="str">
            <v>dezembro</v>
          </cell>
          <cell r="N8412">
            <v>157.72</v>
          </cell>
        </row>
        <row r="8413">
          <cell r="B8413" t="str">
            <v>TAXA VISA ELECTRON</v>
          </cell>
          <cell r="C8413" t="str">
            <v>(-) Taxas de cartões / vouchers</v>
          </cell>
          <cell r="I8413" t="str">
            <v>dezembro</v>
          </cell>
          <cell r="N8413">
            <v>21.7</v>
          </cell>
        </row>
        <row r="8414">
          <cell r="B8414" t="str">
            <v>TAXA VISA ELECTRON</v>
          </cell>
          <cell r="C8414" t="str">
            <v>(-) Taxas de cartões / vouchers</v>
          </cell>
          <cell r="I8414" t="str">
            <v>dezembro</v>
          </cell>
          <cell r="N8414">
            <v>29.73</v>
          </cell>
        </row>
        <row r="8415">
          <cell r="B8415" t="str">
            <v>TAXA VISA ELECTRON</v>
          </cell>
          <cell r="C8415" t="str">
            <v>(-) Taxas de cartões / vouchers</v>
          </cell>
          <cell r="I8415" t="str">
            <v>dezembro</v>
          </cell>
          <cell r="N8415">
            <v>32.520000000000003</v>
          </cell>
        </row>
        <row r="8416">
          <cell r="B8416" t="str">
            <v>TAXA ADMINISTRATIVA</v>
          </cell>
          <cell r="C8416" t="str">
            <v>(-) Taxas de cartões / vouchers</v>
          </cell>
          <cell r="I8416" t="str">
            <v>dezembro</v>
          </cell>
          <cell r="N8416">
            <v>4.2699999999999996</v>
          </cell>
        </row>
        <row r="8417">
          <cell r="B8417" t="str">
            <v>TAXA AMEX</v>
          </cell>
          <cell r="C8417" t="str">
            <v>(-) Taxas de cartões / vouchers</v>
          </cell>
          <cell r="I8417" t="str">
            <v>dezembro</v>
          </cell>
          <cell r="N8417">
            <v>128.79</v>
          </cell>
        </row>
        <row r="8418">
          <cell r="B8418" t="str">
            <v>TAXA ELO CREDITO</v>
          </cell>
          <cell r="C8418" t="str">
            <v>(-) Taxas de cartões / vouchers</v>
          </cell>
          <cell r="I8418" t="str">
            <v>dezembro</v>
          </cell>
          <cell r="N8418">
            <v>10.48</v>
          </cell>
        </row>
        <row r="8419">
          <cell r="B8419" t="str">
            <v>TAXA MASTERCARD</v>
          </cell>
          <cell r="C8419" t="str">
            <v>(-) Taxas de cartões / vouchers</v>
          </cell>
          <cell r="I8419" t="str">
            <v>dezembro</v>
          </cell>
          <cell r="N8419">
            <v>602</v>
          </cell>
        </row>
        <row r="8420">
          <cell r="B8420" t="str">
            <v>TAXA VISA</v>
          </cell>
          <cell r="C8420" t="str">
            <v>(-) Taxas de cartões / vouchers</v>
          </cell>
          <cell r="I8420" t="str">
            <v>dezembro</v>
          </cell>
          <cell r="N8420">
            <v>180.82</v>
          </cell>
        </row>
        <row r="8421">
          <cell r="B8421" t="str">
            <v>TAXA MAESTRO</v>
          </cell>
          <cell r="C8421" t="str">
            <v>(-) Taxas de cartões / vouchers</v>
          </cell>
          <cell r="I8421" t="str">
            <v>dezembro</v>
          </cell>
          <cell r="N8421">
            <v>30.11</v>
          </cell>
        </row>
        <row r="8422">
          <cell r="B8422" t="str">
            <v>TAXA VISA ELECTRON</v>
          </cell>
          <cell r="C8422" t="str">
            <v>(-) Taxas de cartões / vouchers</v>
          </cell>
          <cell r="I8422" t="str">
            <v>dezembro</v>
          </cell>
          <cell r="N8422">
            <v>7.88</v>
          </cell>
        </row>
        <row r="8423">
          <cell r="B8423" t="str">
            <v>TAXA ALELO</v>
          </cell>
          <cell r="C8423" t="str">
            <v>(-) Taxas de cartões / vouchers</v>
          </cell>
          <cell r="I8423" t="str">
            <v>dezembro</v>
          </cell>
          <cell r="N8423">
            <v>19.510000000000002</v>
          </cell>
        </row>
        <row r="8424">
          <cell r="B8424" t="str">
            <v>TAXA ADMINISTRATIVA</v>
          </cell>
          <cell r="C8424" t="str">
            <v>(-) Taxas de cartões / vouchers</v>
          </cell>
          <cell r="I8424" t="str">
            <v>dezembro</v>
          </cell>
          <cell r="N8424">
            <v>131.13</v>
          </cell>
        </row>
        <row r="8425">
          <cell r="B8425" t="str">
            <v>TAXA AMEX</v>
          </cell>
          <cell r="C8425" t="str">
            <v>(-) Taxas de cartões / vouchers</v>
          </cell>
          <cell r="I8425" t="str">
            <v>dezembro</v>
          </cell>
          <cell r="N8425">
            <v>149.86000000000001</v>
          </cell>
        </row>
        <row r="8426">
          <cell r="B8426" t="str">
            <v>TAXA MASTERCARD</v>
          </cell>
          <cell r="C8426" t="str">
            <v>(-) Taxas de cartões / vouchers</v>
          </cell>
          <cell r="I8426" t="str">
            <v>dezembro</v>
          </cell>
          <cell r="N8426">
            <v>608.11</v>
          </cell>
        </row>
        <row r="8427">
          <cell r="B8427" t="str">
            <v>TAXA VISA</v>
          </cell>
          <cell r="C8427" t="str">
            <v>(-) Taxas de cartões / vouchers</v>
          </cell>
          <cell r="I8427" t="str">
            <v>dezembro</v>
          </cell>
          <cell r="N8427">
            <v>293.3</v>
          </cell>
        </row>
        <row r="8428">
          <cell r="B8428" t="str">
            <v>TAXA MAESTRO</v>
          </cell>
          <cell r="C8428" t="str">
            <v>(-) Taxas de cartões / vouchers</v>
          </cell>
          <cell r="I8428" t="str">
            <v>dezembro</v>
          </cell>
          <cell r="N8428">
            <v>13.18</v>
          </cell>
        </row>
        <row r="8429">
          <cell r="B8429" t="str">
            <v>TAXA VISA ELECTRON</v>
          </cell>
          <cell r="C8429" t="str">
            <v>(-) Taxas de cartões / vouchers</v>
          </cell>
          <cell r="I8429" t="str">
            <v>dezembro</v>
          </cell>
          <cell r="N8429">
            <v>9.6300000000000008</v>
          </cell>
        </row>
        <row r="8430">
          <cell r="B8430" t="str">
            <v>TAXA ADMINISTRATIVA</v>
          </cell>
          <cell r="C8430" t="str">
            <v>(-) Taxas de cartões / vouchers</v>
          </cell>
          <cell r="I8430" t="str">
            <v>dezembro</v>
          </cell>
          <cell r="N8430">
            <v>13.41</v>
          </cell>
        </row>
        <row r="8431">
          <cell r="B8431" t="str">
            <v>TAXA AMEX</v>
          </cell>
          <cell r="C8431" t="str">
            <v>(-) Taxas de cartões / vouchers</v>
          </cell>
          <cell r="I8431" t="str">
            <v>dezembro</v>
          </cell>
          <cell r="N8431">
            <v>155.35</v>
          </cell>
        </row>
        <row r="8432">
          <cell r="B8432" t="str">
            <v>TAXA ELO CREDITO</v>
          </cell>
          <cell r="C8432" t="str">
            <v>(-) Taxas de cartões / vouchers</v>
          </cell>
          <cell r="I8432" t="str">
            <v>dezembro</v>
          </cell>
          <cell r="N8432">
            <v>65.8</v>
          </cell>
        </row>
        <row r="8433">
          <cell r="B8433" t="str">
            <v>TAXA MASTERCARD</v>
          </cell>
          <cell r="C8433" t="str">
            <v>(-) Taxas de cartões / vouchers</v>
          </cell>
          <cell r="I8433" t="str">
            <v>dezembro</v>
          </cell>
          <cell r="N8433">
            <v>709.56</v>
          </cell>
        </row>
        <row r="8434">
          <cell r="B8434" t="str">
            <v>TAXA VISA</v>
          </cell>
          <cell r="C8434" t="str">
            <v>(-) Taxas de cartões / vouchers</v>
          </cell>
          <cell r="I8434" t="str">
            <v>dezembro</v>
          </cell>
          <cell r="N8434">
            <v>366.5</v>
          </cell>
        </row>
        <row r="8435">
          <cell r="B8435" t="str">
            <v>TAXA MAESTRO</v>
          </cell>
          <cell r="C8435" t="str">
            <v>(-) Taxas de cartões / vouchers</v>
          </cell>
          <cell r="I8435" t="str">
            <v>dezembro</v>
          </cell>
          <cell r="N8435">
            <v>0.14000000000000001</v>
          </cell>
        </row>
        <row r="8436">
          <cell r="B8436" t="str">
            <v>TAXA MAESTRO</v>
          </cell>
          <cell r="C8436" t="str">
            <v>(-) Taxas de cartões / vouchers</v>
          </cell>
          <cell r="I8436" t="str">
            <v>dezembro</v>
          </cell>
          <cell r="N8436">
            <v>70.78</v>
          </cell>
        </row>
        <row r="8437">
          <cell r="B8437" t="str">
            <v>TAXA VISA</v>
          </cell>
          <cell r="C8437" t="str">
            <v>(-) Taxas de cartões / vouchers</v>
          </cell>
          <cell r="I8437" t="str">
            <v>dezembro</v>
          </cell>
          <cell r="N8437">
            <v>5.01</v>
          </cell>
        </row>
        <row r="8438">
          <cell r="B8438" t="str">
            <v>TAXA SODEXO</v>
          </cell>
          <cell r="C8438" t="str">
            <v>(-) Taxas de cartões / vouchers</v>
          </cell>
          <cell r="I8438" t="str">
            <v>dezembro</v>
          </cell>
          <cell r="N8438">
            <v>14.31</v>
          </cell>
        </row>
        <row r="8439">
          <cell r="B8439" t="str">
            <v>TAXA ALELO</v>
          </cell>
          <cell r="C8439" t="str">
            <v>(-) Taxas de cartões / vouchers</v>
          </cell>
          <cell r="I8439" t="str">
            <v>dezembro</v>
          </cell>
          <cell r="N8439">
            <v>15.49</v>
          </cell>
        </row>
        <row r="8440">
          <cell r="B8440" t="str">
            <v>TAXA ADMINISTRATIVA</v>
          </cell>
          <cell r="C8440" t="str">
            <v>(-) Taxas de cartões / vouchers</v>
          </cell>
          <cell r="I8440" t="str">
            <v>dezembro</v>
          </cell>
          <cell r="N8440">
            <v>63.49</v>
          </cell>
        </row>
        <row r="8441">
          <cell r="B8441" t="str">
            <v>TAXA MASTERCARD</v>
          </cell>
          <cell r="C8441" t="str">
            <v>(-) Taxas de cartões / vouchers</v>
          </cell>
          <cell r="I8441" t="str">
            <v>dezembro</v>
          </cell>
          <cell r="N8441">
            <v>154.36000000000001</v>
          </cell>
        </row>
        <row r="8442">
          <cell r="B8442" t="str">
            <v>TAXA ADMINISTRATIVA</v>
          </cell>
          <cell r="C8442" t="str">
            <v>(-) Taxas de cartões / vouchers</v>
          </cell>
          <cell r="I8442" t="str">
            <v>dezembro</v>
          </cell>
          <cell r="N8442">
            <v>81.819999999999993</v>
          </cell>
        </row>
        <row r="8443">
          <cell r="B8443" t="str">
            <v>TAXA ADMINISTRATIVA</v>
          </cell>
          <cell r="C8443" t="str">
            <v>(-) Taxas de cartões / vouchers</v>
          </cell>
          <cell r="I8443" t="str">
            <v>dezembro</v>
          </cell>
          <cell r="N8443">
            <v>38.25</v>
          </cell>
        </row>
        <row r="8444">
          <cell r="B8444" t="str">
            <v>TAXA AMEX</v>
          </cell>
          <cell r="C8444" t="str">
            <v>(-) Taxas de cartões / vouchers</v>
          </cell>
          <cell r="I8444" t="str">
            <v>dezembro</v>
          </cell>
          <cell r="N8444">
            <v>180.48</v>
          </cell>
        </row>
        <row r="8445">
          <cell r="B8445" t="str">
            <v>TAXA ELO CREDITO</v>
          </cell>
          <cell r="C8445" t="str">
            <v>(-) Taxas de cartões / vouchers</v>
          </cell>
          <cell r="I8445" t="str">
            <v>dezembro</v>
          </cell>
          <cell r="N8445">
            <v>17.68</v>
          </cell>
        </row>
        <row r="8446">
          <cell r="B8446" t="str">
            <v>TAXA MASTERCARD</v>
          </cell>
          <cell r="C8446" t="str">
            <v>(-) Taxas de cartões / vouchers</v>
          </cell>
          <cell r="I8446" t="str">
            <v>dezembro</v>
          </cell>
          <cell r="N8446">
            <v>697.66</v>
          </cell>
        </row>
        <row r="8447">
          <cell r="B8447" t="str">
            <v>TAXA VISA</v>
          </cell>
          <cell r="C8447" t="str">
            <v>(-) Taxas de cartões / vouchers</v>
          </cell>
          <cell r="I8447" t="str">
            <v>dezembro</v>
          </cell>
          <cell r="N8447">
            <v>418.13</v>
          </cell>
        </row>
        <row r="8448">
          <cell r="B8448" t="str">
            <v>TAXA ELO DEBITO</v>
          </cell>
          <cell r="C8448" t="str">
            <v>(-) Taxas de cartões / vouchers</v>
          </cell>
          <cell r="I8448" t="str">
            <v>dezembro</v>
          </cell>
          <cell r="N8448">
            <v>7.1</v>
          </cell>
        </row>
        <row r="8449">
          <cell r="B8449" t="str">
            <v>TAXA MAESTRO</v>
          </cell>
          <cell r="C8449" t="str">
            <v>(-) Taxas de cartões / vouchers</v>
          </cell>
          <cell r="I8449" t="str">
            <v>dezembro</v>
          </cell>
          <cell r="N8449">
            <v>21.15</v>
          </cell>
        </row>
        <row r="8450">
          <cell r="B8450" t="str">
            <v>TAXA VISA ELECTRON</v>
          </cell>
          <cell r="C8450" t="str">
            <v>(-) Taxas de cartões / vouchers</v>
          </cell>
          <cell r="I8450" t="str">
            <v>dezembro</v>
          </cell>
          <cell r="N8450">
            <v>36.090000000000003</v>
          </cell>
        </row>
        <row r="8451">
          <cell r="B8451" t="str">
            <v>TAXA ELO CREDITO</v>
          </cell>
          <cell r="C8451" t="str">
            <v>(-) Taxas de cartões / vouchers</v>
          </cell>
          <cell r="I8451" t="str">
            <v>dezembro</v>
          </cell>
          <cell r="N8451">
            <v>1.1299999999999999</v>
          </cell>
        </row>
        <row r="8452">
          <cell r="B8452" t="str">
            <v>TAXA AMEX</v>
          </cell>
          <cell r="C8452" t="str">
            <v>(-) Taxas de cartões / vouchers</v>
          </cell>
          <cell r="I8452" t="str">
            <v>dezembro</v>
          </cell>
          <cell r="N8452">
            <v>127.62</v>
          </cell>
        </row>
        <row r="8453">
          <cell r="B8453" t="str">
            <v>TAXA ELO CREDITO</v>
          </cell>
          <cell r="C8453" t="str">
            <v>(-) Taxas de cartões / vouchers</v>
          </cell>
          <cell r="I8453" t="str">
            <v>dezembro</v>
          </cell>
          <cell r="N8453">
            <v>30.16</v>
          </cell>
        </row>
        <row r="8454">
          <cell r="B8454" t="str">
            <v>TAXA MASTERCARD</v>
          </cell>
          <cell r="C8454" t="str">
            <v>(-) Taxas de cartões / vouchers</v>
          </cell>
          <cell r="I8454" t="str">
            <v>dezembro</v>
          </cell>
          <cell r="N8454">
            <v>340.23</v>
          </cell>
        </row>
        <row r="8455">
          <cell r="B8455" t="str">
            <v>TAXA VISA</v>
          </cell>
          <cell r="C8455" t="str">
            <v>(-) Taxas de cartões / vouchers</v>
          </cell>
          <cell r="I8455" t="str">
            <v>dezembro</v>
          </cell>
          <cell r="N8455">
            <v>286.93</v>
          </cell>
        </row>
        <row r="8456">
          <cell r="B8456" t="str">
            <v>TAXA AMEX</v>
          </cell>
          <cell r="C8456" t="str">
            <v>(-) Taxas de cartões / vouchers</v>
          </cell>
          <cell r="I8456" t="str">
            <v>dezembro</v>
          </cell>
          <cell r="N8456">
            <v>113.6</v>
          </cell>
        </row>
        <row r="8457">
          <cell r="B8457" t="str">
            <v>TAXA ELO CREDITO</v>
          </cell>
          <cell r="C8457" t="str">
            <v>(-) Taxas de cartões / vouchers</v>
          </cell>
          <cell r="I8457" t="str">
            <v>dezembro</v>
          </cell>
          <cell r="N8457">
            <v>191.11</v>
          </cell>
        </row>
        <row r="8458">
          <cell r="B8458" t="str">
            <v>TAXA MASTERCARD</v>
          </cell>
          <cell r="C8458" t="str">
            <v>(-) Taxas de cartões / vouchers</v>
          </cell>
          <cell r="I8458" t="str">
            <v>dezembro</v>
          </cell>
          <cell r="N8458">
            <v>249.48</v>
          </cell>
        </row>
        <row r="8459">
          <cell r="B8459" t="str">
            <v>TAXA VISA</v>
          </cell>
          <cell r="C8459" t="str">
            <v>(-) Taxas de cartões / vouchers</v>
          </cell>
          <cell r="I8459" t="str">
            <v>dezembro</v>
          </cell>
          <cell r="N8459">
            <v>230.26</v>
          </cell>
        </row>
        <row r="8460">
          <cell r="B8460" t="str">
            <v>TAXA AMEX</v>
          </cell>
          <cell r="C8460" t="str">
            <v>(-) Taxas de cartões / vouchers</v>
          </cell>
          <cell r="I8460" t="str">
            <v>dezembro</v>
          </cell>
          <cell r="N8460">
            <v>1.01</v>
          </cell>
        </row>
        <row r="8461">
          <cell r="B8461" t="str">
            <v>TAXA ELO CREDITO</v>
          </cell>
          <cell r="C8461" t="str">
            <v>(-) Taxas de cartões / vouchers</v>
          </cell>
          <cell r="I8461" t="str">
            <v>dezembro</v>
          </cell>
          <cell r="N8461">
            <v>36.93</v>
          </cell>
        </row>
        <row r="8462">
          <cell r="B8462" t="str">
            <v>TAXA MASTERCARD</v>
          </cell>
          <cell r="C8462" t="str">
            <v>(-) Taxas de cartões / vouchers</v>
          </cell>
          <cell r="I8462" t="str">
            <v>dezembro</v>
          </cell>
          <cell r="N8462">
            <v>237.28</v>
          </cell>
        </row>
        <row r="8463">
          <cell r="B8463" t="str">
            <v>TAXA VISA</v>
          </cell>
          <cell r="C8463" t="str">
            <v>(-) Taxas de cartões / vouchers</v>
          </cell>
          <cell r="I8463" t="str">
            <v>dezembro</v>
          </cell>
          <cell r="N8463">
            <v>295.25</v>
          </cell>
        </row>
        <row r="8464">
          <cell r="B8464" t="str">
            <v>TAXA MAESTRO</v>
          </cell>
          <cell r="C8464" t="str">
            <v>(-) Taxas de cartões / vouchers</v>
          </cell>
          <cell r="I8464" t="str">
            <v>dezembro</v>
          </cell>
          <cell r="N8464">
            <v>0.23</v>
          </cell>
        </row>
        <row r="8465">
          <cell r="B8465" t="str">
            <v>TAXA MAESTRO</v>
          </cell>
          <cell r="C8465" t="str">
            <v>(-) Taxas de cartões / vouchers</v>
          </cell>
          <cell r="I8465" t="str">
            <v>dezembro</v>
          </cell>
          <cell r="N8465">
            <v>31.91</v>
          </cell>
        </row>
        <row r="8466">
          <cell r="B8466" t="str">
            <v>TAXA MAESTRO</v>
          </cell>
          <cell r="C8466" t="str">
            <v>(-) Taxas de cartões / vouchers</v>
          </cell>
          <cell r="I8466" t="str">
            <v>dezembro</v>
          </cell>
          <cell r="N8466">
            <v>64.88</v>
          </cell>
        </row>
        <row r="8467">
          <cell r="B8467" t="str">
            <v>TAXA MAESTRO</v>
          </cell>
          <cell r="C8467" t="str">
            <v>(-) Taxas de cartões / vouchers</v>
          </cell>
          <cell r="I8467" t="str">
            <v>dezembro</v>
          </cell>
          <cell r="N8467">
            <v>65.13</v>
          </cell>
        </row>
        <row r="8468">
          <cell r="B8468" t="str">
            <v>TAXA VISA ELECTRON</v>
          </cell>
          <cell r="C8468" t="str">
            <v>(-) Taxas de cartões / vouchers</v>
          </cell>
          <cell r="I8468" t="str">
            <v>dezembro</v>
          </cell>
          <cell r="N8468">
            <v>10.43</v>
          </cell>
        </row>
        <row r="8469">
          <cell r="B8469" t="str">
            <v>TAXA VISA ELECTRON</v>
          </cell>
          <cell r="C8469" t="str">
            <v>(-) Taxas de cartões / vouchers</v>
          </cell>
          <cell r="I8469" t="str">
            <v>dezembro</v>
          </cell>
          <cell r="N8469">
            <v>9.2899999999999991</v>
          </cell>
        </row>
        <row r="8470">
          <cell r="B8470" t="str">
            <v>TAXA VISA ELECTRON</v>
          </cell>
          <cell r="C8470" t="str">
            <v>(-) Taxas de cartões / vouchers</v>
          </cell>
          <cell r="I8470" t="str">
            <v>dezembro</v>
          </cell>
          <cell r="N8470">
            <v>12.83</v>
          </cell>
        </row>
        <row r="8471">
          <cell r="B8471" t="str">
            <v>TAXA ELO DEBITO</v>
          </cell>
          <cell r="C8471" t="str">
            <v>(-) Taxas de cartões / vouchers</v>
          </cell>
          <cell r="I8471" t="str">
            <v>dezembro</v>
          </cell>
          <cell r="N8471">
            <v>4.17</v>
          </cell>
        </row>
        <row r="8472">
          <cell r="B8472" t="str">
            <v>TAXA ADMINISTRATIVA</v>
          </cell>
          <cell r="C8472" t="str">
            <v>(-) Taxas de cartões / vouchers</v>
          </cell>
          <cell r="I8472" t="str">
            <v>dezembro</v>
          </cell>
          <cell r="N8472">
            <v>17.96</v>
          </cell>
        </row>
        <row r="8473">
          <cell r="B8473" t="str">
            <v>TAXA AMEX</v>
          </cell>
          <cell r="C8473" t="str">
            <v>(-) Taxas de cartões / vouchers</v>
          </cell>
          <cell r="I8473" t="str">
            <v>dezembro</v>
          </cell>
          <cell r="N8473">
            <v>97.28</v>
          </cell>
        </row>
        <row r="8474">
          <cell r="B8474" t="str">
            <v>TAXA ELO CREDITO</v>
          </cell>
          <cell r="C8474" t="str">
            <v>(-) Taxas de cartões / vouchers</v>
          </cell>
          <cell r="I8474" t="str">
            <v>dezembro</v>
          </cell>
          <cell r="N8474">
            <v>12.52</v>
          </cell>
        </row>
        <row r="8475">
          <cell r="B8475" t="str">
            <v>TAXA MASTERCARD</v>
          </cell>
          <cell r="C8475" t="str">
            <v>(-) Taxas de cartões / vouchers</v>
          </cell>
          <cell r="I8475" t="str">
            <v>dezembro</v>
          </cell>
          <cell r="N8475">
            <v>153.53</v>
          </cell>
        </row>
        <row r="8476">
          <cell r="B8476" t="str">
            <v>TAXA VISA</v>
          </cell>
          <cell r="C8476" t="str">
            <v>(-) Taxas de cartões / vouchers</v>
          </cell>
          <cell r="I8476" t="str">
            <v>dezembro</v>
          </cell>
          <cell r="N8476">
            <v>42.34</v>
          </cell>
        </row>
        <row r="8477">
          <cell r="B8477" t="str">
            <v>TAXA MAESTRO</v>
          </cell>
          <cell r="C8477" t="str">
            <v>(-) Taxas de cartões / vouchers</v>
          </cell>
          <cell r="I8477" t="str">
            <v>dezembro</v>
          </cell>
          <cell r="N8477">
            <v>34.880000000000003</v>
          </cell>
        </row>
        <row r="8478">
          <cell r="B8478" t="str">
            <v>TAXA VISA ELECTRON</v>
          </cell>
          <cell r="C8478" t="str">
            <v>(-) Taxas de cartões / vouchers</v>
          </cell>
          <cell r="I8478" t="str">
            <v>dezembro</v>
          </cell>
          <cell r="N8478">
            <v>16.7</v>
          </cell>
        </row>
        <row r="8479">
          <cell r="B8479" t="str">
            <v>TAXA ALELO</v>
          </cell>
          <cell r="C8479" t="str">
            <v>(-) Taxas de cartões / vouchers</v>
          </cell>
          <cell r="I8479" t="str">
            <v>dezembro</v>
          </cell>
          <cell r="N8479">
            <v>38.07</v>
          </cell>
        </row>
        <row r="8480">
          <cell r="B8480" t="str">
            <v>TAXA ADMINISTRATIVA</v>
          </cell>
          <cell r="C8480" t="str">
            <v>(-) Taxas de cartões / vouchers</v>
          </cell>
          <cell r="I8480" t="str">
            <v>dezembro</v>
          </cell>
          <cell r="N8480">
            <v>73.3</v>
          </cell>
        </row>
        <row r="8481">
          <cell r="B8481" t="str">
            <v>TAXA ADMINISTRATIVA</v>
          </cell>
          <cell r="C8481" t="str">
            <v>(-) Taxas de cartões / vouchers</v>
          </cell>
          <cell r="I8481" t="str">
            <v>dezembro</v>
          </cell>
          <cell r="N8481">
            <v>18.07</v>
          </cell>
        </row>
        <row r="8482">
          <cell r="B8482" t="str">
            <v>TAXA SODEXO</v>
          </cell>
          <cell r="C8482" t="str">
            <v>(-) Taxas de cartões / vouchers</v>
          </cell>
          <cell r="I8482" t="str">
            <v>dezembro</v>
          </cell>
          <cell r="N8482">
            <v>39.619999999999997</v>
          </cell>
        </row>
        <row r="8483">
          <cell r="B8483" t="str">
            <v>TAXA MAESTRO</v>
          </cell>
          <cell r="C8483" t="str">
            <v>(-) Taxas de cartões / vouchers</v>
          </cell>
          <cell r="I8483" t="str">
            <v>dezembro</v>
          </cell>
          <cell r="N8483">
            <v>7.48</v>
          </cell>
        </row>
        <row r="8484">
          <cell r="B8484" t="str">
            <v>TAXA AMEX</v>
          </cell>
          <cell r="C8484" t="str">
            <v>(-) Taxas de cartões / vouchers</v>
          </cell>
          <cell r="I8484" t="str">
            <v>dezembro</v>
          </cell>
          <cell r="N8484">
            <v>30.34</v>
          </cell>
        </row>
        <row r="8485">
          <cell r="B8485" t="str">
            <v>TAXA MASTERCARD</v>
          </cell>
          <cell r="C8485" t="str">
            <v>(-) Taxas de cartões / vouchers</v>
          </cell>
          <cell r="I8485" t="str">
            <v>dezembro</v>
          </cell>
          <cell r="N8485">
            <v>95.19</v>
          </cell>
        </row>
        <row r="8486">
          <cell r="B8486" t="str">
            <v>TAXA VISA</v>
          </cell>
          <cell r="C8486" t="str">
            <v>(-) Taxas de cartões / vouchers</v>
          </cell>
          <cell r="I8486" t="str">
            <v>dezembro</v>
          </cell>
          <cell r="N8486">
            <v>9.14</v>
          </cell>
        </row>
        <row r="8487">
          <cell r="B8487" t="str">
            <v>TAXA ADMINISTRATIVA</v>
          </cell>
          <cell r="C8487" t="str">
            <v>(-) Taxas de cartões / vouchers</v>
          </cell>
          <cell r="I8487" t="str">
            <v>dezembro</v>
          </cell>
          <cell r="N8487">
            <v>4.21</v>
          </cell>
        </row>
        <row r="8488">
          <cell r="B8488" t="str">
            <v>TAXA MAESTRO</v>
          </cell>
          <cell r="C8488" t="str">
            <v>(-) Taxas de cartões / vouchers</v>
          </cell>
          <cell r="I8488" t="str">
            <v>dezembro</v>
          </cell>
          <cell r="N8488">
            <v>5.31</v>
          </cell>
        </row>
        <row r="8489">
          <cell r="B8489" t="str">
            <v>TAXA VISA ELECTRON</v>
          </cell>
          <cell r="C8489" t="str">
            <v>(-) Taxas de cartões / vouchers</v>
          </cell>
          <cell r="I8489" t="str">
            <v>dezembro</v>
          </cell>
          <cell r="N8489">
            <v>21.54</v>
          </cell>
        </row>
        <row r="8490">
          <cell r="B8490" t="str">
            <v>TAXA AMEX</v>
          </cell>
          <cell r="C8490" t="str">
            <v>(-) Taxas de cartões / vouchers</v>
          </cell>
          <cell r="I8490" t="str">
            <v>dezembro</v>
          </cell>
          <cell r="N8490">
            <v>67.81</v>
          </cell>
        </row>
        <row r="8491">
          <cell r="B8491" t="str">
            <v>TAXA ELO CREDITO</v>
          </cell>
          <cell r="C8491" t="str">
            <v>(-) Taxas de cartões / vouchers</v>
          </cell>
          <cell r="I8491" t="str">
            <v>dezembro</v>
          </cell>
          <cell r="N8491">
            <v>5.67</v>
          </cell>
        </row>
        <row r="8492">
          <cell r="B8492" t="str">
            <v>TAXA MASTERCARD</v>
          </cell>
          <cell r="C8492" t="str">
            <v>(-) Taxas de cartões / vouchers</v>
          </cell>
          <cell r="I8492" t="str">
            <v>dezembro</v>
          </cell>
          <cell r="N8492">
            <v>117.79</v>
          </cell>
        </row>
        <row r="8493">
          <cell r="B8493" t="str">
            <v>TAXA VISA</v>
          </cell>
          <cell r="C8493" t="str">
            <v>(-) Taxas de cartões / vouchers</v>
          </cell>
          <cell r="I8493" t="str">
            <v>dezembro</v>
          </cell>
          <cell r="N8493">
            <v>69.63</v>
          </cell>
        </row>
        <row r="8494">
          <cell r="B8494" t="str">
            <v>TAXA TICKET</v>
          </cell>
          <cell r="C8494" t="str">
            <v>(-) Taxas de cartões / vouchers</v>
          </cell>
          <cell r="I8494" t="str">
            <v>dezembro</v>
          </cell>
          <cell r="N8494">
            <v>24.67</v>
          </cell>
        </row>
        <row r="8495">
          <cell r="B8495" t="str">
            <v>TAXA ADMINISTRATIVA</v>
          </cell>
          <cell r="C8495" t="str">
            <v>(-) Taxas de cartões / vouchers</v>
          </cell>
          <cell r="I8495" t="str">
            <v>dezembro</v>
          </cell>
          <cell r="N8495">
            <v>24.73</v>
          </cell>
        </row>
        <row r="8496">
          <cell r="B8496" t="str">
            <v>TAXA AMEX</v>
          </cell>
          <cell r="C8496" t="str">
            <v>(-) Taxas de cartões / vouchers</v>
          </cell>
          <cell r="I8496" t="str">
            <v>dezembro</v>
          </cell>
          <cell r="N8496">
            <v>50.41</v>
          </cell>
        </row>
        <row r="8497">
          <cell r="B8497" t="str">
            <v>TAXA ELO CREDITO</v>
          </cell>
          <cell r="C8497" t="str">
            <v>(-) Taxas de cartões / vouchers</v>
          </cell>
          <cell r="I8497" t="str">
            <v>dezembro</v>
          </cell>
          <cell r="N8497">
            <v>18.48</v>
          </cell>
        </row>
        <row r="8498">
          <cell r="B8498" t="str">
            <v>TAXA MASTERCARD</v>
          </cell>
          <cell r="C8498" t="str">
            <v>(-) Taxas de cartões / vouchers</v>
          </cell>
          <cell r="I8498" t="str">
            <v>dezembro</v>
          </cell>
          <cell r="N8498">
            <v>143.37</v>
          </cell>
        </row>
        <row r="8499">
          <cell r="B8499" t="str">
            <v>TAXA VISA</v>
          </cell>
          <cell r="C8499" t="str">
            <v>(-) Taxas de cartões / vouchers</v>
          </cell>
          <cell r="I8499" t="str">
            <v>dezembro</v>
          </cell>
          <cell r="N8499">
            <v>115.73</v>
          </cell>
        </row>
        <row r="8500">
          <cell r="B8500" t="str">
            <v>TAXA ELO DEBITO</v>
          </cell>
          <cell r="C8500" t="str">
            <v>(-) Taxas de cartões / vouchers</v>
          </cell>
          <cell r="I8500" t="str">
            <v>dezembro</v>
          </cell>
          <cell r="N8500">
            <v>2.5099999999999998</v>
          </cell>
        </row>
        <row r="8501">
          <cell r="B8501" t="str">
            <v>TAXA MAESTRO</v>
          </cell>
          <cell r="C8501" t="str">
            <v>(-) Taxas de cartões / vouchers</v>
          </cell>
          <cell r="I8501" t="str">
            <v>dezembro</v>
          </cell>
          <cell r="N8501">
            <v>18.25</v>
          </cell>
        </row>
        <row r="8502">
          <cell r="B8502" t="str">
            <v>TAXA VISA ELECTRON</v>
          </cell>
          <cell r="C8502" t="str">
            <v>(-) Taxas de cartões / vouchers</v>
          </cell>
          <cell r="I8502" t="str">
            <v>dezembro</v>
          </cell>
          <cell r="N8502">
            <v>16.899999999999999</v>
          </cell>
        </row>
        <row r="8503">
          <cell r="B8503" t="str">
            <v>TAXA AMEX</v>
          </cell>
          <cell r="C8503" t="str">
            <v>(-) Taxas de cartões / vouchers</v>
          </cell>
          <cell r="I8503" t="str">
            <v>dezembro</v>
          </cell>
          <cell r="N8503">
            <v>5.44</v>
          </cell>
        </row>
        <row r="8504">
          <cell r="B8504" t="str">
            <v>TAXA ELO CREDITO</v>
          </cell>
          <cell r="C8504" t="str">
            <v>(-) Taxas de cartões / vouchers</v>
          </cell>
          <cell r="I8504" t="str">
            <v>dezembro</v>
          </cell>
          <cell r="N8504">
            <v>9.35</v>
          </cell>
        </row>
        <row r="8505">
          <cell r="B8505" t="str">
            <v>TAXA MASTERCARD</v>
          </cell>
          <cell r="C8505" t="str">
            <v>(-) Taxas de cartões / vouchers</v>
          </cell>
          <cell r="I8505" t="str">
            <v>dezembro</v>
          </cell>
          <cell r="N8505">
            <v>154.93</v>
          </cell>
        </row>
        <row r="8506">
          <cell r="B8506" t="str">
            <v>TAXA VISA</v>
          </cell>
          <cell r="C8506" t="str">
            <v>(-) Taxas de cartões / vouchers</v>
          </cell>
          <cell r="I8506" t="str">
            <v>dezembro</v>
          </cell>
          <cell r="N8506">
            <v>92.3</v>
          </cell>
        </row>
        <row r="8507">
          <cell r="B8507" t="str">
            <v>TAXA ELO DEBITO</v>
          </cell>
          <cell r="C8507" t="str">
            <v>(-) Taxas de cartões / vouchers</v>
          </cell>
          <cell r="I8507" t="str">
            <v>dezembro</v>
          </cell>
          <cell r="N8507">
            <v>9.17</v>
          </cell>
        </row>
        <row r="8508">
          <cell r="B8508" t="str">
            <v>TAXA MAESTRO</v>
          </cell>
          <cell r="C8508" t="str">
            <v>(-) Taxas de cartões / vouchers</v>
          </cell>
          <cell r="I8508" t="str">
            <v>dezembro</v>
          </cell>
          <cell r="N8508">
            <v>43.24</v>
          </cell>
        </row>
        <row r="8509">
          <cell r="B8509" t="str">
            <v>TAXA VISA ELECTRON</v>
          </cell>
          <cell r="C8509" t="str">
            <v>(-) Taxas de cartões / vouchers</v>
          </cell>
          <cell r="I8509" t="str">
            <v>dezembro</v>
          </cell>
          <cell r="N8509">
            <v>4.71</v>
          </cell>
        </row>
        <row r="8510">
          <cell r="B8510" t="str">
            <v>TAXA AMEX</v>
          </cell>
          <cell r="C8510" t="str">
            <v>(-) Taxas de cartões / vouchers</v>
          </cell>
          <cell r="I8510" t="str">
            <v>dezembro</v>
          </cell>
          <cell r="N8510">
            <v>50.45</v>
          </cell>
        </row>
        <row r="8511">
          <cell r="B8511" t="str">
            <v>TAXA ELO CREDITO</v>
          </cell>
          <cell r="C8511" t="str">
            <v>(-) Taxas de cartões / vouchers</v>
          </cell>
          <cell r="I8511" t="str">
            <v>dezembro</v>
          </cell>
          <cell r="N8511">
            <v>15.22</v>
          </cell>
        </row>
        <row r="8512">
          <cell r="B8512" t="str">
            <v>TAXA MASTERCARD</v>
          </cell>
          <cell r="C8512" t="str">
            <v>(-) Taxas de cartões / vouchers</v>
          </cell>
          <cell r="I8512" t="str">
            <v>dezembro</v>
          </cell>
          <cell r="N8512">
            <v>102.78</v>
          </cell>
        </row>
        <row r="8513">
          <cell r="B8513" t="str">
            <v>TAXA VISA</v>
          </cell>
          <cell r="C8513" t="str">
            <v>(-) Taxas de cartões / vouchers</v>
          </cell>
          <cell r="I8513" t="str">
            <v>dezembro</v>
          </cell>
          <cell r="N8513">
            <v>190.51</v>
          </cell>
        </row>
        <row r="8514">
          <cell r="B8514" t="str">
            <v>TAXA ELO DEBITO</v>
          </cell>
          <cell r="C8514" t="str">
            <v>(-) Taxas de cartões / vouchers</v>
          </cell>
          <cell r="I8514" t="str">
            <v>dezembro</v>
          </cell>
          <cell r="N8514">
            <v>3.87</v>
          </cell>
        </row>
        <row r="8515">
          <cell r="B8515" t="str">
            <v>TAXA MAESTRO</v>
          </cell>
          <cell r="C8515" t="str">
            <v>(-) Taxas de cartões / vouchers</v>
          </cell>
          <cell r="I8515" t="str">
            <v>dezembro</v>
          </cell>
          <cell r="N8515">
            <v>0.34</v>
          </cell>
        </row>
        <row r="8516">
          <cell r="B8516" t="str">
            <v>TAXA MAESTRO</v>
          </cell>
          <cell r="C8516" t="str">
            <v>(-) Taxas de cartões / vouchers</v>
          </cell>
          <cell r="I8516" t="str">
            <v>dezembro</v>
          </cell>
          <cell r="N8516">
            <v>25.57</v>
          </cell>
        </row>
        <row r="8517">
          <cell r="B8517" t="str">
            <v>TAXA VISA ELECTRON</v>
          </cell>
          <cell r="C8517" t="str">
            <v>(-) Taxas de cartões / vouchers</v>
          </cell>
          <cell r="I8517" t="str">
            <v>dezembro</v>
          </cell>
          <cell r="N8517">
            <v>4.84</v>
          </cell>
        </row>
        <row r="8518">
          <cell r="B8518" t="str">
            <v>TAXA ADMINISTRATIVA</v>
          </cell>
          <cell r="C8518" t="str">
            <v>(-) Taxas de cartões / vouchers</v>
          </cell>
          <cell r="I8518" t="str">
            <v>dezembro</v>
          </cell>
          <cell r="N8518">
            <v>93.21</v>
          </cell>
        </row>
        <row r="8519">
          <cell r="B8519" t="str">
            <v>TAXA AMEX</v>
          </cell>
          <cell r="C8519" t="str">
            <v>(-) Taxas de cartões / vouchers</v>
          </cell>
          <cell r="I8519" t="str">
            <v>dezembro</v>
          </cell>
          <cell r="N8519">
            <v>27.03</v>
          </cell>
        </row>
        <row r="8520">
          <cell r="B8520" t="str">
            <v>TAXA ELO CREDITO</v>
          </cell>
          <cell r="C8520" t="str">
            <v>(-) Taxas de cartões / vouchers</v>
          </cell>
          <cell r="I8520" t="str">
            <v>dezembro</v>
          </cell>
          <cell r="N8520">
            <v>5.48</v>
          </cell>
        </row>
        <row r="8521">
          <cell r="B8521" t="str">
            <v>TAXA MASTERCARD</v>
          </cell>
          <cell r="C8521" t="str">
            <v>(-) Taxas de cartões / vouchers</v>
          </cell>
          <cell r="I8521" t="str">
            <v>dezembro</v>
          </cell>
          <cell r="N8521">
            <v>60.02</v>
          </cell>
        </row>
        <row r="8522">
          <cell r="B8522" t="str">
            <v>TAXA VISA</v>
          </cell>
          <cell r="C8522" t="str">
            <v>(-) Taxas de cartões / vouchers</v>
          </cell>
          <cell r="I8522" t="str">
            <v>dezembro</v>
          </cell>
          <cell r="N8522">
            <v>41.23</v>
          </cell>
        </row>
        <row r="8523">
          <cell r="B8523" t="str">
            <v>TAXA ELO DEBITO</v>
          </cell>
          <cell r="C8523" t="str">
            <v>(-) Taxas de cartões / vouchers</v>
          </cell>
          <cell r="I8523" t="str">
            <v>dezembro</v>
          </cell>
          <cell r="N8523">
            <v>1.31</v>
          </cell>
        </row>
        <row r="8524">
          <cell r="B8524" t="str">
            <v>TAXA MAESTRO</v>
          </cell>
          <cell r="C8524" t="str">
            <v>(-) Taxas de cartões / vouchers</v>
          </cell>
          <cell r="I8524" t="str">
            <v>dezembro</v>
          </cell>
          <cell r="N8524">
            <v>24.41</v>
          </cell>
        </row>
        <row r="8525">
          <cell r="B8525" t="str">
            <v>TAXA VISA ELECTRON</v>
          </cell>
          <cell r="C8525" t="str">
            <v>(-) Taxas de cartões / vouchers</v>
          </cell>
          <cell r="I8525" t="str">
            <v>dezembro</v>
          </cell>
          <cell r="N8525">
            <v>11.38</v>
          </cell>
        </row>
        <row r="8526">
          <cell r="B8526" t="str">
            <v>TAXA SODEXO</v>
          </cell>
          <cell r="C8526" t="str">
            <v>(-) Taxas de cartões / vouchers</v>
          </cell>
          <cell r="I8526" t="str">
            <v>janeiro</v>
          </cell>
          <cell r="N8526">
            <v>60.32</v>
          </cell>
        </row>
        <row r="8527">
          <cell r="B8527" t="str">
            <v>TAXA MAESTRO</v>
          </cell>
          <cell r="C8527" t="str">
            <v>(-) Taxas de cartões / vouchers</v>
          </cell>
          <cell r="I8527" t="str">
            <v>janeiro</v>
          </cell>
          <cell r="N8527">
            <v>0.17</v>
          </cell>
        </row>
        <row r="8528">
          <cell r="B8528" t="str">
            <v>TAXA VISA ELECTRON</v>
          </cell>
          <cell r="C8528" t="str">
            <v>(-) Taxas de cartões / vouchers</v>
          </cell>
          <cell r="I8528" t="str">
            <v>janeiro</v>
          </cell>
          <cell r="N8528">
            <v>1.79</v>
          </cell>
        </row>
        <row r="8529">
          <cell r="B8529" t="str">
            <v>TAXA ADMINISTRATIVA</v>
          </cell>
          <cell r="C8529" t="str">
            <v>(-) Taxas de cartões / vouchers</v>
          </cell>
          <cell r="I8529" t="str">
            <v>janeiro</v>
          </cell>
          <cell r="N8529">
            <v>2.85</v>
          </cell>
        </row>
        <row r="8530">
          <cell r="B8530" t="str">
            <v>TAXA MAESTRO</v>
          </cell>
          <cell r="C8530" t="str">
            <v>(-) Taxas de cartões / vouchers</v>
          </cell>
          <cell r="I8530" t="str">
            <v>janeiro</v>
          </cell>
          <cell r="N8530">
            <v>13.19</v>
          </cell>
        </row>
        <row r="8531">
          <cell r="B8531" t="str">
            <v>TAXA VISA</v>
          </cell>
          <cell r="C8531" t="str">
            <v>(-) Taxas de cartões / vouchers</v>
          </cell>
          <cell r="I8531" t="str">
            <v>janeiro</v>
          </cell>
          <cell r="N8531">
            <v>50.56</v>
          </cell>
        </row>
        <row r="8532">
          <cell r="B8532" t="str">
            <v>TAXA MASTERCARD</v>
          </cell>
          <cell r="C8532" t="str">
            <v>(-) Taxas de cartões / vouchers</v>
          </cell>
          <cell r="I8532" t="str">
            <v>janeiro</v>
          </cell>
          <cell r="N8532">
            <v>81.23</v>
          </cell>
        </row>
        <row r="8533">
          <cell r="B8533" t="str">
            <v>TAXA ADMINISTRATIVA</v>
          </cell>
          <cell r="C8533" t="str">
            <v>(-) Taxas de cartões / vouchers</v>
          </cell>
          <cell r="I8533" t="str">
            <v>janeiro</v>
          </cell>
          <cell r="N8533">
            <v>0.93</v>
          </cell>
        </row>
        <row r="8534">
          <cell r="B8534" t="str">
            <v>TAXA MAESTRO</v>
          </cell>
          <cell r="C8534" t="str">
            <v>(-) Taxas de cartões / vouchers</v>
          </cell>
          <cell r="I8534" t="str">
            <v>janeiro</v>
          </cell>
          <cell r="N8534">
            <v>0.98</v>
          </cell>
        </row>
        <row r="8535">
          <cell r="B8535" t="str">
            <v>TAXA VISA ELECTRON</v>
          </cell>
          <cell r="C8535" t="str">
            <v>(-) Taxas de cartões / vouchers</v>
          </cell>
          <cell r="I8535" t="str">
            <v>janeiro</v>
          </cell>
          <cell r="N8535">
            <v>3.21</v>
          </cell>
        </row>
        <row r="8536">
          <cell r="B8536" t="str">
            <v>TAXA VISA ELECTRON</v>
          </cell>
          <cell r="C8536" t="str">
            <v>(-) Taxas de cartões / vouchers</v>
          </cell>
          <cell r="I8536" t="str">
            <v>janeiro</v>
          </cell>
          <cell r="N8536">
            <v>7.75</v>
          </cell>
        </row>
        <row r="8537">
          <cell r="B8537" t="str">
            <v>TAXA VISA ELECTRON</v>
          </cell>
          <cell r="C8537" t="str">
            <v>(-) Taxas de cartões / vouchers</v>
          </cell>
          <cell r="I8537" t="str">
            <v>janeiro</v>
          </cell>
          <cell r="N8537">
            <v>17.440000000000001</v>
          </cell>
        </row>
        <row r="8538">
          <cell r="B8538" t="str">
            <v>TAXA TICKET</v>
          </cell>
          <cell r="C8538" t="str">
            <v>(-) Taxas de cartões / vouchers</v>
          </cell>
          <cell r="I8538" t="str">
            <v>janeiro</v>
          </cell>
          <cell r="N8538">
            <v>17.829999999999998</v>
          </cell>
        </row>
        <row r="8539">
          <cell r="B8539" t="str">
            <v>TAXA MAESTRO</v>
          </cell>
          <cell r="C8539" t="str">
            <v>(-) Taxas de cartões / vouchers</v>
          </cell>
          <cell r="I8539" t="str">
            <v>janeiro</v>
          </cell>
          <cell r="N8539">
            <v>21.54</v>
          </cell>
        </row>
        <row r="8540">
          <cell r="B8540" t="str">
            <v>TAXA AMEX</v>
          </cell>
          <cell r="C8540" t="str">
            <v>(-) Taxas de cartões / vouchers</v>
          </cell>
          <cell r="I8540" t="str">
            <v>janeiro</v>
          </cell>
          <cell r="N8540">
            <v>31.77</v>
          </cell>
        </row>
        <row r="8541">
          <cell r="B8541" t="str">
            <v>TAXA ELO CREDITO</v>
          </cell>
          <cell r="C8541" t="str">
            <v>(-) Taxas de cartões / vouchers</v>
          </cell>
          <cell r="I8541" t="str">
            <v>janeiro</v>
          </cell>
          <cell r="N8541">
            <v>34.229999999999997</v>
          </cell>
        </row>
        <row r="8542">
          <cell r="B8542" t="str">
            <v>TAXA MAESTRO</v>
          </cell>
          <cell r="C8542" t="str">
            <v>(-) Taxas de cartões / vouchers</v>
          </cell>
          <cell r="I8542" t="str">
            <v>janeiro</v>
          </cell>
          <cell r="N8542">
            <v>40.97</v>
          </cell>
        </row>
        <row r="8543">
          <cell r="B8543" t="str">
            <v>TAXA MAESTRO</v>
          </cell>
          <cell r="C8543" t="str">
            <v>(-) Taxas de cartões / vouchers</v>
          </cell>
          <cell r="I8543" t="str">
            <v>janeiro</v>
          </cell>
          <cell r="N8543">
            <v>43.2</v>
          </cell>
        </row>
        <row r="8544">
          <cell r="B8544" t="str">
            <v>TAXA VISA</v>
          </cell>
          <cell r="C8544" t="str">
            <v>(-) Taxas de cartões / vouchers</v>
          </cell>
          <cell r="I8544" t="str">
            <v>janeiro</v>
          </cell>
          <cell r="N8544">
            <v>43.87</v>
          </cell>
        </row>
        <row r="8545">
          <cell r="B8545" t="str">
            <v>TAXA AMEX</v>
          </cell>
          <cell r="C8545" t="str">
            <v>(-) Taxas de cartões / vouchers</v>
          </cell>
          <cell r="I8545" t="str">
            <v>janeiro</v>
          </cell>
          <cell r="N8545">
            <v>45.16</v>
          </cell>
        </row>
        <row r="8546">
          <cell r="B8546" t="str">
            <v>TAXA MASTERCARD</v>
          </cell>
          <cell r="C8546" t="str">
            <v>(-) Taxas de cartões / vouchers</v>
          </cell>
          <cell r="I8546" t="str">
            <v>janeiro</v>
          </cell>
          <cell r="N8546">
            <v>88</v>
          </cell>
        </row>
        <row r="8547">
          <cell r="B8547" t="str">
            <v>TAXA VISA</v>
          </cell>
          <cell r="C8547" t="str">
            <v>(-) Taxas de cartões / vouchers</v>
          </cell>
          <cell r="I8547" t="str">
            <v>janeiro</v>
          </cell>
          <cell r="N8547">
            <v>95.46</v>
          </cell>
        </row>
        <row r="8548">
          <cell r="B8548" t="str">
            <v>TAXA AMEX</v>
          </cell>
          <cell r="C8548" t="str">
            <v>(-) Taxas de cartões / vouchers</v>
          </cell>
          <cell r="I8548" t="str">
            <v>janeiro</v>
          </cell>
          <cell r="N8548">
            <v>114.97</v>
          </cell>
        </row>
        <row r="8549">
          <cell r="B8549" t="str">
            <v>TAXA MASTERCARD</v>
          </cell>
          <cell r="C8549" t="str">
            <v>(-) Taxas de cartões / vouchers</v>
          </cell>
          <cell r="I8549" t="str">
            <v>janeiro</v>
          </cell>
          <cell r="N8549">
            <v>166.17</v>
          </cell>
        </row>
        <row r="8550">
          <cell r="B8550" t="str">
            <v>TAXA MASTERCARD</v>
          </cell>
          <cell r="C8550" t="str">
            <v>(-) Taxas de cartões / vouchers</v>
          </cell>
          <cell r="I8550" t="str">
            <v>janeiro</v>
          </cell>
          <cell r="N8550">
            <v>191.85</v>
          </cell>
        </row>
        <row r="8551">
          <cell r="B8551" t="str">
            <v>TAXA VISA</v>
          </cell>
          <cell r="C8551" t="str">
            <v>(-) Taxas de cartões / vouchers</v>
          </cell>
          <cell r="I8551" t="str">
            <v>janeiro</v>
          </cell>
          <cell r="N8551">
            <v>284.5</v>
          </cell>
        </row>
        <row r="8552">
          <cell r="B8552" t="str">
            <v>TAXA ADMINISTRATIVA</v>
          </cell>
          <cell r="C8552" t="str">
            <v>(-) Taxas de cartões / vouchers</v>
          </cell>
          <cell r="I8552" t="str">
            <v>janeiro</v>
          </cell>
          <cell r="N8552">
            <v>18.72</v>
          </cell>
        </row>
        <row r="8553">
          <cell r="B8553" t="str">
            <v>TAXA MAESTRO</v>
          </cell>
          <cell r="C8553" t="str">
            <v>(-) Taxas de cartões / vouchers</v>
          </cell>
          <cell r="I8553" t="str">
            <v>janeiro</v>
          </cell>
          <cell r="N8553">
            <v>19.440000000000001</v>
          </cell>
        </row>
        <row r="8554">
          <cell r="B8554" t="str">
            <v>TAXA AMEX</v>
          </cell>
          <cell r="C8554" t="str">
            <v>(-) Taxas de cartões / vouchers</v>
          </cell>
          <cell r="I8554" t="str">
            <v>janeiro</v>
          </cell>
          <cell r="N8554">
            <v>45.98</v>
          </cell>
        </row>
        <row r="8555">
          <cell r="B8555" t="str">
            <v>TAXA VISA</v>
          </cell>
          <cell r="C8555" t="str">
            <v>(-) Taxas de cartões / vouchers</v>
          </cell>
          <cell r="I8555" t="str">
            <v>janeiro</v>
          </cell>
          <cell r="N8555">
            <v>93.27</v>
          </cell>
        </row>
        <row r="8556">
          <cell r="B8556" t="str">
            <v>TAXA MASTERCARD</v>
          </cell>
          <cell r="C8556" t="str">
            <v>(-) Taxas de cartões / vouchers</v>
          </cell>
          <cell r="I8556" t="str">
            <v>janeiro</v>
          </cell>
          <cell r="N8556">
            <v>121.23</v>
          </cell>
        </row>
        <row r="8557">
          <cell r="B8557" t="str">
            <v>TAXA MAESTRO</v>
          </cell>
          <cell r="C8557" t="str">
            <v>(-) Taxas de cartões / vouchers</v>
          </cell>
          <cell r="I8557" t="str">
            <v>janeiro</v>
          </cell>
          <cell r="N8557">
            <v>4.38</v>
          </cell>
        </row>
        <row r="8558">
          <cell r="B8558" t="str">
            <v>TAXA ADMINISTRATIVA</v>
          </cell>
          <cell r="C8558" t="str">
            <v>(-) Taxas de cartões / vouchers</v>
          </cell>
          <cell r="I8558" t="str">
            <v>janeiro</v>
          </cell>
          <cell r="N8558">
            <v>4.42</v>
          </cell>
        </row>
        <row r="8559">
          <cell r="B8559" t="str">
            <v>TAXA MASTERCARD</v>
          </cell>
          <cell r="C8559" t="str">
            <v>(-) Taxas de cartões / vouchers</v>
          </cell>
          <cell r="I8559" t="str">
            <v>janeiro</v>
          </cell>
          <cell r="N8559">
            <v>5.52</v>
          </cell>
        </row>
        <row r="8560">
          <cell r="B8560" t="str">
            <v>TAXA VISA ELECTRON</v>
          </cell>
          <cell r="C8560" t="str">
            <v>(-) Taxas de cartões / vouchers</v>
          </cell>
          <cell r="I8560" t="str">
            <v>janeiro</v>
          </cell>
          <cell r="N8560">
            <v>5.6</v>
          </cell>
        </row>
        <row r="8561">
          <cell r="B8561" t="str">
            <v>TAXA ELO CREDITO</v>
          </cell>
          <cell r="C8561" t="str">
            <v>(-) Taxas de cartões / vouchers</v>
          </cell>
          <cell r="I8561" t="str">
            <v>janeiro</v>
          </cell>
          <cell r="N8561">
            <v>6.99</v>
          </cell>
        </row>
        <row r="8562">
          <cell r="B8562" t="str">
            <v>TAXA MAESTRO</v>
          </cell>
          <cell r="C8562" t="str">
            <v>(-) Taxas de cartões / vouchers</v>
          </cell>
          <cell r="I8562" t="str">
            <v>janeiro</v>
          </cell>
          <cell r="N8562">
            <v>11.09</v>
          </cell>
        </row>
        <row r="8563">
          <cell r="B8563" t="str">
            <v>TAXA AMEX</v>
          </cell>
          <cell r="C8563" t="str">
            <v>(-) Taxas de cartões / vouchers</v>
          </cell>
          <cell r="I8563" t="str">
            <v>janeiro</v>
          </cell>
          <cell r="N8563">
            <v>24.9</v>
          </cell>
        </row>
        <row r="8564">
          <cell r="B8564" t="str">
            <v>TAXA VISA</v>
          </cell>
          <cell r="C8564" t="str">
            <v>(-) Taxas de cartões / vouchers</v>
          </cell>
          <cell r="I8564" t="str">
            <v>janeiro</v>
          </cell>
          <cell r="N8564">
            <v>98.21</v>
          </cell>
        </row>
        <row r="8565">
          <cell r="B8565" t="str">
            <v>TAXA MASTERCARD</v>
          </cell>
          <cell r="C8565" t="str">
            <v>(-) Taxas de cartões / vouchers</v>
          </cell>
          <cell r="I8565" t="str">
            <v>janeiro</v>
          </cell>
          <cell r="N8565">
            <v>260.25</v>
          </cell>
        </row>
        <row r="8566">
          <cell r="B8566" t="str">
            <v>TAXA MAESTRO</v>
          </cell>
          <cell r="C8566" t="str">
            <v>(-) Taxas de cartões / vouchers</v>
          </cell>
          <cell r="I8566" t="str">
            <v>janeiro</v>
          </cell>
          <cell r="N8566">
            <v>0.14000000000000001</v>
          </cell>
        </row>
        <row r="8567">
          <cell r="B8567" t="str">
            <v>TAXA ADMINISTRATIVA</v>
          </cell>
          <cell r="C8567" t="str">
            <v>(-) Taxas de cartões / vouchers</v>
          </cell>
          <cell r="I8567" t="str">
            <v>janeiro</v>
          </cell>
          <cell r="N8567">
            <v>4.03</v>
          </cell>
        </row>
        <row r="8568">
          <cell r="B8568" t="str">
            <v>TAXA VISA ELECTRON</v>
          </cell>
          <cell r="C8568" t="str">
            <v>(-) Taxas de cartões / vouchers</v>
          </cell>
          <cell r="I8568" t="str">
            <v>janeiro</v>
          </cell>
          <cell r="N8568">
            <v>8.14</v>
          </cell>
        </row>
        <row r="8569">
          <cell r="B8569" t="str">
            <v>TAXA SODEXO</v>
          </cell>
          <cell r="C8569" t="str">
            <v>(-) Taxas de cartões / vouchers</v>
          </cell>
          <cell r="I8569" t="str">
            <v>janeiro</v>
          </cell>
          <cell r="N8569">
            <v>21.68</v>
          </cell>
        </row>
        <row r="8570">
          <cell r="B8570" t="str">
            <v>TAXA VR BENEFICIOS</v>
          </cell>
          <cell r="C8570" t="str">
            <v>(-) Taxas de cartões / vouchers</v>
          </cell>
          <cell r="I8570" t="str">
            <v>janeiro</v>
          </cell>
          <cell r="N8570">
            <v>27.81</v>
          </cell>
        </row>
        <row r="8571">
          <cell r="B8571" t="str">
            <v>TAXA MAESTRO</v>
          </cell>
          <cell r="C8571" t="str">
            <v>(-) Taxas de cartões / vouchers</v>
          </cell>
          <cell r="I8571" t="str">
            <v>janeiro</v>
          </cell>
          <cell r="N8571">
            <v>28.15</v>
          </cell>
        </row>
        <row r="8572">
          <cell r="B8572" t="str">
            <v>TAXA AMEX</v>
          </cell>
          <cell r="C8572" t="str">
            <v>(-) Taxas de cartões / vouchers</v>
          </cell>
          <cell r="I8572" t="str">
            <v>janeiro</v>
          </cell>
          <cell r="N8572">
            <v>34.340000000000003</v>
          </cell>
        </row>
        <row r="8573">
          <cell r="B8573" t="str">
            <v>TAXA ALELO</v>
          </cell>
          <cell r="C8573" t="str">
            <v>(-) Taxas de cartões / vouchers</v>
          </cell>
          <cell r="I8573" t="str">
            <v>janeiro</v>
          </cell>
          <cell r="N8573">
            <v>113.49</v>
          </cell>
        </row>
        <row r="8574">
          <cell r="B8574" t="str">
            <v>TAXA MASTERCARD</v>
          </cell>
          <cell r="C8574" t="str">
            <v>(-) Taxas de cartões / vouchers</v>
          </cell>
          <cell r="I8574" t="str">
            <v>janeiro</v>
          </cell>
          <cell r="N8574">
            <v>164.22</v>
          </cell>
        </row>
        <row r="8575">
          <cell r="B8575" t="str">
            <v>TAXA VISA</v>
          </cell>
          <cell r="C8575" t="str">
            <v>(-) Taxas de cartões / vouchers</v>
          </cell>
          <cell r="I8575" t="str">
            <v>janeiro</v>
          </cell>
          <cell r="N8575">
            <v>293.38</v>
          </cell>
        </row>
        <row r="8576">
          <cell r="B8576" t="str">
            <v>TAXA VISA ELECTRON</v>
          </cell>
          <cell r="C8576" t="str">
            <v>(-) Taxas de cartões / vouchers</v>
          </cell>
          <cell r="I8576" t="str">
            <v>janeiro</v>
          </cell>
          <cell r="N8576">
            <v>3.79</v>
          </cell>
        </row>
        <row r="8577">
          <cell r="B8577" t="str">
            <v>TAXA ELO CREDITO</v>
          </cell>
          <cell r="C8577" t="str">
            <v>(-) Taxas de cartões / vouchers</v>
          </cell>
          <cell r="I8577" t="str">
            <v>janeiro</v>
          </cell>
          <cell r="N8577">
            <v>7.21</v>
          </cell>
        </row>
        <row r="8578">
          <cell r="B8578" t="str">
            <v>TAXA ADMINISTRATIVA</v>
          </cell>
          <cell r="C8578" t="str">
            <v>(-) Taxas de cartões / vouchers</v>
          </cell>
          <cell r="I8578" t="str">
            <v>janeiro</v>
          </cell>
          <cell r="N8578">
            <v>11.44</v>
          </cell>
        </row>
        <row r="8579">
          <cell r="B8579" t="str">
            <v>TAXA AMEX</v>
          </cell>
          <cell r="C8579" t="str">
            <v>(-) Taxas de cartões / vouchers</v>
          </cell>
          <cell r="I8579" t="str">
            <v>janeiro</v>
          </cell>
          <cell r="N8579">
            <v>22.53</v>
          </cell>
        </row>
        <row r="8580">
          <cell r="B8580" t="str">
            <v>TAXA MAESTRO</v>
          </cell>
          <cell r="C8580" t="str">
            <v>(-) Taxas de cartões / vouchers</v>
          </cell>
          <cell r="I8580" t="str">
            <v>janeiro</v>
          </cell>
          <cell r="N8580">
            <v>35.75</v>
          </cell>
        </row>
        <row r="8581">
          <cell r="B8581" t="str">
            <v>TAXA VISA</v>
          </cell>
          <cell r="C8581" t="str">
            <v>(-) Taxas de cartões / vouchers</v>
          </cell>
          <cell r="I8581" t="str">
            <v>janeiro</v>
          </cell>
          <cell r="N8581">
            <v>198.65</v>
          </cell>
        </row>
        <row r="8582">
          <cell r="B8582" t="str">
            <v>TAXA MASTERCARD</v>
          </cell>
          <cell r="C8582" t="str">
            <v>(-) Taxas de cartões / vouchers</v>
          </cell>
          <cell r="I8582" t="str">
            <v>janeiro</v>
          </cell>
          <cell r="N8582">
            <v>253.42</v>
          </cell>
        </row>
        <row r="8583">
          <cell r="B8583" t="str">
            <v>TAXA MAESTRO</v>
          </cell>
          <cell r="C8583" t="str">
            <v>(-) Taxas de cartões / vouchers</v>
          </cell>
          <cell r="I8583" t="str">
            <v>janeiro</v>
          </cell>
          <cell r="N8583">
            <v>0.14000000000000001</v>
          </cell>
        </row>
        <row r="8584">
          <cell r="B8584" t="str">
            <v>TAXA MAESTRO</v>
          </cell>
          <cell r="C8584" t="str">
            <v>(-) Taxas de cartões / vouchers</v>
          </cell>
          <cell r="I8584" t="str">
            <v>janeiro</v>
          </cell>
          <cell r="N8584">
            <v>1.08</v>
          </cell>
        </row>
        <row r="8585">
          <cell r="B8585" t="str">
            <v>TAXA ELO DEBITO</v>
          </cell>
          <cell r="C8585" t="str">
            <v>(-) Taxas de cartões / vouchers</v>
          </cell>
          <cell r="I8585" t="str">
            <v>janeiro</v>
          </cell>
          <cell r="N8585">
            <v>5.19</v>
          </cell>
        </row>
        <row r="8586">
          <cell r="B8586" t="str">
            <v>TAXA VISA ELECTRON</v>
          </cell>
          <cell r="C8586" t="str">
            <v>(-) Taxas de cartões / vouchers</v>
          </cell>
          <cell r="I8586" t="str">
            <v>janeiro</v>
          </cell>
          <cell r="N8586">
            <v>6.81</v>
          </cell>
        </row>
        <row r="8587">
          <cell r="B8587" t="str">
            <v>TAXA ELO CREDITO</v>
          </cell>
          <cell r="C8587" t="str">
            <v>(-) Taxas de cartões / vouchers</v>
          </cell>
          <cell r="I8587" t="str">
            <v>janeiro</v>
          </cell>
          <cell r="N8587">
            <v>7.82</v>
          </cell>
        </row>
        <row r="8588">
          <cell r="B8588" t="str">
            <v>TAXA ELO CREDITO</v>
          </cell>
          <cell r="C8588" t="str">
            <v>(-) Taxas de cartões / vouchers</v>
          </cell>
          <cell r="I8588" t="str">
            <v>janeiro</v>
          </cell>
          <cell r="N8588">
            <v>9.4700000000000006</v>
          </cell>
        </row>
        <row r="8589">
          <cell r="B8589" t="str">
            <v>TAXA ELO DEBITO</v>
          </cell>
          <cell r="C8589" t="str">
            <v>(-) Taxas de cartões / vouchers</v>
          </cell>
          <cell r="I8589" t="str">
            <v>janeiro</v>
          </cell>
          <cell r="N8589">
            <v>13.44</v>
          </cell>
        </row>
        <row r="8590">
          <cell r="B8590" t="str">
            <v>TAXA ADMINISTRATIVA</v>
          </cell>
          <cell r="C8590" t="str">
            <v>(-) Taxas de cartões / vouchers</v>
          </cell>
          <cell r="I8590" t="str">
            <v>janeiro</v>
          </cell>
          <cell r="N8590">
            <v>13.91</v>
          </cell>
        </row>
        <row r="8591">
          <cell r="B8591" t="str">
            <v>TAXA ALELO</v>
          </cell>
          <cell r="C8591" t="str">
            <v>(-) Taxas de cartões / vouchers</v>
          </cell>
          <cell r="I8591" t="str">
            <v>janeiro</v>
          </cell>
          <cell r="N8591">
            <v>20.61</v>
          </cell>
        </row>
        <row r="8592">
          <cell r="B8592" t="str">
            <v>TAXA ELO DEBITO</v>
          </cell>
          <cell r="C8592" t="str">
            <v>(-) Taxas de cartões / vouchers</v>
          </cell>
          <cell r="I8592" t="str">
            <v>janeiro</v>
          </cell>
          <cell r="N8592">
            <v>29.1</v>
          </cell>
        </row>
        <row r="8593">
          <cell r="B8593" t="str">
            <v>TAXA TICKET</v>
          </cell>
          <cell r="C8593" t="str">
            <v>(-) Taxas de cartões / vouchers</v>
          </cell>
          <cell r="I8593" t="str">
            <v>janeiro</v>
          </cell>
          <cell r="N8593">
            <v>32.020000000000003</v>
          </cell>
        </row>
        <row r="8594">
          <cell r="B8594" t="str">
            <v>TAXA VISA ELECTRON</v>
          </cell>
          <cell r="C8594" t="str">
            <v>(-) Taxas de cartões / vouchers</v>
          </cell>
          <cell r="I8594" t="str">
            <v>janeiro</v>
          </cell>
          <cell r="N8594">
            <v>36.409999999999997</v>
          </cell>
        </row>
        <row r="8595">
          <cell r="B8595" t="str">
            <v>TAXA AMEX</v>
          </cell>
          <cell r="C8595" t="str">
            <v>(-) Taxas de cartões / vouchers</v>
          </cell>
          <cell r="I8595" t="str">
            <v>janeiro</v>
          </cell>
          <cell r="N8595">
            <v>40.380000000000003</v>
          </cell>
        </row>
        <row r="8596">
          <cell r="B8596" t="str">
            <v>TAXA ELO CREDITO</v>
          </cell>
          <cell r="C8596" t="str">
            <v>(-) Taxas de cartões / vouchers</v>
          </cell>
          <cell r="I8596" t="str">
            <v>janeiro</v>
          </cell>
          <cell r="N8596">
            <v>46.01</v>
          </cell>
        </row>
        <row r="8597">
          <cell r="B8597" t="str">
            <v>TAXA MAESTRO</v>
          </cell>
          <cell r="C8597" t="str">
            <v>(-) Taxas de cartões / vouchers</v>
          </cell>
          <cell r="I8597" t="str">
            <v>janeiro</v>
          </cell>
          <cell r="N8597">
            <v>58.38</v>
          </cell>
        </row>
        <row r="8598">
          <cell r="B8598" t="str">
            <v>TAXA VISA ELECTRON</v>
          </cell>
          <cell r="C8598" t="str">
            <v>(-) Taxas de cartões / vouchers</v>
          </cell>
          <cell r="I8598" t="str">
            <v>janeiro</v>
          </cell>
          <cell r="N8598">
            <v>61.38</v>
          </cell>
        </row>
        <row r="8599">
          <cell r="B8599" t="str">
            <v>TAXA MAESTRO</v>
          </cell>
          <cell r="C8599" t="str">
            <v>(-) Taxas de cartões / vouchers</v>
          </cell>
          <cell r="I8599" t="str">
            <v>janeiro</v>
          </cell>
          <cell r="N8599">
            <v>64.5</v>
          </cell>
        </row>
        <row r="8600">
          <cell r="B8600" t="str">
            <v>TAXA MAESTRO</v>
          </cell>
          <cell r="C8600" t="str">
            <v>(-) Taxas de cartões / vouchers</v>
          </cell>
          <cell r="I8600" t="str">
            <v>janeiro</v>
          </cell>
          <cell r="N8600">
            <v>103.62</v>
          </cell>
        </row>
        <row r="8601">
          <cell r="B8601" t="str">
            <v>TAXA AMEX</v>
          </cell>
          <cell r="C8601" t="str">
            <v>(-) Taxas de cartões / vouchers</v>
          </cell>
          <cell r="I8601" t="str">
            <v>janeiro</v>
          </cell>
          <cell r="N8601">
            <v>170.44</v>
          </cell>
        </row>
        <row r="8602">
          <cell r="B8602" t="str">
            <v>TAXA VISA</v>
          </cell>
          <cell r="C8602" t="str">
            <v>(-) Taxas de cartões / vouchers</v>
          </cell>
          <cell r="I8602" t="str">
            <v>janeiro</v>
          </cell>
          <cell r="N8602">
            <v>191.57</v>
          </cell>
        </row>
        <row r="8603">
          <cell r="B8603" t="str">
            <v>TAXA MASTERCARD</v>
          </cell>
          <cell r="C8603" t="str">
            <v>(-) Taxas de cartões / vouchers</v>
          </cell>
          <cell r="I8603" t="str">
            <v>janeiro</v>
          </cell>
          <cell r="N8603">
            <v>217.78</v>
          </cell>
        </row>
        <row r="8604">
          <cell r="B8604" t="str">
            <v>TAXA VISA</v>
          </cell>
          <cell r="C8604" t="str">
            <v>(-) Taxas de cartões / vouchers</v>
          </cell>
          <cell r="I8604" t="str">
            <v>janeiro</v>
          </cell>
          <cell r="N8604">
            <v>259.39</v>
          </cell>
        </row>
        <row r="8605">
          <cell r="B8605" t="str">
            <v>TAXA VISA</v>
          </cell>
          <cell r="C8605" t="str">
            <v>(-) Taxas de cartões / vouchers</v>
          </cell>
          <cell r="I8605" t="str">
            <v>janeiro</v>
          </cell>
          <cell r="N8605">
            <v>323.98</v>
          </cell>
        </row>
        <row r="8606">
          <cell r="B8606" t="str">
            <v>TAXA MASTERCARD</v>
          </cell>
          <cell r="C8606" t="str">
            <v>(-) Taxas de cartões / vouchers</v>
          </cell>
          <cell r="I8606" t="str">
            <v>janeiro</v>
          </cell>
          <cell r="N8606">
            <v>348.25</v>
          </cell>
        </row>
        <row r="8607">
          <cell r="B8607" t="str">
            <v>TAXA MASTERCARD</v>
          </cell>
          <cell r="C8607" t="str">
            <v>(-) Taxas de cartões / vouchers</v>
          </cell>
          <cell r="I8607" t="str">
            <v>janeiro</v>
          </cell>
          <cell r="N8607">
            <v>445.91</v>
          </cell>
        </row>
        <row r="8608">
          <cell r="B8608" t="str">
            <v>TAXA MAESTRO</v>
          </cell>
          <cell r="C8608" t="str">
            <v>(-) Taxas de cartões / vouchers</v>
          </cell>
          <cell r="I8608" t="str">
            <v>janeiro</v>
          </cell>
          <cell r="N8608">
            <v>0.94</v>
          </cell>
        </row>
        <row r="8609">
          <cell r="B8609" t="str">
            <v>TAXA ELO CREDITO</v>
          </cell>
          <cell r="C8609" t="str">
            <v>(-) Taxas de cartões / vouchers</v>
          </cell>
          <cell r="I8609" t="str">
            <v>janeiro</v>
          </cell>
          <cell r="N8609">
            <v>3.3</v>
          </cell>
        </row>
        <row r="8610">
          <cell r="B8610" t="str">
            <v>TAXA VISA ELECTRON</v>
          </cell>
          <cell r="C8610" t="str">
            <v>(-) Taxas de cartões / vouchers</v>
          </cell>
          <cell r="I8610" t="str">
            <v>janeiro</v>
          </cell>
          <cell r="N8610">
            <v>8.3699999999999992</v>
          </cell>
        </row>
        <row r="8611">
          <cell r="B8611" t="str">
            <v>TAXA ADMINISTRATIVA</v>
          </cell>
          <cell r="C8611" t="str">
            <v>(-) Taxas de cartões / vouchers</v>
          </cell>
          <cell r="I8611" t="str">
            <v>janeiro</v>
          </cell>
          <cell r="N8611">
            <v>10</v>
          </cell>
        </row>
        <row r="8612">
          <cell r="B8612" t="str">
            <v>TAXA VISA</v>
          </cell>
          <cell r="C8612" t="str">
            <v>(-) Taxas de cartões / vouchers</v>
          </cell>
          <cell r="I8612" t="str">
            <v>janeiro</v>
          </cell>
          <cell r="N8612">
            <v>32.9</v>
          </cell>
        </row>
        <row r="8613">
          <cell r="B8613" t="str">
            <v>TAXA MASTERCARD</v>
          </cell>
          <cell r="C8613" t="str">
            <v>(-) Taxas de cartões / vouchers</v>
          </cell>
          <cell r="I8613" t="str">
            <v>janeiro</v>
          </cell>
          <cell r="N8613">
            <v>33.630000000000003</v>
          </cell>
        </row>
        <row r="8614">
          <cell r="B8614" t="str">
            <v>TAXA ALELO</v>
          </cell>
          <cell r="C8614" t="str">
            <v>(-) Taxas de cartões / vouchers</v>
          </cell>
          <cell r="I8614" t="str">
            <v>janeiro</v>
          </cell>
          <cell r="N8614">
            <v>35.86</v>
          </cell>
        </row>
        <row r="8615">
          <cell r="B8615" t="str">
            <v>TAXA AMEX</v>
          </cell>
          <cell r="C8615" t="str">
            <v>(-) Taxas de cartões / vouchers</v>
          </cell>
          <cell r="I8615" t="str">
            <v>janeiro</v>
          </cell>
          <cell r="N8615">
            <v>72.959999999999994</v>
          </cell>
        </row>
        <row r="8616">
          <cell r="B8616" t="str">
            <v>TAXA ADMINISTRATIVA</v>
          </cell>
          <cell r="C8616" t="str">
            <v>(-) Taxas de cartões / vouchers</v>
          </cell>
          <cell r="I8616" t="str">
            <v>janeiro</v>
          </cell>
          <cell r="N8616">
            <v>157.15</v>
          </cell>
        </row>
        <row r="8617">
          <cell r="B8617" t="str">
            <v>TAXA VISA ELECTRON</v>
          </cell>
          <cell r="C8617" t="str">
            <v>(-) Taxas de cartões / vouchers</v>
          </cell>
          <cell r="I8617" t="str">
            <v>janeiro</v>
          </cell>
          <cell r="N8617">
            <v>4.88</v>
          </cell>
        </row>
        <row r="8618">
          <cell r="B8618" t="str">
            <v>TAXA MAESTRO</v>
          </cell>
          <cell r="C8618" t="str">
            <v>(-) Taxas de cartões / vouchers</v>
          </cell>
          <cell r="I8618" t="str">
            <v>janeiro</v>
          </cell>
          <cell r="N8618">
            <v>6.53</v>
          </cell>
        </row>
        <row r="8619">
          <cell r="B8619" t="str">
            <v>TAXA ELO CREDITO</v>
          </cell>
          <cell r="C8619" t="str">
            <v>(-) Taxas de cartões / vouchers</v>
          </cell>
          <cell r="I8619" t="str">
            <v>janeiro</v>
          </cell>
          <cell r="N8619">
            <v>9.93</v>
          </cell>
        </row>
        <row r="8620">
          <cell r="B8620" t="str">
            <v>TAXA AMEX</v>
          </cell>
          <cell r="C8620" t="str">
            <v>(-) Taxas de cartões / vouchers</v>
          </cell>
          <cell r="I8620" t="str">
            <v>janeiro</v>
          </cell>
          <cell r="N8620">
            <v>16.61</v>
          </cell>
        </row>
        <row r="8621">
          <cell r="B8621" t="str">
            <v>TAXA VISA</v>
          </cell>
          <cell r="C8621" t="str">
            <v>(-) Taxas de cartões / vouchers</v>
          </cell>
          <cell r="I8621" t="str">
            <v>janeiro</v>
          </cell>
          <cell r="N8621">
            <v>114.59</v>
          </cell>
        </row>
        <row r="8622">
          <cell r="B8622" t="str">
            <v>TAXA MASTERCARD</v>
          </cell>
          <cell r="C8622" t="str">
            <v>(-) Taxas de cartões / vouchers</v>
          </cell>
          <cell r="I8622" t="str">
            <v>janeiro</v>
          </cell>
          <cell r="N8622">
            <v>170.52</v>
          </cell>
        </row>
        <row r="8623">
          <cell r="B8623" t="str">
            <v>TAXA MAESTRO</v>
          </cell>
          <cell r="C8623" t="str">
            <v>(-) Taxas de cartões / vouchers</v>
          </cell>
          <cell r="I8623" t="str">
            <v>janeiro</v>
          </cell>
          <cell r="N8623">
            <v>0.14000000000000001</v>
          </cell>
        </row>
        <row r="8624">
          <cell r="B8624" t="str">
            <v>TAXA MAESTRO</v>
          </cell>
          <cell r="C8624" t="str">
            <v>(-) Taxas de cartões / vouchers</v>
          </cell>
          <cell r="I8624" t="str">
            <v>janeiro</v>
          </cell>
          <cell r="N8624">
            <v>14.98</v>
          </cell>
        </row>
        <row r="8625">
          <cell r="B8625" t="str">
            <v>TAXA ADMINISTRATIVA</v>
          </cell>
          <cell r="C8625" t="str">
            <v>(-) Taxas de cartões / vouchers</v>
          </cell>
          <cell r="I8625" t="str">
            <v>janeiro</v>
          </cell>
          <cell r="N8625">
            <v>15.71</v>
          </cell>
        </row>
        <row r="8626">
          <cell r="B8626" t="str">
            <v>TAXA VISA ELECTRON</v>
          </cell>
          <cell r="C8626" t="str">
            <v>(-) Taxas de cartões / vouchers</v>
          </cell>
          <cell r="I8626" t="str">
            <v>janeiro</v>
          </cell>
          <cell r="N8626">
            <v>20.11</v>
          </cell>
        </row>
        <row r="8627">
          <cell r="B8627" t="str">
            <v>TAXA AMEX</v>
          </cell>
          <cell r="C8627" t="str">
            <v>(-) Taxas de cartões / vouchers</v>
          </cell>
          <cell r="I8627" t="str">
            <v>janeiro</v>
          </cell>
          <cell r="N8627">
            <v>46.42</v>
          </cell>
        </row>
        <row r="8628">
          <cell r="B8628" t="str">
            <v>TAXA SODEXO</v>
          </cell>
          <cell r="C8628" t="str">
            <v>(-) Taxas de cartões / vouchers</v>
          </cell>
          <cell r="I8628" t="str">
            <v>janeiro</v>
          </cell>
          <cell r="N8628">
            <v>60.56</v>
          </cell>
        </row>
        <row r="8629">
          <cell r="B8629" t="str">
            <v>TAXA VISA</v>
          </cell>
          <cell r="C8629" t="str">
            <v>(-) Taxas de cartões / vouchers</v>
          </cell>
          <cell r="I8629" t="str">
            <v>janeiro</v>
          </cell>
          <cell r="N8629">
            <v>224.07</v>
          </cell>
        </row>
        <row r="8630">
          <cell r="B8630" t="str">
            <v>TAXA MASTERCARD</v>
          </cell>
          <cell r="C8630" t="str">
            <v>(-) Taxas de cartões / vouchers</v>
          </cell>
          <cell r="I8630" t="str">
            <v>janeiro</v>
          </cell>
          <cell r="N8630">
            <v>236.09</v>
          </cell>
        </row>
        <row r="8631">
          <cell r="B8631" t="str">
            <v>TAXA VISA ELECTRON</v>
          </cell>
          <cell r="C8631" t="str">
            <v>(-) Taxas de cartões / vouchers</v>
          </cell>
          <cell r="I8631" t="str">
            <v>janeiro</v>
          </cell>
          <cell r="N8631">
            <v>1.72</v>
          </cell>
        </row>
        <row r="8632">
          <cell r="B8632" t="str">
            <v>TAXA ELO DEBITO</v>
          </cell>
          <cell r="C8632" t="str">
            <v>(-) Taxas de cartões / vouchers</v>
          </cell>
          <cell r="I8632" t="str">
            <v>janeiro</v>
          </cell>
          <cell r="N8632">
            <v>8.43</v>
          </cell>
        </row>
        <row r="8633">
          <cell r="B8633" t="str">
            <v>TAXA ADMINISTRATIVA</v>
          </cell>
          <cell r="C8633" t="str">
            <v>(-) Taxas de cartões / vouchers</v>
          </cell>
          <cell r="I8633" t="str">
            <v>janeiro</v>
          </cell>
          <cell r="N8633">
            <v>20.47</v>
          </cell>
        </row>
        <row r="8634">
          <cell r="B8634" t="str">
            <v>TAXA MAESTRO</v>
          </cell>
          <cell r="C8634" t="str">
            <v>(-) Taxas de cartões / vouchers</v>
          </cell>
          <cell r="I8634" t="str">
            <v>janeiro</v>
          </cell>
          <cell r="N8634">
            <v>47.14</v>
          </cell>
        </row>
        <row r="8635">
          <cell r="B8635" t="str">
            <v>TAXA AMEX</v>
          </cell>
          <cell r="C8635" t="str">
            <v>(-) Taxas de cartões / vouchers</v>
          </cell>
          <cell r="I8635" t="str">
            <v>janeiro</v>
          </cell>
          <cell r="N8635">
            <v>126.05</v>
          </cell>
        </row>
        <row r="8636">
          <cell r="B8636" t="str">
            <v>TAXA VISA</v>
          </cell>
          <cell r="C8636" t="str">
            <v>(-) Taxas de cartões / vouchers</v>
          </cell>
          <cell r="I8636" t="str">
            <v>janeiro</v>
          </cell>
          <cell r="N8636">
            <v>178.65</v>
          </cell>
        </row>
        <row r="8637">
          <cell r="B8637" t="str">
            <v>TAXA MASTERCARD</v>
          </cell>
          <cell r="C8637" t="str">
            <v>(-) Taxas de cartões / vouchers</v>
          </cell>
          <cell r="I8637" t="str">
            <v>janeiro</v>
          </cell>
          <cell r="N8637">
            <v>253.67</v>
          </cell>
        </row>
        <row r="8638">
          <cell r="B8638" t="str">
            <v>TAXA MAESTRO</v>
          </cell>
          <cell r="C8638" t="str">
            <v>(-) Taxas de cartões / vouchers</v>
          </cell>
          <cell r="I8638" t="str">
            <v>janeiro</v>
          </cell>
          <cell r="N8638">
            <v>0.17</v>
          </cell>
        </row>
        <row r="8639">
          <cell r="B8639" t="str">
            <v>TAXA ADMINISTRATIVA</v>
          </cell>
          <cell r="C8639" t="str">
            <v>(-) Taxas de cartões / vouchers</v>
          </cell>
          <cell r="I8639" t="str">
            <v>janeiro</v>
          </cell>
          <cell r="N8639">
            <v>11.34</v>
          </cell>
        </row>
        <row r="8640">
          <cell r="B8640" t="str">
            <v>TAXA ELO CREDITO</v>
          </cell>
          <cell r="C8640" t="str">
            <v>(-) Taxas de cartões / vouchers</v>
          </cell>
          <cell r="I8640" t="str">
            <v>janeiro</v>
          </cell>
          <cell r="N8640">
            <v>16.02</v>
          </cell>
        </row>
        <row r="8641">
          <cell r="B8641" t="str">
            <v>TAXA ELO CREDITO</v>
          </cell>
          <cell r="C8641" t="str">
            <v>(-) Taxas de cartões / vouchers</v>
          </cell>
          <cell r="I8641" t="str">
            <v>janeiro</v>
          </cell>
          <cell r="N8641">
            <v>19.350000000000001</v>
          </cell>
        </row>
        <row r="8642">
          <cell r="B8642" t="str">
            <v>TAXA ELO DEBITO</v>
          </cell>
          <cell r="C8642" t="str">
            <v>(-) Taxas de cartões / vouchers</v>
          </cell>
          <cell r="I8642" t="str">
            <v>janeiro</v>
          </cell>
          <cell r="N8642">
            <v>23.24</v>
          </cell>
        </row>
        <row r="8643">
          <cell r="B8643" t="str">
            <v>TAXA VISA ELECTRON</v>
          </cell>
          <cell r="C8643" t="str">
            <v>(-) Taxas de cartões / vouchers</v>
          </cell>
          <cell r="I8643" t="str">
            <v>janeiro</v>
          </cell>
          <cell r="N8643">
            <v>25.44</v>
          </cell>
        </row>
        <row r="8644">
          <cell r="B8644" t="str">
            <v>TAXA VISA ELECTRON</v>
          </cell>
          <cell r="C8644" t="str">
            <v>(-) Taxas de cartões / vouchers</v>
          </cell>
          <cell r="I8644" t="str">
            <v>janeiro</v>
          </cell>
          <cell r="N8644">
            <v>31.46</v>
          </cell>
        </row>
        <row r="8645">
          <cell r="B8645" t="str">
            <v>TAXA VISA ELECTRON</v>
          </cell>
          <cell r="C8645" t="str">
            <v>(-) Taxas de cartões / vouchers</v>
          </cell>
          <cell r="I8645" t="str">
            <v>janeiro</v>
          </cell>
          <cell r="N8645">
            <v>39.270000000000003</v>
          </cell>
        </row>
        <row r="8646">
          <cell r="B8646" t="str">
            <v>TAXA ELO CREDITO</v>
          </cell>
          <cell r="C8646" t="str">
            <v>(-) Taxas de cartões / vouchers</v>
          </cell>
          <cell r="I8646" t="str">
            <v>janeiro</v>
          </cell>
          <cell r="N8646">
            <v>43.08</v>
          </cell>
        </row>
        <row r="8647">
          <cell r="B8647" t="str">
            <v>TAXA AMEX</v>
          </cell>
          <cell r="C8647" t="str">
            <v>(-) Taxas de cartões / vouchers</v>
          </cell>
          <cell r="I8647" t="str">
            <v>janeiro</v>
          </cell>
          <cell r="N8647">
            <v>49.47</v>
          </cell>
        </row>
        <row r="8648">
          <cell r="B8648" t="str">
            <v>TAXA MAESTRO</v>
          </cell>
          <cell r="C8648" t="str">
            <v>(-) Taxas de cartões / vouchers</v>
          </cell>
          <cell r="I8648" t="str">
            <v>janeiro</v>
          </cell>
          <cell r="N8648">
            <v>61.96</v>
          </cell>
        </row>
        <row r="8649">
          <cell r="B8649" t="str">
            <v>TAXA ADMINISTRATIVA</v>
          </cell>
          <cell r="C8649" t="str">
            <v>(-) Taxas de cartões / vouchers</v>
          </cell>
          <cell r="I8649" t="str">
            <v>janeiro</v>
          </cell>
          <cell r="N8649">
            <v>79.900000000000006</v>
          </cell>
        </row>
        <row r="8650">
          <cell r="B8650" t="str">
            <v>TAXA MAESTRO</v>
          </cell>
          <cell r="C8650" t="str">
            <v>(-) Taxas de cartões / vouchers</v>
          </cell>
          <cell r="I8650" t="str">
            <v>janeiro</v>
          </cell>
          <cell r="N8650">
            <v>89.51</v>
          </cell>
        </row>
        <row r="8651">
          <cell r="B8651" t="str">
            <v>TAXA TICKET</v>
          </cell>
          <cell r="C8651" t="str">
            <v>(-) Taxas de cartões / vouchers</v>
          </cell>
          <cell r="I8651" t="str">
            <v>janeiro</v>
          </cell>
          <cell r="N8651">
            <v>98.07</v>
          </cell>
        </row>
        <row r="8652">
          <cell r="B8652" t="str">
            <v>TAXA MAESTRO</v>
          </cell>
          <cell r="C8652" t="str">
            <v>(-) Taxas de cartões / vouchers</v>
          </cell>
          <cell r="I8652" t="str">
            <v>janeiro</v>
          </cell>
          <cell r="N8652">
            <v>101.99</v>
          </cell>
        </row>
        <row r="8653">
          <cell r="B8653" t="str">
            <v>TAXA ALELO</v>
          </cell>
          <cell r="C8653" t="str">
            <v>(-) Taxas de cartões / vouchers</v>
          </cell>
          <cell r="I8653" t="str">
            <v>janeiro</v>
          </cell>
          <cell r="N8653">
            <v>107.57</v>
          </cell>
        </row>
        <row r="8654">
          <cell r="B8654" t="str">
            <v>TAXA AMEX</v>
          </cell>
          <cell r="C8654" t="str">
            <v>(-) Taxas de cartões / vouchers</v>
          </cell>
          <cell r="I8654" t="str">
            <v>janeiro</v>
          </cell>
          <cell r="N8654">
            <v>110.76</v>
          </cell>
        </row>
        <row r="8655">
          <cell r="B8655" t="str">
            <v>TAXA AMEX</v>
          </cell>
          <cell r="C8655" t="str">
            <v>(-) Taxas de cartões / vouchers</v>
          </cell>
          <cell r="I8655" t="str">
            <v>janeiro</v>
          </cell>
          <cell r="N8655">
            <v>214.62</v>
          </cell>
        </row>
        <row r="8656">
          <cell r="B8656" t="str">
            <v>TAXA VISA</v>
          </cell>
          <cell r="C8656" t="str">
            <v>(-) Taxas de cartões / vouchers</v>
          </cell>
          <cell r="I8656" t="str">
            <v>janeiro</v>
          </cell>
          <cell r="N8656">
            <v>281.12</v>
          </cell>
        </row>
        <row r="8657">
          <cell r="B8657" t="str">
            <v>TAXA MASTERCARD</v>
          </cell>
          <cell r="C8657" t="str">
            <v>(-) Taxas de cartões / vouchers</v>
          </cell>
          <cell r="I8657" t="str">
            <v>janeiro</v>
          </cell>
          <cell r="N8657">
            <v>348.29</v>
          </cell>
        </row>
        <row r="8658">
          <cell r="B8658" t="str">
            <v>TAXA MASTERCARD</v>
          </cell>
          <cell r="C8658" t="str">
            <v>(-) Taxas de cartões / vouchers</v>
          </cell>
          <cell r="I8658" t="str">
            <v>janeiro</v>
          </cell>
          <cell r="N8658">
            <v>409.8</v>
          </cell>
        </row>
        <row r="8659">
          <cell r="B8659" t="str">
            <v>TAXA VISA</v>
          </cell>
          <cell r="C8659" t="str">
            <v>(-) Taxas de cartões / vouchers</v>
          </cell>
          <cell r="I8659" t="str">
            <v>janeiro</v>
          </cell>
          <cell r="N8659">
            <v>457.52</v>
          </cell>
        </row>
        <row r="8660">
          <cell r="B8660" t="str">
            <v>TAXA MASTERCARD</v>
          </cell>
          <cell r="C8660" t="str">
            <v>(-) Taxas de cartões / vouchers</v>
          </cell>
          <cell r="I8660" t="str">
            <v>janeiro</v>
          </cell>
          <cell r="N8660">
            <v>539.63</v>
          </cell>
        </row>
        <row r="8661">
          <cell r="B8661" t="str">
            <v>TAXA VISA</v>
          </cell>
          <cell r="C8661" t="str">
            <v>(-) Taxas de cartões / vouchers</v>
          </cell>
          <cell r="I8661" t="str">
            <v>janeiro</v>
          </cell>
          <cell r="N8661">
            <v>561.79</v>
          </cell>
        </row>
        <row r="8662">
          <cell r="B8662" t="str">
            <v>TAXA VISA ELECTRON</v>
          </cell>
          <cell r="C8662" t="str">
            <v>(-) Taxas de cartões / vouchers</v>
          </cell>
          <cell r="I8662" t="str">
            <v>janeiro</v>
          </cell>
          <cell r="N8662">
            <v>9.32</v>
          </cell>
        </row>
        <row r="8663">
          <cell r="B8663" t="str">
            <v>TAXA ELO CREDITO</v>
          </cell>
          <cell r="C8663" t="str">
            <v>(-) Taxas de cartões / vouchers</v>
          </cell>
          <cell r="I8663" t="str">
            <v>janeiro</v>
          </cell>
          <cell r="N8663">
            <v>32.42</v>
          </cell>
        </row>
        <row r="8664">
          <cell r="B8664" t="str">
            <v>TAXA MAESTRO</v>
          </cell>
          <cell r="C8664" t="str">
            <v>(-) Taxas de cartões / vouchers</v>
          </cell>
          <cell r="I8664" t="str">
            <v>janeiro</v>
          </cell>
          <cell r="N8664">
            <v>45.21</v>
          </cell>
        </row>
        <row r="8665">
          <cell r="B8665" t="str">
            <v>TAXA ADMINISTRATIVA</v>
          </cell>
          <cell r="C8665" t="str">
            <v>(-) Taxas de cartões / vouchers</v>
          </cell>
          <cell r="I8665" t="str">
            <v>janeiro</v>
          </cell>
          <cell r="N8665">
            <v>125.64</v>
          </cell>
        </row>
        <row r="8666">
          <cell r="B8666" t="str">
            <v>TAXA MASTERCARD</v>
          </cell>
          <cell r="C8666" t="str">
            <v>(-) Taxas de cartões / vouchers</v>
          </cell>
          <cell r="I8666" t="str">
            <v>janeiro</v>
          </cell>
          <cell r="N8666">
            <v>130.83000000000001</v>
          </cell>
        </row>
        <row r="8667">
          <cell r="B8667" t="str">
            <v>TAXA VISA</v>
          </cell>
          <cell r="C8667" t="str">
            <v>(-) Taxas de cartões / vouchers</v>
          </cell>
          <cell r="I8667" t="str">
            <v>janeiro</v>
          </cell>
          <cell r="N8667">
            <v>149.38999999999999</v>
          </cell>
        </row>
        <row r="8668">
          <cell r="B8668" t="str">
            <v>TAXA AMEX</v>
          </cell>
          <cell r="C8668" t="str">
            <v>(-) Taxas de cartões / vouchers</v>
          </cell>
          <cell r="I8668" t="str">
            <v>janeiro</v>
          </cell>
          <cell r="N8668">
            <v>185.52</v>
          </cell>
        </row>
        <row r="8669">
          <cell r="B8669" t="str">
            <v>TAXA MAESTRO</v>
          </cell>
          <cell r="C8669" t="str">
            <v>(-) Taxas de cartões / vouchers</v>
          </cell>
          <cell r="I8669" t="str">
            <v>janeiro</v>
          </cell>
          <cell r="N8669">
            <v>16.899999999999999</v>
          </cell>
        </row>
        <row r="8670">
          <cell r="B8670" t="str">
            <v>TAXA VISA ELECTRON</v>
          </cell>
          <cell r="C8670" t="str">
            <v>(-) Taxas de cartões / vouchers</v>
          </cell>
          <cell r="I8670" t="str">
            <v>janeiro</v>
          </cell>
          <cell r="N8670">
            <v>20.29</v>
          </cell>
        </row>
        <row r="8671">
          <cell r="B8671" t="str">
            <v>TAXA ELO CREDITO</v>
          </cell>
          <cell r="C8671" t="str">
            <v>(-) Taxas de cartões / vouchers</v>
          </cell>
          <cell r="I8671" t="str">
            <v>janeiro</v>
          </cell>
          <cell r="N8671">
            <v>28.48</v>
          </cell>
        </row>
        <row r="8672">
          <cell r="B8672" t="str">
            <v>TAXA ADMINISTRATIVA</v>
          </cell>
          <cell r="C8672" t="str">
            <v>(-) Taxas de cartões / vouchers</v>
          </cell>
          <cell r="I8672" t="str">
            <v>janeiro</v>
          </cell>
          <cell r="N8672">
            <v>56.47</v>
          </cell>
        </row>
        <row r="8673">
          <cell r="B8673" t="str">
            <v>TAXA AMEX</v>
          </cell>
          <cell r="C8673" t="str">
            <v>(-) Taxas de cartões / vouchers</v>
          </cell>
          <cell r="I8673" t="str">
            <v>janeiro</v>
          </cell>
          <cell r="N8673">
            <v>89.97</v>
          </cell>
        </row>
        <row r="8674">
          <cell r="B8674" t="str">
            <v>TAXA VISA</v>
          </cell>
          <cell r="C8674" t="str">
            <v>(-) Taxas de cartões / vouchers</v>
          </cell>
          <cell r="I8674" t="str">
            <v>janeiro</v>
          </cell>
          <cell r="N8674">
            <v>183.43</v>
          </cell>
        </row>
        <row r="8675">
          <cell r="B8675" t="str">
            <v>TAXA MASTERCARD</v>
          </cell>
          <cell r="C8675" t="str">
            <v>(-) Taxas de cartões / vouchers</v>
          </cell>
          <cell r="I8675" t="str">
            <v>janeiro</v>
          </cell>
          <cell r="N8675">
            <v>358.21</v>
          </cell>
        </row>
        <row r="8676">
          <cell r="B8676" t="str">
            <v>TAXA ELO DEBITO</v>
          </cell>
          <cell r="C8676" t="str">
            <v>(-) Taxas de cartões / vouchers</v>
          </cell>
          <cell r="I8676" t="str">
            <v>janeiro</v>
          </cell>
          <cell r="N8676">
            <v>3.7</v>
          </cell>
        </row>
        <row r="8677">
          <cell r="B8677" t="str">
            <v>TAXA ELO CREDITO</v>
          </cell>
          <cell r="C8677" t="str">
            <v>(-) Taxas de cartões / vouchers</v>
          </cell>
          <cell r="I8677" t="str">
            <v>janeiro</v>
          </cell>
          <cell r="N8677">
            <v>11.85</v>
          </cell>
        </row>
        <row r="8678">
          <cell r="B8678" t="str">
            <v>TAXA SODEXO</v>
          </cell>
          <cell r="C8678" t="str">
            <v>(-) Taxas de cartões / vouchers</v>
          </cell>
          <cell r="I8678" t="str">
            <v>janeiro</v>
          </cell>
          <cell r="N8678">
            <v>23</v>
          </cell>
        </row>
        <row r="8679">
          <cell r="B8679" t="str">
            <v>TAXA ADMINISTRATIVA</v>
          </cell>
          <cell r="C8679" t="str">
            <v>(-) Taxas de cartões / vouchers</v>
          </cell>
          <cell r="I8679" t="str">
            <v>janeiro</v>
          </cell>
          <cell r="N8679">
            <v>23.05</v>
          </cell>
        </row>
        <row r="8680">
          <cell r="B8680" t="str">
            <v>TAXA VR BENEFICIOS</v>
          </cell>
          <cell r="C8680" t="str">
            <v>(-) Taxas de cartões / vouchers</v>
          </cell>
          <cell r="I8680" t="str">
            <v>janeiro</v>
          </cell>
          <cell r="N8680">
            <v>24.64</v>
          </cell>
        </row>
        <row r="8681">
          <cell r="B8681" t="str">
            <v>TAXA MAESTRO</v>
          </cell>
          <cell r="C8681" t="str">
            <v>(-) Taxas de cartões / vouchers</v>
          </cell>
          <cell r="I8681" t="str">
            <v>janeiro</v>
          </cell>
          <cell r="N8681">
            <v>36.79</v>
          </cell>
        </row>
        <row r="8682">
          <cell r="B8682" t="str">
            <v>TAXA VISA</v>
          </cell>
          <cell r="C8682" t="str">
            <v>(-) Taxas de cartões / vouchers</v>
          </cell>
          <cell r="I8682" t="str">
            <v>janeiro</v>
          </cell>
          <cell r="N8682">
            <v>215.08</v>
          </cell>
        </row>
        <row r="8683">
          <cell r="B8683" t="str">
            <v>TAXA MASTERCARD</v>
          </cell>
          <cell r="C8683" t="str">
            <v>(-) Taxas de cartões / vouchers</v>
          </cell>
          <cell r="I8683" t="str">
            <v>janeiro</v>
          </cell>
          <cell r="N8683">
            <v>278.82</v>
          </cell>
        </row>
        <row r="8684">
          <cell r="B8684" t="str">
            <v>TAXA AMEX</v>
          </cell>
          <cell r="C8684" t="str">
            <v>(-) Taxas de cartões / vouchers</v>
          </cell>
          <cell r="I8684" t="str">
            <v>janeiro</v>
          </cell>
          <cell r="N8684">
            <v>292.25</v>
          </cell>
        </row>
        <row r="8685">
          <cell r="B8685" t="str">
            <v>TAXA VISA</v>
          </cell>
          <cell r="C8685" t="str">
            <v>(-) Taxas de cartões / vouchers</v>
          </cell>
          <cell r="I8685" t="str">
            <v>janeiro</v>
          </cell>
          <cell r="N8685">
            <v>3.1</v>
          </cell>
        </row>
        <row r="8686">
          <cell r="B8686" t="str">
            <v>TAXA VISA ELECTRON</v>
          </cell>
          <cell r="C8686" t="str">
            <v>(-) Taxas de cartões / vouchers</v>
          </cell>
          <cell r="I8686" t="str">
            <v>janeiro</v>
          </cell>
          <cell r="N8686">
            <v>17.55</v>
          </cell>
        </row>
        <row r="8687">
          <cell r="B8687" t="str">
            <v>TAXA MAESTRO</v>
          </cell>
          <cell r="C8687" t="str">
            <v>(-) Taxas de cartões / vouchers</v>
          </cell>
          <cell r="I8687" t="str">
            <v>janeiro</v>
          </cell>
          <cell r="N8687">
            <v>45.61</v>
          </cell>
        </row>
        <row r="8688">
          <cell r="B8688" t="str">
            <v>TAXA ADMINISTRATIVA</v>
          </cell>
          <cell r="C8688" t="str">
            <v>(-) Taxas de cartões / vouchers</v>
          </cell>
          <cell r="I8688" t="str">
            <v>janeiro</v>
          </cell>
          <cell r="N8688">
            <v>57.91</v>
          </cell>
        </row>
        <row r="8689">
          <cell r="B8689" t="str">
            <v>TAXA AMEX</v>
          </cell>
          <cell r="C8689" t="str">
            <v>(-) Taxas de cartões / vouchers</v>
          </cell>
          <cell r="I8689" t="str">
            <v>janeiro</v>
          </cell>
          <cell r="N8689">
            <v>199.72</v>
          </cell>
        </row>
        <row r="8690">
          <cell r="B8690" t="str">
            <v>TAXA VISA</v>
          </cell>
          <cell r="C8690" t="str">
            <v>(-) Taxas de cartões / vouchers</v>
          </cell>
          <cell r="I8690" t="str">
            <v>janeiro</v>
          </cell>
          <cell r="N8690">
            <v>217.39</v>
          </cell>
        </row>
        <row r="8691">
          <cell r="B8691" t="str">
            <v>TAXA MASTERCARD</v>
          </cell>
          <cell r="C8691" t="str">
            <v>(-) Taxas de cartões / vouchers</v>
          </cell>
          <cell r="I8691" t="str">
            <v>janeiro</v>
          </cell>
          <cell r="N8691">
            <v>611.09</v>
          </cell>
        </row>
        <row r="8692">
          <cell r="B8692" t="str">
            <v>TAXA ELO DEBITO</v>
          </cell>
          <cell r="C8692" t="str">
            <v>(-) Taxas de cartões / vouchers</v>
          </cell>
          <cell r="I8692" t="str">
            <v>janeiro</v>
          </cell>
          <cell r="N8692">
            <v>3.3</v>
          </cell>
        </row>
        <row r="8693">
          <cell r="B8693" t="str">
            <v>TAXA ELO CREDITO</v>
          </cell>
          <cell r="C8693" t="str">
            <v>(-) Taxas de cartões / vouchers</v>
          </cell>
          <cell r="I8693" t="str">
            <v>janeiro</v>
          </cell>
          <cell r="N8693">
            <v>5.68</v>
          </cell>
        </row>
        <row r="8694">
          <cell r="B8694" t="str">
            <v>TAXA ELO DEBITO</v>
          </cell>
          <cell r="C8694" t="str">
            <v>(-) Taxas de cartões / vouchers</v>
          </cell>
          <cell r="I8694" t="str">
            <v>janeiro</v>
          </cell>
          <cell r="N8694">
            <v>7.24</v>
          </cell>
        </row>
        <row r="8695">
          <cell r="B8695" t="str">
            <v>TAXA VISA ELECTRON</v>
          </cell>
          <cell r="C8695" t="str">
            <v>(-) Taxas de cartões / vouchers</v>
          </cell>
          <cell r="I8695" t="str">
            <v>janeiro</v>
          </cell>
          <cell r="N8695">
            <v>17.95</v>
          </cell>
        </row>
        <row r="8696">
          <cell r="B8696" t="str">
            <v>TAXA TICKET</v>
          </cell>
          <cell r="C8696" t="str">
            <v>(-) Taxas de cartões / vouchers</v>
          </cell>
          <cell r="I8696" t="str">
            <v>janeiro</v>
          </cell>
          <cell r="N8696">
            <v>24.74</v>
          </cell>
        </row>
        <row r="8697">
          <cell r="B8697" t="str">
            <v>TAXA VISA ELECTRON</v>
          </cell>
          <cell r="C8697" t="str">
            <v>(-) Taxas de cartões / vouchers</v>
          </cell>
          <cell r="I8697" t="str">
            <v>janeiro</v>
          </cell>
          <cell r="N8697">
            <v>35.32</v>
          </cell>
        </row>
        <row r="8698">
          <cell r="B8698" t="str">
            <v>TAXA ADMINISTRATIVA</v>
          </cell>
          <cell r="C8698" t="str">
            <v>(-) Taxas de cartões / vouchers</v>
          </cell>
          <cell r="I8698" t="str">
            <v>janeiro</v>
          </cell>
          <cell r="N8698">
            <v>47.46</v>
          </cell>
        </row>
        <row r="8699">
          <cell r="B8699" t="str">
            <v>TAXA ELO CREDITO</v>
          </cell>
          <cell r="C8699" t="str">
            <v>(-) Taxas de cartões / vouchers</v>
          </cell>
          <cell r="I8699" t="str">
            <v>janeiro</v>
          </cell>
          <cell r="N8699">
            <v>51.24</v>
          </cell>
        </row>
        <row r="8700">
          <cell r="B8700" t="str">
            <v>TAXA ELO CREDITO</v>
          </cell>
          <cell r="C8700" t="str">
            <v>(-) Taxas de cartões / vouchers</v>
          </cell>
          <cell r="I8700" t="str">
            <v>janeiro</v>
          </cell>
          <cell r="N8700">
            <v>51.7</v>
          </cell>
        </row>
        <row r="8701">
          <cell r="B8701" t="str">
            <v>TAXA VISA ELECTRON</v>
          </cell>
          <cell r="C8701" t="str">
            <v>(-) Taxas de cartões / vouchers</v>
          </cell>
          <cell r="I8701" t="str">
            <v>janeiro</v>
          </cell>
          <cell r="N8701">
            <v>55.42</v>
          </cell>
        </row>
        <row r="8702">
          <cell r="B8702" t="str">
            <v>TAXA AMEX</v>
          </cell>
          <cell r="C8702" t="str">
            <v>(-) Taxas de cartões / vouchers</v>
          </cell>
          <cell r="I8702" t="str">
            <v>janeiro</v>
          </cell>
          <cell r="N8702">
            <v>56.2</v>
          </cell>
        </row>
        <row r="8703">
          <cell r="B8703" t="str">
            <v>TAXA MAESTRO</v>
          </cell>
          <cell r="C8703" t="str">
            <v>(-) Taxas de cartões / vouchers</v>
          </cell>
          <cell r="I8703" t="str">
            <v>janeiro</v>
          </cell>
          <cell r="N8703">
            <v>86.2</v>
          </cell>
        </row>
        <row r="8704">
          <cell r="B8704" t="str">
            <v>TAXA MAESTRO</v>
          </cell>
          <cell r="C8704" t="str">
            <v>(-) Taxas de cartões / vouchers</v>
          </cell>
          <cell r="I8704" t="str">
            <v>janeiro</v>
          </cell>
          <cell r="N8704">
            <v>93.28</v>
          </cell>
        </row>
        <row r="8705">
          <cell r="B8705" t="str">
            <v>TAXA MAESTRO</v>
          </cell>
          <cell r="C8705" t="str">
            <v>(-) Taxas de cartões / vouchers</v>
          </cell>
          <cell r="I8705" t="str">
            <v>janeiro</v>
          </cell>
          <cell r="N8705">
            <v>124.54</v>
          </cell>
        </row>
        <row r="8706">
          <cell r="B8706" t="str">
            <v>TAXA AMEX</v>
          </cell>
          <cell r="C8706" t="str">
            <v>(-) Taxas de cartões / vouchers</v>
          </cell>
          <cell r="I8706" t="str">
            <v>janeiro</v>
          </cell>
          <cell r="N8706">
            <v>169.17</v>
          </cell>
        </row>
        <row r="8707">
          <cell r="B8707" t="str">
            <v>TAXA VISA</v>
          </cell>
          <cell r="C8707" t="str">
            <v>(-) Taxas de cartões / vouchers</v>
          </cell>
          <cell r="I8707" t="str">
            <v>janeiro</v>
          </cell>
          <cell r="N8707">
            <v>251.01</v>
          </cell>
        </row>
        <row r="8708">
          <cell r="B8708" t="str">
            <v>TAXA AMEX</v>
          </cell>
          <cell r="C8708" t="str">
            <v>(-) Taxas de cartões / vouchers</v>
          </cell>
          <cell r="I8708" t="str">
            <v>janeiro</v>
          </cell>
          <cell r="N8708">
            <v>295.79000000000002</v>
          </cell>
        </row>
        <row r="8709">
          <cell r="B8709" t="str">
            <v>TAXA VISA</v>
          </cell>
          <cell r="C8709" t="str">
            <v>(-) Taxas de cartões / vouchers</v>
          </cell>
          <cell r="I8709" t="str">
            <v>janeiro</v>
          </cell>
          <cell r="N8709">
            <v>402.58</v>
          </cell>
        </row>
        <row r="8710">
          <cell r="B8710" t="str">
            <v>TAXA MASTERCARD</v>
          </cell>
          <cell r="C8710" t="str">
            <v>(-) Taxas de cartões / vouchers</v>
          </cell>
          <cell r="I8710" t="str">
            <v>janeiro</v>
          </cell>
          <cell r="N8710">
            <v>423.68</v>
          </cell>
        </row>
        <row r="8711">
          <cell r="B8711" t="str">
            <v>TAXA MASTERCARD</v>
          </cell>
          <cell r="C8711" t="str">
            <v>(-) Taxas de cartões / vouchers</v>
          </cell>
          <cell r="I8711" t="str">
            <v>janeiro</v>
          </cell>
          <cell r="N8711">
            <v>428.6</v>
          </cell>
        </row>
        <row r="8712">
          <cell r="B8712" t="str">
            <v>TAXA VISA</v>
          </cell>
          <cell r="C8712" t="str">
            <v>(-) Taxas de cartões / vouchers</v>
          </cell>
          <cell r="I8712" t="str">
            <v>janeiro</v>
          </cell>
          <cell r="N8712">
            <v>464.23</v>
          </cell>
        </row>
        <row r="8713">
          <cell r="B8713" t="str">
            <v>TAXA MASTERCARD</v>
          </cell>
          <cell r="C8713" t="str">
            <v>(-) Taxas de cartões / vouchers</v>
          </cell>
          <cell r="I8713" t="str">
            <v>janeiro</v>
          </cell>
          <cell r="N8713">
            <v>503.48</v>
          </cell>
        </row>
        <row r="8714">
          <cell r="B8714" t="str">
            <v>TAXA VISA ELECTRON</v>
          </cell>
          <cell r="C8714" t="str">
            <v>(-) Taxas de cartões / vouchers</v>
          </cell>
          <cell r="I8714" t="str">
            <v>janeiro</v>
          </cell>
          <cell r="N8714">
            <v>6.24</v>
          </cell>
        </row>
        <row r="8715">
          <cell r="B8715" t="str">
            <v>TAXA AMEX</v>
          </cell>
          <cell r="C8715" t="str">
            <v>(-) Taxas de cartões / vouchers</v>
          </cell>
          <cell r="I8715" t="str">
            <v>janeiro</v>
          </cell>
          <cell r="N8715">
            <v>7.42</v>
          </cell>
        </row>
        <row r="8716">
          <cell r="B8716" t="str">
            <v>TAXA VISA ELECTRON</v>
          </cell>
          <cell r="C8716" t="str">
            <v>(-) Taxas de cartões / vouchers</v>
          </cell>
          <cell r="I8716" t="str">
            <v>janeiro</v>
          </cell>
          <cell r="N8716">
            <v>22.2</v>
          </cell>
        </row>
        <row r="8717">
          <cell r="B8717" t="str">
            <v>TAXA ELO CREDITO</v>
          </cell>
          <cell r="C8717" t="str">
            <v>(-) Taxas de cartões / vouchers</v>
          </cell>
          <cell r="I8717" t="str">
            <v>janeiro</v>
          </cell>
          <cell r="N8717">
            <v>29.66</v>
          </cell>
        </row>
        <row r="8718">
          <cell r="B8718" t="str">
            <v>TAXA MAESTRO</v>
          </cell>
          <cell r="C8718" t="str">
            <v>(-) Taxas de cartões / vouchers</v>
          </cell>
          <cell r="I8718" t="str">
            <v>janeiro</v>
          </cell>
          <cell r="N8718">
            <v>40.17</v>
          </cell>
        </row>
        <row r="8719">
          <cell r="B8719" t="str">
            <v>TAXA ALELO</v>
          </cell>
          <cell r="C8719" t="str">
            <v>(-) Taxas de cartões / vouchers</v>
          </cell>
          <cell r="I8719" t="str">
            <v>janeiro</v>
          </cell>
          <cell r="N8719">
            <v>51.27</v>
          </cell>
        </row>
        <row r="8720">
          <cell r="B8720" t="str">
            <v>TAXA ADMINISTRATIVA</v>
          </cell>
          <cell r="C8720" t="str">
            <v>(-) Taxas de cartões / vouchers</v>
          </cell>
          <cell r="I8720" t="str">
            <v>janeiro</v>
          </cell>
          <cell r="N8720">
            <v>125.62</v>
          </cell>
        </row>
        <row r="8721">
          <cell r="B8721" t="str">
            <v>TAXA VISA</v>
          </cell>
          <cell r="C8721" t="str">
            <v>(-) Taxas de cartões / vouchers</v>
          </cell>
          <cell r="I8721" t="str">
            <v>janeiro</v>
          </cell>
          <cell r="N8721">
            <v>126.07</v>
          </cell>
        </row>
        <row r="8722">
          <cell r="B8722" t="str">
            <v>TAXA MASTERCARD</v>
          </cell>
          <cell r="C8722" t="str">
            <v>(-) Taxas de cartões / vouchers</v>
          </cell>
          <cell r="I8722" t="str">
            <v>janeiro</v>
          </cell>
          <cell r="N8722">
            <v>147.15</v>
          </cell>
        </row>
        <row r="8723">
          <cell r="B8723" t="str">
            <v>TAXA MAESTRO</v>
          </cell>
          <cell r="C8723" t="str">
            <v>(-) Taxas de cartões / vouchers</v>
          </cell>
          <cell r="I8723" t="str">
            <v>janeiro</v>
          </cell>
          <cell r="N8723">
            <v>25.66</v>
          </cell>
        </row>
        <row r="8724">
          <cell r="B8724" t="str">
            <v>TAXA ADMINISTRATIVA</v>
          </cell>
          <cell r="C8724" t="str">
            <v>(-) Taxas de cartões / vouchers</v>
          </cell>
          <cell r="I8724" t="str">
            <v>janeiro</v>
          </cell>
          <cell r="N8724">
            <v>27.78</v>
          </cell>
        </row>
        <row r="8725">
          <cell r="B8725" t="str">
            <v>TAXA VISA</v>
          </cell>
          <cell r="C8725" t="str">
            <v>(-) Taxas de cartões / vouchers</v>
          </cell>
          <cell r="I8725" t="str">
            <v>janeiro</v>
          </cell>
          <cell r="N8725">
            <v>86.36</v>
          </cell>
        </row>
        <row r="8726">
          <cell r="B8726" t="str">
            <v>TAXA ELO CREDITO</v>
          </cell>
          <cell r="C8726" t="str">
            <v>(-) Taxas de cartões / vouchers</v>
          </cell>
          <cell r="I8726" t="str">
            <v>janeiro</v>
          </cell>
          <cell r="N8726">
            <v>107.41</v>
          </cell>
        </row>
        <row r="8727">
          <cell r="B8727" t="str">
            <v>TAXA MASTERCARD</v>
          </cell>
          <cell r="C8727" t="str">
            <v>(-) Taxas de cartões / vouchers</v>
          </cell>
          <cell r="I8727" t="str">
            <v>janeiro</v>
          </cell>
          <cell r="N8727">
            <v>315.06</v>
          </cell>
        </row>
        <row r="8728">
          <cell r="B8728" t="str">
            <v>TAXA AMEX</v>
          </cell>
          <cell r="C8728" t="str">
            <v>(-) Taxas de cartões / vouchers</v>
          </cell>
          <cell r="I8728" t="str">
            <v>janeiro</v>
          </cell>
          <cell r="N8728">
            <v>443.8</v>
          </cell>
        </row>
        <row r="8729">
          <cell r="B8729" t="str">
            <v>TAXA ADMINISTRATIVA</v>
          </cell>
          <cell r="C8729" t="str">
            <v>(-) Taxas de cartões / vouchers</v>
          </cell>
          <cell r="I8729" t="str">
            <v>janeiro</v>
          </cell>
          <cell r="N8729">
            <v>3.31</v>
          </cell>
        </row>
        <row r="8730">
          <cell r="B8730" t="str">
            <v>TAXA VISA ELECTRON</v>
          </cell>
          <cell r="C8730" t="str">
            <v>(-) Taxas de cartões / vouchers</v>
          </cell>
          <cell r="I8730" t="str">
            <v>janeiro</v>
          </cell>
          <cell r="N8730">
            <v>9.51</v>
          </cell>
        </row>
        <row r="8731">
          <cell r="B8731" t="str">
            <v>TAXA ELO CREDITO</v>
          </cell>
          <cell r="C8731" t="str">
            <v>(-) Taxas de cartões / vouchers</v>
          </cell>
          <cell r="I8731" t="str">
            <v>janeiro</v>
          </cell>
          <cell r="N8731">
            <v>14.15</v>
          </cell>
        </row>
        <row r="8732">
          <cell r="B8732" t="str">
            <v>TAXA MAESTRO</v>
          </cell>
          <cell r="C8732" t="str">
            <v>(-) Taxas de cartões / vouchers</v>
          </cell>
          <cell r="I8732" t="str">
            <v>janeiro</v>
          </cell>
          <cell r="N8732">
            <v>78.510000000000005</v>
          </cell>
        </row>
        <row r="8733">
          <cell r="B8733" t="str">
            <v>TAXA AMEX</v>
          </cell>
          <cell r="C8733" t="str">
            <v>(-) Taxas de cartões / vouchers</v>
          </cell>
          <cell r="I8733" t="str">
            <v>janeiro</v>
          </cell>
          <cell r="N8733">
            <v>134.52000000000001</v>
          </cell>
        </row>
        <row r="8734">
          <cell r="B8734" t="str">
            <v>TAXA VISA</v>
          </cell>
          <cell r="C8734" t="str">
            <v>(-) Taxas de cartões / vouchers</v>
          </cell>
          <cell r="I8734" t="str">
            <v>janeiro</v>
          </cell>
          <cell r="N8734">
            <v>338.27</v>
          </cell>
        </row>
        <row r="8735">
          <cell r="B8735" t="str">
            <v>TAXA MASTERCARD</v>
          </cell>
          <cell r="C8735" t="str">
            <v>(-) Taxas de cartões / vouchers</v>
          </cell>
          <cell r="I8735" t="str">
            <v>janeiro</v>
          </cell>
          <cell r="N8735">
            <v>350.92</v>
          </cell>
        </row>
        <row r="8736">
          <cell r="B8736" t="str">
            <v>TAXA VISA ELECTRON</v>
          </cell>
          <cell r="C8736" t="str">
            <v>(-) Taxas de cartões / vouchers</v>
          </cell>
          <cell r="I8736" t="str">
            <v>janeiro</v>
          </cell>
          <cell r="N8736">
            <v>1.95</v>
          </cell>
        </row>
        <row r="8737">
          <cell r="B8737" t="str">
            <v>TAXA ELO CREDITO</v>
          </cell>
          <cell r="C8737" t="str">
            <v>(-) Taxas de cartões / vouchers</v>
          </cell>
          <cell r="I8737" t="str">
            <v>janeiro</v>
          </cell>
          <cell r="N8737">
            <v>4.4000000000000004</v>
          </cell>
        </row>
        <row r="8738">
          <cell r="B8738" t="str">
            <v>TAXA ADMINISTRATIVA</v>
          </cell>
          <cell r="C8738" t="str">
            <v>(-) Taxas de cartões / vouchers</v>
          </cell>
          <cell r="I8738" t="str">
            <v>janeiro</v>
          </cell>
          <cell r="N8738">
            <v>12.79</v>
          </cell>
        </row>
        <row r="8739">
          <cell r="B8739" t="str">
            <v>TAXA MAESTRO</v>
          </cell>
          <cell r="C8739" t="str">
            <v>(-) Taxas de cartões / vouchers</v>
          </cell>
          <cell r="I8739" t="str">
            <v>janeiro</v>
          </cell>
          <cell r="N8739">
            <v>20.28</v>
          </cell>
        </row>
        <row r="8740">
          <cell r="B8740" t="str">
            <v>TAXA ALELO</v>
          </cell>
          <cell r="C8740" t="str">
            <v>(-) Taxas de cartões / vouchers</v>
          </cell>
          <cell r="I8740" t="str">
            <v>janeiro</v>
          </cell>
          <cell r="N8740">
            <v>26.19</v>
          </cell>
        </row>
        <row r="8741">
          <cell r="B8741" t="str">
            <v>TAXA AMEX</v>
          </cell>
          <cell r="C8741" t="str">
            <v>(-) Taxas de cartões / vouchers</v>
          </cell>
          <cell r="I8741" t="str">
            <v>janeiro</v>
          </cell>
          <cell r="N8741">
            <v>155.62</v>
          </cell>
        </row>
        <row r="8742">
          <cell r="B8742" t="str">
            <v>TAXA VISA</v>
          </cell>
          <cell r="C8742" t="str">
            <v>(-) Taxas de cartões / vouchers</v>
          </cell>
          <cell r="I8742" t="str">
            <v>janeiro</v>
          </cell>
          <cell r="N8742">
            <v>186.8</v>
          </cell>
        </row>
        <row r="8743">
          <cell r="B8743" t="str">
            <v>TAXA MASTERCARD</v>
          </cell>
          <cell r="C8743" t="str">
            <v>(-) Taxas de cartões / vouchers</v>
          </cell>
          <cell r="I8743" t="str">
            <v>janeiro</v>
          </cell>
          <cell r="N8743">
            <v>309.37</v>
          </cell>
        </row>
        <row r="8744">
          <cell r="B8744" t="str">
            <v>TAXA ELO DEBITO</v>
          </cell>
          <cell r="C8744" t="str">
            <v>(-) Taxas de cartões / vouchers</v>
          </cell>
          <cell r="I8744" t="str">
            <v>fevereiro</v>
          </cell>
          <cell r="N8744">
            <v>2.31</v>
          </cell>
        </row>
        <row r="8745">
          <cell r="B8745" t="str">
            <v>TAXA MAESTRO</v>
          </cell>
          <cell r="C8745" t="str">
            <v>(-) Taxas de cartões / vouchers</v>
          </cell>
          <cell r="I8745" t="str">
            <v>fevereiro</v>
          </cell>
          <cell r="N8745">
            <v>2.37</v>
          </cell>
        </row>
        <row r="8746">
          <cell r="B8746" t="str">
            <v>TAXA ELO DEBITO</v>
          </cell>
          <cell r="C8746" t="str">
            <v>(-) Taxas de cartões / vouchers</v>
          </cell>
          <cell r="I8746" t="str">
            <v>fevereiro</v>
          </cell>
          <cell r="N8746">
            <v>3.89</v>
          </cell>
        </row>
        <row r="8747">
          <cell r="B8747" t="str">
            <v>TAXA MASTERCARD</v>
          </cell>
          <cell r="C8747" t="str">
            <v>(-) Taxas de cartões / vouchers</v>
          </cell>
          <cell r="I8747" t="str">
            <v>fevereiro</v>
          </cell>
          <cell r="N8747">
            <v>3.96</v>
          </cell>
        </row>
        <row r="8748">
          <cell r="B8748" t="str">
            <v>TAXA ELO DEBITO</v>
          </cell>
          <cell r="C8748" t="str">
            <v>(-) Taxas de cartões / vouchers</v>
          </cell>
          <cell r="I8748" t="str">
            <v>fevereiro</v>
          </cell>
          <cell r="N8748">
            <v>10.19</v>
          </cell>
        </row>
        <row r="8749">
          <cell r="B8749" t="str">
            <v>TAXA VISA ELECTRON</v>
          </cell>
          <cell r="C8749" t="str">
            <v>(-) Taxas de cartões / vouchers</v>
          </cell>
          <cell r="I8749" t="str">
            <v>fevereiro</v>
          </cell>
          <cell r="N8749">
            <v>11.57</v>
          </cell>
        </row>
        <row r="8750">
          <cell r="B8750" t="str">
            <v>TAXA ELO CREDITO</v>
          </cell>
          <cell r="C8750" t="str">
            <v>(-) Taxas de cartões / vouchers</v>
          </cell>
          <cell r="I8750" t="str">
            <v>fevereiro</v>
          </cell>
          <cell r="N8750">
            <v>16.420000000000002</v>
          </cell>
        </row>
        <row r="8751">
          <cell r="B8751" t="str">
            <v>TAXA AMEX</v>
          </cell>
          <cell r="C8751" t="str">
            <v>(-) Taxas de cartões / vouchers</v>
          </cell>
          <cell r="I8751" t="str">
            <v>fevereiro</v>
          </cell>
          <cell r="N8751">
            <v>26.99</v>
          </cell>
        </row>
        <row r="8752">
          <cell r="B8752" t="str">
            <v>TAXA ELO CREDITO</v>
          </cell>
          <cell r="C8752" t="str">
            <v>(-) Taxas de cartões / vouchers</v>
          </cell>
          <cell r="I8752" t="str">
            <v>fevereiro</v>
          </cell>
          <cell r="N8752">
            <v>27.73</v>
          </cell>
        </row>
        <row r="8753">
          <cell r="B8753" t="str">
            <v>TAXA ALELO</v>
          </cell>
          <cell r="C8753" t="str">
            <v>(-) Taxas de cartões / vouchers</v>
          </cell>
          <cell r="I8753" t="str">
            <v>fevereiro</v>
          </cell>
          <cell r="N8753">
            <v>28.26</v>
          </cell>
        </row>
        <row r="8754">
          <cell r="B8754" t="str">
            <v>TAXA VISA ELECTRON</v>
          </cell>
          <cell r="C8754" t="str">
            <v>(-) Taxas de cartões / vouchers</v>
          </cell>
          <cell r="I8754" t="str">
            <v>fevereiro</v>
          </cell>
          <cell r="N8754">
            <v>31.95</v>
          </cell>
        </row>
        <row r="8755">
          <cell r="B8755" t="str">
            <v>TAXA VISA ELECTRON</v>
          </cell>
          <cell r="C8755" t="str">
            <v>(-) Taxas de cartões / vouchers</v>
          </cell>
          <cell r="I8755" t="str">
            <v>fevereiro</v>
          </cell>
          <cell r="N8755">
            <v>42.42</v>
          </cell>
        </row>
        <row r="8756">
          <cell r="B8756" t="str">
            <v>TAXA MAESTRO</v>
          </cell>
          <cell r="C8756" t="str">
            <v>(-) Taxas de cartões / vouchers</v>
          </cell>
          <cell r="I8756" t="str">
            <v>fevereiro</v>
          </cell>
          <cell r="N8756">
            <v>43.55</v>
          </cell>
        </row>
        <row r="8757">
          <cell r="B8757" t="str">
            <v>TAXA ADMINISTRATIVA</v>
          </cell>
          <cell r="C8757" t="str">
            <v>(-) Taxas de cartões / vouchers</v>
          </cell>
          <cell r="I8757" t="str">
            <v>fevereiro</v>
          </cell>
          <cell r="N8757">
            <v>44.84</v>
          </cell>
        </row>
        <row r="8758">
          <cell r="B8758" t="str">
            <v>TAXA ELO CREDITO</v>
          </cell>
          <cell r="C8758" t="str">
            <v>(-) Taxas de cartões / vouchers</v>
          </cell>
          <cell r="I8758" t="str">
            <v>fevereiro</v>
          </cell>
          <cell r="N8758">
            <v>47.75</v>
          </cell>
        </row>
        <row r="8759">
          <cell r="B8759" t="str">
            <v>TAXA MAESTRO</v>
          </cell>
          <cell r="C8759" t="str">
            <v>(-) Taxas de cartões / vouchers</v>
          </cell>
          <cell r="I8759" t="str">
            <v>fevereiro</v>
          </cell>
          <cell r="N8759">
            <v>72.3</v>
          </cell>
        </row>
        <row r="8760">
          <cell r="B8760" t="str">
            <v>TAXA AMEX</v>
          </cell>
          <cell r="C8760" t="str">
            <v>(-) Taxas de cartões / vouchers</v>
          </cell>
          <cell r="I8760" t="str">
            <v>fevereiro</v>
          </cell>
          <cell r="N8760">
            <v>106.23</v>
          </cell>
        </row>
        <row r="8761">
          <cell r="B8761" t="str">
            <v>TAXA AMEX</v>
          </cell>
          <cell r="C8761" t="str">
            <v>(-) Taxas de cartões / vouchers</v>
          </cell>
          <cell r="I8761" t="str">
            <v>fevereiro</v>
          </cell>
          <cell r="N8761">
            <v>122.47</v>
          </cell>
        </row>
        <row r="8762">
          <cell r="B8762" t="str">
            <v>TAXA MAESTRO</v>
          </cell>
          <cell r="C8762" t="str">
            <v>(-) Taxas de cartões / vouchers</v>
          </cell>
          <cell r="I8762" t="str">
            <v>fevereiro</v>
          </cell>
          <cell r="N8762">
            <v>135.37</v>
          </cell>
        </row>
        <row r="8763">
          <cell r="B8763" t="str">
            <v>TAXA VISA</v>
          </cell>
          <cell r="C8763" t="str">
            <v>(-) Taxas de cartões / vouchers</v>
          </cell>
          <cell r="I8763" t="str">
            <v>fevereiro</v>
          </cell>
          <cell r="N8763">
            <v>277.18</v>
          </cell>
        </row>
        <row r="8764">
          <cell r="B8764" t="str">
            <v>TAXA MASTERCARD</v>
          </cell>
          <cell r="C8764" t="str">
            <v>(-) Taxas de cartões / vouchers</v>
          </cell>
          <cell r="I8764" t="str">
            <v>fevereiro</v>
          </cell>
          <cell r="N8764">
            <v>296.88</v>
          </cell>
        </row>
        <row r="8765">
          <cell r="B8765" t="str">
            <v>TAXA VISA</v>
          </cell>
          <cell r="C8765" t="str">
            <v>(-) Taxas de cartões / vouchers</v>
          </cell>
          <cell r="I8765" t="str">
            <v>fevereiro</v>
          </cell>
          <cell r="N8765">
            <v>419.22</v>
          </cell>
        </row>
        <row r="8766">
          <cell r="B8766" t="str">
            <v>TAXA MASTERCARD</v>
          </cell>
          <cell r="C8766" t="str">
            <v>(-) Taxas de cartões / vouchers</v>
          </cell>
          <cell r="I8766" t="str">
            <v>fevereiro</v>
          </cell>
          <cell r="N8766">
            <v>499.77</v>
          </cell>
        </row>
        <row r="8767">
          <cell r="B8767" t="str">
            <v>TAXA VISA</v>
          </cell>
          <cell r="C8767" t="str">
            <v>(-) Taxas de cartões / vouchers</v>
          </cell>
          <cell r="I8767" t="str">
            <v>fevereiro</v>
          </cell>
          <cell r="N8767">
            <v>512.1</v>
          </cell>
        </row>
        <row r="8768">
          <cell r="B8768" t="str">
            <v>TAXA MASTERCARD</v>
          </cell>
          <cell r="C8768" t="str">
            <v>(-) Taxas de cartões / vouchers</v>
          </cell>
          <cell r="I8768" t="str">
            <v>fevereiro</v>
          </cell>
          <cell r="N8768">
            <v>589.92999999999995</v>
          </cell>
        </row>
        <row r="8769">
          <cell r="B8769" t="str">
            <v>TAXA MAESTRO</v>
          </cell>
          <cell r="C8769" t="str">
            <v>(-) Taxas de cartões / vouchers</v>
          </cell>
          <cell r="I8769" t="str">
            <v>fevereiro</v>
          </cell>
          <cell r="N8769">
            <v>4.4000000000000004</v>
          </cell>
        </row>
        <row r="8770">
          <cell r="B8770" t="str">
            <v>TAXA AMEX</v>
          </cell>
          <cell r="C8770" t="str">
            <v>(-) Taxas de cartões / vouchers</v>
          </cell>
          <cell r="I8770" t="str">
            <v>fevereiro</v>
          </cell>
          <cell r="N8770">
            <v>4.95</v>
          </cell>
        </row>
        <row r="8771">
          <cell r="B8771" t="str">
            <v>TAXA MAESTRO</v>
          </cell>
          <cell r="C8771" t="str">
            <v>(-) Taxas de cartões / vouchers</v>
          </cell>
          <cell r="I8771" t="str">
            <v>fevereiro</v>
          </cell>
          <cell r="N8771">
            <v>9.0299999999999994</v>
          </cell>
        </row>
        <row r="8772">
          <cell r="B8772" t="str">
            <v>TAXA VISA ELECTRON</v>
          </cell>
          <cell r="C8772" t="str">
            <v>(-) Taxas de cartões / vouchers</v>
          </cell>
          <cell r="I8772" t="str">
            <v>fevereiro</v>
          </cell>
          <cell r="N8772">
            <v>14.14</v>
          </cell>
        </row>
        <row r="8773">
          <cell r="B8773" t="str">
            <v>TAXA VISA</v>
          </cell>
          <cell r="C8773" t="str">
            <v>(-) Taxas de cartões / vouchers</v>
          </cell>
          <cell r="I8773" t="str">
            <v>fevereiro</v>
          </cell>
          <cell r="N8773">
            <v>153.57</v>
          </cell>
        </row>
        <row r="8774">
          <cell r="B8774" t="str">
            <v>TAXA MASTERCARD</v>
          </cell>
          <cell r="C8774" t="str">
            <v>(-) Taxas de cartões / vouchers</v>
          </cell>
          <cell r="I8774" t="str">
            <v>fevereiro</v>
          </cell>
          <cell r="N8774">
            <v>177.28</v>
          </cell>
        </row>
        <row r="8775">
          <cell r="B8775" t="str">
            <v>TAXA ADMINISTRATIVA</v>
          </cell>
          <cell r="C8775" t="str">
            <v>(-) Taxas de cartões / vouchers</v>
          </cell>
          <cell r="I8775" t="str">
            <v>fevereiro</v>
          </cell>
          <cell r="N8775">
            <v>339.73</v>
          </cell>
        </row>
        <row r="8776">
          <cell r="B8776" t="str">
            <v>TAXA MAESTRO</v>
          </cell>
          <cell r="C8776" t="str">
            <v>(-) Taxas de cartões / vouchers</v>
          </cell>
          <cell r="I8776" t="str">
            <v>fevereiro</v>
          </cell>
          <cell r="N8776">
            <v>2.37</v>
          </cell>
        </row>
        <row r="8777">
          <cell r="B8777" t="str">
            <v>TAXA ADMINISTRATIVA</v>
          </cell>
          <cell r="C8777" t="str">
            <v>(-) Taxas de cartões / vouchers</v>
          </cell>
          <cell r="I8777" t="str">
            <v>fevereiro</v>
          </cell>
          <cell r="N8777">
            <v>8.42</v>
          </cell>
        </row>
        <row r="8778">
          <cell r="B8778" t="str">
            <v>TAXA ALELO</v>
          </cell>
          <cell r="C8778" t="str">
            <v>(-) Taxas de cartões / vouchers</v>
          </cell>
          <cell r="I8778" t="str">
            <v>fevereiro</v>
          </cell>
          <cell r="N8778">
            <v>15.28</v>
          </cell>
        </row>
        <row r="8779">
          <cell r="B8779" t="str">
            <v>TAXA ELO CREDITO</v>
          </cell>
          <cell r="C8779" t="str">
            <v>(-) Taxas de cartões / vouchers</v>
          </cell>
          <cell r="I8779" t="str">
            <v>fevereiro</v>
          </cell>
          <cell r="N8779">
            <v>25.5</v>
          </cell>
        </row>
        <row r="8780">
          <cell r="B8780" t="str">
            <v>TAXA VISA ELECTRON</v>
          </cell>
          <cell r="C8780" t="str">
            <v>(-) Taxas de cartões / vouchers</v>
          </cell>
          <cell r="I8780" t="str">
            <v>fevereiro</v>
          </cell>
          <cell r="N8780">
            <v>26.92</v>
          </cell>
        </row>
        <row r="8781">
          <cell r="B8781" t="str">
            <v>TAXA AMEX</v>
          </cell>
          <cell r="C8781" t="str">
            <v>(-) Taxas de cartões / vouchers</v>
          </cell>
          <cell r="I8781" t="str">
            <v>fevereiro</v>
          </cell>
          <cell r="N8781">
            <v>34.43</v>
          </cell>
        </row>
        <row r="8782">
          <cell r="B8782" t="str">
            <v>TAXA MAESTRO</v>
          </cell>
          <cell r="C8782" t="str">
            <v>(-) Taxas de cartões / vouchers</v>
          </cell>
          <cell r="I8782" t="str">
            <v>fevereiro</v>
          </cell>
          <cell r="N8782">
            <v>34.6</v>
          </cell>
        </row>
        <row r="8783">
          <cell r="B8783" t="str">
            <v>TAXA VISA</v>
          </cell>
          <cell r="C8783" t="str">
            <v>(-) Taxas de cartões / vouchers</v>
          </cell>
          <cell r="I8783" t="str">
            <v>fevereiro</v>
          </cell>
          <cell r="N8783">
            <v>364.84</v>
          </cell>
        </row>
        <row r="8784">
          <cell r="B8784" t="str">
            <v>TAXA MASTERCARD</v>
          </cell>
          <cell r="C8784" t="str">
            <v>(-) Taxas de cartões / vouchers</v>
          </cell>
          <cell r="I8784" t="str">
            <v>fevereiro</v>
          </cell>
          <cell r="N8784">
            <v>420.33</v>
          </cell>
        </row>
        <row r="8785">
          <cell r="B8785" t="str">
            <v>TAXA MAESTRO</v>
          </cell>
          <cell r="C8785" t="str">
            <v>(-) Taxas de cartões / vouchers</v>
          </cell>
          <cell r="I8785" t="str">
            <v>fevereiro</v>
          </cell>
          <cell r="N8785">
            <v>2.98</v>
          </cell>
        </row>
        <row r="8786">
          <cell r="B8786" t="str">
            <v>TAXA ALELO</v>
          </cell>
          <cell r="C8786" t="str">
            <v>(-) Taxas de cartões / vouchers</v>
          </cell>
          <cell r="I8786" t="str">
            <v>fevereiro</v>
          </cell>
          <cell r="N8786">
            <v>12.31</v>
          </cell>
        </row>
        <row r="8787">
          <cell r="B8787" t="str">
            <v>TAXA ELO CREDITO</v>
          </cell>
          <cell r="C8787" t="str">
            <v>(-) Taxas de cartões / vouchers</v>
          </cell>
          <cell r="I8787" t="str">
            <v>fevereiro</v>
          </cell>
          <cell r="N8787">
            <v>15.99</v>
          </cell>
        </row>
        <row r="8788">
          <cell r="B8788" t="str">
            <v>TAXA VISA ELECTRON</v>
          </cell>
          <cell r="C8788" t="str">
            <v>(-) Taxas de cartões / vouchers</v>
          </cell>
          <cell r="I8788" t="str">
            <v>fevereiro</v>
          </cell>
          <cell r="N8788">
            <v>18.05</v>
          </cell>
        </row>
        <row r="8789">
          <cell r="B8789" t="str">
            <v>TAXA ADMINISTRATIVA</v>
          </cell>
          <cell r="C8789" t="str">
            <v>(-) Taxas de cartões / vouchers</v>
          </cell>
          <cell r="I8789" t="str">
            <v>fevereiro</v>
          </cell>
          <cell r="N8789">
            <v>21.38</v>
          </cell>
        </row>
        <row r="8790">
          <cell r="B8790" t="str">
            <v>TAXA MAESTRO</v>
          </cell>
          <cell r="C8790" t="str">
            <v>(-) Taxas de cartões / vouchers</v>
          </cell>
          <cell r="I8790" t="str">
            <v>fevereiro</v>
          </cell>
          <cell r="N8790">
            <v>43.28</v>
          </cell>
        </row>
        <row r="8791">
          <cell r="B8791" t="str">
            <v>TAXA SODEXO</v>
          </cell>
          <cell r="C8791" t="str">
            <v>(-) Taxas de cartões / vouchers</v>
          </cell>
          <cell r="I8791" t="str">
            <v>fevereiro</v>
          </cell>
          <cell r="N8791">
            <v>58.3</v>
          </cell>
        </row>
        <row r="8792">
          <cell r="B8792" t="str">
            <v>TAXA AMEX</v>
          </cell>
          <cell r="C8792" t="str">
            <v>(-) Taxas de cartões / vouchers</v>
          </cell>
          <cell r="I8792" t="str">
            <v>fevereiro</v>
          </cell>
          <cell r="N8792">
            <v>161.24</v>
          </cell>
        </row>
        <row r="8793">
          <cell r="B8793" t="str">
            <v>TAXA VISA</v>
          </cell>
          <cell r="C8793" t="str">
            <v>(-) Taxas de cartões / vouchers</v>
          </cell>
          <cell r="I8793" t="str">
            <v>fevereiro</v>
          </cell>
          <cell r="N8793">
            <v>320.39</v>
          </cell>
        </row>
        <row r="8794">
          <cell r="B8794" t="str">
            <v>TAXA MASTERCARD</v>
          </cell>
          <cell r="C8794" t="str">
            <v>(-) Taxas de cartões / vouchers</v>
          </cell>
          <cell r="I8794" t="str">
            <v>fevereiro</v>
          </cell>
          <cell r="N8794">
            <v>362.07</v>
          </cell>
        </row>
        <row r="8795">
          <cell r="B8795" t="str">
            <v>TAXA ELO DEBITO</v>
          </cell>
          <cell r="C8795" t="str">
            <v>(-) Taxas de cartões / vouchers</v>
          </cell>
          <cell r="I8795" t="str">
            <v>fevereiro</v>
          </cell>
          <cell r="N8795">
            <v>17.79</v>
          </cell>
        </row>
        <row r="8796">
          <cell r="B8796" t="str">
            <v>TAXA MAESTRO</v>
          </cell>
          <cell r="C8796" t="str">
            <v>(-) Taxas de cartões / vouchers</v>
          </cell>
          <cell r="I8796" t="str">
            <v>fevereiro</v>
          </cell>
          <cell r="N8796">
            <v>23.5</v>
          </cell>
        </row>
        <row r="8797">
          <cell r="B8797" t="str">
            <v>TAXA ADMINISTRATIVA</v>
          </cell>
          <cell r="C8797" t="str">
            <v>(-) Taxas de cartões / vouchers</v>
          </cell>
          <cell r="I8797" t="str">
            <v>fevereiro</v>
          </cell>
          <cell r="N8797">
            <v>32.5</v>
          </cell>
        </row>
        <row r="8798">
          <cell r="B8798" t="str">
            <v>TAXA MAESTRO</v>
          </cell>
          <cell r="C8798" t="str">
            <v>(-) Taxas de cartões / vouchers</v>
          </cell>
          <cell r="I8798" t="str">
            <v>fevereiro</v>
          </cell>
          <cell r="N8798">
            <v>32.57</v>
          </cell>
        </row>
        <row r="8799">
          <cell r="B8799" t="str">
            <v>TAXA VISA ELECTRON</v>
          </cell>
          <cell r="C8799" t="str">
            <v>(-) Taxas de cartões / vouchers</v>
          </cell>
          <cell r="I8799" t="str">
            <v>fevereiro</v>
          </cell>
          <cell r="N8799">
            <v>35.1</v>
          </cell>
        </row>
        <row r="8800">
          <cell r="B8800" t="str">
            <v>TAXA ELO CREDITO</v>
          </cell>
          <cell r="C8800" t="str">
            <v>(-) Taxas de cartões / vouchers</v>
          </cell>
          <cell r="I8800" t="str">
            <v>fevereiro</v>
          </cell>
          <cell r="N8800">
            <v>49.47</v>
          </cell>
        </row>
        <row r="8801">
          <cell r="B8801" t="str">
            <v>TAXA AMEX</v>
          </cell>
          <cell r="C8801" t="str">
            <v>(-) Taxas de cartões / vouchers</v>
          </cell>
          <cell r="I8801" t="str">
            <v>fevereiro</v>
          </cell>
          <cell r="N8801">
            <v>240</v>
          </cell>
        </row>
        <row r="8802">
          <cell r="B8802" t="str">
            <v>TAXA VISA</v>
          </cell>
          <cell r="C8802" t="str">
            <v>(-) Taxas de cartões / vouchers</v>
          </cell>
          <cell r="I8802" t="str">
            <v>fevereiro</v>
          </cell>
          <cell r="N8802">
            <v>317.49</v>
          </cell>
        </row>
        <row r="8803">
          <cell r="B8803" t="str">
            <v>TAXA MASTERCARD</v>
          </cell>
          <cell r="C8803" t="str">
            <v>(-) Taxas de cartões / vouchers</v>
          </cell>
          <cell r="I8803" t="str">
            <v>fevereiro</v>
          </cell>
          <cell r="N8803">
            <v>333.02</v>
          </cell>
        </row>
        <row r="8804">
          <cell r="B8804" t="str">
            <v>TAXA MAESTRO</v>
          </cell>
          <cell r="C8804" t="str">
            <v>(-) Taxas de cartões / vouchers</v>
          </cell>
          <cell r="I8804" t="str">
            <v>fevereiro</v>
          </cell>
          <cell r="N8804">
            <v>4.95</v>
          </cell>
        </row>
        <row r="8805">
          <cell r="B8805" t="str">
            <v>TAXA MAESTRO</v>
          </cell>
          <cell r="C8805" t="str">
            <v>(-) Taxas de cartões / vouchers</v>
          </cell>
          <cell r="I8805" t="str">
            <v>fevereiro</v>
          </cell>
          <cell r="N8805">
            <v>6.7</v>
          </cell>
        </row>
        <row r="8806">
          <cell r="B8806" t="str">
            <v>TAXA VISA ELECTRON</v>
          </cell>
          <cell r="C8806" t="str">
            <v>(-) Taxas de cartões / vouchers</v>
          </cell>
          <cell r="I8806" t="str">
            <v>fevereiro</v>
          </cell>
          <cell r="N8806">
            <v>8.08</v>
          </cell>
        </row>
        <row r="8807">
          <cell r="B8807" t="str">
            <v>TAXA ELO CREDITO</v>
          </cell>
          <cell r="C8807" t="str">
            <v>(-) Taxas de cartões / vouchers</v>
          </cell>
          <cell r="I8807" t="str">
            <v>fevereiro</v>
          </cell>
          <cell r="N8807">
            <v>8.7200000000000006</v>
          </cell>
        </row>
        <row r="8808">
          <cell r="B8808" t="str">
            <v>TAXA ELO DEBITO</v>
          </cell>
          <cell r="C8808" t="str">
            <v>(-) Taxas de cartões / vouchers</v>
          </cell>
          <cell r="I8808" t="str">
            <v>fevereiro</v>
          </cell>
          <cell r="N8808">
            <v>10.24</v>
          </cell>
        </row>
        <row r="8809">
          <cell r="B8809" t="str">
            <v>TAXA ELO DEBITO</v>
          </cell>
          <cell r="C8809" t="str">
            <v>(-) Taxas de cartões / vouchers</v>
          </cell>
          <cell r="I8809" t="str">
            <v>fevereiro</v>
          </cell>
          <cell r="N8809">
            <v>11.11</v>
          </cell>
        </row>
        <row r="8810">
          <cell r="B8810" t="str">
            <v>TAXA ELO CREDITO</v>
          </cell>
          <cell r="C8810" t="str">
            <v>(-) Taxas de cartões / vouchers</v>
          </cell>
          <cell r="I8810" t="str">
            <v>fevereiro</v>
          </cell>
          <cell r="N8810">
            <v>26.31</v>
          </cell>
        </row>
        <row r="8811">
          <cell r="B8811" t="str">
            <v>TAXA VISA ELECTRON</v>
          </cell>
          <cell r="C8811" t="str">
            <v>(-) Taxas de cartões / vouchers</v>
          </cell>
          <cell r="I8811" t="str">
            <v>fevereiro</v>
          </cell>
          <cell r="N8811">
            <v>33.65</v>
          </cell>
        </row>
        <row r="8812">
          <cell r="B8812" t="str">
            <v>TAXA ADMINISTRATIVA</v>
          </cell>
          <cell r="C8812" t="str">
            <v>(-) Taxas de cartões / vouchers</v>
          </cell>
          <cell r="I8812" t="str">
            <v>fevereiro</v>
          </cell>
          <cell r="N8812">
            <v>34.1</v>
          </cell>
        </row>
        <row r="8813">
          <cell r="B8813" t="str">
            <v>TAXA VISA ELECTRON</v>
          </cell>
          <cell r="C8813" t="str">
            <v>(-) Taxas de cartões / vouchers</v>
          </cell>
          <cell r="I8813" t="str">
            <v>fevereiro</v>
          </cell>
          <cell r="N8813">
            <v>35.479999999999997</v>
          </cell>
        </row>
        <row r="8814">
          <cell r="B8814" t="str">
            <v>TAXA ELO CREDITO</v>
          </cell>
          <cell r="C8814" t="str">
            <v>(-) Taxas de cartões / vouchers</v>
          </cell>
          <cell r="I8814" t="str">
            <v>fevereiro</v>
          </cell>
          <cell r="N8814">
            <v>42.73</v>
          </cell>
        </row>
        <row r="8815">
          <cell r="B8815" t="str">
            <v>TAXA MAESTRO</v>
          </cell>
          <cell r="C8815" t="str">
            <v>(-) Taxas de cartões / vouchers</v>
          </cell>
          <cell r="I8815" t="str">
            <v>fevereiro</v>
          </cell>
          <cell r="N8815">
            <v>75.790000000000006</v>
          </cell>
        </row>
        <row r="8816">
          <cell r="B8816" t="str">
            <v>TAXA MAESTRO</v>
          </cell>
          <cell r="C8816" t="str">
            <v>(-) Taxas de cartões / vouchers</v>
          </cell>
          <cell r="I8816" t="str">
            <v>fevereiro</v>
          </cell>
          <cell r="N8816">
            <v>83.2</v>
          </cell>
        </row>
        <row r="8817">
          <cell r="B8817" t="str">
            <v>TAXA MAESTRO</v>
          </cell>
          <cell r="C8817" t="str">
            <v>(-) Taxas de cartões / vouchers</v>
          </cell>
          <cell r="I8817" t="str">
            <v>fevereiro</v>
          </cell>
          <cell r="N8817">
            <v>113.18</v>
          </cell>
        </row>
        <row r="8818">
          <cell r="B8818" t="str">
            <v>TAXA AMEX</v>
          </cell>
          <cell r="C8818" t="str">
            <v>(-) Taxas de cartões / vouchers</v>
          </cell>
          <cell r="I8818" t="str">
            <v>fevereiro</v>
          </cell>
          <cell r="N8818">
            <v>130.31</v>
          </cell>
        </row>
        <row r="8819">
          <cell r="B8819" t="str">
            <v>TAXA AMEX</v>
          </cell>
          <cell r="C8819" t="str">
            <v>(-) Taxas de cartões / vouchers</v>
          </cell>
          <cell r="I8819" t="str">
            <v>fevereiro</v>
          </cell>
          <cell r="N8819">
            <v>242.12</v>
          </cell>
        </row>
        <row r="8820">
          <cell r="B8820" t="str">
            <v>TAXA VISA</v>
          </cell>
          <cell r="C8820" t="str">
            <v>(-) Taxas de cartões / vouchers</v>
          </cell>
          <cell r="I8820" t="str">
            <v>fevereiro</v>
          </cell>
          <cell r="N8820">
            <v>314.02</v>
          </cell>
        </row>
        <row r="8821">
          <cell r="B8821" t="str">
            <v>TAXA MASTERCARD</v>
          </cell>
          <cell r="C8821" t="str">
            <v>(-) Taxas de cartões / vouchers</v>
          </cell>
          <cell r="I8821" t="str">
            <v>fevereiro</v>
          </cell>
          <cell r="N8821">
            <v>400.91</v>
          </cell>
        </row>
        <row r="8822">
          <cell r="B8822" t="str">
            <v>TAXA MASTERCARD</v>
          </cell>
          <cell r="C8822" t="str">
            <v>(-) Taxas de cartões / vouchers</v>
          </cell>
          <cell r="I8822" t="str">
            <v>fevereiro</v>
          </cell>
          <cell r="N8822">
            <v>412.73</v>
          </cell>
        </row>
        <row r="8823">
          <cell r="B8823" t="str">
            <v>TAXA AMEX</v>
          </cell>
          <cell r="C8823" t="str">
            <v>(-) Taxas de cartões / vouchers</v>
          </cell>
          <cell r="I8823" t="str">
            <v>fevereiro</v>
          </cell>
          <cell r="N8823">
            <v>472.79</v>
          </cell>
        </row>
        <row r="8824">
          <cell r="B8824" t="str">
            <v>TAXA MASTERCARD</v>
          </cell>
          <cell r="C8824" t="str">
            <v>(-) Taxas de cartões / vouchers</v>
          </cell>
          <cell r="I8824" t="str">
            <v>fevereiro</v>
          </cell>
          <cell r="N8824">
            <v>554</v>
          </cell>
        </row>
        <row r="8825">
          <cell r="B8825" t="str">
            <v>TAXA VISA</v>
          </cell>
          <cell r="C8825" t="str">
            <v>(-) Taxas de cartões / vouchers</v>
          </cell>
          <cell r="I8825" t="str">
            <v>fevereiro</v>
          </cell>
          <cell r="N8825">
            <v>554.19000000000005</v>
          </cell>
        </row>
        <row r="8826">
          <cell r="B8826" t="str">
            <v>TAXA VISA</v>
          </cell>
          <cell r="C8826" t="str">
            <v>(-) Taxas de cartões / vouchers</v>
          </cell>
          <cell r="I8826" t="str">
            <v>fevereiro</v>
          </cell>
          <cell r="N8826">
            <v>559.29999999999995</v>
          </cell>
        </row>
        <row r="8827">
          <cell r="B8827" t="str">
            <v>TAXA MAESTRO</v>
          </cell>
          <cell r="C8827" t="str">
            <v>(-) Taxas de cartões / vouchers</v>
          </cell>
          <cell r="I8827" t="str">
            <v>fevereiro</v>
          </cell>
          <cell r="N8827">
            <v>1.97</v>
          </cell>
        </row>
        <row r="8828">
          <cell r="B8828" t="str">
            <v>TAXA MAESTRO</v>
          </cell>
          <cell r="C8828" t="str">
            <v>(-) Taxas de cartões / vouchers</v>
          </cell>
          <cell r="I8828" t="str">
            <v>fevereiro</v>
          </cell>
          <cell r="N8828">
            <v>4.8499999999999996</v>
          </cell>
        </row>
        <row r="8829">
          <cell r="B8829" t="str">
            <v>TAXA ELO CREDITO</v>
          </cell>
          <cell r="C8829" t="str">
            <v>(-) Taxas de cartões / vouchers</v>
          </cell>
          <cell r="I8829" t="str">
            <v>fevereiro</v>
          </cell>
          <cell r="N8829">
            <v>17.03</v>
          </cell>
        </row>
        <row r="8830">
          <cell r="B8830" t="str">
            <v>TAXA AMEX</v>
          </cell>
          <cell r="C8830" t="str">
            <v>(-) Taxas de cartões / vouchers</v>
          </cell>
          <cell r="I8830" t="str">
            <v>fevereiro</v>
          </cell>
          <cell r="N8830">
            <v>138.80000000000001</v>
          </cell>
        </row>
        <row r="8831">
          <cell r="B8831" t="str">
            <v>TAXA ADMINISTRATIVA</v>
          </cell>
          <cell r="C8831" t="str">
            <v>(-) Taxas de cartões / vouchers</v>
          </cell>
          <cell r="I8831" t="str">
            <v>fevereiro</v>
          </cell>
          <cell r="N8831">
            <v>172.54</v>
          </cell>
        </row>
        <row r="8832">
          <cell r="B8832" t="str">
            <v>TAXA VISA</v>
          </cell>
          <cell r="C8832" t="str">
            <v>(-) Taxas de cartões / vouchers</v>
          </cell>
          <cell r="I8832" t="str">
            <v>fevereiro</v>
          </cell>
          <cell r="N8832">
            <v>248.38</v>
          </cell>
        </row>
        <row r="8833">
          <cell r="B8833" t="str">
            <v>TAXA MASTERCARD</v>
          </cell>
          <cell r="C8833" t="str">
            <v>(-) Taxas de cartões / vouchers</v>
          </cell>
          <cell r="I8833" t="str">
            <v>fevereiro</v>
          </cell>
          <cell r="N8833">
            <v>429.51</v>
          </cell>
        </row>
        <row r="8834">
          <cell r="B8834" t="str">
            <v>TAXA VISA ELECTRON</v>
          </cell>
          <cell r="C8834" t="str">
            <v>(-) Taxas de cartões / vouchers</v>
          </cell>
          <cell r="I8834" t="str">
            <v>fevereiro</v>
          </cell>
          <cell r="N8834">
            <v>3.52</v>
          </cell>
        </row>
        <row r="8835">
          <cell r="B8835" t="str">
            <v>TAXA MAESTRO</v>
          </cell>
          <cell r="C8835" t="str">
            <v>(-) Taxas de cartões / vouchers</v>
          </cell>
          <cell r="I8835" t="str">
            <v>fevereiro</v>
          </cell>
          <cell r="N8835">
            <v>16.850000000000001</v>
          </cell>
        </row>
        <row r="8836">
          <cell r="B8836" t="str">
            <v>TAXA ALELO</v>
          </cell>
          <cell r="C8836" t="str">
            <v>(-) Taxas de cartões / vouchers</v>
          </cell>
          <cell r="I8836" t="str">
            <v>fevereiro</v>
          </cell>
          <cell r="N8836">
            <v>30.98</v>
          </cell>
        </row>
        <row r="8837">
          <cell r="B8837" t="str">
            <v>TAXA AMEX</v>
          </cell>
          <cell r="C8837" t="str">
            <v>(-) Taxas de cartões / vouchers</v>
          </cell>
          <cell r="I8837" t="str">
            <v>fevereiro</v>
          </cell>
          <cell r="N8837">
            <v>48.49</v>
          </cell>
        </row>
        <row r="8838">
          <cell r="B8838" t="str">
            <v>TAXA MASTERCARD</v>
          </cell>
          <cell r="C8838" t="str">
            <v>(-) Taxas de cartões / vouchers</v>
          </cell>
          <cell r="I8838" t="str">
            <v>fevereiro</v>
          </cell>
          <cell r="N8838">
            <v>212.8</v>
          </cell>
        </row>
        <row r="8839">
          <cell r="B8839" t="str">
            <v>TAXA VISA</v>
          </cell>
          <cell r="C8839" t="str">
            <v>(-) Taxas de cartões / vouchers</v>
          </cell>
          <cell r="I8839" t="str">
            <v>fevereiro</v>
          </cell>
          <cell r="N8839">
            <v>525.80999999999995</v>
          </cell>
        </row>
        <row r="8840">
          <cell r="B8840" t="str">
            <v>TAXA ADMINISTRATIVA</v>
          </cell>
          <cell r="C8840" t="str">
            <v>(-) Taxas de cartões / vouchers</v>
          </cell>
          <cell r="I8840" t="str">
            <v>fevereiro</v>
          </cell>
          <cell r="N8840">
            <v>14.93</v>
          </cell>
        </row>
        <row r="8841">
          <cell r="B8841" t="str">
            <v>TAXA VISA ELECTRON</v>
          </cell>
          <cell r="C8841" t="str">
            <v>(-) Taxas de cartões / vouchers</v>
          </cell>
          <cell r="I8841" t="str">
            <v>fevereiro</v>
          </cell>
          <cell r="N8841">
            <v>17.71</v>
          </cell>
        </row>
        <row r="8842">
          <cell r="B8842" t="str">
            <v>TAXA MAESTRO</v>
          </cell>
          <cell r="C8842" t="str">
            <v>(-) Taxas de cartões / vouchers</v>
          </cell>
          <cell r="I8842" t="str">
            <v>fevereiro</v>
          </cell>
          <cell r="N8842">
            <v>34.07</v>
          </cell>
        </row>
        <row r="8843">
          <cell r="B8843" t="str">
            <v>TAXA VR BENEFICIOS</v>
          </cell>
          <cell r="C8843" t="str">
            <v>(-) Taxas de cartões / vouchers</v>
          </cell>
          <cell r="I8843" t="str">
            <v>fevereiro</v>
          </cell>
          <cell r="N8843">
            <v>44.85</v>
          </cell>
        </row>
        <row r="8844">
          <cell r="B8844" t="str">
            <v>TAXA ELO CREDITO</v>
          </cell>
          <cell r="C8844" t="str">
            <v>(-) Taxas de cartões / vouchers</v>
          </cell>
          <cell r="I8844" t="str">
            <v>fevereiro</v>
          </cell>
          <cell r="N8844">
            <v>46.07</v>
          </cell>
        </row>
        <row r="8845">
          <cell r="B8845" t="str">
            <v>TAXA AMEX</v>
          </cell>
          <cell r="C8845" t="str">
            <v>(-) Taxas de cartões / vouchers</v>
          </cell>
          <cell r="I8845" t="str">
            <v>fevereiro</v>
          </cell>
          <cell r="N8845">
            <v>48.45</v>
          </cell>
        </row>
        <row r="8846">
          <cell r="B8846" t="str">
            <v>TAXA VISA</v>
          </cell>
          <cell r="C8846" t="str">
            <v>(-) Taxas de cartões / vouchers</v>
          </cell>
          <cell r="I8846" t="str">
            <v>fevereiro</v>
          </cell>
          <cell r="N8846">
            <v>256.91000000000003</v>
          </cell>
        </row>
        <row r="8847">
          <cell r="B8847" t="str">
            <v>TAXA MASTERCARD</v>
          </cell>
          <cell r="C8847" t="str">
            <v>(-) Taxas de cartões / vouchers</v>
          </cell>
          <cell r="I8847" t="str">
            <v>fevereiro</v>
          </cell>
          <cell r="N8847">
            <v>436.15</v>
          </cell>
        </row>
        <row r="8848">
          <cell r="B8848" t="str">
            <v>TAXA VISA ELECTRON</v>
          </cell>
          <cell r="C8848" t="str">
            <v>(-) Taxas de cartões / vouchers</v>
          </cell>
          <cell r="I8848" t="str">
            <v>fevereiro</v>
          </cell>
          <cell r="N8848">
            <v>3.86</v>
          </cell>
        </row>
        <row r="8849">
          <cell r="B8849" t="str">
            <v>TAXA MAESTRO</v>
          </cell>
          <cell r="C8849" t="str">
            <v>(-) Taxas de cartões / vouchers</v>
          </cell>
          <cell r="I8849" t="str">
            <v>fevereiro</v>
          </cell>
          <cell r="N8849">
            <v>8.27</v>
          </cell>
        </row>
        <row r="8850">
          <cell r="B8850" t="str">
            <v>TAXA ELO CREDITO</v>
          </cell>
          <cell r="C8850" t="str">
            <v>(-) Taxas de cartões / vouchers</v>
          </cell>
          <cell r="I8850" t="str">
            <v>fevereiro</v>
          </cell>
          <cell r="N8850">
            <v>21.01</v>
          </cell>
        </row>
        <row r="8851">
          <cell r="B8851" t="str">
            <v>TAXA ADMINISTRATIVA</v>
          </cell>
          <cell r="C8851" t="str">
            <v>(-) Taxas de cartões / vouchers</v>
          </cell>
          <cell r="I8851" t="str">
            <v>fevereiro</v>
          </cell>
          <cell r="N8851">
            <v>23.35</v>
          </cell>
        </row>
        <row r="8852">
          <cell r="B8852" t="str">
            <v>TAXA AMEX</v>
          </cell>
          <cell r="C8852" t="str">
            <v>(-) Taxas de cartões / vouchers</v>
          </cell>
          <cell r="I8852" t="str">
            <v>fevereiro</v>
          </cell>
          <cell r="N8852">
            <v>82.98</v>
          </cell>
        </row>
        <row r="8853">
          <cell r="B8853" t="str">
            <v>TAXA VISA</v>
          </cell>
          <cell r="C8853" t="str">
            <v>(-) Taxas de cartões / vouchers</v>
          </cell>
          <cell r="I8853" t="str">
            <v>fevereiro</v>
          </cell>
          <cell r="N8853">
            <v>242.87</v>
          </cell>
        </row>
        <row r="8854">
          <cell r="B8854" t="str">
            <v>TAXA MASTERCARD</v>
          </cell>
          <cell r="C8854" t="str">
            <v>(-) Taxas de cartões / vouchers</v>
          </cell>
          <cell r="I8854" t="str">
            <v>fevereiro</v>
          </cell>
          <cell r="N8854">
            <v>302.11</v>
          </cell>
        </row>
        <row r="8855">
          <cell r="B8855" t="str">
            <v>TAXA MAESTRO</v>
          </cell>
          <cell r="C8855" t="str">
            <v>(-) Taxas de cartões / vouchers</v>
          </cell>
          <cell r="I8855" t="str">
            <v>fevereiro</v>
          </cell>
          <cell r="N8855">
            <v>0.59</v>
          </cell>
        </row>
        <row r="8856">
          <cell r="B8856" t="str">
            <v>TAXA ELO DEBITO</v>
          </cell>
          <cell r="C8856" t="str">
            <v>(-) Taxas de cartões / vouchers</v>
          </cell>
          <cell r="I8856" t="str">
            <v>fevereiro</v>
          </cell>
          <cell r="N8856">
            <v>6.57</v>
          </cell>
        </row>
        <row r="8857">
          <cell r="B8857" t="str">
            <v>TAXA VISA ELECTRON</v>
          </cell>
          <cell r="C8857" t="str">
            <v>(-) Taxas de cartões / vouchers</v>
          </cell>
          <cell r="I8857" t="str">
            <v>fevereiro</v>
          </cell>
          <cell r="N8857">
            <v>17.64</v>
          </cell>
        </row>
        <row r="8858">
          <cell r="B8858" t="str">
            <v>TAXA ELO DEBITO</v>
          </cell>
          <cell r="C8858" t="str">
            <v>(-) Taxas de cartões / vouchers</v>
          </cell>
          <cell r="I8858" t="str">
            <v>fevereiro</v>
          </cell>
          <cell r="N8858">
            <v>18.29</v>
          </cell>
        </row>
        <row r="8859">
          <cell r="B8859" t="str">
            <v>TAXA VISA ELECTRON</v>
          </cell>
          <cell r="C8859" t="str">
            <v>(-) Taxas de cartões / vouchers</v>
          </cell>
          <cell r="I8859" t="str">
            <v>fevereiro</v>
          </cell>
          <cell r="N8859">
            <v>20.010000000000002</v>
          </cell>
        </row>
        <row r="8860">
          <cell r="B8860" t="str">
            <v>TAXA ELO DEBITO</v>
          </cell>
          <cell r="C8860" t="str">
            <v>(-) Taxas de cartões / vouchers</v>
          </cell>
          <cell r="I8860" t="str">
            <v>fevereiro</v>
          </cell>
          <cell r="N8860">
            <v>25.4</v>
          </cell>
        </row>
        <row r="8861">
          <cell r="B8861" t="str">
            <v>TAXA ELO CREDITO</v>
          </cell>
          <cell r="C8861" t="str">
            <v>(-) Taxas de cartões / vouchers</v>
          </cell>
          <cell r="I8861" t="str">
            <v>fevereiro</v>
          </cell>
          <cell r="N8861">
            <v>28.06</v>
          </cell>
        </row>
        <row r="8862">
          <cell r="B8862" t="str">
            <v>TAXA MAESTRO</v>
          </cell>
          <cell r="C8862" t="str">
            <v>(-) Taxas de cartões / vouchers</v>
          </cell>
          <cell r="I8862" t="str">
            <v>fevereiro</v>
          </cell>
          <cell r="N8862">
            <v>39.229999999999997</v>
          </cell>
        </row>
        <row r="8863">
          <cell r="B8863" t="str">
            <v>TAXA ADMINISTRATIVA</v>
          </cell>
          <cell r="C8863" t="str">
            <v>(-) Taxas de cartões / vouchers</v>
          </cell>
          <cell r="I8863" t="str">
            <v>fevereiro</v>
          </cell>
          <cell r="N8863">
            <v>41.01</v>
          </cell>
        </row>
        <row r="8864">
          <cell r="B8864" t="str">
            <v>TAXA VISA ELECTRON</v>
          </cell>
          <cell r="C8864" t="str">
            <v>(-) Taxas de cartões / vouchers</v>
          </cell>
          <cell r="I8864" t="str">
            <v>fevereiro</v>
          </cell>
          <cell r="N8864">
            <v>44.56</v>
          </cell>
        </row>
        <row r="8865">
          <cell r="B8865" t="str">
            <v>TAXA ELO CREDITO</v>
          </cell>
          <cell r="C8865" t="str">
            <v>(-) Taxas de cartões / vouchers</v>
          </cell>
          <cell r="I8865" t="str">
            <v>fevereiro</v>
          </cell>
          <cell r="N8865">
            <v>49.85</v>
          </cell>
        </row>
        <row r="8866">
          <cell r="B8866" t="str">
            <v>TAXA AMEX</v>
          </cell>
          <cell r="C8866" t="str">
            <v>(-) Taxas de cartões / vouchers</v>
          </cell>
          <cell r="I8866" t="str">
            <v>fevereiro</v>
          </cell>
          <cell r="N8866">
            <v>61.59</v>
          </cell>
        </row>
        <row r="8867">
          <cell r="B8867" t="str">
            <v>TAXA MAESTRO</v>
          </cell>
          <cell r="C8867" t="str">
            <v>(-) Taxas de cartões / vouchers</v>
          </cell>
          <cell r="I8867" t="str">
            <v>fevereiro</v>
          </cell>
          <cell r="N8867">
            <v>67.930000000000007</v>
          </cell>
        </row>
        <row r="8868">
          <cell r="B8868" t="str">
            <v>TAXA AMEX</v>
          </cell>
          <cell r="C8868" t="str">
            <v>(-) Taxas de cartões / vouchers</v>
          </cell>
          <cell r="I8868" t="str">
            <v>fevereiro</v>
          </cell>
          <cell r="N8868">
            <v>69.599999999999994</v>
          </cell>
        </row>
        <row r="8869">
          <cell r="B8869" t="str">
            <v>TAXA AMEX</v>
          </cell>
          <cell r="C8869" t="str">
            <v>(-) Taxas de cartões / vouchers</v>
          </cell>
          <cell r="I8869" t="str">
            <v>fevereiro</v>
          </cell>
          <cell r="N8869">
            <v>111.11</v>
          </cell>
        </row>
        <row r="8870">
          <cell r="B8870" t="str">
            <v>TAXA MAESTRO</v>
          </cell>
          <cell r="C8870" t="str">
            <v>(-) Taxas de cartões / vouchers</v>
          </cell>
          <cell r="I8870" t="str">
            <v>fevereiro</v>
          </cell>
          <cell r="N8870">
            <v>185.52</v>
          </cell>
        </row>
        <row r="8871">
          <cell r="B8871" t="str">
            <v>TAXA VISA</v>
          </cell>
          <cell r="C8871" t="str">
            <v>(-) Taxas de cartões / vouchers</v>
          </cell>
          <cell r="I8871" t="str">
            <v>fevereiro</v>
          </cell>
          <cell r="N8871">
            <v>224.28</v>
          </cell>
        </row>
        <row r="8872">
          <cell r="B8872" t="str">
            <v>TAXA MASTERCARD</v>
          </cell>
          <cell r="C8872" t="str">
            <v>(-) Taxas de cartões / vouchers</v>
          </cell>
          <cell r="I8872" t="str">
            <v>fevereiro</v>
          </cell>
          <cell r="N8872">
            <v>410.74</v>
          </cell>
        </row>
        <row r="8873">
          <cell r="B8873" t="str">
            <v>TAXA VISA</v>
          </cell>
          <cell r="C8873" t="str">
            <v>(-) Taxas de cartões / vouchers</v>
          </cell>
          <cell r="I8873" t="str">
            <v>fevereiro</v>
          </cell>
          <cell r="N8873">
            <v>430.94</v>
          </cell>
        </row>
        <row r="8874">
          <cell r="B8874" t="str">
            <v>TAXA VISA</v>
          </cell>
          <cell r="C8874" t="str">
            <v>(-) Taxas de cartões / vouchers</v>
          </cell>
          <cell r="I8874" t="str">
            <v>fevereiro</v>
          </cell>
          <cell r="N8874">
            <v>486.47</v>
          </cell>
        </row>
        <row r="8875">
          <cell r="B8875" t="str">
            <v>TAXA MASTERCARD</v>
          </cell>
          <cell r="C8875" t="str">
            <v>(-) Taxas de cartões / vouchers</v>
          </cell>
          <cell r="I8875" t="str">
            <v>fevereiro</v>
          </cell>
          <cell r="N8875">
            <v>496.5</v>
          </cell>
        </row>
        <row r="8876">
          <cell r="B8876" t="str">
            <v>TAXA MASTERCARD</v>
          </cell>
          <cell r="C8876" t="str">
            <v>(-) Taxas de cartões / vouchers</v>
          </cell>
          <cell r="I8876" t="str">
            <v>fevereiro</v>
          </cell>
          <cell r="N8876">
            <v>541.08000000000004</v>
          </cell>
        </row>
        <row r="8877">
          <cell r="B8877" t="str">
            <v>TAXA AMEX</v>
          </cell>
          <cell r="C8877" t="str">
            <v>(-) Taxas de cartões / vouchers</v>
          </cell>
          <cell r="I8877" t="str">
            <v>fevereiro</v>
          </cell>
          <cell r="N8877">
            <v>7.42</v>
          </cell>
        </row>
        <row r="8878">
          <cell r="B8878" t="str">
            <v>TAXA VISA ELECTRON</v>
          </cell>
          <cell r="C8878" t="str">
            <v>(-) Taxas de cartões / vouchers</v>
          </cell>
          <cell r="I8878" t="str">
            <v>fevereiro</v>
          </cell>
          <cell r="N8878">
            <v>8.41</v>
          </cell>
        </row>
        <row r="8879">
          <cell r="B8879" t="str">
            <v>TAXA MAESTRO</v>
          </cell>
          <cell r="C8879" t="str">
            <v>(-) Taxas de cartões / vouchers</v>
          </cell>
          <cell r="I8879" t="str">
            <v>fevereiro</v>
          </cell>
          <cell r="N8879">
            <v>19.34</v>
          </cell>
        </row>
        <row r="8880">
          <cell r="B8880" t="str">
            <v>TAXA ELO CREDITO</v>
          </cell>
          <cell r="C8880" t="str">
            <v>(-) Taxas de cartões / vouchers</v>
          </cell>
          <cell r="I8880" t="str">
            <v>fevereiro</v>
          </cell>
          <cell r="N8880">
            <v>21.77</v>
          </cell>
        </row>
        <row r="8881">
          <cell r="B8881" t="str">
            <v>TAXA ADMINISTRATIVA</v>
          </cell>
          <cell r="C8881" t="str">
            <v>(-) Taxas de cartões / vouchers</v>
          </cell>
          <cell r="I8881" t="str">
            <v>fevereiro</v>
          </cell>
          <cell r="N8881">
            <v>131.85</v>
          </cell>
        </row>
        <row r="8882">
          <cell r="B8882" t="str">
            <v>TAXA MASTERCARD</v>
          </cell>
          <cell r="C8882" t="str">
            <v>(-) Taxas de cartões / vouchers</v>
          </cell>
          <cell r="I8882" t="str">
            <v>fevereiro</v>
          </cell>
          <cell r="N8882">
            <v>226.34</v>
          </cell>
        </row>
        <row r="8883">
          <cell r="B8883" t="str">
            <v>TAXA VISA</v>
          </cell>
          <cell r="C8883" t="str">
            <v>(-) Taxas de cartões / vouchers</v>
          </cell>
          <cell r="I8883" t="str">
            <v>fevereiro</v>
          </cell>
          <cell r="N8883">
            <v>531.83000000000004</v>
          </cell>
        </row>
        <row r="8884">
          <cell r="B8884" t="str">
            <v>TAXA VISA ELECTRON</v>
          </cell>
          <cell r="C8884" t="str">
            <v>(-) Taxas de cartões / vouchers</v>
          </cell>
          <cell r="I8884" t="str">
            <v>fevereiro</v>
          </cell>
          <cell r="N8884">
            <v>8.91</v>
          </cell>
        </row>
        <row r="8885">
          <cell r="B8885" t="str">
            <v>TAXA ELO CREDITO</v>
          </cell>
          <cell r="C8885" t="str">
            <v>(-) Taxas de cartões / vouchers</v>
          </cell>
          <cell r="I8885" t="str">
            <v>fevereiro</v>
          </cell>
          <cell r="N8885">
            <v>16.670000000000002</v>
          </cell>
        </row>
        <row r="8886">
          <cell r="B8886" t="str">
            <v>TAXA MAESTRO</v>
          </cell>
          <cell r="C8886" t="str">
            <v>(-) Taxas de cartões / vouchers</v>
          </cell>
          <cell r="I8886" t="str">
            <v>fevereiro</v>
          </cell>
          <cell r="N8886">
            <v>26.45</v>
          </cell>
        </row>
        <row r="8887">
          <cell r="B8887" t="str">
            <v>TAXA ADMINISTRATIVA</v>
          </cell>
          <cell r="C8887" t="str">
            <v>(-) Taxas de cartões / vouchers</v>
          </cell>
          <cell r="I8887" t="str">
            <v>fevereiro</v>
          </cell>
          <cell r="N8887">
            <v>45.06</v>
          </cell>
        </row>
        <row r="8888">
          <cell r="B8888" t="str">
            <v>TAXA VISA</v>
          </cell>
          <cell r="C8888" t="str">
            <v>(-) Taxas de cartões / vouchers</v>
          </cell>
          <cell r="I8888" t="str">
            <v>fevereiro</v>
          </cell>
          <cell r="N8888">
            <v>306.43</v>
          </cell>
        </row>
        <row r="8889">
          <cell r="B8889" t="str">
            <v>TAXA MASTERCARD</v>
          </cell>
          <cell r="C8889" t="str">
            <v>(-) Taxas de cartões / vouchers</v>
          </cell>
          <cell r="I8889" t="str">
            <v>fevereiro</v>
          </cell>
          <cell r="N8889">
            <v>452.19</v>
          </cell>
        </row>
        <row r="8890">
          <cell r="B8890" t="str">
            <v>TAXA AMEX</v>
          </cell>
          <cell r="C8890" t="str">
            <v>(-) Taxas de cartões / vouchers</v>
          </cell>
          <cell r="I8890" t="str">
            <v>fevereiro</v>
          </cell>
          <cell r="N8890">
            <v>1216.8499999999999</v>
          </cell>
        </row>
        <row r="8891">
          <cell r="B8891" t="str">
            <v>TAXA VISA ELECTRON</v>
          </cell>
          <cell r="C8891" t="str">
            <v>(-) Taxas de cartões / vouchers</v>
          </cell>
          <cell r="I8891" t="str">
            <v>fevereiro</v>
          </cell>
          <cell r="N8891">
            <v>5.19</v>
          </cell>
        </row>
        <row r="8892">
          <cell r="B8892" t="str">
            <v>TAXA ELO CREDITO</v>
          </cell>
          <cell r="C8892" t="str">
            <v>(-) Taxas de cartões / vouchers</v>
          </cell>
          <cell r="I8892" t="str">
            <v>fevereiro</v>
          </cell>
          <cell r="N8892">
            <v>7.86</v>
          </cell>
        </row>
        <row r="8893">
          <cell r="B8893" t="str">
            <v>TAXA VR BENEFICIOS</v>
          </cell>
          <cell r="C8893" t="str">
            <v>(-) Taxas de cartões / vouchers</v>
          </cell>
          <cell r="I8893" t="str">
            <v>fevereiro</v>
          </cell>
          <cell r="N8893">
            <v>22.94</v>
          </cell>
        </row>
        <row r="8894">
          <cell r="B8894" t="str">
            <v>TAXA ADMINISTRATIVA</v>
          </cell>
          <cell r="C8894" t="str">
            <v>(-) Taxas de cartões / vouchers</v>
          </cell>
          <cell r="I8894" t="str">
            <v>fevereiro</v>
          </cell>
          <cell r="N8894">
            <v>24.85</v>
          </cell>
        </row>
        <row r="8895">
          <cell r="B8895" t="str">
            <v>TAXA MAESTRO</v>
          </cell>
          <cell r="C8895" t="str">
            <v>(-) Taxas de cartões / vouchers</v>
          </cell>
          <cell r="I8895" t="str">
            <v>fevereiro</v>
          </cell>
          <cell r="N8895">
            <v>39.86</v>
          </cell>
        </row>
        <row r="8896">
          <cell r="B8896" t="str">
            <v>TAXA ADMINISTRATIVA</v>
          </cell>
          <cell r="C8896" t="str">
            <v>(-) Taxas de cartões / vouchers</v>
          </cell>
          <cell r="I8896" t="str">
            <v>fevereiro</v>
          </cell>
          <cell r="N8896">
            <v>81.819999999999993</v>
          </cell>
        </row>
        <row r="8897">
          <cell r="B8897" t="str">
            <v>TAXA SODEXO</v>
          </cell>
          <cell r="C8897" t="str">
            <v>(-) Taxas de cartões / vouchers</v>
          </cell>
          <cell r="I8897" t="str">
            <v>fevereiro</v>
          </cell>
          <cell r="N8897">
            <v>86.84</v>
          </cell>
        </row>
        <row r="8898">
          <cell r="B8898" t="str">
            <v>TAXA AMEX</v>
          </cell>
          <cell r="C8898" t="str">
            <v>(-) Taxas de cartões / vouchers</v>
          </cell>
          <cell r="I8898" t="str">
            <v>fevereiro</v>
          </cell>
          <cell r="N8898">
            <v>86.88</v>
          </cell>
        </row>
        <row r="8899">
          <cell r="B8899" t="str">
            <v>TAXA VISA</v>
          </cell>
          <cell r="C8899" t="str">
            <v>(-) Taxas de cartões / vouchers</v>
          </cell>
          <cell r="I8899" t="str">
            <v>fevereiro</v>
          </cell>
          <cell r="N8899">
            <v>247.41</v>
          </cell>
        </row>
        <row r="8900">
          <cell r="B8900" t="str">
            <v>TAXA MASTERCARD</v>
          </cell>
          <cell r="C8900" t="str">
            <v>(-) Taxas de cartões / vouchers</v>
          </cell>
          <cell r="I8900" t="str">
            <v>fevereiro</v>
          </cell>
          <cell r="N8900">
            <v>627.82000000000005</v>
          </cell>
        </row>
        <row r="8901">
          <cell r="B8901" t="str">
            <v>TAXA MAESTRO</v>
          </cell>
          <cell r="C8901" t="str">
            <v>(-) Taxas de cartões / vouchers</v>
          </cell>
          <cell r="I8901" t="str">
            <v>fevereiro</v>
          </cell>
          <cell r="N8901">
            <v>1.29</v>
          </cell>
        </row>
        <row r="8902">
          <cell r="B8902" t="str">
            <v>TAXA ADMINISTRATIVA</v>
          </cell>
          <cell r="C8902" t="str">
            <v>(-) Taxas de cartões / vouchers</v>
          </cell>
          <cell r="I8902" t="str">
            <v>fevereiro</v>
          </cell>
          <cell r="N8902">
            <v>2.91</v>
          </cell>
        </row>
        <row r="8903">
          <cell r="B8903" t="str">
            <v>TAXA ELO CREDITO</v>
          </cell>
          <cell r="C8903" t="str">
            <v>(-) Taxas de cartões / vouchers</v>
          </cell>
          <cell r="I8903" t="str">
            <v>fevereiro</v>
          </cell>
          <cell r="N8903">
            <v>4.13</v>
          </cell>
        </row>
        <row r="8904">
          <cell r="B8904" t="str">
            <v>TAXA VISA ELECTRON</v>
          </cell>
          <cell r="C8904" t="str">
            <v>(-) Taxas de cartões / vouchers</v>
          </cell>
          <cell r="I8904" t="str">
            <v>fevereiro</v>
          </cell>
          <cell r="N8904">
            <v>4.3</v>
          </cell>
        </row>
        <row r="8905">
          <cell r="B8905" t="str">
            <v>TAXA ELO DEBITO</v>
          </cell>
          <cell r="C8905" t="str">
            <v>(-) Taxas de cartões / vouchers</v>
          </cell>
          <cell r="I8905" t="str">
            <v>fevereiro</v>
          </cell>
          <cell r="N8905">
            <v>18.989999999999998</v>
          </cell>
        </row>
        <row r="8906">
          <cell r="B8906" t="str">
            <v>TAXA MAESTRO</v>
          </cell>
          <cell r="C8906" t="str">
            <v>(-) Taxas de cartões / vouchers</v>
          </cell>
          <cell r="I8906" t="str">
            <v>fevereiro</v>
          </cell>
          <cell r="N8906">
            <v>30.04</v>
          </cell>
        </row>
        <row r="8907">
          <cell r="B8907" t="str">
            <v>TAXA AMEX</v>
          </cell>
          <cell r="C8907" t="str">
            <v>(-) Taxas de cartões / vouchers</v>
          </cell>
          <cell r="I8907" t="str">
            <v>fevereiro</v>
          </cell>
          <cell r="N8907">
            <v>53.65</v>
          </cell>
        </row>
        <row r="8908">
          <cell r="B8908" t="str">
            <v>TAXA VISA</v>
          </cell>
          <cell r="C8908" t="str">
            <v>(-) Taxas de cartões / vouchers</v>
          </cell>
          <cell r="I8908" t="str">
            <v>fevereiro</v>
          </cell>
          <cell r="N8908">
            <v>233.99</v>
          </cell>
        </row>
        <row r="8909">
          <cell r="B8909" t="str">
            <v>TAXA MASTERCARD</v>
          </cell>
          <cell r="C8909" t="str">
            <v>(-) Taxas de cartões / vouchers</v>
          </cell>
          <cell r="I8909" t="str">
            <v>fevereiro</v>
          </cell>
          <cell r="N8909">
            <v>443.95</v>
          </cell>
        </row>
        <row r="8910">
          <cell r="B8910" t="str">
            <v>TAXA MAESTRO</v>
          </cell>
          <cell r="C8910" t="str">
            <v>(-) Taxas de cartões / vouchers</v>
          </cell>
          <cell r="I8910" t="str">
            <v>fevereiro</v>
          </cell>
          <cell r="N8910">
            <v>0.8</v>
          </cell>
        </row>
        <row r="8911">
          <cell r="B8911" t="str">
            <v>TAXA ELO DEBITO</v>
          </cell>
          <cell r="C8911" t="str">
            <v>(-) Taxas de cartões / vouchers</v>
          </cell>
          <cell r="I8911" t="str">
            <v>fevereiro</v>
          </cell>
          <cell r="N8911">
            <v>14.88</v>
          </cell>
        </row>
        <row r="8912">
          <cell r="B8912" t="str">
            <v>TAXA ADMINISTRATIVA</v>
          </cell>
          <cell r="C8912" t="str">
            <v>(-) Taxas de cartões / vouchers</v>
          </cell>
          <cell r="I8912" t="str">
            <v>fevereiro</v>
          </cell>
          <cell r="N8912">
            <v>21.53</v>
          </cell>
        </row>
        <row r="8913">
          <cell r="B8913" t="str">
            <v>TAXA VISA ELECTRON</v>
          </cell>
          <cell r="C8913" t="str">
            <v>(-) Taxas de cartões / vouchers</v>
          </cell>
          <cell r="I8913" t="str">
            <v>fevereiro</v>
          </cell>
          <cell r="N8913">
            <v>22.86</v>
          </cell>
        </row>
        <row r="8914">
          <cell r="B8914" t="str">
            <v>TAXA ELO CREDITO</v>
          </cell>
          <cell r="C8914" t="str">
            <v>(-) Taxas de cartões / vouchers</v>
          </cell>
          <cell r="I8914" t="str">
            <v>fevereiro</v>
          </cell>
          <cell r="N8914">
            <v>24.1</v>
          </cell>
        </row>
        <row r="8915">
          <cell r="B8915" t="str">
            <v>TAXA ELO CREDITO</v>
          </cell>
          <cell r="C8915" t="str">
            <v>(-) Taxas de cartões / vouchers</v>
          </cell>
          <cell r="I8915" t="str">
            <v>fevereiro</v>
          </cell>
          <cell r="N8915">
            <v>31.3</v>
          </cell>
        </row>
        <row r="8916">
          <cell r="B8916" t="str">
            <v>TAXA MAESTRO</v>
          </cell>
          <cell r="C8916" t="str">
            <v>(-) Taxas de cartões / vouchers</v>
          </cell>
          <cell r="I8916" t="str">
            <v>fevereiro</v>
          </cell>
          <cell r="N8916">
            <v>36.86</v>
          </cell>
        </row>
        <row r="8917">
          <cell r="B8917" t="str">
            <v>TAXA VISA ELECTRON</v>
          </cell>
          <cell r="C8917" t="str">
            <v>(-) Taxas de cartões / vouchers</v>
          </cell>
          <cell r="I8917" t="str">
            <v>fevereiro</v>
          </cell>
          <cell r="N8917">
            <v>37.229999999999997</v>
          </cell>
        </row>
        <row r="8918">
          <cell r="B8918" t="str">
            <v>TAXA ELO CREDITO</v>
          </cell>
          <cell r="C8918" t="str">
            <v>(-) Taxas de cartões / vouchers</v>
          </cell>
          <cell r="I8918" t="str">
            <v>fevereiro</v>
          </cell>
          <cell r="N8918">
            <v>53.1</v>
          </cell>
        </row>
        <row r="8919">
          <cell r="B8919" t="str">
            <v>TAXA ALELO</v>
          </cell>
          <cell r="C8919" t="str">
            <v>(-) Taxas de cartões / vouchers</v>
          </cell>
          <cell r="I8919" t="str">
            <v>fevereiro</v>
          </cell>
          <cell r="N8919">
            <v>59.16</v>
          </cell>
        </row>
        <row r="8920">
          <cell r="B8920" t="str">
            <v>TAXA MAESTRO</v>
          </cell>
          <cell r="C8920" t="str">
            <v>(-) Taxas de cartões / vouchers</v>
          </cell>
          <cell r="I8920" t="str">
            <v>fevereiro</v>
          </cell>
          <cell r="N8920">
            <v>62.34</v>
          </cell>
        </row>
        <row r="8921">
          <cell r="B8921" t="str">
            <v>TAXA AMEX</v>
          </cell>
          <cell r="C8921" t="str">
            <v>(-) Taxas de cartões / vouchers</v>
          </cell>
          <cell r="I8921" t="str">
            <v>fevereiro</v>
          </cell>
          <cell r="N8921">
            <v>69.599999999999994</v>
          </cell>
        </row>
        <row r="8922">
          <cell r="B8922" t="str">
            <v>TAXA AMEX</v>
          </cell>
          <cell r="C8922" t="str">
            <v>(-) Taxas de cartões / vouchers</v>
          </cell>
          <cell r="I8922" t="str">
            <v>fevereiro</v>
          </cell>
          <cell r="N8922">
            <v>83.32</v>
          </cell>
        </row>
        <row r="8923">
          <cell r="B8923" t="str">
            <v>TAXA MAESTRO</v>
          </cell>
          <cell r="C8923" t="str">
            <v>(-) Taxas de cartões / vouchers</v>
          </cell>
          <cell r="I8923" t="str">
            <v>fevereiro</v>
          </cell>
          <cell r="N8923">
            <v>94.75</v>
          </cell>
        </row>
        <row r="8924">
          <cell r="B8924" t="str">
            <v>TAXA VISA ELECTRON</v>
          </cell>
          <cell r="C8924" t="str">
            <v>(-) Taxas de cartões / vouchers</v>
          </cell>
          <cell r="I8924" t="str">
            <v>fevereiro</v>
          </cell>
          <cell r="N8924">
            <v>109.55</v>
          </cell>
        </row>
        <row r="8925">
          <cell r="B8925" t="str">
            <v>TAXA AMEX</v>
          </cell>
          <cell r="C8925" t="str">
            <v>(-) Taxas de cartões / vouchers</v>
          </cell>
          <cell r="I8925" t="str">
            <v>fevereiro</v>
          </cell>
          <cell r="N8925">
            <v>196.84</v>
          </cell>
        </row>
        <row r="8926">
          <cell r="B8926" t="str">
            <v>TAXA VISA</v>
          </cell>
          <cell r="C8926" t="str">
            <v>(-) Taxas de cartões / vouchers</v>
          </cell>
          <cell r="I8926" t="str">
            <v>fevereiro</v>
          </cell>
          <cell r="N8926">
            <v>222.46</v>
          </cell>
        </row>
        <row r="8927">
          <cell r="B8927" t="str">
            <v>TAXA MASTERCARD</v>
          </cell>
          <cell r="C8927" t="str">
            <v>(-) Taxas de cartões / vouchers</v>
          </cell>
          <cell r="I8927" t="str">
            <v>fevereiro</v>
          </cell>
          <cell r="N8927">
            <v>270.22000000000003</v>
          </cell>
        </row>
        <row r="8928">
          <cell r="B8928" t="str">
            <v>TAXA VISA</v>
          </cell>
          <cell r="C8928" t="str">
            <v>(-) Taxas de cartões / vouchers</v>
          </cell>
          <cell r="I8928" t="str">
            <v>fevereiro</v>
          </cell>
          <cell r="N8928">
            <v>316.2</v>
          </cell>
        </row>
        <row r="8929">
          <cell r="B8929" t="str">
            <v>TAXA VISA</v>
          </cell>
          <cell r="C8929" t="str">
            <v>(-) Taxas de cartões / vouchers</v>
          </cell>
          <cell r="I8929" t="str">
            <v>fevereiro</v>
          </cell>
          <cell r="N8929">
            <v>450.16</v>
          </cell>
        </row>
        <row r="8930">
          <cell r="B8930" t="str">
            <v>TAXA MASTERCARD</v>
          </cell>
          <cell r="C8930" t="str">
            <v>(-) Taxas de cartões / vouchers</v>
          </cell>
          <cell r="I8930" t="str">
            <v>fevereiro</v>
          </cell>
          <cell r="N8930">
            <v>517.25</v>
          </cell>
        </row>
        <row r="8931">
          <cell r="B8931" t="str">
            <v>TAXA MASTERCARD</v>
          </cell>
          <cell r="C8931" t="str">
            <v>(-) Taxas de cartões / vouchers</v>
          </cell>
          <cell r="I8931" t="str">
            <v>fevereiro</v>
          </cell>
          <cell r="N8931">
            <v>580.21</v>
          </cell>
        </row>
        <row r="8932">
          <cell r="B8932" t="str">
            <v>TAXA MASTERCARD</v>
          </cell>
          <cell r="C8932" t="str">
            <v>(-) Taxas de cartões / vouchers</v>
          </cell>
          <cell r="I8932" t="str">
            <v>fevereiro</v>
          </cell>
          <cell r="N8932">
            <v>8.5500000000000007</v>
          </cell>
        </row>
        <row r="8933">
          <cell r="B8933" t="str">
            <v>TAXA MAESTRO</v>
          </cell>
          <cell r="C8933" t="str">
            <v>(-) Taxas de cartões / vouchers</v>
          </cell>
          <cell r="I8933" t="str">
            <v>fevereiro</v>
          </cell>
          <cell r="N8933">
            <v>14.51</v>
          </cell>
        </row>
        <row r="8934">
          <cell r="B8934" t="str">
            <v>TAXA VISA ELECTRON</v>
          </cell>
          <cell r="C8934" t="str">
            <v>(-) Taxas de cartões / vouchers</v>
          </cell>
          <cell r="I8934" t="str">
            <v>fevereiro</v>
          </cell>
          <cell r="N8934">
            <v>23.5</v>
          </cell>
        </row>
        <row r="8935">
          <cell r="B8935" t="str">
            <v>TAXA AMEX</v>
          </cell>
          <cell r="C8935" t="str">
            <v>(-) Taxas de cartões / vouchers</v>
          </cell>
          <cell r="I8935" t="str">
            <v>fevereiro</v>
          </cell>
          <cell r="N8935">
            <v>44.29</v>
          </cell>
        </row>
        <row r="8936">
          <cell r="B8936" t="str">
            <v>TAXA ELO CREDITO</v>
          </cell>
          <cell r="C8936" t="str">
            <v>(-) Taxas de cartões / vouchers</v>
          </cell>
          <cell r="I8936" t="str">
            <v>fevereiro</v>
          </cell>
          <cell r="N8936">
            <v>48.51</v>
          </cell>
        </row>
        <row r="8937">
          <cell r="B8937" t="str">
            <v>TAXA ALELO</v>
          </cell>
          <cell r="C8937" t="str">
            <v>(-) Taxas de cartões / vouchers</v>
          </cell>
          <cell r="I8937" t="str">
            <v>fevereiro</v>
          </cell>
          <cell r="N8937">
            <v>76.989999999999995</v>
          </cell>
        </row>
        <row r="8938">
          <cell r="B8938" t="str">
            <v>TAXA VISA</v>
          </cell>
          <cell r="C8938" t="str">
            <v>(-) Taxas de cartões / vouchers</v>
          </cell>
          <cell r="I8938" t="str">
            <v>fevereiro</v>
          </cell>
          <cell r="N8938">
            <v>156.93</v>
          </cell>
        </row>
        <row r="8939">
          <cell r="B8939" t="str">
            <v>TAXA ADMINISTRATIVA</v>
          </cell>
          <cell r="C8939" t="str">
            <v>(-) Taxas de cartões / vouchers</v>
          </cell>
          <cell r="I8939" t="str">
            <v>fevereiro</v>
          </cell>
          <cell r="N8939">
            <v>174.28</v>
          </cell>
        </row>
        <row r="8940">
          <cell r="B8940" t="str">
            <v>TAXA MASTERCARD</v>
          </cell>
          <cell r="C8940" t="str">
            <v>(-) Taxas de cartões / vouchers</v>
          </cell>
          <cell r="I8940" t="str">
            <v>fevereiro</v>
          </cell>
          <cell r="N8940">
            <v>188.34</v>
          </cell>
        </row>
        <row r="8941">
          <cell r="B8941" t="str">
            <v>TAXA ADMINISTRATIVA</v>
          </cell>
          <cell r="C8941" t="str">
            <v>(-) Taxas de cartões / vouchers</v>
          </cell>
          <cell r="I8941" t="str">
            <v>fevereiro</v>
          </cell>
          <cell r="N8941">
            <v>3.75</v>
          </cell>
        </row>
        <row r="8942">
          <cell r="B8942" t="str">
            <v>TAXA VISA ELECTRON</v>
          </cell>
          <cell r="C8942" t="str">
            <v>(-) Taxas de cartões / vouchers</v>
          </cell>
          <cell r="I8942" t="str">
            <v>fevereiro</v>
          </cell>
          <cell r="N8942">
            <v>11.74</v>
          </cell>
        </row>
        <row r="8943">
          <cell r="B8943" t="str">
            <v>TAXA ALELO</v>
          </cell>
          <cell r="C8943" t="str">
            <v>(-) Taxas de cartões / vouchers</v>
          </cell>
          <cell r="I8943" t="str">
            <v>fevereiro</v>
          </cell>
          <cell r="N8943">
            <v>11.77</v>
          </cell>
        </row>
        <row r="8944">
          <cell r="B8944" t="str">
            <v>TAXA ELO CREDITO</v>
          </cell>
          <cell r="C8944" t="str">
            <v>(-) Taxas de cartões / vouchers</v>
          </cell>
          <cell r="I8944" t="str">
            <v>fevereiro</v>
          </cell>
          <cell r="N8944">
            <v>23.73</v>
          </cell>
        </row>
        <row r="8945">
          <cell r="B8945" t="str">
            <v>TAXA MAESTRO</v>
          </cell>
          <cell r="C8945" t="str">
            <v>(-) Taxas de cartões / vouchers</v>
          </cell>
          <cell r="I8945" t="str">
            <v>fevereiro</v>
          </cell>
          <cell r="N8945">
            <v>36.78</v>
          </cell>
        </row>
        <row r="8946">
          <cell r="B8946" t="str">
            <v>TAXA AMEX</v>
          </cell>
          <cell r="C8946" t="str">
            <v>(-) Taxas de cartões / vouchers</v>
          </cell>
          <cell r="I8946" t="str">
            <v>fevereiro</v>
          </cell>
          <cell r="N8946">
            <v>91.08</v>
          </cell>
        </row>
        <row r="8947">
          <cell r="B8947" t="str">
            <v>TAXA VISA</v>
          </cell>
          <cell r="C8947" t="str">
            <v>(-) Taxas de cartões / vouchers</v>
          </cell>
          <cell r="I8947" t="str">
            <v>fevereiro</v>
          </cell>
          <cell r="N8947">
            <v>226.8</v>
          </cell>
        </row>
        <row r="8948">
          <cell r="B8948" t="str">
            <v>TAXA MASTERCARD</v>
          </cell>
          <cell r="C8948" t="str">
            <v>(-) Taxas de cartões / vouchers</v>
          </cell>
          <cell r="I8948" t="str">
            <v>fevereiro</v>
          </cell>
          <cell r="N8948">
            <v>273.19</v>
          </cell>
        </row>
        <row r="8949">
          <cell r="B8949" t="str">
            <v>TAXA VISA ELECTRON</v>
          </cell>
          <cell r="C8949" t="str">
            <v>(-) Taxas de cartões / vouchers</v>
          </cell>
          <cell r="I8949" t="str">
            <v>fevereiro</v>
          </cell>
          <cell r="N8949">
            <v>4.93</v>
          </cell>
        </row>
        <row r="8950">
          <cell r="B8950" t="str">
            <v>TAXA ADMINISTRATIVA</v>
          </cell>
          <cell r="C8950" t="str">
            <v>(-) Taxas de cartões / vouchers</v>
          </cell>
          <cell r="I8950" t="str">
            <v>fevereiro</v>
          </cell>
          <cell r="N8950">
            <v>5.12</v>
          </cell>
        </row>
        <row r="8951">
          <cell r="B8951" t="str">
            <v>TAXA MAESTRO</v>
          </cell>
          <cell r="C8951" t="str">
            <v>(-) Taxas de cartões / vouchers</v>
          </cell>
          <cell r="I8951" t="str">
            <v>fevereiro</v>
          </cell>
          <cell r="N8951">
            <v>9.33</v>
          </cell>
        </row>
        <row r="8952">
          <cell r="B8952" t="str">
            <v>TAXA ALELO</v>
          </cell>
          <cell r="C8952" t="str">
            <v>(-) Taxas de cartões / vouchers</v>
          </cell>
          <cell r="I8952" t="str">
            <v>fevereiro</v>
          </cell>
          <cell r="N8952">
            <v>18.2</v>
          </cell>
        </row>
        <row r="8953">
          <cell r="B8953" t="str">
            <v>TAXA VR BENEFICIOS</v>
          </cell>
          <cell r="C8953" t="str">
            <v>(-) Taxas de cartões / vouchers</v>
          </cell>
          <cell r="I8953" t="str">
            <v>fevereiro</v>
          </cell>
          <cell r="N8953">
            <v>18.989999999999998</v>
          </cell>
        </row>
        <row r="8954">
          <cell r="B8954" t="str">
            <v>TAXA SODEXO</v>
          </cell>
          <cell r="C8954" t="str">
            <v>(-) Taxas de cartões / vouchers</v>
          </cell>
          <cell r="I8954" t="str">
            <v>fevereiro</v>
          </cell>
          <cell r="N8954">
            <v>27.39</v>
          </cell>
        </row>
        <row r="8955">
          <cell r="B8955" t="str">
            <v>TAXA AMEX</v>
          </cell>
          <cell r="C8955" t="str">
            <v>(-) Taxas de cartões / vouchers</v>
          </cell>
          <cell r="I8955" t="str">
            <v>fevereiro</v>
          </cell>
          <cell r="N8955">
            <v>153.22</v>
          </cell>
        </row>
        <row r="8956">
          <cell r="B8956" t="str">
            <v>TAXA VISA</v>
          </cell>
          <cell r="C8956" t="str">
            <v>(-) Taxas de cartões / vouchers</v>
          </cell>
          <cell r="I8956" t="str">
            <v>fevereiro</v>
          </cell>
          <cell r="N8956">
            <v>321.77999999999997</v>
          </cell>
        </row>
        <row r="8957">
          <cell r="B8957" t="str">
            <v>TAXA MASTERCARD</v>
          </cell>
          <cell r="C8957" t="str">
            <v>(-) Taxas de cartões / vouchers</v>
          </cell>
          <cell r="I8957" t="str">
            <v>fevereiro</v>
          </cell>
          <cell r="N8957">
            <v>333.3</v>
          </cell>
        </row>
        <row r="8958">
          <cell r="B8958" t="str">
            <v>TAXA AMEX</v>
          </cell>
          <cell r="C8958" t="str">
            <v>(-) Taxas de cartões / vouchers</v>
          </cell>
          <cell r="I8958" t="str">
            <v>fevereiro</v>
          </cell>
          <cell r="N8958">
            <v>5.9</v>
          </cell>
        </row>
        <row r="8959">
          <cell r="B8959" t="str">
            <v>TAXA VISA ELECTRON</v>
          </cell>
          <cell r="C8959" t="str">
            <v>(-) Taxas de cartões / vouchers</v>
          </cell>
          <cell r="I8959" t="str">
            <v>fevereiro</v>
          </cell>
          <cell r="N8959">
            <v>7.82</v>
          </cell>
        </row>
        <row r="8960">
          <cell r="B8960" t="str">
            <v>TAXA ELO DEBITO</v>
          </cell>
          <cell r="C8960" t="str">
            <v>(-) Taxas de cartões / vouchers</v>
          </cell>
          <cell r="I8960" t="str">
            <v>fevereiro</v>
          </cell>
          <cell r="N8960">
            <v>8.7200000000000006</v>
          </cell>
        </row>
        <row r="8961">
          <cell r="B8961" t="str">
            <v>TAXA ELO CREDITO</v>
          </cell>
          <cell r="C8961" t="str">
            <v>(-) Taxas de cartões / vouchers</v>
          </cell>
          <cell r="I8961" t="str">
            <v>fevereiro</v>
          </cell>
          <cell r="N8961">
            <v>8.83</v>
          </cell>
        </row>
        <row r="8962">
          <cell r="B8962" t="str">
            <v>TAXA ADMINISTRATIVA</v>
          </cell>
          <cell r="C8962" t="str">
            <v>(-) Taxas de cartões / vouchers</v>
          </cell>
          <cell r="I8962" t="str">
            <v>fevereiro</v>
          </cell>
          <cell r="N8962">
            <v>15.26</v>
          </cell>
        </row>
        <row r="8963">
          <cell r="B8963" t="str">
            <v>TAXA MAESTRO</v>
          </cell>
          <cell r="C8963" t="str">
            <v>(-) Taxas de cartões / vouchers</v>
          </cell>
          <cell r="I8963" t="str">
            <v>fevereiro</v>
          </cell>
          <cell r="N8963">
            <v>33.33</v>
          </cell>
        </row>
        <row r="8964">
          <cell r="B8964" t="str">
            <v>TAXA ALELO</v>
          </cell>
          <cell r="C8964" t="str">
            <v>(-) Taxas de cartões / vouchers</v>
          </cell>
          <cell r="I8964" t="str">
            <v>fevereiro</v>
          </cell>
          <cell r="N8964">
            <v>46.33</v>
          </cell>
        </row>
        <row r="8965">
          <cell r="B8965" t="str">
            <v>TAXA MASTERCARD</v>
          </cell>
          <cell r="C8965" t="str">
            <v>(-) Taxas de cartões / vouchers</v>
          </cell>
          <cell r="I8965" t="str">
            <v>fevereiro</v>
          </cell>
          <cell r="N8965">
            <v>283.70999999999998</v>
          </cell>
        </row>
        <row r="8966">
          <cell r="B8966" t="str">
            <v>TAXA VISA</v>
          </cell>
          <cell r="C8966" t="str">
            <v>(-) Taxas de cartões / vouchers</v>
          </cell>
          <cell r="I8966" t="str">
            <v>fevereiro</v>
          </cell>
          <cell r="N8966">
            <v>379.35</v>
          </cell>
        </row>
        <row r="8967">
          <cell r="B8967" t="str">
            <v>TAXA VISA ELECTRON</v>
          </cell>
          <cell r="C8967" t="str">
            <v>(-) Taxas de cartões / vouchers</v>
          </cell>
          <cell r="I8967" t="str">
            <v>março</v>
          </cell>
          <cell r="N8967">
            <v>0.93</v>
          </cell>
        </row>
        <row r="8968">
          <cell r="B8968" t="str">
            <v>TAXA VISA ELECTRON</v>
          </cell>
          <cell r="C8968" t="str">
            <v>(-) Taxas de cartões / vouchers</v>
          </cell>
          <cell r="I8968" t="str">
            <v>março</v>
          </cell>
          <cell r="N8968">
            <v>4.3600000000000003</v>
          </cell>
        </row>
        <row r="8969">
          <cell r="B8969" t="str">
            <v>TAXA ELO CREDITO</v>
          </cell>
          <cell r="C8969" t="str">
            <v>(-) Taxas de cartões / vouchers</v>
          </cell>
          <cell r="I8969" t="str">
            <v>março</v>
          </cell>
          <cell r="N8969">
            <v>5.31</v>
          </cell>
        </row>
        <row r="8970">
          <cell r="B8970" t="str">
            <v>TAXA ELO DEBITO</v>
          </cell>
          <cell r="C8970" t="str">
            <v>(-) Taxas de cartões / vouchers</v>
          </cell>
          <cell r="I8970" t="str">
            <v>março</v>
          </cell>
          <cell r="N8970">
            <v>7.65</v>
          </cell>
        </row>
        <row r="8971">
          <cell r="B8971" t="str">
            <v>TAXA ELO DEBITO</v>
          </cell>
          <cell r="C8971" t="str">
            <v>(-) Taxas de cartões / vouchers</v>
          </cell>
          <cell r="I8971" t="str">
            <v>março</v>
          </cell>
          <cell r="N8971">
            <v>13.99</v>
          </cell>
        </row>
        <row r="8972">
          <cell r="B8972" t="str">
            <v>TAXA ADMINISTRATIVA</v>
          </cell>
          <cell r="C8972" t="str">
            <v>(-) Taxas de cartões / vouchers</v>
          </cell>
          <cell r="I8972" t="str">
            <v>março</v>
          </cell>
          <cell r="N8972">
            <v>14.69</v>
          </cell>
        </row>
        <row r="8973">
          <cell r="B8973" t="str">
            <v>TAXA VISA ELECTRON</v>
          </cell>
          <cell r="C8973" t="str">
            <v>(-) Taxas de cartões / vouchers</v>
          </cell>
          <cell r="I8973" t="str">
            <v>março</v>
          </cell>
          <cell r="N8973">
            <v>21.66</v>
          </cell>
        </row>
        <row r="8974">
          <cell r="B8974" t="str">
            <v>TAXA MAESTRO</v>
          </cell>
          <cell r="C8974" t="str">
            <v>(-) Taxas de cartões / vouchers</v>
          </cell>
          <cell r="I8974" t="str">
            <v>março</v>
          </cell>
          <cell r="N8974">
            <v>26.67</v>
          </cell>
        </row>
        <row r="8975">
          <cell r="B8975" t="str">
            <v>TAXA ELO CREDITO</v>
          </cell>
          <cell r="C8975" t="str">
            <v>(-) Taxas de cartões / vouchers</v>
          </cell>
          <cell r="I8975" t="str">
            <v>março</v>
          </cell>
          <cell r="N8975">
            <v>26.68</v>
          </cell>
        </row>
        <row r="8976">
          <cell r="B8976" t="str">
            <v>TAXA MAESTRO</v>
          </cell>
          <cell r="C8976" t="str">
            <v>(-) Taxas de cartões / vouchers</v>
          </cell>
          <cell r="I8976" t="str">
            <v>março</v>
          </cell>
          <cell r="N8976">
            <v>31.15</v>
          </cell>
        </row>
        <row r="8977">
          <cell r="B8977" t="str">
            <v>TAXA VISA ELECTRON</v>
          </cell>
          <cell r="C8977" t="str">
            <v>(-) Taxas de cartões / vouchers</v>
          </cell>
          <cell r="I8977" t="str">
            <v>março</v>
          </cell>
          <cell r="N8977">
            <v>31.81</v>
          </cell>
        </row>
        <row r="8978">
          <cell r="B8978" t="str">
            <v>TAXA VISA ELECTRON</v>
          </cell>
          <cell r="C8978" t="str">
            <v>(-) Taxas de cartões / vouchers</v>
          </cell>
          <cell r="I8978" t="str">
            <v>março</v>
          </cell>
          <cell r="N8978">
            <v>31.84</v>
          </cell>
        </row>
        <row r="8979">
          <cell r="B8979" t="str">
            <v>TAXA AMEX</v>
          </cell>
          <cell r="C8979" t="str">
            <v>(-) Taxas de cartões / vouchers</v>
          </cell>
          <cell r="I8979" t="str">
            <v>março</v>
          </cell>
          <cell r="N8979">
            <v>35.1</v>
          </cell>
        </row>
        <row r="8980">
          <cell r="B8980" t="str">
            <v>TAXA MAESTRO</v>
          </cell>
          <cell r="C8980" t="str">
            <v>(-) Taxas de cartões / vouchers</v>
          </cell>
          <cell r="I8980" t="str">
            <v>março</v>
          </cell>
          <cell r="N8980">
            <v>36.67</v>
          </cell>
        </row>
        <row r="8981">
          <cell r="B8981" t="str">
            <v>TAXA MAESTRO</v>
          </cell>
          <cell r="C8981" t="str">
            <v>(-) Taxas de cartões / vouchers</v>
          </cell>
          <cell r="I8981" t="str">
            <v>março</v>
          </cell>
          <cell r="N8981">
            <v>38.01</v>
          </cell>
        </row>
        <row r="8982">
          <cell r="B8982" t="str">
            <v>TAXA MAESTRO</v>
          </cell>
          <cell r="C8982" t="str">
            <v>(-) Taxas de cartões / vouchers</v>
          </cell>
          <cell r="I8982" t="str">
            <v>março</v>
          </cell>
          <cell r="N8982">
            <v>42.89</v>
          </cell>
        </row>
        <row r="8983">
          <cell r="B8983" t="str">
            <v>TAXA AMEX</v>
          </cell>
          <cell r="C8983" t="str">
            <v>(-) Taxas de cartões / vouchers</v>
          </cell>
          <cell r="I8983" t="str">
            <v>março</v>
          </cell>
          <cell r="N8983">
            <v>50.37</v>
          </cell>
        </row>
        <row r="8984">
          <cell r="B8984" t="str">
            <v>TAXA ELO CREDITO</v>
          </cell>
          <cell r="C8984" t="str">
            <v>(-) Taxas de cartões / vouchers</v>
          </cell>
          <cell r="I8984" t="str">
            <v>março</v>
          </cell>
          <cell r="N8984">
            <v>56.53</v>
          </cell>
        </row>
        <row r="8985">
          <cell r="B8985" t="str">
            <v>TAXA ELO CREDITO</v>
          </cell>
          <cell r="C8985" t="str">
            <v>(-) Taxas de cartões / vouchers</v>
          </cell>
          <cell r="I8985" t="str">
            <v>março</v>
          </cell>
          <cell r="N8985">
            <v>73.89</v>
          </cell>
        </row>
        <row r="8986">
          <cell r="B8986" t="str">
            <v>TAXA VISA</v>
          </cell>
          <cell r="C8986" t="str">
            <v>(-) Taxas de cartões / vouchers</v>
          </cell>
          <cell r="I8986" t="str">
            <v>março</v>
          </cell>
          <cell r="N8986">
            <v>103.79</v>
          </cell>
        </row>
        <row r="8987">
          <cell r="B8987" t="str">
            <v>TAXA MASTERCARD</v>
          </cell>
          <cell r="C8987" t="str">
            <v>(-) Taxas de cartões / vouchers</v>
          </cell>
          <cell r="I8987" t="str">
            <v>março</v>
          </cell>
          <cell r="N8987">
            <v>137.59</v>
          </cell>
        </row>
        <row r="8988">
          <cell r="B8988" t="str">
            <v>TAXA VISA</v>
          </cell>
          <cell r="C8988" t="str">
            <v>(-) Taxas de cartões / vouchers</v>
          </cell>
          <cell r="I8988" t="str">
            <v>março</v>
          </cell>
          <cell r="N8988">
            <v>139.74</v>
          </cell>
        </row>
        <row r="8989">
          <cell r="B8989" t="str">
            <v>TAXA VISA</v>
          </cell>
          <cell r="C8989" t="str">
            <v>(-) Taxas de cartões / vouchers</v>
          </cell>
          <cell r="I8989" t="str">
            <v>março</v>
          </cell>
          <cell r="N8989">
            <v>175.21</v>
          </cell>
        </row>
        <row r="8990">
          <cell r="B8990" t="str">
            <v>TAXA AMEX</v>
          </cell>
          <cell r="C8990" t="str">
            <v>(-) Taxas de cartões / vouchers</v>
          </cell>
          <cell r="I8990" t="str">
            <v>março</v>
          </cell>
          <cell r="N8990">
            <v>177.92</v>
          </cell>
        </row>
        <row r="8991">
          <cell r="B8991" t="str">
            <v>TAXA MASTERCARD</v>
          </cell>
          <cell r="C8991" t="str">
            <v>(-) Taxas de cartões / vouchers</v>
          </cell>
          <cell r="I8991" t="str">
            <v>março</v>
          </cell>
          <cell r="N8991">
            <v>181.83</v>
          </cell>
        </row>
        <row r="8992">
          <cell r="B8992" t="str">
            <v>TAXA VISA</v>
          </cell>
          <cell r="C8992" t="str">
            <v>(-) Taxas de cartões / vouchers</v>
          </cell>
          <cell r="I8992" t="str">
            <v>março</v>
          </cell>
          <cell r="N8992">
            <v>185.27</v>
          </cell>
        </row>
        <row r="8993">
          <cell r="B8993" t="str">
            <v>TAXA MASTERCARD</v>
          </cell>
          <cell r="C8993" t="str">
            <v>(-) Taxas de cartões / vouchers</v>
          </cell>
          <cell r="I8993" t="str">
            <v>março</v>
          </cell>
          <cell r="N8993">
            <v>195.45</v>
          </cell>
        </row>
        <row r="8994">
          <cell r="B8994" t="str">
            <v>TAXA VISA</v>
          </cell>
          <cell r="C8994" t="str">
            <v>(-) Taxas de cartões / vouchers</v>
          </cell>
          <cell r="I8994" t="str">
            <v>março</v>
          </cell>
          <cell r="N8994">
            <v>201.22</v>
          </cell>
        </row>
        <row r="8995">
          <cell r="B8995" t="str">
            <v>TAXA MASTERCARD</v>
          </cell>
          <cell r="C8995" t="str">
            <v>(-) Taxas de cartões / vouchers</v>
          </cell>
          <cell r="I8995" t="str">
            <v>março</v>
          </cell>
          <cell r="N8995">
            <v>265.81</v>
          </cell>
        </row>
        <row r="8996">
          <cell r="B8996" t="str">
            <v>TAXA MASTERCARD</v>
          </cell>
          <cell r="C8996" t="str">
            <v>(-) Taxas de cartões / vouchers</v>
          </cell>
          <cell r="I8996" t="str">
            <v>março</v>
          </cell>
          <cell r="N8996">
            <v>355.07</v>
          </cell>
        </row>
        <row r="8997">
          <cell r="B8997" t="str">
            <v>TAXA VISA ELECTRON</v>
          </cell>
          <cell r="C8997" t="str">
            <v>(-) Taxas de cartões / vouchers</v>
          </cell>
          <cell r="I8997" t="str">
            <v>março</v>
          </cell>
          <cell r="N8997">
            <v>16.46</v>
          </cell>
        </row>
        <row r="8998">
          <cell r="B8998" t="str">
            <v>TAXA MAESTRO</v>
          </cell>
          <cell r="C8998" t="str">
            <v>(-) Taxas de cartões / vouchers</v>
          </cell>
          <cell r="I8998" t="str">
            <v>março</v>
          </cell>
          <cell r="N8998">
            <v>19.55</v>
          </cell>
        </row>
        <row r="8999">
          <cell r="B8999" t="str">
            <v>TAXA MASTERCARD</v>
          </cell>
          <cell r="C8999" t="str">
            <v>(-) Taxas de cartões / vouchers</v>
          </cell>
          <cell r="I8999" t="str">
            <v>março</v>
          </cell>
          <cell r="N8999">
            <v>19.55</v>
          </cell>
        </row>
        <row r="9000">
          <cell r="B9000" t="str">
            <v>TAXA SODEXO</v>
          </cell>
          <cell r="C9000" t="str">
            <v>(-) Taxas de cartões / vouchers</v>
          </cell>
          <cell r="I9000" t="str">
            <v>março</v>
          </cell>
          <cell r="N9000">
            <v>26.34</v>
          </cell>
        </row>
        <row r="9001">
          <cell r="B9001" t="str">
            <v>TAXA VISA</v>
          </cell>
          <cell r="C9001" t="str">
            <v>(-) Taxas de cartões / vouchers</v>
          </cell>
          <cell r="I9001" t="str">
            <v>março</v>
          </cell>
          <cell r="N9001">
            <v>57.65</v>
          </cell>
        </row>
        <row r="9002">
          <cell r="B9002" t="str">
            <v>TAXA MASTERCARD</v>
          </cell>
          <cell r="C9002" t="str">
            <v>(-) Taxas de cartões / vouchers</v>
          </cell>
          <cell r="I9002" t="str">
            <v>março</v>
          </cell>
          <cell r="N9002">
            <v>75.91</v>
          </cell>
        </row>
        <row r="9003">
          <cell r="B9003" t="str">
            <v>TAXA ALELO</v>
          </cell>
          <cell r="C9003" t="str">
            <v>(-) Taxas de cartões / vouchers</v>
          </cell>
          <cell r="I9003" t="str">
            <v>março</v>
          </cell>
          <cell r="N9003">
            <v>76.88</v>
          </cell>
        </row>
        <row r="9004">
          <cell r="B9004" t="str">
            <v>TAXA ADMINISTRATIVA</v>
          </cell>
          <cell r="C9004" t="str">
            <v>(-) Taxas de cartões / vouchers</v>
          </cell>
          <cell r="I9004" t="str">
            <v>março</v>
          </cell>
          <cell r="N9004">
            <v>102.65</v>
          </cell>
        </row>
        <row r="9005">
          <cell r="B9005" t="str">
            <v>TAXA ADMINISTRATIVA</v>
          </cell>
          <cell r="C9005" t="str">
            <v>(-) Taxas de cartões / vouchers</v>
          </cell>
          <cell r="I9005" t="str">
            <v>março</v>
          </cell>
          <cell r="N9005">
            <v>0.81</v>
          </cell>
        </row>
        <row r="9006">
          <cell r="B9006" t="str">
            <v>TAXA MAESTRO</v>
          </cell>
          <cell r="C9006" t="str">
            <v>(-) Taxas de cartões / vouchers</v>
          </cell>
          <cell r="I9006" t="str">
            <v>março</v>
          </cell>
          <cell r="N9006">
            <v>10.039999999999999</v>
          </cell>
        </row>
        <row r="9007">
          <cell r="B9007" t="str">
            <v>TAXA VISA ELECTRON</v>
          </cell>
          <cell r="C9007" t="str">
            <v>(-) Taxas de cartões / vouchers</v>
          </cell>
          <cell r="I9007" t="str">
            <v>março</v>
          </cell>
          <cell r="N9007">
            <v>10.82</v>
          </cell>
        </row>
        <row r="9008">
          <cell r="B9008" t="str">
            <v>TAXA AMEX</v>
          </cell>
          <cell r="C9008" t="str">
            <v>(-) Taxas de cartões / vouchers</v>
          </cell>
          <cell r="I9008" t="str">
            <v>março</v>
          </cell>
          <cell r="N9008">
            <v>17.97</v>
          </cell>
        </row>
        <row r="9009">
          <cell r="B9009" t="str">
            <v>TAXA ALELO</v>
          </cell>
          <cell r="C9009" t="str">
            <v>(-) Taxas de cartões / vouchers</v>
          </cell>
          <cell r="I9009" t="str">
            <v>março</v>
          </cell>
          <cell r="N9009">
            <v>18.39</v>
          </cell>
        </row>
        <row r="9010">
          <cell r="B9010" t="str">
            <v>TAXA ELO CREDITO</v>
          </cell>
          <cell r="C9010" t="str">
            <v>(-) Taxas de cartões / vouchers</v>
          </cell>
          <cell r="I9010" t="str">
            <v>março</v>
          </cell>
          <cell r="N9010">
            <v>35.01</v>
          </cell>
        </row>
        <row r="9011">
          <cell r="B9011" t="str">
            <v>TAXA VISA</v>
          </cell>
          <cell r="C9011" t="str">
            <v>(-) Taxas de cartões / vouchers</v>
          </cell>
          <cell r="I9011" t="str">
            <v>março</v>
          </cell>
          <cell r="N9011">
            <v>134.13999999999999</v>
          </cell>
        </row>
        <row r="9012">
          <cell r="B9012" t="str">
            <v>TAXA MASTERCARD</v>
          </cell>
          <cell r="C9012" t="str">
            <v>(-) Taxas de cartões / vouchers</v>
          </cell>
          <cell r="I9012" t="str">
            <v>março</v>
          </cell>
          <cell r="N9012">
            <v>279.12</v>
          </cell>
        </row>
        <row r="9013">
          <cell r="B9013" t="str">
            <v>TAXA ELO CREDITO</v>
          </cell>
          <cell r="C9013" t="str">
            <v>(-) Taxas de cartões / vouchers</v>
          </cell>
          <cell r="I9013" t="str">
            <v>março</v>
          </cell>
          <cell r="N9013">
            <v>2.5</v>
          </cell>
        </row>
        <row r="9014">
          <cell r="B9014" t="str">
            <v>TAXA ELO DEBITO</v>
          </cell>
          <cell r="C9014" t="str">
            <v>(-) Taxas de cartões / vouchers</v>
          </cell>
          <cell r="I9014" t="str">
            <v>março</v>
          </cell>
          <cell r="N9014">
            <v>3.67</v>
          </cell>
        </row>
        <row r="9015">
          <cell r="B9015" t="str">
            <v>TAXA ADMINISTRATIVA</v>
          </cell>
          <cell r="C9015" t="str">
            <v>(-) Taxas de cartões / vouchers</v>
          </cell>
          <cell r="I9015" t="str">
            <v>março</v>
          </cell>
          <cell r="N9015">
            <v>4</v>
          </cell>
        </row>
        <row r="9016">
          <cell r="B9016" t="str">
            <v>TAXA VISA ELECTRON</v>
          </cell>
          <cell r="C9016" t="str">
            <v>(-) Taxas de cartões / vouchers</v>
          </cell>
          <cell r="I9016" t="str">
            <v>março</v>
          </cell>
          <cell r="N9016">
            <v>5.07</v>
          </cell>
        </row>
        <row r="9017">
          <cell r="B9017" t="str">
            <v>TAXA ELO DEBITO</v>
          </cell>
          <cell r="C9017" t="str">
            <v>(-) Taxas de cartões / vouchers</v>
          </cell>
          <cell r="I9017" t="str">
            <v>março</v>
          </cell>
          <cell r="N9017">
            <v>5.14</v>
          </cell>
        </row>
        <row r="9018">
          <cell r="B9018" t="str">
            <v>TAXA ADMINISTRATIVA</v>
          </cell>
          <cell r="C9018" t="str">
            <v>(-) Taxas de cartões / vouchers</v>
          </cell>
          <cell r="I9018" t="str">
            <v>março</v>
          </cell>
          <cell r="N9018">
            <v>7.27</v>
          </cell>
        </row>
        <row r="9019">
          <cell r="B9019" t="str">
            <v>TAXA VISA ELECTRON</v>
          </cell>
          <cell r="C9019" t="str">
            <v>(-) Taxas de cartões / vouchers</v>
          </cell>
          <cell r="I9019" t="str">
            <v>março</v>
          </cell>
          <cell r="N9019">
            <v>9.82</v>
          </cell>
        </row>
        <row r="9020">
          <cell r="B9020" t="str">
            <v>TAXA MAESTRO</v>
          </cell>
          <cell r="C9020" t="str">
            <v>(-) Taxas de cartões / vouchers</v>
          </cell>
          <cell r="I9020" t="str">
            <v>março</v>
          </cell>
          <cell r="N9020">
            <v>19.600000000000001</v>
          </cell>
        </row>
        <row r="9021">
          <cell r="B9021" t="str">
            <v>TAXA VISA ELECTRON</v>
          </cell>
          <cell r="C9021" t="str">
            <v>(-) Taxas de cartões / vouchers</v>
          </cell>
          <cell r="I9021" t="str">
            <v>março</v>
          </cell>
          <cell r="N9021">
            <v>22.33</v>
          </cell>
        </row>
        <row r="9022">
          <cell r="B9022" t="str">
            <v>TAXA AMEX</v>
          </cell>
          <cell r="C9022" t="str">
            <v>(-) Taxas de cartões / vouchers</v>
          </cell>
          <cell r="I9022" t="str">
            <v>março</v>
          </cell>
          <cell r="N9022">
            <v>22.64</v>
          </cell>
        </row>
        <row r="9023">
          <cell r="B9023" t="str">
            <v>TAXA AMEX</v>
          </cell>
          <cell r="C9023" t="str">
            <v>(-) Taxas de cartões / vouchers</v>
          </cell>
          <cell r="I9023" t="str">
            <v>março</v>
          </cell>
          <cell r="N9023">
            <v>25.63</v>
          </cell>
        </row>
        <row r="9024">
          <cell r="B9024" t="str">
            <v>TAXA ELO CREDITO</v>
          </cell>
          <cell r="C9024" t="str">
            <v>(-) Taxas de cartões / vouchers</v>
          </cell>
          <cell r="I9024" t="str">
            <v>março</v>
          </cell>
          <cell r="N9024">
            <v>31.7</v>
          </cell>
        </row>
        <row r="9025">
          <cell r="B9025" t="str">
            <v>TAXA MAESTRO</v>
          </cell>
          <cell r="C9025" t="str">
            <v>(-) Taxas de cartões / vouchers</v>
          </cell>
          <cell r="I9025" t="str">
            <v>março</v>
          </cell>
          <cell r="N9025">
            <v>62.61</v>
          </cell>
        </row>
        <row r="9026">
          <cell r="B9026" t="str">
            <v>TAXA ELO CREDITO</v>
          </cell>
          <cell r="C9026" t="str">
            <v>(-) Taxas de cartões / vouchers</v>
          </cell>
          <cell r="I9026" t="str">
            <v>março</v>
          </cell>
          <cell r="N9026">
            <v>89.61</v>
          </cell>
        </row>
        <row r="9027">
          <cell r="B9027" t="str">
            <v>TAXA MAESTRO</v>
          </cell>
          <cell r="C9027" t="str">
            <v>(-) Taxas de cartões / vouchers</v>
          </cell>
          <cell r="I9027" t="str">
            <v>março</v>
          </cell>
          <cell r="N9027">
            <v>100.95</v>
          </cell>
        </row>
        <row r="9028">
          <cell r="B9028" t="str">
            <v>TAXA TICKET</v>
          </cell>
          <cell r="C9028" t="str">
            <v>(-) Taxas de cartões / vouchers</v>
          </cell>
          <cell r="I9028" t="str">
            <v>março</v>
          </cell>
          <cell r="N9028">
            <v>123.8</v>
          </cell>
        </row>
        <row r="9029">
          <cell r="B9029" t="str">
            <v>TAXA VISA</v>
          </cell>
          <cell r="C9029" t="str">
            <v>(-) Taxas de cartões / vouchers</v>
          </cell>
          <cell r="I9029" t="str">
            <v>março</v>
          </cell>
          <cell r="N9029">
            <v>177.63</v>
          </cell>
        </row>
        <row r="9030">
          <cell r="B9030" t="str">
            <v>TAXA MASTERCARD</v>
          </cell>
          <cell r="C9030" t="str">
            <v>(-) Taxas de cartões / vouchers</v>
          </cell>
          <cell r="I9030" t="str">
            <v>março</v>
          </cell>
          <cell r="N9030">
            <v>178.82</v>
          </cell>
        </row>
        <row r="9031">
          <cell r="B9031" t="str">
            <v>TAXA AMEX</v>
          </cell>
          <cell r="C9031" t="str">
            <v>(-) Taxas de cartões / vouchers</v>
          </cell>
          <cell r="I9031" t="str">
            <v>março</v>
          </cell>
          <cell r="N9031">
            <v>201.9</v>
          </cell>
        </row>
        <row r="9032">
          <cell r="B9032" t="str">
            <v>TAXA VISA</v>
          </cell>
          <cell r="C9032" t="str">
            <v>(-) Taxas de cartões / vouchers</v>
          </cell>
          <cell r="I9032" t="str">
            <v>março</v>
          </cell>
          <cell r="N9032">
            <v>340.9</v>
          </cell>
        </row>
        <row r="9033">
          <cell r="B9033" t="str">
            <v>TAXA MASTERCARD</v>
          </cell>
          <cell r="C9033" t="str">
            <v>(-) Taxas de cartões / vouchers</v>
          </cell>
          <cell r="I9033" t="str">
            <v>março</v>
          </cell>
          <cell r="N9033">
            <v>373.15</v>
          </cell>
        </row>
        <row r="9034">
          <cell r="B9034" t="str">
            <v>TAXA MASTERCARD</v>
          </cell>
          <cell r="C9034" t="str">
            <v>(-) Taxas de cartões / vouchers</v>
          </cell>
          <cell r="I9034" t="str">
            <v>março</v>
          </cell>
          <cell r="N9034">
            <v>556.01</v>
          </cell>
        </row>
        <row r="9035">
          <cell r="B9035" t="str">
            <v>TAXA VISA</v>
          </cell>
          <cell r="C9035" t="str">
            <v>(-) Taxas de cartões / vouchers</v>
          </cell>
          <cell r="I9035" t="str">
            <v>março</v>
          </cell>
          <cell r="N9035">
            <v>596.77</v>
          </cell>
        </row>
        <row r="9036">
          <cell r="B9036" t="str">
            <v>TAXA MAESTRO</v>
          </cell>
          <cell r="C9036" t="str">
            <v>(-) Taxas de cartões / vouchers</v>
          </cell>
          <cell r="I9036" t="str">
            <v>março</v>
          </cell>
          <cell r="N9036">
            <v>6.32</v>
          </cell>
        </row>
        <row r="9037">
          <cell r="B9037" t="str">
            <v>TAXA ELO DEBITO</v>
          </cell>
          <cell r="C9037" t="str">
            <v>(-) Taxas de cartões / vouchers</v>
          </cell>
          <cell r="I9037" t="str">
            <v>março</v>
          </cell>
          <cell r="N9037">
            <v>6.62</v>
          </cell>
        </row>
        <row r="9038">
          <cell r="B9038" t="str">
            <v>TAXA MASTERCARD</v>
          </cell>
          <cell r="C9038" t="str">
            <v>(-) Taxas de cartões / vouchers</v>
          </cell>
          <cell r="I9038" t="str">
            <v>março</v>
          </cell>
          <cell r="N9038">
            <v>7.77</v>
          </cell>
        </row>
        <row r="9039">
          <cell r="B9039" t="str">
            <v>TAXA ELO CREDITO</v>
          </cell>
          <cell r="C9039" t="str">
            <v>(-) Taxas de cartões / vouchers</v>
          </cell>
          <cell r="I9039" t="str">
            <v>março</v>
          </cell>
          <cell r="N9039">
            <v>26.9</v>
          </cell>
        </row>
        <row r="9040">
          <cell r="B9040" t="str">
            <v>TAXA AMEX</v>
          </cell>
          <cell r="C9040" t="str">
            <v>(-) Taxas de cartões / vouchers</v>
          </cell>
          <cell r="I9040" t="str">
            <v>março</v>
          </cell>
          <cell r="N9040">
            <v>34.07</v>
          </cell>
        </row>
        <row r="9041">
          <cell r="B9041" t="str">
            <v>TAXA MASTERCARD</v>
          </cell>
          <cell r="C9041" t="str">
            <v>(-) Taxas de cartões / vouchers</v>
          </cell>
          <cell r="I9041" t="str">
            <v>março</v>
          </cell>
          <cell r="N9041">
            <v>93.46</v>
          </cell>
        </row>
        <row r="9042">
          <cell r="B9042" t="str">
            <v>TAXA VISA</v>
          </cell>
          <cell r="C9042" t="str">
            <v>(-) Taxas de cartões / vouchers</v>
          </cell>
          <cell r="I9042" t="str">
            <v>março</v>
          </cell>
          <cell r="N9042">
            <v>96.93</v>
          </cell>
        </row>
        <row r="9043">
          <cell r="B9043" t="str">
            <v>TAXA ADMINISTRATIVA</v>
          </cell>
          <cell r="C9043" t="str">
            <v>(-) Taxas de cartões / vouchers</v>
          </cell>
          <cell r="I9043" t="str">
            <v>março</v>
          </cell>
          <cell r="N9043">
            <v>101.35</v>
          </cell>
        </row>
        <row r="9044">
          <cell r="B9044" t="str">
            <v>TAXA VISA ELECTRON</v>
          </cell>
          <cell r="C9044" t="str">
            <v>(-) Taxas de cartões / vouchers</v>
          </cell>
          <cell r="I9044" t="str">
            <v>março</v>
          </cell>
          <cell r="N9044">
            <v>6.65</v>
          </cell>
        </row>
        <row r="9045">
          <cell r="B9045" t="str">
            <v>TAXA ELO CREDITO</v>
          </cell>
          <cell r="C9045" t="str">
            <v>(-) Taxas de cartões / vouchers</v>
          </cell>
          <cell r="I9045" t="str">
            <v>março</v>
          </cell>
          <cell r="N9045">
            <v>6.92</v>
          </cell>
        </row>
        <row r="9046">
          <cell r="B9046" t="str">
            <v>TAXA MAESTRO</v>
          </cell>
          <cell r="C9046" t="str">
            <v>(-) Taxas de cartões / vouchers</v>
          </cell>
          <cell r="I9046" t="str">
            <v>março</v>
          </cell>
          <cell r="N9046">
            <v>8.6</v>
          </cell>
        </row>
        <row r="9047">
          <cell r="B9047" t="str">
            <v>TAXA ADMINISTRATIVA</v>
          </cell>
          <cell r="C9047" t="str">
            <v>(-) Taxas de cartões / vouchers</v>
          </cell>
          <cell r="I9047" t="str">
            <v>março</v>
          </cell>
          <cell r="N9047">
            <v>9.18</v>
          </cell>
        </row>
        <row r="9048">
          <cell r="B9048" t="str">
            <v>TAXA AMEX</v>
          </cell>
          <cell r="C9048" t="str">
            <v>(-) Taxas de cartões / vouchers</v>
          </cell>
          <cell r="I9048" t="str">
            <v>março</v>
          </cell>
          <cell r="N9048">
            <v>89.23</v>
          </cell>
        </row>
        <row r="9049">
          <cell r="B9049" t="str">
            <v>TAXA VISA</v>
          </cell>
          <cell r="C9049" t="str">
            <v>(-) Taxas de cartões / vouchers</v>
          </cell>
          <cell r="I9049" t="str">
            <v>março</v>
          </cell>
          <cell r="N9049">
            <v>213.12</v>
          </cell>
        </row>
        <row r="9050">
          <cell r="B9050" t="str">
            <v>TAXA MASTERCARD</v>
          </cell>
          <cell r="C9050" t="str">
            <v>(-) Taxas de cartões / vouchers</v>
          </cell>
          <cell r="I9050" t="str">
            <v>março</v>
          </cell>
          <cell r="N9050">
            <v>230.95</v>
          </cell>
        </row>
        <row r="9051">
          <cell r="B9051" t="str">
            <v>TAXA VISA ELECTRON</v>
          </cell>
          <cell r="C9051" t="str">
            <v>(-) Taxas de cartões / vouchers</v>
          </cell>
          <cell r="I9051" t="str">
            <v>março</v>
          </cell>
          <cell r="N9051">
            <v>1.37</v>
          </cell>
        </row>
        <row r="9052">
          <cell r="B9052" t="str">
            <v>TAXA ELO CREDITO</v>
          </cell>
          <cell r="C9052" t="str">
            <v>(-) Taxas de cartões / vouchers</v>
          </cell>
          <cell r="I9052" t="str">
            <v>março</v>
          </cell>
          <cell r="N9052">
            <v>5.48</v>
          </cell>
        </row>
        <row r="9053">
          <cell r="B9053" t="str">
            <v>TAXA ADMINISTRATIVA</v>
          </cell>
          <cell r="C9053" t="str">
            <v>(-) Taxas de cartões / vouchers</v>
          </cell>
          <cell r="I9053" t="str">
            <v>março</v>
          </cell>
          <cell r="N9053">
            <v>9.7799999999999994</v>
          </cell>
        </row>
        <row r="9054">
          <cell r="B9054" t="str">
            <v>TAXA SODEXO</v>
          </cell>
          <cell r="C9054" t="str">
            <v>(-) Taxas de cartões / vouchers</v>
          </cell>
          <cell r="I9054" t="str">
            <v>março</v>
          </cell>
          <cell r="N9054">
            <v>25.25</v>
          </cell>
        </row>
        <row r="9055">
          <cell r="B9055" t="str">
            <v>TAXA MAESTRO</v>
          </cell>
          <cell r="C9055" t="str">
            <v>(-) Taxas de cartões / vouchers</v>
          </cell>
          <cell r="I9055" t="str">
            <v>março</v>
          </cell>
          <cell r="N9055">
            <v>40.700000000000003</v>
          </cell>
        </row>
        <row r="9056">
          <cell r="B9056" t="str">
            <v>TAXA ALELO</v>
          </cell>
          <cell r="C9056" t="str">
            <v>(-) Taxas de cartões / vouchers</v>
          </cell>
          <cell r="I9056" t="str">
            <v>março</v>
          </cell>
          <cell r="N9056">
            <v>68.47</v>
          </cell>
        </row>
        <row r="9057">
          <cell r="B9057" t="str">
            <v>TAXA AMEX</v>
          </cell>
          <cell r="C9057" t="str">
            <v>(-) Taxas de cartões / vouchers</v>
          </cell>
          <cell r="I9057" t="str">
            <v>março</v>
          </cell>
          <cell r="N9057">
            <v>76.06</v>
          </cell>
        </row>
        <row r="9058">
          <cell r="B9058" t="str">
            <v>TAXA MASTERCARD</v>
          </cell>
          <cell r="C9058" t="str">
            <v>(-) Taxas de cartões / vouchers</v>
          </cell>
          <cell r="I9058" t="str">
            <v>março</v>
          </cell>
          <cell r="N9058">
            <v>279.89</v>
          </cell>
        </row>
        <row r="9059">
          <cell r="B9059" t="str">
            <v>TAXA VISA</v>
          </cell>
          <cell r="C9059" t="str">
            <v>(-) Taxas de cartões / vouchers</v>
          </cell>
          <cell r="I9059" t="str">
            <v>março</v>
          </cell>
          <cell r="N9059">
            <v>300.69</v>
          </cell>
        </row>
        <row r="9060">
          <cell r="B9060" t="str">
            <v>TAXA VISA ELECTRON</v>
          </cell>
          <cell r="C9060" t="str">
            <v>(-) Taxas de cartões / vouchers</v>
          </cell>
          <cell r="I9060" t="str">
            <v>março</v>
          </cell>
          <cell r="N9060">
            <v>10.5</v>
          </cell>
        </row>
        <row r="9061">
          <cell r="B9061" t="str">
            <v>TAXA MAESTRO</v>
          </cell>
          <cell r="C9061" t="str">
            <v>(-) Taxas de cartões / vouchers</v>
          </cell>
          <cell r="I9061" t="str">
            <v>março</v>
          </cell>
          <cell r="N9061">
            <v>26.65</v>
          </cell>
        </row>
        <row r="9062">
          <cell r="B9062" t="str">
            <v>TAXA ADMINISTRATIVA</v>
          </cell>
          <cell r="C9062" t="str">
            <v>(-) Taxas de cartões / vouchers</v>
          </cell>
          <cell r="I9062" t="str">
            <v>março</v>
          </cell>
          <cell r="N9062">
            <v>37.56</v>
          </cell>
        </row>
        <row r="9063">
          <cell r="B9063" t="str">
            <v>TAXA ELO CREDITO</v>
          </cell>
          <cell r="C9063" t="str">
            <v>(-) Taxas de cartões / vouchers</v>
          </cell>
          <cell r="I9063" t="str">
            <v>março</v>
          </cell>
          <cell r="N9063">
            <v>118.75</v>
          </cell>
        </row>
        <row r="9064">
          <cell r="B9064" t="str">
            <v>TAXA AMEX</v>
          </cell>
          <cell r="C9064" t="str">
            <v>(-) Taxas de cartões / vouchers</v>
          </cell>
          <cell r="I9064" t="str">
            <v>março</v>
          </cell>
          <cell r="N9064">
            <v>376.54</v>
          </cell>
        </row>
        <row r="9065">
          <cell r="B9065" t="str">
            <v>TAXA VISA</v>
          </cell>
          <cell r="C9065" t="str">
            <v>(-) Taxas de cartões / vouchers</v>
          </cell>
          <cell r="I9065" t="str">
            <v>março</v>
          </cell>
          <cell r="N9065">
            <v>400.35</v>
          </cell>
        </row>
        <row r="9066">
          <cell r="B9066" t="str">
            <v>TAXA MASTERCARD</v>
          </cell>
          <cell r="C9066" t="str">
            <v>(-) Taxas de cartões / vouchers</v>
          </cell>
          <cell r="I9066" t="str">
            <v>março</v>
          </cell>
          <cell r="N9066">
            <v>667.52</v>
          </cell>
        </row>
        <row r="9067">
          <cell r="B9067" t="str">
            <v>TAXA ELO DEBITO</v>
          </cell>
          <cell r="C9067" t="str">
            <v>(-) Taxas de cartões / vouchers</v>
          </cell>
          <cell r="I9067" t="str">
            <v>março</v>
          </cell>
          <cell r="N9067">
            <v>1.89</v>
          </cell>
        </row>
        <row r="9068">
          <cell r="B9068" t="str">
            <v>TAXA MAESTRO</v>
          </cell>
          <cell r="C9068" t="str">
            <v>(-) Taxas de cartões / vouchers</v>
          </cell>
          <cell r="I9068" t="str">
            <v>março</v>
          </cell>
          <cell r="N9068">
            <v>5.15</v>
          </cell>
        </row>
        <row r="9069">
          <cell r="B9069" t="str">
            <v>TAXA MAESTRO</v>
          </cell>
          <cell r="C9069" t="str">
            <v>(-) Taxas de cartões / vouchers</v>
          </cell>
          <cell r="I9069" t="str">
            <v>março</v>
          </cell>
          <cell r="N9069">
            <v>7.81</v>
          </cell>
        </row>
        <row r="9070">
          <cell r="B9070" t="str">
            <v>TAXA ELO CREDITO</v>
          </cell>
          <cell r="C9070" t="str">
            <v>(-) Taxas de cartões / vouchers</v>
          </cell>
          <cell r="I9070" t="str">
            <v>março</v>
          </cell>
          <cell r="N9070">
            <v>13.54</v>
          </cell>
        </row>
        <row r="9071">
          <cell r="B9071" t="str">
            <v>TAXA ELO DEBITO</v>
          </cell>
          <cell r="C9071" t="str">
            <v>(-) Taxas de cartões / vouchers</v>
          </cell>
          <cell r="I9071" t="str">
            <v>março</v>
          </cell>
          <cell r="N9071">
            <v>21.65</v>
          </cell>
        </row>
        <row r="9072">
          <cell r="B9072" t="str">
            <v>TAXA VISA ELECTRON</v>
          </cell>
          <cell r="C9072" t="str">
            <v>(-) Taxas de cartões / vouchers</v>
          </cell>
          <cell r="I9072" t="str">
            <v>março</v>
          </cell>
          <cell r="N9072">
            <v>30.07</v>
          </cell>
        </row>
        <row r="9073">
          <cell r="B9073" t="str">
            <v>TAXA ALELO</v>
          </cell>
          <cell r="C9073" t="str">
            <v>(-) Taxas de cartões / vouchers</v>
          </cell>
          <cell r="I9073" t="str">
            <v>março</v>
          </cell>
          <cell r="N9073">
            <v>49.76</v>
          </cell>
        </row>
        <row r="9074">
          <cell r="B9074" t="str">
            <v>TAXA AMEX</v>
          </cell>
          <cell r="C9074" t="str">
            <v>(-) Taxas de cartões / vouchers</v>
          </cell>
          <cell r="I9074" t="str">
            <v>março</v>
          </cell>
          <cell r="N9074">
            <v>53.51</v>
          </cell>
        </row>
        <row r="9075">
          <cell r="B9075" t="str">
            <v>TAXA ADMINISTRATIVA</v>
          </cell>
          <cell r="C9075" t="str">
            <v>(-) Taxas de cartões / vouchers</v>
          </cell>
          <cell r="I9075" t="str">
            <v>março</v>
          </cell>
          <cell r="N9075">
            <v>56.78</v>
          </cell>
        </row>
        <row r="9076">
          <cell r="B9076" t="str">
            <v>TAXA VISA ELECTRON</v>
          </cell>
          <cell r="C9076" t="str">
            <v>(-) Taxas de cartões / vouchers</v>
          </cell>
          <cell r="I9076" t="str">
            <v>março</v>
          </cell>
          <cell r="N9076">
            <v>62.01</v>
          </cell>
        </row>
        <row r="9077">
          <cell r="B9077" t="str">
            <v>TAXA MAESTRO</v>
          </cell>
          <cell r="C9077" t="str">
            <v>(-) Taxas de cartões / vouchers</v>
          </cell>
          <cell r="I9077" t="str">
            <v>março</v>
          </cell>
          <cell r="N9077">
            <v>64.989999999999995</v>
          </cell>
        </row>
        <row r="9078">
          <cell r="B9078" t="str">
            <v>TAXA ELO CREDITO</v>
          </cell>
          <cell r="C9078" t="str">
            <v>(-) Taxas de cartões / vouchers</v>
          </cell>
          <cell r="I9078" t="str">
            <v>março</v>
          </cell>
          <cell r="N9078">
            <v>71.819999999999993</v>
          </cell>
        </row>
        <row r="9079">
          <cell r="B9079" t="str">
            <v>TAXA VISA ELECTRON</v>
          </cell>
          <cell r="C9079" t="str">
            <v>(-) Taxas de cartões / vouchers</v>
          </cell>
          <cell r="I9079" t="str">
            <v>março</v>
          </cell>
          <cell r="N9079">
            <v>85.04</v>
          </cell>
        </row>
        <row r="9080">
          <cell r="B9080" t="str">
            <v>TAXA MAESTRO</v>
          </cell>
          <cell r="C9080" t="str">
            <v>(-) Taxas de cartões / vouchers</v>
          </cell>
          <cell r="I9080" t="str">
            <v>março</v>
          </cell>
          <cell r="N9080">
            <v>90.77</v>
          </cell>
        </row>
        <row r="9081">
          <cell r="B9081" t="str">
            <v>TAXA MAESTRO</v>
          </cell>
          <cell r="C9081" t="str">
            <v>(-) Taxas de cartões / vouchers</v>
          </cell>
          <cell r="I9081" t="str">
            <v>março</v>
          </cell>
          <cell r="N9081">
            <v>149.12</v>
          </cell>
        </row>
        <row r="9082">
          <cell r="B9082" t="str">
            <v>TAXA TICKET</v>
          </cell>
          <cell r="C9082" t="str">
            <v>(-) Taxas de cartões / vouchers</v>
          </cell>
          <cell r="I9082" t="str">
            <v>março</v>
          </cell>
          <cell r="N9082">
            <v>152.04</v>
          </cell>
        </row>
        <row r="9083">
          <cell r="B9083" t="str">
            <v>TAXA AMEX</v>
          </cell>
          <cell r="C9083" t="str">
            <v>(-) Taxas de cartões / vouchers</v>
          </cell>
          <cell r="I9083" t="str">
            <v>março</v>
          </cell>
          <cell r="N9083">
            <v>159.76</v>
          </cell>
        </row>
        <row r="9084">
          <cell r="B9084" t="str">
            <v>TAXA AMEX</v>
          </cell>
          <cell r="C9084" t="str">
            <v>(-) Taxas de cartões / vouchers</v>
          </cell>
          <cell r="I9084" t="str">
            <v>março</v>
          </cell>
          <cell r="N9084">
            <v>230.38</v>
          </cell>
        </row>
        <row r="9085">
          <cell r="B9085" t="str">
            <v>TAXA VISA</v>
          </cell>
          <cell r="C9085" t="str">
            <v>(-) Taxas de cartões / vouchers</v>
          </cell>
          <cell r="I9085" t="str">
            <v>março</v>
          </cell>
          <cell r="N9085">
            <v>291.45999999999998</v>
          </cell>
        </row>
        <row r="9086">
          <cell r="B9086" t="str">
            <v>TAXA VISA</v>
          </cell>
          <cell r="C9086" t="str">
            <v>(-) Taxas de cartões / vouchers</v>
          </cell>
          <cell r="I9086" t="str">
            <v>março</v>
          </cell>
          <cell r="N9086">
            <v>493.6</v>
          </cell>
        </row>
        <row r="9087">
          <cell r="B9087" t="str">
            <v>TAXA MASTERCARD</v>
          </cell>
          <cell r="C9087" t="str">
            <v>(-) Taxas de cartões / vouchers</v>
          </cell>
          <cell r="I9087" t="str">
            <v>março</v>
          </cell>
          <cell r="N9087">
            <v>656.18</v>
          </cell>
        </row>
        <row r="9088">
          <cell r="B9088" t="str">
            <v>TAXA VISA</v>
          </cell>
          <cell r="C9088" t="str">
            <v>(-) Taxas de cartões / vouchers</v>
          </cell>
          <cell r="I9088" t="str">
            <v>março</v>
          </cell>
          <cell r="N9088">
            <v>659.49</v>
          </cell>
        </row>
        <row r="9089">
          <cell r="B9089" t="str">
            <v>TAXA MASTERCARD</v>
          </cell>
          <cell r="C9089" t="str">
            <v>(-) Taxas de cartões / vouchers</v>
          </cell>
          <cell r="I9089" t="str">
            <v>março</v>
          </cell>
          <cell r="N9089">
            <v>671.61</v>
          </cell>
        </row>
        <row r="9090">
          <cell r="B9090" t="str">
            <v>TAXA MASTERCARD</v>
          </cell>
          <cell r="C9090" t="str">
            <v>(-) Taxas de cartões / vouchers</v>
          </cell>
          <cell r="I9090" t="str">
            <v>março</v>
          </cell>
          <cell r="N9090">
            <v>737.13</v>
          </cell>
        </row>
        <row r="9091">
          <cell r="B9091" t="str">
            <v>TAXA MASTERCARD</v>
          </cell>
          <cell r="C9091" t="str">
            <v>(-) Taxas de cartões / vouchers</v>
          </cell>
          <cell r="I9091" t="str">
            <v>março</v>
          </cell>
          <cell r="N9091">
            <v>11.48</v>
          </cell>
        </row>
        <row r="9092">
          <cell r="B9092" t="str">
            <v>TAXA VISA ELECTRON</v>
          </cell>
          <cell r="C9092" t="str">
            <v>(-) Taxas de cartões / vouchers</v>
          </cell>
          <cell r="I9092" t="str">
            <v>março</v>
          </cell>
          <cell r="N9092">
            <v>15.8</v>
          </cell>
        </row>
        <row r="9093">
          <cell r="B9093" t="str">
            <v>TAXA AMEX</v>
          </cell>
          <cell r="C9093" t="str">
            <v>(-) Taxas de cartões / vouchers</v>
          </cell>
          <cell r="I9093" t="str">
            <v>março</v>
          </cell>
          <cell r="N9093">
            <v>21.96</v>
          </cell>
        </row>
        <row r="9094">
          <cell r="B9094" t="str">
            <v>TAXA MAESTRO</v>
          </cell>
          <cell r="C9094" t="str">
            <v>(-) Taxas de cartões / vouchers</v>
          </cell>
          <cell r="I9094" t="str">
            <v>março</v>
          </cell>
          <cell r="N9094">
            <v>34.229999999999997</v>
          </cell>
        </row>
        <row r="9095">
          <cell r="B9095" t="str">
            <v>TAXA VISA</v>
          </cell>
          <cell r="C9095" t="str">
            <v>(-) Taxas de cartões / vouchers</v>
          </cell>
          <cell r="I9095" t="str">
            <v>março</v>
          </cell>
          <cell r="N9095">
            <v>169.07</v>
          </cell>
        </row>
        <row r="9096">
          <cell r="B9096" t="str">
            <v>TAXA ADMINISTRATIVA</v>
          </cell>
          <cell r="C9096" t="str">
            <v>(-) Taxas de cartões / vouchers</v>
          </cell>
          <cell r="I9096" t="str">
            <v>março</v>
          </cell>
          <cell r="N9096">
            <v>185.75</v>
          </cell>
        </row>
        <row r="9097">
          <cell r="B9097" t="str">
            <v>TAXA MASTERCARD</v>
          </cell>
          <cell r="C9097" t="str">
            <v>(-) Taxas de cartões / vouchers</v>
          </cell>
          <cell r="I9097" t="str">
            <v>março</v>
          </cell>
          <cell r="N9097">
            <v>338.39</v>
          </cell>
        </row>
        <row r="9098">
          <cell r="B9098" t="str">
            <v>TAXA ELO CREDITO</v>
          </cell>
          <cell r="C9098" t="str">
            <v>(-) Taxas de cartões / vouchers</v>
          </cell>
          <cell r="I9098" t="str">
            <v>março</v>
          </cell>
          <cell r="N9098">
            <v>5.83</v>
          </cell>
        </row>
        <row r="9099">
          <cell r="B9099" t="str">
            <v>TAXA VISA ELECTRON</v>
          </cell>
          <cell r="C9099" t="str">
            <v>(-) Taxas de cartões / vouchers</v>
          </cell>
          <cell r="I9099" t="str">
            <v>março</v>
          </cell>
          <cell r="N9099">
            <v>9.17</v>
          </cell>
        </row>
        <row r="9100">
          <cell r="B9100" t="str">
            <v>TAXA MAESTRO</v>
          </cell>
          <cell r="C9100" t="str">
            <v>(-) Taxas de cartões / vouchers</v>
          </cell>
          <cell r="I9100" t="str">
            <v>março</v>
          </cell>
          <cell r="N9100">
            <v>9.5</v>
          </cell>
        </row>
        <row r="9101">
          <cell r="B9101" t="str">
            <v>TAXA ADMINISTRATIVA</v>
          </cell>
          <cell r="C9101" t="str">
            <v>(-) Taxas de cartões / vouchers</v>
          </cell>
          <cell r="I9101" t="str">
            <v>março</v>
          </cell>
          <cell r="N9101">
            <v>19.66</v>
          </cell>
        </row>
        <row r="9102">
          <cell r="B9102" t="str">
            <v>TAXA VISA</v>
          </cell>
          <cell r="C9102" t="str">
            <v>(-) Taxas de cartões / vouchers</v>
          </cell>
          <cell r="I9102" t="str">
            <v>março</v>
          </cell>
          <cell r="N9102">
            <v>156.61000000000001</v>
          </cell>
        </row>
        <row r="9103">
          <cell r="B9103" t="str">
            <v>TAXA AMEX</v>
          </cell>
          <cell r="C9103" t="str">
            <v>(-) Taxas de cartões / vouchers</v>
          </cell>
          <cell r="I9103" t="str">
            <v>março</v>
          </cell>
          <cell r="N9103">
            <v>184.85</v>
          </cell>
        </row>
        <row r="9104">
          <cell r="B9104" t="str">
            <v>TAXA MASTERCARD</v>
          </cell>
          <cell r="C9104" t="str">
            <v>(-) Taxas de cartões / vouchers</v>
          </cell>
          <cell r="I9104" t="str">
            <v>março</v>
          </cell>
          <cell r="N9104">
            <v>268</v>
          </cell>
        </row>
        <row r="9105">
          <cell r="B9105" t="str">
            <v>TAXA MAESTRO</v>
          </cell>
          <cell r="C9105" t="str">
            <v>(-) Taxas de cartões / vouchers</v>
          </cell>
          <cell r="I9105" t="str">
            <v>março</v>
          </cell>
          <cell r="N9105">
            <v>1.04</v>
          </cell>
        </row>
        <row r="9106">
          <cell r="B9106" t="str">
            <v>TAXA ELO CREDITO</v>
          </cell>
          <cell r="C9106" t="str">
            <v>(-) Taxas de cartões / vouchers</v>
          </cell>
          <cell r="I9106" t="str">
            <v>março</v>
          </cell>
          <cell r="N9106">
            <v>10.63</v>
          </cell>
        </row>
        <row r="9107">
          <cell r="B9107" t="str">
            <v>TAXA VISA ELECTRON</v>
          </cell>
          <cell r="C9107" t="str">
            <v>(-) Taxas de cartões / vouchers</v>
          </cell>
          <cell r="I9107" t="str">
            <v>março</v>
          </cell>
          <cell r="N9107">
            <v>12.44</v>
          </cell>
        </row>
        <row r="9108">
          <cell r="B9108" t="str">
            <v>TAXA ADMINISTRATIVA</v>
          </cell>
          <cell r="C9108" t="str">
            <v>(-) Taxas de cartões / vouchers</v>
          </cell>
          <cell r="I9108" t="str">
            <v>março</v>
          </cell>
          <cell r="N9108">
            <v>19.04</v>
          </cell>
        </row>
        <row r="9109">
          <cell r="B9109" t="str">
            <v>TAXA SODEXO</v>
          </cell>
          <cell r="C9109" t="str">
            <v>(-) Taxas de cartões / vouchers</v>
          </cell>
          <cell r="I9109" t="str">
            <v>março</v>
          </cell>
          <cell r="N9109">
            <v>19.53</v>
          </cell>
        </row>
        <row r="9110">
          <cell r="B9110" t="str">
            <v>TAXA MAESTRO</v>
          </cell>
          <cell r="C9110" t="str">
            <v>(-) Taxas de cartões / vouchers</v>
          </cell>
          <cell r="I9110" t="str">
            <v>março</v>
          </cell>
          <cell r="N9110">
            <v>27.88</v>
          </cell>
        </row>
        <row r="9111">
          <cell r="B9111" t="str">
            <v>TAXA AMEX</v>
          </cell>
          <cell r="C9111" t="str">
            <v>(-) Taxas de cartões / vouchers</v>
          </cell>
          <cell r="I9111" t="str">
            <v>março</v>
          </cell>
          <cell r="N9111">
            <v>29.36</v>
          </cell>
        </row>
        <row r="9112">
          <cell r="B9112" t="str">
            <v>TAXA ADMINISTRATIVA</v>
          </cell>
          <cell r="C9112" t="str">
            <v>(-) Taxas de cartões / vouchers</v>
          </cell>
          <cell r="I9112" t="str">
            <v>março</v>
          </cell>
          <cell r="N9112">
            <v>79.900000000000006</v>
          </cell>
        </row>
        <row r="9113">
          <cell r="B9113" t="str">
            <v>TAXA VISA</v>
          </cell>
          <cell r="C9113" t="str">
            <v>(-) Taxas de cartões / vouchers</v>
          </cell>
          <cell r="I9113" t="str">
            <v>março</v>
          </cell>
          <cell r="N9113">
            <v>272.07</v>
          </cell>
        </row>
        <row r="9114">
          <cell r="B9114" t="str">
            <v>TAXA MASTERCARD</v>
          </cell>
          <cell r="C9114" t="str">
            <v>(-) Taxas de cartões / vouchers</v>
          </cell>
          <cell r="I9114" t="str">
            <v>março</v>
          </cell>
          <cell r="N9114">
            <v>320.68</v>
          </cell>
        </row>
        <row r="9115">
          <cell r="B9115" t="str">
            <v>TAXA VISA ELECTRON</v>
          </cell>
          <cell r="C9115" t="str">
            <v>(-) Taxas de cartões / vouchers</v>
          </cell>
          <cell r="I9115" t="str">
            <v>março</v>
          </cell>
          <cell r="N9115">
            <v>6.73</v>
          </cell>
        </row>
        <row r="9116">
          <cell r="B9116" t="str">
            <v>TAXA MAESTRO</v>
          </cell>
          <cell r="C9116" t="str">
            <v>(-) Taxas de cartões / vouchers</v>
          </cell>
          <cell r="I9116" t="str">
            <v>março</v>
          </cell>
          <cell r="N9116">
            <v>6.87</v>
          </cell>
        </row>
        <row r="9117">
          <cell r="B9117" t="str">
            <v>TAXA ADMINISTRATIVA</v>
          </cell>
          <cell r="C9117" t="str">
            <v>(-) Taxas de cartões / vouchers</v>
          </cell>
          <cell r="I9117" t="str">
            <v>março</v>
          </cell>
          <cell r="N9117">
            <v>8.68</v>
          </cell>
        </row>
        <row r="9118">
          <cell r="B9118" t="str">
            <v>TAXA ELO DEBITO</v>
          </cell>
          <cell r="C9118" t="str">
            <v>(-) Taxas de cartões / vouchers</v>
          </cell>
          <cell r="I9118" t="str">
            <v>março</v>
          </cell>
          <cell r="N9118">
            <v>9.17</v>
          </cell>
        </row>
        <row r="9119">
          <cell r="B9119" t="str">
            <v>TAXA MASTERCARD</v>
          </cell>
          <cell r="C9119" t="str">
            <v>(-) Taxas de cartões / vouchers</v>
          </cell>
          <cell r="I9119" t="str">
            <v>março</v>
          </cell>
          <cell r="N9119">
            <v>215.9</v>
          </cell>
        </row>
        <row r="9120">
          <cell r="B9120" t="str">
            <v>TAXA AMEX</v>
          </cell>
          <cell r="C9120" t="str">
            <v>(-) Taxas de cartões / vouchers</v>
          </cell>
          <cell r="I9120" t="str">
            <v>março</v>
          </cell>
          <cell r="N9120">
            <v>282.07</v>
          </cell>
        </row>
        <row r="9121">
          <cell r="B9121" t="str">
            <v>TAXA VISA</v>
          </cell>
          <cell r="C9121" t="str">
            <v>(-) Taxas de cartões / vouchers</v>
          </cell>
          <cell r="I9121" t="str">
            <v>março</v>
          </cell>
          <cell r="N9121">
            <v>366.12</v>
          </cell>
        </row>
        <row r="9122">
          <cell r="B9122" t="str">
            <v>TAXA MAESTRO</v>
          </cell>
          <cell r="C9122" t="str">
            <v>(-) Taxas de cartões / vouchers</v>
          </cell>
          <cell r="I9122" t="str">
            <v>março</v>
          </cell>
          <cell r="N9122">
            <v>8.42</v>
          </cell>
        </row>
        <row r="9123">
          <cell r="B9123" t="str">
            <v>TAXA ELO DEBITO</v>
          </cell>
          <cell r="C9123" t="str">
            <v>(-) Taxas de cartões / vouchers</v>
          </cell>
          <cell r="I9123" t="str">
            <v>março</v>
          </cell>
          <cell r="N9123">
            <v>10.74</v>
          </cell>
        </row>
        <row r="9124">
          <cell r="B9124" t="str">
            <v>TAXA ALELO</v>
          </cell>
          <cell r="C9124" t="str">
            <v>(-) Taxas de cartões / vouchers</v>
          </cell>
          <cell r="I9124" t="str">
            <v>março</v>
          </cell>
          <cell r="N9124">
            <v>15.18</v>
          </cell>
        </row>
        <row r="9125">
          <cell r="B9125" t="str">
            <v>TAXA VISA ELECTRON</v>
          </cell>
          <cell r="C9125" t="str">
            <v>(-) Taxas de cartões / vouchers</v>
          </cell>
          <cell r="I9125" t="str">
            <v>março</v>
          </cell>
          <cell r="N9125">
            <v>15.77</v>
          </cell>
        </row>
        <row r="9126">
          <cell r="B9126" t="str">
            <v>TAXA ADMINISTRATIVA</v>
          </cell>
          <cell r="C9126" t="str">
            <v>(-) Taxas de cartões / vouchers</v>
          </cell>
          <cell r="I9126" t="str">
            <v>março</v>
          </cell>
          <cell r="N9126">
            <v>17.309999999999999</v>
          </cell>
        </row>
        <row r="9127">
          <cell r="B9127" t="str">
            <v>TAXA TICKET</v>
          </cell>
          <cell r="C9127" t="str">
            <v>(-) Taxas de cartões / vouchers</v>
          </cell>
          <cell r="I9127" t="str">
            <v>março</v>
          </cell>
          <cell r="N9127">
            <v>20.170000000000002</v>
          </cell>
        </row>
        <row r="9128">
          <cell r="B9128" t="str">
            <v>TAXA AMEX</v>
          </cell>
          <cell r="C9128" t="str">
            <v>(-) Taxas de cartões / vouchers</v>
          </cell>
          <cell r="I9128" t="str">
            <v>março</v>
          </cell>
          <cell r="N9128">
            <v>30.77</v>
          </cell>
        </row>
        <row r="9129">
          <cell r="B9129" t="str">
            <v>TAXA ELO CREDITO</v>
          </cell>
          <cell r="C9129" t="str">
            <v>(-) Taxas de cartões / vouchers</v>
          </cell>
          <cell r="I9129" t="str">
            <v>março</v>
          </cell>
          <cell r="N9129">
            <v>37.42</v>
          </cell>
        </row>
        <row r="9130">
          <cell r="B9130" t="str">
            <v>TAXA VISA ELECTRON</v>
          </cell>
          <cell r="C9130" t="str">
            <v>(-) Taxas de cartões / vouchers</v>
          </cell>
          <cell r="I9130" t="str">
            <v>março</v>
          </cell>
          <cell r="N9130">
            <v>40.49</v>
          </cell>
        </row>
        <row r="9131">
          <cell r="B9131" t="str">
            <v>TAXA ELO CREDITO</v>
          </cell>
          <cell r="C9131" t="str">
            <v>(-) Taxas de cartões / vouchers</v>
          </cell>
          <cell r="I9131" t="str">
            <v>março</v>
          </cell>
          <cell r="N9131">
            <v>50.53</v>
          </cell>
        </row>
        <row r="9132">
          <cell r="B9132" t="str">
            <v>TAXA VISA ELECTRON</v>
          </cell>
          <cell r="C9132" t="str">
            <v>(-) Taxas de cartões / vouchers</v>
          </cell>
          <cell r="I9132" t="str">
            <v>março</v>
          </cell>
          <cell r="N9132">
            <v>50.82</v>
          </cell>
        </row>
        <row r="9133">
          <cell r="B9133" t="str">
            <v>TAXA MAESTRO</v>
          </cell>
          <cell r="C9133" t="str">
            <v>(-) Taxas de cartões / vouchers</v>
          </cell>
          <cell r="I9133" t="str">
            <v>março</v>
          </cell>
          <cell r="N9133">
            <v>70.12</v>
          </cell>
        </row>
        <row r="9134">
          <cell r="B9134" t="str">
            <v>TAXA MAESTRO</v>
          </cell>
          <cell r="C9134" t="str">
            <v>(-) Taxas de cartões / vouchers</v>
          </cell>
          <cell r="I9134" t="str">
            <v>março</v>
          </cell>
          <cell r="N9134">
            <v>70.650000000000006</v>
          </cell>
        </row>
        <row r="9135">
          <cell r="B9135" t="str">
            <v>TAXA MAESTRO</v>
          </cell>
          <cell r="C9135" t="str">
            <v>(-) Taxas de cartões / vouchers</v>
          </cell>
          <cell r="I9135" t="str">
            <v>março</v>
          </cell>
          <cell r="N9135">
            <v>74.290000000000006</v>
          </cell>
        </row>
        <row r="9136">
          <cell r="B9136" t="str">
            <v>TAXA ELO CREDITO</v>
          </cell>
          <cell r="C9136" t="str">
            <v>(-) Taxas de cartões / vouchers</v>
          </cell>
          <cell r="I9136" t="str">
            <v>março</v>
          </cell>
          <cell r="N9136">
            <v>76.39</v>
          </cell>
        </row>
        <row r="9137">
          <cell r="B9137" t="str">
            <v>TAXA AMEX</v>
          </cell>
          <cell r="C9137" t="str">
            <v>(-) Taxas de cartões / vouchers</v>
          </cell>
          <cell r="I9137" t="str">
            <v>março</v>
          </cell>
          <cell r="N9137">
            <v>101.36</v>
          </cell>
        </row>
        <row r="9138">
          <cell r="B9138" t="str">
            <v>TAXA VISA</v>
          </cell>
          <cell r="C9138" t="str">
            <v>(-) Taxas de cartões / vouchers</v>
          </cell>
          <cell r="I9138" t="str">
            <v>março</v>
          </cell>
          <cell r="N9138">
            <v>401.38</v>
          </cell>
        </row>
        <row r="9139">
          <cell r="B9139" t="str">
            <v>TAXA AMEX</v>
          </cell>
          <cell r="C9139" t="str">
            <v>(-) Taxas de cartões / vouchers</v>
          </cell>
          <cell r="I9139" t="str">
            <v>março</v>
          </cell>
          <cell r="N9139">
            <v>417.78</v>
          </cell>
        </row>
        <row r="9140">
          <cell r="B9140" t="str">
            <v>TAXA MASTERCARD</v>
          </cell>
          <cell r="C9140" t="str">
            <v>(-) Taxas de cartões / vouchers</v>
          </cell>
          <cell r="I9140" t="str">
            <v>março</v>
          </cell>
          <cell r="N9140">
            <v>427.16</v>
          </cell>
        </row>
        <row r="9141">
          <cell r="B9141" t="str">
            <v>TAXA MASTERCARD</v>
          </cell>
          <cell r="C9141" t="str">
            <v>(-) Taxas de cartões / vouchers</v>
          </cell>
          <cell r="I9141" t="str">
            <v>março</v>
          </cell>
          <cell r="N9141">
            <v>432.63</v>
          </cell>
        </row>
        <row r="9142">
          <cell r="B9142" t="str">
            <v>TAXA MASTERCARD</v>
          </cell>
          <cell r="C9142" t="str">
            <v>(-) Taxas de cartões / vouchers</v>
          </cell>
          <cell r="I9142" t="str">
            <v>março</v>
          </cell>
          <cell r="N9142">
            <v>437.14</v>
          </cell>
        </row>
        <row r="9143">
          <cell r="B9143" t="str">
            <v>TAXA VISA</v>
          </cell>
          <cell r="C9143" t="str">
            <v>(-) Taxas de cartões / vouchers</v>
          </cell>
          <cell r="I9143" t="str">
            <v>março</v>
          </cell>
          <cell r="N9143">
            <v>480.88</v>
          </cell>
        </row>
        <row r="9144">
          <cell r="B9144" t="str">
            <v>TAXA VISA</v>
          </cell>
          <cell r="C9144" t="str">
            <v>(-) Taxas de cartões / vouchers</v>
          </cell>
          <cell r="I9144" t="str">
            <v>março</v>
          </cell>
          <cell r="N9144">
            <v>508.75</v>
          </cell>
        </row>
        <row r="9145">
          <cell r="B9145" t="str">
            <v>TAXA MAESTRO</v>
          </cell>
          <cell r="C9145" t="str">
            <v>(-) Taxas de cartões / vouchers</v>
          </cell>
          <cell r="I9145" t="str">
            <v>março</v>
          </cell>
          <cell r="N9145">
            <v>5.27</v>
          </cell>
        </row>
        <row r="9146">
          <cell r="B9146" t="str">
            <v>TAXA ADMINISTRATIVA</v>
          </cell>
          <cell r="C9146" t="str">
            <v>(-) Taxas de cartões / vouchers</v>
          </cell>
          <cell r="I9146" t="str">
            <v>março</v>
          </cell>
          <cell r="N9146">
            <v>16</v>
          </cell>
        </row>
        <row r="9147">
          <cell r="B9147" t="str">
            <v>TAXA VISA ELECTRON</v>
          </cell>
          <cell r="C9147" t="str">
            <v>(-) Taxas de cartões / vouchers</v>
          </cell>
          <cell r="I9147" t="str">
            <v>março</v>
          </cell>
          <cell r="N9147">
            <v>18.29</v>
          </cell>
        </row>
        <row r="9148">
          <cell r="B9148" t="str">
            <v>TAXA ELO CREDITO</v>
          </cell>
          <cell r="C9148" t="str">
            <v>(-) Taxas de cartões / vouchers</v>
          </cell>
          <cell r="I9148" t="str">
            <v>março</v>
          </cell>
          <cell r="N9148">
            <v>32.14</v>
          </cell>
        </row>
        <row r="9149">
          <cell r="B9149" t="str">
            <v>TAXA AMEX</v>
          </cell>
          <cell r="C9149" t="str">
            <v>(-) Taxas de cartões / vouchers</v>
          </cell>
          <cell r="I9149" t="str">
            <v>março</v>
          </cell>
          <cell r="N9149">
            <v>95.79</v>
          </cell>
        </row>
        <row r="9150">
          <cell r="B9150" t="str">
            <v>TAXA ADMINISTRATIVA</v>
          </cell>
          <cell r="C9150" t="str">
            <v>(-) Taxas de cartões / vouchers</v>
          </cell>
          <cell r="I9150" t="str">
            <v>março</v>
          </cell>
          <cell r="N9150">
            <v>136.91999999999999</v>
          </cell>
        </row>
        <row r="9151">
          <cell r="B9151" t="str">
            <v>TAXA VISA</v>
          </cell>
          <cell r="C9151" t="str">
            <v>(-) Taxas de cartões / vouchers</v>
          </cell>
          <cell r="I9151" t="str">
            <v>março</v>
          </cell>
          <cell r="N9151">
            <v>155.22999999999999</v>
          </cell>
        </row>
        <row r="9152">
          <cell r="B9152" t="str">
            <v>TAXA MASTERCARD</v>
          </cell>
          <cell r="C9152" t="str">
            <v>(-) Taxas de cartões / vouchers</v>
          </cell>
          <cell r="I9152" t="str">
            <v>março</v>
          </cell>
          <cell r="N9152">
            <v>167.62</v>
          </cell>
        </row>
        <row r="9153">
          <cell r="B9153" t="str">
            <v>TAXA ADMINISTRATIVA</v>
          </cell>
          <cell r="C9153" t="str">
            <v>(-) Taxas de cartões / vouchers</v>
          </cell>
          <cell r="I9153" t="str">
            <v>março</v>
          </cell>
          <cell r="N9153">
            <v>1.41</v>
          </cell>
        </row>
        <row r="9154">
          <cell r="B9154" t="str">
            <v>TAXA VISA ELECTRON</v>
          </cell>
          <cell r="C9154" t="str">
            <v>(-) Taxas de cartões / vouchers</v>
          </cell>
          <cell r="I9154" t="str">
            <v>março</v>
          </cell>
          <cell r="N9154">
            <v>16.34</v>
          </cell>
        </row>
        <row r="9155">
          <cell r="B9155" t="str">
            <v>TAXA MAESTRO</v>
          </cell>
          <cell r="C9155" t="str">
            <v>(-) Taxas de cartões / vouchers</v>
          </cell>
          <cell r="I9155" t="str">
            <v>março</v>
          </cell>
          <cell r="N9155">
            <v>17.71</v>
          </cell>
        </row>
        <row r="9156">
          <cell r="B9156" t="str">
            <v>TAXA ELO CREDITO</v>
          </cell>
          <cell r="C9156" t="str">
            <v>(-) Taxas de cartões / vouchers</v>
          </cell>
          <cell r="I9156" t="str">
            <v>março</v>
          </cell>
          <cell r="N9156">
            <v>19.38</v>
          </cell>
        </row>
        <row r="9157">
          <cell r="B9157" t="str">
            <v>TAXA VISA</v>
          </cell>
          <cell r="C9157" t="str">
            <v>(-) Taxas de cartões / vouchers</v>
          </cell>
          <cell r="I9157" t="str">
            <v>março</v>
          </cell>
          <cell r="N9157">
            <v>133.13</v>
          </cell>
        </row>
        <row r="9158">
          <cell r="B9158" t="str">
            <v>TAXA AMEX</v>
          </cell>
          <cell r="C9158" t="str">
            <v>(-) Taxas de cartões / vouchers</v>
          </cell>
          <cell r="I9158" t="str">
            <v>março</v>
          </cell>
          <cell r="N9158">
            <v>202.72</v>
          </cell>
        </row>
        <row r="9159">
          <cell r="B9159" t="str">
            <v>TAXA MASTERCARD</v>
          </cell>
          <cell r="C9159" t="str">
            <v>(-) Taxas de cartões / vouchers</v>
          </cell>
          <cell r="I9159" t="str">
            <v>março</v>
          </cell>
          <cell r="N9159">
            <v>364.59</v>
          </cell>
        </row>
        <row r="9160">
          <cell r="B9160" t="str">
            <v>TAXA ELO DEBITO</v>
          </cell>
          <cell r="C9160" t="str">
            <v>(-) Taxas de cartões / vouchers</v>
          </cell>
          <cell r="I9160" t="str">
            <v>março</v>
          </cell>
          <cell r="N9160">
            <v>4.9800000000000004</v>
          </cell>
        </row>
        <row r="9161">
          <cell r="B9161" t="str">
            <v>TAXA ADMINISTRATIVA</v>
          </cell>
          <cell r="C9161" t="str">
            <v>(-) Taxas de cartões / vouchers</v>
          </cell>
          <cell r="I9161" t="str">
            <v>março</v>
          </cell>
          <cell r="N9161">
            <v>8.2799999999999994</v>
          </cell>
        </row>
        <row r="9162">
          <cell r="B9162" t="str">
            <v>TAXA ELO CREDITO</v>
          </cell>
          <cell r="C9162" t="str">
            <v>(-) Taxas de cartões / vouchers</v>
          </cell>
          <cell r="I9162" t="str">
            <v>março</v>
          </cell>
          <cell r="N9162">
            <v>14.6</v>
          </cell>
        </row>
        <row r="9163">
          <cell r="B9163" t="str">
            <v>TAXA VISA ELECTRON</v>
          </cell>
          <cell r="C9163" t="str">
            <v>(-) Taxas de cartões / vouchers</v>
          </cell>
          <cell r="I9163" t="str">
            <v>março</v>
          </cell>
          <cell r="N9163">
            <v>21.7</v>
          </cell>
        </row>
        <row r="9164">
          <cell r="B9164" t="str">
            <v>TAXA ALELO</v>
          </cell>
          <cell r="C9164" t="str">
            <v>(-) Taxas de cartões / vouchers</v>
          </cell>
          <cell r="I9164" t="str">
            <v>março</v>
          </cell>
          <cell r="N9164">
            <v>22.69</v>
          </cell>
        </row>
        <row r="9165">
          <cell r="B9165" t="str">
            <v>TAXA MAESTRO</v>
          </cell>
          <cell r="C9165" t="str">
            <v>(-) Taxas de cartões / vouchers</v>
          </cell>
          <cell r="I9165" t="str">
            <v>março</v>
          </cell>
          <cell r="N9165">
            <v>24.2</v>
          </cell>
        </row>
        <row r="9166">
          <cell r="B9166" t="str">
            <v>TAXA SODEXO</v>
          </cell>
          <cell r="C9166" t="str">
            <v>(-) Taxas de cartões / vouchers</v>
          </cell>
          <cell r="I9166" t="str">
            <v>março</v>
          </cell>
          <cell r="N9166">
            <v>101.74</v>
          </cell>
        </row>
        <row r="9167">
          <cell r="B9167" t="str">
            <v>TAXA MASTERCARD</v>
          </cell>
          <cell r="C9167" t="str">
            <v>(-) Taxas de cartões / vouchers</v>
          </cell>
          <cell r="I9167" t="str">
            <v>março</v>
          </cell>
          <cell r="N9167">
            <v>335.22</v>
          </cell>
        </row>
        <row r="9168">
          <cell r="B9168" t="str">
            <v>TAXA AMEX</v>
          </cell>
          <cell r="C9168" t="str">
            <v>(-) Taxas de cartões / vouchers</v>
          </cell>
          <cell r="I9168" t="str">
            <v>março</v>
          </cell>
          <cell r="N9168">
            <v>417.14</v>
          </cell>
        </row>
        <row r="9169">
          <cell r="B9169" t="str">
            <v>TAXA VISA</v>
          </cell>
          <cell r="C9169" t="str">
            <v>(-) Taxas de cartões / vouchers</v>
          </cell>
          <cell r="I9169" t="str">
            <v>março</v>
          </cell>
          <cell r="N9169">
            <v>533.45000000000005</v>
          </cell>
        </row>
        <row r="9170">
          <cell r="B9170" t="str">
            <v>TAXA VISA ELECTRON</v>
          </cell>
          <cell r="C9170" t="str">
            <v>(-) Taxas de cartões / vouchers</v>
          </cell>
          <cell r="I9170" t="str">
            <v>março</v>
          </cell>
          <cell r="N9170">
            <v>11.19</v>
          </cell>
        </row>
        <row r="9171">
          <cell r="B9171" t="str">
            <v>TAXA MAESTRO</v>
          </cell>
          <cell r="C9171" t="str">
            <v>(-) Taxas de cartões / vouchers</v>
          </cell>
          <cell r="I9171" t="str">
            <v>março</v>
          </cell>
          <cell r="N9171">
            <v>13.51</v>
          </cell>
        </row>
        <row r="9172">
          <cell r="B9172" t="str">
            <v>TAXA ADMINISTRATIVA</v>
          </cell>
          <cell r="C9172" t="str">
            <v>(-) Taxas de cartões / vouchers</v>
          </cell>
          <cell r="I9172" t="str">
            <v>março</v>
          </cell>
          <cell r="N9172">
            <v>18.84</v>
          </cell>
        </row>
        <row r="9173">
          <cell r="B9173" t="str">
            <v>TAXA AMEX</v>
          </cell>
          <cell r="C9173" t="str">
            <v>(-) Taxas de cartões / vouchers</v>
          </cell>
          <cell r="I9173" t="str">
            <v>março</v>
          </cell>
          <cell r="N9173">
            <v>53.54</v>
          </cell>
        </row>
        <row r="9174">
          <cell r="B9174" t="str">
            <v>TAXA ELO CREDITO</v>
          </cell>
          <cell r="C9174" t="str">
            <v>(-) Taxas de cartões / vouchers</v>
          </cell>
          <cell r="I9174" t="str">
            <v>março</v>
          </cell>
          <cell r="N9174">
            <v>89.7</v>
          </cell>
        </row>
        <row r="9175">
          <cell r="B9175" t="str">
            <v>TAXA VISA</v>
          </cell>
          <cell r="C9175" t="str">
            <v>(-) Taxas de cartões / vouchers</v>
          </cell>
          <cell r="I9175" t="str">
            <v>março</v>
          </cell>
          <cell r="N9175">
            <v>250.51</v>
          </cell>
        </row>
        <row r="9176">
          <cell r="B9176" t="str">
            <v>TAXA MASTERCARD</v>
          </cell>
          <cell r="C9176" t="str">
            <v>(-) Taxas de cartões / vouchers</v>
          </cell>
          <cell r="I9176" t="str">
            <v>março</v>
          </cell>
          <cell r="N9176">
            <v>336.99</v>
          </cell>
        </row>
        <row r="9177">
          <cell r="B9177" t="str">
            <v>TAXA MAESTRO</v>
          </cell>
          <cell r="C9177" t="str">
            <v>(-) Taxas de cartões / vouchers</v>
          </cell>
          <cell r="I9177" t="str">
            <v>março</v>
          </cell>
          <cell r="N9177">
            <v>1.1499999999999999</v>
          </cell>
        </row>
        <row r="9178">
          <cell r="B9178" t="str">
            <v>TAXA ELO DEBITO</v>
          </cell>
          <cell r="C9178" t="str">
            <v>(-) Taxas de cartões / vouchers</v>
          </cell>
          <cell r="I9178" t="str">
            <v>março</v>
          </cell>
          <cell r="N9178">
            <v>6.64</v>
          </cell>
        </row>
        <row r="9179">
          <cell r="B9179" t="str">
            <v>TAXA MAESTRO</v>
          </cell>
          <cell r="C9179" t="str">
            <v>(-) Taxas de cartões / vouchers</v>
          </cell>
          <cell r="I9179" t="str">
            <v>março</v>
          </cell>
          <cell r="N9179">
            <v>15.75</v>
          </cell>
        </row>
        <row r="9180">
          <cell r="B9180" t="str">
            <v>TAXA VISA ELECTRON</v>
          </cell>
          <cell r="C9180" t="str">
            <v>(-) Taxas de cartões / vouchers</v>
          </cell>
          <cell r="I9180" t="str">
            <v>março</v>
          </cell>
          <cell r="N9180">
            <v>16.809999999999999</v>
          </cell>
        </row>
        <row r="9181">
          <cell r="B9181" t="str">
            <v>TAXA ELO CREDITO</v>
          </cell>
          <cell r="C9181" t="str">
            <v>(-) Taxas de cartões / vouchers</v>
          </cell>
          <cell r="I9181" t="str">
            <v>março</v>
          </cell>
          <cell r="N9181">
            <v>24.21</v>
          </cell>
        </row>
        <row r="9182">
          <cell r="B9182" t="str">
            <v>TAXA ADMINISTRATIVA</v>
          </cell>
          <cell r="C9182" t="str">
            <v>(-) Taxas de cartões / vouchers</v>
          </cell>
          <cell r="I9182" t="str">
            <v>março</v>
          </cell>
          <cell r="N9182">
            <v>24.75</v>
          </cell>
        </row>
        <row r="9183">
          <cell r="B9183" t="str">
            <v>TAXA ELO CREDITO</v>
          </cell>
          <cell r="C9183" t="str">
            <v>(-) Taxas de cartões / vouchers</v>
          </cell>
          <cell r="I9183" t="str">
            <v>março</v>
          </cell>
          <cell r="N9183">
            <v>27.95</v>
          </cell>
        </row>
        <row r="9184">
          <cell r="B9184" t="str">
            <v>TAXA ELO CREDITO</v>
          </cell>
          <cell r="C9184" t="str">
            <v>(-) Taxas de cartões / vouchers</v>
          </cell>
          <cell r="I9184" t="str">
            <v>março</v>
          </cell>
          <cell r="N9184">
            <v>54.53</v>
          </cell>
        </row>
        <row r="9185">
          <cell r="B9185" t="str">
            <v>TAXA VISA ELECTRON</v>
          </cell>
          <cell r="C9185" t="str">
            <v>(-) Taxas de cartões / vouchers</v>
          </cell>
          <cell r="I9185" t="str">
            <v>março</v>
          </cell>
          <cell r="N9185">
            <v>68.900000000000006</v>
          </cell>
        </row>
        <row r="9186">
          <cell r="B9186" t="str">
            <v>TAXA TICKET</v>
          </cell>
          <cell r="C9186" t="str">
            <v>(-) Taxas de cartões / vouchers</v>
          </cell>
          <cell r="I9186" t="str">
            <v>março</v>
          </cell>
          <cell r="N9186">
            <v>70.680000000000007</v>
          </cell>
        </row>
        <row r="9187">
          <cell r="B9187" t="str">
            <v>TAXA AMEX</v>
          </cell>
          <cell r="C9187" t="str">
            <v>(-) Taxas de cartões / vouchers</v>
          </cell>
          <cell r="I9187" t="str">
            <v>março</v>
          </cell>
          <cell r="N9187">
            <v>70.709999999999994</v>
          </cell>
        </row>
        <row r="9188">
          <cell r="B9188" t="str">
            <v>TAXA VISA ELECTRON</v>
          </cell>
          <cell r="C9188" t="str">
            <v>(-) Taxas de cartões / vouchers</v>
          </cell>
          <cell r="I9188" t="str">
            <v>março</v>
          </cell>
          <cell r="N9188">
            <v>87.94</v>
          </cell>
        </row>
        <row r="9189">
          <cell r="B9189" t="str">
            <v>TAXA MAESTRO</v>
          </cell>
          <cell r="C9189" t="str">
            <v>(-) Taxas de cartões / vouchers</v>
          </cell>
          <cell r="I9189" t="str">
            <v>março</v>
          </cell>
          <cell r="N9189">
            <v>92.32</v>
          </cell>
        </row>
        <row r="9190">
          <cell r="B9190" t="str">
            <v>TAXA AMEX</v>
          </cell>
          <cell r="C9190" t="str">
            <v>(-) Taxas de cartões / vouchers</v>
          </cell>
          <cell r="I9190" t="str">
            <v>março</v>
          </cell>
          <cell r="N9190">
            <v>117.07</v>
          </cell>
        </row>
        <row r="9191">
          <cell r="B9191" t="str">
            <v>TAXA MAESTRO</v>
          </cell>
          <cell r="C9191" t="str">
            <v>(-) Taxas de cartões / vouchers</v>
          </cell>
          <cell r="I9191" t="str">
            <v>março</v>
          </cell>
          <cell r="N9191">
            <v>127.36</v>
          </cell>
        </row>
        <row r="9192">
          <cell r="B9192" t="str">
            <v>TAXA VISA</v>
          </cell>
          <cell r="C9192" t="str">
            <v>(-) Taxas de cartões / vouchers</v>
          </cell>
          <cell r="I9192" t="str">
            <v>março</v>
          </cell>
          <cell r="N9192">
            <v>156.72999999999999</v>
          </cell>
        </row>
        <row r="9193">
          <cell r="B9193" t="str">
            <v>TAXA VISA</v>
          </cell>
          <cell r="C9193" t="str">
            <v>(-) Taxas de cartões / vouchers</v>
          </cell>
          <cell r="I9193" t="str">
            <v>março</v>
          </cell>
          <cell r="N9193">
            <v>521.13</v>
          </cell>
        </row>
        <row r="9194">
          <cell r="B9194" t="str">
            <v>TAXA MASTERCARD</v>
          </cell>
          <cell r="C9194" t="str">
            <v>(-) Taxas de cartões / vouchers</v>
          </cell>
          <cell r="I9194" t="str">
            <v>março</v>
          </cell>
          <cell r="N9194">
            <v>543.19000000000005</v>
          </cell>
        </row>
        <row r="9195">
          <cell r="B9195" t="str">
            <v>TAXA MASTERCARD</v>
          </cell>
          <cell r="C9195" t="str">
            <v>(-) Taxas de cartões / vouchers</v>
          </cell>
          <cell r="I9195" t="str">
            <v>março</v>
          </cell>
          <cell r="N9195">
            <v>647.79999999999995</v>
          </cell>
        </row>
        <row r="9196">
          <cell r="B9196" t="str">
            <v>TAXA AMEX</v>
          </cell>
          <cell r="C9196" t="str">
            <v>(-) Taxas de cartões / vouchers</v>
          </cell>
          <cell r="I9196" t="str">
            <v>março</v>
          </cell>
          <cell r="N9196">
            <v>666.75</v>
          </cell>
        </row>
        <row r="9197">
          <cell r="B9197" t="str">
            <v>TAXA MASTERCARD</v>
          </cell>
          <cell r="C9197" t="str">
            <v>(-) Taxas de cartões / vouchers</v>
          </cell>
          <cell r="I9197" t="str">
            <v>março</v>
          </cell>
          <cell r="N9197">
            <v>682.34</v>
          </cell>
        </row>
        <row r="9198">
          <cell r="B9198" t="str">
            <v>TAXA VISA</v>
          </cell>
          <cell r="C9198" t="str">
            <v>(-) Taxas de cartões / vouchers</v>
          </cell>
          <cell r="I9198" t="str">
            <v>março</v>
          </cell>
          <cell r="N9198">
            <v>843.86</v>
          </cell>
        </row>
        <row r="9199">
          <cell r="B9199" t="str">
            <v>TAXA MAESTRO</v>
          </cell>
          <cell r="C9199" t="str">
            <v>(-) Taxas de cartões / vouchers</v>
          </cell>
          <cell r="I9199" t="str">
            <v>abril</v>
          </cell>
          <cell r="N9199">
            <v>1.33</v>
          </cell>
        </row>
        <row r="9200">
          <cell r="B9200" t="str">
            <v>TAXA MASTERCARD</v>
          </cell>
          <cell r="C9200" t="str">
            <v>(-) Taxas de cartões / vouchers</v>
          </cell>
          <cell r="I9200" t="str">
            <v>abril</v>
          </cell>
          <cell r="N9200">
            <v>5.64</v>
          </cell>
        </row>
        <row r="9201">
          <cell r="B9201" t="str">
            <v>TAXA VISA ELECTRON</v>
          </cell>
          <cell r="C9201" t="str">
            <v>(-) Taxas de cartões / vouchers</v>
          </cell>
          <cell r="I9201" t="str">
            <v>abril</v>
          </cell>
          <cell r="N9201">
            <v>7.18</v>
          </cell>
        </row>
        <row r="9202">
          <cell r="B9202" t="str">
            <v>TAXA AMEX</v>
          </cell>
          <cell r="C9202" t="str">
            <v>(-) Taxas de cartões / vouchers</v>
          </cell>
          <cell r="I9202" t="str">
            <v>abril</v>
          </cell>
          <cell r="N9202">
            <v>11.49</v>
          </cell>
        </row>
        <row r="9203">
          <cell r="B9203" t="str">
            <v>TAXA MAESTRO</v>
          </cell>
          <cell r="C9203" t="str">
            <v>(-) Taxas de cartões / vouchers</v>
          </cell>
          <cell r="I9203" t="str">
            <v>abril</v>
          </cell>
          <cell r="N9203">
            <v>12.21</v>
          </cell>
        </row>
        <row r="9204">
          <cell r="B9204" t="str">
            <v>TAXA ELO CREDITO</v>
          </cell>
          <cell r="C9204" t="str">
            <v>(-) Taxas de cartões / vouchers</v>
          </cell>
          <cell r="I9204" t="str">
            <v>abril</v>
          </cell>
          <cell r="N9204">
            <v>42.2</v>
          </cell>
        </row>
        <row r="9205">
          <cell r="B9205" t="str">
            <v>TAXA MASTERCARD</v>
          </cell>
          <cell r="C9205" t="str">
            <v>(-) Taxas de cartões / vouchers</v>
          </cell>
          <cell r="I9205" t="str">
            <v>abril</v>
          </cell>
          <cell r="N9205">
            <v>160.94999999999999</v>
          </cell>
        </row>
        <row r="9206">
          <cell r="B9206" t="str">
            <v>TAXA ADMINISTRATIVA</v>
          </cell>
          <cell r="C9206" t="str">
            <v>(-) Taxas de cartões / vouchers</v>
          </cell>
          <cell r="I9206" t="str">
            <v>abril</v>
          </cell>
          <cell r="N9206">
            <v>189.38</v>
          </cell>
        </row>
        <row r="9207">
          <cell r="B9207" t="str">
            <v>TAXA VISA</v>
          </cell>
          <cell r="C9207" t="str">
            <v>(-) Taxas de cartões / vouchers</v>
          </cell>
          <cell r="I9207" t="str">
            <v>abril</v>
          </cell>
          <cell r="N9207">
            <v>226.18</v>
          </cell>
        </row>
        <row r="9208">
          <cell r="B9208" t="str">
            <v>TAXA ELO DEBITO</v>
          </cell>
          <cell r="C9208" t="str">
            <v>(-) Taxas de cartões / vouchers</v>
          </cell>
          <cell r="I9208" t="str">
            <v>abril</v>
          </cell>
          <cell r="N9208">
            <v>10.119999999999999</v>
          </cell>
        </row>
        <row r="9209">
          <cell r="B9209" t="str">
            <v>TAXA MAESTRO</v>
          </cell>
          <cell r="C9209" t="str">
            <v>(-) Taxas de cartões / vouchers</v>
          </cell>
          <cell r="I9209" t="str">
            <v>abril</v>
          </cell>
          <cell r="N9209">
            <v>12.87</v>
          </cell>
        </row>
        <row r="9210">
          <cell r="B9210" t="str">
            <v>TAXA ADMINISTRATIVA</v>
          </cell>
          <cell r="C9210" t="str">
            <v>(-) Taxas de cartões / vouchers</v>
          </cell>
          <cell r="I9210" t="str">
            <v>abril</v>
          </cell>
          <cell r="N9210">
            <v>20.48</v>
          </cell>
        </row>
        <row r="9211">
          <cell r="B9211" t="str">
            <v>TAXA ELO CREDITO</v>
          </cell>
          <cell r="C9211" t="str">
            <v>(-) Taxas de cartões / vouchers</v>
          </cell>
          <cell r="I9211" t="str">
            <v>abril</v>
          </cell>
          <cell r="N9211">
            <v>37.57</v>
          </cell>
        </row>
        <row r="9212">
          <cell r="B9212" t="str">
            <v>TAXA VISA ELECTRON</v>
          </cell>
          <cell r="C9212" t="str">
            <v>(-) Taxas de cartões / vouchers</v>
          </cell>
          <cell r="I9212" t="str">
            <v>abril</v>
          </cell>
          <cell r="N9212">
            <v>47.25</v>
          </cell>
        </row>
        <row r="9213">
          <cell r="B9213" t="str">
            <v>TAXA MASTERCARD</v>
          </cell>
          <cell r="C9213" t="str">
            <v>(-) Taxas de cartões / vouchers</v>
          </cell>
          <cell r="I9213" t="str">
            <v>abril</v>
          </cell>
          <cell r="N9213">
            <v>205.58</v>
          </cell>
        </row>
        <row r="9214">
          <cell r="B9214" t="str">
            <v>TAXA VISA</v>
          </cell>
          <cell r="C9214" t="str">
            <v>(-) Taxas de cartões / vouchers</v>
          </cell>
          <cell r="I9214" t="str">
            <v>abril</v>
          </cell>
          <cell r="N9214">
            <v>385.12</v>
          </cell>
        </row>
        <row r="9215">
          <cell r="B9215" t="str">
            <v>TAXA AMEX</v>
          </cell>
          <cell r="C9215" t="str">
            <v>(-) Taxas de cartões / vouchers</v>
          </cell>
          <cell r="I9215" t="str">
            <v>abril</v>
          </cell>
          <cell r="N9215">
            <v>397.97</v>
          </cell>
        </row>
        <row r="9216">
          <cell r="B9216" t="str">
            <v>TAXA ELO CREDITO</v>
          </cell>
          <cell r="C9216" t="str">
            <v>(-) Taxas de cartões / vouchers</v>
          </cell>
          <cell r="I9216" t="str">
            <v>abril</v>
          </cell>
          <cell r="N9216">
            <v>10.45</v>
          </cell>
        </row>
        <row r="9217">
          <cell r="B9217" t="str">
            <v>TAXA VISA ELECTRON</v>
          </cell>
          <cell r="C9217" t="str">
            <v>(-) Taxas de cartões / vouchers</v>
          </cell>
          <cell r="I9217" t="str">
            <v>abril</v>
          </cell>
          <cell r="N9217">
            <v>17.25</v>
          </cell>
        </row>
        <row r="9218">
          <cell r="B9218" t="str">
            <v>TAXA ADMINISTRATIVA</v>
          </cell>
          <cell r="C9218" t="str">
            <v>(-) Taxas de cartões / vouchers</v>
          </cell>
          <cell r="I9218" t="str">
            <v>abril</v>
          </cell>
          <cell r="N9218">
            <v>22.6</v>
          </cell>
        </row>
        <row r="9219">
          <cell r="B9219" t="str">
            <v>TAXA AMEX</v>
          </cell>
          <cell r="C9219" t="str">
            <v>(-) Taxas de cartões / vouchers</v>
          </cell>
          <cell r="I9219" t="str">
            <v>abril</v>
          </cell>
          <cell r="N9219">
            <v>23.89</v>
          </cell>
        </row>
        <row r="9220">
          <cell r="B9220" t="str">
            <v>TAXA ELO DEBITO</v>
          </cell>
          <cell r="C9220" t="str">
            <v>(-) Taxas de cartões / vouchers</v>
          </cell>
          <cell r="I9220" t="str">
            <v>abril</v>
          </cell>
          <cell r="N9220">
            <v>27.77</v>
          </cell>
        </row>
        <row r="9221">
          <cell r="B9221" t="str">
            <v>TAXA MAESTRO</v>
          </cell>
          <cell r="C9221" t="str">
            <v>(-) Taxas de cartões / vouchers</v>
          </cell>
          <cell r="I9221" t="str">
            <v>abril</v>
          </cell>
          <cell r="N9221">
            <v>40.98</v>
          </cell>
        </row>
        <row r="9222">
          <cell r="B9222" t="str">
            <v>TAXA SODEXO</v>
          </cell>
          <cell r="C9222" t="str">
            <v>(-) Taxas de cartões / vouchers</v>
          </cell>
          <cell r="I9222" t="str">
            <v>abril</v>
          </cell>
          <cell r="N9222">
            <v>110.73</v>
          </cell>
        </row>
        <row r="9223">
          <cell r="B9223" t="str">
            <v>TAXA VISA</v>
          </cell>
          <cell r="C9223" t="str">
            <v>(-) Taxas de cartões / vouchers</v>
          </cell>
          <cell r="I9223" t="str">
            <v>abril</v>
          </cell>
          <cell r="N9223">
            <v>353.19</v>
          </cell>
        </row>
        <row r="9224">
          <cell r="B9224" t="str">
            <v>TAXA MASTERCARD</v>
          </cell>
          <cell r="C9224" t="str">
            <v>(-) Taxas de cartões / vouchers</v>
          </cell>
          <cell r="I9224" t="str">
            <v>abril</v>
          </cell>
          <cell r="N9224">
            <v>552.07000000000005</v>
          </cell>
        </row>
        <row r="9225">
          <cell r="B9225" t="str">
            <v>TAXA ALELO</v>
          </cell>
          <cell r="C9225" t="str">
            <v>(-) Taxas de cartões / vouchers</v>
          </cell>
          <cell r="I9225" t="str">
            <v>abril</v>
          </cell>
          <cell r="N9225">
            <v>15.51</v>
          </cell>
        </row>
        <row r="9226">
          <cell r="B9226" t="str">
            <v>TAXA VISA ELECTRON</v>
          </cell>
          <cell r="C9226" t="str">
            <v>(-) Taxas de cartões / vouchers</v>
          </cell>
          <cell r="I9226" t="str">
            <v>abril</v>
          </cell>
          <cell r="N9226">
            <v>16.100000000000001</v>
          </cell>
        </row>
        <row r="9227">
          <cell r="B9227" t="str">
            <v>TAXA MAESTRO</v>
          </cell>
          <cell r="C9227" t="str">
            <v>(-) Taxas de cartões / vouchers</v>
          </cell>
          <cell r="I9227" t="str">
            <v>abril</v>
          </cell>
          <cell r="N9227">
            <v>35.67</v>
          </cell>
        </row>
        <row r="9228">
          <cell r="B9228" t="str">
            <v>TAXA ADMINISTRATIVA</v>
          </cell>
          <cell r="C9228" t="str">
            <v>(-) Taxas de cartões / vouchers</v>
          </cell>
          <cell r="I9228" t="str">
            <v>abril</v>
          </cell>
          <cell r="N9228">
            <v>40.729999999999997</v>
          </cell>
        </row>
        <row r="9229">
          <cell r="B9229" t="str">
            <v>TAXA VISA ELECTRON</v>
          </cell>
          <cell r="C9229" t="str">
            <v>(-) Taxas de cartões / vouchers</v>
          </cell>
          <cell r="I9229" t="str">
            <v>abril</v>
          </cell>
          <cell r="N9229">
            <v>2.14</v>
          </cell>
        </row>
        <row r="9230">
          <cell r="B9230" t="str">
            <v>TAXA MAESTRO</v>
          </cell>
          <cell r="C9230" t="str">
            <v>(-) Taxas de cartões / vouchers</v>
          </cell>
          <cell r="I9230" t="str">
            <v>abril</v>
          </cell>
          <cell r="N9230">
            <v>4.74</v>
          </cell>
        </row>
        <row r="9231">
          <cell r="B9231" t="str">
            <v>TAXA VISA</v>
          </cell>
          <cell r="C9231" t="str">
            <v>(-) Taxas de cartões / vouchers</v>
          </cell>
          <cell r="I9231" t="str">
            <v>abril</v>
          </cell>
          <cell r="N9231">
            <v>8.33</v>
          </cell>
        </row>
        <row r="9232">
          <cell r="B9232" t="str">
            <v>TAXA ELO CREDITO</v>
          </cell>
          <cell r="C9232" t="str">
            <v>(-) Taxas de cartões / vouchers</v>
          </cell>
          <cell r="I9232" t="str">
            <v>abril</v>
          </cell>
          <cell r="N9232">
            <v>16.32</v>
          </cell>
        </row>
        <row r="9233">
          <cell r="B9233" t="str">
            <v>TAXA VISA ELECTRON</v>
          </cell>
          <cell r="C9233" t="str">
            <v>(-) Taxas de cartões / vouchers</v>
          </cell>
          <cell r="I9233" t="str">
            <v>abril</v>
          </cell>
          <cell r="N9233">
            <v>17.45</v>
          </cell>
        </row>
        <row r="9234">
          <cell r="B9234" t="str">
            <v>TAXA VISA ELECTRON</v>
          </cell>
          <cell r="C9234" t="str">
            <v>(-) Taxas de cartões / vouchers</v>
          </cell>
          <cell r="I9234" t="str">
            <v>abril</v>
          </cell>
          <cell r="N9234">
            <v>25.14</v>
          </cell>
        </row>
        <row r="9235">
          <cell r="B9235" t="str">
            <v>TAXA ELO DEBITO</v>
          </cell>
          <cell r="C9235" t="str">
            <v>(-) Taxas de cartões / vouchers</v>
          </cell>
          <cell r="I9235" t="str">
            <v>abril</v>
          </cell>
          <cell r="N9235">
            <v>26.54</v>
          </cell>
        </row>
        <row r="9236">
          <cell r="B9236" t="str">
            <v>TAXA TICKET</v>
          </cell>
          <cell r="C9236" t="str">
            <v>(-) Taxas de cartões / vouchers</v>
          </cell>
          <cell r="I9236" t="str">
            <v>abril</v>
          </cell>
          <cell r="N9236">
            <v>33.090000000000003</v>
          </cell>
        </row>
        <row r="9237">
          <cell r="B9237" t="str">
            <v>TAXA ADMINISTRATIVA</v>
          </cell>
          <cell r="C9237" t="str">
            <v>(-) Taxas de cartões / vouchers</v>
          </cell>
          <cell r="I9237" t="str">
            <v>abril</v>
          </cell>
          <cell r="N9237">
            <v>35.49</v>
          </cell>
        </row>
        <row r="9238">
          <cell r="B9238" t="str">
            <v>TAXA ELO CREDITO</v>
          </cell>
          <cell r="C9238" t="str">
            <v>(-) Taxas de cartões / vouchers</v>
          </cell>
          <cell r="I9238" t="str">
            <v>abril</v>
          </cell>
          <cell r="N9238">
            <v>77.45</v>
          </cell>
        </row>
        <row r="9239">
          <cell r="B9239" t="str">
            <v>TAXA MAESTRO</v>
          </cell>
          <cell r="C9239" t="str">
            <v>(-) Taxas de cartões / vouchers</v>
          </cell>
          <cell r="I9239" t="str">
            <v>abril</v>
          </cell>
          <cell r="N9239">
            <v>84.23</v>
          </cell>
        </row>
        <row r="9240">
          <cell r="B9240" t="str">
            <v>TAXA AMEX</v>
          </cell>
          <cell r="C9240" t="str">
            <v>(-) Taxas de cartões / vouchers</v>
          </cell>
          <cell r="I9240" t="str">
            <v>abril</v>
          </cell>
          <cell r="N9240">
            <v>89.75</v>
          </cell>
        </row>
        <row r="9241">
          <cell r="B9241" t="str">
            <v>TAXA AMEX</v>
          </cell>
          <cell r="C9241" t="str">
            <v>(-) Taxas de cartões / vouchers</v>
          </cell>
          <cell r="I9241" t="str">
            <v>abril</v>
          </cell>
          <cell r="N9241">
            <v>95.85</v>
          </cell>
        </row>
        <row r="9242">
          <cell r="B9242" t="str">
            <v>TAXA MAESTRO</v>
          </cell>
          <cell r="C9242" t="str">
            <v>(-) Taxas de cartões / vouchers</v>
          </cell>
          <cell r="I9242" t="str">
            <v>abril</v>
          </cell>
          <cell r="N9242">
            <v>101.99</v>
          </cell>
        </row>
        <row r="9243">
          <cell r="B9243" t="str">
            <v>TAXA ELO CREDITO</v>
          </cell>
          <cell r="C9243" t="str">
            <v>(-) Taxas de cartões / vouchers</v>
          </cell>
          <cell r="I9243" t="str">
            <v>abril</v>
          </cell>
          <cell r="N9243">
            <v>134.28</v>
          </cell>
        </row>
        <row r="9244">
          <cell r="B9244" t="str">
            <v>TAXA AMEX</v>
          </cell>
          <cell r="C9244" t="str">
            <v>(-) Taxas de cartões / vouchers</v>
          </cell>
          <cell r="I9244" t="str">
            <v>abril</v>
          </cell>
          <cell r="N9244">
            <v>148.1</v>
          </cell>
        </row>
        <row r="9245">
          <cell r="B9245" t="str">
            <v>TAXA MAESTRO</v>
          </cell>
          <cell r="C9245" t="str">
            <v>(-) Taxas de cartões / vouchers</v>
          </cell>
          <cell r="I9245" t="str">
            <v>abril</v>
          </cell>
          <cell r="N9245">
            <v>171.06</v>
          </cell>
        </row>
        <row r="9246">
          <cell r="B9246" t="str">
            <v>TAXA AMEX</v>
          </cell>
          <cell r="C9246" t="str">
            <v>(-) Taxas de cartões / vouchers</v>
          </cell>
          <cell r="I9246" t="str">
            <v>abril</v>
          </cell>
          <cell r="N9246">
            <v>210.83</v>
          </cell>
        </row>
        <row r="9247">
          <cell r="B9247" t="str">
            <v>TAXA VISA</v>
          </cell>
          <cell r="C9247" t="str">
            <v>(-) Taxas de cartões / vouchers</v>
          </cell>
          <cell r="I9247" t="str">
            <v>abril</v>
          </cell>
          <cell r="N9247">
            <v>274.72000000000003</v>
          </cell>
        </row>
        <row r="9248">
          <cell r="B9248" t="str">
            <v>TAXA MASTERCARD</v>
          </cell>
          <cell r="C9248" t="str">
            <v>(-) Taxas de cartões / vouchers</v>
          </cell>
          <cell r="I9248" t="str">
            <v>abril</v>
          </cell>
          <cell r="N9248">
            <v>344.09</v>
          </cell>
        </row>
        <row r="9249">
          <cell r="B9249" t="str">
            <v>TAXA MASTERCARD</v>
          </cell>
          <cell r="C9249" t="str">
            <v>(-) Taxas de cartões / vouchers</v>
          </cell>
          <cell r="I9249" t="str">
            <v>abril</v>
          </cell>
          <cell r="N9249">
            <v>392.08</v>
          </cell>
        </row>
        <row r="9250">
          <cell r="B9250" t="str">
            <v>TAXA VISA</v>
          </cell>
          <cell r="C9250" t="str">
            <v>(-) Taxas de cartões / vouchers</v>
          </cell>
          <cell r="I9250" t="str">
            <v>abril</v>
          </cell>
          <cell r="N9250">
            <v>406.95</v>
          </cell>
        </row>
        <row r="9251">
          <cell r="B9251" t="str">
            <v>TAXA VISA</v>
          </cell>
          <cell r="C9251" t="str">
            <v>(-) Taxas de cartões / vouchers</v>
          </cell>
          <cell r="I9251" t="str">
            <v>abril</v>
          </cell>
          <cell r="N9251">
            <v>448.69</v>
          </cell>
        </row>
        <row r="9252">
          <cell r="B9252" t="str">
            <v>TAXA MASTERCARD</v>
          </cell>
          <cell r="C9252" t="str">
            <v>(-) Taxas de cartões / vouchers</v>
          </cell>
          <cell r="I9252" t="str">
            <v>abril</v>
          </cell>
          <cell r="N9252">
            <v>528.21</v>
          </cell>
        </row>
        <row r="9253">
          <cell r="B9253" t="str">
            <v>TAXA VISA</v>
          </cell>
          <cell r="C9253" t="str">
            <v>(-) Taxas de cartões / vouchers</v>
          </cell>
          <cell r="I9253" t="str">
            <v>abril</v>
          </cell>
          <cell r="N9253">
            <v>572.32000000000005</v>
          </cell>
        </row>
        <row r="9254">
          <cell r="B9254" t="str">
            <v>TAXA MASTERCARD</v>
          </cell>
          <cell r="C9254" t="str">
            <v>(-) Taxas de cartões / vouchers</v>
          </cell>
          <cell r="I9254" t="str">
            <v>abril</v>
          </cell>
          <cell r="N9254">
            <v>644.89</v>
          </cell>
        </row>
        <row r="9255">
          <cell r="B9255" t="str">
            <v>TAXA ELO CREDITO</v>
          </cell>
          <cell r="C9255" t="str">
            <v>(-) Taxas de cartões / vouchers</v>
          </cell>
          <cell r="I9255" t="str">
            <v>abril</v>
          </cell>
          <cell r="N9255">
            <v>0.43</v>
          </cell>
        </row>
        <row r="9256">
          <cell r="B9256" t="str">
            <v>TAXA VISA ELECTRON</v>
          </cell>
          <cell r="C9256" t="str">
            <v>(-) Taxas de cartões / vouchers</v>
          </cell>
          <cell r="I9256" t="str">
            <v>abril</v>
          </cell>
          <cell r="N9256">
            <v>3.04</v>
          </cell>
        </row>
        <row r="9257">
          <cell r="B9257" t="str">
            <v>TAXA ELO DEBITO</v>
          </cell>
          <cell r="C9257" t="str">
            <v>(-) Taxas de cartões / vouchers</v>
          </cell>
          <cell r="I9257" t="str">
            <v>abril</v>
          </cell>
          <cell r="N9257">
            <v>3.88</v>
          </cell>
        </row>
        <row r="9258">
          <cell r="B9258" t="str">
            <v>TAXA MAESTRO</v>
          </cell>
          <cell r="C9258" t="str">
            <v>(-) Taxas de cartões / vouchers</v>
          </cell>
          <cell r="I9258" t="str">
            <v>abril</v>
          </cell>
          <cell r="N9258">
            <v>5.46</v>
          </cell>
        </row>
        <row r="9259">
          <cell r="B9259" t="str">
            <v>TAXA ALELO</v>
          </cell>
          <cell r="C9259" t="str">
            <v>(-) Taxas de cartões / vouchers</v>
          </cell>
          <cell r="I9259" t="str">
            <v>abril</v>
          </cell>
          <cell r="N9259">
            <v>21.55</v>
          </cell>
        </row>
        <row r="9260">
          <cell r="B9260" t="str">
            <v>TAXA VISA</v>
          </cell>
          <cell r="C9260" t="str">
            <v>(-) Taxas de cartões / vouchers</v>
          </cell>
          <cell r="I9260" t="str">
            <v>abril</v>
          </cell>
          <cell r="N9260">
            <v>127</v>
          </cell>
        </row>
        <row r="9261">
          <cell r="B9261" t="str">
            <v>TAXA AMEX</v>
          </cell>
          <cell r="C9261" t="str">
            <v>(-) Taxas de cartões / vouchers</v>
          </cell>
          <cell r="I9261" t="str">
            <v>abril</v>
          </cell>
          <cell r="N9261">
            <v>141.53</v>
          </cell>
        </row>
        <row r="9262">
          <cell r="B9262" t="str">
            <v>TAXA ADMINISTRATIVA</v>
          </cell>
          <cell r="C9262" t="str">
            <v>(-) Taxas de cartões / vouchers</v>
          </cell>
          <cell r="I9262" t="str">
            <v>abril</v>
          </cell>
          <cell r="N9262">
            <v>185.3</v>
          </cell>
        </row>
        <row r="9263">
          <cell r="B9263" t="str">
            <v>TAXA MASTERCARD</v>
          </cell>
          <cell r="C9263" t="str">
            <v>(-) Taxas de cartões / vouchers</v>
          </cell>
          <cell r="I9263" t="str">
            <v>abril</v>
          </cell>
          <cell r="N9263">
            <v>271.87</v>
          </cell>
        </row>
        <row r="9264">
          <cell r="B9264" t="str">
            <v>TAXA ADMINISTRATIVA</v>
          </cell>
          <cell r="C9264" t="str">
            <v>(-) Taxas de cartões / vouchers</v>
          </cell>
          <cell r="I9264" t="str">
            <v>abril</v>
          </cell>
          <cell r="N9264">
            <v>4</v>
          </cell>
        </row>
        <row r="9265">
          <cell r="B9265" t="str">
            <v>TAXA ELO CREDITO</v>
          </cell>
          <cell r="C9265" t="str">
            <v>(-) Taxas de cartões / vouchers</v>
          </cell>
          <cell r="I9265" t="str">
            <v>abril</v>
          </cell>
          <cell r="N9265">
            <v>4.33</v>
          </cell>
        </row>
        <row r="9266">
          <cell r="B9266" t="str">
            <v>TAXA ADMINISTRATIVA</v>
          </cell>
          <cell r="C9266" t="str">
            <v>(-) Taxas de cartões / vouchers</v>
          </cell>
          <cell r="I9266" t="str">
            <v>abril</v>
          </cell>
          <cell r="N9266">
            <v>7.8</v>
          </cell>
        </row>
        <row r="9267">
          <cell r="B9267" t="str">
            <v>TAXA VISA ELECTRON</v>
          </cell>
          <cell r="C9267" t="str">
            <v>(-) Taxas de cartões / vouchers</v>
          </cell>
          <cell r="I9267" t="str">
            <v>abril</v>
          </cell>
          <cell r="N9267">
            <v>11.25</v>
          </cell>
        </row>
        <row r="9268">
          <cell r="B9268" t="str">
            <v>TAXA MAESTRO</v>
          </cell>
          <cell r="C9268" t="str">
            <v>(-) Taxas de cartões / vouchers</v>
          </cell>
          <cell r="I9268" t="str">
            <v>abril</v>
          </cell>
          <cell r="N9268">
            <v>58.49</v>
          </cell>
        </row>
        <row r="9269">
          <cell r="B9269" t="str">
            <v>TAXA AMEX</v>
          </cell>
          <cell r="C9269" t="str">
            <v>(-) Taxas de cartões / vouchers</v>
          </cell>
          <cell r="I9269" t="str">
            <v>abril</v>
          </cell>
          <cell r="N9269">
            <v>102.2</v>
          </cell>
        </row>
        <row r="9270">
          <cell r="B9270" t="str">
            <v>TAXA VISA</v>
          </cell>
          <cell r="C9270" t="str">
            <v>(-) Taxas de cartões / vouchers</v>
          </cell>
          <cell r="I9270" t="str">
            <v>abril</v>
          </cell>
          <cell r="N9270">
            <v>265.39</v>
          </cell>
        </row>
        <row r="9271">
          <cell r="B9271" t="str">
            <v>TAXA MASTERCARD</v>
          </cell>
          <cell r="C9271" t="str">
            <v>(-) Taxas de cartões / vouchers</v>
          </cell>
          <cell r="I9271" t="str">
            <v>abril</v>
          </cell>
          <cell r="N9271">
            <v>457</v>
          </cell>
        </row>
        <row r="9272">
          <cell r="B9272" t="str">
            <v>TAXA ELO CREDITO</v>
          </cell>
          <cell r="C9272" t="str">
            <v>(-) Taxas de cartões / vouchers</v>
          </cell>
          <cell r="I9272" t="str">
            <v>abril</v>
          </cell>
          <cell r="N9272">
            <v>8.0299999999999994</v>
          </cell>
        </row>
        <row r="9273">
          <cell r="B9273" t="str">
            <v>TAXA VISA ELECTRON</v>
          </cell>
          <cell r="C9273" t="str">
            <v>(-) Taxas de cartões / vouchers</v>
          </cell>
          <cell r="I9273" t="str">
            <v>abril</v>
          </cell>
          <cell r="N9273">
            <v>9.26</v>
          </cell>
        </row>
        <row r="9274">
          <cell r="B9274" t="str">
            <v>TAXA ADMINISTRATIVA</v>
          </cell>
          <cell r="C9274" t="str">
            <v>(-) Taxas de cartões / vouchers</v>
          </cell>
          <cell r="I9274" t="str">
            <v>abril</v>
          </cell>
          <cell r="N9274">
            <v>10.51</v>
          </cell>
        </row>
        <row r="9275">
          <cell r="B9275" t="str">
            <v>TAXA VR BENEFICIOS</v>
          </cell>
          <cell r="C9275" t="str">
            <v>(-) Taxas de cartões / vouchers</v>
          </cell>
          <cell r="I9275" t="str">
            <v>abril</v>
          </cell>
          <cell r="N9275">
            <v>32.380000000000003</v>
          </cell>
        </row>
        <row r="9276">
          <cell r="B9276" t="str">
            <v>TAXA MAESTRO</v>
          </cell>
          <cell r="C9276" t="str">
            <v>(-) Taxas de cartões / vouchers</v>
          </cell>
          <cell r="I9276" t="str">
            <v>abril</v>
          </cell>
          <cell r="N9276">
            <v>58.28</v>
          </cell>
        </row>
        <row r="9277">
          <cell r="B9277" t="str">
            <v>TAXA AMEX</v>
          </cell>
          <cell r="C9277" t="str">
            <v>(-) Taxas de cartões / vouchers</v>
          </cell>
          <cell r="I9277" t="str">
            <v>abril</v>
          </cell>
          <cell r="N9277">
            <v>70.52</v>
          </cell>
        </row>
        <row r="9278">
          <cell r="B9278" t="str">
            <v>TAXA SODEXO</v>
          </cell>
          <cell r="C9278" t="str">
            <v>(-) Taxas de cartões / vouchers</v>
          </cell>
          <cell r="I9278" t="str">
            <v>abril</v>
          </cell>
          <cell r="N9278">
            <v>105.64</v>
          </cell>
        </row>
        <row r="9279">
          <cell r="B9279" t="str">
            <v>TAXA VISA</v>
          </cell>
          <cell r="C9279" t="str">
            <v>(-) Taxas de cartões / vouchers</v>
          </cell>
          <cell r="I9279" t="str">
            <v>abril</v>
          </cell>
          <cell r="N9279">
            <v>346.4</v>
          </cell>
        </row>
        <row r="9280">
          <cell r="B9280" t="str">
            <v>TAXA MASTERCARD</v>
          </cell>
          <cell r="C9280" t="str">
            <v>(-) Taxas de cartões / vouchers</v>
          </cell>
          <cell r="I9280" t="str">
            <v>abril</v>
          </cell>
          <cell r="N9280">
            <v>458.26</v>
          </cell>
        </row>
        <row r="9281">
          <cell r="B9281" t="str">
            <v>TAXA VISA ELECTRON</v>
          </cell>
          <cell r="C9281" t="str">
            <v>(-) Taxas de cartões / vouchers</v>
          </cell>
          <cell r="I9281" t="str">
            <v>abril</v>
          </cell>
          <cell r="N9281">
            <v>3.28</v>
          </cell>
        </row>
        <row r="9282">
          <cell r="B9282" t="str">
            <v>TAXA ELO DEBITO</v>
          </cell>
          <cell r="C9282" t="str">
            <v>(-) Taxas de cartões / vouchers</v>
          </cell>
          <cell r="I9282" t="str">
            <v>abril</v>
          </cell>
          <cell r="N9282">
            <v>8.17</v>
          </cell>
        </row>
        <row r="9283">
          <cell r="B9283" t="str">
            <v>TAXA MAESTRO</v>
          </cell>
          <cell r="C9283" t="str">
            <v>(-) Taxas de cartões / vouchers</v>
          </cell>
          <cell r="I9283" t="str">
            <v>abril</v>
          </cell>
          <cell r="N9283">
            <v>22.06</v>
          </cell>
        </row>
        <row r="9284">
          <cell r="B9284" t="str">
            <v>TAXA ADMINISTRATIVA</v>
          </cell>
          <cell r="C9284" t="str">
            <v>(-) Taxas de cartões / vouchers</v>
          </cell>
          <cell r="I9284" t="str">
            <v>abril</v>
          </cell>
          <cell r="N9284">
            <v>27.3</v>
          </cell>
        </row>
        <row r="9285">
          <cell r="B9285" t="str">
            <v>TAXA AMEX</v>
          </cell>
          <cell r="C9285" t="str">
            <v>(-) Taxas de cartões / vouchers</v>
          </cell>
          <cell r="I9285" t="str">
            <v>abril</v>
          </cell>
          <cell r="N9285">
            <v>76.27</v>
          </cell>
        </row>
        <row r="9286">
          <cell r="B9286" t="str">
            <v>TAXA MASTERCARD</v>
          </cell>
          <cell r="C9286" t="str">
            <v>(-) Taxas de cartões / vouchers</v>
          </cell>
          <cell r="I9286" t="str">
            <v>abril</v>
          </cell>
          <cell r="N9286">
            <v>401.86</v>
          </cell>
        </row>
        <row r="9287">
          <cell r="B9287" t="str">
            <v>TAXA VISA</v>
          </cell>
          <cell r="C9287" t="str">
            <v>(-) Taxas de cartões / vouchers</v>
          </cell>
          <cell r="I9287" t="str">
            <v>abril</v>
          </cell>
          <cell r="N9287">
            <v>492.97</v>
          </cell>
        </row>
        <row r="9288">
          <cell r="B9288" t="str">
            <v>TAXA ELO DEBITO</v>
          </cell>
          <cell r="C9288" t="str">
            <v>(-) Taxas de cartões / vouchers</v>
          </cell>
          <cell r="I9288" t="str">
            <v>abril</v>
          </cell>
          <cell r="N9288">
            <v>1.46</v>
          </cell>
        </row>
        <row r="9289">
          <cell r="B9289" t="str">
            <v>TAXA MAESTRO</v>
          </cell>
          <cell r="C9289" t="str">
            <v>(-) Taxas de cartões / vouchers</v>
          </cell>
          <cell r="I9289" t="str">
            <v>abril</v>
          </cell>
          <cell r="N9289">
            <v>1.75</v>
          </cell>
        </row>
        <row r="9290">
          <cell r="B9290" t="str">
            <v>TAXA MAESTRO</v>
          </cell>
          <cell r="C9290" t="str">
            <v>(-) Taxas de cartões / vouchers</v>
          </cell>
          <cell r="I9290" t="str">
            <v>abril</v>
          </cell>
          <cell r="N9290">
            <v>2.4900000000000002</v>
          </cell>
        </row>
        <row r="9291">
          <cell r="B9291" t="str">
            <v>TAXA ELO DEBITO</v>
          </cell>
          <cell r="C9291" t="str">
            <v>(-) Taxas de cartões / vouchers</v>
          </cell>
          <cell r="I9291" t="str">
            <v>abril</v>
          </cell>
          <cell r="N9291">
            <v>5.56</v>
          </cell>
        </row>
        <row r="9292">
          <cell r="B9292" t="str">
            <v>TAXA MAESTRO</v>
          </cell>
          <cell r="C9292" t="str">
            <v>(-) Taxas de cartões / vouchers</v>
          </cell>
          <cell r="I9292" t="str">
            <v>abril</v>
          </cell>
          <cell r="N9292">
            <v>12.04</v>
          </cell>
        </row>
        <row r="9293">
          <cell r="B9293" t="str">
            <v>TAXA TICKET</v>
          </cell>
          <cell r="C9293" t="str">
            <v>(-) Taxas de cartões / vouchers</v>
          </cell>
          <cell r="I9293" t="str">
            <v>abril</v>
          </cell>
          <cell r="N9293">
            <v>20.85</v>
          </cell>
        </row>
        <row r="9294">
          <cell r="B9294" t="str">
            <v>TAXA ELO CREDITO</v>
          </cell>
          <cell r="C9294" t="str">
            <v>(-) Taxas de cartões / vouchers</v>
          </cell>
          <cell r="I9294" t="str">
            <v>abril</v>
          </cell>
          <cell r="N9294">
            <v>27.14</v>
          </cell>
        </row>
        <row r="9295">
          <cell r="B9295" t="str">
            <v>TAXA VISA ELECTRON</v>
          </cell>
          <cell r="C9295" t="str">
            <v>(-) Taxas de cartões / vouchers</v>
          </cell>
          <cell r="I9295" t="str">
            <v>abril</v>
          </cell>
          <cell r="N9295">
            <v>35.17</v>
          </cell>
        </row>
        <row r="9296">
          <cell r="B9296" t="str">
            <v>TAXA ELO CREDITO</v>
          </cell>
          <cell r="C9296" t="str">
            <v>(-) Taxas de cartões / vouchers</v>
          </cell>
          <cell r="I9296" t="str">
            <v>abril</v>
          </cell>
          <cell r="N9296">
            <v>45.51</v>
          </cell>
        </row>
        <row r="9297">
          <cell r="B9297" t="str">
            <v>TAXA VISA ELECTRON</v>
          </cell>
          <cell r="C9297" t="str">
            <v>(-) Taxas de cartões / vouchers</v>
          </cell>
          <cell r="I9297" t="str">
            <v>abril</v>
          </cell>
          <cell r="N9297">
            <v>46.99</v>
          </cell>
        </row>
        <row r="9298">
          <cell r="B9298" t="str">
            <v>TAXA VISA ELECTRON</v>
          </cell>
          <cell r="C9298" t="str">
            <v>(-) Taxas de cartões / vouchers</v>
          </cell>
          <cell r="I9298" t="str">
            <v>abril</v>
          </cell>
          <cell r="N9298">
            <v>47.83</v>
          </cell>
        </row>
        <row r="9299">
          <cell r="B9299" t="str">
            <v>TAXA ELO CREDITO</v>
          </cell>
          <cell r="C9299" t="str">
            <v>(-) Taxas de cartões / vouchers</v>
          </cell>
          <cell r="I9299" t="str">
            <v>abril</v>
          </cell>
          <cell r="N9299">
            <v>47.88</v>
          </cell>
        </row>
        <row r="9300">
          <cell r="B9300" t="str">
            <v>TAXA ALELO</v>
          </cell>
          <cell r="C9300" t="str">
            <v>(-) Taxas de cartões / vouchers</v>
          </cell>
          <cell r="I9300" t="str">
            <v>abril</v>
          </cell>
          <cell r="N9300">
            <v>52.23</v>
          </cell>
        </row>
        <row r="9301">
          <cell r="B9301" t="str">
            <v>TAXA AMEX</v>
          </cell>
          <cell r="C9301" t="str">
            <v>(-) Taxas de cartões / vouchers</v>
          </cell>
          <cell r="I9301" t="str">
            <v>abril</v>
          </cell>
          <cell r="N9301">
            <v>55.81</v>
          </cell>
        </row>
        <row r="9302">
          <cell r="B9302" t="str">
            <v>TAXA MAESTRO</v>
          </cell>
          <cell r="C9302" t="str">
            <v>(-) Taxas de cartões / vouchers</v>
          </cell>
          <cell r="I9302" t="str">
            <v>abril</v>
          </cell>
          <cell r="N9302">
            <v>56.49</v>
          </cell>
        </row>
        <row r="9303">
          <cell r="B9303" t="str">
            <v>TAXA AMEX</v>
          </cell>
          <cell r="C9303" t="str">
            <v>(-) Taxas de cartões / vouchers</v>
          </cell>
          <cell r="I9303" t="str">
            <v>abril</v>
          </cell>
          <cell r="N9303">
            <v>78.28</v>
          </cell>
        </row>
        <row r="9304">
          <cell r="B9304" t="str">
            <v>TAXA MAESTRO</v>
          </cell>
          <cell r="C9304" t="str">
            <v>(-) Taxas de cartões / vouchers</v>
          </cell>
          <cell r="I9304" t="str">
            <v>abril</v>
          </cell>
          <cell r="N9304">
            <v>86.32</v>
          </cell>
        </row>
        <row r="9305">
          <cell r="B9305" t="str">
            <v>TAXA ADMINISTRATIVA</v>
          </cell>
          <cell r="C9305" t="str">
            <v>(-) Taxas de cartões / vouchers</v>
          </cell>
          <cell r="I9305" t="str">
            <v>abril</v>
          </cell>
          <cell r="N9305">
            <v>95.6</v>
          </cell>
        </row>
        <row r="9306">
          <cell r="B9306" t="str">
            <v>TAXA MAESTRO</v>
          </cell>
          <cell r="C9306" t="str">
            <v>(-) Taxas de cartões / vouchers</v>
          </cell>
          <cell r="I9306" t="str">
            <v>abril</v>
          </cell>
          <cell r="N9306">
            <v>97.28</v>
          </cell>
        </row>
        <row r="9307">
          <cell r="B9307" t="str">
            <v>TAXA AMEX</v>
          </cell>
          <cell r="C9307" t="str">
            <v>(-) Taxas de cartões / vouchers</v>
          </cell>
          <cell r="I9307" t="str">
            <v>abril</v>
          </cell>
          <cell r="N9307">
            <v>195.45</v>
          </cell>
        </row>
        <row r="9308">
          <cell r="B9308" t="str">
            <v>TAXA VISA</v>
          </cell>
          <cell r="C9308" t="str">
            <v>(-) Taxas de cartões / vouchers</v>
          </cell>
          <cell r="I9308" t="str">
            <v>abril</v>
          </cell>
          <cell r="N9308">
            <v>259.98</v>
          </cell>
        </row>
        <row r="9309">
          <cell r="B9309" t="str">
            <v>TAXA MASTERCARD</v>
          </cell>
          <cell r="C9309" t="str">
            <v>(-) Taxas de cartões / vouchers</v>
          </cell>
          <cell r="I9309" t="str">
            <v>abril</v>
          </cell>
          <cell r="N9309">
            <v>298.60000000000002</v>
          </cell>
        </row>
        <row r="9310">
          <cell r="B9310" t="str">
            <v>TAXA VISA</v>
          </cell>
          <cell r="C9310" t="str">
            <v>(-) Taxas de cartões / vouchers</v>
          </cell>
          <cell r="I9310" t="str">
            <v>abril</v>
          </cell>
          <cell r="N9310">
            <v>347.25</v>
          </cell>
        </row>
        <row r="9311">
          <cell r="B9311" t="str">
            <v>TAXA MASTERCARD</v>
          </cell>
          <cell r="C9311" t="str">
            <v>(-) Taxas de cartões / vouchers</v>
          </cell>
          <cell r="I9311" t="str">
            <v>abril</v>
          </cell>
          <cell r="N9311">
            <v>549.4</v>
          </cell>
        </row>
        <row r="9312">
          <cell r="B9312" t="str">
            <v>TAXA MASTERCARD</v>
          </cell>
          <cell r="C9312" t="str">
            <v>(-) Taxas de cartões / vouchers</v>
          </cell>
          <cell r="I9312" t="str">
            <v>abril</v>
          </cell>
          <cell r="N9312">
            <v>698.28</v>
          </cell>
        </row>
        <row r="9313">
          <cell r="B9313" t="str">
            <v>TAXA VISA</v>
          </cell>
          <cell r="C9313" t="str">
            <v>(-) Taxas de cartões / vouchers</v>
          </cell>
          <cell r="I9313" t="str">
            <v>abril</v>
          </cell>
          <cell r="N9313">
            <v>701.41</v>
          </cell>
        </row>
        <row r="9314">
          <cell r="B9314" t="str">
            <v>TAXA VISA</v>
          </cell>
          <cell r="C9314" t="str">
            <v>(-) Taxas de cartões / vouchers</v>
          </cell>
          <cell r="I9314" t="str">
            <v>abril</v>
          </cell>
          <cell r="N9314">
            <v>3.85</v>
          </cell>
        </row>
        <row r="9315">
          <cell r="B9315" t="str">
            <v>TAXA AMEX</v>
          </cell>
          <cell r="C9315" t="str">
            <v>(-) Taxas de cartões / vouchers</v>
          </cell>
          <cell r="I9315" t="str">
            <v>abril</v>
          </cell>
          <cell r="N9315">
            <v>21.08</v>
          </cell>
        </row>
        <row r="9316">
          <cell r="B9316" t="str">
            <v>TAXA MAESTRO</v>
          </cell>
          <cell r="C9316" t="str">
            <v>(-) Taxas de cartões / vouchers</v>
          </cell>
          <cell r="I9316" t="str">
            <v>abril</v>
          </cell>
          <cell r="N9316">
            <v>26.14</v>
          </cell>
        </row>
        <row r="9317">
          <cell r="B9317" t="str">
            <v>TAXA ELO CREDITO</v>
          </cell>
          <cell r="C9317" t="str">
            <v>(-) Taxas de cartões / vouchers</v>
          </cell>
          <cell r="I9317" t="str">
            <v>abril</v>
          </cell>
          <cell r="N9317">
            <v>59.37</v>
          </cell>
        </row>
        <row r="9318">
          <cell r="B9318" t="str">
            <v>TAXA MASTERCARD</v>
          </cell>
          <cell r="C9318" t="str">
            <v>(-) Taxas de cartões / vouchers</v>
          </cell>
          <cell r="I9318" t="str">
            <v>abril</v>
          </cell>
          <cell r="N9318">
            <v>131.76</v>
          </cell>
        </row>
        <row r="9319">
          <cell r="B9319" t="str">
            <v>TAXA VISA</v>
          </cell>
          <cell r="C9319" t="str">
            <v>(-) Taxas de cartões / vouchers</v>
          </cell>
          <cell r="I9319" t="str">
            <v>abril</v>
          </cell>
          <cell r="N9319">
            <v>193.5</v>
          </cell>
        </row>
        <row r="9320">
          <cell r="B9320" t="str">
            <v>TAXA ADMINISTRATIVA</v>
          </cell>
          <cell r="C9320" t="str">
            <v>(-) Taxas de cartões / vouchers</v>
          </cell>
          <cell r="I9320" t="str">
            <v>abril</v>
          </cell>
          <cell r="N9320">
            <v>213.06</v>
          </cell>
        </row>
        <row r="9321">
          <cell r="B9321" t="str">
            <v>TAXA MAESTRO</v>
          </cell>
          <cell r="C9321" t="str">
            <v>(-) Taxas de cartões / vouchers</v>
          </cell>
          <cell r="I9321" t="str">
            <v>abril</v>
          </cell>
          <cell r="N9321">
            <v>8.2200000000000006</v>
          </cell>
        </row>
        <row r="9322">
          <cell r="B9322" t="str">
            <v>TAXA ADMINISTRATIVA</v>
          </cell>
          <cell r="C9322" t="str">
            <v>(-) Taxas de cartões / vouchers</v>
          </cell>
          <cell r="I9322" t="str">
            <v>abril</v>
          </cell>
          <cell r="N9322">
            <v>10.81</v>
          </cell>
        </row>
        <row r="9323">
          <cell r="B9323" t="str">
            <v>TAXA ALELO</v>
          </cell>
          <cell r="C9323" t="str">
            <v>(-) Taxas de cartões / vouchers</v>
          </cell>
          <cell r="I9323" t="str">
            <v>abril</v>
          </cell>
          <cell r="N9323">
            <v>16.149999999999999</v>
          </cell>
        </row>
        <row r="9324">
          <cell r="B9324" t="str">
            <v>TAXA AMEX</v>
          </cell>
          <cell r="C9324" t="str">
            <v>(-) Taxas de cartões / vouchers</v>
          </cell>
          <cell r="I9324" t="str">
            <v>abril</v>
          </cell>
          <cell r="N9324">
            <v>18.309999999999999</v>
          </cell>
        </row>
        <row r="9325">
          <cell r="B9325" t="str">
            <v>TAXA VISA ELECTRON</v>
          </cell>
          <cell r="C9325" t="str">
            <v>(-) Taxas de cartões / vouchers</v>
          </cell>
          <cell r="I9325" t="str">
            <v>abril</v>
          </cell>
          <cell r="N9325">
            <v>25.12</v>
          </cell>
        </row>
        <row r="9326">
          <cell r="B9326" t="str">
            <v>TAXA ELO CREDITO</v>
          </cell>
          <cell r="C9326" t="str">
            <v>(-) Taxas de cartões / vouchers</v>
          </cell>
          <cell r="I9326" t="str">
            <v>abril</v>
          </cell>
          <cell r="N9326">
            <v>35.119999999999997</v>
          </cell>
        </row>
        <row r="9327">
          <cell r="B9327" t="str">
            <v>TAXA VISA</v>
          </cell>
          <cell r="C9327" t="str">
            <v>(-) Taxas de cartões / vouchers</v>
          </cell>
          <cell r="I9327" t="str">
            <v>abril</v>
          </cell>
          <cell r="N9327">
            <v>167.93</v>
          </cell>
        </row>
        <row r="9328">
          <cell r="B9328" t="str">
            <v>TAXA MASTERCARD</v>
          </cell>
          <cell r="C9328" t="str">
            <v>(-) Taxas de cartões / vouchers</v>
          </cell>
          <cell r="I9328" t="str">
            <v>abril</v>
          </cell>
          <cell r="N9328">
            <v>306.33999999999997</v>
          </cell>
        </row>
        <row r="9329">
          <cell r="B9329" t="str">
            <v>TAXA VISA ELECTRON</v>
          </cell>
          <cell r="C9329" t="str">
            <v>(-) Taxas de cartões / vouchers</v>
          </cell>
          <cell r="I9329" t="str">
            <v>abril</v>
          </cell>
          <cell r="N9329">
            <v>2.0099999999999998</v>
          </cell>
        </row>
        <row r="9330">
          <cell r="B9330" t="str">
            <v>TAXA ELO DEBITO</v>
          </cell>
          <cell r="C9330" t="str">
            <v>(-) Taxas de cartões / vouchers</v>
          </cell>
          <cell r="I9330" t="str">
            <v>abril</v>
          </cell>
          <cell r="N9330">
            <v>8.42</v>
          </cell>
        </row>
        <row r="9331">
          <cell r="B9331" t="str">
            <v>TAXA ELO CREDITO</v>
          </cell>
          <cell r="C9331" t="str">
            <v>(-) Taxas de cartões / vouchers</v>
          </cell>
          <cell r="I9331" t="str">
            <v>abril</v>
          </cell>
          <cell r="N9331">
            <v>12.09</v>
          </cell>
        </row>
        <row r="9332">
          <cell r="B9332" t="str">
            <v>TAXA MAESTRO</v>
          </cell>
          <cell r="C9332" t="str">
            <v>(-) Taxas de cartões / vouchers</v>
          </cell>
          <cell r="I9332" t="str">
            <v>abril</v>
          </cell>
          <cell r="N9332">
            <v>23.16</v>
          </cell>
        </row>
        <row r="9333">
          <cell r="B9333" t="str">
            <v>TAXA ALELO</v>
          </cell>
          <cell r="C9333" t="str">
            <v>(-) Taxas de cartões / vouchers</v>
          </cell>
          <cell r="I9333" t="str">
            <v>abril</v>
          </cell>
          <cell r="N9333">
            <v>48.58</v>
          </cell>
        </row>
        <row r="9334">
          <cell r="B9334" t="str">
            <v>TAXA SODEXO</v>
          </cell>
          <cell r="C9334" t="str">
            <v>(-) Taxas de cartões / vouchers</v>
          </cell>
          <cell r="I9334" t="str">
            <v>abril</v>
          </cell>
          <cell r="N9334">
            <v>50.52</v>
          </cell>
        </row>
        <row r="9335">
          <cell r="B9335" t="str">
            <v>TAXA TICKET</v>
          </cell>
          <cell r="C9335" t="str">
            <v>(-) Taxas de cartões / vouchers</v>
          </cell>
          <cell r="I9335" t="str">
            <v>abril</v>
          </cell>
          <cell r="N9335">
            <v>52.35</v>
          </cell>
        </row>
        <row r="9336">
          <cell r="B9336" t="str">
            <v>TAXA ADMINISTRATIVA</v>
          </cell>
          <cell r="C9336" t="str">
            <v>(-) Taxas de cartões / vouchers</v>
          </cell>
          <cell r="I9336" t="str">
            <v>abril</v>
          </cell>
          <cell r="N9336">
            <v>59.42</v>
          </cell>
        </row>
        <row r="9337">
          <cell r="B9337" t="str">
            <v>TAXA AMEX</v>
          </cell>
          <cell r="C9337" t="str">
            <v>(-) Taxas de cartões / vouchers</v>
          </cell>
          <cell r="I9337" t="str">
            <v>abril</v>
          </cell>
          <cell r="N9337">
            <v>141.15</v>
          </cell>
        </row>
        <row r="9338">
          <cell r="B9338" t="str">
            <v>TAXA VISA</v>
          </cell>
          <cell r="C9338" t="str">
            <v>(-) Taxas de cartões / vouchers</v>
          </cell>
          <cell r="I9338" t="str">
            <v>abril</v>
          </cell>
          <cell r="N9338">
            <v>227.39</v>
          </cell>
        </row>
        <row r="9339">
          <cell r="B9339" t="str">
            <v>TAXA MASTERCARD</v>
          </cell>
          <cell r="C9339" t="str">
            <v>(-) Taxas de cartões / vouchers</v>
          </cell>
          <cell r="I9339" t="str">
            <v>abril</v>
          </cell>
          <cell r="N9339">
            <v>251.36</v>
          </cell>
        </row>
        <row r="9340">
          <cell r="B9340" t="str">
            <v>TAXA MAESTRO</v>
          </cell>
          <cell r="C9340" t="str">
            <v>(-) Taxas de cartões / vouchers</v>
          </cell>
          <cell r="I9340" t="str">
            <v>abril</v>
          </cell>
          <cell r="N9340">
            <v>1.1399999999999999</v>
          </cell>
        </row>
        <row r="9341">
          <cell r="B9341" t="str">
            <v>TAXA ELO CREDITO</v>
          </cell>
          <cell r="C9341" t="str">
            <v>(-) Taxas de cartões / vouchers</v>
          </cell>
          <cell r="I9341" t="str">
            <v>abril</v>
          </cell>
          <cell r="N9341">
            <v>1.28</v>
          </cell>
        </row>
        <row r="9342">
          <cell r="B9342" t="str">
            <v>TAXA ELO DEBITO</v>
          </cell>
          <cell r="C9342" t="str">
            <v>(-) Taxas de cartões / vouchers</v>
          </cell>
          <cell r="I9342" t="str">
            <v>abril</v>
          </cell>
          <cell r="N9342">
            <v>4.54</v>
          </cell>
        </row>
        <row r="9343">
          <cell r="B9343" t="str">
            <v>TAXA ELO CREDITO</v>
          </cell>
          <cell r="C9343" t="str">
            <v>(-) Taxas de cartões / vouchers</v>
          </cell>
          <cell r="I9343" t="str">
            <v>abril</v>
          </cell>
          <cell r="N9343">
            <v>4.6900000000000004</v>
          </cell>
        </row>
        <row r="9344">
          <cell r="B9344" t="str">
            <v>TAXA MAESTRO</v>
          </cell>
          <cell r="C9344" t="str">
            <v>(-) Taxas de cartões / vouchers</v>
          </cell>
          <cell r="I9344" t="str">
            <v>abril</v>
          </cell>
          <cell r="N9344">
            <v>6.32</v>
          </cell>
        </row>
        <row r="9345">
          <cell r="B9345" t="str">
            <v>TAXA AMEX</v>
          </cell>
          <cell r="C9345" t="str">
            <v>(-) Taxas de cartões / vouchers</v>
          </cell>
          <cell r="I9345" t="str">
            <v>abril</v>
          </cell>
          <cell r="N9345">
            <v>10.01</v>
          </cell>
        </row>
        <row r="9346">
          <cell r="B9346" t="str">
            <v>TAXA ADMINISTRATIVA</v>
          </cell>
          <cell r="C9346" t="str">
            <v>(-) Taxas de cartões / vouchers</v>
          </cell>
          <cell r="I9346" t="str">
            <v>abril</v>
          </cell>
          <cell r="N9346">
            <v>10.210000000000001</v>
          </cell>
        </row>
        <row r="9347">
          <cell r="B9347" t="str">
            <v>TAXA VISA ELECTRON</v>
          </cell>
          <cell r="C9347" t="str">
            <v>(-) Taxas de cartões / vouchers</v>
          </cell>
          <cell r="I9347" t="str">
            <v>abril</v>
          </cell>
          <cell r="N9347">
            <v>13.43</v>
          </cell>
        </row>
        <row r="9348">
          <cell r="B9348" t="str">
            <v>TAXA ELO CREDITO</v>
          </cell>
          <cell r="C9348" t="str">
            <v>(-) Taxas de cartões / vouchers</v>
          </cell>
          <cell r="I9348" t="str">
            <v>abril</v>
          </cell>
          <cell r="N9348">
            <v>15.68</v>
          </cell>
        </row>
        <row r="9349">
          <cell r="B9349" t="str">
            <v>TAXA AMEX</v>
          </cell>
          <cell r="C9349" t="str">
            <v>(-) Taxas de cartões / vouchers</v>
          </cell>
          <cell r="I9349" t="str">
            <v>abril</v>
          </cell>
          <cell r="N9349">
            <v>19.8</v>
          </cell>
        </row>
        <row r="9350">
          <cell r="B9350" t="str">
            <v>TAXA VISA ELECTRON</v>
          </cell>
          <cell r="C9350" t="str">
            <v>(-) Taxas de cartões / vouchers</v>
          </cell>
          <cell r="I9350" t="str">
            <v>abril</v>
          </cell>
          <cell r="N9350">
            <v>20.350000000000001</v>
          </cell>
        </row>
        <row r="9351">
          <cell r="B9351" t="str">
            <v>TAXA MAESTRO</v>
          </cell>
          <cell r="C9351" t="str">
            <v>(-) Taxas de cartões / vouchers</v>
          </cell>
          <cell r="I9351" t="str">
            <v>abril</v>
          </cell>
          <cell r="N9351">
            <v>21.66</v>
          </cell>
        </row>
        <row r="9352">
          <cell r="B9352" t="str">
            <v>TAXA VISA ELECTRON</v>
          </cell>
          <cell r="C9352" t="str">
            <v>(-) Taxas de cartões / vouchers</v>
          </cell>
          <cell r="I9352" t="str">
            <v>abril</v>
          </cell>
          <cell r="N9352">
            <v>22.04</v>
          </cell>
        </row>
        <row r="9353">
          <cell r="B9353" t="str">
            <v>TAXA MAESTRO</v>
          </cell>
          <cell r="C9353" t="str">
            <v>(-) Taxas de cartões / vouchers</v>
          </cell>
          <cell r="I9353" t="str">
            <v>abril</v>
          </cell>
          <cell r="N9353">
            <v>25.44</v>
          </cell>
        </row>
        <row r="9354">
          <cell r="B9354" t="str">
            <v>TAXA ELO DEBITO</v>
          </cell>
          <cell r="C9354" t="str">
            <v>(-) Taxas de cartões / vouchers</v>
          </cell>
          <cell r="I9354" t="str">
            <v>abril</v>
          </cell>
          <cell r="N9354">
            <v>25.54</v>
          </cell>
        </row>
        <row r="9355">
          <cell r="B9355" t="str">
            <v>TAXA AMEX</v>
          </cell>
          <cell r="C9355" t="str">
            <v>(-) Taxas de cartões / vouchers</v>
          </cell>
          <cell r="I9355" t="str">
            <v>abril</v>
          </cell>
          <cell r="N9355">
            <v>27.4</v>
          </cell>
        </row>
        <row r="9356">
          <cell r="B9356" t="str">
            <v>TAXA MAESTRO</v>
          </cell>
          <cell r="C9356" t="str">
            <v>(-) Taxas de cartões / vouchers</v>
          </cell>
          <cell r="I9356" t="str">
            <v>abril</v>
          </cell>
          <cell r="N9356">
            <v>32.159999999999997</v>
          </cell>
        </row>
        <row r="9357">
          <cell r="B9357" t="str">
            <v>TAXA AMEX</v>
          </cell>
          <cell r="C9357" t="str">
            <v>(-) Taxas de cartões / vouchers</v>
          </cell>
          <cell r="I9357" t="str">
            <v>abril</v>
          </cell>
          <cell r="N9357">
            <v>34.380000000000003</v>
          </cell>
        </row>
        <row r="9358">
          <cell r="B9358" t="str">
            <v>TAXA VISA ELECTRON</v>
          </cell>
          <cell r="C9358" t="str">
            <v>(-) Taxas de cartões / vouchers</v>
          </cell>
          <cell r="I9358" t="str">
            <v>abril</v>
          </cell>
          <cell r="N9358">
            <v>52.44</v>
          </cell>
        </row>
        <row r="9359">
          <cell r="B9359" t="str">
            <v>TAXA VISA ELECTRON</v>
          </cell>
          <cell r="C9359" t="str">
            <v>(-) Taxas de cartões / vouchers</v>
          </cell>
          <cell r="I9359" t="str">
            <v>abril</v>
          </cell>
          <cell r="N9359">
            <v>53.68</v>
          </cell>
        </row>
        <row r="9360">
          <cell r="B9360" t="str">
            <v>TAXA MAESTRO</v>
          </cell>
          <cell r="C9360" t="str">
            <v>(-) Taxas de cartões / vouchers</v>
          </cell>
          <cell r="I9360" t="str">
            <v>abril</v>
          </cell>
          <cell r="N9360">
            <v>56.56</v>
          </cell>
        </row>
        <row r="9361">
          <cell r="B9361" t="str">
            <v>TAXA ELO CREDITO</v>
          </cell>
          <cell r="C9361" t="str">
            <v>(-) Taxas de cartões / vouchers</v>
          </cell>
          <cell r="I9361" t="str">
            <v>abril</v>
          </cell>
          <cell r="N9361">
            <v>58.08</v>
          </cell>
        </row>
        <row r="9362">
          <cell r="B9362" t="str">
            <v>TAXA MAESTRO</v>
          </cell>
          <cell r="C9362" t="str">
            <v>(-) Taxas de cartões / vouchers</v>
          </cell>
          <cell r="I9362" t="str">
            <v>abril</v>
          </cell>
          <cell r="N9362">
            <v>61.89</v>
          </cell>
        </row>
        <row r="9363">
          <cell r="B9363" t="str">
            <v>TAXA AMEX</v>
          </cell>
          <cell r="C9363" t="str">
            <v>(-) Taxas de cartões / vouchers</v>
          </cell>
          <cell r="I9363" t="str">
            <v>abril</v>
          </cell>
          <cell r="N9363">
            <v>89.48</v>
          </cell>
        </row>
        <row r="9364">
          <cell r="B9364" t="str">
            <v>TAXA VISA</v>
          </cell>
          <cell r="C9364" t="str">
            <v>(-) Taxas de cartões / vouchers</v>
          </cell>
          <cell r="I9364" t="str">
            <v>abril</v>
          </cell>
          <cell r="N9364">
            <v>98.28</v>
          </cell>
        </row>
        <row r="9365">
          <cell r="B9365" t="str">
            <v>TAXA MASTERCARD</v>
          </cell>
          <cell r="C9365" t="str">
            <v>(-) Taxas de cartões / vouchers</v>
          </cell>
          <cell r="I9365" t="str">
            <v>abril</v>
          </cell>
          <cell r="N9365">
            <v>161.85</v>
          </cell>
        </row>
        <row r="9366">
          <cell r="B9366" t="str">
            <v>TAXA VISA</v>
          </cell>
          <cell r="C9366" t="str">
            <v>(-) Taxas de cartões / vouchers</v>
          </cell>
          <cell r="I9366" t="str">
            <v>abril</v>
          </cell>
          <cell r="N9366">
            <v>168.64</v>
          </cell>
        </row>
        <row r="9367">
          <cell r="B9367" t="str">
            <v>TAXA MASTERCARD</v>
          </cell>
          <cell r="C9367" t="str">
            <v>(-) Taxas de cartões / vouchers</v>
          </cell>
          <cell r="I9367" t="str">
            <v>abril</v>
          </cell>
          <cell r="N9367">
            <v>204.39</v>
          </cell>
        </row>
        <row r="9368">
          <cell r="B9368" t="str">
            <v>TAXA MASTERCARD</v>
          </cell>
          <cell r="C9368" t="str">
            <v>(-) Taxas de cartões / vouchers</v>
          </cell>
          <cell r="I9368" t="str">
            <v>abril</v>
          </cell>
          <cell r="N9368">
            <v>286.10000000000002</v>
          </cell>
        </row>
        <row r="9369">
          <cell r="B9369" t="str">
            <v>TAXA VISA</v>
          </cell>
          <cell r="C9369" t="str">
            <v>(-) Taxas de cartões / vouchers</v>
          </cell>
          <cell r="I9369" t="str">
            <v>abril</v>
          </cell>
          <cell r="N9369">
            <v>324.41000000000003</v>
          </cell>
        </row>
        <row r="9370">
          <cell r="B9370" t="str">
            <v>TAXA MASTERCARD</v>
          </cell>
          <cell r="C9370" t="str">
            <v>(-) Taxas de cartões / vouchers</v>
          </cell>
          <cell r="I9370" t="str">
            <v>abril</v>
          </cell>
          <cell r="N9370">
            <v>336.55</v>
          </cell>
        </row>
        <row r="9371">
          <cell r="B9371" t="str">
            <v>TAXA VISA</v>
          </cell>
          <cell r="C9371" t="str">
            <v>(-) Taxas de cartões / vouchers</v>
          </cell>
          <cell r="I9371" t="str">
            <v>abril</v>
          </cell>
          <cell r="N9371">
            <v>348.97</v>
          </cell>
        </row>
        <row r="9372">
          <cell r="B9372" t="str">
            <v>TAXA MASTERCARD</v>
          </cell>
          <cell r="C9372" t="str">
            <v>(-) Taxas de cartões / vouchers</v>
          </cell>
          <cell r="I9372" t="str">
            <v>abril</v>
          </cell>
          <cell r="N9372">
            <v>352.87</v>
          </cell>
        </row>
        <row r="9373">
          <cell r="B9373" t="str">
            <v>TAXA VISA</v>
          </cell>
          <cell r="C9373" t="str">
            <v>(-) Taxas de cartões / vouchers</v>
          </cell>
          <cell r="I9373" t="str">
            <v>abril</v>
          </cell>
          <cell r="N9373">
            <v>363.26</v>
          </cell>
        </row>
        <row r="9374">
          <cell r="B9374" t="str">
            <v>TAXA MAESTRO</v>
          </cell>
          <cell r="C9374" t="str">
            <v>(-) Taxas de cartões / vouchers</v>
          </cell>
          <cell r="I9374" t="str">
            <v>abril</v>
          </cell>
          <cell r="N9374">
            <v>0.39</v>
          </cell>
        </row>
        <row r="9375">
          <cell r="B9375" t="str">
            <v>TAXA VISA ELECTRON</v>
          </cell>
          <cell r="C9375" t="str">
            <v>(-) Taxas de cartões / vouchers</v>
          </cell>
          <cell r="I9375" t="str">
            <v>abril</v>
          </cell>
          <cell r="N9375">
            <v>1.49</v>
          </cell>
        </row>
        <row r="9376">
          <cell r="B9376" t="str">
            <v>TAXA ELO CREDITO</v>
          </cell>
          <cell r="C9376" t="str">
            <v>(-) Taxas de cartões / vouchers</v>
          </cell>
          <cell r="I9376" t="str">
            <v>abril</v>
          </cell>
          <cell r="N9376">
            <v>16.98</v>
          </cell>
        </row>
        <row r="9377">
          <cell r="B9377" t="str">
            <v>TAXA AMEX</v>
          </cell>
          <cell r="C9377" t="str">
            <v>(-) Taxas de cartões / vouchers</v>
          </cell>
          <cell r="I9377" t="str">
            <v>abril</v>
          </cell>
          <cell r="N9377">
            <v>30.7</v>
          </cell>
        </row>
        <row r="9378">
          <cell r="B9378" t="str">
            <v>TAXA ALELO</v>
          </cell>
          <cell r="C9378" t="str">
            <v>(-) Taxas de cartões / vouchers</v>
          </cell>
          <cell r="I9378" t="str">
            <v>abril</v>
          </cell>
          <cell r="N9378">
            <v>66.55</v>
          </cell>
        </row>
        <row r="9379">
          <cell r="B9379" t="str">
            <v>TAXA VISA</v>
          </cell>
          <cell r="C9379" t="str">
            <v>(-) Taxas de cartões / vouchers</v>
          </cell>
          <cell r="I9379" t="str">
            <v>abril</v>
          </cell>
          <cell r="N9379">
            <v>163.29</v>
          </cell>
        </row>
        <row r="9380">
          <cell r="B9380" t="str">
            <v>TAXA MASTERCARD</v>
          </cell>
          <cell r="C9380" t="str">
            <v>(-) Taxas de cartões / vouchers</v>
          </cell>
          <cell r="I9380" t="str">
            <v>abril</v>
          </cell>
          <cell r="N9380">
            <v>234.79</v>
          </cell>
        </row>
        <row r="9381">
          <cell r="B9381" t="str">
            <v>TAXA ADMINISTRATIVA</v>
          </cell>
          <cell r="C9381" t="str">
            <v>(-) Taxas de cartões / vouchers</v>
          </cell>
          <cell r="I9381" t="str">
            <v>abril</v>
          </cell>
          <cell r="N9381">
            <v>317.18</v>
          </cell>
        </row>
        <row r="9382">
          <cell r="B9382" t="str">
            <v>TAXA ELO DEBITO</v>
          </cell>
          <cell r="C9382" t="str">
            <v>(-) Taxas de cartões / vouchers</v>
          </cell>
          <cell r="I9382" t="str">
            <v>abril</v>
          </cell>
          <cell r="N9382">
            <v>6.64</v>
          </cell>
        </row>
        <row r="9383">
          <cell r="B9383" t="str">
            <v>TAXA VISA ELECTRON</v>
          </cell>
          <cell r="C9383" t="str">
            <v>(-) Taxas de cartões / vouchers</v>
          </cell>
          <cell r="I9383" t="str">
            <v>abril</v>
          </cell>
          <cell r="N9383">
            <v>7.63</v>
          </cell>
        </row>
        <row r="9384">
          <cell r="B9384" t="str">
            <v>TAXA MAESTRO</v>
          </cell>
          <cell r="C9384" t="str">
            <v>(-) Taxas de cartões / vouchers</v>
          </cell>
          <cell r="I9384" t="str">
            <v>abril</v>
          </cell>
          <cell r="N9384">
            <v>15.39</v>
          </cell>
        </row>
        <row r="9385">
          <cell r="B9385" t="str">
            <v>TAXA ELO CREDITO</v>
          </cell>
          <cell r="C9385" t="str">
            <v>(-) Taxas de cartões / vouchers</v>
          </cell>
          <cell r="I9385" t="str">
            <v>abril</v>
          </cell>
          <cell r="N9385">
            <v>18.23</v>
          </cell>
        </row>
        <row r="9386">
          <cell r="B9386" t="str">
            <v>TAXA ADMINISTRATIVA</v>
          </cell>
          <cell r="C9386" t="str">
            <v>(-) Taxas de cartões / vouchers</v>
          </cell>
          <cell r="I9386" t="str">
            <v>abril</v>
          </cell>
          <cell r="N9386">
            <v>33.409999999999997</v>
          </cell>
        </row>
        <row r="9387">
          <cell r="B9387" t="str">
            <v>TAXA SODEXO</v>
          </cell>
          <cell r="C9387" t="str">
            <v>(-) Taxas de cartões / vouchers</v>
          </cell>
          <cell r="I9387" t="str">
            <v>abril</v>
          </cell>
          <cell r="N9387">
            <v>54.03</v>
          </cell>
        </row>
        <row r="9388">
          <cell r="B9388" t="str">
            <v>TAXA AMEX</v>
          </cell>
          <cell r="C9388" t="str">
            <v>(-) Taxas de cartões / vouchers</v>
          </cell>
          <cell r="I9388" t="str">
            <v>abril</v>
          </cell>
          <cell r="N9388">
            <v>170.79</v>
          </cell>
        </row>
        <row r="9389">
          <cell r="B9389" t="str">
            <v>TAXA MASTERCARD</v>
          </cell>
          <cell r="C9389" t="str">
            <v>(-) Taxas de cartões / vouchers</v>
          </cell>
          <cell r="I9389" t="str">
            <v>abril</v>
          </cell>
          <cell r="N9389">
            <v>297.94</v>
          </cell>
        </row>
        <row r="9390">
          <cell r="B9390" t="str">
            <v>TAXA VISA</v>
          </cell>
          <cell r="C9390" t="str">
            <v>(-) Taxas de cartões / vouchers</v>
          </cell>
          <cell r="I9390" t="str">
            <v>abril</v>
          </cell>
          <cell r="N9390">
            <v>399.09</v>
          </cell>
        </row>
        <row r="9391">
          <cell r="B9391" t="str">
            <v>TAXA ADMINISTRATIVA</v>
          </cell>
          <cell r="C9391" t="str">
            <v>(-) Taxas de cartões / vouchers</v>
          </cell>
          <cell r="I9391" t="str">
            <v>abril</v>
          </cell>
          <cell r="N9391">
            <v>16</v>
          </cell>
        </row>
        <row r="9392">
          <cell r="B9392" t="str">
            <v>TAXA VISA ELECTRON</v>
          </cell>
          <cell r="C9392" t="str">
            <v>(-) Taxas de cartões / vouchers</v>
          </cell>
          <cell r="I9392" t="str">
            <v>abril</v>
          </cell>
          <cell r="N9392">
            <v>36.130000000000003</v>
          </cell>
        </row>
        <row r="9393">
          <cell r="B9393" t="str">
            <v>TAXA MAESTRO</v>
          </cell>
          <cell r="C9393" t="str">
            <v>(-) Taxas de cartões / vouchers</v>
          </cell>
          <cell r="I9393" t="str">
            <v>abril</v>
          </cell>
          <cell r="N9393">
            <v>41.33</v>
          </cell>
        </row>
        <row r="9394">
          <cell r="B9394" t="str">
            <v>TAXA ADMINISTRATIVA</v>
          </cell>
          <cell r="C9394" t="str">
            <v>(-) Taxas de cartões / vouchers</v>
          </cell>
          <cell r="I9394" t="str">
            <v>abril</v>
          </cell>
          <cell r="N9394">
            <v>43.55</v>
          </cell>
        </row>
        <row r="9395">
          <cell r="B9395" t="str">
            <v>TAXA ELO CREDITO</v>
          </cell>
          <cell r="C9395" t="str">
            <v>(-) Taxas de cartões / vouchers</v>
          </cell>
          <cell r="I9395" t="str">
            <v>abril</v>
          </cell>
          <cell r="N9395">
            <v>47.67</v>
          </cell>
        </row>
        <row r="9396">
          <cell r="B9396" t="str">
            <v>TAXA AMEX</v>
          </cell>
          <cell r="C9396" t="str">
            <v>(-) Taxas de cartões / vouchers</v>
          </cell>
          <cell r="I9396" t="str">
            <v>abril</v>
          </cell>
          <cell r="N9396">
            <v>212.92</v>
          </cell>
        </row>
        <row r="9397">
          <cell r="B9397" t="str">
            <v>TAXA MASTERCARD</v>
          </cell>
          <cell r="C9397" t="str">
            <v>(-) Taxas de cartões / vouchers</v>
          </cell>
          <cell r="I9397" t="str">
            <v>abril</v>
          </cell>
          <cell r="N9397">
            <v>592.5</v>
          </cell>
        </row>
        <row r="9398">
          <cell r="B9398" t="str">
            <v>TAXA VISA</v>
          </cell>
          <cell r="C9398" t="str">
            <v>(-) Taxas de cartões / vouchers</v>
          </cell>
          <cell r="I9398" t="str">
            <v>abril</v>
          </cell>
          <cell r="N9398">
            <v>645.54999999999995</v>
          </cell>
        </row>
        <row r="9399">
          <cell r="B9399" t="str">
            <v>TAXA MAESTRO</v>
          </cell>
          <cell r="C9399" t="str">
            <v>(-) Taxas de cartões / vouchers</v>
          </cell>
          <cell r="I9399" t="str">
            <v>abril</v>
          </cell>
          <cell r="N9399">
            <v>0.26</v>
          </cell>
        </row>
        <row r="9400">
          <cell r="B9400" t="str">
            <v>TAXA ELO CREDITO</v>
          </cell>
          <cell r="C9400" t="str">
            <v>(-) Taxas de cartões / vouchers</v>
          </cell>
          <cell r="I9400" t="str">
            <v>abril</v>
          </cell>
          <cell r="N9400">
            <v>0.38</v>
          </cell>
        </row>
        <row r="9401">
          <cell r="B9401" t="str">
            <v>TAXA ELO DEBITO</v>
          </cell>
          <cell r="C9401" t="str">
            <v>(-) Taxas de cartões / vouchers</v>
          </cell>
          <cell r="I9401" t="str">
            <v>abril</v>
          </cell>
          <cell r="N9401">
            <v>4.76</v>
          </cell>
        </row>
        <row r="9402">
          <cell r="B9402" t="str">
            <v>TAXA ELO CREDITO</v>
          </cell>
          <cell r="C9402" t="str">
            <v>(-) Taxas de cartões / vouchers</v>
          </cell>
          <cell r="I9402" t="str">
            <v>abril</v>
          </cell>
          <cell r="N9402">
            <v>17.260000000000002</v>
          </cell>
        </row>
        <row r="9403">
          <cell r="B9403" t="str">
            <v>TAXA VISA ELECTRON</v>
          </cell>
          <cell r="C9403" t="str">
            <v>(-) Taxas de cartões / vouchers</v>
          </cell>
          <cell r="I9403" t="str">
            <v>abril</v>
          </cell>
          <cell r="N9403">
            <v>25.66</v>
          </cell>
        </row>
        <row r="9404">
          <cell r="B9404" t="str">
            <v>TAXA VISA ELECTRON</v>
          </cell>
          <cell r="C9404" t="str">
            <v>(-) Taxas de cartões / vouchers</v>
          </cell>
          <cell r="I9404" t="str">
            <v>abril</v>
          </cell>
          <cell r="N9404">
            <v>27.38</v>
          </cell>
        </row>
        <row r="9405">
          <cell r="B9405" t="str">
            <v>TAXA VISA ELECTRON</v>
          </cell>
          <cell r="C9405" t="str">
            <v>(-) Taxas de cartões / vouchers</v>
          </cell>
          <cell r="I9405" t="str">
            <v>abril</v>
          </cell>
          <cell r="N9405">
            <v>36.24</v>
          </cell>
        </row>
        <row r="9406">
          <cell r="B9406" t="str">
            <v>TAXA ADMINISTRATIVA</v>
          </cell>
          <cell r="C9406" t="str">
            <v>(-) Taxas de cartões / vouchers</v>
          </cell>
          <cell r="I9406" t="str">
            <v>abril</v>
          </cell>
          <cell r="N9406">
            <v>39.5</v>
          </cell>
        </row>
        <row r="9407">
          <cell r="B9407" t="str">
            <v>TAXA TICKET</v>
          </cell>
          <cell r="C9407" t="str">
            <v>(-) Taxas de cartões / vouchers</v>
          </cell>
          <cell r="I9407" t="str">
            <v>abril</v>
          </cell>
          <cell r="N9407">
            <v>45.86</v>
          </cell>
        </row>
        <row r="9408">
          <cell r="B9408" t="str">
            <v>TAXA MAESTRO</v>
          </cell>
          <cell r="C9408" t="str">
            <v>(-) Taxas de cartões / vouchers</v>
          </cell>
          <cell r="I9408" t="str">
            <v>abril</v>
          </cell>
          <cell r="N9408">
            <v>68.12</v>
          </cell>
        </row>
        <row r="9409">
          <cell r="B9409" t="str">
            <v>TAXA AMEX</v>
          </cell>
          <cell r="C9409" t="str">
            <v>(-) Taxas de cartões / vouchers</v>
          </cell>
          <cell r="I9409" t="str">
            <v>abril</v>
          </cell>
          <cell r="N9409">
            <v>69.709999999999994</v>
          </cell>
        </row>
        <row r="9410">
          <cell r="B9410" t="str">
            <v>TAXA MAESTRO</v>
          </cell>
          <cell r="C9410" t="str">
            <v>(-) Taxas de cartões / vouchers</v>
          </cell>
          <cell r="I9410" t="str">
            <v>abril</v>
          </cell>
          <cell r="N9410">
            <v>85.22</v>
          </cell>
        </row>
        <row r="9411">
          <cell r="B9411" t="str">
            <v>TAXA AMEX</v>
          </cell>
          <cell r="C9411" t="str">
            <v>(-) Taxas de cartões / vouchers</v>
          </cell>
          <cell r="I9411" t="str">
            <v>abril</v>
          </cell>
          <cell r="N9411">
            <v>87.6</v>
          </cell>
        </row>
        <row r="9412">
          <cell r="B9412" t="str">
            <v>TAXA ELO CREDITO</v>
          </cell>
          <cell r="C9412" t="str">
            <v>(-) Taxas de cartões / vouchers</v>
          </cell>
          <cell r="I9412" t="str">
            <v>abril</v>
          </cell>
          <cell r="N9412">
            <v>96.47</v>
          </cell>
        </row>
        <row r="9413">
          <cell r="B9413" t="str">
            <v>TAXA MAESTRO</v>
          </cell>
          <cell r="C9413" t="str">
            <v>(-) Taxas de cartões / vouchers</v>
          </cell>
          <cell r="I9413" t="str">
            <v>abril</v>
          </cell>
          <cell r="N9413">
            <v>126.46</v>
          </cell>
        </row>
        <row r="9414">
          <cell r="B9414" t="str">
            <v>TAXA AMEX</v>
          </cell>
          <cell r="C9414" t="str">
            <v>(-) Taxas de cartões / vouchers</v>
          </cell>
          <cell r="I9414" t="str">
            <v>abril</v>
          </cell>
          <cell r="N9414">
            <v>155.57</v>
          </cell>
        </row>
        <row r="9415">
          <cell r="B9415" t="str">
            <v>TAXA MASTERCARD</v>
          </cell>
          <cell r="C9415" t="str">
            <v>(-) Taxas de cartões / vouchers</v>
          </cell>
          <cell r="I9415" t="str">
            <v>abril</v>
          </cell>
          <cell r="N9415">
            <v>372.92</v>
          </cell>
        </row>
        <row r="9416">
          <cell r="B9416" t="str">
            <v>TAXA VISA</v>
          </cell>
          <cell r="C9416" t="str">
            <v>(-) Taxas de cartões / vouchers</v>
          </cell>
          <cell r="I9416" t="str">
            <v>abril</v>
          </cell>
          <cell r="N9416">
            <v>438.08</v>
          </cell>
        </row>
        <row r="9417">
          <cell r="B9417" t="str">
            <v>TAXA MASTERCARD</v>
          </cell>
          <cell r="C9417" t="str">
            <v>(-) Taxas de cartões / vouchers</v>
          </cell>
          <cell r="I9417" t="str">
            <v>abril</v>
          </cell>
          <cell r="N9417">
            <v>486.8</v>
          </cell>
        </row>
        <row r="9418">
          <cell r="B9418" t="str">
            <v>TAXA VISA</v>
          </cell>
          <cell r="C9418" t="str">
            <v>(-) Taxas de cartões / vouchers</v>
          </cell>
          <cell r="I9418" t="str">
            <v>abril</v>
          </cell>
          <cell r="N9418">
            <v>501.11</v>
          </cell>
        </row>
        <row r="9419">
          <cell r="B9419" t="str">
            <v>TAXA VISA</v>
          </cell>
          <cell r="C9419" t="str">
            <v>(-) Taxas de cartões / vouchers</v>
          </cell>
          <cell r="I9419" t="str">
            <v>abril</v>
          </cell>
          <cell r="N9419">
            <v>718.16</v>
          </cell>
        </row>
        <row r="9420">
          <cell r="B9420" t="str">
            <v>TAXA MASTERCARD</v>
          </cell>
          <cell r="C9420" t="str">
            <v>(-) Taxas de cartões / vouchers</v>
          </cell>
          <cell r="I9420" t="str">
            <v>abril</v>
          </cell>
          <cell r="N9420">
            <v>790.37</v>
          </cell>
        </row>
        <row r="9421">
          <cell r="B9421" t="str">
            <v>TAXA ELO DEBITO</v>
          </cell>
          <cell r="C9421" t="str">
            <v>(-) Taxas de cartões / vouchers</v>
          </cell>
          <cell r="I9421" t="str">
            <v>abril</v>
          </cell>
          <cell r="N9421">
            <v>1.93</v>
          </cell>
        </row>
        <row r="9422">
          <cell r="B9422" t="str">
            <v>TAXA VISA ELECTRON</v>
          </cell>
          <cell r="C9422" t="str">
            <v>(-) Taxas de cartões / vouchers</v>
          </cell>
          <cell r="I9422" t="str">
            <v>abril</v>
          </cell>
          <cell r="N9422">
            <v>4.3099999999999996</v>
          </cell>
        </row>
        <row r="9423">
          <cell r="B9423" t="str">
            <v>TAXA ALELO</v>
          </cell>
          <cell r="C9423" t="str">
            <v>(-) Taxas de cartões / vouchers</v>
          </cell>
          <cell r="I9423" t="str">
            <v>abril</v>
          </cell>
          <cell r="N9423">
            <v>17.66</v>
          </cell>
        </row>
        <row r="9424">
          <cell r="B9424" t="str">
            <v>TAXA MAESTRO</v>
          </cell>
          <cell r="C9424" t="str">
            <v>(-) Taxas de cartões / vouchers</v>
          </cell>
          <cell r="I9424" t="str">
            <v>abril</v>
          </cell>
          <cell r="N9424">
            <v>23.78</v>
          </cell>
        </row>
        <row r="9425">
          <cell r="B9425" t="str">
            <v>TAXA ADMINISTRATIVA</v>
          </cell>
          <cell r="C9425" t="str">
            <v>(-) Taxas de cartões / vouchers</v>
          </cell>
          <cell r="I9425" t="str">
            <v>abril</v>
          </cell>
          <cell r="N9425">
            <v>144.35</v>
          </cell>
        </row>
        <row r="9426">
          <cell r="B9426" t="str">
            <v>TAXA MASTERCARD</v>
          </cell>
          <cell r="C9426" t="str">
            <v>(-) Taxas de cartões / vouchers</v>
          </cell>
          <cell r="I9426" t="str">
            <v>abril</v>
          </cell>
          <cell r="N9426">
            <v>153.46</v>
          </cell>
        </row>
        <row r="9427">
          <cell r="B9427" t="str">
            <v>TAXA AMEX</v>
          </cell>
          <cell r="C9427" t="str">
            <v>(-) Taxas de cartões / vouchers</v>
          </cell>
          <cell r="I9427" t="str">
            <v>abril</v>
          </cell>
          <cell r="N9427">
            <v>179.28</v>
          </cell>
        </row>
        <row r="9428">
          <cell r="B9428" t="str">
            <v>TAXA VISA</v>
          </cell>
          <cell r="C9428" t="str">
            <v>(-) Taxas de cartões / vouchers</v>
          </cell>
          <cell r="I9428" t="str">
            <v>abril</v>
          </cell>
          <cell r="N9428">
            <v>408.29</v>
          </cell>
        </row>
        <row r="9429">
          <cell r="B9429" t="str">
            <v>TAXA VISA ELECTRON</v>
          </cell>
          <cell r="C9429" t="str">
            <v>(-) Taxas de cartões / vouchers</v>
          </cell>
          <cell r="I9429" t="str">
            <v>abril</v>
          </cell>
          <cell r="N9429">
            <v>3.7</v>
          </cell>
        </row>
        <row r="9430">
          <cell r="B9430" t="str">
            <v>TAXA ELO CREDITO</v>
          </cell>
          <cell r="C9430" t="str">
            <v>(-) Taxas de cartões / vouchers</v>
          </cell>
          <cell r="I9430" t="str">
            <v>abril</v>
          </cell>
          <cell r="N9430">
            <v>12.28</v>
          </cell>
        </row>
        <row r="9431">
          <cell r="B9431" t="str">
            <v>TAXA ADMINISTRATIVA</v>
          </cell>
          <cell r="C9431" t="str">
            <v>(-) Taxas de cartões / vouchers</v>
          </cell>
          <cell r="I9431" t="str">
            <v>abril</v>
          </cell>
          <cell r="N9431">
            <v>18.14</v>
          </cell>
        </row>
        <row r="9432">
          <cell r="B9432" t="str">
            <v>TAXA MAESTRO</v>
          </cell>
          <cell r="C9432" t="str">
            <v>(-) Taxas de cartões / vouchers</v>
          </cell>
          <cell r="I9432" t="str">
            <v>abril</v>
          </cell>
          <cell r="N9432">
            <v>33.9</v>
          </cell>
        </row>
        <row r="9433">
          <cell r="B9433" t="str">
            <v>TAXA AMEX</v>
          </cell>
          <cell r="C9433" t="str">
            <v>(-) Taxas de cartões / vouchers</v>
          </cell>
          <cell r="I9433" t="str">
            <v>abril</v>
          </cell>
          <cell r="N9433">
            <v>77.38</v>
          </cell>
        </row>
        <row r="9434">
          <cell r="B9434" t="str">
            <v>TAXA MASTERCARD</v>
          </cell>
          <cell r="C9434" t="str">
            <v>(-) Taxas de cartões / vouchers</v>
          </cell>
          <cell r="I9434" t="str">
            <v>abril</v>
          </cell>
          <cell r="N9434">
            <v>131.02000000000001</v>
          </cell>
        </row>
        <row r="9435">
          <cell r="B9435" t="str">
            <v>TAXA VISA</v>
          </cell>
          <cell r="C9435" t="str">
            <v>(-) Taxas de cartões / vouchers</v>
          </cell>
          <cell r="I9435" t="str">
            <v>abril</v>
          </cell>
          <cell r="N9435">
            <v>342.61</v>
          </cell>
        </row>
        <row r="9436">
          <cell r="B9436" t="str">
            <v>TAXA VR BENEFICIOS</v>
          </cell>
          <cell r="C9436" t="str">
            <v>(-) Taxas de cartões / vouchers</v>
          </cell>
          <cell r="I9436" t="str">
            <v>maio</v>
          </cell>
          <cell r="N9436">
            <v>10.36</v>
          </cell>
        </row>
        <row r="9437">
          <cell r="B9437" t="str">
            <v>TAXA ADMINISTRATIVA</v>
          </cell>
          <cell r="C9437" t="str">
            <v>(-) Taxas de cartões / vouchers</v>
          </cell>
          <cell r="I9437" t="str">
            <v>maio</v>
          </cell>
          <cell r="N9437">
            <v>23.89</v>
          </cell>
        </row>
        <row r="9438">
          <cell r="B9438" t="str">
            <v>TAXA AMEX</v>
          </cell>
          <cell r="C9438" t="str">
            <v>(-) Taxas de cartões / vouchers</v>
          </cell>
          <cell r="I9438" t="str">
            <v>maio</v>
          </cell>
          <cell r="N9438">
            <v>39.26</v>
          </cell>
        </row>
        <row r="9439">
          <cell r="B9439" t="str">
            <v>TAXA ELO CREDITO</v>
          </cell>
          <cell r="C9439" t="str">
            <v>(-) Taxas de cartões / vouchers</v>
          </cell>
          <cell r="I9439" t="str">
            <v>maio</v>
          </cell>
          <cell r="N9439">
            <v>10.52</v>
          </cell>
        </row>
        <row r="9440">
          <cell r="B9440" t="str">
            <v>TAXA MASTERCARD</v>
          </cell>
          <cell r="C9440" t="str">
            <v>(-) Taxas de cartões / vouchers</v>
          </cell>
          <cell r="I9440" t="str">
            <v>maio</v>
          </cell>
          <cell r="N9440">
            <v>315.92</v>
          </cell>
        </row>
        <row r="9441">
          <cell r="B9441" t="str">
            <v>TAXA VISA</v>
          </cell>
          <cell r="C9441" t="str">
            <v>(-) Taxas de cartões / vouchers</v>
          </cell>
          <cell r="I9441" t="str">
            <v>maio</v>
          </cell>
          <cell r="N9441">
            <v>265.26</v>
          </cell>
        </row>
        <row r="9442">
          <cell r="B9442" t="str">
            <v>TAXA MAESTRO</v>
          </cell>
          <cell r="C9442" t="str">
            <v>(-) Taxas de cartões / vouchers</v>
          </cell>
          <cell r="I9442" t="str">
            <v>maio</v>
          </cell>
          <cell r="N9442">
            <v>47.1</v>
          </cell>
        </row>
        <row r="9443">
          <cell r="B9443" t="str">
            <v>TAXA VISA ELECTRON</v>
          </cell>
          <cell r="C9443" t="str">
            <v>(-) Taxas de cartões / vouchers</v>
          </cell>
          <cell r="I9443" t="str">
            <v>maio</v>
          </cell>
          <cell r="N9443">
            <v>13.62</v>
          </cell>
        </row>
        <row r="9444">
          <cell r="B9444" t="str">
            <v>TAXA AMEX</v>
          </cell>
          <cell r="C9444" t="str">
            <v>(-) Taxas de cartões / vouchers</v>
          </cell>
          <cell r="I9444" t="str">
            <v>maio</v>
          </cell>
          <cell r="N9444">
            <v>115.44</v>
          </cell>
        </row>
        <row r="9445">
          <cell r="B9445" t="str">
            <v>TAXA ELO CREDITO</v>
          </cell>
          <cell r="C9445" t="str">
            <v>(-) Taxas de cartões / vouchers</v>
          </cell>
          <cell r="I9445" t="str">
            <v>maio</v>
          </cell>
          <cell r="N9445">
            <v>18.54</v>
          </cell>
        </row>
        <row r="9446">
          <cell r="B9446" t="str">
            <v>TAXA MASTERCARD</v>
          </cell>
          <cell r="C9446" t="str">
            <v>(-) Taxas de cartões / vouchers</v>
          </cell>
          <cell r="I9446" t="str">
            <v>maio</v>
          </cell>
          <cell r="N9446">
            <v>424.36</v>
          </cell>
        </row>
        <row r="9447">
          <cell r="B9447" t="str">
            <v>TAXA VISA</v>
          </cell>
          <cell r="C9447" t="str">
            <v>(-) Taxas de cartões / vouchers</v>
          </cell>
          <cell r="I9447" t="str">
            <v>maio</v>
          </cell>
          <cell r="N9447">
            <v>247.02</v>
          </cell>
        </row>
        <row r="9448">
          <cell r="B9448" t="str">
            <v>TAXA MAESTRO</v>
          </cell>
          <cell r="C9448" t="str">
            <v>(-) Taxas de cartões / vouchers</v>
          </cell>
          <cell r="I9448" t="str">
            <v>maio</v>
          </cell>
          <cell r="N9448">
            <v>49.03</v>
          </cell>
        </row>
        <row r="9449">
          <cell r="B9449" t="str">
            <v>TAXA VISA ELECTRON</v>
          </cell>
          <cell r="C9449" t="str">
            <v>(-) Taxas de cartões / vouchers</v>
          </cell>
          <cell r="I9449" t="str">
            <v>maio</v>
          </cell>
          <cell r="N9449">
            <v>37.82</v>
          </cell>
        </row>
        <row r="9450">
          <cell r="B9450" t="str">
            <v>TAXA ALELO</v>
          </cell>
          <cell r="C9450" t="str">
            <v>(-) Taxas de cartões / vouchers</v>
          </cell>
          <cell r="I9450" t="str">
            <v>maio</v>
          </cell>
          <cell r="N9450">
            <v>15.61</v>
          </cell>
        </row>
        <row r="9451">
          <cell r="B9451" t="str">
            <v>TAXA SODEXO</v>
          </cell>
          <cell r="C9451" t="str">
            <v>(-) Taxas de cartões / vouchers</v>
          </cell>
          <cell r="I9451" t="str">
            <v>maio</v>
          </cell>
          <cell r="N9451">
            <v>8.6999999999999993</v>
          </cell>
        </row>
        <row r="9452">
          <cell r="B9452" t="str">
            <v>TAXA TICKET</v>
          </cell>
          <cell r="C9452" t="str">
            <v>(-) Taxas de cartões / vouchers</v>
          </cell>
          <cell r="I9452" t="str">
            <v>maio</v>
          </cell>
          <cell r="N9452">
            <v>19.79</v>
          </cell>
        </row>
        <row r="9453">
          <cell r="B9453" t="str">
            <v>TAXA ADMINISTRATIVA</v>
          </cell>
          <cell r="C9453" t="str">
            <v>(-) Taxas de cartões / vouchers</v>
          </cell>
          <cell r="I9453" t="str">
            <v>maio</v>
          </cell>
          <cell r="N9453">
            <v>81.38</v>
          </cell>
        </row>
        <row r="9454">
          <cell r="B9454" t="str">
            <v>TAXA ELO CREDITO</v>
          </cell>
          <cell r="C9454" t="str">
            <v>(-) Taxas de cartões / vouchers</v>
          </cell>
          <cell r="I9454" t="str">
            <v>maio</v>
          </cell>
          <cell r="N9454">
            <v>47.18</v>
          </cell>
        </row>
        <row r="9455">
          <cell r="B9455" t="str">
            <v>TAXA MASTERCARD</v>
          </cell>
          <cell r="C9455" t="str">
            <v>(-) Taxas de cartões / vouchers</v>
          </cell>
          <cell r="I9455" t="str">
            <v>maio</v>
          </cell>
          <cell r="N9455">
            <v>260.23</v>
          </cell>
        </row>
        <row r="9456">
          <cell r="B9456" t="str">
            <v>TAXA VISA</v>
          </cell>
          <cell r="C9456" t="str">
            <v>(-) Taxas de cartões / vouchers</v>
          </cell>
          <cell r="I9456" t="str">
            <v>maio</v>
          </cell>
          <cell r="N9456">
            <v>290.77999999999997</v>
          </cell>
        </row>
        <row r="9457">
          <cell r="B9457" t="str">
            <v>TAXA MAESTRO</v>
          </cell>
          <cell r="C9457" t="str">
            <v>(-) Taxas de cartões / vouchers</v>
          </cell>
          <cell r="I9457" t="str">
            <v>maio</v>
          </cell>
          <cell r="N9457">
            <v>49.03</v>
          </cell>
        </row>
        <row r="9458">
          <cell r="B9458" t="str">
            <v>TAXA VISA ELECTRON</v>
          </cell>
          <cell r="C9458" t="str">
            <v>(-) Taxas de cartões / vouchers</v>
          </cell>
          <cell r="I9458" t="str">
            <v>maio</v>
          </cell>
          <cell r="N9458">
            <v>28.99</v>
          </cell>
        </row>
        <row r="9459">
          <cell r="B9459" t="str">
            <v>TAXA AMEX</v>
          </cell>
          <cell r="C9459" t="str">
            <v>(-) Taxas de cartões / vouchers</v>
          </cell>
          <cell r="I9459" t="str">
            <v>maio</v>
          </cell>
          <cell r="N9459">
            <v>167.39</v>
          </cell>
        </row>
        <row r="9460">
          <cell r="B9460" t="str">
            <v>TAXA ELO CREDITO</v>
          </cell>
          <cell r="C9460" t="str">
            <v>(-) Taxas de cartões / vouchers</v>
          </cell>
          <cell r="I9460" t="str">
            <v>maio</v>
          </cell>
          <cell r="N9460">
            <v>2.83</v>
          </cell>
        </row>
        <row r="9461">
          <cell r="B9461" t="str">
            <v>TAXA MASTERCARD</v>
          </cell>
          <cell r="C9461" t="str">
            <v>(-) Taxas de cartões / vouchers</v>
          </cell>
          <cell r="I9461" t="str">
            <v>maio</v>
          </cell>
          <cell r="N9461">
            <v>358.85</v>
          </cell>
        </row>
        <row r="9462">
          <cell r="B9462" t="str">
            <v>TAXA VISA</v>
          </cell>
          <cell r="C9462" t="str">
            <v>(-) Taxas de cartões / vouchers</v>
          </cell>
          <cell r="I9462" t="str">
            <v>maio</v>
          </cell>
          <cell r="N9462">
            <v>398.43</v>
          </cell>
        </row>
        <row r="9463">
          <cell r="B9463" t="str">
            <v>TAXA ELO DEBITO</v>
          </cell>
          <cell r="C9463" t="str">
            <v>(-) Taxas de cartões / vouchers</v>
          </cell>
          <cell r="I9463" t="str">
            <v>maio</v>
          </cell>
          <cell r="N9463">
            <v>11.06</v>
          </cell>
        </row>
        <row r="9464">
          <cell r="B9464" t="str">
            <v>TAXA MAESTRO</v>
          </cell>
          <cell r="C9464" t="str">
            <v>(-) Taxas de cartões / vouchers</v>
          </cell>
          <cell r="I9464" t="str">
            <v>maio</v>
          </cell>
          <cell r="N9464">
            <v>2.0699999999999998</v>
          </cell>
        </row>
        <row r="9465">
          <cell r="B9465" t="str">
            <v>TAXA MAESTRO</v>
          </cell>
          <cell r="C9465" t="str">
            <v>(-) Taxas de cartões / vouchers</v>
          </cell>
          <cell r="I9465" t="str">
            <v>maio</v>
          </cell>
          <cell r="N9465">
            <v>100.84</v>
          </cell>
        </row>
        <row r="9466">
          <cell r="B9466" t="str">
            <v>TAXA VISA ELECTRON</v>
          </cell>
          <cell r="C9466" t="str">
            <v>(-) Taxas de cartões / vouchers</v>
          </cell>
          <cell r="I9466" t="str">
            <v>maio</v>
          </cell>
          <cell r="N9466">
            <v>16.16</v>
          </cell>
        </row>
        <row r="9467">
          <cell r="B9467" t="str">
            <v>TAXA AMEX</v>
          </cell>
          <cell r="C9467" t="str">
            <v>(-) Taxas de cartões / vouchers</v>
          </cell>
          <cell r="I9467" t="str">
            <v>maio</v>
          </cell>
          <cell r="N9467">
            <v>40.61</v>
          </cell>
        </row>
        <row r="9468">
          <cell r="B9468" t="str">
            <v>TAXA ELO CREDITO</v>
          </cell>
          <cell r="C9468" t="str">
            <v>(-) Taxas de cartões / vouchers</v>
          </cell>
          <cell r="I9468" t="str">
            <v>maio</v>
          </cell>
          <cell r="N9468">
            <v>3.57</v>
          </cell>
        </row>
        <row r="9469">
          <cell r="B9469" t="str">
            <v>TAXA MASTERCARD</v>
          </cell>
          <cell r="C9469" t="str">
            <v>(-) Taxas de cartões / vouchers</v>
          </cell>
          <cell r="I9469" t="str">
            <v>maio</v>
          </cell>
          <cell r="N9469">
            <v>220.31</v>
          </cell>
        </row>
        <row r="9470">
          <cell r="B9470" t="str">
            <v>TAXA VISA</v>
          </cell>
          <cell r="C9470" t="str">
            <v>(-) Taxas de cartões / vouchers</v>
          </cell>
          <cell r="I9470" t="str">
            <v>maio</v>
          </cell>
          <cell r="N9470">
            <v>374.28</v>
          </cell>
        </row>
        <row r="9471">
          <cell r="B9471" t="str">
            <v>TAXA ELO DEBITO</v>
          </cell>
          <cell r="C9471" t="str">
            <v>(-) Taxas de cartões / vouchers</v>
          </cell>
          <cell r="I9471" t="str">
            <v>maio</v>
          </cell>
          <cell r="N9471">
            <v>12.9</v>
          </cell>
        </row>
        <row r="9472">
          <cell r="B9472" t="str">
            <v>TAXA MAESTRO</v>
          </cell>
          <cell r="C9472" t="str">
            <v>(-) Taxas de cartões / vouchers</v>
          </cell>
          <cell r="I9472" t="str">
            <v>maio</v>
          </cell>
          <cell r="N9472">
            <v>59.55</v>
          </cell>
        </row>
        <row r="9473">
          <cell r="B9473" t="str">
            <v>TAXA VISA ELECTRON</v>
          </cell>
          <cell r="C9473" t="str">
            <v>(-) Taxas de cartões / vouchers</v>
          </cell>
          <cell r="I9473" t="str">
            <v>maio</v>
          </cell>
          <cell r="N9473">
            <v>15.42</v>
          </cell>
        </row>
        <row r="9474">
          <cell r="B9474" t="str">
            <v>TAXA MASTERCARD</v>
          </cell>
          <cell r="C9474" t="str">
            <v>(-) Taxas de cartões / vouchers</v>
          </cell>
          <cell r="I9474" t="str">
            <v>maio</v>
          </cell>
          <cell r="N9474">
            <v>0.91</v>
          </cell>
        </row>
        <row r="9475">
          <cell r="B9475" t="str">
            <v>TAXA ALELO</v>
          </cell>
          <cell r="C9475" t="str">
            <v>(-) Taxas de cartões / vouchers</v>
          </cell>
          <cell r="I9475" t="str">
            <v>maio</v>
          </cell>
          <cell r="N9475">
            <v>9.68</v>
          </cell>
        </row>
        <row r="9476">
          <cell r="B9476" t="str">
            <v>TAXA ADMINISTRATIVA</v>
          </cell>
          <cell r="C9476" t="str">
            <v>(-) Taxas de cartões / vouchers</v>
          </cell>
          <cell r="I9476" t="str">
            <v>maio</v>
          </cell>
          <cell r="N9476">
            <v>147.63</v>
          </cell>
        </row>
        <row r="9477">
          <cell r="B9477" t="str">
            <v>TAXA AMEX</v>
          </cell>
          <cell r="C9477" t="str">
            <v>(-) Taxas de cartões / vouchers</v>
          </cell>
          <cell r="I9477" t="str">
            <v>maio</v>
          </cell>
          <cell r="N9477">
            <v>94.88</v>
          </cell>
        </row>
        <row r="9478">
          <cell r="B9478" t="str">
            <v>TAXA ELO CREDITO</v>
          </cell>
          <cell r="C9478" t="str">
            <v>(-) Taxas de cartões / vouchers</v>
          </cell>
          <cell r="I9478" t="str">
            <v>maio</v>
          </cell>
          <cell r="N9478">
            <v>7.13</v>
          </cell>
        </row>
        <row r="9479">
          <cell r="B9479" t="str">
            <v>TAXA MASTERCARD</v>
          </cell>
          <cell r="C9479" t="str">
            <v>(-) Taxas de cartões / vouchers</v>
          </cell>
          <cell r="I9479" t="str">
            <v>maio</v>
          </cell>
          <cell r="N9479">
            <v>101.71</v>
          </cell>
        </row>
        <row r="9480">
          <cell r="B9480" t="str">
            <v>TAXA VISA</v>
          </cell>
          <cell r="C9480" t="str">
            <v>(-) Taxas de cartões / vouchers</v>
          </cell>
          <cell r="I9480" t="str">
            <v>maio</v>
          </cell>
          <cell r="N9480">
            <v>214.4</v>
          </cell>
        </row>
        <row r="9481">
          <cell r="B9481" t="str">
            <v>TAXA MAESTRO</v>
          </cell>
          <cell r="C9481" t="str">
            <v>(-) Taxas de cartões / vouchers</v>
          </cell>
          <cell r="I9481" t="str">
            <v>maio</v>
          </cell>
          <cell r="N9481">
            <v>5.34</v>
          </cell>
        </row>
        <row r="9482">
          <cell r="B9482" t="str">
            <v>TAXA VISA ELECTRON</v>
          </cell>
          <cell r="C9482" t="str">
            <v>(-) Taxas de cartões / vouchers</v>
          </cell>
          <cell r="I9482" t="str">
            <v>maio</v>
          </cell>
          <cell r="N9482">
            <v>22.73</v>
          </cell>
        </row>
        <row r="9483">
          <cell r="B9483" t="str">
            <v>TAXA ELO CREDITO</v>
          </cell>
          <cell r="C9483" t="str">
            <v>(-) Taxas de cartões / vouchers</v>
          </cell>
          <cell r="I9483" t="str">
            <v>maio</v>
          </cell>
          <cell r="N9483">
            <v>8.9499999999999993</v>
          </cell>
        </row>
        <row r="9484">
          <cell r="B9484" t="str">
            <v>TAXA ADMINISTRATIVA</v>
          </cell>
          <cell r="C9484" t="str">
            <v>(-) Taxas de cartões / vouchers</v>
          </cell>
          <cell r="I9484" t="str">
            <v>maio</v>
          </cell>
          <cell r="N9484">
            <v>35.82</v>
          </cell>
        </row>
        <row r="9485">
          <cell r="B9485" t="str">
            <v>TAXA ALELO</v>
          </cell>
          <cell r="C9485" t="str">
            <v>(-) Taxas de cartões / vouchers</v>
          </cell>
          <cell r="I9485" t="str">
            <v>maio</v>
          </cell>
          <cell r="N9485">
            <v>60.54</v>
          </cell>
        </row>
        <row r="9486">
          <cell r="B9486" t="str">
            <v>TAXA AMEX</v>
          </cell>
          <cell r="C9486" t="str">
            <v>(-) Taxas de cartões / vouchers</v>
          </cell>
          <cell r="I9486" t="str">
            <v>maio</v>
          </cell>
          <cell r="N9486">
            <v>547.58000000000004</v>
          </cell>
        </row>
        <row r="9487">
          <cell r="B9487" t="str">
            <v>TAXA ELO CREDITO</v>
          </cell>
          <cell r="C9487" t="str">
            <v>(-) Taxas de cartões / vouchers</v>
          </cell>
          <cell r="I9487" t="str">
            <v>maio</v>
          </cell>
          <cell r="N9487">
            <v>14.41</v>
          </cell>
        </row>
        <row r="9488">
          <cell r="B9488" t="str">
            <v>TAXA MASTERCARD</v>
          </cell>
          <cell r="C9488" t="str">
            <v>(-) Taxas de cartões / vouchers</v>
          </cell>
          <cell r="I9488" t="str">
            <v>maio</v>
          </cell>
          <cell r="N9488">
            <v>248.29</v>
          </cell>
        </row>
        <row r="9489">
          <cell r="B9489" t="str">
            <v>TAXA VISA</v>
          </cell>
          <cell r="C9489" t="str">
            <v>(-) Taxas de cartões / vouchers</v>
          </cell>
          <cell r="I9489" t="str">
            <v>maio</v>
          </cell>
          <cell r="N9489">
            <v>293.08</v>
          </cell>
        </row>
        <row r="9490">
          <cell r="B9490" t="str">
            <v>TAXA MAESTRO</v>
          </cell>
          <cell r="C9490" t="str">
            <v>(-) Taxas de cartões / vouchers</v>
          </cell>
          <cell r="I9490" t="str">
            <v>maio</v>
          </cell>
          <cell r="N9490">
            <v>6.71</v>
          </cell>
        </row>
        <row r="9491">
          <cell r="B9491" t="str">
            <v>TAXA VR BENEFICIOS</v>
          </cell>
          <cell r="C9491" t="str">
            <v>(-) Taxas de cartões / vouchers</v>
          </cell>
          <cell r="I9491" t="str">
            <v>maio</v>
          </cell>
          <cell r="N9491">
            <v>49.56</v>
          </cell>
        </row>
        <row r="9492">
          <cell r="B9492" t="str">
            <v>TAXA ADMINISTRATIVA</v>
          </cell>
          <cell r="C9492" t="str">
            <v>(-) Taxas de cartões / vouchers</v>
          </cell>
          <cell r="I9492" t="str">
            <v>maio</v>
          </cell>
          <cell r="N9492">
            <v>13.65</v>
          </cell>
        </row>
        <row r="9493">
          <cell r="B9493" t="str">
            <v>TAXA SODEXO</v>
          </cell>
          <cell r="C9493" t="str">
            <v>(-) Taxas de cartões / vouchers</v>
          </cell>
          <cell r="I9493" t="str">
            <v>maio</v>
          </cell>
          <cell r="N9493">
            <v>17.309999999999999</v>
          </cell>
        </row>
        <row r="9494">
          <cell r="B9494" t="str">
            <v>TAXA ELO CREDITO</v>
          </cell>
          <cell r="C9494" t="str">
            <v>(-) Taxas de cartões / vouchers</v>
          </cell>
          <cell r="I9494" t="str">
            <v>maio</v>
          </cell>
          <cell r="N9494">
            <v>20.57</v>
          </cell>
        </row>
        <row r="9495">
          <cell r="B9495" t="str">
            <v>TAXA AMEX</v>
          </cell>
          <cell r="C9495" t="str">
            <v>(-) Taxas de cartões / vouchers</v>
          </cell>
          <cell r="I9495" t="str">
            <v>maio</v>
          </cell>
          <cell r="N9495">
            <v>44.27</v>
          </cell>
        </row>
        <row r="9496">
          <cell r="B9496" t="str">
            <v>TAXA ELO CREDITO</v>
          </cell>
          <cell r="C9496" t="str">
            <v>(-) Taxas de cartões / vouchers</v>
          </cell>
          <cell r="I9496" t="str">
            <v>maio</v>
          </cell>
          <cell r="N9496">
            <v>29.11</v>
          </cell>
        </row>
        <row r="9497">
          <cell r="B9497" t="str">
            <v>TAXA MASTERCARD</v>
          </cell>
          <cell r="C9497" t="str">
            <v>(-) Taxas de cartões / vouchers</v>
          </cell>
          <cell r="I9497" t="str">
            <v>maio</v>
          </cell>
          <cell r="N9497">
            <v>301.47000000000003</v>
          </cell>
        </row>
        <row r="9498">
          <cell r="B9498" t="str">
            <v>TAXA VISA</v>
          </cell>
          <cell r="C9498" t="str">
            <v>(-) Taxas de cartões / vouchers</v>
          </cell>
          <cell r="I9498" t="str">
            <v>maio</v>
          </cell>
          <cell r="N9498">
            <v>197.46</v>
          </cell>
        </row>
        <row r="9499">
          <cell r="B9499" t="str">
            <v>TAXA MAESTRO</v>
          </cell>
          <cell r="C9499" t="str">
            <v>(-) Taxas de cartões / vouchers</v>
          </cell>
          <cell r="I9499" t="str">
            <v>maio</v>
          </cell>
          <cell r="N9499">
            <v>52.87</v>
          </cell>
        </row>
        <row r="9500">
          <cell r="B9500" t="str">
            <v>TAXA ADMINISTRATIVA</v>
          </cell>
          <cell r="C9500" t="str">
            <v>(-) Taxas de cartões / vouchers</v>
          </cell>
          <cell r="I9500" t="str">
            <v>maio</v>
          </cell>
          <cell r="N9500">
            <v>5</v>
          </cell>
        </row>
        <row r="9501">
          <cell r="B9501" t="str">
            <v>TAXA VISA ELECTRON</v>
          </cell>
          <cell r="C9501" t="str">
            <v>(-) Taxas de cartões / vouchers</v>
          </cell>
          <cell r="I9501" t="str">
            <v>maio</v>
          </cell>
          <cell r="N9501">
            <v>9.48</v>
          </cell>
        </row>
        <row r="9502">
          <cell r="B9502" t="str">
            <v>TAXA ADMINISTRATIVA</v>
          </cell>
          <cell r="C9502" t="str">
            <v>(-) Taxas de cartões / vouchers</v>
          </cell>
          <cell r="I9502" t="str">
            <v>maio</v>
          </cell>
          <cell r="N9502">
            <v>10.83</v>
          </cell>
        </row>
        <row r="9503">
          <cell r="B9503" t="str">
            <v>TAXA ALELO</v>
          </cell>
          <cell r="C9503" t="str">
            <v>(-) Taxas de cartões / vouchers</v>
          </cell>
          <cell r="I9503" t="str">
            <v>maio</v>
          </cell>
          <cell r="N9503">
            <v>85.96</v>
          </cell>
        </row>
        <row r="9504">
          <cell r="B9504" t="str">
            <v>TAXA MAESTRO</v>
          </cell>
          <cell r="C9504" t="str">
            <v>(-) Taxas de cartões / vouchers</v>
          </cell>
          <cell r="I9504" t="str">
            <v>maio</v>
          </cell>
          <cell r="N9504">
            <v>0.3</v>
          </cell>
        </row>
        <row r="9505">
          <cell r="B9505" t="str">
            <v>TAXA MASTERCARD</v>
          </cell>
          <cell r="C9505" t="str">
            <v>(-) Taxas de cartões / vouchers</v>
          </cell>
          <cell r="I9505" t="str">
            <v>maio</v>
          </cell>
          <cell r="N9505">
            <v>434.56</v>
          </cell>
        </row>
        <row r="9506">
          <cell r="B9506" t="str">
            <v>TAXA VISA</v>
          </cell>
          <cell r="C9506" t="str">
            <v>(-) Taxas de cartões / vouchers</v>
          </cell>
          <cell r="I9506" t="str">
            <v>maio</v>
          </cell>
          <cell r="N9506">
            <v>429.8</v>
          </cell>
        </row>
        <row r="9507">
          <cell r="B9507" t="str">
            <v>TAXA AMEX</v>
          </cell>
          <cell r="C9507" t="str">
            <v>(-) Taxas de cartões / vouchers</v>
          </cell>
          <cell r="I9507" t="str">
            <v>maio</v>
          </cell>
          <cell r="N9507">
            <v>268.20999999999998</v>
          </cell>
        </row>
        <row r="9508">
          <cell r="B9508" t="str">
            <v>TAXA ELO CREDITO</v>
          </cell>
          <cell r="C9508" t="str">
            <v>(-) Taxas de cartões / vouchers</v>
          </cell>
          <cell r="I9508" t="str">
            <v>maio</v>
          </cell>
          <cell r="N9508">
            <v>86.48</v>
          </cell>
        </row>
        <row r="9509">
          <cell r="B9509" t="str">
            <v>TAXA ELO DEBITO</v>
          </cell>
          <cell r="C9509" t="str">
            <v>(-) Taxas de cartões / vouchers</v>
          </cell>
          <cell r="I9509" t="str">
            <v>maio</v>
          </cell>
          <cell r="N9509">
            <v>24.63</v>
          </cell>
        </row>
        <row r="9510">
          <cell r="B9510" t="str">
            <v>TAXA MAESTRO</v>
          </cell>
          <cell r="C9510" t="str">
            <v>(-) Taxas de cartões / vouchers</v>
          </cell>
          <cell r="I9510" t="str">
            <v>maio</v>
          </cell>
          <cell r="N9510">
            <v>37.479999999999997</v>
          </cell>
        </row>
        <row r="9511">
          <cell r="B9511" t="str">
            <v>TAXA VISA ELECTRON</v>
          </cell>
          <cell r="C9511" t="str">
            <v>(-) Taxas de cartões / vouchers</v>
          </cell>
          <cell r="I9511" t="str">
            <v>maio</v>
          </cell>
          <cell r="N9511">
            <v>5.0199999999999996</v>
          </cell>
        </row>
        <row r="9512">
          <cell r="B9512" t="str">
            <v>TAXA TICKET</v>
          </cell>
          <cell r="C9512" t="str">
            <v>(-) Taxas de cartões / vouchers</v>
          </cell>
          <cell r="I9512" t="str">
            <v>maio</v>
          </cell>
          <cell r="N9512">
            <v>54.01</v>
          </cell>
        </row>
        <row r="9513">
          <cell r="B9513" t="str">
            <v>TAXA ADMINISTRATIVA</v>
          </cell>
          <cell r="C9513" t="str">
            <v>(-) Taxas de cartões / vouchers</v>
          </cell>
          <cell r="I9513" t="str">
            <v>maio</v>
          </cell>
          <cell r="N9513">
            <v>31.14</v>
          </cell>
        </row>
        <row r="9514">
          <cell r="B9514" t="str">
            <v>TAXA AMEX</v>
          </cell>
          <cell r="C9514" t="str">
            <v>(-) Taxas de cartões / vouchers</v>
          </cell>
          <cell r="I9514" t="str">
            <v>maio</v>
          </cell>
          <cell r="N9514">
            <v>111.54</v>
          </cell>
        </row>
        <row r="9515">
          <cell r="B9515" t="str">
            <v>TAXA ELO CREDITO</v>
          </cell>
          <cell r="C9515" t="str">
            <v>(-) Taxas de cartões / vouchers</v>
          </cell>
          <cell r="I9515" t="str">
            <v>maio</v>
          </cell>
          <cell r="N9515">
            <v>22.67</v>
          </cell>
        </row>
        <row r="9516">
          <cell r="B9516" t="str">
            <v>TAXA MASTERCARD</v>
          </cell>
          <cell r="C9516" t="str">
            <v>(-) Taxas de cartões / vouchers</v>
          </cell>
          <cell r="I9516" t="str">
            <v>maio</v>
          </cell>
          <cell r="N9516">
            <v>449.48</v>
          </cell>
        </row>
        <row r="9517">
          <cell r="B9517" t="str">
            <v>TAXA VISA</v>
          </cell>
          <cell r="C9517" t="str">
            <v>(-) Taxas de cartões / vouchers</v>
          </cell>
          <cell r="I9517" t="str">
            <v>maio</v>
          </cell>
          <cell r="N9517">
            <v>359.61</v>
          </cell>
        </row>
        <row r="9518">
          <cell r="B9518" t="str">
            <v>TAXA MAESTRO</v>
          </cell>
          <cell r="C9518" t="str">
            <v>(-) Taxas de cartões / vouchers</v>
          </cell>
          <cell r="I9518" t="str">
            <v>maio</v>
          </cell>
          <cell r="N9518">
            <v>45.91</v>
          </cell>
        </row>
        <row r="9519">
          <cell r="B9519" t="str">
            <v>TAXA VISA ELECTRON</v>
          </cell>
          <cell r="C9519" t="str">
            <v>(-) Taxas de cartões / vouchers</v>
          </cell>
          <cell r="I9519" t="str">
            <v>maio</v>
          </cell>
          <cell r="N9519">
            <v>6.63</v>
          </cell>
        </row>
        <row r="9520">
          <cell r="B9520" t="str">
            <v>TAXA AMEX</v>
          </cell>
          <cell r="C9520" t="str">
            <v>(-) Taxas de cartões / vouchers</v>
          </cell>
          <cell r="I9520" t="str">
            <v>maio</v>
          </cell>
          <cell r="N9520">
            <v>58.1</v>
          </cell>
        </row>
        <row r="9521">
          <cell r="B9521" t="str">
            <v>TAXA ELO CREDITO</v>
          </cell>
          <cell r="C9521" t="str">
            <v>(-) Taxas de cartões / vouchers</v>
          </cell>
          <cell r="I9521" t="str">
            <v>maio</v>
          </cell>
          <cell r="N9521">
            <v>59.08</v>
          </cell>
        </row>
        <row r="9522">
          <cell r="B9522" t="str">
            <v>TAXA MASTERCARD</v>
          </cell>
          <cell r="C9522" t="str">
            <v>(-) Taxas de cartões / vouchers</v>
          </cell>
          <cell r="I9522" t="str">
            <v>maio</v>
          </cell>
          <cell r="N9522">
            <v>476.53</v>
          </cell>
        </row>
        <row r="9523">
          <cell r="B9523" t="str">
            <v>TAXA VISA</v>
          </cell>
          <cell r="C9523" t="str">
            <v>(-) Taxas de cartões / vouchers</v>
          </cell>
          <cell r="I9523" t="str">
            <v>maio</v>
          </cell>
          <cell r="N9523">
            <v>296.83999999999997</v>
          </cell>
        </row>
        <row r="9524">
          <cell r="B9524" t="str">
            <v>TAXA ELO DEBITO</v>
          </cell>
          <cell r="C9524" t="str">
            <v>(-) Taxas de cartões / vouchers</v>
          </cell>
          <cell r="I9524" t="str">
            <v>maio</v>
          </cell>
          <cell r="N9524">
            <v>2.87</v>
          </cell>
        </row>
        <row r="9525">
          <cell r="B9525" t="str">
            <v>TAXA MAESTRO</v>
          </cell>
          <cell r="C9525" t="str">
            <v>(-) Taxas de cartões / vouchers</v>
          </cell>
          <cell r="I9525" t="str">
            <v>maio</v>
          </cell>
          <cell r="N9525">
            <v>45.59</v>
          </cell>
        </row>
        <row r="9526">
          <cell r="B9526" t="str">
            <v>TAXA VISA ELECTRON</v>
          </cell>
          <cell r="C9526" t="str">
            <v>(-) Taxas de cartões / vouchers</v>
          </cell>
          <cell r="I9526" t="str">
            <v>maio</v>
          </cell>
          <cell r="N9526">
            <v>30.25</v>
          </cell>
        </row>
        <row r="9527">
          <cell r="B9527" t="str">
            <v>TAXA AMEX</v>
          </cell>
          <cell r="C9527" t="str">
            <v>(-) Taxas de cartões / vouchers</v>
          </cell>
          <cell r="I9527" t="str">
            <v>maio</v>
          </cell>
          <cell r="N9527">
            <v>59.82</v>
          </cell>
        </row>
        <row r="9528">
          <cell r="B9528" t="str">
            <v>TAXA ELO CREDITO</v>
          </cell>
          <cell r="C9528" t="str">
            <v>(-) Taxas de cartões / vouchers</v>
          </cell>
          <cell r="I9528" t="str">
            <v>maio</v>
          </cell>
          <cell r="N9528">
            <v>16.93</v>
          </cell>
        </row>
        <row r="9529">
          <cell r="B9529" t="str">
            <v>TAXA MASTERCARD</v>
          </cell>
          <cell r="C9529" t="str">
            <v>(-) Taxas de cartões / vouchers</v>
          </cell>
          <cell r="I9529" t="str">
            <v>maio</v>
          </cell>
          <cell r="N9529">
            <v>620.35</v>
          </cell>
        </row>
        <row r="9530">
          <cell r="B9530" t="str">
            <v>TAXA VISA</v>
          </cell>
          <cell r="C9530" t="str">
            <v>(-) Taxas de cartões / vouchers</v>
          </cell>
          <cell r="I9530" t="str">
            <v>maio</v>
          </cell>
          <cell r="N9530">
            <v>358.66</v>
          </cell>
        </row>
        <row r="9531">
          <cell r="B9531" t="str">
            <v>TAXA ELO DEBITO</v>
          </cell>
          <cell r="C9531" t="str">
            <v>(-) Taxas de cartões / vouchers</v>
          </cell>
          <cell r="I9531" t="str">
            <v>maio</v>
          </cell>
          <cell r="N9531">
            <v>2.88</v>
          </cell>
        </row>
        <row r="9532">
          <cell r="B9532" t="str">
            <v>TAXA MAESTRO</v>
          </cell>
          <cell r="C9532" t="str">
            <v>(-) Taxas de cartões / vouchers</v>
          </cell>
          <cell r="I9532" t="str">
            <v>maio</v>
          </cell>
          <cell r="N9532">
            <v>44.7</v>
          </cell>
        </row>
        <row r="9533">
          <cell r="B9533" t="str">
            <v>TAXA VISA ELECTRON</v>
          </cell>
          <cell r="C9533" t="str">
            <v>(-) Taxas de cartões / vouchers</v>
          </cell>
          <cell r="I9533" t="str">
            <v>maio</v>
          </cell>
          <cell r="N9533">
            <v>47.17</v>
          </cell>
        </row>
        <row r="9534">
          <cell r="B9534" t="str">
            <v>TAXA ADMINISTRATIVA</v>
          </cell>
          <cell r="C9534" t="str">
            <v>(-) Taxas de cartões / vouchers</v>
          </cell>
          <cell r="I9534" t="str">
            <v>maio</v>
          </cell>
          <cell r="N9534">
            <v>107.87</v>
          </cell>
        </row>
        <row r="9535">
          <cell r="B9535" t="str">
            <v>TAXA MASTERCARD</v>
          </cell>
          <cell r="C9535" t="str">
            <v>(-) Taxas de cartões / vouchers</v>
          </cell>
          <cell r="I9535" t="str">
            <v>maio</v>
          </cell>
          <cell r="N9535">
            <v>28.92</v>
          </cell>
        </row>
        <row r="9536">
          <cell r="B9536" t="str">
            <v>TAXA VISA</v>
          </cell>
          <cell r="C9536" t="str">
            <v>(-) Taxas de cartões / vouchers</v>
          </cell>
          <cell r="I9536" t="str">
            <v>maio</v>
          </cell>
          <cell r="N9536">
            <v>146.1</v>
          </cell>
        </row>
        <row r="9537">
          <cell r="B9537" t="str">
            <v>TAXA MAESTRO</v>
          </cell>
          <cell r="C9537" t="str">
            <v>(-) Taxas de cartões / vouchers</v>
          </cell>
          <cell r="I9537" t="str">
            <v>maio</v>
          </cell>
          <cell r="N9537">
            <v>6.28</v>
          </cell>
        </row>
        <row r="9538">
          <cell r="B9538" t="str">
            <v>TAXA ADMINISTRATIVA</v>
          </cell>
          <cell r="C9538" t="str">
            <v>(-) Taxas de cartões / vouchers</v>
          </cell>
          <cell r="I9538" t="str">
            <v>maio</v>
          </cell>
          <cell r="N9538">
            <v>16.32</v>
          </cell>
        </row>
        <row r="9539">
          <cell r="B9539" t="str">
            <v>TAXA AMEX</v>
          </cell>
          <cell r="C9539" t="str">
            <v>(-) Taxas de cartões / vouchers</v>
          </cell>
          <cell r="I9539" t="str">
            <v>maio</v>
          </cell>
          <cell r="N9539">
            <v>104.86</v>
          </cell>
        </row>
        <row r="9540">
          <cell r="B9540" t="str">
            <v>TAXA ELO CREDITO</v>
          </cell>
          <cell r="C9540" t="str">
            <v>(-) Taxas de cartões / vouchers</v>
          </cell>
          <cell r="I9540" t="str">
            <v>maio</v>
          </cell>
          <cell r="N9540">
            <v>50.13</v>
          </cell>
        </row>
        <row r="9541">
          <cell r="B9541" t="str">
            <v>TAXA MASTERCARD</v>
          </cell>
          <cell r="C9541" t="str">
            <v>(-) Taxas de cartões / vouchers</v>
          </cell>
          <cell r="I9541" t="str">
            <v>maio</v>
          </cell>
          <cell r="N9541">
            <v>360.6</v>
          </cell>
        </row>
        <row r="9542">
          <cell r="B9542" t="str">
            <v>TAXA VISA</v>
          </cell>
          <cell r="C9542" t="str">
            <v>(-) Taxas de cartões / vouchers</v>
          </cell>
          <cell r="I9542" t="str">
            <v>maio</v>
          </cell>
          <cell r="N9542">
            <v>245.43</v>
          </cell>
        </row>
        <row r="9543">
          <cell r="B9543" t="str">
            <v>TAXA MAESTRO</v>
          </cell>
          <cell r="C9543" t="str">
            <v>(-) Taxas de cartões / vouchers</v>
          </cell>
          <cell r="I9543" t="str">
            <v>maio</v>
          </cell>
          <cell r="N9543">
            <v>8.84</v>
          </cell>
        </row>
        <row r="9544">
          <cell r="B9544" t="str">
            <v>TAXA MAESTRO</v>
          </cell>
          <cell r="C9544" t="str">
            <v>(-) Taxas de cartões / vouchers</v>
          </cell>
          <cell r="I9544" t="str">
            <v>maio</v>
          </cell>
          <cell r="N9544">
            <v>24.38</v>
          </cell>
        </row>
        <row r="9545">
          <cell r="B9545" t="str">
            <v>TAXA VISA ELECTRON</v>
          </cell>
          <cell r="C9545" t="str">
            <v>(-) Taxas de cartões / vouchers</v>
          </cell>
          <cell r="I9545" t="str">
            <v>maio</v>
          </cell>
          <cell r="N9545">
            <v>39.369999999999997</v>
          </cell>
        </row>
        <row r="9546">
          <cell r="B9546" t="str">
            <v>TAXA ADMINISTRATIVA</v>
          </cell>
          <cell r="C9546" t="str">
            <v>(-) Taxas de cartões / vouchers</v>
          </cell>
          <cell r="I9546" t="str">
            <v>maio</v>
          </cell>
          <cell r="N9546">
            <v>24.92</v>
          </cell>
        </row>
        <row r="9547">
          <cell r="B9547" t="str">
            <v>TAXA ALELO</v>
          </cell>
          <cell r="C9547" t="str">
            <v>(-) Taxas de cartões / vouchers</v>
          </cell>
          <cell r="I9547" t="str">
            <v>maio</v>
          </cell>
          <cell r="N9547">
            <v>251.77</v>
          </cell>
        </row>
        <row r="9548">
          <cell r="B9548" t="str">
            <v>TAXA SODEXO</v>
          </cell>
          <cell r="C9548" t="str">
            <v>(-) Taxas de cartões / vouchers</v>
          </cell>
          <cell r="I9548" t="str">
            <v>maio</v>
          </cell>
          <cell r="N9548">
            <v>19.52</v>
          </cell>
        </row>
        <row r="9549">
          <cell r="B9549" t="str">
            <v>TAXA MAESTRO</v>
          </cell>
          <cell r="C9549" t="str">
            <v>(-) Taxas de cartões / vouchers</v>
          </cell>
          <cell r="I9549" t="str">
            <v>maio</v>
          </cell>
          <cell r="N9549">
            <v>9.4</v>
          </cell>
        </row>
        <row r="9550">
          <cell r="B9550" t="str">
            <v>TAXA MAESTRO</v>
          </cell>
          <cell r="C9550" t="str">
            <v>(-) Taxas de cartões / vouchers</v>
          </cell>
          <cell r="I9550" t="str">
            <v>maio</v>
          </cell>
          <cell r="N9550">
            <v>31.74</v>
          </cell>
        </row>
        <row r="9551">
          <cell r="B9551" t="str">
            <v>TAXA ELO DEBITO</v>
          </cell>
          <cell r="C9551" t="str">
            <v>(-) Taxas de cartões / vouchers</v>
          </cell>
          <cell r="I9551" t="str">
            <v>maio</v>
          </cell>
          <cell r="N9551">
            <v>4.8499999999999996</v>
          </cell>
        </row>
        <row r="9552">
          <cell r="B9552" t="str">
            <v>TAXA VISA ELECTRON</v>
          </cell>
          <cell r="C9552" t="str">
            <v>(-) Taxas de cartões / vouchers</v>
          </cell>
          <cell r="I9552" t="str">
            <v>maio</v>
          </cell>
          <cell r="N9552">
            <v>15.68</v>
          </cell>
        </row>
        <row r="9553">
          <cell r="B9553" t="str">
            <v>TAXA AMEX</v>
          </cell>
          <cell r="C9553" t="str">
            <v>(-) Taxas de cartões / vouchers</v>
          </cell>
          <cell r="I9553" t="str">
            <v>maio</v>
          </cell>
          <cell r="N9553">
            <v>209.51</v>
          </cell>
        </row>
        <row r="9554">
          <cell r="B9554" t="str">
            <v>TAXA ELO CREDITO</v>
          </cell>
          <cell r="C9554" t="str">
            <v>(-) Taxas de cartões / vouchers</v>
          </cell>
          <cell r="I9554" t="str">
            <v>maio</v>
          </cell>
          <cell r="N9554">
            <v>16.5</v>
          </cell>
        </row>
        <row r="9555">
          <cell r="B9555" t="str">
            <v>TAXA MASTERCARD</v>
          </cell>
          <cell r="C9555" t="str">
            <v>(-) Taxas de cartões / vouchers</v>
          </cell>
          <cell r="I9555" t="str">
            <v>maio</v>
          </cell>
          <cell r="N9555">
            <v>557.59</v>
          </cell>
        </row>
        <row r="9556">
          <cell r="B9556" t="str">
            <v>TAXA VISA</v>
          </cell>
          <cell r="C9556" t="str">
            <v>(-) Taxas de cartões / vouchers</v>
          </cell>
          <cell r="I9556" t="str">
            <v>maio</v>
          </cell>
          <cell r="N9556">
            <v>241.32</v>
          </cell>
        </row>
        <row r="9557">
          <cell r="B9557" t="str">
            <v>TAXA ADMINISTRATIVA</v>
          </cell>
          <cell r="C9557" t="str">
            <v>(-) Taxas de cartões / vouchers</v>
          </cell>
          <cell r="I9557" t="str">
            <v>maio</v>
          </cell>
          <cell r="N9557">
            <v>40.18</v>
          </cell>
        </row>
        <row r="9558">
          <cell r="B9558" t="str">
            <v>TAXA ALELO</v>
          </cell>
          <cell r="C9558" t="str">
            <v>(-) Taxas de cartões / vouchers</v>
          </cell>
          <cell r="I9558" t="str">
            <v>maio</v>
          </cell>
          <cell r="N9558">
            <v>93.66</v>
          </cell>
        </row>
        <row r="9559">
          <cell r="B9559" t="str">
            <v>TAXA AMEX</v>
          </cell>
          <cell r="C9559" t="str">
            <v>(-) Taxas de cartões / vouchers</v>
          </cell>
          <cell r="I9559" t="str">
            <v>maio</v>
          </cell>
          <cell r="N9559">
            <v>96.27</v>
          </cell>
        </row>
        <row r="9560">
          <cell r="B9560" t="str">
            <v>TAXA ELO CREDITO</v>
          </cell>
          <cell r="C9560" t="str">
            <v>(-) Taxas de cartões / vouchers</v>
          </cell>
          <cell r="I9560" t="str">
            <v>maio</v>
          </cell>
          <cell r="N9560">
            <v>4.6500000000000004</v>
          </cell>
        </row>
        <row r="9561">
          <cell r="B9561" t="str">
            <v>TAXA MASTERCARD</v>
          </cell>
          <cell r="C9561" t="str">
            <v>(-) Taxas de cartões / vouchers</v>
          </cell>
          <cell r="I9561" t="str">
            <v>maio</v>
          </cell>
          <cell r="N9561">
            <v>370.2</v>
          </cell>
        </row>
        <row r="9562">
          <cell r="B9562" t="str">
            <v>TAXA VISA</v>
          </cell>
          <cell r="C9562" t="str">
            <v>(-) Taxas de cartões / vouchers</v>
          </cell>
          <cell r="I9562" t="str">
            <v>maio</v>
          </cell>
          <cell r="N9562">
            <v>388.44</v>
          </cell>
        </row>
        <row r="9563">
          <cell r="B9563" t="str">
            <v>TAXA ELO DEBITO</v>
          </cell>
          <cell r="C9563" t="str">
            <v>(-) Taxas de cartões / vouchers</v>
          </cell>
          <cell r="I9563" t="str">
            <v>maio</v>
          </cell>
          <cell r="N9563">
            <v>15.6</v>
          </cell>
        </row>
        <row r="9564">
          <cell r="B9564" t="str">
            <v>TAXA MAESTRO</v>
          </cell>
          <cell r="C9564" t="str">
            <v>(-) Taxas de cartões / vouchers</v>
          </cell>
          <cell r="I9564" t="str">
            <v>maio</v>
          </cell>
          <cell r="N9564">
            <v>60.9</v>
          </cell>
        </row>
        <row r="9565">
          <cell r="B9565" t="str">
            <v>TAXA VISA ELECTRON</v>
          </cell>
          <cell r="C9565" t="str">
            <v>(-) Taxas de cartões / vouchers</v>
          </cell>
          <cell r="I9565" t="str">
            <v>maio</v>
          </cell>
          <cell r="N9565">
            <v>7.65</v>
          </cell>
        </row>
        <row r="9566">
          <cell r="B9566" t="str">
            <v>TAXA ELO</v>
          </cell>
          <cell r="C9566" t="str">
            <v>(-) Taxas de cartões / vouchers</v>
          </cell>
          <cell r="I9566" t="str">
            <v>maio</v>
          </cell>
          <cell r="N9566">
            <v>19.2</v>
          </cell>
        </row>
        <row r="9567">
          <cell r="B9567" t="str">
            <v>TAXA TICKET</v>
          </cell>
          <cell r="C9567" t="str">
            <v>(-) Taxas de cartões / vouchers</v>
          </cell>
          <cell r="I9567" t="str">
            <v>maio</v>
          </cell>
          <cell r="N9567">
            <v>44.13</v>
          </cell>
        </row>
        <row r="9568">
          <cell r="B9568" t="str">
            <v>TAXA ADMINISTRATIVA</v>
          </cell>
          <cell r="C9568" t="str">
            <v>(-) Taxas de cartões / vouchers</v>
          </cell>
          <cell r="I9568" t="str">
            <v>maio</v>
          </cell>
          <cell r="N9568">
            <v>54.62</v>
          </cell>
        </row>
        <row r="9569">
          <cell r="B9569" t="str">
            <v>TAXA AMEX</v>
          </cell>
          <cell r="C9569" t="str">
            <v>(-) Taxas de cartões / vouchers</v>
          </cell>
          <cell r="I9569" t="str">
            <v>maio</v>
          </cell>
          <cell r="N9569">
            <v>171</v>
          </cell>
        </row>
        <row r="9570">
          <cell r="B9570" t="str">
            <v>TAXA ELO CREDITO</v>
          </cell>
          <cell r="C9570" t="str">
            <v>(-) Taxas de cartões / vouchers</v>
          </cell>
          <cell r="I9570" t="str">
            <v>maio</v>
          </cell>
          <cell r="N9570">
            <v>17.66</v>
          </cell>
        </row>
        <row r="9571">
          <cell r="B9571" t="str">
            <v>TAXA MASTERCARD</v>
          </cell>
          <cell r="C9571" t="str">
            <v>(-) Taxas de cartões / vouchers</v>
          </cell>
          <cell r="I9571" t="str">
            <v>maio</v>
          </cell>
          <cell r="N9571">
            <v>642.02</v>
          </cell>
        </row>
        <row r="9572">
          <cell r="B9572" t="str">
            <v>TAXA VISA</v>
          </cell>
          <cell r="C9572" t="str">
            <v>(-) Taxas de cartões / vouchers</v>
          </cell>
          <cell r="I9572" t="str">
            <v>maio</v>
          </cell>
          <cell r="N9572">
            <v>300.64999999999998</v>
          </cell>
        </row>
        <row r="9573">
          <cell r="B9573" t="str">
            <v>TAXA MAESTRO</v>
          </cell>
          <cell r="C9573" t="str">
            <v>(-) Taxas de cartões / vouchers</v>
          </cell>
          <cell r="I9573" t="str">
            <v>maio</v>
          </cell>
          <cell r="N9573">
            <v>122.6</v>
          </cell>
        </row>
        <row r="9574">
          <cell r="B9574" t="str">
            <v>TAXA VISA ELECTRON</v>
          </cell>
          <cell r="C9574" t="str">
            <v>(-) Taxas de cartões / vouchers</v>
          </cell>
          <cell r="I9574" t="str">
            <v>maio</v>
          </cell>
          <cell r="N9574">
            <v>41.71</v>
          </cell>
        </row>
        <row r="9575">
          <cell r="B9575" t="str">
            <v>TAXA AMEX</v>
          </cell>
          <cell r="C9575" t="str">
            <v>(-) Taxas de cartões / vouchers</v>
          </cell>
          <cell r="I9575" t="str">
            <v>maio</v>
          </cell>
          <cell r="N9575">
            <v>40.26</v>
          </cell>
        </row>
        <row r="9576">
          <cell r="B9576" t="str">
            <v>TAXA ELO CREDITO</v>
          </cell>
          <cell r="C9576" t="str">
            <v>(-) Taxas de cartões / vouchers</v>
          </cell>
          <cell r="I9576" t="str">
            <v>maio</v>
          </cell>
          <cell r="N9576">
            <v>3.23</v>
          </cell>
        </row>
        <row r="9577">
          <cell r="B9577" t="str">
            <v>TAXA MASTERCARD</v>
          </cell>
          <cell r="C9577" t="str">
            <v>(-) Taxas de cartões / vouchers</v>
          </cell>
          <cell r="I9577" t="str">
            <v>maio</v>
          </cell>
          <cell r="N9577">
            <v>606.19000000000005</v>
          </cell>
        </row>
        <row r="9578">
          <cell r="B9578" t="str">
            <v>TAXA VISA</v>
          </cell>
          <cell r="C9578" t="str">
            <v>(-) Taxas de cartões / vouchers</v>
          </cell>
          <cell r="I9578" t="str">
            <v>maio</v>
          </cell>
          <cell r="N9578">
            <v>391.21</v>
          </cell>
        </row>
        <row r="9579">
          <cell r="B9579" t="str">
            <v>TAXA ELO DEBITO</v>
          </cell>
          <cell r="C9579" t="str">
            <v>(-) Taxas de cartões / vouchers</v>
          </cell>
          <cell r="I9579" t="str">
            <v>maio</v>
          </cell>
          <cell r="N9579">
            <v>10.64</v>
          </cell>
        </row>
        <row r="9580">
          <cell r="B9580" t="str">
            <v>TAXA MAESTRO</v>
          </cell>
          <cell r="C9580" t="str">
            <v>(-) Taxas de cartões / vouchers</v>
          </cell>
          <cell r="I9580" t="str">
            <v>maio</v>
          </cell>
          <cell r="N9580">
            <v>125.33</v>
          </cell>
        </row>
        <row r="9581">
          <cell r="B9581" t="str">
            <v>TAXA VISA ELECTRON</v>
          </cell>
          <cell r="C9581" t="str">
            <v>(-) Taxas de cartões / vouchers</v>
          </cell>
          <cell r="I9581" t="str">
            <v>maio</v>
          </cell>
          <cell r="N9581">
            <v>45.84</v>
          </cell>
        </row>
        <row r="9582">
          <cell r="B9582" t="str">
            <v>TAXA AMEX</v>
          </cell>
          <cell r="C9582" t="str">
            <v>(-) Taxas de cartões / vouchers</v>
          </cell>
          <cell r="I9582" t="str">
            <v>maio</v>
          </cell>
          <cell r="N9582">
            <v>62.61</v>
          </cell>
        </row>
        <row r="9583">
          <cell r="B9583" t="str">
            <v>TAXA ELO CREDITO</v>
          </cell>
          <cell r="C9583" t="str">
            <v>(-) Taxas de cartões / vouchers</v>
          </cell>
          <cell r="I9583" t="str">
            <v>maio</v>
          </cell>
          <cell r="N9583">
            <v>53.77</v>
          </cell>
        </row>
        <row r="9584">
          <cell r="B9584" t="str">
            <v>TAXA MASTERCARD</v>
          </cell>
          <cell r="C9584" t="str">
            <v>(-) Taxas de cartões / vouchers</v>
          </cell>
          <cell r="I9584" t="str">
            <v>maio</v>
          </cell>
          <cell r="N9584">
            <v>519.59</v>
          </cell>
        </row>
        <row r="9585">
          <cell r="B9585" t="str">
            <v>TAXA VISA</v>
          </cell>
          <cell r="C9585" t="str">
            <v>(-) Taxas de cartões / vouchers</v>
          </cell>
          <cell r="I9585" t="str">
            <v>maio</v>
          </cell>
          <cell r="N9585">
            <v>491.3</v>
          </cell>
        </row>
        <row r="9586">
          <cell r="B9586" t="str">
            <v>TAXA ELO DEBITO</v>
          </cell>
          <cell r="C9586" t="str">
            <v>(-) Taxas de cartões / vouchers</v>
          </cell>
          <cell r="I9586" t="str">
            <v>maio</v>
          </cell>
          <cell r="N9586">
            <v>5.58</v>
          </cell>
        </row>
        <row r="9587">
          <cell r="B9587" t="str">
            <v>TAXA MAESTRO</v>
          </cell>
          <cell r="C9587" t="str">
            <v>(-) Taxas de cartões / vouchers</v>
          </cell>
          <cell r="I9587" t="str">
            <v>maio</v>
          </cell>
          <cell r="N9587">
            <v>77.87</v>
          </cell>
        </row>
        <row r="9588">
          <cell r="B9588" t="str">
            <v>TAXA VISA ELECTRON</v>
          </cell>
          <cell r="C9588" t="str">
            <v>(-) Taxas de cartões / vouchers</v>
          </cell>
          <cell r="I9588" t="str">
            <v>maio</v>
          </cell>
          <cell r="N9588">
            <v>45.77</v>
          </cell>
        </row>
        <row r="9589">
          <cell r="B9589" t="str">
            <v>TAXA MAESTRO</v>
          </cell>
          <cell r="C9589" t="str">
            <v>(-) Taxas de cartões / vouchers</v>
          </cell>
          <cell r="I9589" t="str">
            <v>maio</v>
          </cell>
          <cell r="N9589">
            <v>2.08</v>
          </cell>
        </row>
        <row r="9590">
          <cell r="B9590" t="str">
            <v>TAXA MAESTRO</v>
          </cell>
          <cell r="C9590" t="str">
            <v>(-) Taxas de cartões / vouchers</v>
          </cell>
          <cell r="I9590" t="str">
            <v>maio</v>
          </cell>
          <cell r="N9590">
            <v>1.29</v>
          </cell>
        </row>
        <row r="9591">
          <cell r="B9591" t="str">
            <v>TAXA ADMINISTRATIVA</v>
          </cell>
          <cell r="C9591" t="str">
            <v>(-) Taxas de cartões / vouchers</v>
          </cell>
          <cell r="I9591" t="str">
            <v>maio</v>
          </cell>
          <cell r="N9591">
            <v>209.72</v>
          </cell>
        </row>
        <row r="9592">
          <cell r="B9592" t="str">
            <v>TAXA AMEX</v>
          </cell>
          <cell r="C9592" t="str">
            <v>(-) Taxas de cartões / vouchers</v>
          </cell>
          <cell r="I9592" t="str">
            <v>maio</v>
          </cell>
          <cell r="N9592">
            <v>59.03</v>
          </cell>
        </row>
        <row r="9593">
          <cell r="B9593" t="str">
            <v>TAXA ELO CREDITO</v>
          </cell>
          <cell r="C9593" t="str">
            <v>(-) Taxas de cartões / vouchers</v>
          </cell>
          <cell r="I9593" t="str">
            <v>maio</v>
          </cell>
          <cell r="N9593">
            <v>10.58</v>
          </cell>
        </row>
        <row r="9594">
          <cell r="B9594" t="str">
            <v>TAXA MASTERCARD</v>
          </cell>
          <cell r="C9594" t="str">
            <v>(-) Taxas de cartões / vouchers</v>
          </cell>
          <cell r="I9594" t="str">
            <v>maio</v>
          </cell>
          <cell r="N9594">
            <v>319.86</v>
          </cell>
        </row>
        <row r="9595">
          <cell r="B9595" t="str">
            <v>TAXA VISA</v>
          </cell>
          <cell r="C9595" t="str">
            <v>(-) Taxas de cartões / vouchers</v>
          </cell>
          <cell r="I9595" t="str">
            <v>maio</v>
          </cell>
          <cell r="N9595">
            <v>79.28</v>
          </cell>
        </row>
        <row r="9596">
          <cell r="B9596" t="str">
            <v>TAXA MAESTRO</v>
          </cell>
          <cell r="C9596" t="str">
            <v>(-) Taxas de cartões / vouchers</v>
          </cell>
          <cell r="I9596" t="str">
            <v>maio</v>
          </cell>
          <cell r="N9596">
            <v>32.97</v>
          </cell>
        </row>
        <row r="9597">
          <cell r="B9597" t="str">
            <v>TAXA VISA ELECTRON</v>
          </cell>
          <cell r="C9597" t="str">
            <v>(-) Taxas de cartões / vouchers</v>
          </cell>
          <cell r="I9597" t="str">
            <v>maio</v>
          </cell>
          <cell r="N9597">
            <v>5.64</v>
          </cell>
        </row>
        <row r="9598">
          <cell r="B9598" t="str">
            <v>TAXA ADMINISTRATIVA</v>
          </cell>
          <cell r="C9598" t="str">
            <v>(-) Taxas de cartões / vouchers</v>
          </cell>
          <cell r="I9598" t="str">
            <v>maio</v>
          </cell>
          <cell r="N9598">
            <v>23.86</v>
          </cell>
        </row>
        <row r="9599">
          <cell r="B9599" t="str">
            <v>TAXA MAESTRO</v>
          </cell>
          <cell r="C9599" t="str">
            <v>(-) Taxas de cartões / vouchers</v>
          </cell>
          <cell r="I9599" t="str">
            <v>maio</v>
          </cell>
          <cell r="N9599">
            <v>2.57</v>
          </cell>
        </row>
        <row r="9600">
          <cell r="B9600" t="str">
            <v>TAXA MAESTRO</v>
          </cell>
          <cell r="C9600" t="str">
            <v>(-) Taxas de cartões / vouchers</v>
          </cell>
          <cell r="I9600" t="str">
            <v>maio</v>
          </cell>
          <cell r="N9600">
            <v>4.5999999999999996</v>
          </cell>
        </row>
        <row r="9601">
          <cell r="B9601" t="str">
            <v>TAXA VISA ELECTRON</v>
          </cell>
          <cell r="C9601" t="str">
            <v>(-) Taxas de cartões / vouchers</v>
          </cell>
          <cell r="I9601" t="str">
            <v>maio</v>
          </cell>
          <cell r="N9601">
            <v>6.86</v>
          </cell>
        </row>
        <row r="9602">
          <cell r="B9602" t="str">
            <v>TAXA AMEX</v>
          </cell>
          <cell r="C9602" t="str">
            <v>(-) Taxas de cartões / vouchers</v>
          </cell>
          <cell r="I9602" t="str">
            <v>maio</v>
          </cell>
          <cell r="N9602">
            <v>125.11</v>
          </cell>
        </row>
        <row r="9603">
          <cell r="B9603" t="str">
            <v>TAXA ELO CREDITO</v>
          </cell>
          <cell r="C9603" t="str">
            <v>(-) Taxas de cartões / vouchers</v>
          </cell>
          <cell r="I9603" t="str">
            <v>maio</v>
          </cell>
          <cell r="N9603">
            <v>27.51</v>
          </cell>
        </row>
        <row r="9604">
          <cell r="B9604" t="str">
            <v>TAXA MASTERCARD</v>
          </cell>
          <cell r="C9604" t="str">
            <v>(-) Taxas de cartões / vouchers</v>
          </cell>
          <cell r="I9604" t="str">
            <v>maio</v>
          </cell>
          <cell r="N9604">
            <v>321.73</v>
          </cell>
        </row>
        <row r="9605">
          <cell r="B9605" t="str">
            <v>TAXA VISA</v>
          </cell>
          <cell r="C9605" t="str">
            <v>(-) Taxas de cartões / vouchers</v>
          </cell>
          <cell r="I9605" t="str">
            <v>maio</v>
          </cell>
          <cell r="N9605">
            <v>184.79</v>
          </cell>
        </row>
        <row r="9606">
          <cell r="B9606" t="str">
            <v>TAXA ADMINISTRATIVA</v>
          </cell>
          <cell r="C9606" t="str">
            <v>(-) Taxas de cartões / vouchers</v>
          </cell>
          <cell r="I9606" t="str">
            <v>maio</v>
          </cell>
          <cell r="N9606">
            <v>32.11</v>
          </cell>
        </row>
        <row r="9607">
          <cell r="B9607" t="str">
            <v>TAXA AMEX</v>
          </cell>
          <cell r="C9607" t="str">
            <v>(-) Taxas de cartões / vouchers</v>
          </cell>
          <cell r="I9607" t="str">
            <v>maio</v>
          </cell>
          <cell r="N9607">
            <v>187.22</v>
          </cell>
        </row>
        <row r="9608">
          <cell r="B9608" t="str">
            <v>TAXA ELO CREDITO</v>
          </cell>
          <cell r="C9608" t="str">
            <v>(-) Taxas de cartões / vouchers</v>
          </cell>
          <cell r="I9608" t="str">
            <v>maio</v>
          </cell>
          <cell r="N9608">
            <v>4.04</v>
          </cell>
        </row>
        <row r="9609">
          <cell r="B9609" t="str">
            <v>TAXA MASTERCARD</v>
          </cell>
          <cell r="C9609" t="str">
            <v>(-) Taxas de cartões / vouchers</v>
          </cell>
          <cell r="I9609" t="str">
            <v>maio</v>
          </cell>
          <cell r="N9609">
            <v>323.87</v>
          </cell>
        </row>
        <row r="9610">
          <cell r="B9610" t="str">
            <v>TAXA VISA</v>
          </cell>
          <cell r="C9610" t="str">
            <v>(-) Taxas de cartões / vouchers</v>
          </cell>
          <cell r="I9610" t="str">
            <v>maio</v>
          </cell>
          <cell r="N9610">
            <v>286.56</v>
          </cell>
        </row>
        <row r="9611">
          <cell r="B9611" t="str">
            <v>TAXA MAESTRO</v>
          </cell>
          <cell r="C9611" t="str">
            <v>(-) Taxas de cartões / vouchers</v>
          </cell>
          <cell r="I9611" t="str">
            <v>maio</v>
          </cell>
          <cell r="N9611">
            <v>79.989999999999995</v>
          </cell>
        </row>
        <row r="9612">
          <cell r="B9612" t="str">
            <v>TAXA VISA ELECTRON</v>
          </cell>
          <cell r="C9612" t="str">
            <v>(-) Taxas de cartões / vouchers</v>
          </cell>
          <cell r="I9612" t="str">
            <v>maio</v>
          </cell>
          <cell r="N9612">
            <v>23.8</v>
          </cell>
        </row>
        <row r="9613">
          <cell r="B9613" t="str">
            <v>TAXA ADMINISTRATIVA</v>
          </cell>
          <cell r="C9613" t="str">
            <v>(-) Taxas de cartões / vouchers</v>
          </cell>
          <cell r="I9613" t="str">
            <v>maio</v>
          </cell>
          <cell r="N9613">
            <v>20.52</v>
          </cell>
        </row>
        <row r="9614">
          <cell r="B9614" t="str">
            <v>TAXA MAESTRO</v>
          </cell>
          <cell r="C9614" t="str">
            <v>(-) Taxas de cartões / vouchers</v>
          </cell>
          <cell r="I9614" t="str">
            <v>maio</v>
          </cell>
          <cell r="N9614">
            <v>14.36</v>
          </cell>
        </row>
        <row r="9615">
          <cell r="B9615" t="str">
            <v>TAXA MAESTRO</v>
          </cell>
          <cell r="C9615" t="str">
            <v>(-) Taxas de cartões / vouchers</v>
          </cell>
          <cell r="I9615" t="str">
            <v>maio</v>
          </cell>
          <cell r="N9615">
            <v>34.4</v>
          </cell>
        </row>
        <row r="9616">
          <cell r="B9616" t="str">
            <v>TAXA VISA ELECTRON</v>
          </cell>
          <cell r="C9616" t="str">
            <v>(-) Taxas de cartões / vouchers</v>
          </cell>
          <cell r="I9616" t="str">
            <v>maio</v>
          </cell>
          <cell r="N9616">
            <v>34.19</v>
          </cell>
        </row>
        <row r="9617">
          <cell r="B9617" t="str">
            <v>TAXA AMEX</v>
          </cell>
          <cell r="C9617" t="str">
            <v>(-) Taxas de cartões / vouchers</v>
          </cell>
          <cell r="I9617" t="str">
            <v>maio</v>
          </cell>
          <cell r="N9617">
            <v>42.81</v>
          </cell>
        </row>
        <row r="9618">
          <cell r="B9618" t="str">
            <v>TAXA ELO CREDITO</v>
          </cell>
          <cell r="C9618" t="str">
            <v>(-) Taxas de cartões / vouchers</v>
          </cell>
          <cell r="I9618" t="str">
            <v>maio</v>
          </cell>
          <cell r="N9618">
            <v>43.95</v>
          </cell>
        </row>
        <row r="9619">
          <cell r="B9619" t="str">
            <v>TAXA MASTERCARD</v>
          </cell>
          <cell r="C9619" t="str">
            <v>(-) Taxas de cartões / vouchers</v>
          </cell>
          <cell r="I9619" t="str">
            <v>maio</v>
          </cell>
          <cell r="N9619">
            <v>332.22</v>
          </cell>
        </row>
        <row r="9620">
          <cell r="B9620" t="str">
            <v>TAXA VISA</v>
          </cell>
          <cell r="C9620" t="str">
            <v>(-) Taxas de cartões / vouchers</v>
          </cell>
          <cell r="I9620" t="str">
            <v>maio</v>
          </cell>
          <cell r="N9620">
            <v>547.15</v>
          </cell>
        </row>
        <row r="9621">
          <cell r="B9621" t="str">
            <v>TAXA ADMINISTRATIVA</v>
          </cell>
          <cell r="C9621" t="str">
            <v>(-) Taxas de cartões / vouchers</v>
          </cell>
          <cell r="I9621" t="str">
            <v>maio</v>
          </cell>
          <cell r="N9621">
            <v>60.02</v>
          </cell>
        </row>
        <row r="9622">
          <cell r="B9622" t="str">
            <v>TAXA VISA ELECTRON</v>
          </cell>
          <cell r="C9622" t="str">
            <v>(-) Taxas de cartões / vouchers</v>
          </cell>
          <cell r="I9622" t="str">
            <v>maio</v>
          </cell>
          <cell r="N9622">
            <v>30.35</v>
          </cell>
        </row>
        <row r="9623">
          <cell r="B9623" t="str">
            <v>TAXA VISA ELECTRON</v>
          </cell>
          <cell r="C9623" t="str">
            <v>(-) Taxas de cartões / vouchers</v>
          </cell>
          <cell r="I9623" t="str">
            <v>maio</v>
          </cell>
          <cell r="N9623">
            <v>44.65</v>
          </cell>
        </row>
        <row r="9624">
          <cell r="B9624" t="str">
            <v>TAXA VISA ELECTRON</v>
          </cell>
          <cell r="C9624" t="str">
            <v>(-) Taxas de cartões / vouchers</v>
          </cell>
          <cell r="I9624" t="str">
            <v>maio</v>
          </cell>
          <cell r="N9624">
            <v>24.82</v>
          </cell>
        </row>
        <row r="9625">
          <cell r="B9625" t="str">
            <v>TAXA AMEX</v>
          </cell>
          <cell r="C9625" t="str">
            <v>(-) Taxas de cartões / vouchers</v>
          </cell>
          <cell r="I9625" t="str">
            <v>maio</v>
          </cell>
          <cell r="N9625">
            <v>82.51</v>
          </cell>
        </row>
        <row r="9626">
          <cell r="B9626" t="str">
            <v>TAXA ELO CREDITO</v>
          </cell>
          <cell r="C9626" t="str">
            <v>(-) Taxas de cartões / vouchers</v>
          </cell>
          <cell r="I9626" t="str">
            <v>maio</v>
          </cell>
          <cell r="N9626">
            <v>54.67</v>
          </cell>
        </row>
        <row r="9627">
          <cell r="B9627" t="str">
            <v>TAXA MASTERCARD</v>
          </cell>
          <cell r="C9627" t="str">
            <v>(-) Taxas de cartões / vouchers</v>
          </cell>
          <cell r="I9627" t="str">
            <v>maio</v>
          </cell>
          <cell r="N9627">
            <v>466.31</v>
          </cell>
        </row>
        <row r="9628">
          <cell r="B9628" t="str">
            <v>TAXA VISA</v>
          </cell>
          <cell r="C9628" t="str">
            <v>(-) Taxas de cartões / vouchers</v>
          </cell>
          <cell r="I9628" t="str">
            <v>maio</v>
          </cell>
          <cell r="N9628">
            <v>283.58</v>
          </cell>
        </row>
        <row r="9629">
          <cell r="B9629" t="str">
            <v>TAXA MAESTRO</v>
          </cell>
          <cell r="C9629" t="str">
            <v>(-) Taxas de cartões / vouchers</v>
          </cell>
          <cell r="I9629" t="str">
            <v>maio</v>
          </cell>
          <cell r="N9629">
            <v>71.430000000000007</v>
          </cell>
        </row>
        <row r="9630">
          <cell r="B9630" t="str">
            <v>TAXA AMEX</v>
          </cell>
          <cell r="C9630" t="str">
            <v>(-) Taxas de cartões / vouchers</v>
          </cell>
          <cell r="I9630" t="str">
            <v>maio</v>
          </cell>
          <cell r="N9630">
            <v>26.88</v>
          </cell>
        </row>
        <row r="9631">
          <cell r="B9631" t="str">
            <v>TAXA ELO CREDITO</v>
          </cell>
          <cell r="C9631" t="str">
            <v>(-) Taxas de cartões / vouchers</v>
          </cell>
          <cell r="I9631" t="str">
            <v>maio</v>
          </cell>
          <cell r="N9631">
            <v>35.22</v>
          </cell>
        </row>
        <row r="9632">
          <cell r="B9632" t="str">
            <v>TAXA MASTERCARD</v>
          </cell>
          <cell r="C9632" t="str">
            <v>(-) Taxas de cartões / vouchers</v>
          </cell>
          <cell r="I9632" t="str">
            <v>maio</v>
          </cell>
          <cell r="N9632">
            <v>766.29</v>
          </cell>
        </row>
        <row r="9633">
          <cell r="B9633" t="str">
            <v>TAXA VISA</v>
          </cell>
          <cell r="C9633" t="str">
            <v>(-) Taxas de cartões / vouchers</v>
          </cell>
          <cell r="I9633" t="str">
            <v>maio</v>
          </cell>
          <cell r="N9633">
            <v>306.48</v>
          </cell>
        </row>
        <row r="9634">
          <cell r="B9634" t="str">
            <v>TAXA MAESTRO</v>
          </cell>
          <cell r="C9634" t="str">
            <v>(-) Taxas de cartões / vouchers</v>
          </cell>
          <cell r="I9634" t="str">
            <v>maio</v>
          </cell>
          <cell r="N9634">
            <v>81.069999999999993</v>
          </cell>
        </row>
        <row r="9635">
          <cell r="B9635" t="str">
            <v>TAXA AMEX</v>
          </cell>
          <cell r="C9635" t="str">
            <v>(-) Taxas de cartões / vouchers</v>
          </cell>
          <cell r="I9635" t="str">
            <v>maio</v>
          </cell>
          <cell r="N9635">
            <v>88.6</v>
          </cell>
        </row>
        <row r="9636">
          <cell r="B9636" t="str">
            <v>TAXA MASTERCARD</v>
          </cell>
          <cell r="C9636" t="str">
            <v>(-) Taxas de cartões / vouchers</v>
          </cell>
          <cell r="I9636" t="str">
            <v>maio</v>
          </cell>
          <cell r="N9636">
            <v>396.14</v>
          </cell>
        </row>
        <row r="9637">
          <cell r="B9637" t="str">
            <v>TAXA VISA</v>
          </cell>
          <cell r="C9637" t="str">
            <v>(-) Taxas de cartões / vouchers</v>
          </cell>
          <cell r="I9637" t="str">
            <v>maio</v>
          </cell>
          <cell r="N9637">
            <v>397.37</v>
          </cell>
        </row>
        <row r="9638">
          <cell r="B9638" t="str">
            <v>TAXA MAESTRO</v>
          </cell>
          <cell r="C9638" t="str">
            <v>(-) Taxas de cartões / vouchers</v>
          </cell>
          <cell r="I9638" t="str">
            <v>maio</v>
          </cell>
          <cell r="N9638">
            <v>52.7</v>
          </cell>
        </row>
        <row r="9639">
          <cell r="B9639" t="str">
            <v>TAXA ADMINISTRATIVA</v>
          </cell>
          <cell r="C9639" t="str">
            <v>(-) Taxas de cartões / vouchers</v>
          </cell>
          <cell r="I9639" t="str">
            <v>maio</v>
          </cell>
          <cell r="N9639">
            <v>220.67</v>
          </cell>
        </row>
        <row r="9640">
          <cell r="B9640" t="str">
            <v>TAXA MAESTRO</v>
          </cell>
          <cell r="C9640" t="str">
            <v>(-) Taxas de cartões / vouchers</v>
          </cell>
          <cell r="I9640" t="str">
            <v>maio</v>
          </cell>
          <cell r="N9640">
            <v>14.21</v>
          </cell>
        </row>
        <row r="9641">
          <cell r="B9641" t="str">
            <v>TAXA VISA ELECTRON</v>
          </cell>
          <cell r="C9641" t="str">
            <v>(-) Taxas de cartões / vouchers</v>
          </cell>
          <cell r="I9641" t="str">
            <v>maio</v>
          </cell>
          <cell r="N9641">
            <v>4.29</v>
          </cell>
        </row>
        <row r="9642">
          <cell r="B9642" t="str">
            <v>TAXA AMEX</v>
          </cell>
          <cell r="C9642" t="str">
            <v>(-) Taxas de cartões / vouchers</v>
          </cell>
          <cell r="I9642" t="str">
            <v>maio</v>
          </cell>
          <cell r="N9642">
            <v>26.49</v>
          </cell>
        </row>
        <row r="9643">
          <cell r="B9643" t="str">
            <v>TAXA MASTERCARD</v>
          </cell>
          <cell r="C9643" t="str">
            <v>(-) Taxas de cartões / vouchers</v>
          </cell>
          <cell r="I9643" t="str">
            <v>maio</v>
          </cell>
          <cell r="N9643">
            <v>137.08000000000001</v>
          </cell>
        </row>
        <row r="9644">
          <cell r="B9644" t="str">
            <v>TAXA VISA</v>
          </cell>
          <cell r="C9644" t="str">
            <v>(-) Taxas de cartões / vouchers</v>
          </cell>
          <cell r="I9644" t="str">
            <v>maio</v>
          </cell>
          <cell r="N9644">
            <v>89.54</v>
          </cell>
        </row>
        <row r="9645">
          <cell r="B9645" t="str">
            <v>TAXA ADMINISTRATIVA</v>
          </cell>
          <cell r="C9645" t="str">
            <v>(-) Taxas de cartões / vouchers</v>
          </cell>
          <cell r="I9645" t="str">
            <v>maio</v>
          </cell>
          <cell r="N9645">
            <v>7.5</v>
          </cell>
        </row>
        <row r="9646">
          <cell r="B9646" t="str">
            <v>TAXA MAESTRO</v>
          </cell>
          <cell r="C9646" t="str">
            <v>(-) Taxas de cartões / vouchers</v>
          </cell>
          <cell r="I9646" t="str">
            <v>maio</v>
          </cell>
          <cell r="N9646">
            <v>2.0499999999999998</v>
          </cell>
        </row>
        <row r="9647">
          <cell r="B9647" t="str">
            <v>TAXA MAESTRO</v>
          </cell>
          <cell r="C9647" t="str">
            <v>(-) Taxas de cartões / vouchers</v>
          </cell>
          <cell r="I9647" t="str">
            <v>maio</v>
          </cell>
          <cell r="N9647">
            <v>44.3</v>
          </cell>
        </row>
        <row r="9648">
          <cell r="B9648" t="str">
            <v>TAXA VISA ELECTRON</v>
          </cell>
          <cell r="C9648" t="str">
            <v>(-) Taxas de cartões / vouchers</v>
          </cell>
          <cell r="I9648" t="str">
            <v>maio</v>
          </cell>
          <cell r="N9648">
            <v>8.94</v>
          </cell>
        </row>
        <row r="9649">
          <cell r="B9649" t="str">
            <v>TAXA AMEX</v>
          </cell>
          <cell r="C9649" t="str">
            <v>(-) Taxas de cartões / vouchers</v>
          </cell>
          <cell r="I9649" t="str">
            <v>maio</v>
          </cell>
          <cell r="N9649">
            <v>77.81</v>
          </cell>
        </row>
        <row r="9650">
          <cell r="B9650" t="str">
            <v>TAXA MASTERCARD</v>
          </cell>
          <cell r="C9650" t="str">
            <v>(-) Taxas de cartões / vouchers</v>
          </cell>
          <cell r="I9650" t="str">
            <v>maio</v>
          </cell>
          <cell r="N9650">
            <v>344.22</v>
          </cell>
        </row>
        <row r="9651">
          <cell r="B9651" t="str">
            <v>TAXA VISA</v>
          </cell>
          <cell r="C9651" t="str">
            <v>(-) Taxas de cartões / vouchers</v>
          </cell>
          <cell r="I9651" t="str">
            <v>maio</v>
          </cell>
          <cell r="N9651">
            <v>346.71</v>
          </cell>
        </row>
        <row r="9652">
          <cell r="B9652" t="str">
            <v>TAXA VR BENEFICIOS</v>
          </cell>
          <cell r="C9652" t="str">
            <v>(-) Taxas de cartões / vouchers</v>
          </cell>
          <cell r="I9652" t="str">
            <v>maio</v>
          </cell>
          <cell r="N9652">
            <v>27.31</v>
          </cell>
        </row>
        <row r="9653">
          <cell r="B9653" t="str">
            <v>TAXA ADMINISTRATIVA</v>
          </cell>
          <cell r="C9653" t="str">
            <v>(-) Taxas de cartões / vouchers</v>
          </cell>
          <cell r="I9653" t="str">
            <v>maio</v>
          </cell>
          <cell r="N9653">
            <v>10.51</v>
          </cell>
        </row>
        <row r="9654">
          <cell r="B9654" t="str">
            <v>TAXA ALELO</v>
          </cell>
          <cell r="C9654" t="str">
            <v>(-) Taxas de cartões / vouchers</v>
          </cell>
          <cell r="I9654" t="str">
            <v>maio</v>
          </cell>
          <cell r="N9654">
            <v>30.09</v>
          </cell>
        </row>
        <row r="9655">
          <cell r="B9655" t="str">
            <v>TAXA SODEXO</v>
          </cell>
          <cell r="C9655" t="str">
            <v>(-) Taxas de cartões / vouchers</v>
          </cell>
          <cell r="I9655" t="str">
            <v>maio</v>
          </cell>
          <cell r="N9655">
            <v>29.24</v>
          </cell>
        </row>
        <row r="9656">
          <cell r="B9656" t="str">
            <v>TAXA MAESTRO</v>
          </cell>
          <cell r="C9656" t="str">
            <v>(-) Taxas de cartões / vouchers</v>
          </cell>
          <cell r="I9656" t="str">
            <v>maio</v>
          </cell>
          <cell r="N9656">
            <v>1.85</v>
          </cell>
        </row>
        <row r="9657">
          <cell r="B9657" t="str">
            <v>TAXA MAESTRO</v>
          </cell>
          <cell r="C9657" t="str">
            <v>(-) Taxas de cartões / vouchers</v>
          </cell>
          <cell r="I9657" t="str">
            <v>maio</v>
          </cell>
          <cell r="N9657">
            <v>47.93</v>
          </cell>
        </row>
        <row r="9658">
          <cell r="B9658" t="str">
            <v>TAXA VISA ELECTRON</v>
          </cell>
          <cell r="C9658" t="str">
            <v>(-) Taxas de cartões / vouchers</v>
          </cell>
          <cell r="I9658" t="str">
            <v>maio</v>
          </cell>
          <cell r="N9658">
            <v>5.96</v>
          </cell>
        </row>
        <row r="9659">
          <cell r="B9659" t="str">
            <v>TAXA AMEX</v>
          </cell>
          <cell r="C9659" t="str">
            <v>(-) Taxas de cartões / vouchers</v>
          </cell>
          <cell r="I9659" t="str">
            <v>maio</v>
          </cell>
          <cell r="N9659">
            <v>397.47</v>
          </cell>
        </row>
        <row r="9660">
          <cell r="B9660" t="str">
            <v>TAXA ELO CREDITO</v>
          </cell>
          <cell r="C9660" t="str">
            <v>(-) Taxas de cartões / vouchers</v>
          </cell>
          <cell r="I9660" t="str">
            <v>maio</v>
          </cell>
          <cell r="N9660">
            <v>334.4</v>
          </cell>
        </row>
        <row r="9661">
          <cell r="B9661" t="str">
            <v>TAXA MASTERCARD</v>
          </cell>
          <cell r="C9661" t="str">
            <v>(-) Taxas de cartões / vouchers</v>
          </cell>
          <cell r="I9661" t="str">
            <v>maio</v>
          </cell>
          <cell r="N9661">
            <v>343.04</v>
          </cell>
        </row>
        <row r="9662">
          <cell r="B9662" t="str">
            <v>TAXA VISA</v>
          </cell>
          <cell r="C9662" t="str">
            <v>(-) Taxas de cartões / vouchers</v>
          </cell>
          <cell r="I9662" t="str">
            <v>maio</v>
          </cell>
          <cell r="N9662">
            <v>615.95000000000005</v>
          </cell>
        </row>
        <row r="9663">
          <cell r="B9663" t="str">
            <v>TAXA ADMINISTRATIVA</v>
          </cell>
          <cell r="C9663" t="str">
            <v>(-) Taxas de cartões / vouchers</v>
          </cell>
          <cell r="I9663" t="str">
            <v>maio</v>
          </cell>
          <cell r="N9663">
            <v>84.86</v>
          </cell>
        </row>
        <row r="9664">
          <cell r="B9664" t="str">
            <v>TAXA ALELO</v>
          </cell>
          <cell r="C9664" t="str">
            <v>(-) Taxas de cartões / vouchers</v>
          </cell>
          <cell r="I9664" t="str">
            <v>maio</v>
          </cell>
          <cell r="N9664">
            <v>54.59</v>
          </cell>
        </row>
        <row r="9665">
          <cell r="B9665" t="str">
            <v>TAXA MAESTRO</v>
          </cell>
          <cell r="C9665" t="str">
            <v>(-) Taxas de cartões / vouchers</v>
          </cell>
          <cell r="I9665" t="str">
            <v>maio</v>
          </cell>
          <cell r="N9665">
            <v>3.71</v>
          </cell>
        </row>
        <row r="9666">
          <cell r="B9666" t="str">
            <v>TAXA MAESTRO</v>
          </cell>
          <cell r="C9666" t="str">
            <v>(-) Taxas de cartões / vouchers</v>
          </cell>
          <cell r="I9666" t="str">
            <v>maio</v>
          </cell>
          <cell r="N9666">
            <v>32.81</v>
          </cell>
        </row>
        <row r="9667">
          <cell r="B9667" t="str">
            <v>TAXA VISA ELECTRON</v>
          </cell>
          <cell r="C9667" t="str">
            <v>(-) Taxas de cartões / vouchers</v>
          </cell>
          <cell r="I9667" t="str">
            <v>maio</v>
          </cell>
          <cell r="N9667">
            <v>41.67</v>
          </cell>
        </row>
        <row r="9668">
          <cell r="B9668" t="str">
            <v>TAXA AMEX</v>
          </cell>
          <cell r="C9668" t="str">
            <v>(-) Taxas de cartões / vouchers</v>
          </cell>
          <cell r="I9668" t="str">
            <v>maio</v>
          </cell>
          <cell r="N9668">
            <v>59.98</v>
          </cell>
        </row>
        <row r="9669">
          <cell r="B9669" t="str">
            <v>TAXA ELO CREDITO</v>
          </cell>
          <cell r="C9669" t="str">
            <v>(-) Taxas de cartões / vouchers</v>
          </cell>
          <cell r="I9669" t="str">
            <v>maio</v>
          </cell>
          <cell r="N9669">
            <v>32.299999999999997</v>
          </cell>
        </row>
        <row r="9670">
          <cell r="B9670" t="str">
            <v>TAXA MASTERCARD</v>
          </cell>
          <cell r="C9670" t="str">
            <v>(-) Taxas de cartões / vouchers</v>
          </cell>
          <cell r="I9670" t="str">
            <v>maio</v>
          </cell>
          <cell r="N9670">
            <v>211.34</v>
          </cell>
        </row>
        <row r="9671">
          <cell r="B9671" t="str">
            <v>TAXA VISA</v>
          </cell>
          <cell r="C9671" t="str">
            <v>(-) Taxas de cartões / vouchers</v>
          </cell>
          <cell r="I9671" t="str">
            <v>maio</v>
          </cell>
          <cell r="N9671">
            <v>476.48</v>
          </cell>
        </row>
        <row r="9672">
          <cell r="B9672" t="str">
            <v>TAXA TICKET</v>
          </cell>
          <cell r="C9672" t="str">
            <v>(-) Taxas de cartões / vouchers</v>
          </cell>
          <cell r="I9672" t="str">
            <v>junho</v>
          </cell>
          <cell r="N9672">
            <v>62.27</v>
          </cell>
        </row>
        <row r="9673">
          <cell r="B9673" t="str">
            <v>TAXA ADMINISTRATIVA</v>
          </cell>
          <cell r="C9673" t="str">
            <v>(-) Taxas de cartões / vouchers</v>
          </cell>
          <cell r="I9673" t="str">
            <v>junho</v>
          </cell>
          <cell r="N9673">
            <v>30.34</v>
          </cell>
        </row>
        <row r="9674">
          <cell r="B9674" t="str">
            <v>TAXA VISA ELECTRON</v>
          </cell>
          <cell r="C9674" t="str">
            <v>(-) Taxas de cartões / vouchers</v>
          </cell>
          <cell r="I9674" t="str">
            <v>junho</v>
          </cell>
          <cell r="N9674">
            <v>30.05</v>
          </cell>
        </row>
        <row r="9675">
          <cell r="B9675" t="str">
            <v>TAXA MAESTRO</v>
          </cell>
          <cell r="C9675" t="str">
            <v>(-) Taxas de cartões / vouchers</v>
          </cell>
          <cell r="I9675" t="str">
            <v>junho</v>
          </cell>
          <cell r="N9675">
            <v>71.53</v>
          </cell>
        </row>
        <row r="9676">
          <cell r="B9676" t="str">
            <v>TAXA ELO DEBITO</v>
          </cell>
          <cell r="C9676" t="str">
            <v>(-) Taxas de cartões / vouchers</v>
          </cell>
          <cell r="I9676" t="str">
            <v>junho</v>
          </cell>
          <cell r="N9676">
            <v>3.51</v>
          </cell>
        </row>
        <row r="9677">
          <cell r="B9677" t="str">
            <v>TAXA VISA ELECTRON</v>
          </cell>
          <cell r="C9677" t="str">
            <v>(-) Taxas de cartões / vouchers</v>
          </cell>
          <cell r="I9677" t="str">
            <v>junho</v>
          </cell>
          <cell r="N9677">
            <v>88.89</v>
          </cell>
        </row>
        <row r="9678">
          <cell r="B9678" t="str">
            <v>TAXA MAESTRO</v>
          </cell>
          <cell r="C9678" t="str">
            <v>(-) Taxas de cartões / vouchers</v>
          </cell>
          <cell r="I9678" t="str">
            <v>junho</v>
          </cell>
          <cell r="N9678">
            <v>9.6999999999999993</v>
          </cell>
        </row>
        <row r="9679">
          <cell r="B9679" t="str">
            <v>TAXA MAESTRO</v>
          </cell>
          <cell r="C9679" t="str">
            <v>(-) Taxas de cartões / vouchers</v>
          </cell>
          <cell r="I9679" t="str">
            <v>junho</v>
          </cell>
          <cell r="N9679">
            <v>86.42</v>
          </cell>
        </row>
        <row r="9680">
          <cell r="B9680" t="str">
            <v>TAXA VISA ELECTRON</v>
          </cell>
          <cell r="C9680" t="str">
            <v>(-) Taxas de cartões / vouchers</v>
          </cell>
          <cell r="I9680" t="str">
            <v>junho</v>
          </cell>
          <cell r="N9680">
            <v>28.68</v>
          </cell>
        </row>
        <row r="9681">
          <cell r="B9681" t="str">
            <v>TAXA MAESTRO</v>
          </cell>
          <cell r="C9681" t="str">
            <v>(-) Taxas de cartões / vouchers</v>
          </cell>
          <cell r="I9681" t="str">
            <v>junho</v>
          </cell>
          <cell r="N9681">
            <v>4.47</v>
          </cell>
        </row>
        <row r="9682">
          <cell r="B9682" t="str">
            <v>TAXA MAESTRO</v>
          </cell>
          <cell r="C9682" t="str">
            <v>(-) Taxas de cartões / vouchers</v>
          </cell>
          <cell r="I9682" t="str">
            <v>junho</v>
          </cell>
          <cell r="N9682">
            <v>87.11</v>
          </cell>
        </row>
        <row r="9683">
          <cell r="B9683" t="str">
            <v>TAXA ELO CREDITO</v>
          </cell>
          <cell r="C9683" t="str">
            <v>(-) Taxas de cartões / vouchers</v>
          </cell>
          <cell r="I9683" t="str">
            <v>junho</v>
          </cell>
          <cell r="N9683">
            <v>84.42</v>
          </cell>
        </row>
        <row r="9684">
          <cell r="B9684" t="str">
            <v>TAXA VISA</v>
          </cell>
          <cell r="C9684" t="str">
            <v>(-) Taxas de cartões / vouchers</v>
          </cell>
          <cell r="I9684" t="str">
            <v>junho</v>
          </cell>
          <cell r="N9684">
            <v>469.61</v>
          </cell>
        </row>
        <row r="9685">
          <cell r="B9685" t="str">
            <v>TAXA AMEX</v>
          </cell>
          <cell r="C9685" t="str">
            <v>(-) Taxas de cartões / vouchers</v>
          </cell>
          <cell r="I9685" t="str">
            <v>junho</v>
          </cell>
          <cell r="N9685">
            <v>252.36</v>
          </cell>
        </row>
        <row r="9686">
          <cell r="B9686" t="str">
            <v>TAXA ELO CREDITO</v>
          </cell>
          <cell r="C9686" t="str">
            <v>(-) Taxas de cartões / vouchers</v>
          </cell>
          <cell r="I9686" t="str">
            <v>junho</v>
          </cell>
          <cell r="N9686">
            <v>10.26</v>
          </cell>
        </row>
        <row r="9687">
          <cell r="B9687" t="str">
            <v>TAXA MASTERCARD</v>
          </cell>
          <cell r="C9687" t="str">
            <v>(-) Taxas de cartões / vouchers</v>
          </cell>
          <cell r="I9687" t="str">
            <v>junho</v>
          </cell>
          <cell r="N9687">
            <v>722.84</v>
          </cell>
        </row>
        <row r="9688">
          <cell r="B9688" t="str">
            <v>TAXA AMEX</v>
          </cell>
          <cell r="C9688" t="str">
            <v>(-) Taxas de cartões / vouchers</v>
          </cell>
          <cell r="I9688" t="str">
            <v>junho</v>
          </cell>
          <cell r="N9688">
            <v>309.26</v>
          </cell>
        </row>
        <row r="9689">
          <cell r="B9689" t="str">
            <v>TAXA ELO CREDITO</v>
          </cell>
          <cell r="C9689" t="str">
            <v>(-) Taxas de cartões / vouchers</v>
          </cell>
          <cell r="I9689" t="str">
            <v>junho</v>
          </cell>
          <cell r="N9689">
            <v>35.83</v>
          </cell>
        </row>
        <row r="9690">
          <cell r="B9690" t="str">
            <v>TAXA MASTERCARD</v>
          </cell>
          <cell r="C9690" t="str">
            <v>(-) Taxas de cartões / vouchers</v>
          </cell>
          <cell r="I9690" t="str">
            <v>junho</v>
          </cell>
          <cell r="N9690">
            <v>817.17</v>
          </cell>
        </row>
        <row r="9691">
          <cell r="B9691" t="str">
            <v>TAXA VISA</v>
          </cell>
          <cell r="C9691" t="str">
            <v>(-) Taxas de cartões / vouchers</v>
          </cell>
          <cell r="I9691" t="str">
            <v>junho</v>
          </cell>
          <cell r="N9691">
            <v>622.49</v>
          </cell>
        </row>
        <row r="9692">
          <cell r="B9692" t="str">
            <v>TAXA AMEX</v>
          </cell>
          <cell r="C9692" t="str">
            <v>(-) Taxas de cartões / vouchers</v>
          </cell>
          <cell r="I9692" t="str">
            <v>junho</v>
          </cell>
          <cell r="N9692">
            <v>66.64</v>
          </cell>
        </row>
        <row r="9693">
          <cell r="B9693" t="str">
            <v>TAXA ELO CREDITO</v>
          </cell>
          <cell r="C9693" t="str">
            <v>(-) Taxas de cartões / vouchers</v>
          </cell>
          <cell r="I9693" t="str">
            <v>junho</v>
          </cell>
          <cell r="N9693">
            <v>4.95</v>
          </cell>
        </row>
        <row r="9694">
          <cell r="B9694" t="str">
            <v>TAXA MASTERCARD</v>
          </cell>
          <cell r="C9694" t="str">
            <v>(-) Taxas de cartões / vouchers</v>
          </cell>
          <cell r="I9694" t="str">
            <v>junho</v>
          </cell>
          <cell r="N9694">
            <v>304</v>
          </cell>
        </row>
        <row r="9695">
          <cell r="B9695" t="str">
            <v>TAXA VISA</v>
          </cell>
          <cell r="C9695" t="str">
            <v>(-) Taxas de cartões / vouchers</v>
          </cell>
          <cell r="I9695" t="str">
            <v>junho</v>
          </cell>
          <cell r="N9695">
            <v>444.03</v>
          </cell>
        </row>
        <row r="9696">
          <cell r="B9696" t="str">
            <v>TAXA ADMINISTRATIVA</v>
          </cell>
          <cell r="C9696" t="str">
            <v>(-) Taxas de cartões / vouchers</v>
          </cell>
          <cell r="I9696" t="str">
            <v>junho</v>
          </cell>
          <cell r="N9696">
            <v>381.39</v>
          </cell>
        </row>
        <row r="9697">
          <cell r="B9697" t="str">
            <v>TAXA MAESTRO</v>
          </cell>
          <cell r="C9697" t="str">
            <v>(-) Taxas de cartões / vouchers</v>
          </cell>
          <cell r="I9697" t="str">
            <v>junho</v>
          </cell>
          <cell r="N9697">
            <v>12.39</v>
          </cell>
        </row>
        <row r="9698">
          <cell r="B9698" t="str">
            <v>TAXA VISA ELECTRON</v>
          </cell>
          <cell r="C9698" t="str">
            <v>(-) Taxas de cartões / vouchers</v>
          </cell>
          <cell r="I9698" t="str">
            <v>junho</v>
          </cell>
          <cell r="N9698">
            <v>12.98</v>
          </cell>
        </row>
        <row r="9699">
          <cell r="B9699" t="str">
            <v>TAXA MASTERCARD</v>
          </cell>
          <cell r="C9699" t="str">
            <v>(-) Taxas de cartões / vouchers</v>
          </cell>
          <cell r="I9699" t="str">
            <v>junho</v>
          </cell>
          <cell r="N9699">
            <v>7.15</v>
          </cell>
        </row>
        <row r="9700">
          <cell r="B9700" t="str">
            <v>TAXA ELO CREDITO</v>
          </cell>
          <cell r="C9700" t="str">
            <v>(-) Taxas de cartões / vouchers</v>
          </cell>
          <cell r="I9700" t="str">
            <v>junho</v>
          </cell>
          <cell r="N9700">
            <v>3.52</v>
          </cell>
        </row>
        <row r="9701">
          <cell r="B9701" t="str">
            <v>TAXA MASTERCARD</v>
          </cell>
          <cell r="C9701" t="str">
            <v>(-) Taxas de cartões / vouchers</v>
          </cell>
          <cell r="I9701" t="str">
            <v>junho</v>
          </cell>
          <cell r="N9701">
            <v>215.19</v>
          </cell>
        </row>
        <row r="9702">
          <cell r="B9702" t="str">
            <v>TAXA VISA</v>
          </cell>
          <cell r="C9702" t="str">
            <v>(-) Taxas de cartões / vouchers</v>
          </cell>
          <cell r="I9702" t="str">
            <v>junho</v>
          </cell>
          <cell r="N9702">
            <v>64.55</v>
          </cell>
        </row>
        <row r="9703">
          <cell r="B9703" t="str">
            <v>TAXA ALELO</v>
          </cell>
          <cell r="C9703" t="str">
            <v>(-) Taxas de cartões / vouchers</v>
          </cell>
          <cell r="I9703" t="str">
            <v>junho</v>
          </cell>
          <cell r="N9703">
            <v>22.31</v>
          </cell>
        </row>
        <row r="9704">
          <cell r="B9704" t="str">
            <v>TAXA ADMINISTRATIVA</v>
          </cell>
          <cell r="C9704" t="str">
            <v>(-) Taxas de cartões / vouchers</v>
          </cell>
          <cell r="I9704" t="str">
            <v>junho</v>
          </cell>
          <cell r="N9704">
            <v>46.02</v>
          </cell>
        </row>
        <row r="9705">
          <cell r="B9705" t="str">
            <v>TAXA ELO DEBITO</v>
          </cell>
          <cell r="C9705" t="str">
            <v>(-) Taxas de cartões / vouchers</v>
          </cell>
          <cell r="I9705" t="str">
            <v>junho</v>
          </cell>
          <cell r="N9705">
            <v>5.93</v>
          </cell>
        </row>
        <row r="9706">
          <cell r="B9706" t="str">
            <v>TAXA VISA ELECTRON</v>
          </cell>
          <cell r="C9706" t="str">
            <v>(-) Taxas de cartões / vouchers</v>
          </cell>
          <cell r="I9706" t="str">
            <v>junho</v>
          </cell>
          <cell r="N9706">
            <v>12.1</v>
          </cell>
        </row>
        <row r="9707">
          <cell r="B9707" t="str">
            <v>TAXA AMEX</v>
          </cell>
          <cell r="C9707" t="str">
            <v>(-) Taxas de cartões / vouchers</v>
          </cell>
          <cell r="I9707" t="str">
            <v>junho</v>
          </cell>
          <cell r="N9707">
            <v>85.45</v>
          </cell>
        </row>
        <row r="9708">
          <cell r="B9708" t="str">
            <v>TAXA ELO CREDITO</v>
          </cell>
          <cell r="C9708" t="str">
            <v>(-) Taxas de cartões / vouchers</v>
          </cell>
          <cell r="I9708" t="str">
            <v>junho</v>
          </cell>
          <cell r="N9708">
            <v>9.3800000000000008</v>
          </cell>
        </row>
        <row r="9709">
          <cell r="B9709" t="str">
            <v>TAXA MASTERCARD</v>
          </cell>
          <cell r="C9709" t="str">
            <v>(-) Taxas de cartões / vouchers</v>
          </cell>
          <cell r="I9709" t="str">
            <v>junho</v>
          </cell>
          <cell r="N9709">
            <v>253.79</v>
          </cell>
        </row>
        <row r="9710">
          <cell r="B9710" t="str">
            <v>TAXA VISA</v>
          </cell>
          <cell r="C9710" t="str">
            <v>(-) Taxas de cartões / vouchers</v>
          </cell>
          <cell r="I9710" t="str">
            <v>junho</v>
          </cell>
          <cell r="N9710">
            <v>182.13</v>
          </cell>
        </row>
        <row r="9711">
          <cell r="B9711" t="str">
            <v>TAXA VR BENEFICIOS</v>
          </cell>
          <cell r="C9711" t="str">
            <v>(-) Taxas de cartões / vouchers</v>
          </cell>
          <cell r="I9711" t="str">
            <v>junho</v>
          </cell>
          <cell r="N9711">
            <v>40.35</v>
          </cell>
        </row>
        <row r="9712">
          <cell r="B9712" t="str">
            <v>TAXA ADMINISTRATIVA</v>
          </cell>
          <cell r="C9712" t="str">
            <v>(-) Taxas de cartões / vouchers</v>
          </cell>
          <cell r="I9712" t="str">
            <v>junho</v>
          </cell>
          <cell r="N9712">
            <v>88.72</v>
          </cell>
        </row>
        <row r="9713">
          <cell r="B9713" t="str">
            <v>TAXA VISA ELECTRON</v>
          </cell>
          <cell r="C9713" t="str">
            <v>(-) Taxas de cartões / vouchers</v>
          </cell>
          <cell r="I9713" t="str">
            <v>junho</v>
          </cell>
          <cell r="N9713">
            <v>13.67</v>
          </cell>
        </row>
        <row r="9714">
          <cell r="B9714" t="str">
            <v>TAXA MAESTRO</v>
          </cell>
          <cell r="C9714" t="str">
            <v>(-) Taxas de cartões / vouchers</v>
          </cell>
          <cell r="I9714" t="str">
            <v>junho</v>
          </cell>
          <cell r="N9714">
            <v>68.31</v>
          </cell>
        </row>
        <row r="9715">
          <cell r="B9715" t="str">
            <v>TAXA ELO CREDITO</v>
          </cell>
          <cell r="C9715" t="str">
            <v>(-) Taxas de cartões / vouchers</v>
          </cell>
          <cell r="I9715" t="str">
            <v>junho</v>
          </cell>
          <cell r="N9715">
            <v>20.239999999999998</v>
          </cell>
        </row>
        <row r="9716">
          <cell r="B9716" t="str">
            <v>TAXA MASTERCARD</v>
          </cell>
          <cell r="C9716" t="str">
            <v>(-) Taxas de cartões / vouchers</v>
          </cell>
          <cell r="I9716" t="str">
            <v>junho</v>
          </cell>
          <cell r="N9716">
            <v>286.07</v>
          </cell>
        </row>
        <row r="9717">
          <cell r="B9717" t="str">
            <v>TAXA VISA</v>
          </cell>
          <cell r="C9717" t="str">
            <v>(-) Taxas de cartões / vouchers</v>
          </cell>
          <cell r="I9717" t="str">
            <v>junho</v>
          </cell>
          <cell r="N9717">
            <v>778.78</v>
          </cell>
        </row>
        <row r="9718">
          <cell r="B9718" t="str">
            <v>TAXA SODEXO</v>
          </cell>
          <cell r="C9718" t="str">
            <v>(-) Taxas de cartões / vouchers</v>
          </cell>
          <cell r="I9718" t="str">
            <v>junho</v>
          </cell>
          <cell r="N9718">
            <v>55.86</v>
          </cell>
        </row>
        <row r="9719">
          <cell r="B9719" t="str">
            <v>TAXA AMEX</v>
          </cell>
          <cell r="C9719" t="str">
            <v>(-) Taxas de cartões / vouchers</v>
          </cell>
          <cell r="I9719" t="str">
            <v>junho</v>
          </cell>
          <cell r="N9719">
            <v>72.77</v>
          </cell>
        </row>
        <row r="9720">
          <cell r="B9720" t="str">
            <v>TAXA ADMINISTRATIVA</v>
          </cell>
          <cell r="C9720" t="str">
            <v>(-) Taxas de cartões / vouchers</v>
          </cell>
          <cell r="I9720" t="str">
            <v>junho</v>
          </cell>
          <cell r="N9720">
            <v>7.62</v>
          </cell>
        </row>
        <row r="9721">
          <cell r="B9721" t="str">
            <v>TAXA ELO DEBITO</v>
          </cell>
          <cell r="C9721" t="str">
            <v>(-) Taxas de cartões / vouchers</v>
          </cell>
          <cell r="I9721" t="str">
            <v>junho</v>
          </cell>
          <cell r="N9721">
            <v>15.16</v>
          </cell>
        </row>
        <row r="9722">
          <cell r="B9722" t="str">
            <v>TAXA MAESTRO</v>
          </cell>
          <cell r="C9722" t="str">
            <v>(-) Taxas de cartões / vouchers</v>
          </cell>
          <cell r="I9722" t="str">
            <v>junho</v>
          </cell>
          <cell r="N9722">
            <v>9.5399999999999991</v>
          </cell>
        </row>
        <row r="9723">
          <cell r="B9723" t="str">
            <v>TAXA AMEX</v>
          </cell>
          <cell r="C9723" t="str">
            <v>(-) Taxas de cartões / vouchers</v>
          </cell>
          <cell r="I9723" t="str">
            <v>junho</v>
          </cell>
          <cell r="N9723">
            <v>29.06</v>
          </cell>
        </row>
        <row r="9724">
          <cell r="B9724" t="str">
            <v>TAXA ELO CREDITO</v>
          </cell>
          <cell r="C9724" t="str">
            <v>(-) Taxas de cartões / vouchers</v>
          </cell>
          <cell r="I9724" t="str">
            <v>junho</v>
          </cell>
          <cell r="N9724">
            <v>2.94</v>
          </cell>
        </row>
        <row r="9725">
          <cell r="B9725" t="str">
            <v>TAXA MASTERCARD</v>
          </cell>
          <cell r="C9725" t="str">
            <v>(-) Taxas de cartões / vouchers</v>
          </cell>
          <cell r="I9725" t="str">
            <v>junho</v>
          </cell>
          <cell r="N9725">
            <v>402.94</v>
          </cell>
        </row>
        <row r="9726">
          <cell r="B9726" t="str">
            <v>TAXA VISA</v>
          </cell>
          <cell r="C9726" t="str">
            <v>(-) Taxas de cartões / vouchers</v>
          </cell>
          <cell r="I9726" t="str">
            <v>junho</v>
          </cell>
          <cell r="N9726">
            <v>316.3</v>
          </cell>
        </row>
        <row r="9727">
          <cell r="B9727" t="str">
            <v>TAXA ALELO</v>
          </cell>
          <cell r="C9727" t="str">
            <v>(-) Taxas de cartões / vouchers</v>
          </cell>
          <cell r="I9727" t="str">
            <v>junho</v>
          </cell>
          <cell r="N9727">
            <v>9.1199999999999992</v>
          </cell>
        </row>
        <row r="9728">
          <cell r="B9728" t="str">
            <v>TAXA TICKET</v>
          </cell>
          <cell r="C9728" t="str">
            <v>(-) Taxas de cartões / vouchers</v>
          </cell>
          <cell r="I9728" t="str">
            <v>junho</v>
          </cell>
          <cell r="N9728">
            <v>19.88</v>
          </cell>
        </row>
        <row r="9729">
          <cell r="B9729" t="str">
            <v>TAXA ADMINISTRATIVA</v>
          </cell>
          <cell r="C9729" t="str">
            <v>(-) Taxas de cartões / vouchers</v>
          </cell>
          <cell r="I9729" t="str">
            <v>junho</v>
          </cell>
          <cell r="N9729">
            <v>28.61</v>
          </cell>
        </row>
        <row r="9730">
          <cell r="B9730" t="str">
            <v>TAXA ELO DEBITO</v>
          </cell>
          <cell r="C9730" t="str">
            <v>(-) Taxas de cartões / vouchers</v>
          </cell>
          <cell r="I9730" t="str">
            <v>junho</v>
          </cell>
          <cell r="N9730">
            <v>0.95</v>
          </cell>
        </row>
        <row r="9731">
          <cell r="B9731" t="str">
            <v>TAXA VISA ELECTRON</v>
          </cell>
          <cell r="C9731" t="str">
            <v>(-) Taxas de cartões / vouchers</v>
          </cell>
          <cell r="I9731" t="str">
            <v>junho</v>
          </cell>
          <cell r="N9731">
            <v>29.72</v>
          </cell>
        </row>
        <row r="9732">
          <cell r="B9732" t="str">
            <v>TAXA MAESTRO</v>
          </cell>
          <cell r="C9732" t="str">
            <v>(-) Taxas de cartões / vouchers</v>
          </cell>
          <cell r="I9732" t="str">
            <v>junho</v>
          </cell>
          <cell r="N9732">
            <v>3.63</v>
          </cell>
        </row>
        <row r="9733">
          <cell r="B9733" t="str">
            <v>TAXA MAESTRO</v>
          </cell>
          <cell r="C9733" t="str">
            <v>(-) Taxas de cartões / vouchers</v>
          </cell>
          <cell r="I9733" t="str">
            <v>junho</v>
          </cell>
          <cell r="N9733">
            <v>24.17</v>
          </cell>
        </row>
        <row r="9734">
          <cell r="B9734" t="str">
            <v>TAXA ELO DEBITO</v>
          </cell>
          <cell r="C9734" t="str">
            <v>(-) Taxas de cartões / vouchers</v>
          </cell>
          <cell r="I9734" t="str">
            <v>junho</v>
          </cell>
          <cell r="N9734">
            <v>4.21</v>
          </cell>
        </row>
        <row r="9735">
          <cell r="B9735" t="str">
            <v>TAXA VISA ELECTRON</v>
          </cell>
          <cell r="C9735" t="str">
            <v>(-) Taxas de cartões / vouchers</v>
          </cell>
          <cell r="I9735" t="str">
            <v>junho</v>
          </cell>
          <cell r="N9735">
            <v>65.739999999999995</v>
          </cell>
        </row>
        <row r="9736">
          <cell r="B9736" t="str">
            <v>TAXA MAESTRO</v>
          </cell>
          <cell r="C9736" t="str">
            <v>(-) Taxas de cartões / vouchers</v>
          </cell>
          <cell r="I9736" t="str">
            <v>junho</v>
          </cell>
          <cell r="N9736">
            <v>4.13</v>
          </cell>
        </row>
        <row r="9737">
          <cell r="B9737" t="str">
            <v>TAXA MAESTRO</v>
          </cell>
          <cell r="C9737" t="str">
            <v>(-) Taxas de cartões / vouchers</v>
          </cell>
          <cell r="I9737" t="str">
            <v>junho</v>
          </cell>
          <cell r="N9737">
            <v>165.19</v>
          </cell>
        </row>
        <row r="9738">
          <cell r="B9738" t="str">
            <v>TAXA ELO DEBITO</v>
          </cell>
          <cell r="C9738" t="str">
            <v>(-) Taxas de cartões / vouchers</v>
          </cell>
          <cell r="I9738" t="str">
            <v>junho</v>
          </cell>
          <cell r="N9738">
            <v>68.540000000000006</v>
          </cell>
        </row>
        <row r="9739">
          <cell r="B9739" t="str">
            <v>TAXA MAESTRO</v>
          </cell>
          <cell r="C9739" t="str">
            <v>(-) Taxas de cartões / vouchers</v>
          </cell>
          <cell r="I9739" t="str">
            <v>junho</v>
          </cell>
          <cell r="N9739">
            <v>104.11</v>
          </cell>
        </row>
        <row r="9740">
          <cell r="B9740" t="str">
            <v>TAXA VISA ELECTRON</v>
          </cell>
          <cell r="C9740" t="str">
            <v>(-) Taxas de cartões / vouchers</v>
          </cell>
          <cell r="I9740" t="str">
            <v>junho</v>
          </cell>
          <cell r="N9740">
            <v>6.14</v>
          </cell>
        </row>
        <row r="9741">
          <cell r="B9741" t="str">
            <v>TAXA ADMINISTRATIVA</v>
          </cell>
          <cell r="C9741" t="str">
            <v>(-) Taxas de cartões / vouchers</v>
          </cell>
          <cell r="I9741" t="str">
            <v>junho</v>
          </cell>
          <cell r="N9741">
            <v>6</v>
          </cell>
        </row>
        <row r="9742">
          <cell r="B9742" t="str">
            <v>TAXA AMEX</v>
          </cell>
          <cell r="C9742" t="str">
            <v>(-) Taxas de cartões / vouchers</v>
          </cell>
          <cell r="I9742" t="str">
            <v>junho</v>
          </cell>
          <cell r="N9742">
            <v>117.19</v>
          </cell>
        </row>
        <row r="9743">
          <cell r="B9743" t="str">
            <v>TAXA ELO CREDITO</v>
          </cell>
          <cell r="C9743" t="str">
            <v>(-) Taxas de cartões / vouchers</v>
          </cell>
          <cell r="I9743" t="str">
            <v>junho</v>
          </cell>
          <cell r="N9743">
            <v>55.61</v>
          </cell>
        </row>
        <row r="9744">
          <cell r="B9744" t="str">
            <v>TAXA MASTERCARD</v>
          </cell>
          <cell r="C9744" t="str">
            <v>(-) Taxas de cartões / vouchers</v>
          </cell>
          <cell r="I9744" t="str">
            <v>junho</v>
          </cell>
          <cell r="N9744">
            <v>537.76</v>
          </cell>
        </row>
        <row r="9745">
          <cell r="B9745" t="str">
            <v>TAXA VISA</v>
          </cell>
          <cell r="C9745" t="str">
            <v>(-) Taxas de cartões / vouchers</v>
          </cell>
          <cell r="I9745" t="str">
            <v>junho</v>
          </cell>
          <cell r="N9745">
            <v>286.74</v>
          </cell>
        </row>
        <row r="9746">
          <cell r="B9746" t="str">
            <v>TAXA AMEX</v>
          </cell>
          <cell r="C9746" t="str">
            <v>(-) Taxas de cartões / vouchers</v>
          </cell>
          <cell r="I9746" t="str">
            <v>junho</v>
          </cell>
          <cell r="N9746">
            <v>96.18</v>
          </cell>
        </row>
        <row r="9747">
          <cell r="B9747" t="str">
            <v>TAXA ELO CREDITO</v>
          </cell>
          <cell r="C9747" t="str">
            <v>(-) Taxas de cartões / vouchers</v>
          </cell>
          <cell r="I9747" t="str">
            <v>junho</v>
          </cell>
          <cell r="N9747">
            <v>27.42</v>
          </cell>
        </row>
        <row r="9748">
          <cell r="B9748" t="str">
            <v>TAXA MASTERCARD</v>
          </cell>
          <cell r="C9748" t="str">
            <v>(-) Taxas de cartões / vouchers</v>
          </cell>
          <cell r="I9748" t="str">
            <v>junho</v>
          </cell>
          <cell r="N9748">
            <v>717.12</v>
          </cell>
        </row>
        <row r="9749">
          <cell r="B9749" t="str">
            <v>TAXA VISA</v>
          </cell>
          <cell r="C9749" t="str">
            <v>(-) Taxas de cartões / vouchers</v>
          </cell>
          <cell r="I9749" t="str">
            <v>junho</v>
          </cell>
          <cell r="N9749">
            <v>473.78</v>
          </cell>
        </row>
        <row r="9750">
          <cell r="B9750" t="str">
            <v>TAXA AMEX</v>
          </cell>
          <cell r="C9750" t="str">
            <v>(-) Taxas de cartões / vouchers</v>
          </cell>
          <cell r="I9750" t="str">
            <v>junho</v>
          </cell>
          <cell r="N9750">
            <v>27.06</v>
          </cell>
        </row>
        <row r="9751">
          <cell r="B9751" t="str">
            <v>TAXA ELO CREDITO</v>
          </cell>
          <cell r="C9751" t="str">
            <v>(-) Taxas de cartões / vouchers</v>
          </cell>
          <cell r="I9751" t="str">
            <v>junho</v>
          </cell>
          <cell r="N9751">
            <v>68</v>
          </cell>
        </row>
        <row r="9752">
          <cell r="B9752" t="str">
            <v>TAXA MASTERCARD</v>
          </cell>
          <cell r="C9752" t="str">
            <v>(-) Taxas de cartões / vouchers</v>
          </cell>
          <cell r="I9752" t="str">
            <v>junho</v>
          </cell>
          <cell r="N9752">
            <v>519.20000000000005</v>
          </cell>
        </row>
        <row r="9753">
          <cell r="B9753" t="str">
            <v>TAXA VISA</v>
          </cell>
          <cell r="C9753" t="str">
            <v>(-) Taxas de cartões / vouchers</v>
          </cell>
          <cell r="I9753" t="str">
            <v>junho</v>
          </cell>
          <cell r="N9753">
            <v>495.08</v>
          </cell>
        </row>
        <row r="9754">
          <cell r="B9754" t="str">
            <v>TAXA ALELO</v>
          </cell>
          <cell r="C9754" t="str">
            <v>(-) Taxas de cartões / vouchers</v>
          </cell>
          <cell r="I9754" t="str">
            <v>junho</v>
          </cell>
          <cell r="N9754">
            <v>15.15</v>
          </cell>
        </row>
        <row r="9755">
          <cell r="B9755" t="str">
            <v>TAXA ADMINISTRATIVA</v>
          </cell>
          <cell r="C9755" t="str">
            <v>(-) Taxas de cartões / vouchers</v>
          </cell>
          <cell r="I9755" t="str">
            <v>junho</v>
          </cell>
          <cell r="N9755">
            <v>267.89</v>
          </cell>
        </row>
        <row r="9756">
          <cell r="B9756" t="str">
            <v>TAXA MAESTRO</v>
          </cell>
          <cell r="C9756" t="str">
            <v>(-) Taxas de cartões / vouchers</v>
          </cell>
          <cell r="I9756" t="str">
            <v>junho</v>
          </cell>
          <cell r="N9756">
            <v>17.54</v>
          </cell>
        </row>
        <row r="9757">
          <cell r="B9757" t="str">
            <v>TAXA VISA ELECTRON</v>
          </cell>
          <cell r="C9757" t="str">
            <v>(-) Taxas de cartões / vouchers</v>
          </cell>
          <cell r="I9757" t="str">
            <v>junho</v>
          </cell>
          <cell r="N9757">
            <v>18.63</v>
          </cell>
        </row>
        <row r="9758">
          <cell r="B9758" t="str">
            <v>TAXA MASTERCARD</v>
          </cell>
          <cell r="C9758" t="str">
            <v>(-) Taxas de cartões / vouchers</v>
          </cell>
          <cell r="I9758" t="str">
            <v>junho</v>
          </cell>
          <cell r="N9758">
            <v>183.87</v>
          </cell>
        </row>
        <row r="9759">
          <cell r="B9759" t="str">
            <v>TAXA VISA</v>
          </cell>
          <cell r="C9759" t="str">
            <v>(-) Taxas de cartões / vouchers</v>
          </cell>
          <cell r="I9759" t="str">
            <v>junho</v>
          </cell>
          <cell r="N9759">
            <v>69.33</v>
          </cell>
        </row>
        <row r="9760">
          <cell r="B9760" t="str">
            <v>TAXA ADMINISTRATIVA</v>
          </cell>
          <cell r="C9760" t="str">
            <v>(-) Taxas de cartões / vouchers</v>
          </cell>
          <cell r="I9760" t="str">
            <v>junho</v>
          </cell>
          <cell r="N9760">
            <v>16.55</v>
          </cell>
        </row>
        <row r="9761">
          <cell r="B9761" t="str">
            <v>TAXA MAESTRO</v>
          </cell>
          <cell r="C9761" t="str">
            <v>(-) Taxas de cartões / vouchers</v>
          </cell>
          <cell r="I9761" t="str">
            <v>junho</v>
          </cell>
          <cell r="N9761">
            <v>17.260000000000002</v>
          </cell>
        </row>
        <row r="9762">
          <cell r="B9762" t="str">
            <v>TAXA VISA ELECTRON</v>
          </cell>
          <cell r="C9762" t="str">
            <v>(-) Taxas de cartões / vouchers</v>
          </cell>
          <cell r="I9762" t="str">
            <v>junho</v>
          </cell>
          <cell r="N9762">
            <v>2.88</v>
          </cell>
        </row>
        <row r="9763">
          <cell r="B9763" t="str">
            <v>TAXA ELO CREDITO</v>
          </cell>
          <cell r="C9763" t="str">
            <v>(-) Taxas de cartões / vouchers</v>
          </cell>
          <cell r="I9763" t="str">
            <v>junho</v>
          </cell>
          <cell r="N9763">
            <v>373.85</v>
          </cell>
        </row>
        <row r="9764">
          <cell r="B9764" t="str">
            <v>TAXA AMEX</v>
          </cell>
          <cell r="C9764" t="str">
            <v>(-) Taxas de cartões / vouchers</v>
          </cell>
          <cell r="I9764" t="str">
            <v>junho</v>
          </cell>
          <cell r="N9764">
            <v>141.06</v>
          </cell>
        </row>
        <row r="9765">
          <cell r="B9765" t="str">
            <v>TAXA MASTERCARD</v>
          </cell>
          <cell r="C9765" t="str">
            <v>(-) Taxas de cartões / vouchers</v>
          </cell>
          <cell r="I9765" t="str">
            <v>junho</v>
          </cell>
          <cell r="N9765">
            <v>230.06</v>
          </cell>
        </row>
        <row r="9766">
          <cell r="B9766" t="str">
            <v>TAXA VISA</v>
          </cell>
          <cell r="C9766" t="str">
            <v>(-) Taxas de cartões / vouchers</v>
          </cell>
          <cell r="I9766" t="str">
            <v>junho</v>
          </cell>
          <cell r="N9766">
            <v>376.38</v>
          </cell>
        </row>
        <row r="9767">
          <cell r="B9767" t="str">
            <v>TAXA ALELO</v>
          </cell>
          <cell r="C9767" t="str">
            <v>(-) Taxas de cartões / vouchers</v>
          </cell>
          <cell r="I9767" t="str">
            <v>junho</v>
          </cell>
          <cell r="N9767">
            <v>22.94</v>
          </cell>
        </row>
        <row r="9768">
          <cell r="B9768" t="str">
            <v>TAXA ADMINISTRATIVA</v>
          </cell>
          <cell r="C9768" t="str">
            <v>(-) Taxas de cartões / vouchers</v>
          </cell>
          <cell r="I9768" t="str">
            <v>junho</v>
          </cell>
          <cell r="N9768">
            <v>29.45</v>
          </cell>
        </row>
        <row r="9769">
          <cell r="B9769" t="str">
            <v>TAXA ELO DEBITO</v>
          </cell>
          <cell r="C9769" t="str">
            <v>(-) Taxas de cartões / vouchers</v>
          </cell>
          <cell r="I9769" t="str">
            <v>junho</v>
          </cell>
          <cell r="N9769">
            <v>11.42</v>
          </cell>
        </row>
        <row r="9770">
          <cell r="B9770" t="str">
            <v>TAXA MAESTRO</v>
          </cell>
          <cell r="C9770" t="str">
            <v>(-) Taxas de cartões / vouchers</v>
          </cell>
          <cell r="I9770" t="str">
            <v>junho</v>
          </cell>
          <cell r="N9770">
            <v>28.57</v>
          </cell>
        </row>
        <row r="9771">
          <cell r="B9771" t="str">
            <v>TAXA VISA ELECTRON</v>
          </cell>
          <cell r="C9771" t="str">
            <v>(-) Taxas de cartões / vouchers</v>
          </cell>
          <cell r="I9771" t="str">
            <v>junho</v>
          </cell>
          <cell r="N9771">
            <v>60.49</v>
          </cell>
        </row>
        <row r="9772">
          <cell r="B9772" t="str">
            <v>TAXA AMEX</v>
          </cell>
          <cell r="C9772" t="str">
            <v>(-) Taxas de cartões / vouchers</v>
          </cell>
          <cell r="I9772" t="str">
            <v>junho</v>
          </cell>
          <cell r="N9772">
            <v>80.510000000000005</v>
          </cell>
        </row>
        <row r="9773">
          <cell r="B9773" t="str">
            <v>TAXA ELO CREDITO</v>
          </cell>
          <cell r="C9773" t="str">
            <v>(-) Taxas de cartões / vouchers</v>
          </cell>
          <cell r="I9773" t="str">
            <v>junho</v>
          </cell>
          <cell r="N9773">
            <v>39.49</v>
          </cell>
        </row>
        <row r="9774">
          <cell r="B9774" t="str">
            <v>TAXA MASTERCARD</v>
          </cell>
          <cell r="C9774" t="str">
            <v>(-) Taxas de cartões / vouchers</v>
          </cell>
          <cell r="I9774" t="str">
            <v>junho</v>
          </cell>
          <cell r="N9774">
            <v>301.79000000000002</v>
          </cell>
        </row>
        <row r="9775">
          <cell r="B9775" t="str">
            <v>TAXA VISA</v>
          </cell>
          <cell r="C9775" t="str">
            <v>(-) Taxas de cartões / vouchers</v>
          </cell>
          <cell r="I9775" t="str">
            <v>junho</v>
          </cell>
          <cell r="N9775">
            <v>397.36</v>
          </cell>
        </row>
        <row r="9776">
          <cell r="B9776" t="str">
            <v>TAXA ALELO</v>
          </cell>
          <cell r="C9776" t="str">
            <v>(-) Taxas de cartões / vouchers</v>
          </cell>
          <cell r="I9776" t="str">
            <v>junho</v>
          </cell>
          <cell r="N9776">
            <v>15.15</v>
          </cell>
        </row>
        <row r="9777">
          <cell r="B9777" t="str">
            <v>TAXA SODEXO</v>
          </cell>
          <cell r="C9777" t="str">
            <v>(-) Taxas de cartões / vouchers</v>
          </cell>
          <cell r="I9777" t="str">
            <v>junho</v>
          </cell>
          <cell r="N9777">
            <v>154.54</v>
          </cell>
        </row>
        <row r="9778">
          <cell r="B9778" t="str">
            <v>TAXA ADMINISTRATIVA</v>
          </cell>
          <cell r="C9778" t="str">
            <v>(-) Taxas de cartões / vouchers</v>
          </cell>
          <cell r="I9778" t="str">
            <v>junho</v>
          </cell>
          <cell r="N9778">
            <v>55.49</v>
          </cell>
        </row>
        <row r="9779">
          <cell r="B9779" t="str">
            <v>TAXA MAESTRO</v>
          </cell>
          <cell r="C9779" t="str">
            <v>(-) Taxas de cartões / vouchers</v>
          </cell>
          <cell r="I9779" t="str">
            <v>junho</v>
          </cell>
          <cell r="N9779">
            <v>103.07</v>
          </cell>
        </row>
        <row r="9780">
          <cell r="B9780" t="str">
            <v>TAXA VISA ELECTRON</v>
          </cell>
          <cell r="C9780" t="str">
            <v>(-) Taxas de cartões / vouchers</v>
          </cell>
          <cell r="I9780" t="str">
            <v>junho</v>
          </cell>
          <cell r="N9780">
            <v>63.41</v>
          </cell>
        </row>
        <row r="9781">
          <cell r="B9781" t="str">
            <v>TAXA AMEX</v>
          </cell>
          <cell r="C9781" t="str">
            <v>(-) Taxas de cartões / vouchers</v>
          </cell>
          <cell r="I9781" t="str">
            <v>junho</v>
          </cell>
          <cell r="N9781">
            <v>142.1</v>
          </cell>
        </row>
        <row r="9782">
          <cell r="B9782" t="str">
            <v>TAXA ELO CREDITO</v>
          </cell>
          <cell r="C9782" t="str">
            <v>(-) Taxas de cartões / vouchers</v>
          </cell>
          <cell r="I9782" t="str">
            <v>junho</v>
          </cell>
          <cell r="N9782">
            <v>79.53</v>
          </cell>
        </row>
        <row r="9783">
          <cell r="B9783" t="str">
            <v>TAXA MASTERCARD</v>
          </cell>
          <cell r="C9783" t="str">
            <v>(-) Taxas de cartões / vouchers</v>
          </cell>
          <cell r="I9783" t="str">
            <v>junho</v>
          </cell>
          <cell r="N9783">
            <v>838.75</v>
          </cell>
        </row>
        <row r="9784">
          <cell r="B9784" t="str">
            <v>TAXA VISA</v>
          </cell>
          <cell r="C9784" t="str">
            <v>(-) Taxas de cartões / vouchers</v>
          </cell>
          <cell r="I9784" t="str">
            <v>junho</v>
          </cell>
          <cell r="N9784">
            <v>423.68</v>
          </cell>
        </row>
        <row r="9785">
          <cell r="B9785" t="str">
            <v>TAXA ALELO</v>
          </cell>
          <cell r="C9785" t="str">
            <v>(-) Taxas de cartões / vouchers</v>
          </cell>
          <cell r="I9785" t="str">
            <v>junho</v>
          </cell>
          <cell r="N9785">
            <v>57.87</v>
          </cell>
        </row>
        <row r="9786">
          <cell r="B9786" t="str">
            <v>TAXA ADMINISTRATIVA</v>
          </cell>
          <cell r="C9786" t="str">
            <v>(-) Taxas de cartões / vouchers</v>
          </cell>
          <cell r="I9786" t="str">
            <v>junho</v>
          </cell>
          <cell r="N9786">
            <v>156.37</v>
          </cell>
        </row>
        <row r="9787">
          <cell r="B9787" t="str">
            <v>TAXA ELO DEBITO</v>
          </cell>
          <cell r="C9787" t="str">
            <v>(-) Taxas de cartões / vouchers</v>
          </cell>
          <cell r="I9787" t="str">
            <v>junho</v>
          </cell>
          <cell r="N9787">
            <v>3.42</v>
          </cell>
        </row>
        <row r="9788">
          <cell r="B9788" t="str">
            <v>TAXA VISA ELECTRON</v>
          </cell>
          <cell r="C9788" t="str">
            <v>(-) Taxas de cartões / vouchers</v>
          </cell>
          <cell r="I9788" t="str">
            <v>junho</v>
          </cell>
          <cell r="N9788">
            <v>29.68</v>
          </cell>
        </row>
        <row r="9789">
          <cell r="B9789" t="str">
            <v>TAXA MAESTRO</v>
          </cell>
          <cell r="C9789" t="str">
            <v>(-) Taxas de cartões / vouchers</v>
          </cell>
          <cell r="I9789" t="str">
            <v>junho</v>
          </cell>
          <cell r="N9789">
            <v>8.1199999999999992</v>
          </cell>
        </row>
        <row r="9790">
          <cell r="B9790" t="str">
            <v>TAXA MAESTRO</v>
          </cell>
          <cell r="C9790" t="str">
            <v>(-) Taxas de cartões / vouchers</v>
          </cell>
          <cell r="I9790" t="str">
            <v>junho</v>
          </cell>
          <cell r="N9790">
            <v>70.44</v>
          </cell>
        </row>
        <row r="9791">
          <cell r="B9791" t="str">
            <v>TAXA ELO DEBITO</v>
          </cell>
          <cell r="C9791" t="str">
            <v>(-) Taxas de cartões / vouchers</v>
          </cell>
          <cell r="I9791" t="str">
            <v>junho</v>
          </cell>
          <cell r="N9791">
            <v>21.44</v>
          </cell>
        </row>
        <row r="9792">
          <cell r="B9792" t="str">
            <v>TAXA MAESTRO</v>
          </cell>
          <cell r="C9792" t="str">
            <v>(-) Taxas de cartões / vouchers</v>
          </cell>
          <cell r="I9792" t="str">
            <v>junho</v>
          </cell>
          <cell r="N9792">
            <v>0.63</v>
          </cell>
        </row>
        <row r="9793">
          <cell r="B9793" t="str">
            <v>TAXA MAESTRO</v>
          </cell>
          <cell r="C9793" t="str">
            <v>(-) Taxas de cartões / vouchers</v>
          </cell>
          <cell r="I9793" t="str">
            <v>junho</v>
          </cell>
          <cell r="N9793">
            <v>127.59</v>
          </cell>
        </row>
        <row r="9794">
          <cell r="B9794" t="str">
            <v>TAXA ELO DEBITO</v>
          </cell>
          <cell r="C9794" t="str">
            <v>(-) Taxas de cartões / vouchers</v>
          </cell>
          <cell r="I9794" t="str">
            <v>junho</v>
          </cell>
          <cell r="N9794">
            <v>13.91</v>
          </cell>
        </row>
        <row r="9795">
          <cell r="B9795" t="str">
            <v>TAXA MAESTRO</v>
          </cell>
          <cell r="C9795" t="str">
            <v>(-) Taxas de cartões / vouchers</v>
          </cell>
          <cell r="I9795" t="str">
            <v>junho</v>
          </cell>
          <cell r="N9795">
            <v>29.22</v>
          </cell>
        </row>
        <row r="9796">
          <cell r="B9796" t="str">
            <v>TAXA VISA ELECTRON</v>
          </cell>
          <cell r="C9796" t="str">
            <v>(-) Taxas de cartões / vouchers</v>
          </cell>
          <cell r="I9796" t="str">
            <v>junho</v>
          </cell>
          <cell r="N9796">
            <v>69.900000000000006</v>
          </cell>
        </row>
        <row r="9797">
          <cell r="B9797" t="str">
            <v>TAXA AMEX</v>
          </cell>
          <cell r="C9797" t="str">
            <v>(-) Taxas de cartões / vouchers</v>
          </cell>
          <cell r="I9797" t="str">
            <v>junho</v>
          </cell>
          <cell r="N9797">
            <v>86.92</v>
          </cell>
        </row>
        <row r="9798">
          <cell r="B9798" t="str">
            <v>TAXA ELO CREDITO</v>
          </cell>
          <cell r="C9798" t="str">
            <v>(-) Taxas de cartões / vouchers</v>
          </cell>
          <cell r="I9798" t="str">
            <v>junho</v>
          </cell>
          <cell r="N9798">
            <v>2.67</v>
          </cell>
        </row>
        <row r="9799">
          <cell r="B9799" t="str">
            <v>TAXA MASTERCARD</v>
          </cell>
          <cell r="C9799" t="str">
            <v>(-) Taxas de cartões / vouchers</v>
          </cell>
          <cell r="I9799" t="str">
            <v>junho</v>
          </cell>
          <cell r="N9799">
            <v>535.11</v>
          </cell>
        </row>
        <row r="9800">
          <cell r="B9800" t="str">
            <v>TAXA VISA</v>
          </cell>
          <cell r="C9800" t="str">
            <v>(-) Taxas de cartões / vouchers</v>
          </cell>
          <cell r="I9800" t="str">
            <v>junho</v>
          </cell>
          <cell r="N9800">
            <v>370.08</v>
          </cell>
        </row>
        <row r="9801">
          <cell r="B9801" t="str">
            <v>TAXA AMEX</v>
          </cell>
          <cell r="C9801" t="str">
            <v>(-) Taxas de cartões / vouchers</v>
          </cell>
          <cell r="I9801" t="str">
            <v>junho</v>
          </cell>
          <cell r="N9801">
            <v>96.87</v>
          </cell>
        </row>
        <row r="9802">
          <cell r="B9802" t="str">
            <v>TAXA ELO CREDITO</v>
          </cell>
          <cell r="C9802" t="str">
            <v>(-) Taxas de cartões / vouchers</v>
          </cell>
          <cell r="I9802" t="str">
            <v>junho</v>
          </cell>
          <cell r="N9802">
            <v>121.29</v>
          </cell>
        </row>
        <row r="9803">
          <cell r="B9803" t="str">
            <v>TAXA VISA</v>
          </cell>
          <cell r="C9803" t="str">
            <v>(-) Taxas de cartões / vouchers</v>
          </cell>
          <cell r="I9803" t="str">
            <v>junho</v>
          </cell>
          <cell r="N9803">
            <v>592.69000000000005</v>
          </cell>
        </row>
        <row r="9804">
          <cell r="B9804" t="str">
            <v>TAXA AMEX</v>
          </cell>
          <cell r="C9804" t="str">
            <v>(-) Taxas de cartões / vouchers</v>
          </cell>
          <cell r="I9804" t="str">
            <v>junho</v>
          </cell>
          <cell r="N9804">
            <v>149.24</v>
          </cell>
        </row>
        <row r="9805">
          <cell r="B9805" t="str">
            <v>TAXA ELO CREDITO</v>
          </cell>
          <cell r="C9805" t="str">
            <v>(-) Taxas de cartões / vouchers</v>
          </cell>
          <cell r="I9805" t="str">
            <v>junho</v>
          </cell>
          <cell r="N9805">
            <v>1.86</v>
          </cell>
        </row>
        <row r="9806">
          <cell r="B9806" t="str">
            <v>TAXA MASTERCARD</v>
          </cell>
          <cell r="C9806" t="str">
            <v>(-) Taxas de cartões / vouchers</v>
          </cell>
          <cell r="I9806" t="str">
            <v>junho</v>
          </cell>
          <cell r="N9806">
            <v>298.55</v>
          </cell>
        </row>
        <row r="9807">
          <cell r="B9807" t="str">
            <v>TAXA VISA</v>
          </cell>
          <cell r="C9807" t="str">
            <v>(-) Taxas de cartões / vouchers</v>
          </cell>
          <cell r="I9807" t="str">
            <v>junho</v>
          </cell>
          <cell r="N9807">
            <v>305.95999999999998</v>
          </cell>
        </row>
        <row r="9808">
          <cell r="B9808" t="str">
            <v>TAXA VISA ELECTRON</v>
          </cell>
          <cell r="C9808" t="str">
            <v>(-) Taxas de cartões / vouchers</v>
          </cell>
          <cell r="I9808" t="str">
            <v>junho</v>
          </cell>
          <cell r="N9808">
            <v>66.599999999999994</v>
          </cell>
        </row>
        <row r="9809">
          <cell r="B9809" t="str">
            <v>TAXA MASTERCARD</v>
          </cell>
          <cell r="C9809" t="str">
            <v>(-) Taxas de cartões / vouchers</v>
          </cell>
          <cell r="I9809" t="str">
            <v>junho</v>
          </cell>
          <cell r="N9809">
            <v>567.46</v>
          </cell>
        </row>
        <row r="9810">
          <cell r="B9810" t="str">
            <v>TAXA ADMINISTRATIVA</v>
          </cell>
          <cell r="C9810" t="str">
            <v>(-) Taxas de cartões / vouchers</v>
          </cell>
          <cell r="I9810" t="str">
            <v>junho</v>
          </cell>
          <cell r="N9810">
            <v>292.14999999999998</v>
          </cell>
        </row>
        <row r="9811">
          <cell r="B9811" t="str">
            <v>TAXA VISA ELECTRON</v>
          </cell>
          <cell r="C9811" t="str">
            <v>(-) Taxas de cartões / vouchers</v>
          </cell>
          <cell r="I9811" t="str">
            <v>junho</v>
          </cell>
          <cell r="N9811">
            <v>6.95</v>
          </cell>
        </row>
        <row r="9812">
          <cell r="B9812" t="str">
            <v>TAXA MAESTRO</v>
          </cell>
          <cell r="C9812" t="str">
            <v>(-) Taxas de cartões / vouchers</v>
          </cell>
          <cell r="I9812" t="str">
            <v>junho</v>
          </cell>
          <cell r="N9812">
            <v>15.91</v>
          </cell>
        </row>
        <row r="9813">
          <cell r="B9813" t="str">
            <v>TAXA AMEX</v>
          </cell>
          <cell r="C9813" t="str">
            <v>(-) Taxas de cartões / vouchers</v>
          </cell>
          <cell r="I9813" t="str">
            <v>junho</v>
          </cell>
          <cell r="N9813">
            <v>107.98</v>
          </cell>
        </row>
        <row r="9814">
          <cell r="B9814" t="str">
            <v>TAXA MASTERCARD</v>
          </cell>
          <cell r="C9814" t="str">
            <v>(-) Taxas de cartões / vouchers</v>
          </cell>
          <cell r="I9814" t="str">
            <v>junho</v>
          </cell>
          <cell r="N9814">
            <v>157.22</v>
          </cell>
        </row>
        <row r="9815">
          <cell r="B9815" t="str">
            <v>TAXA VISA</v>
          </cell>
          <cell r="C9815" t="str">
            <v>(-) Taxas de cartões / vouchers</v>
          </cell>
          <cell r="I9815" t="str">
            <v>junho</v>
          </cell>
          <cell r="N9815">
            <v>75.14</v>
          </cell>
        </row>
        <row r="9816">
          <cell r="B9816" t="str">
            <v>TAXA ADMINISTRATIVA</v>
          </cell>
          <cell r="C9816" t="str">
            <v>(-) Taxas de cartões / vouchers</v>
          </cell>
          <cell r="I9816" t="str">
            <v>junho</v>
          </cell>
          <cell r="N9816">
            <v>29.44</v>
          </cell>
        </row>
        <row r="9817">
          <cell r="B9817" t="str">
            <v>TAXA MAESTRO</v>
          </cell>
          <cell r="C9817" t="str">
            <v>(-) Taxas de cartões / vouchers</v>
          </cell>
          <cell r="I9817" t="str">
            <v>junho</v>
          </cell>
          <cell r="N9817">
            <v>29.9</v>
          </cell>
        </row>
        <row r="9818">
          <cell r="B9818" t="str">
            <v>TAXA VISA ELECTRON</v>
          </cell>
          <cell r="C9818" t="str">
            <v>(-) Taxas de cartões / vouchers</v>
          </cell>
          <cell r="I9818" t="str">
            <v>junho</v>
          </cell>
          <cell r="N9818">
            <v>17.98</v>
          </cell>
        </row>
        <row r="9819">
          <cell r="B9819" t="str">
            <v>TAXA AMEX</v>
          </cell>
          <cell r="C9819" t="str">
            <v>(-) Taxas de cartões / vouchers</v>
          </cell>
          <cell r="I9819" t="str">
            <v>junho</v>
          </cell>
          <cell r="N9819">
            <v>62.91</v>
          </cell>
        </row>
        <row r="9820">
          <cell r="B9820" t="str">
            <v>TAXA MASTERCARD</v>
          </cell>
          <cell r="C9820" t="str">
            <v>(-) Taxas de cartões / vouchers</v>
          </cell>
          <cell r="I9820" t="str">
            <v>junho</v>
          </cell>
          <cell r="N9820">
            <v>183.35</v>
          </cell>
        </row>
        <row r="9821">
          <cell r="B9821" t="str">
            <v>TAXA ALELO</v>
          </cell>
          <cell r="C9821" t="str">
            <v>(-) Taxas de cartões / vouchers</v>
          </cell>
          <cell r="I9821" t="str">
            <v>junho</v>
          </cell>
          <cell r="N9821">
            <v>46.34</v>
          </cell>
        </row>
        <row r="9822">
          <cell r="B9822" t="str">
            <v>TAXA VISA</v>
          </cell>
          <cell r="C9822" t="str">
            <v>(-) Taxas de cartões / vouchers</v>
          </cell>
          <cell r="I9822" t="str">
            <v>junho</v>
          </cell>
          <cell r="N9822">
            <v>307.95</v>
          </cell>
        </row>
        <row r="9823">
          <cell r="B9823" t="str">
            <v>TAXA ALELO</v>
          </cell>
          <cell r="C9823" t="str">
            <v>(-) Taxas de cartões / vouchers</v>
          </cell>
          <cell r="I9823" t="str">
            <v>junho</v>
          </cell>
          <cell r="N9823">
            <v>111.83</v>
          </cell>
        </row>
        <row r="9824">
          <cell r="B9824" t="str">
            <v>TAXA ADMINISTRATIVA</v>
          </cell>
          <cell r="C9824" t="str">
            <v>(-) Taxas de cartões / vouchers</v>
          </cell>
          <cell r="I9824" t="str">
            <v>junho</v>
          </cell>
          <cell r="N9824">
            <v>5.82</v>
          </cell>
        </row>
        <row r="9825">
          <cell r="B9825" t="str">
            <v>TAXA ELO DEBITO</v>
          </cell>
          <cell r="C9825" t="str">
            <v>(-) Taxas de cartões / vouchers</v>
          </cell>
          <cell r="I9825" t="str">
            <v>junho</v>
          </cell>
          <cell r="N9825">
            <v>14.34</v>
          </cell>
        </row>
        <row r="9826">
          <cell r="B9826" t="str">
            <v>TAXA ELO DEBITO</v>
          </cell>
          <cell r="C9826" t="str">
            <v>(-) Taxas de cartões / vouchers</v>
          </cell>
          <cell r="I9826" t="str">
            <v>junho</v>
          </cell>
          <cell r="N9826">
            <v>2.78</v>
          </cell>
        </row>
        <row r="9827">
          <cell r="B9827" t="str">
            <v>TAXA VISA ELECTRON</v>
          </cell>
          <cell r="C9827" t="str">
            <v>(-) Taxas de cartões / vouchers</v>
          </cell>
          <cell r="I9827" t="str">
            <v>junho</v>
          </cell>
          <cell r="N9827">
            <v>18.04</v>
          </cell>
        </row>
        <row r="9828">
          <cell r="B9828" t="str">
            <v>TAXA MAESTRO</v>
          </cell>
          <cell r="C9828" t="str">
            <v>(-) Taxas de cartões / vouchers</v>
          </cell>
          <cell r="I9828" t="str">
            <v>junho</v>
          </cell>
          <cell r="N9828">
            <v>25.88</v>
          </cell>
        </row>
        <row r="9829">
          <cell r="B9829" t="str">
            <v>TAXA MAESTRO</v>
          </cell>
          <cell r="C9829" t="str">
            <v>(-) Taxas de cartões / vouchers</v>
          </cell>
          <cell r="I9829" t="str">
            <v>junho</v>
          </cell>
          <cell r="N9829">
            <v>39.72</v>
          </cell>
        </row>
        <row r="9830">
          <cell r="B9830" t="str">
            <v>TAXA VISA ELECTRON</v>
          </cell>
          <cell r="C9830" t="str">
            <v>(-) Taxas de cartões / vouchers</v>
          </cell>
          <cell r="I9830" t="str">
            <v>junho</v>
          </cell>
          <cell r="N9830">
            <v>7.87</v>
          </cell>
        </row>
        <row r="9831">
          <cell r="B9831" t="str">
            <v>TAXA ELO CREDITO</v>
          </cell>
          <cell r="C9831" t="str">
            <v>(-) Taxas de cartões / vouchers</v>
          </cell>
          <cell r="I9831" t="str">
            <v>junho</v>
          </cell>
          <cell r="N9831">
            <v>16.27</v>
          </cell>
        </row>
        <row r="9832">
          <cell r="B9832" t="str">
            <v>TAXA AMEX</v>
          </cell>
          <cell r="C9832" t="str">
            <v>(-) Taxas de cartões / vouchers</v>
          </cell>
          <cell r="I9832" t="str">
            <v>junho</v>
          </cell>
          <cell r="N9832">
            <v>36.83</v>
          </cell>
        </row>
        <row r="9833">
          <cell r="B9833" t="str">
            <v>TAXA MASTERCARD</v>
          </cell>
          <cell r="C9833" t="str">
            <v>(-) Taxas de cartões / vouchers</v>
          </cell>
          <cell r="I9833" t="str">
            <v>junho</v>
          </cell>
          <cell r="N9833">
            <v>347.73</v>
          </cell>
        </row>
        <row r="9834">
          <cell r="B9834" t="str">
            <v>TAXA VISA</v>
          </cell>
          <cell r="C9834" t="str">
            <v>(-) Taxas de cartões / vouchers</v>
          </cell>
          <cell r="I9834" t="str">
            <v>junho</v>
          </cell>
          <cell r="N9834">
            <v>176.66</v>
          </cell>
        </row>
        <row r="9835">
          <cell r="B9835" t="str">
            <v>TAXA AMEX</v>
          </cell>
          <cell r="C9835" t="str">
            <v>(-) Taxas de cartões / vouchers</v>
          </cell>
          <cell r="I9835" t="str">
            <v>junho</v>
          </cell>
          <cell r="N9835">
            <v>72</v>
          </cell>
        </row>
        <row r="9836">
          <cell r="B9836" t="str">
            <v>TAXA ELO CREDITO</v>
          </cell>
          <cell r="C9836" t="str">
            <v>(-) Taxas de cartões / vouchers</v>
          </cell>
          <cell r="I9836" t="str">
            <v>junho</v>
          </cell>
          <cell r="N9836">
            <v>43.25</v>
          </cell>
        </row>
        <row r="9837">
          <cell r="B9837" t="str">
            <v>TAXA MASTERCARD</v>
          </cell>
          <cell r="C9837" t="str">
            <v>(-) Taxas de cartões / vouchers</v>
          </cell>
          <cell r="I9837" t="str">
            <v>junho</v>
          </cell>
          <cell r="N9837">
            <v>220.99</v>
          </cell>
        </row>
        <row r="9838">
          <cell r="B9838" t="str">
            <v>TAXA VISA</v>
          </cell>
          <cell r="C9838" t="str">
            <v>(-) Taxas de cartões / vouchers</v>
          </cell>
          <cell r="I9838" t="str">
            <v>junho</v>
          </cell>
          <cell r="N9838">
            <v>226.94</v>
          </cell>
        </row>
        <row r="9839">
          <cell r="B9839" t="str">
            <v>TAXA ADMINISTRATIVA</v>
          </cell>
          <cell r="C9839" t="str">
            <v>(-) Taxas de cartões / vouchers</v>
          </cell>
          <cell r="I9839" t="str">
            <v>junho</v>
          </cell>
          <cell r="N9839">
            <v>157.93</v>
          </cell>
        </row>
        <row r="9840">
          <cell r="B9840" t="str">
            <v>TAXA VISA ELECTRON</v>
          </cell>
          <cell r="C9840" t="str">
            <v>(-) Taxas de cartões / vouchers</v>
          </cell>
          <cell r="I9840" t="str">
            <v>junho</v>
          </cell>
          <cell r="N9840">
            <v>2.81</v>
          </cell>
        </row>
        <row r="9841">
          <cell r="B9841" t="str">
            <v>TAXA MAESTRO</v>
          </cell>
          <cell r="C9841" t="str">
            <v>(-) Taxas de cartões / vouchers</v>
          </cell>
          <cell r="I9841" t="str">
            <v>junho</v>
          </cell>
          <cell r="N9841">
            <v>25.74</v>
          </cell>
        </row>
        <row r="9842">
          <cell r="B9842" t="str">
            <v>TAXA ELO DEBITO</v>
          </cell>
          <cell r="C9842" t="str">
            <v>(-) Taxas de cartões / vouchers</v>
          </cell>
          <cell r="I9842" t="str">
            <v>junho</v>
          </cell>
          <cell r="N9842">
            <v>7.4</v>
          </cell>
        </row>
        <row r="9843">
          <cell r="B9843" t="str">
            <v>TAXA VISA ELECTRON</v>
          </cell>
          <cell r="C9843" t="str">
            <v>(-) Taxas de cartões / vouchers</v>
          </cell>
          <cell r="I9843" t="str">
            <v>junho</v>
          </cell>
          <cell r="N9843">
            <v>26.17</v>
          </cell>
        </row>
        <row r="9844">
          <cell r="B9844" t="str">
            <v>TAXA MAESTRO</v>
          </cell>
          <cell r="C9844" t="str">
            <v>(-) Taxas de cartões / vouchers</v>
          </cell>
          <cell r="I9844" t="str">
            <v>junho</v>
          </cell>
          <cell r="N9844">
            <v>8.98</v>
          </cell>
        </row>
        <row r="9845">
          <cell r="B9845" t="str">
            <v>TAXA MAESTRO</v>
          </cell>
          <cell r="C9845" t="str">
            <v>(-) Taxas de cartões / vouchers</v>
          </cell>
          <cell r="I9845" t="str">
            <v>junho</v>
          </cell>
          <cell r="N9845">
            <v>41.37</v>
          </cell>
        </row>
        <row r="9846">
          <cell r="B9846" t="str">
            <v>TAXA ELO DEBITO</v>
          </cell>
          <cell r="C9846" t="str">
            <v>(-) Taxas de cartões / vouchers</v>
          </cell>
          <cell r="I9846" t="str">
            <v>junho</v>
          </cell>
          <cell r="N9846">
            <v>12.25</v>
          </cell>
        </row>
        <row r="9847">
          <cell r="B9847" t="str">
            <v>TAXA MAESTRO</v>
          </cell>
          <cell r="C9847" t="str">
            <v>(-) Taxas de cartões / vouchers</v>
          </cell>
          <cell r="I9847" t="str">
            <v>junho</v>
          </cell>
          <cell r="N9847">
            <v>0.06</v>
          </cell>
        </row>
        <row r="9848">
          <cell r="B9848" t="str">
            <v>TAXA MAESTRO</v>
          </cell>
          <cell r="C9848" t="str">
            <v>(-) Taxas de cartões / vouchers</v>
          </cell>
          <cell r="I9848" t="str">
            <v>junho</v>
          </cell>
          <cell r="N9848">
            <v>55.91</v>
          </cell>
        </row>
        <row r="9849">
          <cell r="B9849" t="str">
            <v>TAXA VISA ELECTRON</v>
          </cell>
          <cell r="C9849" t="str">
            <v>(-) Taxas de cartões / vouchers</v>
          </cell>
          <cell r="I9849" t="str">
            <v>junho</v>
          </cell>
          <cell r="N9849">
            <v>32.5</v>
          </cell>
        </row>
        <row r="9850">
          <cell r="B9850" t="str">
            <v>TAXA AMEX</v>
          </cell>
          <cell r="C9850" t="str">
            <v>(-) Taxas de cartões / vouchers</v>
          </cell>
          <cell r="I9850" t="str">
            <v>junho</v>
          </cell>
          <cell r="N9850">
            <v>29.77</v>
          </cell>
        </row>
        <row r="9851">
          <cell r="B9851" t="str">
            <v>TAXA ELO CREDITO</v>
          </cell>
          <cell r="C9851" t="str">
            <v>(-) Taxas de cartões / vouchers</v>
          </cell>
          <cell r="I9851" t="str">
            <v>junho</v>
          </cell>
          <cell r="N9851">
            <v>48.37</v>
          </cell>
        </row>
        <row r="9852">
          <cell r="B9852" t="str">
            <v>TAXA VISA</v>
          </cell>
          <cell r="C9852" t="str">
            <v>(-) Taxas de cartões / vouchers</v>
          </cell>
          <cell r="I9852" t="str">
            <v>junho</v>
          </cell>
          <cell r="N9852">
            <v>203.17</v>
          </cell>
        </row>
        <row r="9853">
          <cell r="B9853" t="str">
            <v>TAXA AMEX</v>
          </cell>
          <cell r="C9853" t="str">
            <v>(-) Taxas de cartões / vouchers</v>
          </cell>
          <cell r="I9853" t="str">
            <v>junho</v>
          </cell>
          <cell r="N9853">
            <v>192.49</v>
          </cell>
        </row>
        <row r="9854">
          <cell r="B9854" t="str">
            <v>TAXA ELO CREDITO</v>
          </cell>
          <cell r="C9854" t="str">
            <v>(-) Taxas de cartões / vouchers</v>
          </cell>
          <cell r="I9854" t="str">
            <v>junho</v>
          </cell>
          <cell r="N9854">
            <v>37.619999999999997</v>
          </cell>
        </row>
        <row r="9855">
          <cell r="B9855" t="str">
            <v>TAXA MASTERCARD</v>
          </cell>
          <cell r="C9855" t="str">
            <v>(-) Taxas de cartões / vouchers</v>
          </cell>
          <cell r="I9855" t="str">
            <v>junho</v>
          </cell>
          <cell r="N9855">
            <v>248.19</v>
          </cell>
        </row>
        <row r="9856">
          <cell r="B9856" t="str">
            <v>TAXA VISA</v>
          </cell>
          <cell r="C9856" t="str">
            <v>(-) Taxas de cartões / vouchers</v>
          </cell>
          <cell r="I9856" t="str">
            <v>junho</v>
          </cell>
          <cell r="N9856">
            <v>380.33</v>
          </cell>
        </row>
        <row r="9857">
          <cell r="B9857" t="str">
            <v>TAXA AMEX</v>
          </cell>
          <cell r="C9857" t="str">
            <v>(-) Taxas de cartões / vouchers</v>
          </cell>
          <cell r="I9857" t="str">
            <v>junho</v>
          </cell>
          <cell r="N9857">
            <v>125.5</v>
          </cell>
        </row>
        <row r="9858">
          <cell r="B9858" t="str">
            <v>TAXA MASTERCARD</v>
          </cell>
          <cell r="C9858" t="str">
            <v>(-) Taxas de cartões / vouchers</v>
          </cell>
          <cell r="I9858" t="str">
            <v>junho</v>
          </cell>
          <cell r="N9858">
            <v>288.51</v>
          </cell>
        </row>
        <row r="9859">
          <cell r="B9859" t="str">
            <v>TAXA VISA</v>
          </cell>
          <cell r="C9859" t="str">
            <v>(-) Taxas de cartões / vouchers</v>
          </cell>
          <cell r="I9859" t="str">
            <v>junho</v>
          </cell>
          <cell r="N9859">
            <v>266.94</v>
          </cell>
        </row>
        <row r="9860">
          <cell r="B9860" t="str">
            <v>TAXA ALELO</v>
          </cell>
          <cell r="C9860" t="str">
            <v>(-) Taxas de cartões / vouchers</v>
          </cell>
          <cell r="I9860" t="str">
            <v>junho</v>
          </cell>
          <cell r="N9860">
            <v>50.54</v>
          </cell>
        </row>
        <row r="9861">
          <cell r="B9861" t="str">
            <v>TAXA MASTERCARD</v>
          </cell>
          <cell r="C9861" t="str">
            <v>(-) Taxas de cartões / vouchers</v>
          </cell>
          <cell r="I9861" t="str">
            <v>junho</v>
          </cell>
          <cell r="N9861">
            <v>228.54</v>
          </cell>
        </row>
        <row r="9862">
          <cell r="B9862" t="str">
            <v>TAXA ADMINISTRATIVA</v>
          </cell>
          <cell r="C9862" t="str">
            <v>(-) Taxas de cartões / vouchers</v>
          </cell>
          <cell r="I9862" t="str">
            <v>junho</v>
          </cell>
          <cell r="N9862">
            <v>68.39</v>
          </cell>
        </row>
        <row r="9863">
          <cell r="B9863" t="str">
            <v>TAXA VISA ELECTRON</v>
          </cell>
          <cell r="C9863" t="str">
            <v>(-) Taxas de cartões / vouchers</v>
          </cell>
          <cell r="I9863" t="str">
            <v>junho</v>
          </cell>
          <cell r="N9863">
            <v>6.85</v>
          </cell>
        </row>
        <row r="9864">
          <cell r="B9864" t="str">
            <v>TAXA MAESTRO</v>
          </cell>
          <cell r="C9864" t="str">
            <v>(-) Taxas de cartões / vouchers</v>
          </cell>
          <cell r="I9864" t="str">
            <v>junho</v>
          </cell>
          <cell r="N9864">
            <v>10.44</v>
          </cell>
        </row>
        <row r="9865">
          <cell r="B9865" t="str">
            <v>TAXA ELO CREDITO</v>
          </cell>
          <cell r="C9865" t="str">
            <v>(-) Taxas de cartões / vouchers</v>
          </cell>
          <cell r="I9865" t="str">
            <v>junho</v>
          </cell>
          <cell r="N9865">
            <v>34.58</v>
          </cell>
        </row>
        <row r="9866">
          <cell r="B9866" t="str">
            <v>TAXA MASTERCARD</v>
          </cell>
          <cell r="C9866" t="str">
            <v>(-) Taxas de cartões / vouchers</v>
          </cell>
          <cell r="I9866" t="str">
            <v>junho</v>
          </cell>
          <cell r="N9866">
            <v>163.01</v>
          </cell>
        </row>
        <row r="9867">
          <cell r="B9867" t="str">
            <v>TAXA VISA</v>
          </cell>
          <cell r="C9867" t="str">
            <v>(-) Taxas de cartões / vouchers</v>
          </cell>
          <cell r="I9867" t="str">
            <v>junho</v>
          </cell>
          <cell r="N9867">
            <v>100.22</v>
          </cell>
        </row>
        <row r="9868">
          <cell r="B9868" t="str">
            <v>TAXA ALELO</v>
          </cell>
          <cell r="C9868" t="str">
            <v>(-) Taxas de cartões / vouchers</v>
          </cell>
          <cell r="I9868" t="str">
            <v>junho</v>
          </cell>
          <cell r="N9868">
            <v>14.85</v>
          </cell>
        </row>
        <row r="9869">
          <cell r="B9869" t="str">
            <v>TAXA ADMINISTRATIVA</v>
          </cell>
          <cell r="C9869" t="str">
            <v>(-) Taxas de cartões / vouchers</v>
          </cell>
          <cell r="I9869" t="str">
            <v>junho</v>
          </cell>
          <cell r="N9869">
            <v>33.729999999999997</v>
          </cell>
        </row>
        <row r="9870">
          <cell r="B9870" t="str">
            <v>TAXA MAESTRO</v>
          </cell>
          <cell r="C9870" t="str">
            <v>(-) Taxas de cartões / vouchers</v>
          </cell>
          <cell r="I9870" t="str">
            <v>junho</v>
          </cell>
          <cell r="N9870">
            <v>0.8</v>
          </cell>
        </row>
        <row r="9871">
          <cell r="B9871" t="str">
            <v>TAXA VISA ELECTRON</v>
          </cell>
          <cell r="C9871" t="str">
            <v>(-) Taxas de cartões / vouchers</v>
          </cell>
          <cell r="I9871" t="str">
            <v>junho</v>
          </cell>
          <cell r="N9871">
            <v>7.46</v>
          </cell>
        </row>
        <row r="9872">
          <cell r="B9872" t="str">
            <v>TAXA AMEX</v>
          </cell>
          <cell r="C9872" t="str">
            <v>(-) Taxas de cartões / vouchers</v>
          </cell>
          <cell r="I9872" t="str">
            <v>junho</v>
          </cell>
          <cell r="N9872">
            <v>41.56</v>
          </cell>
        </row>
        <row r="9873">
          <cell r="B9873" t="str">
            <v>TAXA ELO CREDITO</v>
          </cell>
          <cell r="C9873" t="str">
            <v>(-) Taxas de cartões / vouchers</v>
          </cell>
          <cell r="I9873" t="str">
            <v>junho</v>
          </cell>
          <cell r="N9873">
            <v>30.43</v>
          </cell>
        </row>
        <row r="9874">
          <cell r="B9874" t="str">
            <v>TAXA VISA</v>
          </cell>
          <cell r="C9874" t="str">
            <v>(-) Taxas de cartões / vouchers</v>
          </cell>
          <cell r="I9874" t="str">
            <v>junho</v>
          </cell>
          <cell r="N9874">
            <v>182.08</v>
          </cell>
        </row>
        <row r="9875">
          <cell r="B9875" t="str">
            <v>TAXA MASTERCARD</v>
          </cell>
          <cell r="C9875" t="str">
            <v>(-) Taxas de cartões / vouchers</v>
          </cell>
          <cell r="I9875" t="str">
            <v>junho</v>
          </cell>
          <cell r="N9875">
            <v>326.01</v>
          </cell>
        </row>
        <row r="9876">
          <cell r="B9876" t="str">
            <v>TAXA ADMINISTRATIVA</v>
          </cell>
          <cell r="C9876" t="str">
            <v>(-) Taxas de cartões / vouchers</v>
          </cell>
          <cell r="I9876" t="str">
            <v>junho</v>
          </cell>
          <cell r="N9876">
            <v>63.11</v>
          </cell>
        </row>
        <row r="9877">
          <cell r="B9877" t="str">
            <v>TAXA MAESTRO</v>
          </cell>
          <cell r="C9877" t="str">
            <v>(-) Taxas de cartões / vouchers</v>
          </cell>
          <cell r="I9877" t="str">
            <v>junho</v>
          </cell>
          <cell r="N9877">
            <v>14.31</v>
          </cell>
        </row>
        <row r="9878">
          <cell r="B9878" t="str">
            <v>TAXA VISA ELECTRON</v>
          </cell>
          <cell r="C9878" t="str">
            <v>(-) Taxas de cartões / vouchers</v>
          </cell>
          <cell r="I9878" t="str">
            <v>junho</v>
          </cell>
          <cell r="N9878">
            <v>12.44</v>
          </cell>
        </row>
        <row r="9879">
          <cell r="B9879" t="str">
            <v>TAXA MASTERCARD</v>
          </cell>
          <cell r="C9879" t="str">
            <v>(-) Taxas de cartões / vouchers</v>
          </cell>
          <cell r="I9879" t="str">
            <v>junho</v>
          </cell>
          <cell r="N9879">
            <v>270.08</v>
          </cell>
        </row>
        <row r="9880">
          <cell r="B9880" t="str">
            <v>TAXA SODEXO</v>
          </cell>
          <cell r="C9880" t="str">
            <v>(-) Taxas de cartões / vouchers</v>
          </cell>
          <cell r="I9880" t="str">
            <v>junho</v>
          </cell>
          <cell r="N9880">
            <v>80.67</v>
          </cell>
        </row>
        <row r="9881">
          <cell r="B9881" t="str">
            <v>TAXA VISA</v>
          </cell>
          <cell r="C9881" t="str">
            <v>(-) Taxas de cartões / vouchers</v>
          </cell>
          <cell r="I9881" t="str">
            <v>junho</v>
          </cell>
          <cell r="N9881">
            <v>350.49</v>
          </cell>
        </row>
        <row r="9882">
          <cell r="B9882" t="str">
            <v>TAXA ADMINISTRATIVA</v>
          </cell>
          <cell r="C9882" t="str">
            <v>(-) Taxas de cartões / vouchers</v>
          </cell>
          <cell r="I9882" t="str">
            <v>junho</v>
          </cell>
          <cell r="N9882">
            <v>32.96</v>
          </cell>
        </row>
        <row r="9883">
          <cell r="B9883" t="str">
            <v>TAXA MAESTRO</v>
          </cell>
          <cell r="C9883" t="str">
            <v>(-) Taxas de cartões / vouchers</v>
          </cell>
          <cell r="I9883" t="str">
            <v>junho</v>
          </cell>
          <cell r="N9883">
            <v>45.93</v>
          </cell>
        </row>
        <row r="9884">
          <cell r="B9884" t="str">
            <v>TAXA VISA ELECTRON</v>
          </cell>
          <cell r="C9884" t="str">
            <v>(-) Taxas de cartões / vouchers</v>
          </cell>
          <cell r="I9884" t="str">
            <v>junho</v>
          </cell>
          <cell r="N9884">
            <v>9.23</v>
          </cell>
        </row>
        <row r="9885">
          <cell r="B9885" t="str">
            <v>TAXA ELO CREDITO</v>
          </cell>
          <cell r="C9885" t="str">
            <v>(-) Taxas de cartões / vouchers</v>
          </cell>
          <cell r="I9885" t="str">
            <v>junho</v>
          </cell>
          <cell r="N9885">
            <v>29.96</v>
          </cell>
        </row>
        <row r="9886">
          <cell r="B9886" t="str">
            <v>TAXA MASTERCARD</v>
          </cell>
          <cell r="C9886" t="str">
            <v>(-) Taxas de cartões / vouchers</v>
          </cell>
          <cell r="I9886" t="str">
            <v>junho</v>
          </cell>
          <cell r="N9886">
            <v>253.41</v>
          </cell>
        </row>
        <row r="9887">
          <cell r="B9887" t="str">
            <v>TAXA VISA</v>
          </cell>
          <cell r="C9887" t="str">
            <v>(-) Taxas de cartões / vouchers</v>
          </cell>
          <cell r="I9887" t="str">
            <v>junho</v>
          </cell>
          <cell r="N9887">
            <v>220.5</v>
          </cell>
        </row>
        <row r="9888">
          <cell r="B9888" t="str">
            <v>TAXA ADMINISTRATIVA</v>
          </cell>
          <cell r="C9888" t="str">
            <v>(-) Taxas de cartões / vouchers</v>
          </cell>
          <cell r="I9888" t="str">
            <v>junho</v>
          </cell>
          <cell r="N9888">
            <v>32.07</v>
          </cell>
        </row>
        <row r="9889">
          <cell r="B9889" t="str">
            <v>TAXA VISA ELECTRON</v>
          </cell>
          <cell r="C9889" t="str">
            <v>(-) Taxas de cartões / vouchers</v>
          </cell>
          <cell r="I9889" t="str">
            <v>junho</v>
          </cell>
          <cell r="N9889">
            <v>11.43</v>
          </cell>
        </row>
        <row r="9890">
          <cell r="B9890" t="str">
            <v>TAXA MAESTRO</v>
          </cell>
          <cell r="C9890" t="str">
            <v>(-) Taxas de cartões / vouchers</v>
          </cell>
          <cell r="I9890" t="str">
            <v>junho</v>
          </cell>
          <cell r="N9890">
            <v>40.32</v>
          </cell>
        </row>
        <row r="9891">
          <cell r="B9891" t="str">
            <v>TAXA ELO DEBITO</v>
          </cell>
          <cell r="C9891" t="str">
            <v>(-) Taxas de cartões / vouchers</v>
          </cell>
          <cell r="I9891" t="str">
            <v>junho</v>
          </cell>
          <cell r="N9891">
            <v>4.2300000000000004</v>
          </cell>
        </row>
        <row r="9892">
          <cell r="B9892" t="str">
            <v>TAXA MAESTRO</v>
          </cell>
          <cell r="C9892" t="str">
            <v>(-) Taxas de cartões / vouchers</v>
          </cell>
          <cell r="I9892" t="str">
            <v>junho</v>
          </cell>
          <cell r="N9892">
            <v>64.86</v>
          </cell>
        </row>
        <row r="9893">
          <cell r="B9893" t="str">
            <v>TAXA VISA ELECTRON</v>
          </cell>
          <cell r="C9893" t="str">
            <v>(-) Taxas de cartões / vouchers</v>
          </cell>
          <cell r="I9893" t="str">
            <v>junho</v>
          </cell>
          <cell r="N9893">
            <v>17.79</v>
          </cell>
        </row>
        <row r="9894">
          <cell r="B9894" t="str">
            <v>TAXA VISA ELECTRON</v>
          </cell>
          <cell r="C9894" t="str">
            <v>(-) Taxas de cartões / vouchers</v>
          </cell>
          <cell r="I9894" t="str">
            <v>junho</v>
          </cell>
          <cell r="N9894">
            <v>44.15</v>
          </cell>
        </row>
        <row r="9895">
          <cell r="B9895" t="str">
            <v>TAXA MAESTRO</v>
          </cell>
          <cell r="C9895" t="str">
            <v>(-) Taxas de cartões / vouchers</v>
          </cell>
          <cell r="I9895" t="str">
            <v>junho</v>
          </cell>
          <cell r="N9895">
            <v>1.29</v>
          </cell>
        </row>
        <row r="9896">
          <cell r="B9896" t="str">
            <v>TAXA MAESTRO</v>
          </cell>
          <cell r="C9896" t="str">
            <v>(-) Taxas de cartões / vouchers</v>
          </cell>
          <cell r="I9896" t="str">
            <v>junho</v>
          </cell>
          <cell r="N9896">
            <v>58.7</v>
          </cell>
        </row>
        <row r="9897">
          <cell r="B9897" t="str">
            <v>TAXA AMEX</v>
          </cell>
          <cell r="C9897" t="str">
            <v>(-) Taxas de cartões / vouchers</v>
          </cell>
          <cell r="I9897" t="str">
            <v>junho</v>
          </cell>
          <cell r="N9897">
            <v>84.85</v>
          </cell>
        </row>
        <row r="9898">
          <cell r="B9898" t="str">
            <v>TAXA ELO CREDITO</v>
          </cell>
          <cell r="C9898" t="str">
            <v>(-) Taxas de cartões / vouchers</v>
          </cell>
          <cell r="I9898" t="str">
            <v>junho</v>
          </cell>
          <cell r="N9898">
            <v>12.17</v>
          </cell>
        </row>
        <row r="9899">
          <cell r="B9899" t="str">
            <v>TAXA MASTERCARD</v>
          </cell>
          <cell r="C9899" t="str">
            <v>(-) Taxas de cartões / vouchers</v>
          </cell>
          <cell r="I9899" t="str">
            <v>junho</v>
          </cell>
          <cell r="N9899">
            <v>224.9</v>
          </cell>
        </row>
        <row r="9900">
          <cell r="B9900" t="str">
            <v>TAXA VISA</v>
          </cell>
          <cell r="C9900" t="str">
            <v>(-) Taxas de cartões / vouchers</v>
          </cell>
          <cell r="I9900" t="str">
            <v>junho</v>
          </cell>
          <cell r="N9900">
            <v>295.66000000000003</v>
          </cell>
        </row>
        <row r="9901">
          <cell r="B9901" t="str">
            <v>TAXA AMEX</v>
          </cell>
          <cell r="C9901" t="str">
            <v>(-) Taxas de cartões / vouchers</v>
          </cell>
          <cell r="I9901" t="str">
            <v>junho</v>
          </cell>
          <cell r="N9901">
            <v>59.68</v>
          </cell>
        </row>
        <row r="9902">
          <cell r="B9902" t="str">
            <v>TAXA ELO CREDITO</v>
          </cell>
          <cell r="C9902" t="str">
            <v>(-) Taxas de cartões / vouchers</v>
          </cell>
          <cell r="I9902" t="str">
            <v>junho</v>
          </cell>
          <cell r="N9902">
            <v>17.38</v>
          </cell>
        </row>
        <row r="9903">
          <cell r="B9903" t="str">
            <v>TAXA MASTERCARD</v>
          </cell>
          <cell r="C9903" t="str">
            <v>(-) Taxas de cartões / vouchers</v>
          </cell>
          <cell r="I9903" t="str">
            <v>junho</v>
          </cell>
          <cell r="N9903">
            <v>295.06</v>
          </cell>
        </row>
        <row r="9904">
          <cell r="B9904" t="str">
            <v>TAXA VISA</v>
          </cell>
          <cell r="C9904" t="str">
            <v>(-) Taxas de cartões / vouchers</v>
          </cell>
          <cell r="I9904" t="str">
            <v>junho</v>
          </cell>
          <cell r="N9904">
            <v>430.55</v>
          </cell>
        </row>
        <row r="9905">
          <cell r="B9905" t="str">
            <v>TAXA AMEX</v>
          </cell>
          <cell r="C9905" t="str">
            <v>(-) Taxas de cartões / vouchers</v>
          </cell>
          <cell r="I9905" t="str">
            <v>junho</v>
          </cell>
          <cell r="N9905">
            <v>598.82000000000005</v>
          </cell>
        </row>
        <row r="9906">
          <cell r="B9906" t="str">
            <v>TAXA ELO CREDITO</v>
          </cell>
          <cell r="C9906" t="str">
            <v>(-) Taxas de cartões / vouchers</v>
          </cell>
          <cell r="I9906" t="str">
            <v>junho</v>
          </cell>
          <cell r="N9906">
            <v>32</v>
          </cell>
        </row>
        <row r="9907">
          <cell r="B9907" t="str">
            <v>TAXA MASTERCARD</v>
          </cell>
          <cell r="C9907" t="str">
            <v>(-) Taxas de cartões / vouchers</v>
          </cell>
          <cell r="I9907" t="str">
            <v>junho</v>
          </cell>
          <cell r="N9907">
            <v>557.94000000000005</v>
          </cell>
        </row>
        <row r="9908">
          <cell r="B9908" t="str">
            <v>TAXA VISA</v>
          </cell>
          <cell r="C9908" t="str">
            <v>(-) Taxas de cartões / vouchers</v>
          </cell>
          <cell r="I9908" t="str">
            <v>junho</v>
          </cell>
          <cell r="N9908">
            <v>321.86</v>
          </cell>
        </row>
        <row r="9909">
          <cell r="B9909" t="str">
            <v>TAXA ALELO</v>
          </cell>
          <cell r="C9909" t="str">
            <v>(-) Taxas de cartões / vouchers</v>
          </cell>
          <cell r="I9909" t="str">
            <v>junho</v>
          </cell>
          <cell r="N9909">
            <v>13.93</v>
          </cell>
        </row>
        <row r="9910">
          <cell r="B9910" t="str">
            <v>TAXA ADMINISTRATIVA</v>
          </cell>
          <cell r="C9910" t="str">
            <v>(-) Taxas de cartões / vouchers</v>
          </cell>
          <cell r="I9910" t="str">
            <v>julho</v>
          </cell>
          <cell r="N9910">
            <v>250.93</v>
          </cell>
        </row>
        <row r="9911">
          <cell r="B9911" t="str">
            <v>TAXA MAESTRO</v>
          </cell>
          <cell r="C9911" t="str">
            <v>(-) Taxas de cartões / vouchers</v>
          </cell>
          <cell r="I9911" t="str">
            <v>julho</v>
          </cell>
          <cell r="N9911">
            <v>4.29</v>
          </cell>
        </row>
        <row r="9912">
          <cell r="B9912" t="str">
            <v>TAXA VISA ELECTRON</v>
          </cell>
          <cell r="C9912" t="str">
            <v>(-) Taxas de cartões / vouchers</v>
          </cell>
          <cell r="I9912" t="str">
            <v>julho</v>
          </cell>
          <cell r="N9912">
            <v>3.54</v>
          </cell>
        </row>
        <row r="9913">
          <cell r="B9913" t="str">
            <v>TAXA MASTERCARD</v>
          </cell>
          <cell r="C9913" t="str">
            <v>(-) Taxas de cartões / vouchers</v>
          </cell>
          <cell r="I9913" t="str">
            <v>julho</v>
          </cell>
          <cell r="N9913">
            <v>151.34</v>
          </cell>
        </row>
        <row r="9914">
          <cell r="B9914" t="str">
            <v>TAXA VISA</v>
          </cell>
          <cell r="C9914" t="str">
            <v>(-) Taxas de cartões / vouchers</v>
          </cell>
          <cell r="I9914" t="str">
            <v>julho</v>
          </cell>
          <cell r="N9914">
            <v>166.56</v>
          </cell>
        </row>
        <row r="9915">
          <cell r="B9915" t="str">
            <v>TAXA ADMINISTRATIVA</v>
          </cell>
          <cell r="C9915" t="str">
            <v>(-) Taxas de cartões / vouchers</v>
          </cell>
          <cell r="I9915" t="str">
            <v>julho</v>
          </cell>
          <cell r="N9915">
            <v>32.92</v>
          </cell>
        </row>
        <row r="9916">
          <cell r="B9916" t="str">
            <v>TAXA VISA ELECTRON</v>
          </cell>
          <cell r="C9916" t="str">
            <v>(-) Taxas de cartões / vouchers</v>
          </cell>
          <cell r="I9916" t="str">
            <v>julho</v>
          </cell>
          <cell r="N9916">
            <v>10.88</v>
          </cell>
        </row>
        <row r="9917">
          <cell r="B9917" t="str">
            <v>TAXA MAESTRO</v>
          </cell>
          <cell r="C9917" t="str">
            <v>(-) Taxas de cartões / vouchers</v>
          </cell>
          <cell r="I9917" t="str">
            <v>julho</v>
          </cell>
          <cell r="N9917">
            <v>1.04</v>
          </cell>
        </row>
        <row r="9918">
          <cell r="B9918" t="str">
            <v>TAXA MAESTRO</v>
          </cell>
          <cell r="C9918" t="str">
            <v>(-) Taxas de cartões / vouchers</v>
          </cell>
          <cell r="I9918" t="str">
            <v>julho</v>
          </cell>
          <cell r="N9918">
            <v>12.9</v>
          </cell>
        </row>
        <row r="9919">
          <cell r="B9919" t="str">
            <v>TAXA AMEX</v>
          </cell>
          <cell r="C9919" t="str">
            <v>(-) Taxas de cartões / vouchers</v>
          </cell>
          <cell r="I9919" t="str">
            <v>julho</v>
          </cell>
          <cell r="N9919">
            <v>108.56</v>
          </cell>
        </row>
        <row r="9920">
          <cell r="B9920" t="str">
            <v>TAXA ELO CREDITO</v>
          </cell>
          <cell r="C9920" t="str">
            <v>(-) Taxas de cartões / vouchers</v>
          </cell>
          <cell r="I9920" t="str">
            <v>julho</v>
          </cell>
          <cell r="N9920">
            <v>13.02</v>
          </cell>
        </row>
        <row r="9921">
          <cell r="B9921" t="str">
            <v>TAXA MASTERCARD</v>
          </cell>
          <cell r="C9921" t="str">
            <v>(-) Taxas de cartões / vouchers</v>
          </cell>
          <cell r="I9921" t="str">
            <v>julho</v>
          </cell>
          <cell r="N9921">
            <v>378.4</v>
          </cell>
        </row>
        <row r="9922">
          <cell r="B9922" t="str">
            <v>TAXA VISA</v>
          </cell>
          <cell r="C9922" t="str">
            <v>(-) Taxas de cartões / vouchers</v>
          </cell>
          <cell r="I9922" t="str">
            <v>julho</v>
          </cell>
          <cell r="N9922">
            <v>236.75</v>
          </cell>
        </row>
        <row r="9923">
          <cell r="B9923" t="str">
            <v>TAXA ADMINISTRATIVA</v>
          </cell>
          <cell r="C9923" t="str">
            <v>(-) Taxas de cartões / vouchers</v>
          </cell>
          <cell r="I9923" t="str">
            <v>julho</v>
          </cell>
          <cell r="N9923">
            <v>13.4</v>
          </cell>
        </row>
        <row r="9924">
          <cell r="B9924" t="str">
            <v>TAXA MAESTRO</v>
          </cell>
          <cell r="C9924" t="str">
            <v>(-) Taxas de cartões / vouchers</v>
          </cell>
          <cell r="I9924" t="str">
            <v>julho</v>
          </cell>
          <cell r="N9924">
            <v>32.200000000000003</v>
          </cell>
        </row>
        <row r="9925">
          <cell r="B9925" t="str">
            <v>TAXA VISA ELECTRON</v>
          </cell>
          <cell r="C9925" t="str">
            <v>(-) Taxas de cartões / vouchers</v>
          </cell>
          <cell r="I9925" t="str">
            <v>julho</v>
          </cell>
          <cell r="N9925">
            <v>17.22</v>
          </cell>
        </row>
        <row r="9926">
          <cell r="B9926" t="str">
            <v>TAXA AMEX</v>
          </cell>
          <cell r="C9926" t="str">
            <v>(-) Taxas de cartões / vouchers</v>
          </cell>
          <cell r="I9926" t="str">
            <v>julho</v>
          </cell>
          <cell r="N9926">
            <v>161.62</v>
          </cell>
        </row>
        <row r="9927">
          <cell r="B9927" t="str">
            <v>TAXA ELO CREDITO</v>
          </cell>
          <cell r="C9927" t="str">
            <v>(-) Taxas de cartões / vouchers</v>
          </cell>
          <cell r="I9927" t="str">
            <v>julho</v>
          </cell>
          <cell r="N9927">
            <v>20.9</v>
          </cell>
        </row>
        <row r="9928">
          <cell r="B9928" t="str">
            <v>TAXA MASTERCARD</v>
          </cell>
          <cell r="C9928" t="str">
            <v>(-) Taxas de cartões / vouchers</v>
          </cell>
          <cell r="I9928" t="str">
            <v>julho</v>
          </cell>
          <cell r="N9928">
            <v>450.98</v>
          </cell>
        </row>
        <row r="9929">
          <cell r="B9929" t="str">
            <v>TAXA VISA</v>
          </cell>
          <cell r="C9929" t="str">
            <v>(-) Taxas de cartões / vouchers</v>
          </cell>
          <cell r="I9929" t="str">
            <v>julho</v>
          </cell>
          <cell r="N9929">
            <v>363.57</v>
          </cell>
        </row>
        <row r="9930">
          <cell r="B9930" t="str">
            <v>TAXA SODEXO</v>
          </cell>
          <cell r="C9930" t="str">
            <v>(-) Taxas de cartões / vouchers</v>
          </cell>
          <cell r="I9930" t="str">
            <v>julho</v>
          </cell>
          <cell r="N9930">
            <v>50.25</v>
          </cell>
        </row>
        <row r="9931">
          <cell r="B9931" t="str">
            <v>TAXA ADMINISTRATIVA</v>
          </cell>
          <cell r="C9931" t="str">
            <v>(-) Taxas de cartões / vouchers</v>
          </cell>
          <cell r="I9931" t="str">
            <v>julho</v>
          </cell>
          <cell r="N9931">
            <v>52.21</v>
          </cell>
        </row>
        <row r="9932">
          <cell r="B9932" t="str">
            <v>TAXA VISA ELECTRON</v>
          </cell>
          <cell r="C9932" t="str">
            <v>(-) Taxas de cartões / vouchers</v>
          </cell>
          <cell r="I9932" t="str">
            <v>julho</v>
          </cell>
          <cell r="N9932">
            <v>26.31</v>
          </cell>
        </row>
        <row r="9933">
          <cell r="B9933" t="str">
            <v>TAXA MAESTRO</v>
          </cell>
          <cell r="C9933" t="str">
            <v>(-) Taxas de cartões / vouchers</v>
          </cell>
          <cell r="I9933" t="str">
            <v>julho</v>
          </cell>
          <cell r="N9933">
            <v>3.5</v>
          </cell>
        </row>
        <row r="9934">
          <cell r="B9934" t="str">
            <v>TAXA AMEX</v>
          </cell>
          <cell r="C9934" t="str">
            <v>(-) Taxas de cartões / vouchers</v>
          </cell>
          <cell r="I9934" t="str">
            <v>julho</v>
          </cell>
          <cell r="N9934">
            <v>248.61</v>
          </cell>
        </row>
        <row r="9935">
          <cell r="B9935" t="str">
            <v>TAXA ELO CREDITO</v>
          </cell>
          <cell r="C9935" t="str">
            <v>(-) Taxas de cartões / vouchers</v>
          </cell>
          <cell r="I9935" t="str">
            <v>julho</v>
          </cell>
          <cell r="N9935">
            <v>22.91</v>
          </cell>
        </row>
        <row r="9936">
          <cell r="B9936" t="str">
            <v>TAXA VISA</v>
          </cell>
          <cell r="C9936" t="str">
            <v>(-) Taxas de cartões / vouchers</v>
          </cell>
          <cell r="I9936" t="str">
            <v>julho</v>
          </cell>
          <cell r="N9936">
            <v>181.52</v>
          </cell>
        </row>
        <row r="9937">
          <cell r="B9937" t="str">
            <v>TAXA MASTERCARD</v>
          </cell>
          <cell r="C9937" t="str">
            <v>(-) Taxas de cartões / vouchers</v>
          </cell>
          <cell r="I9937" t="str">
            <v>julho</v>
          </cell>
          <cell r="N9937">
            <v>350.84</v>
          </cell>
        </row>
        <row r="9938">
          <cell r="B9938" t="str">
            <v>TAXA MAESTRO</v>
          </cell>
          <cell r="C9938" t="str">
            <v>(-) Taxas de cartões / vouchers</v>
          </cell>
          <cell r="I9938" t="str">
            <v>julho</v>
          </cell>
          <cell r="N9938">
            <v>38.049999999999997</v>
          </cell>
        </row>
        <row r="9939">
          <cell r="B9939" t="str">
            <v>TAXA ADMINISTRATIVA</v>
          </cell>
          <cell r="C9939" t="str">
            <v>(-) Taxas de cartões / vouchers</v>
          </cell>
          <cell r="I9939" t="str">
            <v>julho</v>
          </cell>
          <cell r="N9939">
            <v>55.66</v>
          </cell>
        </row>
        <row r="9940">
          <cell r="B9940" t="str">
            <v>TAXA ELO DEBITO</v>
          </cell>
          <cell r="C9940" t="str">
            <v>(-) Taxas de cartões / vouchers</v>
          </cell>
          <cell r="I9940" t="str">
            <v>julho</v>
          </cell>
          <cell r="N9940">
            <v>0.14000000000000001</v>
          </cell>
        </row>
        <row r="9941">
          <cell r="B9941" t="str">
            <v>TAXA ELO DEBITO</v>
          </cell>
          <cell r="C9941" t="str">
            <v>(-) Taxas de cartões / vouchers</v>
          </cell>
          <cell r="I9941" t="str">
            <v>julho</v>
          </cell>
          <cell r="N9941">
            <v>6.95</v>
          </cell>
        </row>
        <row r="9942">
          <cell r="B9942" t="str">
            <v>TAXA VISA ELECTRON</v>
          </cell>
          <cell r="C9942" t="str">
            <v>(-) Taxas de cartões / vouchers</v>
          </cell>
          <cell r="I9942" t="str">
            <v>julho</v>
          </cell>
          <cell r="N9942">
            <v>3.5</v>
          </cell>
        </row>
        <row r="9943">
          <cell r="B9943" t="str">
            <v>TAXA VISA ELECTRON</v>
          </cell>
          <cell r="C9943" t="str">
            <v>(-) Taxas de cartões / vouchers</v>
          </cell>
          <cell r="I9943" t="str">
            <v>julho</v>
          </cell>
          <cell r="N9943">
            <v>84.85</v>
          </cell>
        </row>
        <row r="9944">
          <cell r="B9944" t="str">
            <v>TAXA VISA ELECTRON</v>
          </cell>
          <cell r="C9944" t="str">
            <v>(-) Taxas de cartões / vouchers</v>
          </cell>
          <cell r="I9944" t="str">
            <v>julho</v>
          </cell>
          <cell r="N9944">
            <v>59.61</v>
          </cell>
        </row>
        <row r="9945">
          <cell r="B9945" t="str">
            <v>TAXA MAESTRO</v>
          </cell>
          <cell r="C9945" t="str">
            <v>(-) Taxas de cartões / vouchers</v>
          </cell>
          <cell r="I9945" t="str">
            <v>julho</v>
          </cell>
          <cell r="N9945">
            <v>2.14</v>
          </cell>
        </row>
        <row r="9946">
          <cell r="B9946" t="str">
            <v>TAXA MAESTRO</v>
          </cell>
          <cell r="C9946" t="str">
            <v>(-) Taxas de cartões / vouchers</v>
          </cell>
          <cell r="I9946" t="str">
            <v>julho</v>
          </cell>
          <cell r="N9946">
            <v>7.61</v>
          </cell>
        </row>
        <row r="9947">
          <cell r="B9947" t="str">
            <v>TAXA ADMINISTRATIVA</v>
          </cell>
          <cell r="C9947" t="str">
            <v>(-) Taxas de cartões / vouchers</v>
          </cell>
          <cell r="I9947" t="str">
            <v>julho</v>
          </cell>
          <cell r="N9947">
            <v>3</v>
          </cell>
        </row>
        <row r="9948">
          <cell r="B9948" t="str">
            <v>TAXA MAESTRO</v>
          </cell>
          <cell r="C9948" t="str">
            <v>(-) Taxas de cartões / vouchers</v>
          </cell>
          <cell r="I9948" t="str">
            <v>julho</v>
          </cell>
          <cell r="N9948">
            <v>101.76</v>
          </cell>
        </row>
        <row r="9949">
          <cell r="B9949" t="str">
            <v>TAXA MAESTRO</v>
          </cell>
          <cell r="C9949" t="str">
            <v>(-) Taxas de cartões / vouchers</v>
          </cell>
          <cell r="I9949" t="str">
            <v>julho</v>
          </cell>
          <cell r="N9949">
            <v>43.1</v>
          </cell>
        </row>
        <row r="9950">
          <cell r="B9950" t="str">
            <v>TAXA AMEX</v>
          </cell>
          <cell r="C9950" t="str">
            <v>(-) Taxas de cartões / vouchers</v>
          </cell>
          <cell r="I9950" t="str">
            <v>julho</v>
          </cell>
          <cell r="N9950">
            <v>33.54</v>
          </cell>
        </row>
        <row r="9951">
          <cell r="B9951" t="str">
            <v>TAXA ELO CREDITO</v>
          </cell>
          <cell r="C9951" t="str">
            <v>(-) Taxas de cartões / vouchers</v>
          </cell>
          <cell r="I9951" t="str">
            <v>julho</v>
          </cell>
          <cell r="N9951">
            <v>11.79</v>
          </cell>
        </row>
        <row r="9952">
          <cell r="B9952" t="str">
            <v>TAXA MASTERCARD</v>
          </cell>
          <cell r="C9952" t="str">
            <v>(-) Taxas de cartões / vouchers</v>
          </cell>
          <cell r="I9952" t="str">
            <v>julho</v>
          </cell>
          <cell r="N9952">
            <v>368.82</v>
          </cell>
        </row>
        <row r="9953">
          <cell r="B9953" t="str">
            <v>TAXA VISA</v>
          </cell>
          <cell r="C9953" t="str">
            <v>(-) Taxas de cartões / vouchers</v>
          </cell>
          <cell r="I9953" t="str">
            <v>julho</v>
          </cell>
          <cell r="N9953">
            <v>346.02</v>
          </cell>
        </row>
        <row r="9954">
          <cell r="B9954" t="str">
            <v>TAXA AMEX</v>
          </cell>
          <cell r="C9954" t="str">
            <v>(-) Taxas de cartões / vouchers</v>
          </cell>
          <cell r="I9954" t="str">
            <v>julho</v>
          </cell>
          <cell r="N9954">
            <v>37.75</v>
          </cell>
        </row>
        <row r="9955">
          <cell r="B9955" t="str">
            <v>TAXA ELO CREDITO</v>
          </cell>
          <cell r="C9955" t="str">
            <v>(-) Taxas de cartões / vouchers</v>
          </cell>
          <cell r="I9955" t="str">
            <v>julho</v>
          </cell>
          <cell r="N9955">
            <v>7.96</v>
          </cell>
        </row>
        <row r="9956">
          <cell r="B9956" t="str">
            <v>TAXA MASTERCARD</v>
          </cell>
          <cell r="C9956" t="str">
            <v>(-) Taxas de cartões / vouchers</v>
          </cell>
          <cell r="I9956" t="str">
            <v>julho</v>
          </cell>
          <cell r="N9956">
            <v>488</v>
          </cell>
        </row>
        <row r="9957">
          <cell r="B9957" t="str">
            <v>TAXA VISA</v>
          </cell>
          <cell r="C9957" t="str">
            <v>(-) Taxas de cartões / vouchers</v>
          </cell>
          <cell r="I9957" t="str">
            <v>julho</v>
          </cell>
          <cell r="N9957">
            <v>401.01</v>
          </cell>
        </row>
        <row r="9958">
          <cell r="B9958" t="str">
            <v>TAXA AMEX</v>
          </cell>
          <cell r="C9958" t="str">
            <v>(-) Taxas de cartões / vouchers</v>
          </cell>
          <cell r="I9958" t="str">
            <v>julho</v>
          </cell>
          <cell r="N9958">
            <v>6.24</v>
          </cell>
        </row>
        <row r="9959">
          <cell r="B9959" t="str">
            <v>TAXA ELO CREDITO</v>
          </cell>
          <cell r="C9959" t="str">
            <v>(-) Taxas de cartões / vouchers</v>
          </cell>
          <cell r="I9959" t="str">
            <v>julho</v>
          </cell>
          <cell r="N9959">
            <v>44.9</v>
          </cell>
        </row>
        <row r="9960">
          <cell r="B9960" t="str">
            <v>TAXA MASTERCARD</v>
          </cell>
          <cell r="C9960" t="str">
            <v>(-) Taxas de cartões / vouchers</v>
          </cell>
          <cell r="I9960" t="str">
            <v>julho</v>
          </cell>
          <cell r="N9960">
            <v>347.29</v>
          </cell>
        </row>
        <row r="9961">
          <cell r="B9961" t="str">
            <v>TAXA VISA</v>
          </cell>
          <cell r="C9961" t="str">
            <v>(-) Taxas de cartões / vouchers</v>
          </cell>
          <cell r="I9961" t="str">
            <v>julho</v>
          </cell>
          <cell r="N9961">
            <v>348.13</v>
          </cell>
        </row>
        <row r="9962">
          <cell r="B9962" t="str">
            <v>TAXA MAESTRO</v>
          </cell>
          <cell r="C9962" t="str">
            <v>(-) Taxas de cartões / vouchers</v>
          </cell>
          <cell r="I9962" t="str">
            <v>julho</v>
          </cell>
          <cell r="N9962">
            <v>36.130000000000003</v>
          </cell>
        </row>
        <row r="9963">
          <cell r="B9963" t="str">
            <v>TAXA VISA</v>
          </cell>
          <cell r="C9963" t="str">
            <v>(-) Taxas de cartões / vouchers</v>
          </cell>
          <cell r="I9963" t="str">
            <v>julho</v>
          </cell>
          <cell r="N9963">
            <v>2.83</v>
          </cell>
        </row>
        <row r="9964">
          <cell r="B9964" t="str">
            <v>TAXA ADMINISTRATIVA</v>
          </cell>
          <cell r="C9964" t="str">
            <v>(-) Taxas de cartões / vouchers</v>
          </cell>
          <cell r="I9964" t="str">
            <v>julho</v>
          </cell>
          <cell r="N9964">
            <v>198.4</v>
          </cell>
        </row>
        <row r="9965">
          <cell r="B9965" t="str">
            <v>TAXA MAESTRO</v>
          </cell>
          <cell r="C9965" t="str">
            <v>(-) Taxas de cartões / vouchers</v>
          </cell>
          <cell r="I9965" t="str">
            <v>julho</v>
          </cell>
          <cell r="N9965">
            <v>4.41</v>
          </cell>
        </row>
        <row r="9966">
          <cell r="B9966" t="str">
            <v>TAXA AMEX</v>
          </cell>
          <cell r="C9966" t="str">
            <v>(-) Taxas de cartões / vouchers</v>
          </cell>
          <cell r="I9966" t="str">
            <v>julho</v>
          </cell>
          <cell r="N9966">
            <v>261.83999999999997</v>
          </cell>
        </row>
        <row r="9967">
          <cell r="B9967" t="str">
            <v>TAXA ELO CREDITO</v>
          </cell>
          <cell r="C9967" t="str">
            <v>(-) Taxas de cartões / vouchers</v>
          </cell>
          <cell r="I9967" t="str">
            <v>julho</v>
          </cell>
          <cell r="N9967">
            <v>8.5500000000000007</v>
          </cell>
        </row>
        <row r="9968">
          <cell r="B9968" t="str">
            <v>TAXA MASTERCARD</v>
          </cell>
          <cell r="C9968" t="str">
            <v>(-) Taxas de cartões / vouchers</v>
          </cell>
          <cell r="I9968" t="str">
            <v>julho</v>
          </cell>
          <cell r="N9968">
            <v>301.76</v>
          </cell>
        </row>
        <row r="9969">
          <cell r="B9969" t="str">
            <v>TAXA VISA</v>
          </cell>
          <cell r="C9969" t="str">
            <v>(-) Taxas de cartões / vouchers</v>
          </cell>
          <cell r="I9969" t="str">
            <v>julho</v>
          </cell>
          <cell r="N9969">
            <v>175.76</v>
          </cell>
        </row>
        <row r="9970">
          <cell r="B9970" t="str">
            <v>TAXA ADMINISTRATIVA</v>
          </cell>
          <cell r="C9970" t="str">
            <v>(-) Taxas de cartões / vouchers</v>
          </cell>
          <cell r="I9970" t="str">
            <v>julho</v>
          </cell>
          <cell r="N9970">
            <v>27.05</v>
          </cell>
        </row>
        <row r="9971">
          <cell r="B9971" t="str">
            <v>TAXA ELO DEBITO</v>
          </cell>
          <cell r="C9971" t="str">
            <v>(-) Taxas de cartões / vouchers</v>
          </cell>
          <cell r="I9971" t="str">
            <v>julho</v>
          </cell>
          <cell r="N9971">
            <v>16.05</v>
          </cell>
        </row>
        <row r="9972">
          <cell r="B9972" t="str">
            <v>TAXA VISA ELECTRON</v>
          </cell>
          <cell r="C9972" t="str">
            <v>(-) Taxas de cartões / vouchers</v>
          </cell>
          <cell r="I9972" t="str">
            <v>julho</v>
          </cell>
          <cell r="N9972">
            <v>11.81</v>
          </cell>
        </row>
        <row r="9973">
          <cell r="B9973" t="str">
            <v>TAXA MAESTRO</v>
          </cell>
          <cell r="C9973" t="str">
            <v>(-) Taxas de cartões / vouchers</v>
          </cell>
          <cell r="I9973" t="str">
            <v>julho</v>
          </cell>
          <cell r="N9973">
            <v>6.43</v>
          </cell>
        </row>
        <row r="9974">
          <cell r="B9974" t="str">
            <v>TAXA MAESTRO</v>
          </cell>
          <cell r="C9974" t="str">
            <v>(-) Taxas de cartões / vouchers</v>
          </cell>
          <cell r="I9974" t="str">
            <v>julho</v>
          </cell>
          <cell r="N9974">
            <v>27.93</v>
          </cell>
        </row>
        <row r="9975">
          <cell r="B9975" t="str">
            <v>TAXA ELO CREDITO</v>
          </cell>
          <cell r="C9975" t="str">
            <v>(-) Taxas de cartões / vouchers</v>
          </cell>
          <cell r="I9975" t="str">
            <v>julho</v>
          </cell>
          <cell r="N9975">
            <v>15.37</v>
          </cell>
        </row>
        <row r="9976">
          <cell r="B9976" t="str">
            <v>TAXA MASTERCARD</v>
          </cell>
          <cell r="C9976" t="str">
            <v>(-) Taxas de cartões / vouchers</v>
          </cell>
          <cell r="I9976" t="str">
            <v>julho</v>
          </cell>
          <cell r="N9976">
            <v>246.98</v>
          </cell>
        </row>
        <row r="9977">
          <cell r="B9977" t="str">
            <v>TAXA VISA</v>
          </cell>
          <cell r="C9977" t="str">
            <v>(-) Taxas de cartões / vouchers</v>
          </cell>
          <cell r="I9977" t="str">
            <v>julho</v>
          </cell>
          <cell r="N9977">
            <v>129.21</v>
          </cell>
        </row>
        <row r="9978">
          <cell r="B9978" t="str">
            <v>TAXA ADMINISTRATIVA</v>
          </cell>
          <cell r="C9978" t="str">
            <v>(-) Taxas de cartões / vouchers</v>
          </cell>
          <cell r="I9978" t="str">
            <v>julho</v>
          </cell>
          <cell r="N9978">
            <v>54.8</v>
          </cell>
        </row>
        <row r="9979">
          <cell r="B9979" t="str">
            <v>TAXA MAESTRO</v>
          </cell>
          <cell r="C9979" t="str">
            <v>(-) Taxas de cartões / vouchers</v>
          </cell>
          <cell r="I9979" t="str">
            <v>julho</v>
          </cell>
          <cell r="N9979">
            <v>27.08</v>
          </cell>
        </row>
        <row r="9980">
          <cell r="B9980" t="str">
            <v>TAXA VISA ELECTRON</v>
          </cell>
          <cell r="C9980" t="str">
            <v>(-) Taxas de cartões / vouchers</v>
          </cell>
          <cell r="I9980" t="str">
            <v>julho</v>
          </cell>
          <cell r="N9980">
            <v>17.260000000000002</v>
          </cell>
        </row>
        <row r="9981">
          <cell r="B9981" t="str">
            <v>TAXA AMEX</v>
          </cell>
          <cell r="C9981" t="str">
            <v>(-) Taxas de cartões / vouchers</v>
          </cell>
          <cell r="I9981" t="str">
            <v>julho</v>
          </cell>
          <cell r="N9981">
            <v>114.7</v>
          </cell>
        </row>
        <row r="9982">
          <cell r="B9982" t="str">
            <v>TAXA ELO CREDITO</v>
          </cell>
          <cell r="C9982" t="str">
            <v>(-) Taxas de cartões / vouchers</v>
          </cell>
          <cell r="I9982" t="str">
            <v>julho</v>
          </cell>
          <cell r="N9982">
            <v>16.32</v>
          </cell>
        </row>
        <row r="9983">
          <cell r="B9983" t="str">
            <v>TAXA MASTERCARD</v>
          </cell>
          <cell r="C9983" t="str">
            <v>(-) Taxas de cartões / vouchers</v>
          </cell>
          <cell r="I9983" t="str">
            <v>julho</v>
          </cell>
          <cell r="N9983">
            <v>245.94</v>
          </cell>
        </row>
        <row r="9984">
          <cell r="B9984" t="str">
            <v>TAXA VISA</v>
          </cell>
          <cell r="C9984" t="str">
            <v>(-) Taxas de cartões / vouchers</v>
          </cell>
          <cell r="I9984" t="str">
            <v>julho</v>
          </cell>
          <cell r="N9984">
            <v>181.69</v>
          </cell>
        </row>
        <row r="9985">
          <cell r="B9985" t="str">
            <v>TAXA ALELO</v>
          </cell>
          <cell r="C9985" t="str">
            <v>(-) Taxas de cartões / vouchers</v>
          </cell>
          <cell r="I9985" t="str">
            <v>julho</v>
          </cell>
          <cell r="N9985">
            <v>20.38</v>
          </cell>
        </row>
        <row r="9986">
          <cell r="B9986" t="str">
            <v>TAXA SODEXO</v>
          </cell>
          <cell r="C9986" t="str">
            <v>(-) Taxas de cartões / vouchers</v>
          </cell>
          <cell r="I9986" t="str">
            <v>julho</v>
          </cell>
          <cell r="N9986">
            <v>64.599999999999994</v>
          </cell>
        </row>
        <row r="9987">
          <cell r="B9987" t="str">
            <v>TAXA ADMINISTRATIVA</v>
          </cell>
          <cell r="C9987" t="str">
            <v>(-) Taxas de cartões / vouchers</v>
          </cell>
          <cell r="I9987" t="str">
            <v>julho</v>
          </cell>
          <cell r="N9987">
            <v>48.02</v>
          </cell>
        </row>
        <row r="9988">
          <cell r="B9988" t="str">
            <v>TAXA MAESTRO</v>
          </cell>
          <cell r="C9988" t="str">
            <v>(-) Taxas de cartões / vouchers</v>
          </cell>
          <cell r="I9988" t="str">
            <v>julho</v>
          </cell>
          <cell r="N9988">
            <v>58.06</v>
          </cell>
        </row>
        <row r="9989">
          <cell r="B9989" t="str">
            <v>TAXA VISA ELECTRON</v>
          </cell>
          <cell r="C9989" t="str">
            <v>(-) Taxas de cartões / vouchers</v>
          </cell>
          <cell r="I9989" t="str">
            <v>julho</v>
          </cell>
          <cell r="N9989">
            <v>3.18</v>
          </cell>
        </row>
        <row r="9990">
          <cell r="B9990" t="str">
            <v>TAXA AMEX</v>
          </cell>
          <cell r="C9990" t="str">
            <v>(-) Taxas de cartões / vouchers</v>
          </cell>
          <cell r="I9990" t="str">
            <v>julho</v>
          </cell>
          <cell r="N9990">
            <v>75.150000000000006</v>
          </cell>
        </row>
        <row r="9991">
          <cell r="B9991" t="str">
            <v>TAXA ELO CREDITO</v>
          </cell>
          <cell r="C9991" t="str">
            <v>(-) Taxas de cartões / vouchers</v>
          </cell>
          <cell r="I9991" t="str">
            <v>julho</v>
          </cell>
          <cell r="N9991">
            <v>4.6100000000000003</v>
          </cell>
        </row>
        <row r="9992">
          <cell r="B9992" t="str">
            <v>TAXA MASTERCARD</v>
          </cell>
          <cell r="C9992" t="str">
            <v>(-) Taxas de cartões / vouchers</v>
          </cell>
          <cell r="I9992" t="str">
            <v>julho</v>
          </cell>
          <cell r="N9992">
            <v>168.36</v>
          </cell>
        </row>
        <row r="9993">
          <cell r="B9993" t="str">
            <v>TAXA VISA</v>
          </cell>
          <cell r="C9993" t="str">
            <v>(-) Taxas de cartões / vouchers</v>
          </cell>
          <cell r="I9993" t="str">
            <v>julho</v>
          </cell>
          <cell r="N9993">
            <v>212.44</v>
          </cell>
        </row>
        <row r="9994">
          <cell r="B9994" t="str">
            <v>TAXA ALELO</v>
          </cell>
          <cell r="C9994" t="str">
            <v>(-) Taxas de cartões / vouchers</v>
          </cell>
          <cell r="I9994" t="str">
            <v>julho</v>
          </cell>
          <cell r="N9994">
            <v>22.92</v>
          </cell>
        </row>
        <row r="9995">
          <cell r="B9995" t="str">
            <v>TAXA TICKET</v>
          </cell>
          <cell r="C9995" t="str">
            <v>(-) Taxas de cartões / vouchers</v>
          </cell>
          <cell r="I9995" t="str">
            <v>julho</v>
          </cell>
          <cell r="N9995">
            <v>44.4</v>
          </cell>
        </row>
        <row r="9996">
          <cell r="B9996" t="str">
            <v>TAXA ADMINISTRATIVA</v>
          </cell>
          <cell r="C9996" t="str">
            <v>(-) Taxas de cartões / vouchers</v>
          </cell>
          <cell r="I9996" t="str">
            <v>julho</v>
          </cell>
          <cell r="N9996">
            <v>19.5</v>
          </cell>
        </row>
        <row r="9997">
          <cell r="B9997" t="str">
            <v>TAXA ELO DEBITO</v>
          </cell>
          <cell r="C9997" t="str">
            <v>(-) Taxas de cartões / vouchers</v>
          </cell>
          <cell r="I9997" t="str">
            <v>julho</v>
          </cell>
          <cell r="N9997">
            <v>3.06</v>
          </cell>
        </row>
        <row r="9998">
          <cell r="B9998" t="str">
            <v>TAXA MAESTRO</v>
          </cell>
          <cell r="C9998" t="str">
            <v>(-) Taxas de cartões / vouchers</v>
          </cell>
          <cell r="I9998" t="str">
            <v>julho</v>
          </cell>
          <cell r="N9998">
            <v>1.91</v>
          </cell>
        </row>
        <row r="9999">
          <cell r="B9999" t="str">
            <v>TAXA VISA ELECTRON</v>
          </cell>
          <cell r="C9999" t="str">
            <v>(-) Taxas de cartões / vouchers</v>
          </cell>
          <cell r="I9999" t="str">
            <v>julho</v>
          </cell>
          <cell r="N9999">
            <v>9.2100000000000009</v>
          </cell>
        </row>
        <row r="10000">
          <cell r="B10000" t="str">
            <v>TAXA VISA ELECTRON</v>
          </cell>
          <cell r="C10000" t="str">
            <v>(-) Taxas de cartões / vouchers</v>
          </cell>
          <cell r="I10000" t="str">
            <v>julho</v>
          </cell>
          <cell r="N10000">
            <v>23.18</v>
          </cell>
        </row>
        <row r="10001">
          <cell r="B10001" t="str">
            <v>TAXA VISA ELECTRON</v>
          </cell>
          <cell r="C10001" t="str">
            <v>(-) Taxas de cartões / vouchers</v>
          </cell>
          <cell r="I10001" t="str">
            <v>julho</v>
          </cell>
          <cell r="N10001">
            <v>18.37</v>
          </cell>
        </row>
        <row r="10002">
          <cell r="B10002" t="str">
            <v>TAXA MAESTRO</v>
          </cell>
          <cell r="C10002" t="str">
            <v>(-) Taxas de cartões / vouchers</v>
          </cell>
          <cell r="I10002" t="str">
            <v>julho</v>
          </cell>
          <cell r="N10002">
            <v>26.9</v>
          </cell>
        </row>
        <row r="10003">
          <cell r="B10003" t="str">
            <v>TAXA MAESTRO</v>
          </cell>
          <cell r="C10003" t="str">
            <v>(-) Taxas de cartões / vouchers</v>
          </cell>
          <cell r="I10003" t="str">
            <v>julho</v>
          </cell>
          <cell r="N10003">
            <v>151.97</v>
          </cell>
        </row>
        <row r="10004">
          <cell r="B10004" t="str">
            <v>TAXA MAESTRO</v>
          </cell>
          <cell r="C10004" t="str">
            <v>(-) Taxas de cartões / vouchers</v>
          </cell>
          <cell r="I10004" t="str">
            <v>julho</v>
          </cell>
          <cell r="N10004">
            <v>49.58</v>
          </cell>
        </row>
        <row r="10005">
          <cell r="B10005" t="str">
            <v>TAXA AMEX</v>
          </cell>
          <cell r="C10005" t="str">
            <v>(-) Taxas de cartões / vouchers</v>
          </cell>
          <cell r="I10005" t="str">
            <v>julho</v>
          </cell>
          <cell r="N10005">
            <v>62.9</v>
          </cell>
        </row>
        <row r="10006">
          <cell r="B10006" t="str">
            <v>TAXA ELO CREDITO</v>
          </cell>
          <cell r="C10006" t="str">
            <v>(-) Taxas de cartões / vouchers</v>
          </cell>
          <cell r="I10006" t="str">
            <v>julho</v>
          </cell>
          <cell r="N10006">
            <v>17.86</v>
          </cell>
        </row>
        <row r="10007">
          <cell r="B10007" t="str">
            <v>TAXA MASTERCARD</v>
          </cell>
          <cell r="C10007" t="str">
            <v>(-) Taxas de cartões / vouchers</v>
          </cell>
          <cell r="I10007" t="str">
            <v>julho</v>
          </cell>
          <cell r="N10007">
            <v>289.48</v>
          </cell>
        </row>
        <row r="10008">
          <cell r="B10008" t="str">
            <v>TAXA VISA</v>
          </cell>
          <cell r="C10008" t="str">
            <v>(-) Taxas de cartões / vouchers</v>
          </cell>
          <cell r="I10008" t="str">
            <v>julho</v>
          </cell>
          <cell r="N10008">
            <v>494.07</v>
          </cell>
        </row>
        <row r="10009">
          <cell r="B10009" t="str">
            <v>TAXA AMEX</v>
          </cell>
          <cell r="C10009" t="str">
            <v>(-) Taxas de cartões / vouchers</v>
          </cell>
          <cell r="I10009" t="str">
            <v>julho</v>
          </cell>
          <cell r="N10009">
            <v>15.51</v>
          </cell>
        </row>
        <row r="10010">
          <cell r="B10010" t="str">
            <v>TAXA ELO CREDITO</v>
          </cell>
          <cell r="C10010" t="str">
            <v>(-) Taxas de cartões / vouchers</v>
          </cell>
          <cell r="I10010" t="str">
            <v>julho</v>
          </cell>
          <cell r="N10010">
            <v>74.13</v>
          </cell>
        </row>
        <row r="10011">
          <cell r="B10011" t="str">
            <v>TAXA MASTERCARD</v>
          </cell>
          <cell r="C10011" t="str">
            <v>(-) Taxas de cartões / vouchers</v>
          </cell>
          <cell r="I10011" t="str">
            <v>julho</v>
          </cell>
          <cell r="N10011">
            <v>556.62</v>
          </cell>
        </row>
        <row r="10012">
          <cell r="B10012" t="str">
            <v>TAXA VISA</v>
          </cell>
          <cell r="C10012" t="str">
            <v>(-) Taxas de cartões / vouchers</v>
          </cell>
          <cell r="I10012" t="str">
            <v>julho</v>
          </cell>
          <cell r="N10012">
            <v>203.13</v>
          </cell>
        </row>
        <row r="10013">
          <cell r="B10013" t="str">
            <v>TAXA AMEX</v>
          </cell>
          <cell r="C10013" t="str">
            <v>(-) Taxas de cartões / vouchers</v>
          </cell>
          <cell r="I10013" t="str">
            <v>julho</v>
          </cell>
          <cell r="N10013">
            <v>169.33</v>
          </cell>
        </row>
        <row r="10014">
          <cell r="B10014" t="str">
            <v>TAXA ELO CREDITO</v>
          </cell>
          <cell r="C10014" t="str">
            <v>(-) Taxas de cartões / vouchers</v>
          </cell>
          <cell r="I10014" t="str">
            <v>julho</v>
          </cell>
          <cell r="N10014">
            <v>34.17</v>
          </cell>
        </row>
        <row r="10015">
          <cell r="B10015" t="str">
            <v>TAXA MASTERCARD</v>
          </cell>
          <cell r="C10015" t="str">
            <v>(-) Taxas de cartões / vouchers</v>
          </cell>
          <cell r="I10015" t="str">
            <v>julho</v>
          </cell>
          <cell r="N10015">
            <v>335.91</v>
          </cell>
        </row>
        <row r="10016">
          <cell r="B10016" t="str">
            <v>TAXA VISA</v>
          </cell>
          <cell r="C10016" t="str">
            <v>(-) Taxas de cartões / vouchers</v>
          </cell>
          <cell r="I10016" t="str">
            <v>julho</v>
          </cell>
          <cell r="N10016">
            <v>207.43</v>
          </cell>
        </row>
        <row r="10017">
          <cell r="B10017" t="str">
            <v>TAXA ADMINISTRATIVA</v>
          </cell>
          <cell r="C10017" t="str">
            <v>(-) Taxas de cartões / vouchers</v>
          </cell>
          <cell r="I10017" t="str">
            <v>julho</v>
          </cell>
          <cell r="N10017">
            <v>253.06</v>
          </cell>
        </row>
        <row r="10018">
          <cell r="B10018" t="str">
            <v>TAXA MAESTRO</v>
          </cell>
          <cell r="C10018" t="str">
            <v>(-) Taxas de cartões / vouchers</v>
          </cell>
          <cell r="I10018" t="str">
            <v>julho</v>
          </cell>
          <cell r="N10018">
            <v>21.18</v>
          </cell>
        </row>
        <row r="10019">
          <cell r="B10019" t="str">
            <v>TAXA VISA ELECTRON</v>
          </cell>
          <cell r="C10019" t="str">
            <v>(-) Taxas de cartões / vouchers</v>
          </cell>
          <cell r="I10019" t="str">
            <v>julho</v>
          </cell>
          <cell r="N10019">
            <v>5.91</v>
          </cell>
        </row>
        <row r="10020">
          <cell r="B10020" t="str">
            <v>TAXA AMEX</v>
          </cell>
          <cell r="C10020" t="str">
            <v>(-) Taxas de cartões / vouchers</v>
          </cell>
          <cell r="I10020" t="str">
            <v>julho</v>
          </cell>
          <cell r="N10020">
            <v>28.25</v>
          </cell>
        </row>
        <row r="10021">
          <cell r="B10021" t="str">
            <v>TAXA ELO CREDITO</v>
          </cell>
          <cell r="C10021" t="str">
            <v>(-) Taxas de cartões / vouchers</v>
          </cell>
          <cell r="I10021" t="str">
            <v>julho</v>
          </cell>
          <cell r="N10021">
            <v>12.56</v>
          </cell>
        </row>
        <row r="10022">
          <cell r="B10022" t="str">
            <v>TAXA MASTERCARD</v>
          </cell>
          <cell r="C10022" t="str">
            <v>(-) Taxas de cartões / vouchers</v>
          </cell>
          <cell r="I10022" t="str">
            <v>julho</v>
          </cell>
          <cell r="N10022">
            <v>161.49</v>
          </cell>
        </row>
        <row r="10023">
          <cell r="B10023" t="str">
            <v>TAXA VISA</v>
          </cell>
          <cell r="C10023" t="str">
            <v>(-) Taxas de cartões / vouchers</v>
          </cell>
          <cell r="I10023" t="str">
            <v>julho</v>
          </cell>
          <cell r="N10023">
            <v>256.60000000000002</v>
          </cell>
        </row>
        <row r="10024">
          <cell r="B10024" t="str">
            <v>TAXA ADMINISTRATIVA</v>
          </cell>
          <cell r="C10024" t="str">
            <v>(-) Taxas de cartões / vouchers</v>
          </cell>
          <cell r="I10024" t="str">
            <v>julho</v>
          </cell>
          <cell r="N10024">
            <v>31.53</v>
          </cell>
        </row>
        <row r="10025">
          <cell r="B10025" t="str">
            <v>TAXA MAESTRO</v>
          </cell>
          <cell r="C10025" t="str">
            <v>(-) Taxas de cartões / vouchers</v>
          </cell>
          <cell r="I10025" t="str">
            <v>julho</v>
          </cell>
          <cell r="N10025">
            <v>29.24</v>
          </cell>
        </row>
        <row r="10026">
          <cell r="B10026" t="str">
            <v>TAXA VISA ELECTRON</v>
          </cell>
          <cell r="C10026" t="str">
            <v>(-) Taxas de cartões / vouchers</v>
          </cell>
          <cell r="I10026" t="str">
            <v>julho</v>
          </cell>
          <cell r="N10026">
            <v>6.08</v>
          </cell>
        </row>
        <row r="10027">
          <cell r="B10027" t="str">
            <v>TAXA AMEX</v>
          </cell>
          <cell r="C10027" t="str">
            <v>(-) Taxas de cartões / vouchers</v>
          </cell>
          <cell r="I10027" t="str">
            <v>julho</v>
          </cell>
          <cell r="N10027">
            <v>23.38</v>
          </cell>
        </row>
        <row r="10028">
          <cell r="B10028" t="str">
            <v>TAXA MASTERCARD</v>
          </cell>
          <cell r="C10028" t="str">
            <v>(-) Taxas de cartões / vouchers</v>
          </cell>
          <cell r="I10028" t="str">
            <v>julho</v>
          </cell>
          <cell r="N10028">
            <v>191.49</v>
          </cell>
        </row>
        <row r="10029">
          <cell r="B10029" t="str">
            <v>TAXA VISA</v>
          </cell>
          <cell r="C10029" t="str">
            <v>(-) Taxas de cartões / vouchers</v>
          </cell>
          <cell r="I10029" t="str">
            <v>julho</v>
          </cell>
          <cell r="N10029">
            <v>225.93</v>
          </cell>
        </row>
        <row r="10030">
          <cell r="B10030" t="str">
            <v>TAXA VR BENEFICIOS</v>
          </cell>
          <cell r="C10030" t="str">
            <v>(-) Taxas de cartões / vouchers</v>
          </cell>
          <cell r="I10030" t="str">
            <v>julho</v>
          </cell>
          <cell r="N10030">
            <v>39.89</v>
          </cell>
        </row>
        <row r="10031">
          <cell r="B10031" t="str">
            <v>TAXA ADMINISTRATIVA</v>
          </cell>
          <cell r="C10031" t="str">
            <v>(-) Taxas de cartões / vouchers</v>
          </cell>
          <cell r="I10031" t="str">
            <v>julho</v>
          </cell>
          <cell r="N10031">
            <v>11.83</v>
          </cell>
        </row>
        <row r="10032">
          <cell r="B10032" t="str">
            <v>TAXA MAESTRO</v>
          </cell>
          <cell r="C10032" t="str">
            <v>(-) Taxas de cartões / vouchers</v>
          </cell>
          <cell r="I10032" t="str">
            <v>julho</v>
          </cell>
          <cell r="N10032">
            <v>40.31</v>
          </cell>
        </row>
        <row r="10033">
          <cell r="B10033" t="str">
            <v>TAXA VISA ELECTRON</v>
          </cell>
          <cell r="C10033" t="str">
            <v>(-) Taxas de cartões / vouchers</v>
          </cell>
          <cell r="I10033" t="str">
            <v>julho</v>
          </cell>
          <cell r="N10033">
            <v>35.119999999999997</v>
          </cell>
        </row>
        <row r="10034">
          <cell r="B10034" t="str">
            <v>TAXA AMEX</v>
          </cell>
          <cell r="C10034" t="str">
            <v>(-) Taxas de cartões / vouchers</v>
          </cell>
          <cell r="I10034" t="str">
            <v>julho</v>
          </cell>
          <cell r="N10034">
            <v>35.9</v>
          </cell>
        </row>
        <row r="10035">
          <cell r="B10035" t="str">
            <v>TAXA ELO CREDITO</v>
          </cell>
          <cell r="C10035" t="str">
            <v>(-) Taxas de cartões / vouchers</v>
          </cell>
          <cell r="I10035" t="str">
            <v>julho</v>
          </cell>
          <cell r="N10035">
            <v>2.8</v>
          </cell>
        </row>
        <row r="10036">
          <cell r="B10036" t="str">
            <v>TAXA MASTERCARD</v>
          </cell>
          <cell r="C10036" t="str">
            <v>(-) Taxas de cartões / vouchers</v>
          </cell>
          <cell r="I10036" t="str">
            <v>julho</v>
          </cell>
          <cell r="N10036">
            <v>423.47</v>
          </cell>
        </row>
        <row r="10037">
          <cell r="B10037" t="str">
            <v>TAXA VISA</v>
          </cell>
          <cell r="C10037" t="str">
            <v>(-) Taxas de cartões / vouchers</v>
          </cell>
          <cell r="I10037" t="str">
            <v>julho</v>
          </cell>
          <cell r="N10037">
            <v>177.88</v>
          </cell>
        </row>
        <row r="10038">
          <cell r="B10038" t="str">
            <v>TAXA ALELO</v>
          </cell>
          <cell r="C10038" t="str">
            <v>(-) Taxas de cartões / vouchers</v>
          </cell>
          <cell r="I10038" t="str">
            <v>julho</v>
          </cell>
          <cell r="N10038">
            <v>65.239999999999995</v>
          </cell>
        </row>
        <row r="10039">
          <cell r="B10039" t="str">
            <v>TAXA ADMINISTRATIVA</v>
          </cell>
          <cell r="C10039" t="str">
            <v>(-) Taxas de cartões / vouchers</v>
          </cell>
          <cell r="I10039" t="str">
            <v>julho</v>
          </cell>
          <cell r="N10039">
            <v>41.76</v>
          </cell>
        </row>
        <row r="10040">
          <cell r="B10040" t="str">
            <v>TAXA ELO DEBITO</v>
          </cell>
          <cell r="C10040" t="str">
            <v>(-) Taxas de cartões / vouchers</v>
          </cell>
          <cell r="I10040" t="str">
            <v>julho</v>
          </cell>
          <cell r="N10040">
            <v>1.03</v>
          </cell>
        </row>
        <row r="10041">
          <cell r="B10041" t="str">
            <v>TAXA MAESTRO</v>
          </cell>
          <cell r="C10041" t="str">
            <v>(-) Taxas de cartões / vouchers</v>
          </cell>
          <cell r="I10041" t="str">
            <v>julho</v>
          </cell>
          <cell r="N10041">
            <v>34.840000000000003</v>
          </cell>
        </row>
        <row r="10042">
          <cell r="B10042" t="str">
            <v>TAXA VISA ELECTRON</v>
          </cell>
          <cell r="C10042" t="str">
            <v>(-) Taxas de cartões / vouchers</v>
          </cell>
          <cell r="I10042" t="str">
            <v>julho</v>
          </cell>
          <cell r="N10042">
            <v>15.87</v>
          </cell>
        </row>
        <row r="10043">
          <cell r="B10043" t="str">
            <v>TAXA AMEX</v>
          </cell>
          <cell r="C10043" t="str">
            <v>(-) Taxas de cartões / vouchers</v>
          </cell>
          <cell r="I10043" t="str">
            <v>julho</v>
          </cell>
          <cell r="N10043">
            <v>18.03</v>
          </cell>
        </row>
        <row r="10044">
          <cell r="B10044" t="str">
            <v>TAXA ELO CREDITO</v>
          </cell>
          <cell r="C10044" t="str">
            <v>(-) Taxas de cartões / vouchers</v>
          </cell>
          <cell r="I10044" t="str">
            <v>julho</v>
          </cell>
          <cell r="N10044">
            <v>16.72</v>
          </cell>
        </row>
        <row r="10045">
          <cell r="B10045" t="str">
            <v>TAXA MASTERCARD</v>
          </cell>
          <cell r="C10045" t="str">
            <v>(-) Taxas de cartões / vouchers</v>
          </cell>
          <cell r="I10045" t="str">
            <v>julho</v>
          </cell>
          <cell r="N10045">
            <v>222.1</v>
          </cell>
        </row>
        <row r="10046">
          <cell r="B10046" t="str">
            <v>TAXA VISA</v>
          </cell>
          <cell r="C10046" t="str">
            <v>(-) Taxas de cartões / vouchers</v>
          </cell>
          <cell r="I10046" t="str">
            <v>julho</v>
          </cell>
          <cell r="N10046">
            <v>200.27</v>
          </cell>
        </row>
        <row r="10047">
          <cell r="B10047" t="str">
            <v>TAXA TICKET</v>
          </cell>
          <cell r="C10047" t="str">
            <v>(-) Taxas de cartões / vouchers</v>
          </cell>
          <cell r="I10047" t="str">
            <v>julho</v>
          </cell>
          <cell r="N10047">
            <v>42.03</v>
          </cell>
        </row>
        <row r="10048">
          <cell r="B10048" t="str">
            <v>TAXA ADMINISTRATIVA</v>
          </cell>
          <cell r="C10048" t="str">
            <v>(-) Taxas de cartões / vouchers</v>
          </cell>
          <cell r="I10048" t="str">
            <v>julho</v>
          </cell>
          <cell r="N10048">
            <v>61.39</v>
          </cell>
        </row>
        <row r="10049">
          <cell r="B10049" t="str">
            <v>TAXA MAESTRO</v>
          </cell>
          <cell r="C10049" t="str">
            <v>(-) Taxas de cartões / vouchers</v>
          </cell>
          <cell r="I10049" t="str">
            <v>julho</v>
          </cell>
          <cell r="N10049">
            <v>4.59</v>
          </cell>
        </row>
        <row r="10050">
          <cell r="B10050" t="str">
            <v>TAXA VISA ELECTRON</v>
          </cell>
          <cell r="C10050" t="str">
            <v>(-) Taxas de cartões / vouchers</v>
          </cell>
          <cell r="I10050" t="str">
            <v>julho</v>
          </cell>
          <cell r="N10050">
            <v>29.62</v>
          </cell>
        </row>
        <row r="10051">
          <cell r="B10051" t="str">
            <v>TAXA VISA ELECTRON</v>
          </cell>
          <cell r="C10051" t="str">
            <v>(-) Taxas de cartões / vouchers</v>
          </cell>
          <cell r="I10051" t="str">
            <v>julho</v>
          </cell>
          <cell r="N10051">
            <v>20.11</v>
          </cell>
        </row>
        <row r="10052">
          <cell r="B10052" t="str">
            <v>TAXA VISA ELECTRON</v>
          </cell>
          <cell r="C10052" t="str">
            <v>(-) Taxas de cartões / vouchers</v>
          </cell>
          <cell r="I10052" t="str">
            <v>julho</v>
          </cell>
          <cell r="N10052">
            <v>29.84</v>
          </cell>
        </row>
        <row r="10053">
          <cell r="B10053" t="str">
            <v>TAXA MAESTRO</v>
          </cell>
          <cell r="C10053" t="str">
            <v>(-) Taxas de cartões / vouchers</v>
          </cell>
          <cell r="I10053" t="str">
            <v>julho</v>
          </cell>
          <cell r="N10053">
            <v>67.209999999999994</v>
          </cell>
        </row>
        <row r="10054">
          <cell r="B10054" t="str">
            <v>TAXA MAESTRO</v>
          </cell>
          <cell r="C10054" t="str">
            <v>(-) Taxas de cartões / vouchers</v>
          </cell>
          <cell r="I10054" t="str">
            <v>julho</v>
          </cell>
          <cell r="N10054">
            <v>73.349999999999994</v>
          </cell>
        </row>
        <row r="10055">
          <cell r="B10055" t="str">
            <v>TAXA MAESTRO</v>
          </cell>
          <cell r="C10055" t="str">
            <v>(-) Taxas de cartões / vouchers</v>
          </cell>
          <cell r="I10055" t="str">
            <v>julho</v>
          </cell>
          <cell r="N10055">
            <v>12.81</v>
          </cell>
        </row>
        <row r="10056">
          <cell r="B10056" t="str">
            <v>TAXA AMEX</v>
          </cell>
          <cell r="C10056" t="str">
            <v>(-) Taxas de cartões / vouchers</v>
          </cell>
          <cell r="I10056" t="str">
            <v>julho</v>
          </cell>
          <cell r="N10056">
            <v>19.940000000000001</v>
          </cell>
        </row>
        <row r="10057">
          <cell r="B10057" t="str">
            <v>TAXA ELO CREDITO</v>
          </cell>
          <cell r="C10057" t="str">
            <v>(-) Taxas de cartões / vouchers</v>
          </cell>
          <cell r="I10057" t="str">
            <v>julho</v>
          </cell>
          <cell r="N10057">
            <v>42.4</v>
          </cell>
        </row>
        <row r="10058">
          <cell r="B10058" t="str">
            <v>TAXA MASTERCARD</v>
          </cell>
          <cell r="C10058" t="str">
            <v>(-) Taxas de cartões / vouchers</v>
          </cell>
          <cell r="I10058" t="str">
            <v>julho</v>
          </cell>
          <cell r="N10058">
            <v>281.7</v>
          </cell>
        </row>
        <row r="10059">
          <cell r="B10059" t="str">
            <v>TAXA VISA</v>
          </cell>
          <cell r="C10059" t="str">
            <v>(-) Taxas de cartões / vouchers</v>
          </cell>
          <cell r="I10059" t="str">
            <v>julho</v>
          </cell>
          <cell r="N10059">
            <v>297.36</v>
          </cell>
        </row>
        <row r="10060">
          <cell r="B10060" t="str">
            <v>TAXA AMEX</v>
          </cell>
          <cell r="C10060" t="str">
            <v>(-) Taxas de cartões / vouchers</v>
          </cell>
          <cell r="I10060" t="str">
            <v>julho</v>
          </cell>
          <cell r="N10060">
            <v>66.83</v>
          </cell>
        </row>
        <row r="10061">
          <cell r="B10061" t="str">
            <v>TAXA ELO CREDITO</v>
          </cell>
          <cell r="C10061" t="str">
            <v>(-) Taxas de cartões / vouchers</v>
          </cell>
          <cell r="I10061" t="str">
            <v>julho</v>
          </cell>
          <cell r="N10061">
            <v>42.46</v>
          </cell>
        </row>
        <row r="10062">
          <cell r="B10062" t="str">
            <v>TAXA MASTERCARD</v>
          </cell>
          <cell r="C10062" t="str">
            <v>(-) Taxas de cartões / vouchers</v>
          </cell>
          <cell r="I10062" t="str">
            <v>julho</v>
          </cell>
          <cell r="N10062">
            <v>413.45</v>
          </cell>
        </row>
        <row r="10063">
          <cell r="B10063" t="str">
            <v>TAXA VISA</v>
          </cell>
          <cell r="C10063" t="str">
            <v>(-) Taxas de cartões / vouchers</v>
          </cell>
          <cell r="I10063" t="str">
            <v>julho</v>
          </cell>
          <cell r="N10063">
            <v>349.28</v>
          </cell>
        </row>
        <row r="10064">
          <cell r="B10064" t="str">
            <v>TAXA AMEX</v>
          </cell>
          <cell r="C10064" t="str">
            <v>(-) Taxas de cartões / vouchers</v>
          </cell>
          <cell r="I10064" t="str">
            <v>julho</v>
          </cell>
          <cell r="N10064">
            <v>38.549999999999997</v>
          </cell>
        </row>
        <row r="10065">
          <cell r="B10065" t="str">
            <v>TAXA ELO CREDITO</v>
          </cell>
          <cell r="C10065" t="str">
            <v>(-) Taxas de cartões / vouchers</v>
          </cell>
          <cell r="I10065" t="str">
            <v>julho</v>
          </cell>
          <cell r="N10065">
            <v>53.33</v>
          </cell>
        </row>
        <row r="10066">
          <cell r="B10066" t="str">
            <v>TAXA MASTERCARD</v>
          </cell>
          <cell r="C10066" t="str">
            <v>(-) Taxas de cartões / vouchers</v>
          </cell>
          <cell r="I10066" t="str">
            <v>julho</v>
          </cell>
          <cell r="N10066">
            <v>350.72</v>
          </cell>
        </row>
        <row r="10067">
          <cell r="B10067" t="str">
            <v>TAXA VISA</v>
          </cell>
          <cell r="C10067" t="str">
            <v>(-) Taxas de cartões / vouchers</v>
          </cell>
          <cell r="I10067" t="str">
            <v>julho</v>
          </cell>
          <cell r="N10067">
            <v>368.38</v>
          </cell>
        </row>
        <row r="10068">
          <cell r="B10068" t="str">
            <v>TAXA ADMINISTRATIVA</v>
          </cell>
          <cell r="C10068" t="str">
            <v>(-) Taxas de cartões / vouchers</v>
          </cell>
          <cell r="I10068" t="str">
            <v>julho</v>
          </cell>
          <cell r="N10068">
            <v>148.07</v>
          </cell>
        </row>
        <row r="10069">
          <cell r="B10069" t="str">
            <v>TAXA MAESTRO</v>
          </cell>
          <cell r="C10069" t="str">
            <v>(-) Taxas de cartões / vouchers</v>
          </cell>
          <cell r="I10069" t="str">
            <v>julho</v>
          </cell>
          <cell r="N10069">
            <v>0.83</v>
          </cell>
        </row>
        <row r="10070">
          <cell r="B10070" t="str">
            <v>TAXA MAESTRO</v>
          </cell>
          <cell r="C10070" t="str">
            <v>(-) Taxas de cartões / vouchers</v>
          </cell>
          <cell r="I10070" t="str">
            <v>julho</v>
          </cell>
          <cell r="N10070">
            <v>15.98</v>
          </cell>
        </row>
        <row r="10071">
          <cell r="B10071" t="str">
            <v>TAXA VISA ELECTRON</v>
          </cell>
          <cell r="C10071" t="str">
            <v>(-) Taxas de cartões / vouchers</v>
          </cell>
          <cell r="I10071" t="str">
            <v>julho</v>
          </cell>
          <cell r="N10071">
            <v>2.35</v>
          </cell>
        </row>
        <row r="10072">
          <cell r="B10072" t="str">
            <v>TAXA AMEX</v>
          </cell>
          <cell r="C10072" t="str">
            <v>(-) Taxas de cartões / vouchers</v>
          </cell>
          <cell r="I10072" t="str">
            <v>julho</v>
          </cell>
          <cell r="N10072">
            <v>16.489999999999998</v>
          </cell>
        </row>
        <row r="10073">
          <cell r="B10073" t="str">
            <v>TAXA ELO CREDITO</v>
          </cell>
          <cell r="C10073" t="str">
            <v>(-) Taxas de cartões / vouchers</v>
          </cell>
          <cell r="I10073" t="str">
            <v>julho</v>
          </cell>
          <cell r="N10073">
            <v>66.67</v>
          </cell>
        </row>
        <row r="10074">
          <cell r="B10074" t="str">
            <v>TAXA MASTERCARD</v>
          </cell>
          <cell r="C10074" t="str">
            <v>(-) Taxas de cartões / vouchers</v>
          </cell>
          <cell r="I10074" t="str">
            <v>julho</v>
          </cell>
          <cell r="N10074">
            <v>204.39</v>
          </cell>
        </row>
        <row r="10075">
          <cell r="B10075" t="str">
            <v>TAXA VISA</v>
          </cell>
          <cell r="C10075" t="str">
            <v>(-) Taxas de cartões / vouchers</v>
          </cell>
          <cell r="I10075" t="str">
            <v>julho</v>
          </cell>
          <cell r="N10075">
            <v>118.4</v>
          </cell>
        </row>
        <row r="10076">
          <cell r="B10076" t="str">
            <v>TAXA ADMINISTRATIVA</v>
          </cell>
          <cell r="C10076" t="str">
            <v>(-) Taxas de cartões / vouchers</v>
          </cell>
          <cell r="I10076" t="str">
            <v>julho</v>
          </cell>
          <cell r="N10076">
            <v>40.299999999999997</v>
          </cell>
        </row>
        <row r="10077">
          <cell r="B10077" t="str">
            <v>TAXA MAESTRO</v>
          </cell>
          <cell r="C10077" t="str">
            <v>(-) Taxas de cartões / vouchers</v>
          </cell>
          <cell r="I10077" t="str">
            <v>julho</v>
          </cell>
          <cell r="N10077">
            <v>26.44</v>
          </cell>
        </row>
        <row r="10078">
          <cell r="B10078" t="str">
            <v>TAXA VISA ELECTRON</v>
          </cell>
          <cell r="C10078" t="str">
            <v>(-) Taxas de cartões / vouchers</v>
          </cell>
          <cell r="I10078" t="str">
            <v>julho</v>
          </cell>
          <cell r="N10078">
            <v>0.95</v>
          </cell>
        </row>
        <row r="10079">
          <cell r="B10079" t="str">
            <v>TAXA AMEX</v>
          </cell>
          <cell r="C10079" t="str">
            <v>(-) Taxas de cartões / vouchers</v>
          </cell>
          <cell r="I10079" t="str">
            <v>julho</v>
          </cell>
          <cell r="N10079">
            <v>32.57</v>
          </cell>
        </row>
        <row r="10080">
          <cell r="B10080" t="str">
            <v>TAXA ELO CREDITO</v>
          </cell>
          <cell r="C10080" t="str">
            <v>(-) Taxas de cartões / vouchers</v>
          </cell>
          <cell r="I10080" t="str">
            <v>julho</v>
          </cell>
          <cell r="N10080">
            <v>87.54</v>
          </cell>
        </row>
        <row r="10081">
          <cell r="B10081" t="str">
            <v>TAXA MASTERCARD</v>
          </cell>
          <cell r="C10081" t="str">
            <v>(-) Taxas de cartões / vouchers</v>
          </cell>
          <cell r="I10081" t="str">
            <v>julho</v>
          </cell>
          <cell r="N10081">
            <v>292.72000000000003</v>
          </cell>
        </row>
        <row r="10082">
          <cell r="B10082" t="str">
            <v>TAXA VISA</v>
          </cell>
          <cell r="C10082" t="str">
            <v>(-) Taxas de cartões / vouchers</v>
          </cell>
          <cell r="I10082" t="str">
            <v>julho</v>
          </cell>
          <cell r="N10082">
            <v>179.35</v>
          </cell>
        </row>
        <row r="10083">
          <cell r="B10083" t="str">
            <v>TAXA ALELO</v>
          </cell>
          <cell r="C10083" t="str">
            <v>(-) Taxas de cartões / vouchers</v>
          </cell>
          <cell r="I10083" t="str">
            <v>julho</v>
          </cell>
          <cell r="N10083">
            <v>65.400000000000006</v>
          </cell>
        </row>
        <row r="10084">
          <cell r="B10084" t="str">
            <v>TAXA ADMINISTRATIVA</v>
          </cell>
          <cell r="C10084" t="str">
            <v>(-) Taxas de cartões / vouchers</v>
          </cell>
          <cell r="I10084" t="str">
            <v>julho</v>
          </cell>
          <cell r="N10084">
            <v>142.85</v>
          </cell>
        </row>
        <row r="10085">
          <cell r="B10085" t="str">
            <v>TAXA MAESTRO</v>
          </cell>
          <cell r="C10085" t="str">
            <v>(-) Taxas de cartões / vouchers</v>
          </cell>
          <cell r="I10085" t="str">
            <v>julho</v>
          </cell>
          <cell r="N10085">
            <v>25.97</v>
          </cell>
        </row>
        <row r="10086">
          <cell r="B10086" t="str">
            <v>TAXA VISA ELECTRON</v>
          </cell>
          <cell r="C10086" t="str">
            <v>(-) Taxas de cartões / vouchers</v>
          </cell>
          <cell r="I10086" t="str">
            <v>julho</v>
          </cell>
          <cell r="N10086">
            <v>23.21</v>
          </cell>
        </row>
        <row r="10087">
          <cell r="B10087" t="str">
            <v>TAXA AMEX</v>
          </cell>
          <cell r="C10087" t="str">
            <v>(-) Taxas de cartões / vouchers</v>
          </cell>
          <cell r="I10087" t="str">
            <v>julho</v>
          </cell>
          <cell r="N10087">
            <v>146.72999999999999</v>
          </cell>
        </row>
        <row r="10088">
          <cell r="B10088" t="str">
            <v>TAXA ELO CREDITO</v>
          </cell>
          <cell r="C10088" t="str">
            <v>(-) Taxas de cartões / vouchers</v>
          </cell>
          <cell r="I10088" t="str">
            <v>julho</v>
          </cell>
          <cell r="N10088">
            <v>31.05</v>
          </cell>
        </row>
        <row r="10089">
          <cell r="B10089" t="str">
            <v>TAXA MASTERCARD</v>
          </cell>
          <cell r="C10089" t="str">
            <v>(-) Taxas de cartões / vouchers</v>
          </cell>
          <cell r="I10089" t="str">
            <v>julho</v>
          </cell>
          <cell r="N10089">
            <v>370.17</v>
          </cell>
        </row>
        <row r="10090">
          <cell r="B10090" t="str">
            <v>TAXA VISA</v>
          </cell>
          <cell r="C10090" t="str">
            <v>(-) Taxas de cartões / vouchers</v>
          </cell>
          <cell r="I10090" t="str">
            <v>julho</v>
          </cell>
          <cell r="N10090">
            <v>277.5</v>
          </cell>
        </row>
        <row r="10091">
          <cell r="B10091" t="str">
            <v>TAXA SODEXO</v>
          </cell>
          <cell r="C10091" t="str">
            <v>(-) Taxas de cartões / vouchers</v>
          </cell>
          <cell r="I10091" t="str">
            <v>julho</v>
          </cell>
          <cell r="N10091">
            <v>9.27</v>
          </cell>
        </row>
        <row r="10092">
          <cell r="B10092" t="str">
            <v>TAXA ADMINISTRATIVA</v>
          </cell>
          <cell r="C10092" t="str">
            <v>(-) Taxas de cartões / vouchers</v>
          </cell>
          <cell r="I10092" t="str">
            <v>julho</v>
          </cell>
          <cell r="N10092">
            <v>35.28</v>
          </cell>
        </row>
        <row r="10093">
          <cell r="B10093" t="str">
            <v>TAXA ELO DEBITO</v>
          </cell>
          <cell r="C10093" t="str">
            <v>(-) Taxas de cartões / vouchers</v>
          </cell>
          <cell r="I10093" t="str">
            <v>julho</v>
          </cell>
          <cell r="N10093">
            <v>19.2</v>
          </cell>
        </row>
        <row r="10094">
          <cell r="B10094" t="str">
            <v>TAXA VISA ELECTRON</v>
          </cell>
          <cell r="C10094" t="str">
            <v>(-) Taxas de cartões / vouchers</v>
          </cell>
          <cell r="I10094" t="str">
            <v>julho</v>
          </cell>
          <cell r="N10094">
            <v>22.58</v>
          </cell>
        </row>
        <row r="10095">
          <cell r="B10095" t="str">
            <v>TAXA MAESTRO</v>
          </cell>
          <cell r="C10095" t="str">
            <v>(-) Taxas de cartões / vouchers</v>
          </cell>
          <cell r="I10095" t="str">
            <v>julho</v>
          </cell>
          <cell r="N10095">
            <v>10.55</v>
          </cell>
        </row>
        <row r="10096">
          <cell r="B10096" t="str">
            <v>TAXA MAESTRO</v>
          </cell>
          <cell r="C10096" t="str">
            <v>(-) Taxas de cartões / vouchers</v>
          </cell>
          <cell r="I10096" t="str">
            <v>julho</v>
          </cell>
          <cell r="N10096">
            <v>59.1</v>
          </cell>
        </row>
        <row r="10097">
          <cell r="B10097" t="str">
            <v>TAXA AMEX</v>
          </cell>
          <cell r="C10097" t="str">
            <v>(-) Taxas de cartões / vouchers</v>
          </cell>
          <cell r="I10097" t="str">
            <v>julho</v>
          </cell>
          <cell r="N10097">
            <v>46.46</v>
          </cell>
        </row>
        <row r="10098">
          <cell r="B10098" t="str">
            <v>TAXA ELO CREDITO</v>
          </cell>
          <cell r="C10098" t="str">
            <v>(-) Taxas de cartões / vouchers</v>
          </cell>
          <cell r="I10098" t="str">
            <v>julho</v>
          </cell>
          <cell r="N10098">
            <v>21.07</v>
          </cell>
        </row>
        <row r="10099">
          <cell r="B10099" t="str">
            <v>TAXA MASTERCARD</v>
          </cell>
          <cell r="C10099" t="str">
            <v>(-) Taxas de cartões / vouchers</v>
          </cell>
          <cell r="I10099" t="str">
            <v>julho</v>
          </cell>
          <cell r="N10099">
            <v>424.9</v>
          </cell>
        </row>
        <row r="10100">
          <cell r="B10100" t="str">
            <v>TAXA VISA</v>
          </cell>
          <cell r="C10100" t="str">
            <v>(-) Taxas de cartões / vouchers</v>
          </cell>
          <cell r="I10100" t="str">
            <v>julho</v>
          </cell>
          <cell r="N10100">
            <v>219.42</v>
          </cell>
        </row>
        <row r="10101">
          <cell r="B10101" t="str">
            <v>TAXA ADMINISTRATIVA</v>
          </cell>
          <cell r="C10101" t="str">
            <v>(-) Taxas de cartões / vouchers</v>
          </cell>
          <cell r="I10101" t="str">
            <v>julho</v>
          </cell>
          <cell r="N10101">
            <v>39.15</v>
          </cell>
        </row>
        <row r="10102">
          <cell r="B10102" t="str">
            <v>TAXA ELO DEBITO</v>
          </cell>
          <cell r="C10102" t="str">
            <v>(-) Taxas de cartões / vouchers</v>
          </cell>
          <cell r="I10102" t="str">
            <v>julho</v>
          </cell>
          <cell r="N10102">
            <v>13.9</v>
          </cell>
        </row>
        <row r="10103">
          <cell r="B10103" t="str">
            <v>TAXA MAESTRO</v>
          </cell>
          <cell r="C10103" t="str">
            <v>(-) Taxas de cartões / vouchers</v>
          </cell>
          <cell r="I10103" t="str">
            <v>julho</v>
          </cell>
          <cell r="N10103">
            <v>0.94</v>
          </cell>
        </row>
        <row r="10104">
          <cell r="B10104" t="str">
            <v>TAXA VISA ELECTRON</v>
          </cell>
          <cell r="C10104" t="str">
            <v>(-) Taxas de cartões / vouchers</v>
          </cell>
          <cell r="I10104" t="str">
            <v>julho</v>
          </cell>
          <cell r="N10104">
            <v>34.69</v>
          </cell>
        </row>
        <row r="10105">
          <cell r="B10105" t="str">
            <v>TAXA VISA ELECTRON</v>
          </cell>
          <cell r="C10105" t="str">
            <v>(-) Taxas de cartões / vouchers</v>
          </cell>
          <cell r="I10105" t="str">
            <v>julho</v>
          </cell>
          <cell r="N10105">
            <v>22.77</v>
          </cell>
        </row>
        <row r="10106">
          <cell r="B10106" t="str">
            <v>TAXA VISA ELECTRON</v>
          </cell>
          <cell r="C10106" t="str">
            <v>(-) Taxas de cartões / vouchers</v>
          </cell>
          <cell r="I10106" t="str">
            <v>julho</v>
          </cell>
          <cell r="N10106">
            <v>74.98</v>
          </cell>
        </row>
        <row r="10107">
          <cell r="B10107" t="str">
            <v>TAXA MAESTRO</v>
          </cell>
          <cell r="C10107" t="str">
            <v>(-) Taxas de cartões / vouchers</v>
          </cell>
          <cell r="I10107" t="str">
            <v>julho</v>
          </cell>
          <cell r="N10107">
            <v>44.92</v>
          </cell>
        </row>
        <row r="10108">
          <cell r="B10108" t="str">
            <v>TAXA MAESTRO</v>
          </cell>
          <cell r="C10108" t="str">
            <v>(-) Taxas de cartões / vouchers</v>
          </cell>
          <cell r="I10108" t="str">
            <v>julho</v>
          </cell>
          <cell r="N10108">
            <v>55.28</v>
          </cell>
        </row>
        <row r="10109">
          <cell r="B10109" t="str">
            <v>TAXA MAESTRO</v>
          </cell>
          <cell r="C10109" t="str">
            <v>(-) Taxas de cartões / vouchers</v>
          </cell>
          <cell r="I10109" t="str">
            <v>julho</v>
          </cell>
          <cell r="N10109">
            <v>150.29</v>
          </cell>
        </row>
        <row r="10110">
          <cell r="B10110" t="str">
            <v>TAXA AMEX</v>
          </cell>
          <cell r="C10110" t="str">
            <v>(-) Taxas de cartões / vouchers</v>
          </cell>
          <cell r="I10110" t="str">
            <v>julho</v>
          </cell>
          <cell r="N10110">
            <v>140.9</v>
          </cell>
        </row>
        <row r="10111">
          <cell r="B10111" t="str">
            <v>TAXA ELO CREDITO</v>
          </cell>
          <cell r="C10111" t="str">
            <v>(-) Taxas de cartões / vouchers</v>
          </cell>
          <cell r="I10111" t="str">
            <v>julho</v>
          </cell>
          <cell r="N10111">
            <v>90.82</v>
          </cell>
        </row>
        <row r="10112">
          <cell r="B10112" t="str">
            <v>TAXA MASTERCARD</v>
          </cell>
          <cell r="C10112" t="str">
            <v>(-) Taxas de cartões / vouchers</v>
          </cell>
          <cell r="I10112" t="str">
            <v>julho</v>
          </cell>
          <cell r="N10112">
            <v>353.62</v>
          </cell>
        </row>
        <row r="10113">
          <cell r="B10113" t="str">
            <v>TAXA VISA</v>
          </cell>
          <cell r="C10113" t="str">
            <v>(-) Taxas de cartões / vouchers</v>
          </cell>
          <cell r="I10113" t="str">
            <v>julho</v>
          </cell>
          <cell r="N10113">
            <v>347.36</v>
          </cell>
        </row>
        <row r="10114">
          <cell r="B10114" t="str">
            <v>TAXA AMEX</v>
          </cell>
          <cell r="C10114" t="str">
            <v>(-) Taxas de cartões / vouchers</v>
          </cell>
          <cell r="I10114" t="str">
            <v>julho</v>
          </cell>
          <cell r="N10114">
            <v>75.2</v>
          </cell>
        </row>
        <row r="10115">
          <cell r="B10115" t="str">
            <v>TAXA ELO CREDITO</v>
          </cell>
          <cell r="C10115" t="str">
            <v>(-) Taxas de cartões / vouchers</v>
          </cell>
          <cell r="I10115" t="str">
            <v>julho</v>
          </cell>
          <cell r="N10115">
            <v>15.59</v>
          </cell>
        </row>
        <row r="10116">
          <cell r="B10116" t="str">
            <v>TAXA MASTERCARD</v>
          </cell>
          <cell r="C10116" t="str">
            <v>(-) Taxas de cartões / vouchers</v>
          </cell>
          <cell r="I10116" t="str">
            <v>julho</v>
          </cell>
          <cell r="N10116">
            <v>297.69</v>
          </cell>
        </row>
        <row r="10117">
          <cell r="B10117" t="str">
            <v>TAXA VISA</v>
          </cell>
          <cell r="C10117" t="str">
            <v>(-) Taxas de cartões / vouchers</v>
          </cell>
          <cell r="I10117" t="str">
            <v>julho</v>
          </cell>
          <cell r="N10117">
            <v>158.57</v>
          </cell>
        </row>
        <row r="10118">
          <cell r="B10118" t="str">
            <v>TAXA AMEX</v>
          </cell>
          <cell r="C10118" t="str">
            <v>(-) Taxas de cartões / vouchers</v>
          </cell>
          <cell r="I10118" t="str">
            <v>julho</v>
          </cell>
          <cell r="N10118">
            <v>85.08</v>
          </cell>
        </row>
        <row r="10119">
          <cell r="B10119" t="str">
            <v>TAXA ELO CREDITO</v>
          </cell>
          <cell r="C10119" t="str">
            <v>(-) Taxas de cartões / vouchers</v>
          </cell>
          <cell r="I10119" t="str">
            <v>julho</v>
          </cell>
          <cell r="N10119">
            <v>62.33</v>
          </cell>
        </row>
        <row r="10120">
          <cell r="B10120" t="str">
            <v>TAXA MASTERCARD</v>
          </cell>
          <cell r="C10120" t="str">
            <v>(-) Taxas de cartões / vouchers</v>
          </cell>
          <cell r="I10120" t="str">
            <v>julho</v>
          </cell>
          <cell r="N10120">
            <v>404.75</v>
          </cell>
        </row>
        <row r="10121">
          <cell r="B10121" t="str">
            <v>TAXA VISA</v>
          </cell>
          <cell r="C10121" t="str">
            <v>(-) Taxas de cartões / vouchers</v>
          </cell>
          <cell r="I10121" t="str">
            <v>julho</v>
          </cell>
          <cell r="N10121">
            <v>371.56</v>
          </cell>
        </row>
        <row r="10122">
          <cell r="B10122" t="str">
            <v>TAXA ADMINISTRATIVA</v>
          </cell>
          <cell r="C10122" t="str">
            <v>(-) Taxas de cartões / vouchers</v>
          </cell>
          <cell r="I10122" t="str">
            <v>julho</v>
          </cell>
          <cell r="N10122">
            <v>244.22</v>
          </cell>
        </row>
        <row r="10123">
          <cell r="B10123" t="str">
            <v>TAXA MAESTRO</v>
          </cell>
          <cell r="C10123" t="str">
            <v>(-) Taxas de cartões / vouchers</v>
          </cell>
          <cell r="I10123" t="str">
            <v>julho</v>
          </cell>
          <cell r="N10123">
            <v>14.69</v>
          </cell>
        </row>
        <row r="10124">
          <cell r="B10124" t="str">
            <v>TAXA VISA ELECTRON</v>
          </cell>
          <cell r="C10124" t="str">
            <v>(-) Taxas de cartões / vouchers</v>
          </cell>
          <cell r="I10124" t="str">
            <v>julho</v>
          </cell>
          <cell r="N10124">
            <v>7.87</v>
          </cell>
        </row>
        <row r="10125">
          <cell r="B10125" t="str">
            <v>TAXA AMEX</v>
          </cell>
          <cell r="C10125" t="str">
            <v>(-) Taxas de cartões / vouchers</v>
          </cell>
          <cell r="I10125" t="str">
            <v>julho</v>
          </cell>
          <cell r="N10125">
            <v>4.3899999999999997</v>
          </cell>
        </row>
        <row r="10126">
          <cell r="B10126" t="str">
            <v>TAXA MASTERCARD</v>
          </cell>
          <cell r="C10126" t="str">
            <v>(-) Taxas de cartões / vouchers</v>
          </cell>
          <cell r="I10126" t="str">
            <v>julho</v>
          </cell>
          <cell r="N10126">
            <v>158.41</v>
          </cell>
        </row>
        <row r="10127">
          <cell r="B10127" t="str">
            <v>TAXA VISA</v>
          </cell>
          <cell r="C10127" t="str">
            <v>(-) Taxas de cartões / vouchers</v>
          </cell>
          <cell r="I10127" t="str">
            <v>julho</v>
          </cell>
          <cell r="N10127">
            <v>450.05</v>
          </cell>
        </row>
        <row r="10128">
          <cell r="B10128" t="str">
            <v>TAXA ALELO</v>
          </cell>
          <cell r="C10128" t="str">
            <v>(-) Taxas de cartões / vouchers</v>
          </cell>
          <cell r="I10128" t="str">
            <v>julho</v>
          </cell>
          <cell r="N10128">
            <v>14.98</v>
          </cell>
        </row>
        <row r="10129">
          <cell r="B10129" t="str">
            <v>TAXA ADMINISTRATIVA</v>
          </cell>
          <cell r="C10129" t="str">
            <v>(-) Taxas de cartões / vouchers</v>
          </cell>
          <cell r="I10129" t="str">
            <v>julho</v>
          </cell>
          <cell r="N10129">
            <v>13.26</v>
          </cell>
        </row>
        <row r="10130">
          <cell r="B10130" t="str">
            <v>TAXA MAESTRO</v>
          </cell>
          <cell r="C10130" t="str">
            <v>(-) Taxas de cartões / vouchers</v>
          </cell>
          <cell r="I10130" t="str">
            <v>julho</v>
          </cell>
          <cell r="N10130">
            <v>10.75</v>
          </cell>
        </row>
        <row r="10131">
          <cell r="B10131" t="str">
            <v>TAXA VISA ELECTRON</v>
          </cell>
          <cell r="C10131" t="str">
            <v>(-) Taxas de cartões / vouchers</v>
          </cell>
          <cell r="I10131" t="str">
            <v>julho</v>
          </cell>
          <cell r="N10131">
            <v>6.4</v>
          </cell>
        </row>
        <row r="10132">
          <cell r="B10132" t="str">
            <v>TAXA MASTERCARD</v>
          </cell>
          <cell r="C10132" t="str">
            <v>(-) Taxas de cartões / vouchers</v>
          </cell>
          <cell r="I10132" t="str">
            <v>julho</v>
          </cell>
          <cell r="N10132">
            <v>127.67</v>
          </cell>
        </row>
        <row r="10133">
          <cell r="B10133" t="str">
            <v>TAXA VISA</v>
          </cell>
          <cell r="C10133" t="str">
            <v>(-) Taxas de cartões / vouchers</v>
          </cell>
          <cell r="I10133" t="str">
            <v>julho</v>
          </cell>
          <cell r="N10133">
            <v>253.16</v>
          </cell>
        </row>
        <row r="10134">
          <cell r="B10134" t="str">
            <v>TAXA VR BENEFICIOS</v>
          </cell>
          <cell r="C10134" t="str">
            <v>(-) Taxas de cartões / vouchers</v>
          </cell>
          <cell r="I10134" t="str">
            <v>julho</v>
          </cell>
          <cell r="N10134">
            <v>78.209999999999994</v>
          </cell>
        </row>
        <row r="10135">
          <cell r="B10135" t="str">
            <v>TAXA ADMINISTRATIVA</v>
          </cell>
          <cell r="C10135" t="str">
            <v>(-) Taxas de cartões / vouchers</v>
          </cell>
          <cell r="I10135" t="str">
            <v>julho</v>
          </cell>
          <cell r="N10135">
            <v>21.33</v>
          </cell>
        </row>
        <row r="10136">
          <cell r="B10136" t="str">
            <v>TAXA VISA ELECTRON</v>
          </cell>
          <cell r="C10136" t="str">
            <v>(-) Taxas de cartões / vouchers</v>
          </cell>
          <cell r="I10136" t="str">
            <v>julho</v>
          </cell>
          <cell r="N10136">
            <v>11.9</v>
          </cell>
        </row>
        <row r="10137">
          <cell r="B10137" t="str">
            <v>TAXA MAESTRO</v>
          </cell>
          <cell r="C10137" t="str">
            <v>(-) Taxas de cartões / vouchers</v>
          </cell>
          <cell r="I10137" t="str">
            <v>julho</v>
          </cell>
          <cell r="N10137">
            <v>17.71</v>
          </cell>
        </row>
        <row r="10138">
          <cell r="B10138" t="str">
            <v>TAXA AMEX</v>
          </cell>
          <cell r="C10138" t="str">
            <v>(-) Taxas de cartões / vouchers</v>
          </cell>
          <cell r="I10138" t="str">
            <v>julho</v>
          </cell>
          <cell r="N10138">
            <v>76.180000000000007</v>
          </cell>
        </row>
        <row r="10139">
          <cell r="B10139" t="str">
            <v>TAXA ELO CREDITO</v>
          </cell>
          <cell r="C10139" t="str">
            <v>(-) Taxas de cartões / vouchers</v>
          </cell>
          <cell r="I10139" t="str">
            <v>julho</v>
          </cell>
          <cell r="N10139">
            <v>26.74</v>
          </cell>
        </row>
        <row r="10140">
          <cell r="B10140" t="str">
            <v>TAXA MASTERCARD</v>
          </cell>
          <cell r="C10140" t="str">
            <v>(-) Taxas de cartões / vouchers</v>
          </cell>
          <cell r="I10140" t="str">
            <v>julho</v>
          </cell>
          <cell r="N10140">
            <v>268.22000000000003</v>
          </cell>
        </row>
        <row r="10141">
          <cell r="B10141" t="str">
            <v>TAXA VISA</v>
          </cell>
          <cell r="C10141" t="str">
            <v>(-) Taxas de cartões / vouchers</v>
          </cell>
          <cell r="I10141" t="str">
            <v>julho</v>
          </cell>
          <cell r="N10141">
            <v>205.16</v>
          </cell>
        </row>
        <row r="10142">
          <cell r="B10142" t="str">
            <v>PRO-LABORE</v>
          </cell>
          <cell r="C10142" t="str">
            <v>(-) Honorários dos administradores</v>
          </cell>
          <cell r="I10142" t="str">
            <v>setembro</v>
          </cell>
          <cell r="N10142">
            <v>10000</v>
          </cell>
        </row>
        <row r="10143">
          <cell r="B10143" t="str">
            <v>PRO-LABORE</v>
          </cell>
          <cell r="C10143" t="str">
            <v>(-) Honorários dos administradores</v>
          </cell>
          <cell r="I10143" t="str">
            <v>setembro</v>
          </cell>
          <cell r="N10143">
            <v>10000</v>
          </cell>
        </row>
        <row r="10144">
          <cell r="B10144" t="str">
            <v>PRO-LABORE</v>
          </cell>
          <cell r="C10144" t="str">
            <v>(-) Honorários dos administradores</v>
          </cell>
          <cell r="I10144" t="str">
            <v>setembro</v>
          </cell>
          <cell r="N10144">
            <v>10000</v>
          </cell>
        </row>
        <row r="10145">
          <cell r="B10145" t="str">
            <v>PRO-LABORE</v>
          </cell>
          <cell r="C10145" t="str">
            <v>(-) Honorários dos administradores</v>
          </cell>
          <cell r="I10145" t="str">
            <v>setembro</v>
          </cell>
          <cell r="N10145">
            <v>10000</v>
          </cell>
        </row>
        <row r="10146">
          <cell r="B10146" t="str">
            <v>PRO-LABORE</v>
          </cell>
          <cell r="C10146" t="str">
            <v>(-) Honorários dos administradores</v>
          </cell>
          <cell r="I10146" t="str">
            <v>setembro</v>
          </cell>
          <cell r="N10146">
            <v>10000</v>
          </cell>
        </row>
        <row r="10147">
          <cell r="B10147" t="str">
            <v>PRO-LABORE</v>
          </cell>
          <cell r="C10147" t="str">
            <v>(-) Honorários dos administradores</v>
          </cell>
          <cell r="I10147" t="str">
            <v>setembro</v>
          </cell>
          <cell r="N10147">
            <v>10000</v>
          </cell>
        </row>
        <row r="10148">
          <cell r="B10148" t="str">
            <v>PRO-LABORE</v>
          </cell>
          <cell r="C10148" t="str">
            <v>(-) Honorários dos administradores</v>
          </cell>
          <cell r="I10148" t="str">
            <v>outubro</v>
          </cell>
          <cell r="N10148">
            <v>10000</v>
          </cell>
        </row>
        <row r="10149">
          <cell r="B10149" t="str">
            <v>PRO-LABORE</v>
          </cell>
          <cell r="C10149" t="str">
            <v>(-) Honorários dos administradores</v>
          </cell>
          <cell r="I10149" t="str">
            <v>outubro</v>
          </cell>
          <cell r="N10149">
            <v>7067</v>
          </cell>
        </row>
        <row r="10150">
          <cell r="B10150" t="str">
            <v>PRO-LABORE</v>
          </cell>
          <cell r="C10150" t="str">
            <v>(-) Honorários dos administradores</v>
          </cell>
          <cell r="I10150" t="str">
            <v>outubro</v>
          </cell>
          <cell r="N10150">
            <v>10000</v>
          </cell>
        </row>
        <row r="10151">
          <cell r="B10151" t="str">
            <v>PRO-LABORE</v>
          </cell>
          <cell r="C10151" t="str">
            <v>(-) Honorários dos administradores</v>
          </cell>
          <cell r="I10151" t="str">
            <v>outubro</v>
          </cell>
          <cell r="N10151">
            <v>10000</v>
          </cell>
        </row>
        <row r="10152">
          <cell r="B10152" t="str">
            <v>PRO-LABORE</v>
          </cell>
          <cell r="C10152" t="str">
            <v>(-) Honorários dos administradores</v>
          </cell>
          <cell r="I10152" t="str">
            <v>outubro</v>
          </cell>
          <cell r="N10152">
            <v>1000</v>
          </cell>
        </row>
        <row r="10153">
          <cell r="B10153" t="str">
            <v>PRO-LABORE</v>
          </cell>
          <cell r="C10153" t="str">
            <v>(-) Honorários dos administradores</v>
          </cell>
          <cell r="I10153" t="str">
            <v>outubro</v>
          </cell>
          <cell r="N10153">
            <v>2857</v>
          </cell>
        </row>
        <row r="10154">
          <cell r="B10154" t="str">
            <v>PRO-LABORE</v>
          </cell>
          <cell r="C10154" t="str">
            <v>(-) Honorários dos administradores</v>
          </cell>
          <cell r="I10154" t="str">
            <v>novembro</v>
          </cell>
          <cell r="N10154">
            <v>9000</v>
          </cell>
        </row>
        <row r="10155">
          <cell r="B10155" t="str">
            <v>PRO-LABORE</v>
          </cell>
          <cell r="C10155" t="str">
            <v>(-) Honorários dos administradores</v>
          </cell>
          <cell r="I10155" t="str">
            <v>novembro</v>
          </cell>
          <cell r="N10155">
            <v>10000</v>
          </cell>
        </row>
        <row r="10156">
          <cell r="B10156" t="str">
            <v>PRO-LABORE</v>
          </cell>
          <cell r="C10156" t="str">
            <v>(-) Honorários dos administradores</v>
          </cell>
          <cell r="I10156" t="str">
            <v>novembro</v>
          </cell>
          <cell r="N10156">
            <v>10000</v>
          </cell>
        </row>
        <row r="10157">
          <cell r="B10157" t="str">
            <v>PRO-LABORE</v>
          </cell>
          <cell r="C10157" t="str">
            <v>(-) Honorários dos administradores</v>
          </cell>
          <cell r="I10157" t="str">
            <v>novembro</v>
          </cell>
          <cell r="N10157">
            <v>10000</v>
          </cell>
        </row>
        <row r="10158">
          <cell r="B10158" t="str">
            <v>PRO-LABORE</v>
          </cell>
          <cell r="C10158" t="str">
            <v>(-) Honorários dos administradores</v>
          </cell>
          <cell r="I10158" t="str">
            <v>novembro</v>
          </cell>
          <cell r="N10158">
            <v>10000</v>
          </cell>
        </row>
        <row r="10159">
          <cell r="B10159" t="str">
            <v>PRO-LABORE</v>
          </cell>
          <cell r="C10159" t="str">
            <v>(-) Honorários dos administradores</v>
          </cell>
          <cell r="I10159" t="str">
            <v>novembro</v>
          </cell>
          <cell r="N10159">
            <v>10000</v>
          </cell>
        </row>
        <row r="10160">
          <cell r="B10160" t="str">
            <v>PRO-LABORE</v>
          </cell>
          <cell r="C10160" t="str">
            <v>(-) Honorários dos administradores</v>
          </cell>
          <cell r="I10160" t="str">
            <v>novembro</v>
          </cell>
          <cell r="N10160">
            <v>10000</v>
          </cell>
        </row>
        <row r="10161">
          <cell r="B10161" t="str">
            <v>PRO-LABORE</v>
          </cell>
          <cell r="C10161" t="str">
            <v>(-) Honorários dos administradores</v>
          </cell>
          <cell r="I10161" t="str">
            <v>novembro</v>
          </cell>
          <cell r="N10161">
            <v>10000</v>
          </cell>
        </row>
        <row r="10162">
          <cell r="B10162" t="str">
            <v>PRO-LABORE</v>
          </cell>
          <cell r="C10162" t="str">
            <v>(-) Honorários dos administradores</v>
          </cell>
          <cell r="I10162" t="str">
            <v>novembro</v>
          </cell>
          <cell r="N10162">
            <v>10000</v>
          </cell>
        </row>
        <row r="10163">
          <cell r="B10163" t="str">
            <v>PRO-LABORE</v>
          </cell>
          <cell r="C10163" t="str">
            <v>(-) Honorários dos administradores</v>
          </cell>
          <cell r="I10163" t="str">
            <v>dezembro</v>
          </cell>
          <cell r="N10163">
            <v>10000</v>
          </cell>
        </row>
        <row r="10164">
          <cell r="B10164" t="str">
            <v>PRO-LABORE</v>
          </cell>
          <cell r="C10164" t="str">
            <v>(-) Honorários dos administradores</v>
          </cell>
          <cell r="I10164" t="str">
            <v>dezembro</v>
          </cell>
          <cell r="N10164">
            <v>10000</v>
          </cell>
        </row>
        <row r="10165">
          <cell r="B10165" t="str">
            <v>PRO-LABORE</v>
          </cell>
          <cell r="C10165" t="str">
            <v>(-) Honorários dos administradores</v>
          </cell>
          <cell r="I10165" t="str">
            <v>dezembro</v>
          </cell>
          <cell r="N10165">
            <v>10000</v>
          </cell>
        </row>
        <row r="10166">
          <cell r="B10166" t="str">
            <v>PRO-LABORE</v>
          </cell>
          <cell r="C10166" t="str">
            <v>(-) Honorários dos administradores</v>
          </cell>
          <cell r="I10166" t="str">
            <v>dezembro</v>
          </cell>
          <cell r="N10166">
            <v>10000</v>
          </cell>
        </row>
        <row r="10167">
          <cell r="B10167" t="str">
            <v>PRO-LABORE</v>
          </cell>
          <cell r="C10167" t="str">
            <v>(-) Honorários dos administradores</v>
          </cell>
          <cell r="I10167" t="str">
            <v>dezembro</v>
          </cell>
          <cell r="N10167">
            <v>10000</v>
          </cell>
        </row>
        <row r="10168">
          <cell r="B10168" t="str">
            <v>PRO-LABORE</v>
          </cell>
          <cell r="C10168" t="str">
            <v>(-) Honorários dos administradores</v>
          </cell>
          <cell r="I10168" t="str">
            <v>dezembro</v>
          </cell>
          <cell r="N10168">
            <v>10000</v>
          </cell>
        </row>
        <row r="10169">
          <cell r="B10169" t="str">
            <v>PRO-LABORE</v>
          </cell>
          <cell r="C10169" t="str">
            <v>(-) Honorários dos administradores</v>
          </cell>
          <cell r="I10169" t="str">
            <v>dezembro</v>
          </cell>
          <cell r="N10169">
            <v>10000</v>
          </cell>
        </row>
        <row r="10170">
          <cell r="B10170" t="str">
            <v>PRO-LABORE</v>
          </cell>
          <cell r="C10170" t="str">
            <v>(-) Honorários dos administradores</v>
          </cell>
          <cell r="I10170" t="str">
            <v>dezembro</v>
          </cell>
          <cell r="N10170">
            <v>10000</v>
          </cell>
        </row>
        <row r="10171">
          <cell r="B10171" t="str">
            <v>PRO-LABORE</v>
          </cell>
          <cell r="C10171" t="str">
            <v>(-) Honorários dos administradores</v>
          </cell>
          <cell r="I10171" t="str">
            <v>janeiro</v>
          </cell>
          <cell r="N10171">
            <v>10000</v>
          </cell>
        </row>
        <row r="10172">
          <cell r="B10172" t="str">
            <v>PRO-LABORE</v>
          </cell>
          <cell r="C10172" t="str">
            <v>(-) Honorários dos administradores</v>
          </cell>
          <cell r="I10172" t="str">
            <v>janeiro</v>
          </cell>
          <cell r="N10172">
            <v>10000</v>
          </cell>
        </row>
        <row r="10173">
          <cell r="B10173" t="str">
            <v>PRO-LABORE</v>
          </cell>
          <cell r="C10173" t="str">
            <v>(-) Honorários dos administradores</v>
          </cell>
          <cell r="I10173" t="str">
            <v>janeiro</v>
          </cell>
          <cell r="N10173">
            <v>10000</v>
          </cell>
        </row>
        <row r="10174">
          <cell r="B10174" t="str">
            <v>PRO-LABORE</v>
          </cell>
          <cell r="C10174" t="str">
            <v>(-) Honorários dos administradores</v>
          </cell>
          <cell r="I10174" t="str">
            <v>janeiro</v>
          </cell>
          <cell r="N10174">
            <v>10000</v>
          </cell>
        </row>
        <row r="10175">
          <cell r="B10175" t="str">
            <v>PRO-LABORE</v>
          </cell>
          <cell r="C10175" t="str">
            <v>(-) Honorários dos administradores</v>
          </cell>
          <cell r="I10175" t="str">
            <v>janeiro</v>
          </cell>
          <cell r="N10175">
            <v>4800</v>
          </cell>
        </row>
        <row r="10176">
          <cell r="B10176" t="str">
            <v>PRO-LABORE</v>
          </cell>
          <cell r="C10176" t="str">
            <v>(-) Honorários dos administradores</v>
          </cell>
          <cell r="I10176" t="str">
            <v>janeiro</v>
          </cell>
          <cell r="N10176">
            <v>10000</v>
          </cell>
        </row>
        <row r="10177">
          <cell r="B10177" t="str">
            <v>PRO-LABORE</v>
          </cell>
          <cell r="C10177" t="str">
            <v>(-) Honorários dos administradores</v>
          </cell>
          <cell r="I10177" t="str">
            <v>janeiro</v>
          </cell>
          <cell r="N10177">
            <v>10000</v>
          </cell>
        </row>
        <row r="10178">
          <cell r="B10178" t="str">
            <v>PRO-LABORE</v>
          </cell>
          <cell r="C10178" t="str">
            <v>(-) Honorários dos administradores</v>
          </cell>
          <cell r="I10178" t="str">
            <v>janeiro</v>
          </cell>
          <cell r="N10178">
            <v>10000</v>
          </cell>
        </row>
        <row r="10179">
          <cell r="B10179" t="str">
            <v>PRO-LABORE</v>
          </cell>
          <cell r="C10179" t="str">
            <v>(-) Honorários dos administradores</v>
          </cell>
          <cell r="I10179" t="str">
            <v>fevereiro</v>
          </cell>
          <cell r="N10179">
            <v>10000</v>
          </cell>
        </row>
        <row r="10180">
          <cell r="B10180" t="str">
            <v>PRO-LABORE</v>
          </cell>
          <cell r="C10180" t="str">
            <v>(-) Honorários dos administradores</v>
          </cell>
          <cell r="I10180" t="str">
            <v>fevereiro</v>
          </cell>
          <cell r="N10180">
            <v>10000</v>
          </cell>
        </row>
        <row r="10181">
          <cell r="B10181" t="str">
            <v>PRO-LABORE</v>
          </cell>
          <cell r="C10181" t="str">
            <v>(-) Honorários dos administradores</v>
          </cell>
          <cell r="I10181" t="str">
            <v>fevereiro</v>
          </cell>
          <cell r="N10181">
            <v>10000</v>
          </cell>
        </row>
        <row r="10182">
          <cell r="B10182" t="str">
            <v>PRO-LABORE</v>
          </cell>
          <cell r="C10182" t="str">
            <v>(-) Honorários dos administradores</v>
          </cell>
          <cell r="I10182" t="str">
            <v>fevereiro</v>
          </cell>
          <cell r="N10182">
            <v>10000</v>
          </cell>
        </row>
        <row r="10183">
          <cell r="B10183" t="str">
            <v>PRO-LABORE</v>
          </cell>
          <cell r="C10183" t="str">
            <v>(-) Honorários dos administradores</v>
          </cell>
          <cell r="I10183" t="str">
            <v>fevereiro</v>
          </cell>
          <cell r="N10183">
            <v>10000</v>
          </cell>
        </row>
        <row r="10184">
          <cell r="B10184" t="str">
            <v>PRO-LABORE</v>
          </cell>
          <cell r="C10184" t="str">
            <v>(-) Honorários dos administradores</v>
          </cell>
          <cell r="I10184" t="str">
            <v>fevereiro</v>
          </cell>
          <cell r="N10184">
            <v>10000</v>
          </cell>
        </row>
        <row r="10185">
          <cell r="B10185" t="str">
            <v>PRO-LABORE</v>
          </cell>
          <cell r="C10185" t="str">
            <v>(-) Honorários dos administradores</v>
          </cell>
          <cell r="I10185" t="str">
            <v>fevereiro</v>
          </cell>
          <cell r="N10185">
            <v>10000</v>
          </cell>
        </row>
        <row r="10186">
          <cell r="B10186" t="str">
            <v>PRO-LABORE</v>
          </cell>
          <cell r="C10186" t="str">
            <v>(-) Honorários dos administradores</v>
          </cell>
          <cell r="I10186" t="str">
            <v>fevereiro</v>
          </cell>
          <cell r="N10186">
            <v>10000</v>
          </cell>
        </row>
        <row r="10187">
          <cell r="B10187" t="str">
            <v>PRO-LABORE</v>
          </cell>
          <cell r="C10187" t="str">
            <v>(-) Honorários dos administradores</v>
          </cell>
          <cell r="I10187" t="str">
            <v>fevereiro</v>
          </cell>
          <cell r="N10187">
            <v>50000</v>
          </cell>
        </row>
        <row r="10188">
          <cell r="B10188" t="str">
            <v>PRO-LABORE</v>
          </cell>
          <cell r="C10188" t="str">
            <v>(-) Honorários dos administradores</v>
          </cell>
          <cell r="I10188" t="str">
            <v>março</v>
          </cell>
          <cell r="N10188">
            <v>10000</v>
          </cell>
        </row>
        <row r="10189">
          <cell r="B10189" t="str">
            <v>PRO-LABORE</v>
          </cell>
          <cell r="C10189" t="str">
            <v>(-) Honorários dos administradores</v>
          </cell>
          <cell r="I10189" t="str">
            <v>março</v>
          </cell>
          <cell r="N10189">
            <v>10000</v>
          </cell>
        </row>
        <row r="10190">
          <cell r="B10190" t="str">
            <v>PRO-LABORE</v>
          </cell>
          <cell r="C10190" t="str">
            <v>(-) Honorários dos administradores</v>
          </cell>
          <cell r="I10190" t="str">
            <v>março</v>
          </cell>
          <cell r="N10190">
            <v>10000</v>
          </cell>
        </row>
        <row r="10191">
          <cell r="B10191" t="str">
            <v>PRO-LABORE</v>
          </cell>
          <cell r="C10191" t="str">
            <v>(-) Honorários dos administradores</v>
          </cell>
          <cell r="I10191" t="str">
            <v>março</v>
          </cell>
          <cell r="N10191">
            <v>10000</v>
          </cell>
        </row>
        <row r="10192">
          <cell r="B10192" t="str">
            <v>PRO-LABORE</v>
          </cell>
          <cell r="C10192" t="str">
            <v>(-) Honorários dos administradores</v>
          </cell>
          <cell r="I10192" t="str">
            <v>abril</v>
          </cell>
          <cell r="N10192">
            <v>10000</v>
          </cell>
        </row>
        <row r="10193">
          <cell r="B10193" t="str">
            <v>PRO-LABORE</v>
          </cell>
          <cell r="C10193" t="str">
            <v>(-) Honorários dos administradores</v>
          </cell>
          <cell r="I10193" t="str">
            <v>abril</v>
          </cell>
          <cell r="N10193">
            <v>10000</v>
          </cell>
        </row>
        <row r="10194">
          <cell r="B10194" t="str">
            <v>PRO-LABORE</v>
          </cell>
          <cell r="C10194" t="str">
            <v>(-) Honorários dos administradores</v>
          </cell>
          <cell r="I10194" t="str">
            <v>abril</v>
          </cell>
          <cell r="N10194">
            <v>10000</v>
          </cell>
        </row>
        <row r="10195">
          <cell r="B10195" t="str">
            <v>PRO-LABORE</v>
          </cell>
          <cell r="C10195" t="str">
            <v>(-) Honorários dos administradores</v>
          </cell>
          <cell r="I10195" t="str">
            <v>abril</v>
          </cell>
          <cell r="N10195">
            <v>10000</v>
          </cell>
        </row>
        <row r="10196">
          <cell r="B10196" t="str">
            <v>PRO-LABORE</v>
          </cell>
          <cell r="C10196" t="str">
            <v>(-) Honorários dos administradores</v>
          </cell>
          <cell r="I10196" t="str">
            <v>abril</v>
          </cell>
          <cell r="N10196">
            <v>10000</v>
          </cell>
        </row>
        <row r="10197">
          <cell r="B10197" t="str">
            <v>PRO-LABORE</v>
          </cell>
          <cell r="C10197" t="str">
            <v>(-) Honorários dos administradores</v>
          </cell>
          <cell r="I10197" t="str">
            <v>abril</v>
          </cell>
          <cell r="N10197">
            <v>10000</v>
          </cell>
        </row>
        <row r="10198">
          <cell r="B10198" t="str">
            <v>PRO-LABORE</v>
          </cell>
          <cell r="C10198" t="str">
            <v>(-) Honorários dos administradores</v>
          </cell>
          <cell r="I10198" t="str">
            <v>abril</v>
          </cell>
          <cell r="N10198">
            <v>10000</v>
          </cell>
        </row>
        <row r="10199">
          <cell r="B10199" t="str">
            <v>PRO-LABORE</v>
          </cell>
          <cell r="C10199" t="str">
            <v>(-) Honorários dos administradores</v>
          </cell>
          <cell r="I10199" t="str">
            <v>maio</v>
          </cell>
          <cell r="N10199">
            <v>10000</v>
          </cell>
        </row>
        <row r="10200">
          <cell r="B10200" t="str">
            <v>PRO-LABORE</v>
          </cell>
          <cell r="C10200" t="str">
            <v>(-) Honorários dos administradores</v>
          </cell>
          <cell r="I10200" t="str">
            <v>maio</v>
          </cell>
          <cell r="N10200">
            <v>10000</v>
          </cell>
        </row>
        <row r="10201">
          <cell r="B10201" t="str">
            <v>PRO-LABORE</v>
          </cell>
          <cell r="C10201" t="str">
            <v>(-) Honorários dos administradores</v>
          </cell>
          <cell r="I10201" t="str">
            <v>maio</v>
          </cell>
          <cell r="N10201">
            <v>10000</v>
          </cell>
        </row>
        <row r="10202">
          <cell r="B10202" t="str">
            <v>PRO-LABORE</v>
          </cell>
          <cell r="C10202" t="str">
            <v>(-) Honorários dos administradores</v>
          </cell>
          <cell r="I10202" t="str">
            <v>maio</v>
          </cell>
          <cell r="N10202">
            <v>10000</v>
          </cell>
        </row>
        <row r="10203">
          <cell r="B10203" t="str">
            <v>PRO-LABORE</v>
          </cell>
          <cell r="C10203" t="str">
            <v>(-) Honorários dos administradores</v>
          </cell>
          <cell r="I10203" t="str">
            <v>maio</v>
          </cell>
          <cell r="N10203">
            <v>10000</v>
          </cell>
        </row>
        <row r="10204">
          <cell r="B10204" t="str">
            <v>PRO-LABORE</v>
          </cell>
          <cell r="C10204" t="str">
            <v>(-) Honorários dos administradores</v>
          </cell>
          <cell r="I10204" t="str">
            <v>maio</v>
          </cell>
          <cell r="N10204">
            <v>10000</v>
          </cell>
        </row>
        <row r="10205">
          <cell r="B10205" t="str">
            <v>PRO-LABORE</v>
          </cell>
          <cell r="C10205" t="str">
            <v>(-) Honorários dos administradores</v>
          </cell>
          <cell r="I10205" t="str">
            <v>maio</v>
          </cell>
          <cell r="N10205">
            <v>10000</v>
          </cell>
        </row>
        <row r="10206">
          <cell r="B10206" t="str">
            <v>PRO-LABORE</v>
          </cell>
          <cell r="C10206" t="str">
            <v>(-) Honorários dos administradores</v>
          </cell>
          <cell r="I10206" t="str">
            <v>maio</v>
          </cell>
          <cell r="N10206">
            <v>10000</v>
          </cell>
        </row>
        <row r="10207">
          <cell r="B10207" t="str">
            <v>PRO-LABORE</v>
          </cell>
          <cell r="C10207" t="str">
            <v>(-) Honorários dos administradores</v>
          </cell>
          <cell r="I10207" t="str">
            <v>maio</v>
          </cell>
          <cell r="N10207">
            <v>10000</v>
          </cell>
        </row>
        <row r="10208">
          <cell r="B10208" t="str">
            <v>PRO-LABORE</v>
          </cell>
          <cell r="C10208" t="str">
            <v>(-) Honorários dos administradores</v>
          </cell>
          <cell r="I10208" t="str">
            <v>maio</v>
          </cell>
          <cell r="N10208">
            <v>10000</v>
          </cell>
        </row>
        <row r="10209">
          <cell r="B10209" t="str">
            <v>PRO-LABORE</v>
          </cell>
          <cell r="C10209" t="str">
            <v>(-) Honorários dos administradores</v>
          </cell>
          <cell r="I10209" t="str">
            <v>junho</v>
          </cell>
          <cell r="N10209">
            <v>10000</v>
          </cell>
        </row>
        <row r="10210">
          <cell r="B10210" t="str">
            <v>PRO-LABORE</v>
          </cell>
          <cell r="C10210" t="str">
            <v>(-) Honorários dos administradores</v>
          </cell>
          <cell r="I10210" t="str">
            <v>junho</v>
          </cell>
          <cell r="N10210">
            <v>10000</v>
          </cell>
        </row>
        <row r="10211">
          <cell r="B10211" t="str">
            <v>PRO-LABORE</v>
          </cell>
          <cell r="C10211" t="str">
            <v>(-) Honorários dos administradores</v>
          </cell>
          <cell r="I10211" t="str">
            <v>junho</v>
          </cell>
          <cell r="N10211">
            <v>10000</v>
          </cell>
        </row>
        <row r="10212">
          <cell r="B10212" t="str">
            <v>PRO-LABORE</v>
          </cell>
          <cell r="C10212" t="str">
            <v>(-) Honorários dos administradores</v>
          </cell>
          <cell r="I10212" t="str">
            <v>junho</v>
          </cell>
          <cell r="N10212">
            <v>10000</v>
          </cell>
        </row>
        <row r="10213">
          <cell r="B10213" t="str">
            <v>PRO-LABORE</v>
          </cell>
          <cell r="C10213" t="str">
            <v>(-) Honorários dos administradores</v>
          </cell>
          <cell r="I10213" t="str">
            <v>junho</v>
          </cell>
          <cell r="N10213">
            <v>10000</v>
          </cell>
        </row>
        <row r="10214">
          <cell r="B10214" t="str">
            <v>PRO-LABORE</v>
          </cell>
          <cell r="C10214" t="str">
            <v>(-) Honorários dos administradores</v>
          </cell>
          <cell r="I10214" t="str">
            <v>junho</v>
          </cell>
          <cell r="N10214">
            <v>10000</v>
          </cell>
        </row>
        <row r="10215">
          <cell r="B10215" t="str">
            <v>PRO-LABORE</v>
          </cell>
          <cell r="C10215" t="str">
            <v>(-) Honorários dos administradores</v>
          </cell>
          <cell r="I10215" t="str">
            <v>junho</v>
          </cell>
          <cell r="N10215">
            <v>10000</v>
          </cell>
        </row>
        <row r="10216">
          <cell r="B10216" t="str">
            <v>PRO-LABORE</v>
          </cell>
          <cell r="C10216" t="str">
            <v>(-) Honorários dos administradores</v>
          </cell>
          <cell r="I10216" t="str">
            <v>junho</v>
          </cell>
          <cell r="N10216">
            <v>10000</v>
          </cell>
        </row>
        <row r="10217">
          <cell r="B10217" t="str">
            <v>PRO-LABORE</v>
          </cell>
          <cell r="C10217" t="str">
            <v>(-) Honorários dos administradores</v>
          </cell>
          <cell r="I10217" t="str">
            <v>julho</v>
          </cell>
          <cell r="N10217">
            <v>10000</v>
          </cell>
        </row>
        <row r="10218">
          <cell r="B10218" t="str">
            <v>PRO-LABORE</v>
          </cell>
          <cell r="C10218" t="str">
            <v>(-) Honorários dos administradores</v>
          </cell>
          <cell r="I10218" t="str">
            <v>julho</v>
          </cell>
          <cell r="N10218">
            <v>10000</v>
          </cell>
        </row>
        <row r="10219">
          <cell r="B10219" t="str">
            <v>PRO-LABORE</v>
          </cell>
          <cell r="C10219" t="str">
            <v>(-) Honorários dos administradores</v>
          </cell>
          <cell r="I10219" t="str">
            <v>julho</v>
          </cell>
          <cell r="N10219">
            <v>10000</v>
          </cell>
        </row>
        <row r="10220">
          <cell r="B10220" t="str">
            <v>PRO-LABORE</v>
          </cell>
          <cell r="C10220" t="str">
            <v>(-) Honorários dos administradores</v>
          </cell>
          <cell r="I10220" t="str">
            <v>julho</v>
          </cell>
          <cell r="N10220">
            <v>10000</v>
          </cell>
        </row>
        <row r="10221">
          <cell r="B10221" t="str">
            <v>PRO-LABORE</v>
          </cell>
          <cell r="C10221" t="str">
            <v>(-) Honorários dos administradores</v>
          </cell>
          <cell r="I10221" t="str">
            <v>julho</v>
          </cell>
          <cell r="N10221">
            <v>10000</v>
          </cell>
        </row>
        <row r="10222">
          <cell r="B10222" t="str">
            <v>PRO-LABORE</v>
          </cell>
          <cell r="C10222" t="str">
            <v>(-) Honorários dos administradores</v>
          </cell>
          <cell r="I10222" t="str">
            <v>julho</v>
          </cell>
          <cell r="N10222">
            <v>10000</v>
          </cell>
        </row>
        <row r="10223">
          <cell r="B10223" t="str">
            <v>PRO-LABORE</v>
          </cell>
          <cell r="C10223" t="str">
            <v>(-) Honorários dos administradores</v>
          </cell>
          <cell r="I10223" t="str">
            <v>julho</v>
          </cell>
          <cell r="N10223">
            <v>10000</v>
          </cell>
        </row>
        <row r="10224">
          <cell r="B10224" t="str">
            <v>PRO-LABORE</v>
          </cell>
          <cell r="C10224" t="str">
            <v>(-) Honorários dos administradores</v>
          </cell>
          <cell r="I10224" t="str">
            <v>julho</v>
          </cell>
          <cell r="N10224">
            <v>10000</v>
          </cell>
        </row>
        <row r="10225">
          <cell r="B10225" t="str">
            <v>PRO-LABORE</v>
          </cell>
          <cell r="C10225" t="str">
            <v>(-) Honorários dos administradores</v>
          </cell>
          <cell r="I10225" t="str">
            <v>julho</v>
          </cell>
          <cell r="N10225">
            <v>10000</v>
          </cell>
        </row>
        <row r="10226">
          <cell r="B10226" t="str">
            <v>PRO-LABORE</v>
          </cell>
          <cell r="C10226" t="str">
            <v>(-) Honorários dos administradores</v>
          </cell>
          <cell r="I10226" t="str">
            <v>julho</v>
          </cell>
          <cell r="N10226">
            <v>10000</v>
          </cell>
        </row>
        <row r="10227">
          <cell r="B10227" t="str">
            <v>TARIFAS BANCARIAS</v>
          </cell>
          <cell r="C10227" t="str">
            <v>(-) Despesas financeiras</v>
          </cell>
          <cell r="I10227" t="str">
            <v>setembro</v>
          </cell>
          <cell r="N10227">
            <v>9.9</v>
          </cell>
        </row>
        <row r="10228">
          <cell r="B10228" t="str">
            <v>TARIFAS BANCARIAS</v>
          </cell>
          <cell r="C10228" t="str">
            <v>(-) Despesas financeiras</v>
          </cell>
          <cell r="I10228" t="str">
            <v>setembro</v>
          </cell>
          <cell r="N10228">
            <v>15.57</v>
          </cell>
        </row>
        <row r="10229">
          <cell r="B10229" t="str">
            <v>TARIFAS BANCARIAS</v>
          </cell>
          <cell r="C10229" t="str">
            <v>(-) Despesas financeiras</v>
          </cell>
          <cell r="I10229" t="str">
            <v>setembro</v>
          </cell>
          <cell r="N10229">
            <v>131.22</v>
          </cell>
        </row>
        <row r="10230">
          <cell r="B10230" t="str">
            <v>IOF</v>
          </cell>
          <cell r="C10230" t="str">
            <v>(-) Despesas financeiras</v>
          </cell>
          <cell r="I10230" t="str">
            <v>setembro</v>
          </cell>
          <cell r="N10230">
            <v>0.56000000000000005</v>
          </cell>
        </row>
        <row r="10231">
          <cell r="B10231" t="str">
            <v>IOF</v>
          </cell>
          <cell r="C10231" t="str">
            <v>(-) Despesas financeiras</v>
          </cell>
          <cell r="I10231" t="str">
            <v>setembro</v>
          </cell>
          <cell r="N10231">
            <v>45.4</v>
          </cell>
        </row>
        <row r="10232">
          <cell r="B10232" t="str">
            <v>IOF</v>
          </cell>
          <cell r="C10232" t="str">
            <v>(-) Despesas financeiras</v>
          </cell>
          <cell r="I10232" t="str">
            <v>setembro</v>
          </cell>
          <cell r="N10232">
            <v>2.54</v>
          </cell>
        </row>
        <row r="10233">
          <cell r="B10233" t="str">
            <v>TARIFAS BANCARIAS</v>
          </cell>
          <cell r="C10233" t="str">
            <v>(-) Despesas financeiras</v>
          </cell>
          <cell r="I10233" t="str">
            <v>setembro</v>
          </cell>
          <cell r="N10233">
            <v>50.97</v>
          </cell>
        </row>
        <row r="10234">
          <cell r="B10234" t="str">
            <v>TARIFAS BANCARIAS</v>
          </cell>
          <cell r="C10234" t="str">
            <v>(-) Despesas financeiras</v>
          </cell>
          <cell r="I10234" t="str">
            <v>setembro</v>
          </cell>
          <cell r="N10234">
            <v>9.9</v>
          </cell>
        </row>
        <row r="10235">
          <cell r="B10235" t="str">
            <v>TARIFAS BANCARIAS</v>
          </cell>
          <cell r="C10235" t="str">
            <v>(-) Despesas financeiras</v>
          </cell>
          <cell r="I10235" t="str">
            <v>setembro</v>
          </cell>
          <cell r="N10235">
            <v>9.9</v>
          </cell>
        </row>
        <row r="10236">
          <cell r="B10236" t="str">
            <v>TARIFAS BANCARIAS</v>
          </cell>
          <cell r="C10236" t="str">
            <v>(-) Despesas financeiras</v>
          </cell>
          <cell r="I10236" t="str">
            <v>setembro</v>
          </cell>
          <cell r="N10236">
            <v>11.65</v>
          </cell>
        </row>
        <row r="10237">
          <cell r="B10237" t="str">
            <v>TARIFAS BANCARIAS</v>
          </cell>
          <cell r="C10237" t="str">
            <v>(-) Despesas financeiras</v>
          </cell>
          <cell r="I10237" t="str">
            <v>setembro</v>
          </cell>
          <cell r="N10237">
            <v>29.7</v>
          </cell>
        </row>
        <row r="10238">
          <cell r="B10238" t="str">
            <v>TARIFAS BANCARIAS</v>
          </cell>
          <cell r="C10238" t="str">
            <v>(-) Despesas financeiras</v>
          </cell>
          <cell r="I10238" t="str">
            <v>setembro</v>
          </cell>
          <cell r="N10238">
            <v>278.47000000000003</v>
          </cell>
        </row>
        <row r="10239">
          <cell r="B10239" t="str">
            <v>IR S/ APLICACOES FINANCEIRAS</v>
          </cell>
          <cell r="C10239" t="str">
            <v>(-) Despesas financeiras</v>
          </cell>
          <cell r="I10239" t="str">
            <v>setembro</v>
          </cell>
          <cell r="N10239">
            <v>1.2</v>
          </cell>
        </row>
        <row r="10240">
          <cell r="B10240" t="str">
            <v>IOF</v>
          </cell>
          <cell r="C10240" t="str">
            <v>(-) Despesas financeiras</v>
          </cell>
          <cell r="I10240" t="str">
            <v>setembro</v>
          </cell>
          <cell r="N10240">
            <v>32.880000000000003</v>
          </cell>
        </row>
        <row r="10241">
          <cell r="B10241" t="str">
            <v>TARIFAS BANCARIAS</v>
          </cell>
          <cell r="C10241" t="str">
            <v>(-) Despesas financeiras</v>
          </cell>
          <cell r="I10241" t="str">
            <v>setembro</v>
          </cell>
          <cell r="N10241">
            <v>9.9</v>
          </cell>
        </row>
        <row r="10242">
          <cell r="B10242" t="str">
            <v>PAGTO JUROS BANCARIOS</v>
          </cell>
          <cell r="C10242" t="str">
            <v>(-) Despesas financeiras</v>
          </cell>
          <cell r="I10242" t="str">
            <v>setembro</v>
          </cell>
          <cell r="N10242">
            <v>34.19</v>
          </cell>
        </row>
        <row r="10243">
          <cell r="B10243" t="str">
            <v>IR S/ APLICACOES FINANCEIRAS</v>
          </cell>
          <cell r="C10243" t="str">
            <v>(-) Despesas financeiras</v>
          </cell>
          <cell r="I10243" t="str">
            <v>setembro</v>
          </cell>
          <cell r="N10243">
            <v>1.85</v>
          </cell>
        </row>
        <row r="10244">
          <cell r="B10244" t="str">
            <v>IOF</v>
          </cell>
          <cell r="C10244" t="str">
            <v>(-) Despesas financeiras</v>
          </cell>
          <cell r="I10244" t="str">
            <v>setembro</v>
          </cell>
          <cell r="N10244">
            <v>33.450000000000003</v>
          </cell>
        </row>
        <row r="10245">
          <cell r="B10245" t="str">
            <v>TARIFAS BANCARIAS</v>
          </cell>
          <cell r="C10245" t="str">
            <v>(-) Despesas financeiras</v>
          </cell>
          <cell r="I10245" t="str">
            <v>setembro</v>
          </cell>
          <cell r="N10245">
            <v>8.0500000000000007</v>
          </cell>
        </row>
        <row r="10246">
          <cell r="B10246" t="str">
            <v>TARIFAS BANCARIAS</v>
          </cell>
          <cell r="C10246" t="str">
            <v>(-) Despesas financeiras</v>
          </cell>
          <cell r="I10246" t="str">
            <v>setembro</v>
          </cell>
          <cell r="N10246">
            <v>53</v>
          </cell>
        </row>
        <row r="10247">
          <cell r="B10247" t="str">
            <v>IR S/ APLICACOES FINANCEIRAS</v>
          </cell>
          <cell r="C10247" t="str">
            <v>(-) Despesas financeiras</v>
          </cell>
          <cell r="I10247" t="str">
            <v>setembro</v>
          </cell>
          <cell r="N10247">
            <v>2.41</v>
          </cell>
        </row>
        <row r="10248">
          <cell r="B10248" t="str">
            <v>IOF</v>
          </cell>
          <cell r="C10248" t="str">
            <v>(-) Despesas financeiras</v>
          </cell>
          <cell r="I10248" t="str">
            <v>setembro</v>
          </cell>
          <cell r="N10248">
            <v>31.53</v>
          </cell>
        </row>
        <row r="10249">
          <cell r="B10249" t="str">
            <v>TARIFAS BANCARIAS</v>
          </cell>
          <cell r="C10249" t="str">
            <v>(-) Despesas financeiras</v>
          </cell>
          <cell r="I10249" t="str">
            <v>setembro</v>
          </cell>
          <cell r="N10249">
            <v>21.55</v>
          </cell>
        </row>
        <row r="10250">
          <cell r="B10250" t="str">
            <v>IR S/ APLICACOES FINANCEIRAS</v>
          </cell>
          <cell r="C10250" t="str">
            <v>(-) Despesas financeiras</v>
          </cell>
          <cell r="I10250" t="str">
            <v>setembro</v>
          </cell>
          <cell r="N10250">
            <v>3.23</v>
          </cell>
        </row>
        <row r="10251">
          <cell r="B10251" t="str">
            <v>IOF</v>
          </cell>
          <cell r="C10251" t="str">
            <v>(-) Despesas financeiras</v>
          </cell>
          <cell r="I10251" t="str">
            <v>setembro</v>
          </cell>
          <cell r="N10251">
            <v>24.51</v>
          </cell>
        </row>
        <row r="10252">
          <cell r="B10252" t="str">
            <v>TARIFAS BANCARIAS</v>
          </cell>
          <cell r="C10252" t="str">
            <v>(-) Despesas financeiras</v>
          </cell>
          <cell r="I10252" t="str">
            <v>setembro</v>
          </cell>
          <cell r="N10252">
            <v>23.45</v>
          </cell>
        </row>
        <row r="10253">
          <cell r="B10253" t="str">
            <v>TARIFAS BANCARIAS</v>
          </cell>
          <cell r="C10253" t="str">
            <v>(-) Despesas financeiras</v>
          </cell>
          <cell r="I10253" t="str">
            <v>setembro</v>
          </cell>
          <cell r="N10253">
            <v>2.8</v>
          </cell>
        </row>
        <row r="10254">
          <cell r="B10254" t="str">
            <v>IR S/ APLICACOES FINANCEIRAS</v>
          </cell>
          <cell r="C10254" t="str">
            <v>(-) Despesas financeiras</v>
          </cell>
          <cell r="I10254" t="str">
            <v>setembro</v>
          </cell>
          <cell r="N10254">
            <v>7.46</v>
          </cell>
        </row>
        <row r="10255">
          <cell r="B10255" t="str">
            <v>IOF</v>
          </cell>
          <cell r="C10255" t="str">
            <v>(-) Despesas financeiras</v>
          </cell>
          <cell r="I10255" t="str">
            <v>setembro</v>
          </cell>
          <cell r="N10255">
            <v>17.010000000000002</v>
          </cell>
        </row>
        <row r="10256">
          <cell r="B10256" t="str">
            <v>TARIFAS BANCARIAS</v>
          </cell>
          <cell r="C10256" t="str">
            <v>(-) Despesas financeiras</v>
          </cell>
          <cell r="I10256" t="str">
            <v>setembro</v>
          </cell>
          <cell r="N10256">
            <v>39.6</v>
          </cell>
        </row>
        <row r="10257">
          <cell r="B10257" t="str">
            <v>TARIFAS BANCARIAS</v>
          </cell>
          <cell r="C10257" t="str">
            <v>(-) Despesas financeiras</v>
          </cell>
          <cell r="I10257" t="str">
            <v>setembro</v>
          </cell>
          <cell r="N10257">
            <v>28.18</v>
          </cell>
        </row>
        <row r="10258">
          <cell r="B10258" t="str">
            <v>TARIFAS BANCARIAS</v>
          </cell>
          <cell r="C10258" t="str">
            <v>(-) Despesas financeiras</v>
          </cell>
          <cell r="I10258" t="str">
            <v>setembro</v>
          </cell>
          <cell r="N10258">
            <v>231.95</v>
          </cell>
        </row>
        <row r="10259">
          <cell r="B10259" t="str">
            <v>IR S/ APLICACOES FINANCEIRAS</v>
          </cell>
          <cell r="C10259" t="str">
            <v>(-) Despesas financeiras</v>
          </cell>
          <cell r="I10259" t="str">
            <v>setembro</v>
          </cell>
          <cell r="N10259">
            <v>5.59</v>
          </cell>
        </row>
        <row r="10260">
          <cell r="B10260" t="str">
            <v>IOF</v>
          </cell>
          <cell r="C10260" t="str">
            <v>(-) Despesas financeiras</v>
          </cell>
          <cell r="I10260" t="str">
            <v>setembro</v>
          </cell>
          <cell r="N10260">
            <v>25.16</v>
          </cell>
        </row>
        <row r="10261">
          <cell r="B10261" t="str">
            <v>TARIFAS BANCARIAS</v>
          </cell>
          <cell r="C10261" t="str">
            <v>(-) Despesas financeiras</v>
          </cell>
          <cell r="I10261" t="str">
            <v>setembro</v>
          </cell>
          <cell r="N10261">
            <v>43.37</v>
          </cell>
        </row>
        <row r="10262">
          <cell r="B10262" t="str">
            <v>TARIFAS BANCARIAS</v>
          </cell>
          <cell r="C10262" t="str">
            <v>(-) Despesas financeiras</v>
          </cell>
          <cell r="I10262" t="str">
            <v>setembro</v>
          </cell>
          <cell r="N10262">
            <v>29.7</v>
          </cell>
        </row>
        <row r="10263">
          <cell r="B10263" t="str">
            <v>IR S/ APLICACOES FINANCEIRAS</v>
          </cell>
          <cell r="C10263" t="str">
            <v>(-) Despesas financeiras</v>
          </cell>
          <cell r="I10263" t="str">
            <v>setembro</v>
          </cell>
          <cell r="N10263">
            <v>5.3</v>
          </cell>
        </row>
        <row r="10264">
          <cell r="B10264" t="str">
            <v>IOF</v>
          </cell>
          <cell r="C10264" t="str">
            <v>(-) Despesas financeiras</v>
          </cell>
          <cell r="I10264" t="str">
            <v>setembro</v>
          </cell>
          <cell r="N10264">
            <v>15.77</v>
          </cell>
        </row>
        <row r="10265">
          <cell r="B10265" t="str">
            <v>TARIFAS BANCARIAS</v>
          </cell>
          <cell r="C10265" t="str">
            <v>(-) Despesas financeiras</v>
          </cell>
          <cell r="I10265" t="str">
            <v>setembro</v>
          </cell>
          <cell r="N10265">
            <v>7.48</v>
          </cell>
        </row>
        <row r="10266">
          <cell r="B10266" t="str">
            <v>TARIFAS BANCARIAS</v>
          </cell>
          <cell r="C10266" t="str">
            <v>(-) Despesas financeiras</v>
          </cell>
          <cell r="I10266" t="str">
            <v>setembro</v>
          </cell>
          <cell r="N10266">
            <v>1.75</v>
          </cell>
        </row>
        <row r="10267">
          <cell r="B10267" t="str">
            <v>IR S/ APLICACOES FINANCEIRAS</v>
          </cell>
          <cell r="C10267" t="str">
            <v>(-) Despesas financeiras</v>
          </cell>
          <cell r="I10267" t="str">
            <v>setembro</v>
          </cell>
          <cell r="N10267">
            <v>6.81</v>
          </cell>
        </row>
        <row r="10268">
          <cell r="B10268" t="str">
            <v>IOF</v>
          </cell>
          <cell r="C10268" t="str">
            <v>(-) Despesas financeiras</v>
          </cell>
          <cell r="I10268" t="str">
            <v>setembro</v>
          </cell>
          <cell r="N10268">
            <v>11.19</v>
          </cell>
        </row>
        <row r="10269">
          <cell r="B10269" t="str">
            <v>TARIFAS BANCARIAS</v>
          </cell>
          <cell r="C10269" t="str">
            <v>(-) Despesas financeiras</v>
          </cell>
          <cell r="I10269" t="str">
            <v>setembro</v>
          </cell>
          <cell r="N10269">
            <v>9.9</v>
          </cell>
        </row>
        <row r="10270">
          <cell r="B10270" t="str">
            <v>TARIFAS BANCARIAS</v>
          </cell>
          <cell r="C10270" t="str">
            <v>(-) Despesas financeiras</v>
          </cell>
          <cell r="I10270" t="str">
            <v>setembro</v>
          </cell>
          <cell r="N10270">
            <v>1.75</v>
          </cell>
        </row>
        <row r="10271">
          <cell r="B10271" t="str">
            <v>IR S/ APLICACOES FINANCEIRAS</v>
          </cell>
          <cell r="C10271" t="str">
            <v>(-) Despesas financeiras</v>
          </cell>
          <cell r="I10271" t="str">
            <v>setembro</v>
          </cell>
          <cell r="N10271">
            <v>6.51</v>
          </cell>
        </row>
        <row r="10272">
          <cell r="B10272" t="str">
            <v>IOF</v>
          </cell>
          <cell r="C10272" t="str">
            <v>(-) Despesas financeiras</v>
          </cell>
          <cell r="I10272" t="str">
            <v>setembro</v>
          </cell>
          <cell r="N10272">
            <v>10.81</v>
          </cell>
        </row>
        <row r="10273">
          <cell r="B10273" t="str">
            <v>TARIFAS BANCARIAS</v>
          </cell>
          <cell r="C10273" t="str">
            <v>(-) Despesas financeiras</v>
          </cell>
          <cell r="I10273" t="str">
            <v>setembro</v>
          </cell>
          <cell r="N10273">
            <v>27</v>
          </cell>
        </row>
        <row r="10274">
          <cell r="B10274" t="str">
            <v>TARIFAS BANCARIAS</v>
          </cell>
          <cell r="C10274" t="str">
            <v>(-) Despesas financeiras</v>
          </cell>
          <cell r="I10274" t="str">
            <v>setembro</v>
          </cell>
          <cell r="N10274">
            <v>81.819999999999993</v>
          </cell>
        </row>
        <row r="10275">
          <cell r="B10275" t="str">
            <v>TARIFAS BANCARIAS</v>
          </cell>
          <cell r="C10275" t="str">
            <v>(-) Despesas financeiras</v>
          </cell>
          <cell r="I10275" t="str">
            <v>setembro</v>
          </cell>
          <cell r="N10275">
            <v>1.75</v>
          </cell>
        </row>
        <row r="10276">
          <cell r="B10276" t="str">
            <v>IR S/ APLICACOES FINANCEIRAS</v>
          </cell>
          <cell r="C10276" t="str">
            <v>(-) Despesas financeiras</v>
          </cell>
          <cell r="I10276" t="str">
            <v>setembro</v>
          </cell>
          <cell r="N10276">
            <v>13.56</v>
          </cell>
        </row>
        <row r="10277">
          <cell r="B10277" t="str">
            <v>TARIFAS BANCARIAS</v>
          </cell>
          <cell r="C10277" t="str">
            <v>(-) Despesas financeiras</v>
          </cell>
          <cell r="I10277" t="str">
            <v>setembro</v>
          </cell>
          <cell r="N10277">
            <v>32.15</v>
          </cell>
        </row>
        <row r="10278">
          <cell r="B10278" t="str">
            <v>PAGTO JUROS BANCARIOS</v>
          </cell>
          <cell r="C10278" t="str">
            <v>(-) Despesas financeiras</v>
          </cell>
          <cell r="I10278" t="str">
            <v>setembro</v>
          </cell>
          <cell r="N10278">
            <v>21.38</v>
          </cell>
        </row>
        <row r="10279">
          <cell r="B10279" t="str">
            <v>TARIFAS BANCARIAS</v>
          </cell>
          <cell r="C10279" t="str">
            <v>(-) Despesas financeiras</v>
          </cell>
          <cell r="I10279" t="str">
            <v>setembro</v>
          </cell>
          <cell r="N10279">
            <v>212.51</v>
          </cell>
        </row>
        <row r="10280">
          <cell r="B10280" t="str">
            <v>IR S/ APLICACOES FINANCEIRAS</v>
          </cell>
          <cell r="C10280" t="str">
            <v>(-) Despesas financeiras</v>
          </cell>
          <cell r="I10280" t="str">
            <v>setembro</v>
          </cell>
          <cell r="N10280">
            <v>8.1300000000000008</v>
          </cell>
        </row>
        <row r="10281">
          <cell r="B10281" t="str">
            <v>IOF</v>
          </cell>
          <cell r="C10281" t="str">
            <v>(-) Despesas financeiras</v>
          </cell>
          <cell r="I10281" t="str">
            <v>setembro</v>
          </cell>
          <cell r="N10281">
            <v>3.04</v>
          </cell>
        </row>
        <row r="10282">
          <cell r="B10282" t="str">
            <v>TARIFAS BANCARIAS</v>
          </cell>
          <cell r="C10282" t="str">
            <v>(-) Despesas financeiras</v>
          </cell>
          <cell r="I10282" t="str">
            <v>setembro</v>
          </cell>
          <cell r="N10282">
            <v>77.040000000000006</v>
          </cell>
        </row>
        <row r="10283">
          <cell r="B10283" t="str">
            <v>TARIFAS BANCARIAS</v>
          </cell>
          <cell r="C10283" t="str">
            <v>(-) Despesas financeiras</v>
          </cell>
          <cell r="I10283" t="str">
            <v>setembro</v>
          </cell>
          <cell r="N10283">
            <v>9.9</v>
          </cell>
        </row>
        <row r="10284">
          <cell r="B10284" t="str">
            <v>IR S/ APLICACOES FINANCEIRAS</v>
          </cell>
          <cell r="C10284" t="str">
            <v>(-) Despesas financeiras</v>
          </cell>
          <cell r="I10284" t="str">
            <v>setembro</v>
          </cell>
          <cell r="N10284">
            <v>9.74</v>
          </cell>
        </row>
        <row r="10285">
          <cell r="B10285" t="str">
            <v>TARIFAS BANCARIAS</v>
          </cell>
          <cell r="C10285" t="str">
            <v>(-) Despesas financeiras</v>
          </cell>
          <cell r="I10285" t="str">
            <v>setembro</v>
          </cell>
          <cell r="N10285">
            <v>9.9</v>
          </cell>
        </row>
        <row r="10286">
          <cell r="B10286" t="str">
            <v>TARIFAS BANCARIAS</v>
          </cell>
          <cell r="C10286" t="str">
            <v>(-) Despesas financeiras</v>
          </cell>
          <cell r="I10286" t="str">
            <v>setembro</v>
          </cell>
          <cell r="N10286">
            <v>8.85</v>
          </cell>
        </row>
        <row r="10287">
          <cell r="B10287" t="str">
            <v>TARIFAS BANCARIAS</v>
          </cell>
          <cell r="C10287" t="str">
            <v>(-) Despesas financeiras</v>
          </cell>
          <cell r="I10287" t="str">
            <v>setembro</v>
          </cell>
          <cell r="N10287">
            <v>1.75</v>
          </cell>
        </row>
        <row r="10288">
          <cell r="B10288" t="str">
            <v>IR S/ APLICACOES FINANCEIRAS</v>
          </cell>
          <cell r="C10288" t="str">
            <v>(-) Despesas financeiras</v>
          </cell>
          <cell r="I10288" t="str">
            <v>setembro</v>
          </cell>
          <cell r="N10288">
            <v>9.1999999999999993</v>
          </cell>
        </row>
        <row r="10289">
          <cell r="B10289" t="str">
            <v>TARIFAS BANCARIAS</v>
          </cell>
          <cell r="C10289" t="str">
            <v>(-) Despesas financeiras</v>
          </cell>
          <cell r="I10289" t="str">
            <v>setembro</v>
          </cell>
          <cell r="N10289">
            <v>37.049999999999997</v>
          </cell>
        </row>
        <row r="10290">
          <cell r="B10290" t="str">
            <v>TARIFAS BANCARIAS</v>
          </cell>
          <cell r="C10290" t="str">
            <v>(-) Despesas financeiras</v>
          </cell>
          <cell r="I10290" t="str">
            <v>setembro</v>
          </cell>
          <cell r="N10290">
            <v>9.9</v>
          </cell>
        </row>
        <row r="10291">
          <cell r="B10291" t="str">
            <v>IR S/ APLICACOES FINANCEIRAS</v>
          </cell>
          <cell r="C10291" t="str">
            <v>(-) Despesas financeiras</v>
          </cell>
          <cell r="I10291" t="str">
            <v>setembro</v>
          </cell>
          <cell r="N10291">
            <v>9.31</v>
          </cell>
        </row>
        <row r="10292">
          <cell r="B10292" t="str">
            <v>IR S/ APLICACOES FINANCEIRAS</v>
          </cell>
          <cell r="C10292" t="str">
            <v>(-) Despesas financeiras</v>
          </cell>
          <cell r="I10292" t="str">
            <v>setembro</v>
          </cell>
          <cell r="N10292">
            <v>20.28</v>
          </cell>
        </row>
        <row r="10293">
          <cell r="B10293" t="str">
            <v>TARIFAS BANCARIAS</v>
          </cell>
          <cell r="C10293" t="str">
            <v>(-) Despesas financeiras</v>
          </cell>
          <cell r="I10293" t="str">
            <v>setembro</v>
          </cell>
          <cell r="N10293">
            <v>29.7</v>
          </cell>
        </row>
        <row r="10294">
          <cell r="B10294" t="str">
            <v>TARIFAS BANCARIAS</v>
          </cell>
          <cell r="C10294" t="str">
            <v>(-) Despesas financeiras</v>
          </cell>
          <cell r="I10294" t="str">
            <v>setembro</v>
          </cell>
          <cell r="N10294">
            <v>140</v>
          </cell>
        </row>
        <row r="10295">
          <cell r="B10295" t="str">
            <v>TARIFAS BANCARIAS</v>
          </cell>
          <cell r="C10295" t="str">
            <v>(-) Despesas financeiras</v>
          </cell>
          <cell r="I10295" t="str">
            <v>setembro</v>
          </cell>
          <cell r="N10295">
            <v>1.75</v>
          </cell>
        </row>
        <row r="10296">
          <cell r="B10296" t="str">
            <v>IR S/ APLICACOES FINANCEIRAS</v>
          </cell>
          <cell r="C10296" t="str">
            <v>(-) Despesas financeiras</v>
          </cell>
          <cell r="I10296" t="str">
            <v>setembro</v>
          </cell>
          <cell r="N10296">
            <v>13.2</v>
          </cell>
        </row>
        <row r="10297">
          <cell r="B10297" t="str">
            <v>TARIFAS BANCARIAS</v>
          </cell>
          <cell r="C10297" t="str">
            <v>(-) Despesas financeiras</v>
          </cell>
          <cell r="I10297" t="str">
            <v>outubro</v>
          </cell>
          <cell r="N10297">
            <v>29.7</v>
          </cell>
        </row>
        <row r="10298">
          <cell r="B10298" t="str">
            <v>TARIFAS BANCARIAS</v>
          </cell>
          <cell r="C10298" t="str">
            <v>(-) Despesas financeiras</v>
          </cell>
          <cell r="I10298" t="str">
            <v>outubro</v>
          </cell>
          <cell r="N10298">
            <v>101.36</v>
          </cell>
        </row>
        <row r="10299">
          <cell r="B10299" t="str">
            <v>IOF</v>
          </cell>
          <cell r="C10299" t="str">
            <v>(-) Despesas financeiras</v>
          </cell>
          <cell r="I10299" t="str">
            <v>outubro</v>
          </cell>
          <cell r="N10299">
            <v>63.68</v>
          </cell>
        </row>
        <row r="10300">
          <cell r="B10300" t="str">
            <v>IOF</v>
          </cell>
          <cell r="C10300" t="str">
            <v>(-) Despesas financeiras</v>
          </cell>
          <cell r="I10300" t="str">
            <v>outubro</v>
          </cell>
          <cell r="N10300">
            <v>1.03</v>
          </cell>
        </row>
        <row r="10301">
          <cell r="B10301" t="str">
            <v>IR S/ APLICACOES FINANCEIRAS</v>
          </cell>
          <cell r="C10301" t="str">
            <v>(-) Despesas financeiras</v>
          </cell>
          <cell r="I10301" t="str">
            <v>outubro</v>
          </cell>
          <cell r="N10301">
            <v>12.14</v>
          </cell>
        </row>
        <row r="10302">
          <cell r="B10302" t="str">
            <v>IOF</v>
          </cell>
          <cell r="C10302" t="str">
            <v>(-) Despesas financeiras</v>
          </cell>
          <cell r="I10302" t="str">
            <v>outubro</v>
          </cell>
          <cell r="N10302">
            <v>1.84</v>
          </cell>
        </row>
        <row r="10303">
          <cell r="B10303" t="str">
            <v>IR S/ APLICACOES FINANCEIRAS</v>
          </cell>
          <cell r="C10303" t="str">
            <v>(-) Despesas financeiras</v>
          </cell>
          <cell r="I10303" t="str">
            <v>outubro</v>
          </cell>
          <cell r="N10303">
            <v>12.71</v>
          </cell>
        </row>
        <row r="10304">
          <cell r="B10304" t="str">
            <v>IR S/ APLICACOES FINANCEIRAS</v>
          </cell>
          <cell r="C10304" t="str">
            <v>(-) Despesas financeiras</v>
          </cell>
          <cell r="I10304" t="str">
            <v>outubro</v>
          </cell>
          <cell r="N10304">
            <v>15</v>
          </cell>
        </row>
        <row r="10305">
          <cell r="B10305" t="str">
            <v>IR S/ APLICACOES FINANCEIRAS</v>
          </cell>
          <cell r="C10305" t="str">
            <v>(-) Despesas financeiras</v>
          </cell>
          <cell r="I10305" t="str">
            <v>outubro</v>
          </cell>
          <cell r="N10305">
            <v>20.09</v>
          </cell>
        </row>
        <row r="10306">
          <cell r="B10306" t="str">
            <v>TARIFAS BANCARIAS</v>
          </cell>
          <cell r="C10306" t="str">
            <v>(-) Despesas financeiras</v>
          </cell>
          <cell r="I10306" t="str">
            <v>outubro</v>
          </cell>
          <cell r="N10306">
            <v>19.8</v>
          </cell>
        </row>
        <row r="10307">
          <cell r="B10307" t="str">
            <v>IR S/ APLICACOES FINANCEIRAS</v>
          </cell>
          <cell r="C10307" t="str">
            <v>(-) Despesas financeiras</v>
          </cell>
          <cell r="I10307" t="str">
            <v>outubro</v>
          </cell>
          <cell r="N10307">
            <v>10.02</v>
          </cell>
        </row>
        <row r="10308">
          <cell r="B10308" t="str">
            <v>TARIFAS BANCARIAS</v>
          </cell>
          <cell r="C10308" t="str">
            <v>(-) Despesas financeiras</v>
          </cell>
          <cell r="I10308" t="str">
            <v>outubro</v>
          </cell>
          <cell r="N10308">
            <v>31.45</v>
          </cell>
        </row>
        <row r="10309">
          <cell r="B10309" t="str">
            <v>TARIFAS BANCARIAS</v>
          </cell>
          <cell r="C10309" t="str">
            <v>(-) Despesas financeiras</v>
          </cell>
          <cell r="I10309" t="str">
            <v>outubro</v>
          </cell>
          <cell r="N10309">
            <v>216.39</v>
          </cell>
        </row>
        <row r="10310">
          <cell r="B10310" t="str">
            <v>TARIFAS BANCARIAS</v>
          </cell>
          <cell r="C10310" t="str">
            <v>(-) Despesas financeiras</v>
          </cell>
          <cell r="I10310" t="str">
            <v>outubro</v>
          </cell>
          <cell r="N10310">
            <v>165</v>
          </cell>
        </row>
        <row r="10311">
          <cell r="B10311" t="str">
            <v>IR S/ APLICACOES FINANCEIRAS</v>
          </cell>
          <cell r="C10311" t="str">
            <v>(-) Despesas financeiras</v>
          </cell>
          <cell r="I10311" t="str">
            <v>outubro</v>
          </cell>
          <cell r="N10311">
            <v>9.43</v>
          </cell>
        </row>
        <row r="10312">
          <cell r="B10312" t="str">
            <v>TARIFAS BANCARIAS</v>
          </cell>
          <cell r="C10312" t="str">
            <v>(-) Despesas financeiras</v>
          </cell>
          <cell r="I10312" t="str">
            <v>outubro</v>
          </cell>
          <cell r="N10312">
            <v>12.2</v>
          </cell>
        </row>
        <row r="10313">
          <cell r="B10313" t="str">
            <v>IR S/ APLICACOES FINANCEIRAS</v>
          </cell>
          <cell r="C10313" t="str">
            <v>(-) Despesas financeiras</v>
          </cell>
          <cell r="I10313" t="str">
            <v>outubro</v>
          </cell>
          <cell r="N10313">
            <v>8.74</v>
          </cell>
        </row>
        <row r="10314">
          <cell r="B10314" t="str">
            <v>TARIFAS BANCARIAS</v>
          </cell>
          <cell r="C10314" t="str">
            <v>(-) Despesas financeiras</v>
          </cell>
          <cell r="I10314" t="str">
            <v>outubro</v>
          </cell>
          <cell r="N10314">
            <v>39.6</v>
          </cell>
        </row>
        <row r="10315">
          <cell r="B10315" t="str">
            <v>TARIFAS BANCARIAS</v>
          </cell>
          <cell r="C10315" t="str">
            <v>(-) Despesas financeiras</v>
          </cell>
          <cell r="I10315" t="str">
            <v>outubro</v>
          </cell>
          <cell r="N10315">
            <v>9.9</v>
          </cell>
        </row>
        <row r="10316">
          <cell r="B10316" t="str">
            <v>IR S/ APLICACOES FINANCEIRAS</v>
          </cell>
          <cell r="C10316" t="str">
            <v>(-) Despesas financeiras</v>
          </cell>
          <cell r="I10316" t="str">
            <v>outubro</v>
          </cell>
          <cell r="N10316">
            <v>7.64</v>
          </cell>
        </row>
        <row r="10317">
          <cell r="B10317" t="str">
            <v>TARIFAS BANCARIAS</v>
          </cell>
          <cell r="C10317" t="str">
            <v>(-) Despesas financeiras</v>
          </cell>
          <cell r="I10317" t="str">
            <v>outubro</v>
          </cell>
          <cell r="N10317">
            <v>9.9</v>
          </cell>
        </row>
        <row r="10318">
          <cell r="B10318" t="str">
            <v>TARIFAS BANCARIAS</v>
          </cell>
          <cell r="C10318" t="str">
            <v>(-) Despesas financeiras</v>
          </cell>
          <cell r="I10318" t="str">
            <v>outubro</v>
          </cell>
          <cell r="N10318">
            <v>7.3</v>
          </cell>
        </row>
        <row r="10319">
          <cell r="B10319" t="str">
            <v>IR S/ APLICACOES FINANCEIRAS</v>
          </cell>
          <cell r="C10319" t="str">
            <v>(-) Despesas financeiras</v>
          </cell>
          <cell r="I10319" t="str">
            <v>outubro</v>
          </cell>
          <cell r="N10319">
            <v>7.54</v>
          </cell>
        </row>
        <row r="10320">
          <cell r="B10320" t="str">
            <v>TARIFAS BANCARIAS</v>
          </cell>
          <cell r="C10320" t="str">
            <v>(-) Despesas financeiras</v>
          </cell>
          <cell r="I10320" t="str">
            <v>outubro</v>
          </cell>
          <cell r="N10320">
            <v>9.9</v>
          </cell>
        </row>
        <row r="10321">
          <cell r="B10321" t="str">
            <v>IR S/ APLICACOES FINANCEIRAS</v>
          </cell>
          <cell r="C10321" t="str">
            <v>(-) Despesas financeiras</v>
          </cell>
          <cell r="I10321" t="str">
            <v>outubro</v>
          </cell>
          <cell r="N10321">
            <v>7.21</v>
          </cell>
        </row>
        <row r="10322">
          <cell r="B10322" t="str">
            <v>TARIFAS BANCARIAS</v>
          </cell>
          <cell r="C10322" t="str">
            <v>(-) Despesas financeiras</v>
          </cell>
          <cell r="I10322" t="str">
            <v>outubro</v>
          </cell>
          <cell r="N10322">
            <v>12.86</v>
          </cell>
        </row>
        <row r="10323">
          <cell r="B10323" t="str">
            <v>TARIFAS BANCARIAS</v>
          </cell>
          <cell r="C10323" t="str">
            <v>(-) Despesas financeiras</v>
          </cell>
          <cell r="I10323" t="str">
            <v>outubro</v>
          </cell>
          <cell r="N10323">
            <v>182.62</v>
          </cell>
        </row>
        <row r="10324">
          <cell r="B10324" t="str">
            <v>IR S/ APLICACOES FINANCEIRAS</v>
          </cell>
          <cell r="C10324" t="str">
            <v>(-) Despesas financeiras</v>
          </cell>
          <cell r="I10324" t="str">
            <v>outubro</v>
          </cell>
          <cell r="N10324">
            <v>8.58</v>
          </cell>
        </row>
        <row r="10325">
          <cell r="B10325" t="str">
            <v>TARIFAS BANCARIAS</v>
          </cell>
          <cell r="C10325" t="str">
            <v>(-) Despesas financeiras</v>
          </cell>
          <cell r="I10325" t="str">
            <v>outubro</v>
          </cell>
          <cell r="N10325">
            <v>29.7</v>
          </cell>
        </row>
        <row r="10326">
          <cell r="B10326" t="str">
            <v>TARIFAS BANCARIAS</v>
          </cell>
          <cell r="C10326" t="str">
            <v>(-) Despesas financeiras</v>
          </cell>
          <cell r="I10326" t="str">
            <v>outubro</v>
          </cell>
          <cell r="N10326">
            <v>9.99</v>
          </cell>
        </row>
        <row r="10327">
          <cell r="B10327" t="str">
            <v>IR S/ APLICACOES FINANCEIRAS</v>
          </cell>
          <cell r="C10327" t="str">
            <v>(-) Despesas financeiras</v>
          </cell>
          <cell r="I10327" t="str">
            <v>outubro</v>
          </cell>
          <cell r="N10327">
            <v>8.32</v>
          </cell>
        </row>
        <row r="10328">
          <cell r="B10328" t="str">
            <v>IOF</v>
          </cell>
          <cell r="C10328" t="str">
            <v>(-) Despesas financeiras</v>
          </cell>
          <cell r="I10328" t="str">
            <v>outubro</v>
          </cell>
          <cell r="N10328">
            <v>31.79</v>
          </cell>
        </row>
        <row r="10329">
          <cell r="B10329" t="str">
            <v>IR S/ APLICACOES FINANCEIRAS</v>
          </cell>
          <cell r="C10329" t="str">
            <v>(-) Despesas financeiras</v>
          </cell>
          <cell r="I10329" t="str">
            <v>outubro</v>
          </cell>
          <cell r="N10329">
            <v>0.54</v>
          </cell>
        </row>
        <row r="10330">
          <cell r="B10330" t="str">
            <v>IOF</v>
          </cell>
          <cell r="C10330" t="str">
            <v>(-) Despesas financeiras</v>
          </cell>
          <cell r="I10330" t="str">
            <v>outubro</v>
          </cell>
          <cell r="N10330">
            <v>31.79</v>
          </cell>
        </row>
        <row r="10331">
          <cell r="B10331" t="str">
            <v>TARIFAS BANCARIAS</v>
          </cell>
          <cell r="C10331" t="str">
            <v>(-) Despesas financeiras</v>
          </cell>
          <cell r="I10331" t="str">
            <v>outubro</v>
          </cell>
          <cell r="N10331">
            <v>12.12</v>
          </cell>
        </row>
        <row r="10332">
          <cell r="B10332" t="str">
            <v>TARIFAS BANCARIAS</v>
          </cell>
          <cell r="C10332" t="str">
            <v>(-) Despesas financeiras</v>
          </cell>
          <cell r="I10332" t="str">
            <v>outubro</v>
          </cell>
          <cell r="N10332">
            <v>91.41</v>
          </cell>
        </row>
        <row r="10333">
          <cell r="B10333" t="str">
            <v>IR S/ APLICACOES FINANCEIRAS</v>
          </cell>
          <cell r="C10333" t="str">
            <v>(-) Despesas financeiras</v>
          </cell>
          <cell r="I10333" t="str">
            <v>outubro</v>
          </cell>
          <cell r="N10333">
            <v>9.19</v>
          </cell>
        </row>
        <row r="10334">
          <cell r="B10334" t="str">
            <v>IOF</v>
          </cell>
          <cell r="C10334" t="str">
            <v>(-) Despesas financeiras</v>
          </cell>
          <cell r="I10334" t="str">
            <v>outubro</v>
          </cell>
          <cell r="N10334">
            <v>60.7</v>
          </cell>
        </row>
        <row r="10335">
          <cell r="B10335" t="str">
            <v>IR S/ APLICACOES FINANCEIRAS</v>
          </cell>
          <cell r="C10335" t="str">
            <v>(-) Despesas financeiras</v>
          </cell>
          <cell r="I10335" t="str">
            <v>outubro</v>
          </cell>
          <cell r="N10335">
            <v>0.99</v>
          </cell>
        </row>
        <row r="10336">
          <cell r="B10336" t="str">
            <v>IOF</v>
          </cell>
          <cell r="C10336" t="str">
            <v>(-) Despesas financeiras</v>
          </cell>
          <cell r="I10336" t="str">
            <v>outubro</v>
          </cell>
          <cell r="N10336">
            <v>29.34</v>
          </cell>
        </row>
        <row r="10337">
          <cell r="B10337" t="str">
            <v>TARIFAS BANCARIAS</v>
          </cell>
          <cell r="C10337" t="str">
            <v>(-) Despesas financeiras</v>
          </cell>
          <cell r="I10337" t="str">
            <v>outubro</v>
          </cell>
          <cell r="N10337">
            <v>9.9</v>
          </cell>
        </row>
        <row r="10338">
          <cell r="B10338" t="str">
            <v>TARIFAS BANCARIAS</v>
          </cell>
          <cell r="C10338" t="str">
            <v>(-) Despesas financeiras</v>
          </cell>
          <cell r="I10338" t="str">
            <v>outubro</v>
          </cell>
          <cell r="N10338">
            <v>10.050000000000001</v>
          </cell>
        </row>
        <row r="10339">
          <cell r="B10339" t="str">
            <v>IR S/ APLICACOES FINANCEIRAS</v>
          </cell>
          <cell r="C10339" t="str">
            <v>(-) Despesas financeiras</v>
          </cell>
          <cell r="I10339" t="str">
            <v>outubro</v>
          </cell>
          <cell r="N10339">
            <v>13.23</v>
          </cell>
        </row>
        <row r="10340">
          <cell r="B10340" t="str">
            <v>IOF</v>
          </cell>
          <cell r="C10340" t="str">
            <v>(-) Despesas financeiras</v>
          </cell>
          <cell r="I10340" t="str">
            <v>outubro</v>
          </cell>
          <cell r="N10340">
            <v>47.28</v>
          </cell>
        </row>
        <row r="10341">
          <cell r="B10341" t="str">
            <v>IR S/ APLICACOES FINANCEIRAS</v>
          </cell>
          <cell r="C10341" t="str">
            <v>(-) Despesas financeiras</v>
          </cell>
          <cell r="I10341" t="str">
            <v>outubro</v>
          </cell>
          <cell r="N10341">
            <v>3.11</v>
          </cell>
        </row>
        <row r="10342">
          <cell r="B10342" t="str">
            <v>IOF</v>
          </cell>
          <cell r="C10342" t="str">
            <v>(-) Despesas financeiras</v>
          </cell>
          <cell r="I10342" t="str">
            <v>outubro</v>
          </cell>
          <cell r="N10342">
            <v>21.41</v>
          </cell>
        </row>
        <row r="10343">
          <cell r="B10343" t="str">
            <v>TARIFAS BANCARIAS</v>
          </cell>
          <cell r="C10343" t="str">
            <v>(-) Despesas financeiras</v>
          </cell>
          <cell r="I10343" t="str">
            <v>outubro</v>
          </cell>
          <cell r="N10343">
            <v>79.900000000000006</v>
          </cell>
        </row>
        <row r="10344">
          <cell r="B10344" t="str">
            <v>TARIFAS BANCARIAS</v>
          </cell>
          <cell r="C10344" t="str">
            <v>(-) Despesas financeiras</v>
          </cell>
          <cell r="I10344" t="str">
            <v>outubro</v>
          </cell>
          <cell r="N10344">
            <v>1.75</v>
          </cell>
        </row>
        <row r="10345">
          <cell r="B10345" t="str">
            <v>TARIFAS BANCARIAS</v>
          </cell>
          <cell r="C10345" t="str">
            <v>(-) Despesas financeiras</v>
          </cell>
          <cell r="I10345" t="str">
            <v>outubro</v>
          </cell>
          <cell r="N10345">
            <v>9.9</v>
          </cell>
        </row>
        <row r="10346">
          <cell r="B10346" t="str">
            <v>TARIFAS BANCARIAS</v>
          </cell>
          <cell r="C10346" t="str">
            <v>(-) Despesas financeiras</v>
          </cell>
          <cell r="I10346" t="str">
            <v>outubro</v>
          </cell>
          <cell r="N10346">
            <v>60.95</v>
          </cell>
        </row>
        <row r="10347">
          <cell r="B10347" t="str">
            <v>IR S/ APLICACOES FINANCEIRAS</v>
          </cell>
          <cell r="C10347" t="str">
            <v>(-) Despesas financeiras</v>
          </cell>
          <cell r="I10347" t="str">
            <v>outubro</v>
          </cell>
          <cell r="N10347">
            <v>13.8</v>
          </cell>
        </row>
        <row r="10348">
          <cell r="B10348" t="str">
            <v>IOF</v>
          </cell>
          <cell r="C10348" t="str">
            <v>(-) Despesas financeiras</v>
          </cell>
          <cell r="I10348" t="str">
            <v>outubro</v>
          </cell>
          <cell r="N10348">
            <v>53.06</v>
          </cell>
        </row>
        <row r="10349">
          <cell r="B10349" t="str">
            <v>IR S/ APLICACOES FINANCEIRAS</v>
          </cell>
          <cell r="C10349" t="str">
            <v>(-) Despesas financeiras</v>
          </cell>
          <cell r="I10349" t="str">
            <v>outubro</v>
          </cell>
          <cell r="N10349">
            <v>2.98</v>
          </cell>
        </row>
        <row r="10350">
          <cell r="B10350" t="str">
            <v>IOF</v>
          </cell>
          <cell r="C10350" t="str">
            <v>(-) Despesas financeiras</v>
          </cell>
          <cell r="I10350" t="str">
            <v>outubro</v>
          </cell>
          <cell r="N10350">
            <v>24.74</v>
          </cell>
        </row>
        <row r="10351">
          <cell r="B10351" t="str">
            <v>PAGTO JUROS BANCARIOS</v>
          </cell>
          <cell r="C10351" t="str">
            <v>(-) Despesas financeiras</v>
          </cell>
          <cell r="I10351" t="str">
            <v>outubro</v>
          </cell>
          <cell r="N10351">
            <v>130.76</v>
          </cell>
        </row>
        <row r="10352">
          <cell r="B10352" t="str">
            <v>TARIFAS BANCARIAS</v>
          </cell>
          <cell r="C10352" t="str">
            <v>(-) Despesas financeiras</v>
          </cell>
          <cell r="I10352" t="str">
            <v>outubro</v>
          </cell>
          <cell r="N10352">
            <v>177.21</v>
          </cell>
        </row>
        <row r="10353">
          <cell r="B10353" t="str">
            <v>TARIFAS BANCARIAS</v>
          </cell>
          <cell r="C10353" t="str">
            <v>(-) Despesas financeiras</v>
          </cell>
          <cell r="I10353" t="str">
            <v>outubro</v>
          </cell>
          <cell r="N10353">
            <v>55.73</v>
          </cell>
        </row>
        <row r="10354">
          <cell r="B10354" t="str">
            <v>IR S/ APLICACOES FINANCEIRAS</v>
          </cell>
          <cell r="C10354" t="str">
            <v>(-) Despesas financeiras</v>
          </cell>
          <cell r="I10354" t="str">
            <v>outubro</v>
          </cell>
          <cell r="N10354">
            <v>14.66</v>
          </cell>
        </row>
        <row r="10355">
          <cell r="B10355" t="str">
            <v>IOF</v>
          </cell>
          <cell r="C10355" t="str">
            <v>(-) Despesas financeiras</v>
          </cell>
          <cell r="I10355" t="str">
            <v>outubro</v>
          </cell>
          <cell r="N10355">
            <v>47</v>
          </cell>
        </row>
        <row r="10356">
          <cell r="B10356" t="str">
            <v>IR S/ APLICACOES FINANCEIRAS</v>
          </cell>
          <cell r="C10356" t="str">
            <v>(-) Despesas financeiras</v>
          </cell>
          <cell r="I10356" t="str">
            <v>outubro</v>
          </cell>
          <cell r="N10356">
            <v>3.22</v>
          </cell>
        </row>
        <row r="10357">
          <cell r="B10357" t="str">
            <v>IOF</v>
          </cell>
          <cell r="C10357" t="str">
            <v>(-) Despesas financeiras</v>
          </cell>
          <cell r="I10357" t="str">
            <v>outubro</v>
          </cell>
          <cell r="N10357">
            <v>22.97</v>
          </cell>
        </row>
        <row r="10358">
          <cell r="B10358" t="str">
            <v>TARIFAS BANCARIAS</v>
          </cell>
          <cell r="C10358" t="str">
            <v>(-) Despesas financeiras</v>
          </cell>
          <cell r="I10358" t="str">
            <v>outubro</v>
          </cell>
          <cell r="N10358">
            <v>19.8</v>
          </cell>
        </row>
        <row r="10359">
          <cell r="B10359" t="str">
            <v>IR S/ APLICACOES FINANCEIRAS</v>
          </cell>
          <cell r="C10359" t="str">
            <v>(-) Despesas financeiras</v>
          </cell>
          <cell r="I10359" t="str">
            <v>outubro</v>
          </cell>
          <cell r="N10359">
            <v>16.079999999999998</v>
          </cell>
        </row>
        <row r="10360">
          <cell r="B10360" t="str">
            <v>IOF</v>
          </cell>
          <cell r="C10360" t="str">
            <v>(-) Despesas financeiras</v>
          </cell>
          <cell r="I10360" t="str">
            <v>outubro</v>
          </cell>
          <cell r="N10360">
            <v>46.21</v>
          </cell>
        </row>
        <row r="10361">
          <cell r="B10361" t="str">
            <v>IR S/ APLICACOES FINANCEIRAS</v>
          </cell>
          <cell r="C10361" t="str">
            <v>(-) Despesas financeiras</v>
          </cell>
          <cell r="I10361" t="str">
            <v>outubro</v>
          </cell>
          <cell r="N10361">
            <v>3.84</v>
          </cell>
        </row>
        <row r="10362">
          <cell r="B10362" t="str">
            <v>IOF</v>
          </cell>
          <cell r="C10362" t="str">
            <v>(-) Despesas financeiras</v>
          </cell>
          <cell r="I10362" t="str">
            <v>outubro</v>
          </cell>
          <cell r="N10362">
            <v>22.01</v>
          </cell>
        </row>
        <row r="10363">
          <cell r="B10363" t="str">
            <v>TARIFAS BANCARIAS</v>
          </cell>
          <cell r="C10363" t="str">
            <v>(-) Despesas financeiras</v>
          </cell>
          <cell r="I10363" t="str">
            <v>outubro</v>
          </cell>
          <cell r="N10363">
            <v>19.8</v>
          </cell>
        </row>
        <row r="10364">
          <cell r="B10364" t="str">
            <v>TARIFAS BANCARIAS</v>
          </cell>
          <cell r="C10364" t="str">
            <v>(-) Despesas financeiras</v>
          </cell>
          <cell r="I10364" t="str">
            <v>outubro</v>
          </cell>
          <cell r="N10364">
            <v>7.7</v>
          </cell>
        </row>
        <row r="10365">
          <cell r="B10365" t="str">
            <v>IR S/ APLICACOES FINANCEIRAS</v>
          </cell>
          <cell r="C10365" t="str">
            <v>(-) Despesas financeiras</v>
          </cell>
          <cell r="I10365" t="str">
            <v>outubro</v>
          </cell>
          <cell r="N10365">
            <v>18.23</v>
          </cell>
        </row>
        <row r="10366">
          <cell r="B10366" t="str">
            <v>IOF</v>
          </cell>
          <cell r="C10366" t="str">
            <v>(-) Despesas financeiras</v>
          </cell>
          <cell r="I10366" t="str">
            <v>outubro</v>
          </cell>
          <cell r="N10366">
            <v>40.869999999999997</v>
          </cell>
        </row>
        <row r="10367">
          <cell r="B10367" t="str">
            <v>IR S/ APLICACOES FINANCEIRAS</v>
          </cell>
          <cell r="C10367" t="str">
            <v>(-) Despesas financeiras</v>
          </cell>
          <cell r="I10367" t="str">
            <v>outubro</v>
          </cell>
          <cell r="N10367">
            <v>5.05</v>
          </cell>
        </row>
        <row r="10368">
          <cell r="B10368" t="str">
            <v>IOF</v>
          </cell>
          <cell r="C10368" t="str">
            <v>(-) Despesas financeiras</v>
          </cell>
          <cell r="I10368" t="str">
            <v>outubro</v>
          </cell>
          <cell r="N10368">
            <v>18.03</v>
          </cell>
        </row>
        <row r="10369">
          <cell r="B10369" t="str">
            <v>TARIFAS BANCARIAS</v>
          </cell>
          <cell r="C10369" t="str">
            <v>(-) Despesas financeiras</v>
          </cell>
          <cell r="I10369" t="str">
            <v>outubro</v>
          </cell>
          <cell r="N10369">
            <v>11.93</v>
          </cell>
        </row>
        <row r="10370">
          <cell r="B10370" t="str">
            <v>TARIFAS BANCARIAS</v>
          </cell>
          <cell r="C10370" t="str">
            <v>(-) Despesas financeiras</v>
          </cell>
          <cell r="I10370" t="str">
            <v>outubro</v>
          </cell>
          <cell r="N10370">
            <v>8.85</v>
          </cell>
        </row>
        <row r="10371">
          <cell r="B10371" t="str">
            <v>IR S/ APLICACOES FINANCEIRAS</v>
          </cell>
          <cell r="C10371" t="str">
            <v>(-) Despesas financeiras</v>
          </cell>
          <cell r="I10371" t="str">
            <v>outubro</v>
          </cell>
          <cell r="N10371">
            <v>26.16</v>
          </cell>
        </row>
        <row r="10372">
          <cell r="B10372" t="str">
            <v>IR S/ APLICACOES FINANCEIRAS</v>
          </cell>
          <cell r="C10372" t="str">
            <v>(-) Despesas financeiras</v>
          </cell>
          <cell r="I10372" t="str">
            <v>outubro</v>
          </cell>
          <cell r="N10372">
            <v>9.4499999999999993</v>
          </cell>
        </row>
        <row r="10373">
          <cell r="B10373" t="str">
            <v>TARIFAS BANCARIAS</v>
          </cell>
          <cell r="C10373" t="str">
            <v>(-) Despesas financeiras</v>
          </cell>
          <cell r="I10373" t="str">
            <v>outubro</v>
          </cell>
          <cell r="N10373">
            <v>1.75</v>
          </cell>
        </row>
        <row r="10374">
          <cell r="B10374" t="str">
            <v>TARIFAS BANCARIAS</v>
          </cell>
          <cell r="C10374" t="str">
            <v>(-) Despesas financeiras</v>
          </cell>
          <cell r="I10374" t="str">
            <v>outubro</v>
          </cell>
          <cell r="N10374">
            <v>29.7</v>
          </cell>
        </row>
        <row r="10375">
          <cell r="B10375" t="str">
            <v>IR S/ APLICACOES FINANCEIRAS</v>
          </cell>
          <cell r="C10375" t="str">
            <v>(-) Despesas financeiras</v>
          </cell>
          <cell r="I10375" t="str">
            <v>outubro</v>
          </cell>
          <cell r="N10375">
            <v>20.11</v>
          </cell>
        </row>
        <row r="10376">
          <cell r="B10376" t="str">
            <v>IOF</v>
          </cell>
          <cell r="C10376" t="str">
            <v>(-) Despesas financeiras</v>
          </cell>
          <cell r="I10376" t="str">
            <v>outubro</v>
          </cell>
          <cell r="N10376">
            <v>20.52</v>
          </cell>
        </row>
        <row r="10377">
          <cell r="B10377" t="str">
            <v>IR S/ APLICACOES FINANCEIRAS</v>
          </cell>
          <cell r="C10377" t="str">
            <v>(-) Despesas financeiras</v>
          </cell>
          <cell r="I10377" t="str">
            <v>outubro</v>
          </cell>
          <cell r="N10377">
            <v>5.85</v>
          </cell>
        </row>
        <row r="10378">
          <cell r="B10378" t="str">
            <v>IOF</v>
          </cell>
          <cell r="C10378" t="str">
            <v>(-) Despesas financeiras</v>
          </cell>
          <cell r="I10378" t="str">
            <v>outubro</v>
          </cell>
          <cell r="N10378">
            <v>10.5</v>
          </cell>
        </row>
        <row r="10379">
          <cell r="B10379" t="str">
            <v>TARIFAS BANCARIAS</v>
          </cell>
          <cell r="C10379" t="str">
            <v>(-) Despesas financeiras</v>
          </cell>
          <cell r="I10379" t="str">
            <v>outubro</v>
          </cell>
          <cell r="N10379">
            <v>9.9</v>
          </cell>
        </row>
        <row r="10380">
          <cell r="B10380" t="str">
            <v>TARIFAS BANCARIAS</v>
          </cell>
          <cell r="C10380" t="str">
            <v>(-) Despesas financeiras</v>
          </cell>
          <cell r="I10380" t="str">
            <v>outubro</v>
          </cell>
          <cell r="N10380">
            <v>59.4</v>
          </cell>
        </row>
        <row r="10381">
          <cell r="B10381" t="str">
            <v>IR S/ APLICACOES FINANCEIRAS</v>
          </cell>
          <cell r="C10381" t="str">
            <v>(-) Despesas financeiras</v>
          </cell>
          <cell r="I10381" t="str">
            <v>outubro</v>
          </cell>
          <cell r="N10381">
            <v>21.98</v>
          </cell>
        </row>
        <row r="10382">
          <cell r="B10382" t="str">
            <v>IOF</v>
          </cell>
          <cell r="C10382" t="str">
            <v>(-) Despesas financeiras</v>
          </cell>
          <cell r="I10382" t="str">
            <v>outubro</v>
          </cell>
          <cell r="N10382">
            <v>22.16</v>
          </cell>
        </row>
        <row r="10383">
          <cell r="B10383" t="str">
            <v>IR S/ APLICACOES FINANCEIRAS</v>
          </cell>
          <cell r="C10383" t="str">
            <v>(-) Despesas financeiras</v>
          </cell>
          <cell r="I10383" t="str">
            <v>outubro</v>
          </cell>
          <cell r="N10383">
            <v>6.72</v>
          </cell>
        </row>
        <row r="10384">
          <cell r="B10384" t="str">
            <v>IOF</v>
          </cell>
          <cell r="C10384" t="str">
            <v>(-) Despesas financeiras</v>
          </cell>
          <cell r="I10384" t="str">
            <v>outubro</v>
          </cell>
          <cell r="N10384">
            <v>9.98</v>
          </cell>
        </row>
        <row r="10385">
          <cell r="B10385" t="str">
            <v>TARIFAS BANCARIAS</v>
          </cell>
          <cell r="C10385" t="str">
            <v>(-) Despesas financeiras</v>
          </cell>
          <cell r="I10385" t="str">
            <v>outubro</v>
          </cell>
          <cell r="N10385">
            <v>9.9</v>
          </cell>
        </row>
        <row r="10386">
          <cell r="B10386" t="str">
            <v>TARIFAS BANCARIAS</v>
          </cell>
          <cell r="C10386" t="str">
            <v>(-) Despesas financeiras</v>
          </cell>
          <cell r="I10386" t="str">
            <v>outubro</v>
          </cell>
          <cell r="N10386">
            <v>15.72</v>
          </cell>
        </row>
        <row r="10387">
          <cell r="B10387" t="str">
            <v>IR S/ APLICACOES FINANCEIRAS</v>
          </cell>
          <cell r="C10387" t="str">
            <v>(-) Despesas financeiras</v>
          </cell>
          <cell r="I10387" t="str">
            <v>outubro</v>
          </cell>
          <cell r="N10387">
            <v>24.23</v>
          </cell>
        </row>
        <row r="10388">
          <cell r="B10388" t="str">
            <v>IOF</v>
          </cell>
          <cell r="C10388" t="str">
            <v>(-) Despesas financeiras</v>
          </cell>
          <cell r="I10388" t="str">
            <v>outubro</v>
          </cell>
          <cell r="N10388">
            <v>13.76</v>
          </cell>
        </row>
        <row r="10389">
          <cell r="B10389" t="str">
            <v>IR S/ APLICACOES FINANCEIRAS</v>
          </cell>
          <cell r="C10389" t="str">
            <v>(-) Despesas financeiras</v>
          </cell>
          <cell r="I10389" t="str">
            <v>outubro</v>
          </cell>
          <cell r="N10389">
            <v>8.24</v>
          </cell>
        </row>
        <row r="10390">
          <cell r="B10390" t="str">
            <v>IOF</v>
          </cell>
          <cell r="C10390" t="str">
            <v>(-) Despesas financeiras</v>
          </cell>
          <cell r="I10390" t="str">
            <v>outubro</v>
          </cell>
          <cell r="N10390">
            <v>3.7</v>
          </cell>
        </row>
        <row r="10391">
          <cell r="B10391" t="str">
            <v>TARIFAS BANCARIAS</v>
          </cell>
          <cell r="C10391" t="str">
            <v>(-) Despesas financeiras</v>
          </cell>
          <cell r="I10391" t="str">
            <v>outubro</v>
          </cell>
          <cell r="N10391">
            <v>423.29</v>
          </cell>
        </row>
        <row r="10392">
          <cell r="B10392" t="str">
            <v>TARIFAS BANCARIAS</v>
          </cell>
          <cell r="C10392" t="str">
            <v>(-) Despesas financeiras</v>
          </cell>
          <cell r="I10392" t="str">
            <v>outubro</v>
          </cell>
          <cell r="N10392">
            <v>140</v>
          </cell>
        </row>
        <row r="10393">
          <cell r="B10393" t="str">
            <v>TARIFAS BANCARIAS</v>
          </cell>
          <cell r="C10393" t="str">
            <v>(-) Despesas financeiras</v>
          </cell>
          <cell r="I10393" t="str">
            <v>outubro</v>
          </cell>
          <cell r="N10393">
            <v>9.9</v>
          </cell>
        </row>
        <row r="10394">
          <cell r="B10394" t="str">
            <v>IR S/ APLICACOES FINANCEIRAS</v>
          </cell>
          <cell r="C10394" t="str">
            <v>(-) Despesas financeiras</v>
          </cell>
          <cell r="I10394" t="str">
            <v>outubro</v>
          </cell>
          <cell r="N10394">
            <v>25.25</v>
          </cell>
        </row>
        <row r="10395">
          <cell r="B10395" t="str">
            <v>IOF</v>
          </cell>
          <cell r="C10395" t="str">
            <v>(-) Despesas financeiras</v>
          </cell>
          <cell r="I10395" t="str">
            <v>outubro</v>
          </cell>
          <cell r="N10395">
            <v>8.17</v>
          </cell>
        </row>
        <row r="10396">
          <cell r="B10396" t="str">
            <v>IR S/ APLICACOES FINANCEIRAS</v>
          </cell>
          <cell r="C10396" t="str">
            <v>(-) Despesas financeiras</v>
          </cell>
          <cell r="I10396" t="str">
            <v>outubro</v>
          </cell>
          <cell r="N10396">
            <v>7.9</v>
          </cell>
        </row>
        <row r="10397">
          <cell r="B10397" t="str">
            <v>IOF</v>
          </cell>
          <cell r="C10397" t="str">
            <v>(-) Despesas financeiras</v>
          </cell>
          <cell r="I10397" t="str">
            <v>outubro</v>
          </cell>
          <cell r="N10397">
            <v>4.8600000000000003</v>
          </cell>
        </row>
        <row r="10398">
          <cell r="B10398" t="str">
            <v>IR S/ APLICACOES FINANCEIRAS</v>
          </cell>
          <cell r="C10398" t="str">
            <v>(-) Despesas financeiras</v>
          </cell>
          <cell r="I10398" t="str">
            <v>outubro</v>
          </cell>
          <cell r="N10398">
            <v>4.34</v>
          </cell>
        </row>
        <row r="10399">
          <cell r="B10399" t="str">
            <v>IOF</v>
          </cell>
          <cell r="C10399" t="str">
            <v>(-) Despesas financeiras</v>
          </cell>
          <cell r="I10399" t="str">
            <v>outubro</v>
          </cell>
          <cell r="N10399">
            <v>61.08</v>
          </cell>
        </row>
        <row r="10400">
          <cell r="B10400" t="str">
            <v>IR S/ APLICACOES FINANCEIRAS</v>
          </cell>
          <cell r="C10400" t="str">
            <v>(-) Despesas financeiras</v>
          </cell>
          <cell r="I10400" t="str">
            <v>outubro</v>
          </cell>
          <cell r="N10400">
            <v>8.68</v>
          </cell>
        </row>
        <row r="10401">
          <cell r="B10401" t="str">
            <v>IR S/ APLICACOES FINANCEIRAS</v>
          </cell>
          <cell r="C10401" t="str">
            <v>(-) Despesas financeiras</v>
          </cell>
          <cell r="I10401" t="str">
            <v>outubro</v>
          </cell>
          <cell r="N10401">
            <v>1.08</v>
          </cell>
        </row>
        <row r="10402">
          <cell r="B10402" t="str">
            <v>IOF</v>
          </cell>
          <cell r="C10402" t="str">
            <v>(-) Despesas financeiras</v>
          </cell>
          <cell r="I10402" t="str">
            <v>outubro</v>
          </cell>
          <cell r="N10402">
            <v>122.18</v>
          </cell>
        </row>
        <row r="10403">
          <cell r="B10403" t="str">
            <v>IOF</v>
          </cell>
          <cell r="C10403" t="str">
            <v>(-) Despesas financeiras</v>
          </cell>
          <cell r="I10403" t="str">
            <v>outubro</v>
          </cell>
          <cell r="N10403">
            <v>43.38</v>
          </cell>
        </row>
        <row r="10404">
          <cell r="B10404" t="str">
            <v>IOF</v>
          </cell>
          <cell r="C10404" t="str">
            <v>(-) Despesas financeiras</v>
          </cell>
          <cell r="I10404" t="str">
            <v>novembro</v>
          </cell>
          <cell r="N10404">
            <v>3.23</v>
          </cell>
        </row>
        <row r="10405">
          <cell r="B10405" t="str">
            <v>IOF</v>
          </cell>
          <cell r="C10405" t="str">
            <v>(-) Despesas financeiras</v>
          </cell>
          <cell r="I10405" t="str">
            <v>novembro</v>
          </cell>
          <cell r="N10405">
            <v>0.03</v>
          </cell>
        </row>
        <row r="10406">
          <cell r="B10406" t="str">
            <v>TARIFAS BANCARIAS</v>
          </cell>
          <cell r="C10406" t="str">
            <v>(-) Despesas financeiras</v>
          </cell>
          <cell r="I10406" t="str">
            <v>novembro</v>
          </cell>
          <cell r="N10406">
            <v>99.44</v>
          </cell>
        </row>
        <row r="10407">
          <cell r="B10407" t="str">
            <v>TARIFAS BANCARIAS</v>
          </cell>
          <cell r="C10407" t="str">
            <v>(-) Despesas financeiras</v>
          </cell>
          <cell r="I10407" t="str">
            <v>novembro</v>
          </cell>
          <cell r="N10407">
            <v>85.55</v>
          </cell>
        </row>
        <row r="10408">
          <cell r="B10408" t="str">
            <v>IR S/ APLICACOES FINANCEIRAS</v>
          </cell>
          <cell r="C10408" t="str">
            <v>(-) Despesas financeiras</v>
          </cell>
          <cell r="I10408" t="str">
            <v>novembro</v>
          </cell>
          <cell r="N10408">
            <v>39.46</v>
          </cell>
        </row>
        <row r="10409">
          <cell r="B10409" t="str">
            <v>IR S/ APLICACOES FINANCEIRAS</v>
          </cell>
          <cell r="C10409" t="str">
            <v>(-) Despesas financeiras</v>
          </cell>
          <cell r="I10409" t="str">
            <v>novembro</v>
          </cell>
          <cell r="N10409">
            <v>15.91</v>
          </cell>
        </row>
        <row r="10410">
          <cell r="B10410" t="str">
            <v>IOF</v>
          </cell>
          <cell r="C10410" t="str">
            <v>(-) Despesas financeiras</v>
          </cell>
          <cell r="I10410" t="str">
            <v>novembro</v>
          </cell>
          <cell r="N10410">
            <v>22.24</v>
          </cell>
        </row>
        <row r="10411">
          <cell r="B10411" t="str">
            <v>TAXA ANTECIPACAO RECEBIVEIS</v>
          </cell>
          <cell r="C10411" t="str">
            <v>(-) Despesas financeiras</v>
          </cell>
          <cell r="I10411" t="str">
            <v>novembro</v>
          </cell>
          <cell r="N10411">
            <v>519.09</v>
          </cell>
        </row>
        <row r="10412">
          <cell r="B10412" t="str">
            <v>IOF</v>
          </cell>
          <cell r="C10412" t="str">
            <v>(-) Despesas financeiras</v>
          </cell>
          <cell r="I10412" t="str">
            <v>novembro</v>
          </cell>
          <cell r="N10412">
            <v>20.47</v>
          </cell>
        </row>
        <row r="10413">
          <cell r="B10413" t="str">
            <v>IR S/ APLICACOES FINANCEIRAS</v>
          </cell>
          <cell r="C10413" t="str">
            <v>(-) Despesas financeiras</v>
          </cell>
          <cell r="I10413" t="str">
            <v>novembro</v>
          </cell>
          <cell r="N10413">
            <v>27.72</v>
          </cell>
        </row>
        <row r="10414">
          <cell r="B10414" t="str">
            <v>IR S/ APLICACOES FINANCEIRAS</v>
          </cell>
          <cell r="C10414" t="str">
            <v>(-) Despesas financeiras</v>
          </cell>
          <cell r="I10414" t="str">
            <v>novembro</v>
          </cell>
          <cell r="N10414">
            <v>9.58</v>
          </cell>
        </row>
        <row r="10415">
          <cell r="B10415" t="str">
            <v>TAXA ANTECIPACAO RECEBIVEIS</v>
          </cell>
          <cell r="C10415" t="str">
            <v>(-) Despesas financeiras</v>
          </cell>
          <cell r="I10415" t="str">
            <v>novembro</v>
          </cell>
          <cell r="N10415">
            <v>2977.24</v>
          </cell>
        </row>
        <row r="10416">
          <cell r="B10416" t="str">
            <v>TARIFAS BANCARIAS</v>
          </cell>
          <cell r="C10416" t="str">
            <v>(-) Despesas financeiras</v>
          </cell>
          <cell r="I10416" t="str">
            <v>novembro</v>
          </cell>
          <cell r="N10416">
            <v>9.9</v>
          </cell>
        </row>
        <row r="10417">
          <cell r="B10417" t="str">
            <v>IR S/ APLICACOES FINANCEIRAS</v>
          </cell>
          <cell r="C10417" t="str">
            <v>(-) Despesas financeiras</v>
          </cell>
          <cell r="I10417" t="str">
            <v>novembro</v>
          </cell>
          <cell r="N10417">
            <v>30.48</v>
          </cell>
        </row>
        <row r="10418">
          <cell r="B10418" t="str">
            <v>IR S/ APLICACOES FINANCEIRAS</v>
          </cell>
          <cell r="C10418" t="str">
            <v>(-) Despesas financeiras</v>
          </cell>
          <cell r="I10418" t="str">
            <v>novembro</v>
          </cell>
          <cell r="N10418">
            <v>11.52</v>
          </cell>
        </row>
        <row r="10419">
          <cell r="B10419" t="str">
            <v>TAXA ANTECIPACAO RECEBIVEIS</v>
          </cell>
          <cell r="C10419" t="str">
            <v>(-) Despesas financeiras</v>
          </cell>
          <cell r="I10419" t="str">
            <v>novembro</v>
          </cell>
          <cell r="N10419">
            <v>297.54000000000002</v>
          </cell>
        </row>
        <row r="10420">
          <cell r="B10420" t="str">
            <v>IR S/ APLICACOES FINANCEIRAS</v>
          </cell>
          <cell r="C10420" t="str">
            <v>(-) Despesas financeiras</v>
          </cell>
          <cell r="I10420" t="str">
            <v>novembro</v>
          </cell>
          <cell r="N10420">
            <v>30.99</v>
          </cell>
        </row>
        <row r="10421">
          <cell r="B10421" t="str">
            <v>TARIFAS BANCARIAS</v>
          </cell>
          <cell r="C10421" t="str">
            <v>(-) Despesas financeiras</v>
          </cell>
          <cell r="I10421" t="str">
            <v>novembro</v>
          </cell>
          <cell r="N10421">
            <v>9.9</v>
          </cell>
        </row>
        <row r="10422">
          <cell r="B10422" t="str">
            <v>TARIFAS BANCARIAS</v>
          </cell>
          <cell r="C10422" t="str">
            <v>(-) Despesas financeiras</v>
          </cell>
          <cell r="I10422" t="str">
            <v>novembro</v>
          </cell>
          <cell r="N10422">
            <v>29.7</v>
          </cell>
        </row>
        <row r="10423">
          <cell r="B10423" t="str">
            <v>TARIFAS BANCARIAS</v>
          </cell>
          <cell r="C10423" t="str">
            <v>(-) Despesas financeiras</v>
          </cell>
          <cell r="I10423" t="str">
            <v>novembro</v>
          </cell>
          <cell r="N10423">
            <v>165</v>
          </cell>
        </row>
        <row r="10424">
          <cell r="B10424" t="str">
            <v>IR S/ APLICACOES FINANCEIRAS</v>
          </cell>
          <cell r="C10424" t="str">
            <v>(-) Despesas financeiras</v>
          </cell>
          <cell r="I10424" t="str">
            <v>novembro</v>
          </cell>
          <cell r="N10424">
            <v>10.67</v>
          </cell>
        </row>
        <row r="10425">
          <cell r="B10425" t="str">
            <v>TAXA ANTECIPACAO RECEBIVEIS</v>
          </cell>
          <cell r="C10425" t="str">
            <v>(-) Despesas financeiras</v>
          </cell>
          <cell r="I10425" t="str">
            <v>novembro</v>
          </cell>
          <cell r="N10425">
            <v>769.25</v>
          </cell>
        </row>
        <row r="10426">
          <cell r="B10426" t="str">
            <v>TARIFAS BANCARIAS</v>
          </cell>
          <cell r="C10426" t="str">
            <v>(-) Despesas financeiras</v>
          </cell>
          <cell r="I10426" t="str">
            <v>novembro</v>
          </cell>
          <cell r="N10426">
            <v>34.74</v>
          </cell>
        </row>
        <row r="10427">
          <cell r="B10427" t="str">
            <v>IR S/ APLICACOES FINANCEIRAS</v>
          </cell>
          <cell r="C10427" t="str">
            <v>(-) Despesas financeiras</v>
          </cell>
          <cell r="I10427" t="str">
            <v>novembro</v>
          </cell>
          <cell r="N10427">
            <v>11.08</v>
          </cell>
        </row>
        <row r="10428">
          <cell r="B10428" t="str">
            <v>IR S/ APLICACOES FINANCEIRAS</v>
          </cell>
          <cell r="C10428" t="str">
            <v>(-) Despesas financeiras</v>
          </cell>
          <cell r="I10428" t="str">
            <v>novembro</v>
          </cell>
          <cell r="N10428">
            <v>30.48</v>
          </cell>
        </row>
        <row r="10429">
          <cell r="B10429" t="str">
            <v>TAXA ANTECIPACAO RECEBIVEIS</v>
          </cell>
          <cell r="C10429" t="str">
            <v>(-) Despesas financeiras</v>
          </cell>
          <cell r="I10429" t="str">
            <v>novembro</v>
          </cell>
          <cell r="N10429">
            <v>742.72</v>
          </cell>
        </row>
        <row r="10430">
          <cell r="B10430" t="str">
            <v>TARIFAS BANCARIAS</v>
          </cell>
          <cell r="C10430" t="str">
            <v>(-) Despesas financeiras</v>
          </cell>
          <cell r="I10430" t="str">
            <v>novembro</v>
          </cell>
          <cell r="N10430">
            <v>15.1</v>
          </cell>
        </row>
        <row r="10431">
          <cell r="B10431" t="str">
            <v>TARIFAS BANCARIAS</v>
          </cell>
          <cell r="C10431" t="str">
            <v>(-) Despesas financeiras</v>
          </cell>
          <cell r="I10431" t="str">
            <v>novembro</v>
          </cell>
          <cell r="N10431">
            <v>226.04</v>
          </cell>
        </row>
        <row r="10432">
          <cell r="B10432" t="str">
            <v>IR S/ APLICACOES FINANCEIRAS</v>
          </cell>
          <cell r="C10432" t="str">
            <v>(-) Despesas financeiras</v>
          </cell>
          <cell r="I10432" t="str">
            <v>novembro</v>
          </cell>
          <cell r="N10432">
            <v>21.78</v>
          </cell>
        </row>
        <row r="10433">
          <cell r="B10433" t="str">
            <v>IR S/ APLICACOES FINANCEIRAS</v>
          </cell>
          <cell r="C10433" t="str">
            <v>(-) Despesas financeiras</v>
          </cell>
          <cell r="I10433" t="str">
            <v>novembro</v>
          </cell>
          <cell r="N10433">
            <v>50.62</v>
          </cell>
        </row>
        <row r="10434">
          <cell r="B10434" t="str">
            <v>TAXA ANTECIPACAO RECEBIVEIS</v>
          </cell>
          <cell r="C10434" t="str">
            <v>(-) Despesas financeiras</v>
          </cell>
          <cell r="I10434" t="str">
            <v>novembro</v>
          </cell>
          <cell r="N10434">
            <v>581.74</v>
          </cell>
        </row>
        <row r="10435">
          <cell r="B10435" t="str">
            <v>TAXA ANTECIPACAO RECEBIVEIS</v>
          </cell>
          <cell r="C10435" t="str">
            <v>(-) Despesas financeiras</v>
          </cell>
          <cell r="I10435" t="str">
            <v>novembro</v>
          </cell>
          <cell r="N10435">
            <v>2684.25</v>
          </cell>
        </row>
        <row r="10436">
          <cell r="B10436" t="str">
            <v>TARIFAS BANCARIAS</v>
          </cell>
          <cell r="C10436" t="str">
            <v>(-) Despesas financeiras</v>
          </cell>
          <cell r="I10436" t="str">
            <v>novembro</v>
          </cell>
          <cell r="N10436">
            <v>2.96</v>
          </cell>
        </row>
        <row r="10437">
          <cell r="B10437" t="str">
            <v>TARIFAS BANCARIAS</v>
          </cell>
          <cell r="C10437" t="str">
            <v>(-) Despesas financeiras</v>
          </cell>
          <cell r="I10437" t="str">
            <v>novembro</v>
          </cell>
          <cell r="N10437">
            <v>2.27</v>
          </cell>
        </row>
        <row r="10438">
          <cell r="B10438" t="str">
            <v>TARIFAS BANCARIAS</v>
          </cell>
          <cell r="C10438" t="str">
            <v>(-) Despesas financeiras</v>
          </cell>
          <cell r="I10438" t="str">
            <v>novembro</v>
          </cell>
          <cell r="N10438">
            <v>14.48</v>
          </cell>
        </row>
        <row r="10439">
          <cell r="B10439" t="str">
            <v>IR S/ APLICACOES FINANCEIRAS</v>
          </cell>
          <cell r="C10439" t="str">
            <v>(-) Despesas financeiras</v>
          </cell>
          <cell r="I10439" t="str">
            <v>novembro</v>
          </cell>
          <cell r="N10439">
            <v>32.61</v>
          </cell>
        </row>
        <row r="10440">
          <cell r="B10440" t="str">
            <v>PAGTO JUROS BANCARIOS</v>
          </cell>
          <cell r="C10440" t="str">
            <v>(-) Despesas financeiras</v>
          </cell>
          <cell r="I10440" t="str">
            <v>novembro</v>
          </cell>
          <cell r="N10440">
            <v>79.63</v>
          </cell>
        </row>
        <row r="10441">
          <cell r="B10441" t="str">
            <v>IR S/ APLICACOES FINANCEIRAS</v>
          </cell>
          <cell r="C10441" t="str">
            <v>(-) Despesas financeiras</v>
          </cell>
          <cell r="I10441" t="str">
            <v>novembro</v>
          </cell>
          <cell r="N10441">
            <v>13.43</v>
          </cell>
        </row>
        <row r="10442">
          <cell r="B10442" t="str">
            <v>TARIFAS BANCARIAS</v>
          </cell>
          <cell r="C10442" t="str">
            <v>(-) Despesas financeiras</v>
          </cell>
          <cell r="I10442" t="str">
            <v>novembro</v>
          </cell>
          <cell r="N10442">
            <v>3.9</v>
          </cell>
        </row>
        <row r="10443">
          <cell r="B10443" t="str">
            <v>TAXA ANTECIPACAO RECEBIVEIS</v>
          </cell>
          <cell r="C10443" t="str">
            <v>(-) Despesas financeiras</v>
          </cell>
          <cell r="I10443" t="str">
            <v>novembro</v>
          </cell>
          <cell r="N10443">
            <v>460.24</v>
          </cell>
        </row>
        <row r="10444">
          <cell r="B10444" t="str">
            <v>TARIFAS BANCARIAS</v>
          </cell>
          <cell r="C10444" t="str">
            <v>(-) Despesas financeiras</v>
          </cell>
          <cell r="I10444" t="str">
            <v>novembro</v>
          </cell>
          <cell r="N10444">
            <v>88.96</v>
          </cell>
        </row>
        <row r="10445">
          <cell r="B10445" t="str">
            <v>IR S/ APLICACOES FINANCEIRAS</v>
          </cell>
          <cell r="C10445" t="str">
            <v>(-) Despesas financeiras</v>
          </cell>
          <cell r="I10445" t="str">
            <v>novembro</v>
          </cell>
          <cell r="N10445">
            <v>38.119999999999997</v>
          </cell>
        </row>
        <row r="10446">
          <cell r="B10446" t="str">
            <v>IR S/ APLICACOES FINANCEIRAS</v>
          </cell>
          <cell r="C10446" t="str">
            <v>(-) Despesas financeiras</v>
          </cell>
          <cell r="I10446" t="str">
            <v>novembro</v>
          </cell>
          <cell r="N10446">
            <v>13.86</v>
          </cell>
        </row>
        <row r="10447">
          <cell r="B10447" t="str">
            <v>TARIFAS BANCARIAS</v>
          </cell>
          <cell r="C10447" t="str">
            <v>(-) Despesas financeiras</v>
          </cell>
          <cell r="I10447" t="str">
            <v>novembro</v>
          </cell>
          <cell r="N10447">
            <v>21.55</v>
          </cell>
        </row>
        <row r="10448">
          <cell r="B10448" t="str">
            <v>TAXA ANTECIPACAO RECEBIVEIS</v>
          </cell>
          <cell r="C10448" t="str">
            <v>(-) Despesas financeiras</v>
          </cell>
          <cell r="I10448" t="str">
            <v>novembro</v>
          </cell>
          <cell r="N10448">
            <v>468.31</v>
          </cell>
        </row>
        <row r="10449">
          <cell r="B10449" t="str">
            <v>IR S/ APLICACOES FINANCEIRAS</v>
          </cell>
          <cell r="C10449" t="str">
            <v>(-) Despesas financeiras</v>
          </cell>
          <cell r="I10449" t="str">
            <v>novembro</v>
          </cell>
          <cell r="N10449">
            <v>37.369999999999997</v>
          </cell>
        </row>
        <row r="10450">
          <cell r="B10450" t="str">
            <v>IR S/ APLICACOES FINANCEIRAS</v>
          </cell>
          <cell r="C10450" t="str">
            <v>(-) Despesas financeiras</v>
          </cell>
          <cell r="I10450" t="str">
            <v>novembro</v>
          </cell>
          <cell r="N10450">
            <v>14.3</v>
          </cell>
        </row>
        <row r="10451">
          <cell r="B10451" t="str">
            <v>TARIFAS BANCARIAS</v>
          </cell>
          <cell r="C10451" t="str">
            <v>(-) Despesas financeiras</v>
          </cell>
          <cell r="I10451" t="str">
            <v>novembro</v>
          </cell>
          <cell r="N10451">
            <v>29.3</v>
          </cell>
        </row>
        <row r="10452">
          <cell r="B10452" t="str">
            <v>TAXA ANTECIPACAO RECEBIVEIS</v>
          </cell>
          <cell r="C10452" t="str">
            <v>(-) Despesas financeiras</v>
          </cell>
          <cell r="I10452" t="str">
            <v>novembro</v>
          </cell>
          <cell r="N10452">
            <v>676.63</v>
          </cell>
        </row>
        <row r="10453">
          <cell r="B10453" t="str">
            <v>IR S/ APLICACOES FINANCEIRAS</v>
          </cell>
          <cell r="C10453" t="str">
            <v>(-) Despesas financeiras</v>
          </cell>
          <cell r="I10453" t="str">
            <v>novembro</v>
          </cell>
          <cell r="N10453">
            <v>33.979999999999997</v>
          </cell>
        </row>
        <row r="10454">
          <cell r="B10454" t="str">
            <v>IR S/ APLICACOES FINANCEIRAS</v>
          </cell>
          <cell r="C10454" t="str">
            <v>(-) Despesas financeiras</v>
          </cell>
          <cell r="I10454" t="str">
            <v>novembro</v>
          </cell>
          <cell r="N10454">
            <v>9.57</v>
          </cell>
        </row>
        <row r="10455">
          <cell r="B10455" t="str">
            <v>TARIFAS BANCARIAS</v>
          </cell>
          <cell r="C10455" t="str">
            <v>(-) Despesas financeiras</v>
          </cell>
          <cell r="I10455" t="str">
            <v>novembro</v>
          </cell>
          <cell r="N10455">
            <v>212.94</v>
          </cell>
        </row>
        <row r="10456">
          <cell r="B10456" t="str">
            <v>TARIFAS BANCARIAS</v>
          </cell>
          <cell r="C10456" t="str">
            <v>(-) Despesas financeiras</v>
          </cell>
          <cell r="I10456" t="str">
            <v>novembro</v>
          </cell>
          <cell r="N10456">
            <v>77.34</v>
          </cell>
        </row>
        <row r="10457">
          <cell r="B10457" t="str">
            <v>TAXA ANTECIPACAO RECEBIVEIS</v>
          </cell>
          <cell r="C10457" t="str">
            <v>(-) Despesas financeiras</v>
          </cell>
          <cell r="I10457" t="str">
            <v>novembro</v>
          </cell>
          <cell r="N10457">
            <v>2682.42</v>
          </cell>
        </row>
        <row r="10458">
          <cell r="B10458" t="str">
            <v>TARIFAS BANCARIAS</v>
          </cell>
          <cell r="C10458" t="str">
            <v>(-) Despesas financeiras</v>
          </cell>
          <cell r="I10458" t="str">
            <v>novembro</v>
          </cell>
          <cell r="N10458">
            <v>2.67</v>
          </cell>
        </row>
        <row r="10459">
          <cell r="B10459" t="str">
            <v>IR S/ APLICACOES FINANCEIRAS</v>
          </cell>
          <cell r="C10459" t="str">
            <v>(-) Despesas financeiras</v>
          </cell>
          <cell r="I10459" t="str">
            <v>novembro</v>
          </cell>
          <cell r="N10459">
            <v>28.61</v>
          </cell>
        </row>
        <row r="10460">
          <cell r="B10460" t="str">
            <v>IR S/ APLICACOES FINANCEIRAS</v>
          </cell>
          <cell r="C10460" t="str">
            <v>(-) Despesas financeiras</v>
          </cell>
          <cell r="I10460" t="str">
            <v>novembro</v>
          </cell>
          <cell r="N10460">
            <v>9.5</v>
          </cell>
        </row>
        <row r="10461">
          <cell r="B10461" t="str">
            <v>TAXA ANTECIPACAO RECEBIVEIS</v>
          </cell>
          <cell r="C10461" t="str">
            <v>(-) Despesas financeiras</v>
          </cell>
          <cell r="I10461" t="str">
            <v>novembro</v>
          </cell>
          <cell r="N10461">
            <v>306.48</v>
          </cell>
        </row>
        <row r="10462">
          <cell r="B10462" t="str">
            <v>TARIFAS BANCARIAS</v>
          </cell>
          <cell r="C10462" t="str">
            <v>(-) Despesas financeiras</v>
          </cell>
          <cell r="I10462" t="str">
            <v>novembro</v>
          </cell>
          <cell r="N10462">
            <v>67.31</v>
          </cell>
        </row>
        <row r="10463">
          <cell r="B10463" t="str">
            <v>IR S/ APLICACOES FINANCEIRAS</v>
          </cell>
          <cell r="C10463" t="str">
            <v>(-) Despesas financeiras</v>
          </cell>
          <cell r="I10463" t="str">
            <v>novembro</v>
          </cell>
          <cell r="N10463">
            <v>28.71</v>
          </cell>
        </row>
        <row r="10464">
          <cell r="B10464" t="str">
            <v>IR S/ APLICACOES FINANCEIRAS</v>
          </cell>
          <cell r="C10464" t="str">
            <v>(-) Despesas financeiras</v>
          </cell>
          <cell r="I10464" t="str">
            <v>novembro</v>
          </cell>
          <cell r="N10464">
            <v>9.5399999999999991</v>
          </cell>
        </row>
        <row r="10465">
          <cell r="B10465" t="str">
            <v>TARIFAS BANCARIAS</v>
          </cell>
          <cell r="C10465" t="str">
            <v>(-) Despesas financeiras</v>
          </cell>
          <cell r="I10465" t="str">
            <v>novembro</v>
          </cell>
          <cell r="N10465">
            <v>52.05</v>
          </cell>
        </row>
        <row r="10466">
          <cell r="B10466" t="str">
            <v>TAXA ANTECIPACAO RECEBIVEIS</v>
          </cell>
          <cell r="C10466" t="str">
            <v>(-) Despesas financeiras</v>
          </cell>
          <cell r="I10466" t="str">
            <v>novembro</v>
          </cell>
          <cell r="N10466">
            <v>1274.48</v>
          </cell>
        </row>
        <row r="10467">
          <cell r="B10467" t="str">
            <v>TARIFAS BANCARIAS</v>
          </cell>
          <cell r="C10467" t="str">
            <v>(-) Despesas financeiras</v>
          </cell>
          <cell r="I10467" t="str">
            <v>novembro</v>
          </cell>
          <cell r="N10467">
            <v>203.59</v>
          </cell>
        </row>
        <row r="10468">
          <cell r="B10468" t="str">
            <v>IR S/ APLICACOES FINANCEIRAS</v>
          </cell>
          <cell r="C10468" t="str">
            <v>(-) Despesas financeiras</v>
          </cell>
          <cell r="I10468" t="str">
            <v>novembro</v>
          </cell>
          <cell r="N10468">
            <v>29.72</v>
          </cell>
        </row>
        <row r="10469">
          <cell r="B10469" t="str">
            <v>IR S/ APLICACOES FINANCEIRAS</v>
          </cell>
          <cell r="C10469" t="str">
            <v>(-) Despesas financeiras</v>
          </cell>
          <cell r="I10469" t="str">
            <v>novembro</v>
          </cell>
          <cell r="N10469">
            <v>9.8699999999999992</v>
          </cell>
        </row>
        <row r="10470">
          <cell r="B10470" t="str">
            <v>PAGTO JUROS BANCARIOS</v>
          </cell>
          <cell r="C10470" t="str">
            <v>(-) Despesas financeiras</v>
          </cell>
          <cell r="I10470" t="str">
            <v>novembro</v>
          </cell>
          <cell r="N10470">
            <v>55.54</v>
          </cell>
        </row>
        <row r="10471">
          <cell r="B10471" t="str">
            <v>TARIFAS BANCARIAS</v>
          </cell>
          <cell r="C10471" t="str">
            <v>(-) Despesas financeiras</v>
          </cell>
          <cell r="I10471" t="str">
            <v>novembro</v>
          </cell>
          <cell r="N10471">
            <v>8.5399999999999991</v>
          </cell>
        </row>
        <row r="10472">
          <cell r="B10472" t="str">
            <v>TARIFAS BANCARIAS</v>
          </cell>
          <cell r="C10472" t="str">
            <v>(-) Despesas financeiras</v>
          </cell>
          <cell r="I10472" t="str">
            <v>novembro</v>
          </cell>
          <cell r="N10472">
            <v>19.8</v>
          </cell>
        </row>
        <row r="10473">
          <cell r="B10473" t="str">
            <v>TAXA ANTECIPACAO RECEBIVEIS</v>
          </cell>
          <cell r="C10473" t="str">
            <v>(-) Despesas financeiras</v>
          </cell>
          <cell r="I10473" t="str">
            <v>novembro</v>
          </cell>
          <cell r="N10473">
            <v>671.61</v>
          </cell>
        </row>
        <row r="10474">
          <cell r="B10474" t="str">
            <v>IR S/ APLICACOES FINANCEIRAS</v>
          </cell>
          <cell r="C10474" t="str">
            <v>(-) Despesas financeiras</v>
          </cell>
          <cell r="I10474" t="str">
            <v>novembro</v>
          </cell>
          <cell r="N10474">
            <v>9.68</v>
          </cell>
        </row>
        <row r="10475">
          <cell r="B10475" t="str">
            <v>IR S/ APLICACOES FINANCEIRAS</v>
          </cell>
          <cell r="C10475" t="str">
            <v>(-) Despesas financeiras</v>
          </cell>
          <cell r="I10475" t="str">
            <v>novembro</v>
          </cell>
          <cell r="N10475">
            <v>29.13</v>
          </cell>
        </row>
        <row r="10476">
          <cell r="B10476" t="str">
            <v>TAXA ANTECIPACAO RECEBIVEIS</v>
          </cell>
          <cell r="C10476" t="str">
            <v>(-) Despesas financeiras</v>
          </cell>
          <cell r="I10476" t="str">
            <v>novembro</v>
          </cell>
          <cell r="N10476">
            <v>3076.92</v>
          </cell>
        </row>
        <row r="10477">
          <cell r="B10477" t="str">
            <v>TARIFAS BANCARIAS</v>
          </cell>
          <cell r="C10477" t="str">
            <v>(-) Despesas financeiras</v>
          </cell>
          <cell r="I10477" t="str">
            <v>novembro</v>
          </cell>
          <cell r="N10477">
            <v>33.590000000000003</v>
          </cell>
        </row>
        <row r="10478">
          <cell r="B10478" t="str">
            <v>TARIFAS BANCARIAS</v>
          </cell>
          <cell r="C10478" t="str">
            <v>(-) Despesas financeiras</v>
          </cell>
          <cell r="I10478" t="str">
            <v>novembro</v>
          </cell>
          <cell r="N10478">
            <v>14.46</v>
          </cell>
        </row>
        <row r="10479">
          <cell r="B10479" t="str">
            <v>TARIFAS BANCARIAS</v>
          </cell>
          <cell r="C10479" t="str">
            <v>(-) Despesas financeiras</v>
          </cell>
          <cell r="I10479" t="str">
            <v>novembro</v>
          </cell>
          <cell r="N10479">
            <v>8.85</v>
          </cell>
        </row>
        <row r="10480">
          <cell r="B10480" t="str">
            <v>IOF</v>
          </cell>
          <cell r="C10480" t="str">
            <v>(-) Despesas financeiras</v>
          </cell>
          <cell r="I10480" t="str">
            <v>novembro</v>
          </cell>
          <cell r="N10480">
            <v>187.88</v>
          </cell>
        </row>
        <row r="10481">
          <cell r="B10481" t="str">
            <v>IR S/ APLICACOES FINANCEIRAS</v>
          </cell>
          <cell r="C10481" t="str">
            <v>(-) Despesas financeiras</v>
          </cell>
          <cell r="I10481" t="str">
            <v>novembro</v>
          </cell>
          <cell r="N10481">
            <v>9.39</v>
          </cell>
        </row>
        <row r="10482">
          <cell r="B10482" t="str">
            <v>IR S/ APLICACOES FINANCEIRAS</v>
          </cell>
          <cell r="C10482" t="str">
            <v>(-) Despesas financeiras</v>
          </cell>
          <cell r="I10482" t="str">
            <v>novembro</v>
          </cell>
          <cell r="N10482">
            <v>28.28</v>
          </cell>
        </row>
        <row r="10483">
          <cell r="B10483" t="str">
            <v>TARIFAS BANCARIAS</v>
          </cell>
          <cell r="C10483" t="str">
            <v>(-) Despesas financeiras</v>
          </cell>
          <cell r="I10483" t="str">
            <v>novembro</v>
          </cell>
          <cell r="N10483">
            <v>118.8</v>
          </cell>
        </row>
        <row r="10484">
          <cell r="B10484" t="str">
            <v>TAXA ANTECIPACAO RECEBIVEIS</v>
          </cell>
          <cell r="C10484" t="str">
            <v>(-) Despesas financeiras</v>
          </cell>
          <cell r="I10484" t="str">
            <v>novembro</v>
          </cell>
          <cell r="N10484">
            <v>246.73</v>
          </cell>
        </row>
        <row r="10485">
          <cell r="B10485" t="str">
            <v>TARIFAS BANCARIAS</v>
          </cell>
          <cell r="C10485" t="str">
            <v>(-) Despesas financeiras</v>
          </cell>
          <cell r="I10485" t="str">
            <v>novembro</v>
          </cell>
          <cell r="N10485">
            <v>16.62</v>
          </cell>
        </row>
        <row r="10486">
          <cell r="B10486" t="str">
            <v>IR S/ APLICACOES FINANCEIRAS</v>
          </cell>
          <cell r="C10486" t="str">
            <v>(-) Despesas financeiras</v>
          </cell>
          <cell r="I10486" t="str">
            <v>novembro</v>
          </cell>
          <cell r="N10486">
            <v>9.4</v>
          </cell>
        </row>
        <row r="10487">
          <cell r="B10487" t="str">
            <v>IR S/ APLICACOES FINANCEIRAS</v>
          </cell>
          <cell r="C10487" t="str">
            <v>(-) Despesas financeiras</v>
          </cell>
          <cell r="I10487" t="str">
            <v>novembro</v>
          </cell>
          <cell r="N10487">
            <v>28.28</v>
          </cell>
        </row>
        <row r="10488">
          <cell r="B10488" t="str">
            <v>TARIFAS BANCARIAS</v>
          </cell>
          <cell r="C10488" t="str">
            <v>(-) Despesas financeiras</v>
          </cell>
          <cell r="I10488" t="str">
            <v>novembro</v>
          </cell>
          <cell r="N10488">
            <v>11.76</v>
          </cell>
        </row>
        <row r="10489">
          <cell r="B10489" t="str">
            <v>TAXA ANTECIPACAO RECEBIVEIS</v>
          </cell>
          <cell r="C10489" t="str">
            <v>(-) Despesas financeiras</v>
          </cell>
          <cell r="I10489" t="str">
            <v>novembro</v>
          </cell>
          <cell r="N10489">
            <v>853.33</v>
          </cell>
        </row>
        <row r="10490">
          <cell r="B10490" t="str">
            <v>IR S/ APLICACOES FINANCEIRAS</v>
          </cell>
          <cell r="C10490" t="str">
            <v>(-) Despesas financeiras</v>
          </cell>
          <cell r="I10490" t="str">
            <v>novembro</v>
          </cell>
          <cell r="N10490">
            <v>9.25</v>
          </cell>
        </row>
        <row r="10491">
          <cell r="B10491" t="str">
            <v>IR S/ APLICACOES FINANCEIRAS</v>
          </cell>
          <cell r="C10491" t="str">
            <v>(-) Despesas financeiras</v>
          </cell>
          <cell r="I10491" t="str">
            <v>novembro</v>
          </cell>
          <cell r="N10491">
            <v>27.85</v>
          </cell>
        </row>
        <row r="10492">
          <cell r="B10492" t="str">
            <v>TARIFAS BANCARIAS</v>
          </cell>
          <cell r="C10492" t="str">
            <v>(-) Despesas financeiras</v>
          </cell>
          <cell r="I10492" t="str">
            <v>novembro</v>
          </cell>
          <cell r="N10492">
            <v>26.3</v>
          </cell>
        </row>
        <row r="10493">
          <cell r="B10493" t="str">
            <v>TAXA ANTECIPACAO RECEBIVEIS</v>
          </cell>
          <cell r="C10493" t="str">
            <v>(-) Despesas financeiras</v>
          </cell>
          <cell r="I10493" t="str">
            <v>novembro</v>
          </cell>
          <cell r="N10493">
            <v>1157.56</v>
          </cell>
        </row>
        <row r="10494">
          <cell r="B10494" t="str">
            <v>TARIFAS BANCARIAS</v>
          </cell>
          <cell r="C10494" t="str">
            <v>(-) Despesas financeiras</v>
          </cell>
          <cell r="I10494" t="str">
            <v>novembro</v>
          </cell>
          <cell r="N10494">
            <v>14.55</v>
          </cell>
        </row>
        <row r="10495">
          <cell r="B10495" t="str">
            <v>IR S/ APLICACOES FINANCEIRAS</v>
          </cell>
          <cell r="C10495" t="str">
            <v>(-) Despesas financeiras</v>
          </cell>
          <cell r="I10495" t="str">
            <v>novembro</v>
          </cell>
          <cell r="N10495">
            <v>105.46</v>
          </cell>
        </row>
        <row r="10496">
          <cell r="B10496" t="str">
            <v>IR S/ APLICACOES FINANCEIRAS</v>
          </cell>
          <cell r="C10496" t="str">
            <v>(-) Despesas financeiras</v>
          </cell>
          <cell r="I10496" t="str">
            <v>novembro</v>
          </cell>
          <cell r="N10496">
            <v>474.33</v>
          </cell>
        </row>
        <row r="10497">
          <cell r="B10497" t="str">
            <v>TAXA ANTECIPACAO RECEBIVEIS</v>
          </cell>
          <cell r="C10497" t="str">
            <v>(-) Despesas financeiras</v>
          </cell>
          <cell r="I10497" t="str">
            <v>novembro</v>
          </cell>
          <cell r="N10497">
            <v>788.4</v>
          </cell>
        </row>
        <row r="10498">
          <cell r="B10498" t="str">
            <v>TARIFAS BANCARIAS</v>
          </cell>
          <cell r="C10498" t="str">
            <v>(-) Despesas financeiras</v>
          </cell>
          <cell r="I10498" t="str">
            <v>novembro</v>
          </cell>
          <cell r="N10498">
            <v>9.9</v>
          </cell>
        </row>
        <row r="10499">
          <cell r="B10499" t="str">
            <v>TARIFAS BANCARIAS</v>
          </cell>
          <cell r="C10499" t="str">
            <v>(-) Despesas financeiras</v>
          </cell>
          <cell r="I10499" t="str">
            <v>novembro</v>
          </cell>
          <cell r="N10499">
            <v>140</v>
          </cell>
        </row>
        <row r="10500">
          <cell r="B10500" t="str">
            <v>IR S/ APLICACOES FINANCEIRAS</v>
          </cell>
          <cell r="C10500" t="str">
            <v>(-) Despesas financeiras</v>
          </cell>
          <cell r="I10500" t="str">
            <v>novembro</v>
          </cell>
          <cell r="N10500">
            <v>9.33</v>
          </cell>
        </row>
        <row r="10501">
          <cell r="B10501" t="str">
            <v>IR S/ APLICACOES FINANCEIRAS</v>
          </cell>
          <cell r="C10501" t="str">
            <v>(-) Despesas financeiras</v>
          </cell>
          <cell r="I10501" t="str">
            <v>novembro</v>
          </cell>
          <cell r="N10501">
            <v>28.06</v>
          </cell>
        </row>
        <row r="10502">
          <cell r="B10502" t="str">
            <v>IR S/ APLICACOES FINANCEIRAS</v>
          </cell>
          <cell r="C10502" t="str">
            <v>(-) Despesas financeiras</v>
          </cell>
          <cell r="I10502" t="str">
            <v>novembro</v>
          </cell>
          <cell r="N10502">
            <v>89.35</v>
          </cell>
        </row>
        <row r="10503">
          <cell r="B10503" t="str">
            <v>IOF</v>
          </cell>
          <cell r="C10503" t="str">
            <v>(-) Despesas financeiras</v>
          </cell>
          <cell r="I10503" t="str">
            <v>novembro</v>
          </cell>
          <cell r="N10503">
            <v>96.39</v>
          </cell>
        </row>
        <row r="10504">
          <cell r="B10504" t="str">
            <v>IOF</v>
          </cell>
          <cell r="C10504" t="str">
            <v>(-) Despesas financeiras</v>
          </cell>
          <cell r="I10504" t="str">
            <v>novembro</v>
          </cell>
          <cell r="N10504">
            <v>107.1</v>
          </cell>
        </row>
        <row r="10505">
          <cell r="B10505" t="str">
            <v>IR S/ APLICACOES FINANCEIRAS</v>
          </cell>
          <cell r="C10505" t="str">
            <v>(-) Despesas financeiras</v>
          </cell>
          <cell r="I10505" t="str">
            <v>novembro</v>
          </cell>
          <cell r="N10505">
            <v>170.03</v>
          </cell>
        </row>
        <row r="10506">
          <cell r="B10506" t="str">
            <v>IR S/ APLICACOES FINANCEIRAS</v>
          </cell>
          <cell r="C10506" t="str">
            <v>(-) Despesas financeiras</v>
          </cell>
          <cell r="I10506" t="str">
            <v>novembro</v>
          </cell>
          <cell r="N10506">
            <v>80.989999999999995</v>
          </cell>
        </row>
        <row r="10507">
          <cell r="B10507" t="str">
            <v>TAXA ANTECIPACAO RECEBIVEIS</v>
          </cell>
          <cell r="C10507" t="str">
            <v>(-) Despesas financeiras</v>
          </cell>
          <cell r="I10507" t="str">
            <v>dezembro</v>
          </cell>
          <cell r="N10507">
            <v>2322.6999999999998</v>
          </cell>
        </row>
        <row r="10508">
          <cell r="B10508" t="str">
            <v>TARIFAS BANCARIAS</v>
          </cell>
          <cell r="C10508" t="str">
            <v>(-) Despesas financeiras</v>
          </cell>
          <cell r="I10508" t="str">
            <v>dezembro</v>
          </cell>
          <cell r="N10508">
            <v>82.55</v>
          </cell>
        </row>
        <row r="10509">
          <cell r="B10509" t="str">
            <v>IOF</v>
          </cell>
          <cell r="C10509" t="str">
            <v>(-) Despesas financeiras</v>
          </cell>
          <cell r="I10509" t="str">
            <v>dezembro</v>
          </cell>
          <cell r="N10509">
            <v>27.51</v>
          </cell>
        </row>
        <row r="10510">
          <cell r="B10510" t="str">
            <v>IOF</v>
          </cell>
          <cell r="C10510" t="str">
            <v>(-) Despesas financeiras</v>
          </cell>
          <cell r="I10510" t="str">
            <v>dezembro</v>
          </cell>
          <cell r="N10510">
            <v>0.59</v>
          </cell>
        </row>
        <row r="10511">
          <cell r="B10511" t="str">
            <v>TARIFAS BANCARIAS</v>
          </cell>
          <cell r="C10511" t="str">
            <v>(-) Despesas financeiras</v>
          </cell>
          <cell r="I10511" t="str">
            <v>dezembro</v>
          </cell>
          <cell r="N10511">
            <v>267.87</v>
          </cell>
        </row>
        <row r="10512">
          <cell r="B10512" t="str">
            <v>IR S/ APLICACOES FINANCEIRAS</v>
          </cell>
          <cell r="C10512" t="str">
            <v>(-) Despesas financeiras</v>
          </cell>
          <cell r="I10512" t="str">
            <v>dezembro</v>
          </cell>
          <cell r="N10512">
            <v>9.18</v>
          </cell>
        </row>
        <row r="10513">
          <cell r="B10513" t="str">
            <v>IR S/ APLICACOES FINANCEIRAS</v>
          </cell>
          <cell r="C10513" t="str">
            <v>(-) Despesas financeiras</v>
          </cell>
          <cell r="I10513" t="str">
            <v>dezembro</v>
          </cell>
          <cell r="N10513">
            <v>27.63</v>
          </cell>
        </row>
        <row r="10514">
          <cell r="B10514" t="str">
            <v>TAXA ANTECIPACAO RECEBIVEIS</v>
          </cell>
          <cell r="C10514" t="str">
            <v>(-) Despesas financeiras</v>
          </cell>
          <cell r="I10514" t="str">
            <v>dezembro</v>
          </cell>
          <cell r="N10514">
            <v>1223.57</v>
          </cell>
        </row>
        <row r="10515">
          <cell r="B10515" t="str">
            <v>TARIFAS BANCARIAS</v>
          </cell>
          <cell r="C10515" t="str">
            <v>(-) Despesas financeiras</v>
          </cell>
          <cell r="I10515" t="str">
            <v>dezembro</v>
          </cell>
          <cell r="N10515">
            <v>19.8</v>
          </cell>
        </row>
        <row r="10516">
          <cell r="B10516" t="str">
            <v>IOF</v>
          </cell>
          <cell r="C10516" t="str">
            <v>(-) Despesas financeiras</v>
          </cell>
          <cell r="I10516" t="str">
            <v>dezembro</v>
          </cell>
          <cell r="N10516">
            <v>44.79</v>
          </cell>
        </row>
        <row r="10517">
          <cell r="B10517" t="str">
            <v>IR S/ APLICACOES FINANCEIRAS</v>
          </cell>
          <cell r="C10517" t="str">
            <v>(-) Despesas financeiras</v>
          </cell>
          <cell r="I10517" t="str">
            <v>dezembro</v>
          </cell>
          <cell r="N10517">
            <v>9.17</v>
          </cell>
        </row>
        <row r="10518">
          <cell r="B10518" t="str">
            <v>IR S/ APLICACOES FINANCEIRAS</v>
          </cell>
          <cell r="C10518" t="str">
            <v>(-) Despesas financeiras</v>
          </cell>
          <cell r="I10518" t="str">
            <v>dezembro</v>
          </cell>
          <cell r="N10518">
            <v>27.59</v>
          </cell>
        </row>
        <row r="10519">
          <cell r="B10519" t="str">
            <v>TAXA ANTECIPACAO RECEBIVEIS</v>
          </cell>
          <cell r="C10519" t="str">
            <v>(-) Despesas financeiras</v>
          </cell>
          <cell r="I10519" t="str">
            <v>dezembro</v>
          </cell>
          <cell r="N10519">
            <v>377.56</v>
          </cell>
        </row>
        <row r="10520">
          <cell r="B10520" t="str">
            <v>TARIFAS BANCARIAS</v>
          </cell>
          <cell r="C10520" t="str">
            <v>(-) Despesas financeiras</v>
          </cell>
          <cell r="I10520" t="str">
            <v>dezembro</v>
          </cell>
          <cell r="N10520">
            <v>39.6</v>
          </cell>
        </row>
        <row r="10521">
          <cell r="B10521" t="str">
            <v>IR S/ APLICACOES FINANCEIRAS</v>
          </cell>
          <cell r="C10521" t="str">
            <v>(-) Despesas financeiras</v>
          </cell>
          <cell r="I10521" t="str">
            <v>dezembro</v>
          </cell>
          <cell r="N10521">
            <v>9.42</v>
          </cell>
        </row>
        <row r="10522">
          <cell r="B10522" t="str">
            <v>IR S/ APLICACOES FINANCEIRAS</v>
          </cell>
          <cell r="C10522" t="str">
            <v>(-) Despesas financeiras</v>
          </cell>
          <cell r="I10522" t="str">
            <v>dezembro</v>
          </cell>
          <cell r="N10522">
            <v>28.35</v>
          </cell>
        </row>
        <row r="10523">
          <cell r="B10523" t="str">
            <v>TAXA ANTECIPACAO RECEBIVEIS</v>
          </cell>
          <cell r="C10523" t="str">
            <v>(-) Despesas financeiras</v>
          </cell>
          <cell r="I10523" t="str">
            <v>dezembro</v>
          </cell>
          <cell r="N10523">
            <v>482.79</v>
          </cell>
        </row>
        <row r="10524">
          <cell r="B10524" t="str">
            <v>TARIFAS BANCARIAS</v>
          </cell>
          <cell r="C10524" t="str">
            <v>(-) Despesas financeiras</v>
          </cell>
          <cell r="I10524" t="str">
            <v>dezembro</v>
          </cell>
          <cell r="N10524">
            <v>42.96</v>
          </cell>
        </row>
        <row r="10525">
          <cell r="B10525" t="str">
            <v>IR S/ APLICACOES FINANCEIRAS</v>
          </cell>
          <cell r="C10525" t="str">
            <v>(-) Despesas financeiras</v>
          </cell>
          <cell r="I10525" t="str">
            <v>dezembro</v>
          </cell>
          <cell r="N10525">
            <v>9.06</v>
          </cell>
        </row>
        <row r="10526">
          <cell r="B10526" t="str">
            <v>IR S/ APLICACOES FINANCEIRAS</v>
          </cell>
          <cell r="C10526" t="str">
            <v>(-) Despesas financeiras</v>
          </cell>
          <cell r="I10526" t="str">
            <v>dezembro</v>
          </cell>
          <cell r="N10526">
            <v>27.25</v>
          </cell>
        </row>
        <row r="10527">
          <cell r="B10527" t="str">
            <v>TARIFAS BANCARIAS</v>
          </cell>
          <cell r="C10527" t="str">
            <v>(-) Despesas financeiras</v>
          </cell>
          <cell r="I10527" t="str">
            <v>dezembro</v>
          </cell>
          <cell r="N10527">
            <v>165</v>
          </cell>
        </row>
        <row r="10528">
          <cell r="B10528" t="str">
            <v>TAXA ANTECIPACAO RECEBIVEIS</v>
          </cell>
          <cell r="C10528" t="str">
            <v>(-) Despesas financeiras</v>
          </cell>
          <cell r="I10528" t="str">
            <v>dezembro</v>
          </cell>
          <cell r="N10528">
            <v>1204.83</v>
          </cell>
        </row>
        <row r="10529">
          <cell r="B10529" t="str">
            <v>TARIFAS BANCARIAS</v>
          </cell>
          <cell r="C10529" t="str">
            <v>(-) Despesas financeiras</v>
          </cell>
          <cell r="I10529" t="str">
            <v>dezembro</v>
          </cell>
          <cell r="N10529">
            <v>35.99</v>
          </cell>
        </row>
        <row r="10530">
          <cell r="B10530" t="str">
            <v>IR S/ APLICACOES FINANCEIRAS</v>
          </cell>
          <cell r="C10530" t="str">
            <v>(-) Despesas financeiras</v>
          </cell>
          <cell r="I10530" t="str">
            <v>dezembro</v>
          </cell>
          <cell r="N10530">
            <v>8.81</v>
          </cell>
        </row>
        <row r="10531">
          <cell r="B10531" t="str">
            <v>IR S/ APLICACOES FINANCEIRAS</v>
          </cell>
          <cell r="C10531" t="str">
            <v>(-) Despesas financeiras</v>
          </cell>
          <cell r="I10531" t="str">
            <v>dezembro</v>
          </cell>
          <cell r="N10531">
            <v>26.53</v>
          </cell>
        </row>
        <row r="10532">
          <cell r="B10532" t="str">
            <v>TAXA ANTECIPACAO RECEBIVEIS</v>
          </cell>
          <cell r="C10532" t="str">
            <v>(-) Despesas financeiras</v>
          </cell>
          <cell r="I10532" t="str">
            <v>dezembro</v>
          </cell>
          <cell r="N10532">
            <v>2586.4899999999998</v>
          </cell>
        </row>
        <row r="10533">
          <cell r="B10533" t="str">
            <v>TARIFAS BANCARIAS</v>
          </cell>
          <cell r="C10533" t="str">
            <v>(-) Despesas financeiras</v>
          </cell>
          <cell r="I10533" t="str">
            <v>dezembro</v>
          </cell>
          <cell r="N10533">
            <v>9.9</v>
          </cell>
        </row>
        <row r="10534">
          <cell r="B10534" t="str">
            <v>TARIFAS BANCARIAS</v>
          </cell>
          <cell r="C10534" t="str">
            <v>(-) Despesas financeiras</v>
          </cell>
          <cell r="I10534" t="str">
            <v>dezembro</v>
          </cell>
          <cell r="N10534">
            <v>153.35</v>
          </cell>
        </row>
        <row r="10535">
          <cell r="B10535" t="str">
            <v>IR S/ APLICACOES FINANCEIRAS</v>
          </cell>
          <cell r="C10535" t="str">
            <v>(-) Despesas financeiras</v>
          </cell>
          <cell r="I10535" t="str">
            <v>dezembro</v>
          </cell>
          <cell r="N10535">
            <v>9.01</v>
          </cell>
        </row>
        <row r="10536">
          <cell r="B10536" t="str">
            <v>IR S/ APLICACOES FINANCEIRAS</v>
          </cell>
          <cell r="C10536" t="str">
            <v>(-) Despesas financeiras</v>
          </cell>
          <cell r="I10536" t="str">
            <v>dezembro</v>
          </cell>
          <cell r="N10536">
            <v>27.1</v>
          </cell>
        </row>
        <row r="10537">
          <cell r="B10537" t="str">
            <v>TAXA ANTECIPACAO RECEBIVEIS</v>
          </cell>
          <cell r="C10537" t="str">
            <v>(-) Despesas financeiras</v>
          </cell>
          <cell r="I10537" t="str">
            <v>dezembro</v>
          </cell>
          <cell r="N10537">
            <v>315.61</v>
          </cell>
        </row>
        <row r="10538">
          <cell r="B10538" t="str">
            <v>TARIFAS BANCARIAS</v>
          </cell>
          <cell r="C10538" t="str">
            <v>(-) Despesas financeiras</v>
          </cell>
          <cell r="I10538" t="str">
            <v>dezembro</v>
          </cell>
          <cell r="N10538">
            <v>51.56</v>
          </cell>
        </row>
        <row r="10539">
          <cell r="B10539" t="str">
            <v>IR S/ APLICACOES FINANCEIRAS</v>
          </cell>
          <cell r="C10539" t="str">
            <v>(-) Despesas financeiras</v>
          </cell>
          <cell r="I10539" t="str">
            <v>dezembro</v>
          </cell>
          <cell r="N10539">
            <v>9.6</v>
          </cell>
        </row>
        <row r="10540">
          <cell r="B10540" t="str">
            <v>IR S/ APLICACOES FINANCEIRAS</v>
          </cell>
          <cell r="C10540" t="str">
            <v>(-) Despesas financeiras</v>
          </cell>
          <cell r="I10540" t="str">
            <v>dezembro</v>
          </cell>
          <cell r="N10540">
            <v>28.89</v>
          </cell>
        </row>
        <row r="10541">
          <cell r="B10541" t="str">
            <v>TAXA ANTECIPACAO RECEBIVEIS</v>
          </cell>
          <cell r="C10541" t="str">
            <v>(-) Despesas financeiras</v>
          </cell>
          <cell r="I10541" t="str">
            <v>dezembro</v>
          </cell>
          <cell r="N10541">
            <v>558.01</v>
          </cell>
        </row>
        <row r="10542">
          <cell r="B10542" t="str">
            <v>TARIFAS BANCARIAS</v>
          </cell>
          <cell r="C10542" t="str">
            <v>(-) Despesas financeiras</v>
          </cell>
          <cell r="I10542" t="str">
            <v>dezembro</v>
          </cell>
          <cell r="N10542">
            <v>27.98</v>
          </cell>
        </row>
        <row r="10543">
          <cell r="B10543" t="str">
            <v>TARIFAS BANCARIAS</v>
          </cell>
          <cell r="C10543" t="str">
            <v>(-) Despesas financeiras</v>
          </cell>
          <cell r="I10543" t="str">
            <v>dezembro</v>
          </cell>
          <cell r="N10543">
            <v>12</v>
          </cell>
        </row>
        <row r="10544">
          <cell r="B10544" t="str">
            <v>IR S/ APLICACOES FINANCEIRAS</v>
          </cell>
          <cell r="C10544" t="str">
            <v>(-) Despesas financeiras</v>
          </cell>
          <cell r="I10544" t="str">
            <v>dezembro</v>
          </cell>
          <cell r="N10544">
            <v>29.31</v>
          </cell>
        </row>
        <row r="10545">
          <cell r="B10545" t="str">
            <v>IR S/ APLICACOES FINANCEIRAS</v>
          </cell>
          <cell r="C10545" t="str">
            <v>(-) Despesas financeiras</v>
          </cell>
          <cell r="I10545" t="str">
            <v>dezembro</v>
          </cell>
          <cell r="N10545">
            <v>9.74</v>
          </cell>
        </row>
        <row r="10546">
          <cell r="B10546" t="str">
            <v>TAXA ANTECIPACAO RECEBIVEIS</v>
          </cell>
          <cell r="C10546" t="str">
            <v>(-) Despesas financeiras</v>
          </cell>
          <cell r="I10546" t="str">
            <v>dezembro</v>
          </cell>
          <cell r="N10546">
            <v>1053.23</v>
          </cell>
        </row>
        <row r="10547">
          <cell r="B10547" t="str">
            <v>TARIFAS BANCARIAS</v>
          </cell>
          <cell r="C10547" t="str">
            <v>(-) Despesas financeiras</v>
          </cell>
          <cell r="I10547" t="str">
            <v>dezembro</v>
          </cell>
          <cell r="N10547">
            <v>34.36</v>
          </cell>
        </row>
        <row r="10548">
          <cell r="B10548" t="str">
            <v>IR S/ APLICACOES FINANCEIRAS</v>
          </cell>
          <cell r="C10548" t="str">
            <v>(-) Despesas financeiras</v>
          </cell>
          <cell r="I10548" t="str">
            <v>dezembro</v>
          </cell>
          <cell r="N10548">
            <v>27.2</v>
          </cell>
        </row>
        <row r="10549">
          <cell r="B10549" t="str">
            <v>IR S/ APLICACOES FINANCEIRAS</v>
          </cell>
          <cell r="C10549" t="str">
            <v>(-) Despesas financeiras</v>
          </cell>
          <cell r="I10549" t="str">
            <v>dezembro</v>
          </cell>
          <cell r="N10549">
            <v>9.0399999999999991</v>
          </cell>
        </row>
        <row r="10550">
          <cell r="B10550" t="str">
            <v>TARIFAS BANCARIAS</v>
          </cell>
          <cell r="C10550" t="str">
            <v>(-) Despesas financeiras</v>
          </cell>
          <cell r="I10550" t="str">
            <v>dezembro</v>
          </cell>
          <cell r="N10550">
            <v>19.8</v>
          </cell>
        </row>
        <row r="10551">
          <cell r="B10551" t="str">
            <v>TAXA ANTECIPACAO RECEBIVEIS</v>
          </cell>
          <cell r="C10551" t="str">
            <v>(-) Despesas financeiras</v>
          </cell>
          <cell r="I10551" t="str">
            <v>dezembro</v>
          </cell>
          <cell r="N10551">
            <v>1187.8900000000001</v>
          </cell>
        </row>
        <row r="10552">
          <cell r="B10552" t="str">
            <v>TARIFAS BANCARIAS</v>
          </cell>
          <cell r="C10552" t="str">
            <v>(-) Despesas financeiras</v>
          </cell>
          <cell r="I10552" t="str">
            <v>dezembro</v>
          </cell>
          <cell r="N10552">
            <v>44.88</v>
          </cell>
        </row>
        <row r="10553">
          <cell r="B10553" t="str">
            <v>IR S/ APLICACOES FINANCEIRAS</v>
          </cell>
          <cell r="C10553" t="str">
            <v>(-) Despesas financeiras</v>
          </cell>
          <cell r="I10553" t="str">
            <v>dezembro</v>
          </cell>
          <cell r="N10553">
            <v>27.77</v>
          </cell>
        </row>
        <row r="10554">
          <cell r="B10554" t="str">
            <v>IR S/ APLICACOES FINANCEIRAS</v>
          </cell>
          <cell r="C10554" t="str">
            <v>(-) Despesas financeiras</v>
          </cell>
          <cell r="I10554" t="str">
            <v>dezembro</v>
          </cell>
          <cell r="N10554">
            <v>9.23</v>
          </cell>
        </row>
        <row r="10555">
          <cell r="B10555" t="str">
            <v>TAXA ANTECIPACAO RECEBIVEIS</v>
          </cell>
          <cell r="C10555" t="str">
            <v>(-) Despesas financeiras</v>
          </cell>
          <cell r="I10555" t="str">
            <v>dezembro</v>
          </cell>
          <cell r="N10555">
            <v>2725.4</v>
          </cell>
        </row>
        <row r="10556">
          <cell r="B10556" t="str">
            <v>TARIFAS BANCARIAS</v>
          </cell>
          <cell r="C10556" t="str">
            <v>(-) Despesas financeiras</v>
          </cell>
          <cell r="I10556" t="str">
            <v>dezembro</v>
          </cell>
          <cell r="N10556">
            <v>19.8</v>
          </cell>
        </row>
        <row r="10557">
          <cell r="B10557" t="str">
            <v>TARIFAS BANCARIAS</v>
          </cell>
          <cell r="C10557" t="str">
            <v>(-) Despesas financeiras</v>
          </cell>
          <cell r="I10557" t="str">
            <v>dezembro</v>
          </cell>
          <cell r="N10557">
            <v>167.76</v>
          </cell>
        </row>
        <row r="10558">
          <cell r="B10558" t="str">
            <v>IR S/ APLICACOES FINANCEIRAS</v>
          </cell>
          <cell r="C10558" t="str">
            <v>(-) Despesas financeiras</v>
          </cell>
          <cell r="I10558" t="str">
            <v>dezembro</v>
          </cell>
          <cell r="N10558">
            <v>27.03</v>
          </cell>
        </row>
        <row r="10559">
          <cell r="B10559" t="str">
            <v>IR S/ APLICACOES FINANCEIRAS</v>
          </cell>
          <cell r="C10559" t="str">
            <v>(-) Despesas financeiras</v>
          </cell>
          <cell r="I10559" t="str">
            <v>dezembro</v>
          </cell>
          <cell r="N10559">
            <v>8.99</v>
          </cell>
        </row>
        <row r="10560">
          <cell r="B10560" t="str">
            <v>TAXA ANTECIPACAO RECEBIVEIS</v>
          </cell>
          <cell r="C10560" t="str">
            <v>(-) Despesas financeiras</v>
          </cell>
          <cell r="I10560" t="str">
            <v>dezembro</v>
          </cell>
          <cell r="N10560">
            <v>784.27</v>
          </cell>
        </row>
        <row r="10561">
          <cell r="B10561" t="str">
            <v>TARIFAS BANCARIAS</v>
          </cell>
          <cell r="C10561" t="str">
            <v>(-) Despesas financeiras</v>
          </cell>
          <cell r="I10561" t="str">
            <v>dezembro</v>
          </cell>
          <cell r="N10561">
            <v>68.62</v>
          </cell>
        </row>
        <row r="10562">
          <cell r="B10562" t="str">
            <v>IR S/ APLICACOES FINANCEIRAS</v>
          </cell>
          <cell r="C10562" t="str">
            <v>(-) Despesas financeiras</v>
          </cell>
          <cell r="I10562" t="str">
            <v>dezembro</v>
          </cell>
          <cell r="N10562">
            <v>30.85</v>
          </cell>
        </row>
        <row r="10563">
          <cell r="B10563" t="str">
            <v>IR S/ APLICACOES FINANCEIRAS</v>
          </cell>
          <cell r="C10563" t="str">
            <v>(-) Despesas financeiras</v>
          </cell>
          <cell r="I10563" t="str">
            <v>dezembro</v>
          </cell>
          <cell r="N10563">
            <v>10.25</v>
          </cell>
        </row>
        <row r="10564">
          <cell r="B10564" t="str">
            <v>TAXA ANTECIPACAO RECEBIVEIS</v>
          </cell>
          <cell r="C10564" t="str">
            <v>(-) Despesas financeiras</v>
          </cell>
          <cell r="I10564" t="str">
            <v>dezembro</v>
          </cell>
          <cell r="N10564">
            <v>895.97</v>
          </cell>
        </row>
        <row r="10565">
          <cell r="B10565" t="str">
            <v>TARIFAS BANCARIAS</v>
          </cell>
          <cell r="C10565" t="str">
            <v>(-) Despesas financeiras</v>
          </cell>
          <cell r="I10565" t="str">
            <v>dezembro</v>
          </cell>
          <cell r="N10565">
            <v>11.65</v>
          </cell>
        </row>
        <row r="10566">
          <cell r="B10566" t="str">
            <v>TARIFAS BANCARIAS</v>
          </cell>
          <cell r="C10566" t="str">
            <v>(-) Despesas financeiras</v>
          </cell>
          <cell r="I10566" t="str">
            <v>dezembro</v>
          </cell>
          <cell r="N10566">
            <v>2.1</v>
          </cell>
        </row>
        <row r="10567">
          <cell r="B10567" t="str">
            <v>IR S/ APLICACOES FINANCEIRAS</v>
          </cell>
          <cell r="C10567" t="str">
            <v>(-) Despesas financeiras</v>
          </cell>
          <cell r="I10567" t="str">
            <v>dezembro</v>
          </cell>
          <cell r="N10567">
            <v>16.2</v>
          </cell>
        </row>
        <row r="10568">
          <cell r="B10568" t="str">
            <v>IR S/ APLICACOES FINANCEIRAS</v>
          </cell>
          <cell r="C10568" t="str">
            <v>(-) Despesas financeiras</v>
          </cell>
          <cell r="I10568" t="str">
            <v>dezembro</v>
          </cell>
          <cell r="N10568">
            <v>5.38</v>
          </cell>
        </row>
        <row r="10569">
          <cell r="B10569" t="str">
            <v>TAXA ANTECIPACAO RECEBIVEIS</v>
          </cell>
          <cell r="C10569" t="str">
            <v>(-) Despesas financeiras</v>
          </cell>
          <cell r="I10569" t="str">
            <v>dezembro</v>
          </cell>
          <cell r="N10569">
            <v>1239.8699999999999</v>
          </cell>
        </row>
        <row r="10570">
          <cell r="B10570" t="str">
            <v>TARIFAS BANCARIAS</v>
          </cell>
          <cell r="C10570" t="str">
            <v>(-) Despesas financeiras</v>
          </cell>
          <cell r="I10570" t="str">
            <v>dezembro</v>
          </cell>
          <cell r="N10570">
            <v>29.22</v>
          </cell>
        </row>
        <row r="10571">
          <cell r="B10571" t="str">
            <v>IR S/ APLICACOES FINANCEIRAS</v>
          </cell>
          <cell r="C10571" t="str">
            <v>(-) Despesas financeiras</v>
          </cell>
          <cell r="I10571" t="str">
            <v>dezembro</v>
          </cell>
          <cell r="N10571">
            <v>24.93</v>
          </cell>
        </row>
        <row r="10572">
          <cell r="B10572" t="str">
            <v>IR S/ APLICACOES FINANCEIRAS</v>
          </cell>
          <cell r="C10572" t="str">
            <v>(-) Despesas financeiras</v>
          </cell>
          <cell r="I10572" t="str">
            <v>dezembro</v>
          </cell>
          <cell r="N10572">
            <v>8.2899999999999991</v>
          </cell>
        </row>
        <row r="10573">
          <cell r="B10573" t="str">
            <v>TARIFAS BANCARIAS</v>
          </cell>
          <cell r="C10573" t="str">
            <v>(-) Despesas financeiras</v>
          </cell>
          <cell r="I10573" t="str">
            <v>dezembro</v>
          </cell>
          <cell r="N10573">
            <v>9.9</v>
          </cell>
        </row>
        <row r="10574">
          <cell r="B10574" t="str">
            <v>TARIFAS BANCARIAS</v>
          </cell>
          <cell r="C10574" t="str">
            <v>(-) Despesas financeiras</v>
          </cell>
          <cell r="I10574" t="str">
            <v>dezembro</v>
          </cell>
          <cell r="N10574">
            <v>19.8</v>
          </cell>
        </row>
        <row r="10575">
          <cell r="B10575" t="str">
            <v>TAXA ANTECIPACAO RECEBIVEIS</v>
          </cell>
          <cell r="C10575" t="str">
            <v>(-) Despesas financeiras</v>
          </cell>
          <cell r="I10575" t="str">
            <v>dezembro</v>
          </cell>
          <cell r="N10575">
            <v>1155.5899999999999</v>
          </cell>
        </row>
        <row r="10576">
          <cell r="B10576" t="str">
            <v>IR S/ APLICACOES FINANCEIRAS</v>
          </cell>
          <cell r="C10576" t="str">
            <v>(-) Despesas financeiras</v>
          </cell>
          <cell r="I10576" t="str">
            <v>dezembro</v>
          </cell>
          <cell r="N10576">
            <v>13.79</v>
          </cell>
        </row>
        <row r="10577">
          <cell r="B10577" t="str">
            <v>IR S/ APLICACOES FINANCEIRAS</v>
          </cell>
          <cell r="C10577" t="str">
            <v>(-) Despesas financeiras</v>
          </cell>
          <cell r="I10577" t="str">
            <v>dezembro</v>
          </cell>
          <cell r="N10577">
            <v>4.58</v>
          </cell>
        </row>
        <row r="10578">
          <cell r="B10578" t="str">
            <v>TAXA ANTECIPACAO RECEBIVEIS</v>
          </cell>
          <cell r="C10578" t="str">
            <v>(-) Despesas financeiras</v>
          </cell>
          <cell r="I10578" t="str">
            <v>dezembro</v>
          </cell>
          <cell r="N10578">
            <v>1719.85</v>
          </cell>
        </row>
        <row r="10579">
          <cell r="B10579" t="str">
            <v>TARIFAS BANCARIAS</v>
          </cell>
          <cell r="C10579" t="str">
            <v>(-) Despesas financeiras</v>
          </cell>
          <cell r="I10579" t="str">
            <v>dezembro</v>
          </cell>
          <cell r="N10579">
            <v>86.07</v>
          </cell>
        </row>
        <row r="10580">
          <cell r="B10580" t="str">
            <v>PAGTO JUROS BANCARIOS</v>
          </cell>
          <cell r="C10580" t="str">
            <v>(-) Despesas financeiras</v>
          </cell>
          <cell r="I10580" t="str">
            <v>dezembro</v>
          </cell>
          <cell r="N10580">
            <v>0.5</v>
          </cell>
        </row>
        <row r="10581">
          <cell r="B10581" t="str">
            <v>TARIFAS BANCARIAS</v>
          </cell>
          <cell r="C10581" t="str">
            <v>(-) Despesas financeiras</v>
          </cell>
          <cell r="I10581" t="str">
            <v>dezembro</v>
          </cell>
          <cell r="N10581">
            <v>11.31</v>
          </cell>
        </row>
        <row r="10582">
          <cell r="B10582" t="str">
            <v>TARIFAS BANCARIAS</v>
          </cell>
          <cell r="C10582" t="str">
            <v>(-) Despesas financeiras</v>
          </cell>
          <cell r="I10582" t="str">
            <v>dezembro</v>
          </cell>
          <cell r="N10582">
            <v>315.18</v>
          </cell>
        </row>
        <row r="10583">
          <cell r="B10583" t="str">
            <v>IR S/ APLICACOES FINANCEIRAS</v>
          </cell>
          <cell r="C10583" t="str">
            <v>(-) Despesas financeiras</v>
          </cell>
          <cell r="I10583" t="str">
            <v>dezembro</v>
          </cell>
          <cell r="N10583">
            <v>12</v>
          </cell>
        </row>
        <row r="10584">
          <cell r="B10584" t="str">
            <v>IR S/ APLICACOES FINANCEIRAS</v>
          </cell>
          <cell r="C10584" t="str">
            <v>(-) Despesas financeiras</v>
          </cell>
          <cell r="I10584" t="str">
            <v>dezembro</v>
          </cell>
          <cell r="N10584">
            <v>3.99</v>
          </cell>
        </row>
        <row r="10585">
          <cell r="B10585" t="str">
            <v>TAXA ANTECIPACAO RECEBIVEIS</v>
          </cell>
          <cell r="C10585" t="str">
            <v>(-) Despesas financeiras</v>
          </cell>
          <cell r="I10585" t="str">
            <v>dezembro</v>
          </cell>
          <cell r="N10585">
            <v>231.98</v>
          </cell>
        </row>
        <row r="10586">
          <cell r="B10586" t="str">
            <v>TARIFAS BANCARIAS</v>
          </cell>
          <cell r="C10586" t="str">
            <v>(-) Despesas financeiras</v>
          </cell>
          <cell r="I10586" t="str">
            <v>dezembro</v>
          </cell>
          <cell r="N10586">
            <v>29.7</v>
          </cell>
        </row>
        <row r="10587">
          <cell r="B10587" t="str">
            <v>TARIFAS BANCARIAS</v>
          </cell>
          <cell r="C10587" t="str">
            <v>(-) Despesas financeiras</v>
          </cell>
          <cell r="I10587" t="str">
            <v>dezembro</v>
          </cell>
          <cell r="N10587">
            <v>18.149999999999999</v>
          </cell>
        </row>
        <row r="10588">
          <cell r="B10588" t="str">
            <v>IR S/ APLICACOES FINANCEIRAS</v>
          </cell>
          <cell r="C10588" t="str">
            <v>(-) Despesas financeiras</v>
          </cell>
          <cell r="I10588" t="str">
            <v>dezembro</v>
          </cell>
          <cell r="N10588">
            <v>21.92</v>
          </cell>
        </row>
        <row r="10589">
          <cell r="B10589" t="str">
            <v>IR S/ APLICACOES FINANCEIRAS</v>
          </cell>
          <cell r="C10589" t="str">
            <v>(-) Despesas financeiras</v>
          </cell>
          <cell r="I10589" t="str">
            <v>dezembro</v>
          </cell>
          <cell r="N10589">
            <v>7.28</v>
          </cell>
        </row>
        <row r="10590">
          <cell r="B10590" t="str">
            <v>TAXA ANTECIPACAO RECEBIVEIS</v>
          </cell>
          <cell r="C10590" t="str">
            <v>(-) Despesas financeiras</v>
          </cell>
          <cell r="I10590" t="str">
            <v>dezembro</v>
          </cell>
          <cell r="N10590">
            <v>105.9</v>
          </cell>
        </row>
        <row r="10591">
          <cell r="B10591" t="str">
            <v>TARIFAS BANCARIAS</v>
          </cell>
          <cell r="C10591" t="str">
            <v>(-) Despesas financeiras</v>
          </cell>
          <cell r="I10591" t="str">
            <v>dezembro</v>
          </cell>
          <cell r="N10591">
            <v>8.85</v>
          </cell>
        </row>
        <row r="10592">
          <cell r="B10592" t="str">
            <v>IOF</v>
          </cell>
          <cell r="C10592" t="str">
            <v>(-) Despesas financeiras</v>
          </cell>
          <cell r="I10592" t="str">
            <v>dezembro</v>
          </cell>
          <cell r="N10592">
            <v>751.54</v>
          </cell>
        </row>
        <row r="10593">
          <cell r="B10593" t="str">
            <v>IR S/ APLICACOES FINANCEIRAS</v>
          </cell>
          <cell r="C10593" t="str">
            <v>(-) Despesas financeiras</v>
          </cell>
          <cell r="I10593" t="str">
            <v>dezembro</v>
          </cell>
          <cell r="N10593">
            <v>21.87</v>
          </cell>
        </row>
        <row r="10594">
          <cell r="B10594" t="str">
            <v>IR S/ APLICACOES FINANCEIRAS</v>
          </cell>
          <cell r="C10594" t="str">
            <v>(-) Despesas financeiras</v>
          </cell>
          <cell r="I10594" t="str">
            <v>dezembro</v>
          </cell>
          <cell r="N10594">
            <v>7.27</v>
          </cell>
        </row>
        <row r="10595">
          <cell r="B10595" t="str">
            <v>TARIFAS BANCARIAS</v>
          </cell>
          <cell r="C10595" t="str">
            <v>(-) Despesas financeiras</v>
          </cell>
          <cell r="I10595" t="str">
            <v>dezembro</v>
          </cell>
          <cell r="N10595">
            <v>19.8</v>
          </cell>
        </row>
        <row r="10596">
          <cell r="B10596" t="str">
            <v>TAXA ANTECIPACAO RECEBIVEIS</v>
          </cell>
          <cell r="C10596" t="str">
            <v>(-) Despesas financeiras</v>
          </cell>
          <cell r="I10596" t="str">
            <v>dezembro</v>
          </cell>
          <cell r="N10596">
            <v>213.36</v>
          </cell>
        </row>
        <row r="10597">
          <cell r="B10597" t="str">
            <v>TARIFAS BANCARIAS</v>
          </cell>
          <cell r="C10597" t="str">
            <v>(-) Despesas financeiras</v>
          </cell>
          <cell r="I10597" t="str">
            <v>dezembro</v>
          </cell>
          <cell r="N10597">
            <v>9.9</v>
          </cell>
        </row>
        <row r="10598">
          <cell r="B10598" t="str">
            <v>IR S/ APLICACOES FINANCEIRAS</v>
          </cell>
          <cell r="C10598" t="str">
            <v>(-) Despesas financeiras</v>
          </cell>
          <cell r="I10598" t="str">
            <v>dezembro</v>
          </cell>
          <cell r="N10598">
            <v>343.88</v>
          </cell>
        </row>
        <row r="10599">
          <cell r="B10599" t="str">
            <v>IR S/ APLICACOES FINANCEIRAS</v>
          </cell>
          <cell r="C10599" t="str">
            <v>(-) Despesas financeiras</v>
          </cell>
          <cell r="I10599" t="str">
            <v>dezembro</v>
          </cell>
          <cell r="N10599">
            <v>6.36</v>
          </cell>
        </row>
        <row r="10600">
          <cell r="B10600" t="str">
            <v>TARIFAS BANCARIAS</v>
          </cell>
          <cell r="C10600" t="str">
            <v>(-) Despesas financeiras</v>
          </cell>
          <cell r="I10600" t="str">
            <v>dezembro</v>
          </cell>
          <cell r="N10600">
            <v>16.82</v>
          </cell>
        </row>
        <row r="10601">
          <cell r="B10601" t="str">
            <v>TAXA ANTECIPACAO RECEBIVEIS</v>
          </cell>
          <cell r="C10601" t="str">
            <v>(-) Despesas financeiras</v>
          </cell>
          <cell r="I10601" t="str">
            <v>dezembro</v>
          </cell>
          <cell r="N10601">
            <v>784.94</v>
          </cell>
        </row>
        <row r="10602">
          <cell r="B10602" t="str">
            <v>IR S/ APLICACOES FINANCEIRAS</v>
          </cell>
          <cell r="C10602" t="str">
            <v>(-) Despesas financeiras</v>
          </cell>
          <cell r="I10602" t="str">
            <v>dezembro</v>
          </cell>
          <cell r="N10602">
            <v>8.51</v>
          </cell>
        </row>
        <row r="10603">
          <cell r="B10603" t="str">
            <v>IR S/ APLICACOES FINANCEIRAS</v>
          </cell>
          <cell r="C10603" t="str">
            <v>(-) Despesas financeiras</v>
          </cell>
          <cell r="I10603" t="str">
            <v>dezembro</v>
          </cell>
          <cell r="N10603">
            <v>76.53</v>
          </cell>
        </row>
        <row r="10604">
          <cell r="B10604" t="str">
            <v>TARIFAS BANCARIAS</v>
          </cell>
          <cell r="C10604" t="str">
            <v>(-) Despesas financeiras</v>
          </cell>
          <cell r="I10604" t="str">
            <v>dezembro</v>
          </cell>
          <cell r="N10604">
            <v>59.4</v>
          </cell>
        </row>
        <row r="10605">
          <cell r="B10605" t="str">
            <v>TARIFAS BANCARIAS</v>
          </cell>
          <cell r="C10605" t="str">
            <v>(-) Despesas financeiras</v>
          </cell>
          <cell r="I10605" t="str">
            <v>dezembro</v>
          </cell>
          <cell r="N10605">
            <v>2.1</v>
          </cell>
        </row>
        <row r="10606">
          <cell r="B10606" t="str">
            <v>TAXA ANTECIPACAO RECEBIVEIS</v>
          </cell>
          <cell r="C10606" t="str">
            <v>(-) Despesas financeiras</v>
          </cell>
          <cell r="I10606" t="str">
            <v>dezembro</v>
          </cell>
          <cell r="N10606">
            <v>108.79</v>
          </cell>
        </row>
        <row r="10607">
          <cell r="B10607" t="str">
            <v>TARIFAS BANCARIAS</v>
          </cell>
          <cell r="C10607" t="str">
            <v>(-) Despesas financeiras</v>
          </cell>
          <cell r="I10607" t="str">
            <v>dezembro</v>
          </cell>
          <cell r="N10607">
            <v>140</v>
          </cell>
        </row>
        <row r="10608">
          <cell r="B10608" t="str">
            <v>TARIFAS BANCARIAS</v>
          </cell>
          <cell r="C10608" t="str">
            <v>(-) Despesas financeiras</v>
          </cell>
          <cell r="I10608" t="str">
            <v>dezembro</v>
          </cell>
          <cell r="N10608">
            <v>106.89</v>
          </cell>
        </row>
        <row r="10609">
          <cell r="B10609" t="str">
            <v>IR S/ APLICACOES FINANCEIRAS</v>
          </cell>
          <cell r="C10609" t="str">
            <v>(-) Despesas financeiras</v>
          </cell>
          <cell r="I10609" t="str">
            <v>dezembro</v>
          </cell>
          <cell r="N10609">
            <v>9.9700000000000006</v>
          </cell>
        </row>
        <row r="10610">
          <cell r="B10610" t="str">
            <v>IR S/ APLICACOES FINANCEIRAS</v>
          </cell>
          <cell r="C10610" t="str">
            <v>(-) Despesas financeiras</v>
          </cell>
          <cell r="I10610" t="str">
            <v>dezembro</v>
          </cell>
          <cell r="N10610">
            <v>346.9</v>
          </cell>
        </row>
        <row r="10611">
          <cell r="B10611" t="str">
            <v>IR S/ APLICACOES FINANCEIRAS</v>
          </cell>
          <cell r="C10611" t="str">
            <v>(-) Despesas financeiras</v>
          </cell>
          <cell r="I10611" t="str">
            <v>dezembro</v>
          </cell>
          <cell r="N10611">
            <v>166.11</v>
          </cell>
        </row>
        <row r="10612">
          <cell r="B10612" t="str">
            <v>IR S/ APLICACOES FINANCEIRAS</v>
          </cell>
          <cell r="C10612" t="str">
            <v>(-) Despesas financeiras</v>
          </cell>
          <cell r="I10612" t="str">
            <v>dezembro</v>
          </cell>
          <cell r="N10612">
            <v>4.41</v>
          </cell>
        </row>
        <row r="10613">
          <cell r="B10613" t="str">
            <v>IOF</v>
          </cell>
          <cell r="C10613" t="str">
            <v>(-) Despesas financeiras</v>
          </cell>
          <cell r="I10613" t="str">
            <v>janeiro</v>
          </cell>
          <cell r="N10613">
            <v>0.47</v>
          </cell>
        </row>
        <row r="10614">
          <cell r="B10614" t="str">
            <v>IR S/ APLICACOES FINANCEIRAS</v>
          </cell>
          <cell r="C10614" t="str">
            <v>(-) Despesas financeiras</v>
          </cell>
          <cell r="I10614" t="str">
            <v>janeiro</v>
          </cell>
          <cell r="N10614">
            <v>5.05</v>
          </cell>
        </row>
        <row r="10615">
          <cell r="B10615" t="str">
            <v>IR S/ APLICACOES FINANCEIRAS</v>
          </cell>
          <cell r="C10615" t="str">
            <v>(-) Despesas financeiras</v>
          </cell>
          <cell r="I10615" t="str">
            <v>janeiro</v>
          </cell>
          <cell r="N10615">
            <v>11.46</v>
          </cell>
        </row>
        <row r="10616">
          <cell r="B10616" t="str">
            <v>IOF</v>
          </cell>
          <cell r="C10616" t="str">
            <v>(-) Despesas financeiras</v>
          </cell>
          <cell r="I10616" t="str">
            <v>janeiro</v>
          </cell>
          <cell r="N10616">
            <v>14.94</v>
          </cell>
        </row>
        <row r="10617">
          <cell r="B10617" t="str">
            <v>IR S/ APLICACOES FINANCEIRAS</v>
          </cell>
          <cell r="C10617" t="str">
            <v>(-) Despesas financeiras</v>
          </cell>
          <cell r="I10617" t="str">
            <v>janeiro</v>
          </cell>
          <cell r="N10617">
            <v>4.7300000000000004</v>
          </cell>
        </row>
        <row r="10618">
          <cell r="B10618" t="str">
            <v>IR S/ APLICACOES FINANCEIRAS</v>
          </cell>
          <cell r="C10618" t="str">
            <v>(-) Despesas financeiras</v>
          </cell>
          <cell r="I10618" t="str">
            <v>janeiro</v>
          </cell>
          <cell r="N10618">
            <v>10.71</v>
          </cell>
        </row>
        <row r="10619">
          <cell r="B10619" t="str">
            <v>TAXA ANTECIPACAO RECEBIVEIS</v>
          </cell>
          <cell r="C10619" t="str">
            <v>(-) Despesas financeiras</v>
          </cell>
          <cell r="I10619" t="str">
            <v>janeiro</v>
          </cell>
          <cell r="N10619">
            <v>125.13</v>
          </cell>
        </row>
        <row r="10620">
          <cell r="B10620" t="str">
            <v>IR S/ APLICACOES FINANCEIRAS</v>
          </cell>
          <cell r="C10620" t="str">
            <v>(-) Despesas financeiras</v>
          </cell>
          <cell r="I10620" t="str">
            <v>janeiro</v>
          </cell>
          <cell r="N10620">
            <v>4.97</v>
          </cell>
        </row>
        <row r="10621">
          <cell r="B10621" t="str">
            <v>IR S/ APLICACOES FINANCEIRAS</v>
          </cell>
          <cell r="C10621" t="str">
            <v>(-) Despesas financeiras</v>
          </cell>
          <cell r="I10621" t="str">
            <v>janeiro</v>
          </cell>
          <cell r="N10621">
            <v>11.27</v>
          </cell>
        </row>
        <row r="10622">
          <cell r="B10622" t="str">
            <v>TAXA ANTECIPACAO RECEBIVEIS</v>
          </cell>
          <cell r="C10622" t="str">
            <v>(-) Despesas financeiras</v>
          </cell>
          <cell r="I10622" t="str">
            <v>janeiro</v>
          </cell>
          <cell r="N10622">
            <v>888.7</v>
          </cell>
        </row>
        <row r="10623">
          <cell r="B10623" t="str">
            <v>IR S/ APLICACOES FINANCEIRAS</v>
          </cell>
          <cell r="C10623" t="str">
            <v>(-) Despesas financeiras</v>
          </cell>
          <cell r="I10623" t="str">
            <v>janeiro</v>
          </cell>
          <cell r="N10623">
            <v>5.45</v>
          </cell>
        </row>
        <row r="10624">
          <cell r="B10624" t="str">
            <v>TARIFAS BANCARIAS</v>
          </cell>
          <cell r="C10624" t="str">
            <v>(-) Despesas financeiras</v>
          </cell>
          <cell r="I10624" t="str">
            <v>janeiro</v>
          </cell>
          <cell r="N10624">
            <v>9.9</v>
          </cell>
        </row>
        <row r="10625">
          <cell r="B10625" t="str">
            <v>IR S/ APLICACOES FINANCEIRAS</v>
          </cell>
          <cell r="C10625" t="str">
            <v>(-) Despesas financeiras</v>
          </cell>
          <cell r="I10625" t="str">
            <v>janeiro</v>
          </cell>
          <cell r="N10625">
            <v>12.34</v>
          </cell>
        </row>
        <row r="10626">
          <cell r="B10626" t="str">
            <v>TARIFAS BANCARIAS</v>
          </cell>
          <cell r="C10626" t="str">
            <v>(-) Despesas financeiras</v>
          </cell>
          <cell r="I10626" t="str">
            <v>janeiro</v>
          </cell>
          <cell r="N10626">
            <v>165</v>
          </cell>
        </row>
        <row r="10627">
          <cell r="B10627" t="str">
            <v>TAXA ANTECIPACAO RECEBIVEIS</v>
          </cell>
          <cell r="C10627" t="str">
            <v>(-) Despesas financeiras</v>
          </cell>
          <cell r="I10627" t="str">
            <v>janeiro</v>
          </cell>
          <cell r="N10627">
            <v>217.86</v>
          </cell>
        </row>
        <row r="10628">
          <cell r="B10628" t="str">
            <v>IR S/ APLICACOES FINANCEIRAS</v>
          </cell>
          <cell r="C10628" t="str">
            <v>(-) Despesas financeiras</v>
          </cell>
          <cell r="I10628" t="str">
            <v>janeiro</v>
          </cell>
          <cell r="N10628">
            <v>5.62</v>
          </cell>
        </row>
        <row r="10629">
          <cell r="B10629" t="str">
            <v>TARIFAS BANCARIAS</v>
          </cell>
          <cell r="C10629" t="str">
            <v>(-) Despesas financeiras</v>
          </cell>
          <cell r="I10629" t="str">
            <v>janeiro</v>
          </cell>
          <cell r="N10629">
            <v>9.9</v>
          </cell>
        </row>
        <row r="10630">
          <cell r="B10630" t="str">
            <v>IR S/ APLICACOES FINANCEIRAS</v>
          </cell>
          <cell r="C10630" t="str">
            <v>(-) Despesas financeiras</v>
          </cell>
          <cell r="I10630" t="str">
            <v>janeiro</v>
          </cell>
          <cell r="N10630">
            <v>12.74</v>
          </cell>
        </row>
        <row r="10631">
          <cell r="B10631" t="str">
            <v>TARIFAS BANCARIAS</v>
          </cell>
          <cell r="C10631" t="str">
            <v>(-) Despesas financeiras</v>
          </cell>
          <cell r="I10631" t="str">
            <v>janeiro</v>
          </cell>
          <cell r="N10631">
            <v>133.72999999999999</v>
          </cell>
        </row>
        <row r="10632">
          <cell r="B10632" t="str">
            <v>TAXA ANTECIPACAO RECEBIVEIS</v>
          </cell>
          <cell r="C10632" t="str">
            <v>(-) Despesas financeiras</v>
          </cell>
          <cell r="I10632" t="str">
            <v>janeiro</v>
          </cell>
          <cell r="N10632">
            <v>350.25</v>
          </cell>
        </row>
        <row r="10633">
          <cell r="B10633" t="str">
            <v>IR S/ APLICACOES FINANCEIRAS</v>
          </cell>
          <cell r="C10633" t="str">
            <v>(-) Despesas financeiras</v>
          </cell>
          <cell r="I10633" t="str">
            <v>janeiro</v>
          </cell>
          <cell r="N10633">
            <v>5.16</v>
          </cell>
        </row>
        <row r="10634">
          <cell r="B10634" t="str">
            <v>IR S/ APLICACOES FINANCEIRAS</v>
          </cell>
          <cell r="C10634" t="str">
            <v>(-) Despesas financeiras</v>
          </cell>
          <cell r="I10634" t="str">
            <v>janeiro</v>
          </cell>
          <cell r="N10634">
            <v>11.69</v>
          </cell>
        </row>
        <row r="10635">
          <cell r="B10635" t="str">
            <v>TARIFAS BANCARIAS</v>
          </cell>
          <cell r="C10635" t="str">
            <v>(-) Despesas financeiras</v>
          </cell>
          <cell r="I10635" t="str">
            <v>janeiro</v>
          </cell>
          <cell r="N10635">
            <v>13.4</v>
          </cell>
        </row>
        <row r="10636">
          <cell r="B10636" t="str">
            <v>TAXA ANTECIPACAO RECEBIVEIS</v>
          </cell>
          <cell r="C10636" t="str">
            <v>(-) Despesas financeiras</v>
          </cell>
          <cell r="I10636" t="str">
            <v>janeiro</v>
          </cell>
          <cell r="N10636">
            <v>465.05</v>
          </cell>
        </row>
        <row r="10637">
          <cell r="B10637" t="str">
            <v>IR S/ APLICACOES FINANCEIRAS</v>
          </cell>
          <cell r="C10637" t="str">
            <v>(-) Despesas financeiras</v>
          </cell>
          <cell r="I10637" t="str">
            <v>janeiro</v>
          </cell>
          <cell r="N10637">
            <v>5.08</v>
          </cell>
        </row>
        <row r="10638">
          <cell r="B10638" t="str">
            <v>IR S/ APLICACOES FINANCEIRAS</v>
          </cell>
          <cell r="C10638" t="str">
            <v>(-) Despesas financeiras</v>
          </cell>
          <cell r="I10638" t="str">
            <v>janeiro</v>
          </cell>
          <cell r="N10638">
            <v>11.5</v>
          </cell>
        </row>
        <row r="10639">
          <cell r="B10639" t="str">
            <v>TARIFAS BANCARIAS</v>
          </cell>
          <cell r="C10639" t="str">
            <v>(-) Despesas financeiras</v>
          </cell>
          <cell r="I10639" t="str">
            <v>janeiro</v>
          </cell>
          <cell r="N10639">
            <v>19.8</v>
          </cell>
        </row>
        <row r="10640">
          <cell r="B10640" t="str">
            <v>TAXA ANTECIPACAO RECEBIVEIS</v>
          </cell>
          <cell r="C10640" t="str">
            <v>(-) Despesas financeiras</v>
          </cell>
          <cell r="I10640" t="str">
            <v>janeiro</v>
          </cell>
          <cell r="N10640">
            <v>444.63</v>
          </cell>
        </row>
        <row r="10641">
          <cell r="B10641" t="str">
            <v>IR S/ APLICACOES FINANCEIRAS</v>
          </cell>
          <cell r="C10641" t="str">
            <v>(-) Despesas financeiras</v>
          </cell>
          <cell r="I10641" t="str">
            <v>janeiro</v>
          </cell>
          <cell r="N10641">
            <v>4.6900000000000004</v>
          </cell>
        </row>
        <row r="10642">
          <cell r="B10642" t="str">
            <v>IR S/ APLICACOES FINANCEIRAS</v>
          </cell>
          <cell r="C10642" t="str">
            <v>(-) Despesas financeiras</v>
          </cell>
          <cell r="I10642" t="str">
            <v>janeiro</v>
          </cell>
          <cell r="N10642">
            <v>10.62</v>
          </cell>
        </row>
        <row r="10643">
          <cell r="B10643" t="str">
            <v>TARIFAS BANCARIAS</v>
          </cell>
          <cell r="C10643" t="str">
            <v>(-) Despesas financeiras</v>
          </cell>
          <cell r="I10643" t="str">
            <v>janeiro</v>
          </cell>
          <cell r="N10643">
            <v>51.25</v>
          </cell>
        </row>
        <row r="10644">
          <cell r="B10644" t="str">
            <v>TAXA ANTECIPACAO RECEBIVEIS</v>
          </cell>
          <cell r="C10644" t="str">
            <v>(-) Despesas financeiras</v>
          </cell>
          <cell r="I10644" t="str">
            <v>janeiro</v>
          </cell>
          <cell r="N10644">
            <v>1730.48</v>
          </cell>
        </row>
        <row r="10645">
          <cell r="B10645" t="str">
            <v>IR S/ APLICACOES FINANCEIRAS</v>
          </cell>
          <cell r="C10645" t="str">
            <v>(-) Despesas financeiras</v>
          </cell>
          <cell r="I10645" t="str">
            <v>janeiro</v>
          </cell>
          <cell r="N10645">
            <v>4.95</v>
          </cell>
        </row>
        <row r="10646">
          <cell r="B10646" t="str">
            <v>IR S/ APLICACOES FINANCEIRAS</v>
          </cell>
          <cell r="C10646" t="str">
            <v>(-) Despesas financeiras</v>
          </cell>
          <cell r="I10646" t="str">
            <v>janeiro</v>
          </cell>
          <cell r="N10646">
            <v>11.22</v>
          </cell>
        </row>
        <row r="10647">
          <cell r="B10647" t="str">
            <v>TARIFAS BANCARIAS</v>
          </cell>
          <cell r="C10647" t="str">
            <v>(-) Despesas financeiras</v>
          </cell>
          <cell r="I10647" t="str">
            <v>janeiro</v>
          </cell>
          <cell r="N10647">
            <v>19.8</v>
          </cell>
        </row>
        <row r="10648">
          <cell r="B10648" t="str">
            <v>TAXA ANTECIPACAO RECEBIVEIS</v>
          </cell>
          <cell r="C10648" t="str">
            <v>(-) Despesas financeiras</v>
          </cell>
          <cell r="I10648" t="str">
            <v>janeiro</v>
          </cell>
          <cell r="N10648">
            <v>96.22</v>
          </cell>
        </row>
        <row r="10649">
          <cell r="B10649" t="str">
            <v>TARIFAS BANCARIAS</v>
          </cell>
          <cell r="C10649" t="str">
            <v>(-) Despesas financeiras</v>
          </cell>
          <cell r="I10649" t="str">
            <v>janeiro</v>
          </cell>
          <cell r="N10649">
            <v>1.98</v>
          </cell>
        </row>
        <row r="10650">
          <cell r="B10650" t="str">
            <v>TARIFAS BANCARIAS</v>
          </cell>
          <cell r="C10650" t="str">
            <v>(-) Despesas financeiras</v>
          </cell>
          <cell r="I10650" t="str">
            <v>janeiro</v>
          </cell>
          <cell r="N10650">
            <v>9.9</v>
          </cell>
        </row>
        <row r="10651">
          <cell r="B10651" t="str">
            <v>IR S/ APLICACOES FINANCEIRAS</v>
          </cell>
          <cell r="C10651" t="str">
            <v>(-) Despesas financeiras</v>
          </cell>
          <cell r="I10651" t="str">
            <v>janeiro</v>
          </cell>
          <cell r="N10651">
            <v>11.88</v>
          </cell>
        </row>
        <row r="10652">
          <cell r="B10652" t="str">
            <v>TARIFAS BANCARIAS</v>
          </cell>
          <cell r="C10652" t="str">
            <v>(-) Despesas financeiras</v>
          </cell>
          <cell r="I10652" t="str">
            <v>janeiro</v>
          </cell>
          <cell r="N10652">
            <v>37.909999999999997</v>
          </cell>
        </row>
        <row r="10653">
          <cell r="B10653" t="str">
            <v>TAXA ANTECIPACAO RECEBIVEIS</v>
          </cell>
          <cell r="C10653" t="str">
            <v>(-) Despesas financeiras</v>
          </cell>
          <cell r="I10653" t="str">
            <v>janeiro</v>
          </cell>
          <cell r="N10653">
            <v>275.94</v>
          </cell>
        </row>
        <row r="10654">
          <cell r="B10654" t="str">
            <v>TARIFAS BANCARIAS</v>
          </cell>
          <cell r="C10654" t="str">
            <v>(-) Despesas financeiras</v>
          </cell>
          <cell r="I10654" t="str">
            <v>janeiro</v>
          </cell>
          <cell r="N10654">
            <v>9.9</v>
          </cell>
        </row>
        <row r="10655">
          <cell r="B10655" t="str">
            <v>IR S/ APLICACOES FINANCEIRAS</v>
          </cell>
          <cell r="C10655" t="str">
            <v>(-) Despesas financeiras</v>
          </cell>
          <cell r="I10655" t="str">
            <v>janeiro</v>
          </cell>
          <cell r="N10655">
            <v>11.42</v>
          </cell>
        </row>
        <row r="10656">
          <cell r="B10656" t="str">
            <v>TARIFAS BANCARIAS</v>
          </cell>
          <cell r="C10656" t="str">
            <v>(-) Despesas financeiras</v>
          </cell>
          <cell r="I10656" t="str">
            <v>janeiro</v>
          </cell>
          <cell r="N10656">
            <v>39.6</v>
          </cell>
        </row>
        <row r="10657">
          <cell r="B10657" t="str">
            <v>TARIFAS BANCARIAS</v>
          </cell>
          <cell r="C10657" t="str">
            <v>(-) Despesas financeiras</v>
          </cell>
          <cell r="I10657" t="str">
            <v>janeiro</v>
          </cell>
          <cell r="N10657">
            <v>163.44999999999999</v>
          </cell>
        </row>
        <row r="10658">
          <cell r="B10658" t="str">
            <v>TAXA ANTECIPACAO RECEBIVEIS</v>
          </cell>
          <cell r="C10658" t="str">
            <v>(-) Despesas financeiras</v>
          </cell>
          <cell r="I10658" t="str">
            <v>janeiro</v>
          </cell>
          <cell r="N10658">
            <v>473.39</v>
          </cell>
        </row>
        <row r="10659">
          <cell r="B10659" t="str">
            <v>TARIFAS BANCARIAS</v>
          </cell>
          <cell r="C10659" t="str">
            <v>(-) Despesas financeiras</v>
          </cell>
          <cell r="I10659" t="str">
            <v>janeiro</v>
          </cell>
          <cell r="N10659">
            <v>9.9</v>
          </cell>
        </row>
        <row r="10660">
          <cell r="B10660" t="str">
            <v>IR S/ APLICACOES FINANCEIRAS</v>
          </cell>
          <cell r="C10660" t="str">
            <v>(-) Despesas financeiras</v>
          </cell>
          <cell r="I10660" t="str">
            <v>janeiro</v>
          </cell>
          <cell r="N10660">
            <v>10.48</v>
          </cell>
        </row>
        <row r="10661">
          <cell r="B10661" t="str">
            <v>TARIFAS BANCARIAS</v>
          </cell>
          <cell r="C10661" t="str">
            <v>(-) Despesas financeiras</v>
          </cell>
          <cell r="I10661" t="str">
            <v>janeiro</v>
          </cell>
          <cell r="N10661">
            <v>22.59</v>
          </cell>
        </row>
        <row r="10662">
          <cell r="B10662" t="str">
            <v>TAXA ANTECIPACAO RECEBIVEIS</v>
          </cell>
          <cell r="C10662" t="str">
            <v>(-) Despesas financeiras</v>
          </cell>
          <cell r="I10662" t="str">
            <v>janeiro</v>
          </cell>
          <cell r="N10662">
            <v>469.28</v>
          </cell>
        </row>
        <row r="10663">
          <cell r="B10663" t="str">
            <v>IR S/ APLICACOES FINANCEIRAS</v>
          </cell>
          <cell r="C10663" t="str">
            <v>(-) Despesas financeiras</v>
          </cell>
          <cell r="I10663" t="str">
            <v>janeiro</v>
          </cell>
          <cell r="N10663">
            <v>11.38</v>
          </cell>
        </row>
        <row r="10664">
          <cell r="B10664" t="str">
            <v>TARIFAS BANCARIAS</v>
          </cell>
          <cell r="C10664" t="str">
            <v>(-) Despesas financeiras</v>
          </cell>
          <cell r="I10664" t="str">
            <v>janeiro</v>
          </cell>
          <cell r="N10664">
            <v>19.8</v>
          </cell>
        </row>
        <row r="10665">
          <cell r="B10665" t="str">
            <v>TARIFAS BANCARIAS</v>
          </cell>
          <cell r="C10665" t="str">
            <v>(-) Despesas financeiras</v>
          </cell>
          <cell r="I10665" t="str">
            <v>janeiro</v>
          </cell>
          <cell r="N10665">
            <v>32.65</v>
          </cell>
        </row>
        <row r="10666">
          <cell r="B10666" t="str">
            <v>TAXA ANTECIPACAO RECEBIVEIS</v>
          </cell>
          <cell r="C10666" t="str">
            <v>(-) Despesas financeiras</v>
          </cell>
          <cell r="I10666" t="str">
            <v>janeiro</v>
          </cell>
          <cell r="N10666">
            <v>2521.89</v>
          </cell>
        </row>
        <row r="10667">
          <cell r="B10667" t="str">
            <v>IR S/ APLICACOES FINANCEIRAS</v>
          </cell>
          <cell r="C10667" t="str">
            <v>(-) Despesas financeiras</v>
          </cell>
          <cell r="I10667" t="str">
            <v>janeiro</v>
          </cell>
          <cell r="N10667">
            <v>11.62</v>
          </cell>
        </row>
        <row r="10668">
          <cell r="B10668" t="str">
            <v>TARIFAS BANCARIAS</v>
          </cell>
          <cell r="C10668" t="str">
            <v>(-) Despesas financeiras</v>
          </cell>
          <cell r="I10668" t="str">
            <v>janeiro</v>
          </cell>
          <cell r="N10668">
            <v>22.82</v>
          </cell>
        </row>
        <row r="10669">
          <cell r="B10669" t="str">
            <v>TARIFAS BANCARIAS</v>
          </cell>
          <cell r="C10669" t="str">
            <v>(-) Despesas financeiras</v>
          </cell>
          <cell r="I10669" t="str">
            <v>janeiro</v>
          </cell>
          <cell r="N10669">
            <v>192.45</v>
          </cell>
        </row>
        <row r="10670">
          <cell r="B10670" t="str">
            <v>TAXA ANTECIPACAO RECEBIVEIS</v>
          </cell>
          <cell r="C10670" t="str">
            <v>(-) Despesas financeiras</v>
          </cell>
          <cell r="I10670" t="str">
            <v>janeiro</v>
          </cell>
          <cell r="N10670">
            <v>362.3</v>
          </cell>
        </row>
        <row r="10671">
          <cell r="B10671" t="str">
            <v>TARIFAS BANCARIAS</v>
          </cell>
          <cell r="C10671" t="str">
            <v>(-) Despesas financeiras</v>
          </cell>
          <cell r="I10671" t="str">
            <v>janeiro</v>
          </cell>
          <cell r="N10671">
            <v>1.75</v>
          </cell>
        </row>
        <row r="10672">
          <cell r="B10672" t="str">
            <v>IR S/ APLICACOES FINANCEIRAS</v>
          </cell>
          <cell r="C10672" t="str">
            <v>(-) Despesas financeiras</v>
          </cell>
          <cell r="I10672" t="str">
            <v>janeiro</v>
          </cell>
          <cell r="N10672">
            <v>11.68</v>
          </cell>
        </row>
        <row r="10673">
          <cell r="B10673" t="str">
            <v>TARIFAS BANCARIAS</v>
          </cell>
          <cell r="C10673" t="str">
            <v>(-) Despesas financeiras</v>
          </cell>
          <cell r="I10673" t="str">
            <v>janeiro</v>
          </cell>
          <cell r="N10673">
            <v>52.22</v>
          </cell>
        </row>
        <row r="10674">
          <cell r="B10674" t="str">
            <v>PAGTO JUROS BANCARIOS</v>
          </cell>
          <cell r="C10674" t="str">
            <v>(-) Despesas financeiras</v>
          </cell>
          <cell r="I10674" t="str">
            <v>janeiro</v>
          </cell>
          <cell r="N10674">
            <v>421.27</v>
          </cell>
        </row>
        <row r="10675">
          <cell r="B10675" t="str">
            <v>TAXA ANTECIPACAO RECEBIVEIS</v>
          </cell>
          <cell r="C10675" t="str">
            <v>(-) Despesas financeiras</v>
          </cell>
          <cell r="I10675" t="str">
            <v>janeiro</v>
          </cell>
          <cell r="N10675">
            <v>556.85</v>
          </cell>
        </row>
        <row r="10676">
          <cell r="B10676" t="str">
            <v>IR S/ APLICACOES FINANCEIRAS</v>
          </cell>
          <cell r="C10676" t="str">
            <v>(-) Despesas financeiras</v>
          </cell>
          <cell r="I10676" t="str">
            <v>janeiro</v>
          </cell>
          <cell r="N10676">
            <v>11.24</v>
          </cell>
        </row>
        <row r="10677">
          <cell r="B10677" t="str">
            <v>TARIFAS BANCARIAS</v>
          </cell>
          <cell r="C10677" t="str">
            <v>(-) Despesas financeiras</v>
          </cell>
          <cell r="I10677" t="str">
            <v>janeiro</v>
          </cell>
          <cell r="N10677">
            <v>25.69</v>
          </cell>
        </row>
        <row r="10678">
          <cell r="B10678" t="str">
            <v>TAXA ANTECIPACAO RECEBIVEIS</v>
          </cell>
          <cell r="C10678" t="str">
            <v>(-) Despesas financeiras</v>
          </cell>
          <cell r="I10678" t="str">
            <v>janeiro</v>
          </cell>
          <cell r="N10678">
            <v>632.92999999999995</v>
          </cell>
        </row>
        <row r="10679">
          <cell r="B10679" t="str">
            <v>TARIFAS BANCARIAS</v>
          </cell>
          <cell r="C10679" t="str">
            <v>(-) Despesas financeiras</v>
          </cell>
          <cell r="I10679" t="str">
            <v>janeiro</v>
          </cell>
          <cell r="N10679">
            <v>9.9</v>
          </cell>
        </row>
        <row r="10680">
          <cell r="B10680" t="str">
            <v>IR S/ APLICACOES FINANCEIRAS</v>
          </cell>
          <cell r="C10680" t="str">
            <v>(-) Despesas financeiras</v>
          </cell>
          <cell r="I10680" t="str">
            <v>janeiro</v>
          </cell>
          <cell r="N10680">
            <v>11.72</v>
          </cell>
        </row>
        <row r="10681">
          <cell r="B10681" t="str">
            <v>TARIFAS BANCARIAS</v>
          </cell>
          <cell r="C10681" t="str">
            <v>(-) Despesas financeiras</v>
          </cell>
          <cell r="I10681" t="str">
            <v>janeiro</v>
          </cell>
          <cell r="N10681">
            <v>49.5</v>
          </cell>
        </row>
        <row r="10682">
          <cell r="B10682" t="str">
            <v>TAXA ANTECIPACAO RECEBIVEIS</v>
          </cell>
          <cell r="C10682" t="str">
            <v>(-) Despesas financeiras</v>
          </cell>
          <cell r="I10682" t="str">
            <v>janeiro</v>
          </cell>
          <cell r="N10682">
            <v>800.84</v>
          </cell>
        </row>
        <row r="10683">
          <cell r="B10683" t="str">
            <v>TARIFAS BANCARIAS</v>
          </cell>
          <cell r="C10683" t="str">
            <v>(-) Despesas financeiras</v>
          </cell>
          <cell r="I10683" t="str">
            <v>janeiro</v>
          </cell>
          <cell r="N10683">
            <v>8.94</v>
          </cell>
        </row>
        <row r="10684">
          <cell r="B10684" t="str">
            <v>TARIFAS BANCARIAS</v>
          </cell>
          <cell r="C10684" t="str">
            <v>(-) Despesas financeiras</v>
          </cell>
          <cell r="I10684" t="str">
            <v>janeiro</v>
          </cell>
          <cell r="N10684">
            <v>9.9</v>
          </cell>
        </row>
        <row r="10685">
          <cell r="B10685" t="str">
            <v>IR S/ APLICACOES FINANCEIRAS</v>
          </cell>
          <cell r="C10685" t="str">
            <v>(-) Despesas financeiras</v>
          </cell>
          <cell r="I10685" t="str">
            <v>janeiro</v>
          </cell>
          <cell r="N10685">
            <v>11.41</v>
          </cell>
        </row>
        <row r="10686">
          <cell r="B10686" t="str">
            <v>TARIFAS BANCARIAS</v>
          </cell>
          <cell r="C10686" t="str">
            <v>(-) Despesas financeiras</v>
          </cell>
          <cell r="I10686" t="str">
            <v>janeiro</v>
          </cell>
          <cell r="N10686">
            <v>23.3</v>
          </cell>
        </row>
        <row r="10687">
          <cell r="B10687" t="str">
            <v>IOF</v>
          </cell>
          <cell r="C10687" t="str">
            <v>(-) Despesas financeiras</v>
          </cell>
          <cell r="I10687" t="str">
            <v>janeiro</v>
          </cell>
          <cell r="N10687">
            <v>187.88</v>
          </cell>
        </row>
        <row r="10688">
          <cell r="B10688" t="str">
            <v>TAXA ANTECIPACAO RECEBIVEIS</v>
          </cell>
          <cell r="C10688" t="str">
            <v>(-) Despesas financeiras</v>
          </cell>
          <cell r="I10688" t="str">
            <v>janeiro</v>
          </cell>
          <cell r="N10688">
            <v>2489.48</v>
          </cell>
        </row>
        <row r="10689">
          <cell r="B10689" t="str">
            <v>TARIFAS BANCARIAS</v>
          </cell>
          <cell r="C10689" t="str">
            <v>(-) Despesas financeiras</v>
          </cell>
          <cell r="I10689" t="str">
            <v>janeiro</v>
          </cell>
          <cell r="N10689">
            <v>9.9</v>
          </cell>
        </row>
        <row r="10690">
          <cell r="B10690" t="str">
            <v>IR S/ APLICACOES FINANCEIRAS</v>
          </cell>
          <cell r="C10690" t="str">
            <v>(-) Despesas financeiras</v>
          </cell>
          <cell r="I10690" t="str">
            <v>janeiro</v>
          </cell>
          <cell r="N10690">
            <v>11.27</v>
          </cell>
        </row>
        <row r="10691">
          <cell r="B10691" t="str">
            <v>TARIFAS BANCARIAS</v>
          </cell>
          <cell r="C10691" t="str">
            <v>(-) Despesas financeiras</v>
          </cell>
          <cell r="I10691" t="str">
            <v>janeiro</v>
          </cell>
          <cell r="N10691">
            <v>75.61</v>
          </cell>
        </row>
        <row r="10692">
          <cell r="B10692" t="str">
            <v>TAXA ANTECIPACAO RECEBIVEIS</v>
          </cell>
          <cell r="C10692" t="str">
            <v>(-) Despesas financeiras</v>
          </cell>
          <cell r="I10692" t="str">
            <v>janeiro</v>
          </cell>
          <cell r="N10692">
            <v>273.7</v>
          </cell>
        </row>
        <row r="10693">
          <cell r="B10693" t="str">
            <v>IR S/ APLICACOES FINANCEIRAS</v>
          </cell>
          <cell r="C10693" t="str">
            <v>(-) Despesas financeiras</v>
          </cell>
          <cell r="I10693" t="str">
            <v>janeiro</v>
          </cell>
          <cell r="N10693">
            <v>11.48</v>
          </cell>
        </row>
        <row r="10694">
          <cell r="B10694" t="str">
            <v>TAXA ANTECIPACAO RECEBIVEIS</v>
          </cell>
          <cell r="C10694" t="str">
            <v>(-) Despesas financeiras</v>
          </cell>
          <cell r="I10694" t="str">
            <v>janeiro</v>
          </cell>
          <cell r="N10694">
            <v>638.96</v>
          </cell>
        </row>
        <row r="10695">
          <cell r="B10695" t="str">
            <v>TARIFAS BANCARIAS</v>
          </cell>
          <cell r="C10695" t="str">
            <v>(-) Despesas financeiras</v>
          </cell>
          <cell r="I10695" t="str">
            <v>janeiro</v>
          </cell>
          <cell r="N10695">
            <v>38.94</v>
          </cell>
        </row>
        <row r="10696">
          <cell r="B10696" t="str">
            <v>TAXA ANTECIPACAO RECEBIVEIS</v>
          </cell>
          <cell r="C10696" t="str">
            <v>(-) Despesas financeiras</v>
          </cell>
          <cell r="I10696" t="str">
            <v>janeiro</v>
          </cell>
          <cell r="N10696">
            <v>796.94</v>
          </cell>
        </row>
        <row r="10697">
          <cell r="B10697" t="str">
            <v>TARIFAS BANCARIAS</v>
          </cell>
          <cell r="C10697" t="str">
            <v>(-) Despesas financeiras</v>
          </cell>
          <cell r="I10697" t="str">
            <v>janeiro</v>
          </cell>
          <cell r="N10697">
            <v>72.55</v>
          </cell>
        </row>
        <row r="10698">
          <cell r="B10698" t="str">
            <v>TAXA ANTECIPACAO RECEBIVEIS</v>
          </cell>
          <cell r="C10698" t="str">
            <v>(-) Despesas financeiras</v>
          </cell>
          <cell r="I10698" t="str">
            <v>janeiro</v>
          </cell>
          <cell r="N10698">
            <v>581.85</v>
          </cell>
        </row>
        <row r="10699">
          <cell r="B10699" t="str">
            <v>IOF</v>
          </cell>
          <cell r="C10699" t="str">
            <v>(-) Despesas financeiras</v>
          </cell>
          <cell r="I10699" t="str">
            <v>fevereiro</v>
          </cell>
          <cell r="N10699">
            <v>2.23</v>
          </cell>
        </row>
        <row r="10700">
          <cell r="B10700" t="str">
            <v>TARIFAS BANCARIAS</v>
          </cell>
          <cell r="C10700" t="str">
            <v>(-) Despesas financeiras</v>
          </cell>
          <cell r="I10700" t="str">
            <v>fevereiro</v>
          </cell>
          <cell r="N10700">
            <v>35.78</v>
          </cell>
        </row>
        <row r="10701">
          <cell r="B10701" t="str">
            <v>TARIFAS BANCARIAS</v>
          </cell>
          <cell r="C10701" t="str">
            <v>(-) Despesas financeiras</v>
          </cell>
          <cell r="I10701" t="str">
            <v>fevereiro</v>
          </cell>
          <cell r="N10701">
            <v>44.38</v>
          </cell>
        </row>
        <row r="10702">
          <cell r="B10702" t="str">
            <v>IOF</v>
          </cell>
          <cell r="C10702" t="str">
            <v>(-) Despesas financeiras</v>
          </cell>
          <cell r="I10702" t="str">
            <v>fevereiro</v>
          </cell>
          <cell r="N10702">
            <v>173.46</v>
          </cell>
        </row>
        <row r="10703">
          <cell r="B10703" t="str">
            <v>TAXA ANTECIPACAO RECEBIVEIS</v>
          </cell>
          <cell r="C10703" t="str">
            <v>(-) Despesas financeiras</v>
          </cell>
          <cell r="I10703" t="str">
            <v>fevereiro</v>
          </cell>
          <cell r="N10703">
            <v>2563.5300000000002</v>
          </cell>
        </row>
        <row r="10704">
          <cell r="B10704" t="str">
            <v>TARIFAS BANCARIAS</v>
          </cell>
          <cell r="C10704" t="str">
            <v>(-) Despesas financeiras</v>
          </cell>
          <cell r="I10704" t="str">
            <v>fevereiro</v>
          </cell>
          <cell r="N10704">
            <v>13.4</v>
          </cell>
        </row>
        <row r="10705">
          <cell r="B10705" t="str">
            <v>IOF</v>
          </cell>
          <cell r="C10705" t="str">
            <v>(-) Despesas financeiras</v>
          </cell>
          <cell r="I10705" t="str">
            <v>fevereiro</v>
          </cell>
          <cell r="N10705">
            <v>24.48</v>
          </cell>
        </row>
        <row r="10706">
          <cell r="B10706" t="str">
            <v>TAXA ANTECIPACAO RECEBIVEIS</v>
          </cell>
          <cell r="C10706" t="str">
            <v>(-) Despesas financeiras</v>
          </cell>
          <cell r="I10706" t="str">
            <v>fevereiro</v>
          </cell>
          <cell r="N10706">
            <v>306.23</v>
          </cell>
        </row>
        <row r="10707">
          <cell r="B10707" t="str">
            <v>TARIFAS BANCARIAS</v>
          </cell>
          <cell r="C10707" t="str">
            <v>(-) Despesas financeiras</v>
          </cell>
          <cell r="I10707" t="str">
            <v>fevereiro</v>
          </cell>
          <cell r="N10707">
            <v>25.53</v>
          </cell>
        </row>
        <row r="10708">
          <cell r="B10708" t="str">
            <v>TAXA ANTECIPACAO RECEBIVEIS</v>
          </cell>
          <cell r="C10708" t="str">
            <v>(-) Despesas financeiras</v>
          </cell>
          <cell r="I10708" t="str">
            <v>fevereiro</v>
          </cell>
          <cell r="N10708">
            <v>970.56</v>
          </cell>
        </row>
        <row r="10709">
          <cell r="B10709" t="str">
            <v>TARIFAS BANCARIAS</v>
          </cell>
          <cell r="C10709" t="str">
            <v>(-) Despesas financeiras</v>
          </cell>
          <cell r="I10709" t="str">
            <v>fevereiro</v>
          </cell>
          <cell r="N10709">
            <v>26.47</v>
          </cell>
        </row>
        <row r="10710">
          <cell r="B10710" t="str">
            <v>TAXA ANTECIPACAO RECEBIVEIS</v>
          </cell>
          <cell r="C10710" t="str">
            <v>(-) Despesas financeiras</v>
          </cell>
          <cell r="I10710" t="str">
            <v>fevereiro</v>
          </cell>
          <cell r="N10710">
            <v>975.68</v>
          </cell>
        </row>
        <row r="10711">
          <cell r="B10711" t="str">
            <v>TARIFAS BANCARIAS</v>
          </cell>
          <cell r="C10711" t="str">
            <v>(-) Despesas financeiras</v>
          </cell>
          <cell r="I10711" t="str">
            <v>fevereiro</v>
          </cell>
          <cell r="N10711">
            <v>17.739999999999998</v>
          </cell>
        </row>
        <row r="10712">
          <cell r="B10712" t="str">
            <v>TARIFAS BANCARIAS</v>
          </cell>
          <cell r="C10712" t="str">
            <v>(-) Despesas financeiras</v>
          </cell>
          <cell r="I10712" t="str">
            <v>fevereiro</v>
          </cell>
          <cell r="N10712">
            <v>39.6</v>
          </cell>
        </row>
        <row r="10713">
          <cell r="B10713" t="str">
            <v>TAXA ANTECIPACAO RECEBIVEIS</v>
          </cell>
          <cell r="C10713" t="str">
            <v>(-) Despesas financeiras</v>
          </cell>
          <cell r="I10713" t="str">
            <v>fevereiro</v>
          </cell>
          <cell r="N10713">
            <v>982.4</v>
          </cell>
        </row>
        <row r="10714">
          <cell r="B10714" t="str">
            <v>TARIFAS BANCARIAS</v>
          </cell>
          <cell r="C10714" t="str">
            <v>(-) Despesas financeiras</v>
          </cell>
          <cell r="I10714" t="str">
            <v>fevereiro</v>
          </cell>
          <cell r="N10714">
            <v>19.8</v>
          </cell>
        </row>
        <row r="10715">
          <cell r="B10715" t="str">
            <v>TARIFAS BANCARIAS</v>
          </cell>
          <cell r="C10715" t="str">
            <v>(-) Despesas financeiras</v>
          </cell>
          <cell r="I10715" t="str">
            <v>fevereiro</v>
          </cell>
          <cell r="N10715">
            <v>23.31</v>
          </cell>
        </row>
        <row r="10716">
          <cell r="B10716" t="str">
            <v>TAXA ANTECIPACAO RECEBIVEIS</v>
          </cell>
          <cell r="C10716" t="str">
            <v>(-) Despesas financeiras</v>
          </cell>
          <cell r="I10716" t="str">
            <v>fevereiro</v>
          </cell>
          <cell r="N10716">
            <v>3737.2</v>
          </cell>
        </row>
        <row r="10717">
          <cell r="B10717" t="str">
            <v>TARIFAS BANCARIAS</v>
          </cell>
          <cell r="C10717" t="str">
            <v>(-) Despesas financeiras</v>
          </cell>
          <cell r="I10717" t="str">
            <v>fevereiro</v>
          </cell>
          <cell r="N10717">
            <v>9.9</v>
          </cell>
        </row>
        <row r="10718">
          <cell r="B10718" t="str">
            <v>TARIFAS BANCARIAS</v>
          </cell>
          <cell r="C10718" t="str">
            <v>(-) Despesas financeiras</v>
          </cell>
          <cell r="I10718" t="str">
            <v>fevereiro</v>
          </cell>
          <cell r="N10718">
            <v>60.27</v>
          </cell>
        </row>
        <row r="10719">
          <cell r="B10719" t="str">
            <v>TAXA ANTECIPACAO RECEBIVEIS</v>
          </cell>
          <cell r="C10719" t="str">
            <v>(-) Despesas financeiras</v>
          </cell>
          <cell r="I10719" t="str">
            <v>fevereiro</v>
          </cell>
          <cell r="N10719">
            <v>771.69</v>
          </cell>
        </row>
        <row r="10720">
          <cell r="B10720" t="str">
            <v>TARIFAS BANCARIAS</v>
          </cell>
          <cell r="C10720" t="str">
            <v>(-) Despesas financeiras</v>
          </cell>
          <cell r="I10720" t="str">
            <v>fevereiro</v>
          </cell>
          <cell r="N10720">
            <v>9.9</v>
          </cell>
        </row>
        <row r="10721">
          <cell r="B10721" t="str">
            <v>TAXA ANTECIPACAO RECEBIVEIS</v>
          </cell>
          <cell r="C10721" t="str">
            <v>(-) Despesas financeiras</v>
          </cell>
          <cell r="I10721" t="str">
            <v>fevereiro</v>
          </cell>
          <cell r="N10721">
            <v>747.99</v>
          </cell>
        </row>
        <row r="10722">
          <cell r="B10722" t="str">
            <v>TARIFAS BANCARIAS</v>
          </cell>
          <cell r="C10722" t="str">
            <v>(-) Despesas financeiras</v>
          </cell>
          <cell r="I10722" t="str">
            <v>fevereiro</v>
          </cell>
          <cell r="N10722">
            <v>2.1</v>
          </cell>
        </row>
        <row r="10723">
          <cell r="B10723" t="str">
            <v>TARIFAS BANCARIAS</v>
          </cell>
          <cell r="C10723" t="str">
            <v>(-) Despesas financeiras</v>
          </cell>
          <cell r="I10723" t="str">
            <v>fevereiro</v>
          </cell>
          <cell r="N10723">
            <v>7.53</v>
          </cell>
        </row>
        <row r="10724">
          <cell r="B10724" t="str">
            <v>TAXA ANTECIPACAO RECEBIVEIS</v>
          </cell>
          <cell r="C10724" t="str">
            <v>(-) Despesas financeiras</v>
          </cell>
          <cell r="I10724" t="str">
            <v>fevereiro</v>
          </cell>
          <cell r="N10724">
            <v>946.1</v>
          </cell>
        </row>
        <row r="10725">
          <cell r="B10725" t="str">
            <v>TARIFAS BANCARIAS</v>
          </cell>
          <cell r="C10725" t="str">
            <v>(-) Despesas financeiras</v>
          </cell>
          <cell r="I10725" t="str">
            <v>fevereiro</v>
          </cell>
          <cell r="N10725">
            <v>9.9</v>
          </cell>
        </row>
        <row r="10726">
          <cell r="B10726" t="str">
            <v>TAXA ANTECIPACAO RECEBIVEIS</v>
          </cell>
          <cell r="C10726" t="str">
            <v>(-) Despesas financeiras</v>
          </cell>
          <cell r="I10726" t="str">
            <v>fevereiro</v>
          </cell>
          <cell r="N10726">
            <v>734.46</v>
          </cell>
        </row>
        <row r="10727">
          <cell r="B10727" t="str">
            <v>TARIFAS BANCARIAS</v>
          </cell>
          <cell r="C10727" t="str">
            <v>(-) Despesas financeiras</v>
          </cell>
          <cell r="I10727" t="str">
            <v>fevereiro</v>
          </cell>
          <cell r="N10727">
            <v>9.9</v>
          </cell>
        </row>
        <row r="10728">
          <cell r="B10728" t="str">
            <v>TARIFAS BANCARIAS</v>
          </cell>
          <cell r="C10728" t="str">
            <v>(-) Despesas financeiras</v>
          </cell>
          <cell r="I10728" t="str">
            <v>fevereiro</v>
          </cell>
          <cell r="N10728">
            <v>23.99</v>
          </cell>
        </row>
        <row r="10729">
          <cell r="B10729" t="str">
            <v>TAXA ANTECIPACAO RECEBIVEIS</v>
          </cell>
          <cell r="C10729" t="str">
            <v>(-) Despesas financeiras</v>
          </cell>
          <cell r="I10729" t="str">
            <v>fevereiro</v>
          </cell>
          <cell r="N10729">
            <v>3165.86</v>
          </cell>
        </row>
        <row r="10730">
          <cell r="B10730" t="str">
            <v>TARIFAS BANCARIAS</v>
          </cell>
          <cell r="C10730" t="str">
            <v>(-) Despesas financeiras</v>
          </cell>
          <cell r="I10730" t="str">
            <v>fevereiro</v>
          </cell>
          <cell r="N10730">
            <v>77.55</v>
          </cell>
        </row>
        <row r="10731">
          <cell r="B10731" t="str">
            <v>TAXA ANTECIPACAO RECEBIVEIS</v>
          </cell>
          <cell r="C10731" t="str">
            <v>(-) Despesas financeiras</v>
          </cell>
          <cell r="I10731" t="str">
            <v>fevereiro</v>
          </cell>
          <cell r="N10731">
            <v>765.04</v>
          </cell>
        </row>
        <row r="10732">
          <cell r="B10732" t="str">
            <v>TARIFAS BANCARIAS</v>
          </cell>
          <cell r="C10732" t="str">
            <v>(-) Despesas financeiras</v>
          </cell>
          <cell r="I10732" t="str">
            <v>fevereiro</v>
          </cell>
          <cell r="N10732">
            <v>11.65</v>
          </cell>
        </row>
        <row r="10733">
          <cell r="B10733" t="str">
            <v>TARIFAS BANCARIAS</v>
          </cell>
          <cell r="C10733" t="str">
            <v>(-) Despesas financeiras</v>
          </cell>
          <cell r="I10733" t="str">
            <v>fevereiro</v>
          </cell>
          <cell r="N10733">
            <v>40.9</v>
          </cell>
        </row>
        <row r="10734">
          <cell r="B10734" t="str">
            <v>TAXA ANTECIPACAO RECEBIVEIS</v>
          </cell>
          <cell r="C10734" t="str">
            <v>(-) Despesas financeiras</v>
          </cell>
          <cell r="I10734" t="str">
            <v>fevereiro</v>
          </cell>
          <cell r="N10734">
            <v>1476.46</v>
          </cell>
        </row>
        <row r="10735">
          <cell r="B10735" t="str">
            <v>TARIFAS BANCARIAS</v>
          </cell>
          <cell r="C10735" t="str">
            <v>(-) Despesas financeiras</v>
          </cell>
          <cell r="I10735" t="str">
            <v>fevereiro</v>
          </cell>
          <cell r="N10735">
            <v>9.9</v>
          </cell>
        </row>
        <row r="10736">
          <cell r="B10736" t="str">
            <v>TARIFAS BANCARIAS</v>
          </cell>
          <cell r="C10736" t="str">
            <v>(-) Despesas financeiras</v>
          </cell>
          <cell r="I10736" t="str">
            <v>fevereiro</v>
          </cell>
          <cell r="N10736">
            <v>25.26</v>
          </cell>
        </row>
        <row r="10737">
          <cell r="B10737" t="str">
            <v>TAXA ANTECIPACAO RECEBIVEIS</v>
          </cell>
          <cell r="C10737" t="str">
            <v>(-) Despesas financeiras</v>
          </cell>
          <cell r="I10737" t="str">
            <v>fevereiro</v>
          </cell>
          <cell r="N10737">
            <v>1165.6600000000001</v>
          </cell>
        </row>
        <row r="10738">
          <cell r="B10738" t="str">
            <v>TARIFAS BANCARIAS</v>
          </cell>
          <cell r="C10738" t="str">
            <v>(-) Despesas financeiras</v>
          </cell>
          <cell r="I10738" t="str">
            <v>fevereiro</v>
          </cell>
          <cell r="N10738">
            <v>19.8</v>
          </cell>
        </row>
        <row r="10739">
          <cell r="B10739" t="str">
            <v>TARIFAS BANCARIAS</v>
          </cell>
          <cell r="C10739" t="str">
            <v>(-) Despesas financeiras</v>
          </cell>
          <cell r="I10739" t="str">
            <v>fevereiro</v>
          </cell>
          <cell r="N10739">
            <v>51.86</v>
          </cell>
        </row>
        <row r="10740">
          <cell r="B10740" t="str">
            <v>TAXA ANTECIPACAO RECEBIVEIS</v>
          </cell>
          <cell r="C10740" t="str">
            <v>(-) Despesas financeiras</v>
          </cell>
          <cell r="I10740" t="str">
            <v>fevereiro</v>
          </cell>
          <cell r="N10740">
            <v>864.8</v>
          </cell>
        </row>
        <row r="10741">
          <cell r="B10741" t="str">
            <v>TARIFAS BANCARIAS</v>
          </cell>
          <cell r="C10741" t="str">
            <v>(-) Despesas financeiras</v>
          </cell>
          <cell r="I10741" t="str">
            <v>fevereiro</v>
          </cell>
          <cell r="N10741">
            <v>21.55</v>
          </cell>
        </row>
        <row r="10742">
          <cell r="B10742" t="str">
            <v>PAGTO JUROS BANCARIOS</v>
          </cell>
          <cell r="C10742" t="str">
            <v>(-) Despesas financeiras</v>
          </cell>
          <cell r="I10742" t="str">
            <v>fevereiro</v>
          </cell>
          <cell r="N10742">
            <v>42.79</v>
          </cell>
        </row>
        <row r="10743">
          <cell r="B10743" t="str">
            <v>TAXA ANTECIPACAO RECEBIVEIS</v>
          </cell>
          <cell r="C10743" t="str">
            <v>(-) Despesas financeiras</v>
          </cell>
          <cell r="I10743" t="str">
            <v>fevereiro</v>
          </cell>
          <cell r="N10743">
            <v>2980.91</v>
          </cell>
        </row>
        <row r="10744">
          <cell r="B10744" t="str">
            <v>TARIFAS BANCARIAS</v>
          </cell>
          <cell r="C10744" t="str">
            <v>(-) Despesas financeiras</v>
          </cell>
          <cell r="I10744" t="str">
            <v>fevereiro</v>
          </cell>
          <cell r="N10744">
            <v>9.2799999999999994</v>
          </cell>
        </row>
        <row r="10745">
          <cell r="B10745" t="str">
            <v>TARIFAS BANCARIAS</v>
          </cell>
          <cell r="C10745" t="str">
            <v>(-) Despesas financeiras</v>
          </cell>
          <cell r="I10745" t="str">
            <v>fevereiro</v>
          </cell>
          <cell r="N10745">
            <v>9.9</v>
          </cell>
        </row>
        <row r="10746">
          <cell r="B10746" t="str">
            <v>TARIFAS BANCARIAS</v>
          </cell>
          <cell r="C10746" t="str">
            <v>(-) Despesas financeiras</v>
          </cell>
          <cell r="I10746" t="str">
            <v>fevereiro</v>
          </cell>
          <cell r="N10746">
            <v>47.15</v>
          </cell>
        </row>
        <row r="10747">
          <cell r="B10747" t="str">
            <v>IOF</v>
          </cell>
          <cell r="C10747" t="str">
            <v>(-) Despesas financeiras</v>
          </cell>
          <cell r="I10747" t="str">
            <v>fevereiro</v>
          </cell>
          <cell r="N10747">
            <v>186.08</v>
          </cell>
        </row>
        <row r="10748">
          <cell r="B10748" t="str">
            <v>IOF</v>
          </cell>
          <cell r="C10748" t="str">
            <v>(-) Despesas financeiras</v>
          </cell>
          <cell r="I10748" t="str">
            <v>fevereiro</v>
          </cell>
          <cell r="N10748">
            <v>258.27</v>
          </cell>
        </row>
        <row r="10749">
          <cell r="B10749" t="str">
            <v>TAXA ANTECIPACAO RECEBIVEIS</v>
          </cell>
          <cell r="C10749" t="str">
            <v>(-) Despesas financeiras</v>
          </cell>
          <cell r="I10749" t="str">
            <v>fevereiro</v>
          </cell>
          <cell r="N10749">
            <v>475</v>
          </cell>
        </row>
        <row r="10750">
          <cell r="B10750" t="str">
            <v>TAXA ANTECIPACAO RECEBIVEIS</v>
          </cell>
          <cell r="C10750" t="str">
            <v>(-) Despesas financeiras</v>
          </cell>
          <cell r="I10750" t="str">
            <v>fevereiro</v>
          </cell>
          <cell r="N10750">
            <v>664.48</v>
          </cell>
        </row>
        <row r="10751">
          <cell r="B10751" t="str">
            <v>TAXA ANTECIPACAO RECEBIVEIS</v>
          </cell>
          <cell r="C10751" t="str">
            <v>(-) Despesas financeiras</v>
          </cell>
          <cell r="I10751" t="str">
            <v>fevereiro</v>
          </cell>
          <cell r="N10751">
            <v>921.81</v>
          </cell>
        </row>
        <row r="10752">
          <cell r="B10752" t="str">
            <v>TARIFAS BANCARIAS</v>
          </cell>
          <cell r="C10752" t="str">
            <v>(-) Despesas financeiras</v>
          </cell>
          <cell r="I10752" t="str">
            <v>fevereiro</v>
          </cell>
          <cell r="N10752">
            <v>33.729999999999997</v>
          </cell>
        </row>
        <row r="10753">
          <cell r="B10753" t="str">
            <v>TAXA ANTECIPACAO RECEBIVEIS</v>
          </cell>
          <cell r="C10753" t="str">
            <v>(-) Despesas financeiras</v>
          </cell>
          <cell r="I10753" t="str">
            <v>fevereiro</v>
          </cell>
          <cell r="N10753">
            <v>822.04</v>
          </cell>
        </row>
        <row r="10754">
          <cell r="B10754" t="str">
            <v>IOF</v>
          </cell>
          <cell r="C10754" t="str">
            <v>(-) Despesas financeiras</v>
          </cell>
          <cell r="I10754" t="str">
            <v>março</v>
          </cell>
          <cell r="N10754">
            <v>0.12</v>
          </cell>
        </row>
        <row r="10755">
          <cell r="B10755" t="str">
            <v>TARIFAS BANCARIAS</v>
          </cell>
          <cell r="C10755" t="str">
            <v>(-) Despesas financeiras</v>
          </cell>
          <cell r="I10755" t="str">
            <v>março</v>
          </cell>
          <cell r="N10755">
            <v>23.58</v>
          </cell>
        </row>
        <row r="10756">
          <cell r="B10756" t="str">
            <v>TARIFAS BANCARIAS</v>
          </cell>
          <cell r="C10756" t="str">
            <v>(-) Despesas financeiras</v>
          </cell>
          <cell r="I10756" t="str">
            <v>março</v>
          </cell>
          <cell r="N10756">
            <v>82.7</v>
          </cell>
        </row>
        <row r="10757">
          <cell r="B10757" t="str">
            <v>TAXA ANTECIPACAO RECEBIVEIS</v>
          </cell>
          <cell r="C10757" t="str">
            <v>(-) Despesas financeiras</v>
          </cell>
          <cell r="I10757" t="str">
            <v>março</v>
          </cell>
          <cell r="N10757">
            <v>2378.88</v>
          </cell>
        </row>
        <row r="10758">
          <cell r="B10758" t="str">
            <v>IOF</v>
          </cell>
          <cell r="C10758" t="str">
            <v>(-) Despesas financeiras</v>
          </cell>
          <cell r="I10758" t="str">
            <v>março</v>
          </cell>
          <cell r="N10758">
            <v>0.59</v>
          </cell>
        </row>
        <row r="10759">
          <cell r="B10759" t="str">
            <v>TAXA ANTECIPACAO RECEBIVEIS</v>
          </cell>
          <cell r="C10759" t="str">
            <v>(-) Despesas financeiras</v>
          </cell>
          <cell r="I10759" t="str">
            <v>março</v>
          </cell>
          <cell r="N10759">
            <v>168.58</v>
          </cell>
        </row>
        <row r="10760">
          <cell r="B10760" t="str">
            <v>TAXA ANTECIPACAO RECEBIVEIS</v>
          </cell>
          <cell r="C10760" t="str">
            <v>(-) Despesas financeiras</v>
          </cell>
          <cell r="I10760" t="str">
            <v>março</v>
          </cell>
          <cell r="N10760">
            <v>546.42999999999995</v>
          </cell>
        </row>
        <row r="10761">
          <cell r="B10761" t="str">
            <v>TARIFAS BANCARIAS</v>
          </cell>
          <cell r="C10761" t="str">
            <v>(-) Despesas financeiras</v>
          </cell>
          <cell r="I10761" t="str">
            <v>março</v>
          </cell>
          <cell r="N10761">
            <v>35.479999999999997</v>
          </cell>
        </row>
        <row r="10762">
          <cell r="B10762" t="str">
            <v>TAXA ANTECIPACAO RECEBIVEIS</v>
          </cell>
          <cell r="C10762" t="str">
            <v>(-) Despesas financeiras</v>
          </cell>
          <cell r="I10762" t="str">
            <v>março</v>
          </cell>
          <cell r="N10762">
            <v>2806.3</v>
          </cell>
        </row>
        <row r="10763">
          <cell r="B10763" t="str">
            <v>TARIFAS BANCARIAS</v>
          </cell>
          <cell r="C10763" t="str">
            <v>(-) Despesas financeiras</v>
          </cell>
          <cell r="I10763" t="str">
            <v>março</v>
          </cell>
          <cell r="N10763">
            <v>39.729999999999997</v>
          </cell>
        </row>
        <row r="10764">
          <cell r="B10764" t="str">
            <v>TAXA ANTECIPACAO RECEBIVEIS</v>
          </cell>
          <cell r="C10764" t="str">
            <v>(-) Despesas financeiras</v>
          </cell>
          <cell r="I10764" t="str">
            <v>março</v>
          </cell>
          <cell r="N10764">
            <v>267.61</v>
          </cell>
        </row>
        <row r="10765">
          <cell r="B10765" t="str">
            <v>TAXA ANTECIPACAO RECEBIVEIS</v>
          </cell>
          <cell r="C10765" t="str">
            <v>(-) Despesas financeiras</v>
          </cell>
          <cell r="I10765" t="str">
            <v>março</v>
          </cell>
          <cell r="N10765">
            <v>583.08000000000004</v>
          </cell>
        </row>
        <row r="10766">
          <cell r="B10766" t="str">
            <v>TARIFAS BANCARIAS</v>
          </cell>
          <cell r="C10766" t="str">
            <v>(-) Despesas financeiras</v>
          </cell>
          <cell r="I10766" t="str">
            <v>março</v>
          </cell>
          <cell r="N10766">
            <v>5.95</v>
          </cell>
        </row>
        <row r="10767">
          <cell r="B10767" t="str">
            <v>TAXA ANTECIPACAO RECEBIVEIS</v>
          </cell>
          <cell r="C10767" t="str">
            <v>(-) Despesas financeiras</v>
          </cell>
          <cell r="I10767" t="str">
            <v>março</v>
          </cell>
          <cell r="N10767">
            <v>784.89</v>
          </cell>
        </row>
        <row r="10768">
          <cell r="B10768" t="str">
            <v>TARIFAS BANCARIAS</v>
          </cell>
          <cell r="C10768" t="str">
            <v>(-) Despesas financeiras</v>
          </cell>
          <cell r="I10768" t="str">
            <v>março</v>
          </cell>
          <cell r="N10768">
            <v>9.9</v>
          </cell>
        </row>
        <row r="10769">
          <cell r="B10769" t="str">
            <v>TAXA ANTECIPACAO RECEBIVEIS</v>
          </cell>
          <cell r="C10769" t="str">
            <v>(-) Despesas financeiras</v>
          </cell>
          <cell r="I10769" t="str">
            <v>março</v>
          </cell>
          <cell r="N10769">
            <v>1634.77</v>
          </cell>
        </row>
        <row r="10770">
          <cell r="B10770" t="str">
            <v>TARIFAS BANCARIAS</v>
          </cell>
          <cell r="C10770" t="str">
            <v>(-) Despesas financeiras</v>
          </cell>
          <cell r="I10770" t="str">
            <v>março</v>
          </cell>
          <cell r="N10770">
            <v>30.3</v>
          </cell>
        </row>
        <row r="10771">
          <cell r="B10771" t="str">
            <v>TAXA ANTECIPACAO RECEBIVEIS</v>
          </cell>
          <cell r="C10771" t="str">
            <v>(-) Despesas financeiras</v>
          </cell>
          <cell r="I10771" t="str">
            <v>março</v>
          </cell>
          <cell r="N10771">
            <v>4272.5200000000004</v>
          </cell>
        </row>
        <row r="10772">
          <cell r="B10772" t="str">
            <v>TARIFAS BANCARIAS</v>
          </cell>
          <cell r="C10772" t="str">
            <v>(-) Despesas financeiras</v>
          </cell>
          <cell r="I10772" t="str">
            <v>março</v>
          </cell>
          <cell r="N10772">
            <v>9.9</v>
          </cell>
        </row>
        <row r="10773">
          <cell r="B10773" t="str">
            <v>TARIFAS BANCARIAS</v>
          </cell>
          <cell r="C10773" t="str">
            <v>(-) Despesas financeiras</v>
          </cell>
          <cell r="I10773" t="str">
            <v>março</v>
          </cell>
          <cell r="N10773">
            <v>59.4</v>
          </cell>
        </row>
        <row r="10774">
          <cell r="B10774" t="str">
            <v>TAXA ANTECIPACAO RECEBIVEIS</v>
          </cell>
          <cell r="C10774" t="str">
            <v>(-) Despesas financeiras</v>
          </cell>
          <cell r="I10774" t="str">
            <v>março</v>
          </cell>
          <cell r="N10774">
            <v>613.24</v>
          </cell>
        </row>
        <row r="10775">
          <cell r="B10775" t="str">
            <v>TARIFAS BANCARIAS</v>
          </cell>
          <cell r="C10775" t="str">
            <v>(-) Despesas financeiras</v>
          </cell>
          <cell r="I10775" t="str">
            <v>março</v>
          </cell>
          <cell r="N10775">
            <v>3.51</v>
          </cell>
        </row>
        <row r="10776">
          <cell r="B10776" t="str">
            <v>TAXA ANTECIPACAO RECEBIVEIS</v>
          </cell>
          <cell r="C10776" t="str">
            <v>(-) Despesas financeiras</v>
          </cell>
          <cell r="I10776" t="str">
            <v>março</v>
          </cell>
          <cell r="N10776">
            <v>696.69</v>
          </cell>
        </row>
        <row r="10777">
          <cell r="B10777" t="str">
            <v>TARIFAS BANCARIAS</v>
          </cell>
          <cell r="C10777" t="str">
            <v>(-) Despesas financeiras</v>
          </cell>
          <cell r="I10777" t="str">
            <v>março</v>
          </cell>
          <cell r="N10777">
            <v>19.8</v>
          </cell>
        </row>
        <row r="10778">
          <cell r="B10778" t="str">
            <v>TARIFAS BANCARIAS</v>
          </cell>
          <cell r="C10778" t="str">
            <v>(-) Despesas financeiras</v>
          </cell>
          <cell r="I10778" t="str">
            <v>março</v>
          </cell>
          <cell r="N10778">
            <v>19.8</v>
          </cell>
        </row>
        <row r="10779">
          <cell r="B10779" t="str">
            <v>TAXA ANTECIPACAO RECEBIVEIS</v>
          </cell>
          <cell r="C10779" t="str">
            <v>(-) Despesas financeiras</v>
          </cell>
          <cell r="I10779" t="str">
            <v>março</v>
          </cell>
          <cell r="N10779">
            <v>800.17</v>
          </cell>
        </row>
        <row r="10780">
          <cell r="B10780" t="str">
            <v>TARIFAS BANCARIAS</v>
          </cell>
          <cell r="C10780" t="str">
            <v>(-) Despesas financeiras</v>
          </cell>
          <cell r="I10780" t="str">
            <v>março</v>
          </cell>
          <cell r="N10780">
            <v>9.9</v>
          </cell>
        </row>
        <row r="10781">
          <cell r="B10781" t="str">
            <v>TARIFAS BANCARIAS</v>
          </cell>
          <cell r="C10781" t="str">
            <v>(-) Despesas financeiras</v>
          </cell>
          <cell r="I10781" t="str">
            <v>março</v>
          </cell>
          <cell r="N10781">
            <v>22.08</v>
          </cell>
        </row>
        <row r="10782">
          <cell r="B10782" t="str">
            <v>TAXA ANTECIPACAO RECEBIVEIS</v>
          </cell>
          <cell r="C10782" t="str">
            <v>(-) Despesas financeiras</v>
          </cell>
          <cell r="I10782" t="str">
            <v>março</v>
          </cell>
          <cell r="N10782">
            <v>909.42</v>
          </cell>
        </row>
        <row r="10783">
          <cell r="B10783" t="str">
            <v>PAGTO JUROS BANCARIOS</v>
          </cell>
          <cell r="C10783" t="str">
            <v>(-) Despesas financeiras</v>
          </cell>
          <cell r="I10783" t="str">
            <v>março</v>
          </cell>
          <cell r="N10783">
            <v>31.96</v>
          </cell>
        </row>
        <row r="10784">
          <cell r="B10784" t="str">
            <v>TARIFAS BANCARIAS</v>
          </cell>
          <cell r="C10784" t="str">
            <v>(-) Despesas financeiras</v>
          </cell>
          <cell r="I10784" t="str">
            <v>março</v>
          </cell>
          <cell r="N10784">
            <v>32.19</v>
          </cell>
        </row>
        <row r="10785">
          <cell r="B10785" t="str">
            <v>TAXA ANTECIPACAO RECEBIVEIS</v>
          </cell>
          <cell r="C10785" t="str">
            <v>(-) Despesas financeiras</v>
          </cell>
          <cell r="I10785" t="str">
            <v>março</v>
          </cell>
          <cell r="N10785">
            <v>3562.33</v>
          </cell>
        </row>
        <row r="10786">
          <cell r="B10786" t="str">
            <v>TARIFAS BANCARIAS</v>
          </cell>
          <cell r="C10786" t="str">
            <v>(-) Despesas financeiras</v>
          </cell>
          <cell r="I10786" t="str">
            <v>março</v>
          </cell>
          <cell r="N10786">
            <v>9.2799999999999994</v>
          </cell>
        </row>
        <row r="10787">
          <cell r="B10787" t="str">
            <v>TARIFAS BANCARIAS</v>
          </cell>
          <cell r="C10787" t="str">
            <v>(-) Despesas financeiras</v>
          </cell>
          <cell r="I10787" t="str">
            <v>março</v>
          </cell>
          <cell r="N10787">
            <v>9.9</v>
          </cell>
        </row>
        <row r="10788">
          <cell r="B10788" t="str">
            <v>TARIFAS BANCARIAS</v>
          </cell>
          <cell r="C10788" t="str">
            <v>(-) Despesas financeiras</v>
          </cell>
          <cell r="I10788" t="str">
            <v>março</v>
          </cell>
          <cell r="N10788">
            <v>9.9</v>
          </cell>
        </row>
        <row r="10789">
          <cell r="B10789" t="str">
            <v xml:space="preserve">MULTA E JUROS </v>
          </cell>
          <cell r="C10789" t="str">
            <v>(-) Despesas financeiras</v>
          </cell>
          <cell r="I10789" t="str">
            <v>março</v>
          </cell>
          <cell r="N10789">
            <v>452.36</v>
          </cell>
        </row>
        <row r="10790">
          <cell r="B10790" t="str">
            <v>TAXA ANTECIPACAO RECEBIVEIS</v>
          </cell>
          <cell r="C10790" t="str">
            <v>(-) Despesas financeiras</v>
          </cell>
          <cell r="I10790" t="str">
            <v>março</v>
          </cell>
          <cell r="N10790">
            <v>464.67</v>
          </cell>
        </row>
        <row r="10791">
          <cell r="B10791" t="str">
            <v>TARIFAS BANCARIAS</v>
          </cell>
          <cell r="C10791" t="str">
            <v>(-) Despesas financeiras</v>
          </cell>
          <cell r="I10791" t="str">
            <v>março</v>
          </cell>
          <cell r="N10791">
            <v>34.6</v>
          </cell>
        </row>
        <row r="10792">
          <cell r="B10792" t="str">
            <v>TAXA ANTECIPACAO RECEBIVEIS</v>
          </cell>
          <cell r="C10792" t="str">
            <v>(-) Despesas financeiras</v>
          </cell>
          <cell r="I10792" t="str">
            <v>março</v>
          </cell>
          <cell r="N10792">
            <v>655.71</v>
          </cell>
        </row>
        <row r="10793">
          <cell r="B10793" t="str">
            <v>TARIFAS BANCARIAS</v>
          </cell>
          <cell r="C10793" t="str">
            <v>(-) Despesas financeiras</v>
          </cell>
          <cell r="I10793" t="str">
            <v>março</v>
          </cell>
          <cell r="N10793">
            <v>9.9</v>
          </cell>
        </row>
        <row r="10794">
          <cell r="B10794" t="str">
            <v>TAXA ANTECIPACAO RECEBIVEIS</v>
          </cell>
          <cell r="C10794" t="str">
            <v>(-) Despesas financeiras</v>
          </cell>
          <cell r="I10794" t="str">
            <v>março</v>
          </cell>
          <cell r="N10794">
            <v>1212.0899999999999</v>
          </cell>
        </row>
        <row r="10795">
          <cell r="B10795" t="str">
            <v>TARIFAS BANCARIAS</v>
          </cell>
          <cell r="C10795" t="str">
            <v>(-) Despesas financeiras</v>
          </cell>
          <cell r="I10795" t="str">
            <v>março</v>
          </cell>
          <cell r="N10795">
            <v>9.9</v>
          </cell>
        </row>
        <row r="10796">
          <cell r="B10796" t="str">
            <v>TAXA ANTECIPACAO RECEBIVEIS</v>
          </cell>
          <cell r="C10796" t="str">
            <v>(-) Despesas financeiras</v>
          </cell>
          <cell r="I10796" t="str">
            <v>março</v>
          </cell>
          <cell r="N10796">
            <v>828.23</v>
          </cell>
        </row>
        <row r="10797">
          <cell r="B10797" t="str">
            <v>TARIFAS BANCARIAS</v>
          </cell>
          <cell r="C10797" t="str">
            <v>(-) Despesas financeiras</v>
          </cell>
          <cell r="I10797" t="str">
            <v>março</v>
          </cell>
          <cell r="N10797">
            <v>69.3</v>
          </cell>
        </row>
        <row r="10798">
          <cell r="B10798" t="str">
            <v>TARIFAS BANCARIAS</v>
          </cell>
          <cell r="C10798" t="str">
            <v>(-) Despesas financeiras</v>
          </cell>
          <cell r="I10798" t="str">
            <v>março</v>
          </cell>
          <cell r="N10798">
            <v>140</v>
          </cell>
        </row>
        <row r="10799">
          <cell r="B10799" t="str">
            <v>TAXA ANTECIPACAO RECEBIVEIS</v>
          </cell>
          <cell r="C10799" t="str">
            <v>(-) Despesas financeiras</v>
          </cell>
          <cell r="I10799" t="str">
            <v>março</v>
          </cell>
          <cell r="N10799">
            <v>4427.91</v>
          </cell>
        </row>
        <row r="10800">
          <cell r="B10800" t="str">
            <v>IOF</v>
          </cell>
          <cell r="C10800" t="str">
            <v>(-) Despesas financeiras</v>
          </cell>
          <cell r="I10800" t="str">
            <v>abril</v>
          </cell>
          <cell r="N10800">
            <v>0.26</v>
          </cell>
        </row>
        <row r="10801">
          <cell r="B10801" t="str">
            <v>TARIFAS BANCARIAS</v>
          </cell>
          <cell r="C10801" t="str">
            <v>(-) Despesas financeiras</v>
          </cell>
          <cell r="I10801" t="str">
            <v>abril</v>
          </cell>
          <cell r="N10801">
            <v>9.9</v>
          </cell>
        </row>
        <row r="10802">
          <cell r="B10802" t="str">
            <v>IOF</v>
          </cell>
          <cell r="C10802" t="str">
            <v>(-) Despesas financeiras</v>
          </cell>
          <cell r="I10802" t="str">
            <v>abril</v>
          </cell>
          <cell r="N10802">
            <v>24.72</v>
          </cell>
        </row>
        <row r="10803">
          <cell r="B10803" t="str">
            <v>TARIFAS BANCARIAS</v>
          </cell>
          <cell r="C10803" t="str">
            <v>(-) Despesas financeiras</v>
          </cell>
          <cell r="I10803" t="str">
            <v>abril</v>
          </cell>
          <cell r="N10803">
            <v>44.64</v>
          </cell>
        </row>
        <row r="10804">
          <cell r="B10804" t="str">
            <v>TAXA ANTECIPACAO RECEBIVEIS</v>
          </cell>
          <cell r="C10804" t="str">
            <v>(-) Despesas financeiras</v>
          </cell>
          <cell r="I10804" t="str">
            <v>abril</v>
          </cell>
          <cell r="N10804">
            <v>516.89</v>
          </cell>
        </row>
        <row r="10805">
          <cell r="B10805" t="str">
            <v>TAXA ANTECIPACAO RECEBIVEIS</v>
          </cell>
          <cell r="C10805" t="str">
            <v>(-) Despesas financeiras</v>
          </cell>
          <cell r="I10805" t="str">
            <v>abril</v>
          </cell>
          <cell r="N10805">
            <v>928.8</v>
          </cell>
        </row>
        <row r="10806">
          <cell r="B10806" t="str">
            <v>TAXA ANTECIPACAO RECEBIVEIS</v>
          </cell>
          <cell r="C10806" t="str">
            <v>(-) Despesas financeiras</v>
          </cell>
          <cell r="I10806" t="str">
            <v>abril</v>
          </cell>
          <cell r="N10806">
            <v>1166.8599999999999</v>
          </cell>
        </row>
        <row r="10807">
          <cell r="B10807" t="str">
            <v>TAXA ANTECIPACAO RECEBIVEIS</v>
          </cell>
          <cell r="C10807" t="str">
            <v>(-) Despesas financeiras</v>
          </cell>
          <cell r="I10807" t="str">
            <v>abril</v>
          </cell>
          <cell r="N10807">
            <v>4603.42</v>
          </cell>
        </row>
        <row r="10808">
          <cell r="B10808" t="str">
            <v>TARIFAS BANCARIAS</v>
          </cell>
          <cell r="C10808" t="str">
            <v>(-) Despesas financeiras</v>
          </cell>
          <cell r="I10808" t="str">
            <v>abril</v>
          </cell>
          <cell r="N10808">
            <v>32.39</v>
          </cell>
        </row>
        <row r="10809">
          <cell r="B10809" t="str">
            <v>TAXA ANTECIPACAO RECEBIVEIS</v>
          </cell>
          <cell r="C10809" t="str">
            <v>(-) Despesas financeiras</v>
          </cell>
          <cell r="I10809" t="str">
            <v>abril</v>
          </cell>
          <cell r="N10809">
            <v>554.5</v>
          </cell>
        </row>
        <row r="10810">
          <cell r="B10810" t="str">
            <v>TARIFAS BANCARIAS</v>
          </cell>
          <cell r="C10810" t="str">
            <v>(-) Despesas financeiras</v>
          </cell>
          <cell r="I10810" t="str">
            <v>abril</v>
          </cell>
          <cell r="N10810">
            <v>29.7</v>
          </cell>
        </row>
        <row r="10811">
          <cell r="B10811" t="str">
            <v>TAXA ANTECIPACAO RECEBIVEIS</v>
          </cell>
          <cell r="C10811" t="str">
            <v>(-) Despesas financeiras</v>
          </cell>
          <cell r="I10811" t="str">
            <v>abril</v>
          </cell>
          <cell r="N10811">
            <v>860.19</v>
          </cell>
        </row>
        <row r="10812">
          <cell r="B10812" t="str">
            <v>TARIFAS BANCARIAS</v>
          </cell>
          <cell r="C10812" t="str">
            <v>(-) Despesas financeiras</v>
          </cell>
          <cell r="I10812" t="str">
            <v>abril</v>
          </cell>
          <cell r="N10812">
            <v>9.9</v>
          </cell>
        </row>
        <row r="10813">
          <cell r="B10813" t="str">
            <v>TARIFAS BANCARIAS</v>
          </cell>
          <cell r="C10813" t="str">
            <v>(-) Despesas financeiras</v>
          </cell>
          <cell r="I10813" t="str">
            <v>abril</v>
          </cell>
          <cell r="N10813">
            <v>29.7</v>
          </cell>
        </row>
        <row r="10814">
          <cell r="B10814" t="str">
            <v>TAXA ANTECIPACAO RECEBIVEIS</v>
          </cell>
          <cell r="C10814" t="str">
            <v>(-) Despesas financeiras</v>
          </cell>
          <cell r="I10814" t="str">
            <v>abril</v>
          </cell>
          <cell r="N10814">
            <v>1066.6199999999999</v>
          </cell>
        </row>
        <row r="10815">
          <cell r="B10815" t="str">
            <v>TARIFAS BANCARIAS</v>
          </cell>
          <cell r="C10815" t="str">
            <v>(-) Despesas financeiras</v>
          </cell>
          <cell r="I10815" t="str">
            <v>abril</v>
          </cell>
          <cell r="N10815">
            <v>39.6</v>
          </cell>
        </row>
        <row r="10816">
          <cell r="B10816" t="str">
            <v>TAXA ANTECIPACAO RECEBIVEIS</v>
          </cell>
          <cell r="C10816" t="str">
            <v>(-) Despesas financeiras</v>
          </cell>
          <cell r="I10816" t="str">
            <v>abril</v>
          </cell>
          <cell r="N10816">
            <v>1140.0899999999999</v>
          </cell>
        </row>
        <row r="10817">
          <cell r="B10817" t="str">
            <v>TARIFAS BANCARIAS</v>
          </cell>
          <cell r="C10817" t="str">
            <v>(-) Despesas financeiras</v>
          </cell>
          <cell r="I10817" t="str">
            <v>abril</v>
          </cell>
          <cell r="N10817">
            <v>9.9</v>
          </cell>
        </row>
        <row r="10818">
          <cell r="B10818" t="str">
            <v>TAXA ANTECIPACAO RECEBIVEIS</v>
          </cell>
          <cell r="C10818" t="str">
            <v>(-) Despesas financeiras</v>
          </cell>
          <cell r="I10818" t="str">
            <v>abril</v>
          </cell>
          <cell r="N10818">
            <v>3542.42</v>
          </cell>
        </row>
        <row r="10819">
          <cell r="B10819" t="str">
            <v>TARIFAS BANCARIAS</v>
          </cell>
          <cell r="C10819" t="str">
            <v>(-) Despesas financeiras</v>
          </cell>
          <cell r="I10819" t="str">
            <v>abril</v>
          </cell>
          <cell r="N10819">
            <v>29.7</v>
          </cell>
        </row>
        <row r="10820">
          <cell r="B10820" t="str">
            <v>TAXA ANTECIPACAO RECEBIVEIS</v>
          </cell>
          <cell r="C10820" t="str">
            <v>(-) Despesas financeiras</v>
          </cell>
          <cell r="I10820" t="str">
            <v>abril</v>
          </cell>
          <cell r="N10820">
            <v>446.92</v>
          </cell>
        </row>
        <row r="10821">
          <cell r="B10821" t="str">
            <v>TARIFAS BANCARIAS</v>
          </cell>
          <cell r="C10821" t="str">
            <v>(-) Despesas financeiras</v>
          </cell>
          <cell r="I10821" t="str">
            <v>abril</v>
          </cell>
          <cell r="N10821">
            <v>32.409999999999997</v>
          </cell>
        </row>
        <row r="10822">
          <cell r="B10822" t="str">
            <v>TAXA ANTECIPACAO RECEBIVEIS</v>
          </cell>
          <cell r="C10822" t="str">
            <v>(-) Despesas financeiras</v>
          </cell>
          <cell r="I10822" t="str">
            <v>abril</v>
          </cell>
          <cell r="N10822">
            <v>601.32000000000005</v>
          </cell>
        </row>
        <row r="10823">
          <cell r="B10823" t="str">
            <v>TARIFAS BANCARIAS</v>
          </cell>
          <cell r="C10823" t="str">
            <v>(-) Despesas financeiras</v>
          </cell>
          <cell r="I10823" t="str">
            <v>abril</v>
          </cell>
          <cell r="N10823">
            <v>43.63</v>
          </cell>
        </row>
        <row r="10824">
          <cell r="B10824" t="str">
            <v>TAXA ANTECIPACAO RECEBIVEIS</v>
          </cell>
          <cell r="C10824" t="str">
            <v>(-) Despesas financeiras</v>
          </cell>
          <cell r="I10824" t="str">
            <v>abril</v>
          </cell>
          <cell r="N10824">
            <v>702.54</v>
          </cell>
        </row>
        <row r="10825">
          <cell r="B10825" t="str">
            <v>TARIFAS BANCARIAS</v>
          </cell>
          <cell r="C10825" t="str">
            <v>(-) Despesas financeiras</v>
          </cell>
          <cell r="I10825" t="str">
            <v>abril</v>
          </cell>
          <cell r="N10825">
            <v>9.9</v>
          </cell>
        </row>
        <row r="10826">
          <cell r="B10826" t="str">
            <v>TARIFAS BANCARIAS</v>
          </cell>
          <cell r="C10826" t="str">
            <v>(-) Despesas financeiras</v>
          </cell>
          <cell r="I10826" t="str">
            <v>abril</v>
          </cell>
          <cell r="N10826">
            <v>16.28</v>
          </cell>
        </row>
        <row r="10827">
          <cell r="B10827" t="str">
            <v>PAGTO JUROS BANCARIOS</v>
          </cell>
          <cell r="C10827" t="str">
            <v>(-) Despesas financeiras</v>
          </cell>
          <cell r="I10827" t="str">
            <v>abril</v>
          </cell>
          <cell r="N10827">
            <v>48.74</v>
          </cell>
        </row>
        <row r="10828">
          <cell r="B10828" t="str">
            <v>TAXA ANTECIPACAO RECEBIVEIS</v>
          </cell>
          <cell r="C10828" t="str">
            <v>(-) Despesas financeiras</v>
          </cell>
          <cell r="I10828" t="str">
            <v>abril</v>
          </cell>
          <cell r="N10828">
            <v>3094.57</v>
          </cell>
        </row>
        <row r="10829">
          <cell r="B10829" t="str">
            <v>TARIFAS BANCARIAS</v>
          </cell>
          <cell r="C10829" t="str">
            <v>(-) Despesas financeiras</v>
          </cell>
          <cell r="I10829" t="str">
            <v>abril</v>
          </cell>
          <cell r="N10829">
            <v>19.8</v>
          </cell>
        </row>
        <row r="10830">
          <cell r="B10830" t="str">
            <v>TAXA ANTECIPACAO RECEBIVEIS</v>
          </cell>
          <cell r="C10830" t="str">
            <v>(-) Despesas financeiras</v>
          </cell>
          <cell r="I10830" t="str">
            <v>abril</v>
          </cell>
          <cell r="N10830">
            <v>503.18</v>
          </cell>
        </row>
        <row r="10831">
          <cell r="B10831" t="str">
            <v>TARIFAS BANCARIAS</v>
          </cell>
          <cell r="C10831" t="str">
            <v>(-) Despesas financeiras</v>
          </cell>
          <cell r="I10831" t="str">
            <v>abril</v>
          </cell>
          <cell r="N10831">
            <v>6.55</v>
          </cell>
        </row>
        <row r="10832">
          <cell r="B10832" t="str">
            <v>TARIFAS BANCARIAS</v>
          </cell>
          <cell r="C10832" t="str">
            <v>(-) Despesas financeiras</v>
          </cell>
          <cell r="I10832" t="str">
            <v>abril</v>
          </cell>
          <cell r="N10832">
            <v>9.9</v>
          </cell>
        </row>
        <row r="10833">
          <cell r="B10833" t="str">
            <v>TAXA ANTECIPACAO RECEBIVEIS</v>
          </cell>
          <cell r="C10833" t="str">
            <v>(-) Despesas financeiras</v>
          </cell>
          <cell r="I10833" t="str">
            <v>abril</v>
          </cell>
          <cell r="N10833">
            <v>1001.97</v>
          </cell>
        </row>
        <row r="10834">
          <cell r="B10834" t="str">
            <v>TARIFAS BANCARIAS</v>
          </cell>
          <cell r="C10834" t="str">
            <v>(-) Despesas financeiras</v>
          </cell>
          <cell r="I10834" t="str">
            <v>abril</v>
          </cell>
          <cell r="N10834">
            <v>9.2799999999999994</v>
          </cell>
        </row>
        <row r="10835">
          <cell r="B10835" t="str">
            <v>TARIFAS BANCARIAS</v>
          </cell>
          <cell r="C10835" t="str">
            <v>(-) Despesas financeiras</v>
          </cell>
          <cell r="I10835" t="str">
            <v>abril</v>
          </cell>
          <cell r="N10835">
            <v>29.7</v>
          </cell>
        </row>
        <row r="10836">
          <cell r="B10836" t="str">
            <v>IOF</v>
          </cell>
          <cell r="C10836" t="str">
            <v>(-) Despesas financeiras</v>
          </cell>
          <cell r="I10836" t="str">
            <v>abril</v>
          </cell>
          <cell r="N10836">
            <v>125.03</v>
          </cell>
        </row>
        <row r="10837">
          <cell r="B10837" t="str">
            <v>TAXA ANTECIPACAO RECEBIVEIS</v>
          </cell>
          <cell r="C10837" t="str">
            <v>(-) Despesas financeiras</v>
          </cell>
          <cell r="I10837" t="str">
            <v>abril</v>
          </cell>
          <cell r="N10837">
            <v>1563.89</v>
          </cell>
        </row>
        <row r="10838">
          <cell r="B10838" t="str">
            <v>TARIFAS BANCARIAS</v>
          </cell>
          <cell r="C10838" t="str">
            <v>(-) Despesas financeiras</v>
          </cell>
          <cell r="I10838" t="str">
            <v>abril</v>
          </cell>
          <cell r="N10838">
            <v>9.9</v>
          </cell>
        </row>
        <row r="10839">
          <cell r="B10839" t="str">
            <v>TAXA ANTECIPACAO RECEBIVEIS</v>
          </cell>
          <cell r="C10839" t="str">
            <v>(-) Despesas financeiras</v>
          </cell>
          <cell r="I10839" t="str">
            <v>abril</v>
          </cell>
          <cell r="N10839">
            <v>3878.4</v>
          </cell>
        </row>
        <row r="10840">
          <cell r="B10840" t="str">
            <v>TARIFAS BANCARIAS</v>
          </cell>
          <cell r="C10840" t="str">
            <v>(-) Despesas financeiras</v>
          </cell>
          <cell r="I10840" t="str">
            <v>abril</v>
          </cell>
          <cell r="N10840">
            <v>11.65</v>
          </cell>
        </row>
        <row r="10841">
          <cell r="B10841" t="str">
            <v>TAXA ANTECIPACAO RECEBIVEIS</v>
          </cell>
          <cell r="C10841" t="str">
            <v>(-) Despesas financeiras</v>
          </cell>
          <cell r="I10841" t="str">
            <v>abril</v>
          </cell>
          <cell r="N10841">
            <v>666.64</v>
          </cell>
        </row>
        <row r="10842">
          <cell r="B10842" t="str">
            <v>TARIFAS BANCARIAS</v>
          </cell>
          <cell r="C10842" t="str">
            <v>(-) Despesas financeiras</v>
          </cell>
          <cell r="I10842" t="str">
            <v>abril</v>
          </cell>
          <cell r="N10842">
            <v>5.1100000000000003</v>
          </cell>
        </row>
        <row r="10843">
          <cell r="B10843" t="str">
            <v>TARIFAS BANCARIAS</v>
          </cell>
          <cell r="C10843" t="str">
            <v>(-) Despesas financeiras</v>
          </cell>
          <cell r="I10843" t="str">
            <v>abril</v>
          </cell>
          <cell r="N10843">
            <v>19.8</v>
          </cell>
        </row>
        <row r="10844">
          <cell r="B10844" t="str">
            <v>TARIFAS BANCARIAS</v>
          </cell>
          <cell r="C10844" t="str">
            <v>(-) Despesas financeiras</v>
          </cell>
          <cell r="I10844" t="str">
            <v>abril</v>
          </cell>
          <cell r="N10844">
            <v>280</v>
          </cell>
        </row>
        <row r="10845">
          <cell r="B10845" t="str">
            <v>TAXA ANTECIPACAO RECEBIVEIS</v>
          </cell>
          <cell r="C10845" t="str">
            <v>(-) Despesas financeiras</v>
          </cell>
          <cell r="I10845" t="str">
            <v>abril</v>
          </cell>
          <cell r="N10845">
            <v>615.76</v>
          </cell>
        </row>
        <row r="10846">
          <cell r="B10846" t="str">
            <v>TARIFAS BANCARIAS</v>
          </cell>
          <cell r="C10846" t="str">
            <v>(-) Despesas financeiras</v>
          </cell>
          <cell r="I10846" t="str">
            <v>maio</v>
          </cell>
          <cell r="N10846">
            <v>118.56</v>
          </cell>
        </row>
        <row r="10847">
          <cell r="B10847" t="str">
            <v>TAXA ANTECIPACAO RECEBIVEIS</v>
          </cell>
          <cell r="C10847" t="str">
            <v>(-) Despesas financeiras</v>
          </cell>
          <cell r="I10847" t="str">
            <v>maio</v>
          </cell>
          <cell r="N10847">
            <v>1649.76</v>
          </cell>
        </row>
        <row r="10848">
          <cell r="B10848" t="str">
            <v>IOF</v>
          </cell>
          <cell r="C10848" t="str">
            <v>(-) Despesas financeiras</v>
          </cell>
          <cell r="I10848" t="str">
            <v>maio</v>
          </cell>
          <cell r="N10848">
            <v>12.13</v>
          </cell>
        </row>
        <row r="10849">
          <cell r="B10849" t="str">
            <v>IOF</v>
          </cell>
          <cell r="C10849" t="str">
            <v>(-) Despesas financeiras</v>
          </cell>
          <cell r="I10849" t="str">
            <v>maio</v>
          </cell>
          <cell r="N10849">
            <v>0.28999999999999998</v>
          </cell>
        </row>
        <row r="10850">
          <cell r="B10850" t="str">
            <v>TARIFAS BANCARIAS</v>
          </cell>
          <cell r="C10850" t="str">
            <v>(-) Despesas financeiras</v>
          </cell>
          <cell r="I10850" t="str">
            <v>maio</v>
          </cell>
          <cell r="N10850">
            <v>25.28</v>
          </cell>
        </row>
        <row r="10851">
          <cell r="B10851" t="str">
            <v>IOF</v>
          </cell>
          <cell r="C10851" t="str">
            <v>(-) Despesas financeiras</v>
          </cell>
          <cell r="I10851" t="str">
            <v>maio</v>
          </cell>
          <cell r="N10851">
            <v>11.97</v>
          </cell>
        </row>
        <row r="10852">
          <cell r="B10852" t="str">
            <v>TAXA ANTECIPACAO RECEBIVEIS</v>
          </cell>
          <cell r="C10852" t="str">
            <v>(-) Despesas financeiras</v>
          </cell>
          <cell r="I10852" t="str">
            <v>maio</v>
          </cell>
          <cell r="N10852">
            <v>2339.34</v>
          </cell>
        </row>
        <row r="10853">
          <cell r="B10853" t="str">
            <v>TAXA ANTECIPACAO RECEBIVEIS</v>
          </cell>
          <cell r="C10853" t="str">
            <v>(-) Despesas financeiras</v>
          </cell>
          <cell r="I10853" t="str">
            <v>maio</v>
          </cell>
          <cell r="N10853">
            <v>435.17</v>
          </cell>
        </row>
        <row r="10854">
          <cell r="B10854" t="str">
            <v>TARIFAS BANCARIAS</v>
          </cell>
          <cell r="C10854" t="str">
            <v>(-) Despesas financeiras</v>
          </cell>
          <cell r="I10854" t="str">
            <v>maio</v>
          </cell>
          <cell r="N10854">
            <v>2.52</v>
          </cell>
        </row>
        <row r="10855">
          <cell r="B10855" t="str">
            <v>TAXA ANTECIPACAO RECEBIVEIS</v>
          </cell>
          <cell r="C10855" t="str">
            <v>(-) Despesas financeiras</v>
          </cell>
          <cell r="I10855" t="str">
            <v>maio</v>
          </cell>
          <cell r="N10855">
            <v>963.42</v>
          </cell>
        </row>
        <row r="10856">
          <cell r="B10856" t="str">
            <v>TARIFAS BANCARIAS</v>
          </cell>
          <cell r="C10856" t="str">
            <v>(-) Despesas financeiras</v>
          </cell>
          <cell r="I10856" t="str">
            <v>maio</v>
          </cell>
          <cell r="N10856">
            <v>23.72</v>
          </cell>
        </row>
        <row r="10857">
          <cell r="B10857" t="str">
            <v>TAXA ANTECIPACAO RECEBIVEIS</v>
          </cell>
          <cell r="C10857" t="str">
            <v>(-) Despesas financeiras</v>
          </cell>
          <cell r="I10857" t="str">
            <v>maio</v>
          </cell>
          <cell r="N10857">
            <v>683.25</v>
          </cell>
        </row>
        <row r="10858">
          <cell r="B10858" t="str">
            <v>TARIFAS BANCARIAS</v>
          </cell>
          <cell r="C10858" t="str">
            <v>(-) Despesas financeiras</v>
          </cell>
          <cell r="I10858" t="str">
            <v>maio</v>
          </cell>
          <cell r="N10858">
            <v>30.32</v>
          </cell>
        </row>
        <row r="10859">
          <cell r="B10859" t="str">
            <v>TAXA ANTECIPACAO RECEBIVEIS</v>
          </cell>
          <cell r="C10859" t="str">
            <v>(-) Despesas financeiras</v>
          </cell>
          <cell r="I10859" t="str">
            <v>maio</v>
          </cell>
          <cell r="N10859">
            <v>1292.8399999999999</v>
          </cell>
        </row>
        <row r="10860">
          <cell r="B10860" t="str">
            <v>TARIFAS BANCARIAS</v>
          </cell>
          <cell r="C10860" t="str">
            <v>(-) Despesas financeiras</v>
          </cell>
          <cell r="I10860" t="str">
            <v>maio</v>
          </cell>
          <cell r="N10860">
            <v>31.45</v>
          </cell>
        </row>
        <row r="10861">
          <cell r="B10861" t="str">
            <v>TARIFAS BANCARIAS</v>
          </cell>
          <cell r="C10861" t="str">
            <v>(-) Despesas financeiras</v>
          </cell>
          <cell r="I10861" t="str">
            <v>maio</v>
          </cell>
          <cell r="N10861">
            <v>19.8</v>
          </cell>
        </row>
        <row r="10862">
          <cell r="B10862" t="str">
            <v>TAXA ANTECIPACAO RECEBIVEIS</v>
          </cell>
          <cell r="C10862" t="str">
            <v>(-) Despesas financeiras</v>
          </cell>
          <cell r="I10862" t="str">
            <v>maio</v>
          </cell>
          <cell r="N10862">
            <v>3144.63</v>
          </cell>
        </row>
        <row r="10863">
          <cell r="B10863" t="str">
            <v>TARIFAS BANCARIAS</v>
          </cell>
          <cell r="C10863" t="str">
            <v>(-) Despesas financeiras</v>
          </cell>
          <cell r="I10863" t="str">
            <v>maio</v>
          </cell>
          <cell r="N10863">
            <v>45.65</v>
          </cell>
        </row>
        <row r="10864">
          <cell r="B10864" t="str">
            <v>TAXA ANTECIPACAO RECEBIVEIS</v>
          </cell>
          <cell r="C10864" t="str">
            <v>(-) Despesas financeiras</v>
          </cell>
          <cell r="I10864" t="str">
            <v>maio</v>
          </cell>
          <cell r="N10864">
            <v>207.08</v>
          </cell>
        </row>
        <row r="10865">
          <cell r="B10865" t="str">
            <v>TAXA ANTECIPACAO RECEBIVEIS</v>
          </cell>
          <cell r="C10865" t="str">
            <v>(-) Despesas financeiras</v>
          </cell>
          <cell r="I10865" t="str">
            <v>maio</v>
          </cell>
          <cell r="N10865">
            <v>820.15</v>
          </cell>
        </row>
        <row r="10866">
          <cell r="B10866" t="str">
            <v>TARIFAS BANCARIAS</v>
          </cell>
          <cell r="C10866" t="str">
            <v>(-) Despesas financeiras</v>
          </cell>
          <cell r="I10866" t="str">
            <v>maio</v>
          </cell>
          <cell r="N10866">
            <v>9.9</v>
          </cell>
        </row>
        <row r="10867">
          <cell r="B10867" t="str">
            <v>TARIFAS BANCARIAS</v>
          </cell>
          <cell r="C10867" t="str">
            <v>(-) Despesas financeiras</v>
          </cell>
          <cell r="I10867" t="str">
            <v>maio</v>
          </cell>
          <cell r="N10867">
            <v>9.9</v>
          </cell>
        </row>
        <row r="10868">
          <cell r="B10868" t="str">
            <v>TAXA ANTECIPACAO RECEBIVEIS</v>
          </cell>
          <cell r="C10868" t="str">
            <v>(-) Despesas financeiras</v>
          </cell>
          <cell r="I10868" t="str">
            <v>maio</v>
          </cell>
          <cell r="N10868">
            <v>1056.1400000000001</v>
          </cell>
        </row>
        <row r="10869">
          <cell r="B10869" t="str">
            <v>TARIFAS BANCARIAS</v>
          </cell>
          <cell r="C10869" t="str">
            <v>(-) Despesas financeiras</v>
          </cell>
          <cell r="I10869" t="str">
            <v>maio</v>
          </cell>
          <cell r="N10869">
            <v>49.5</v>
          </cell>
        </row>
        <row r="10870">
          <cell r="B10870" t="str">
            <v>TAXA ANTECIPACAO RECEBIVEIS</v>
          </cell>
          <cell r="C10870" t="str">
            <v>(-) Despesas financeiras</v>
          </cell>
          <cell r="I10870" t="str">
            <v>maio</v>
          </cell>
          <cell r="N10870">
            <v>989.47</v>
          </cell>
        </row>
        <row r="10871">
          <cell r="B10871" t="str">
            <v>TAXA ANTECIPACAO RECEBIVEIS</v>
          </cell>
          <cell r="C10871" t="str">
            <v>(-) Despesas financeiras</v>
          </cell>
          <cell r="I10871" t="str">
            <v>maio</v>
          </cell>
          <cell r="N10871">
            <v>11.77</v>
          </cell>
        </row>
        <row r="10872">
          <cell r="B10872" t="str">
            <v>TARIFAS BANCARIAS</v>
          </cell>
          <cell r="C10872" t="str">
            <v>(-) Despesas financeiras</v>
          </cell>
          <cell r="I10872" t="str">
            <v>maio</v>
          </cell>
          <cell r="N10872">
            <v>22.08</v>
          </cell>
        </row>
        <row r="10873">
          <cell r="B10873" t="str">
            <v>TARIFAS BANCARIAS</v>
          </cell>
          <cell r="C10873" t="str">
            <v>(-) Despesas financeiras</v>
          </cell>
          <cell r="I10873" t="str">
            <v>maio</v>
          </cell>
          <cell r="N10873">
            <v>15.63</v>
          </cell>
        </row>
        <row r="10874">
          <cell r="B10874" t="str">
            <v>TAXA ANTECIPACAO RECEBIVEIS</v>
          </cell>
          <cell r="C10874" t="str">
            <v>(-) Despesas financeiras</v>
          </cell>
          <cell r="I10874" t="str">
            <v>maio</v>
          </cell>
          <cell r="N10874">
            <v>3577.55</v>
          </cell>
        </row>
        <row r="10875">
          <cell r="B10875" t="str">
            <v>TARIFAS BANCARIAS</v>
          </cell>
          <cell r="C10875" t="str">
            <v>(-) Despesas financeiras</v>
          </cell>
          <cell r="I10875" t="str">
            <v>maio</v>
          </cell>
          <cell r="N10875">
            <v>29.7</v>
          </cell>
        </row>
        <row r="10876">
          <cell r="B10876" t="str">
            <v>TARIFAS BANCARIAS</v>
          </cell>
          <cell r="C10876" t="str">
            <v>(-) Despesas financeiras</v>
          </cell>
          <cell r="I10876" t="str">
            <v>maio</v>
          </cell>
          <cell r="N10876">
            <v>9.9</v>
          </cell>
        </row>
        <row r="10877">
          <cell r="B10877" t="str">
            <v>TAXA ANTECIPACAO RECEBIVEIS</v>
          </cell>
          <cell r="C10877" t="str">
            <v>(-) Despesas financeiras</v>
          </cell>
          <cell r="I10877" t="str">
            <v>maio</v>
          </cell>
          <cell r="N10877">
            <v>532.66999999999996</v>
          </cell>
        </row>
        <row r="10878">
          <cell r="B10878" t="str">
            <v>TARIFAS BANCARIAS</v>
          </cell>
          <cell r="C10878" t="str">
            <v>(-) Despesas financeiras</v>
          </cell>
          <cell r="I10878" t="str">
            <v>maio</v>
          </cell>
          <cell r="N10878">
            <v>31.45</v>
          </cell>
        </row>
        <row r="10879">
          <cell r="B10879" t="str">
            <v>TAXA ANTECIPACAO RECEBIVEIS</v>
          </cell>
          <cell r="C10879" t="str">
            <v>(-) Despesas financeiras</v>
          </cell>
          <cell r="I10879" t="str">
            <v>maio</v>
          </cell>
          <cell r="N10879">
            <v>695.15</v>
          </cell>
        </row>
        <row r="10880">
          <cell r="B10880" t="str">
            <v>TARIFAS BANCARIAS</v>
          </cell>
          <cell r="C10880" t="str">
            <v>(-) Despesas financeiras</v>
          </cell>
          <cell r="I10880" t="str">
            <v>maio</v>
          </cell>
          <cell r="N10880">
            <v>9.9</v>
          </cell>
        </row>
        <row r="10881">
          <cell r="B10881" t="str">
            <v>TAXA ANTECIPACAO RECEBIVEIS</v>
          </cell>
          <cell r="C10881" t="str">
            <v>(-) Despesas financeiras</v>
          </cell>
          <cell r="I10881" t="str">
            <v>maio</v>
          </cell>
          <cell r="N10881">
            <v>890.13</v>
          </cell>
        </row>
        <row r="10882">
          <cell r="B10882" t="str">
            <v>TARIFAS BANCARIAS</v>
          </cell>
          <cell r="C10882" t="str">
            <v>(-) Despesas financeiras</v>
          </cell>
          <cell r="I10882" t="str">
            <v>maio</v>
          </cell>
          <cell r="N10882">
            <v>9.9</v>
          </cell>
        </row>
        <row r="10883">
          <cell r="B10883" t="str">
            <v>TAXA ANTECIPACAO RECEBIVEIS</v>
          </cell>
          <cell r="C10883" t="str">
            <v>(-) Despesas financeiras</v>
          </cell>
          <cell r="I10883" t="str">
            <v>maio</v>
          </cell>
          <cell r="N10883">
            <v>988.21</v>
          </cell>
        </row>
        <row r="10884">
          <cell r="B10884" t="str">
            <v>TARIFAS BANCARIAS</v>
          </cell>
          <cell r="C10884" t="str">
            <v>(-) Despesas financeiras</v>
          </cell>
          <cell r="I10884" t="str">
            <v>maio</v>
          </cell>
          <cell r="N10884">
            <v>21.55</v>
          </cell>
        </row>
        <row r="10885">
          <cell r="B10885" t="str">
            <v>TARIFAS BANCARIAS</v>
          </cell>
          <cell r="C10885" t="str">
            <v>(-) Despesas financeiras</v>
          </cell>
          <cell r="I10885" t="str">
            <v>maio</v>
          </cell>
          <cell r="N10885">
            <v>9.2799999999999994</v>
          </cell>
        </row>
        <row r="10886">
          <cell r="B10886" t="str">
            <v>TAXA ANTECIPACAO RECEBIVEIS</v>
          </cell>
          <cell r="C10886" t="str">
            <v>(-) Despesas financeiras</v>
          </cell>
          <cell r="I10886" t="str">
            <v>maio</v>
          </cell>
          <cell r="N10886">
            <v>3177.15</v>
          </cell>
        </row>
        <row r="10887">
          <cell r="B10887" t="str">
            <v>TARIFAS BANCARIAS</v>
          </cell>
          <cell r="C10887" t="str">
            <v>(-) Despesas financeiras</v>
          </cell>
          <cell r="I10887" t="str">
            <v>maio</v>
          </cell>
          <cell r="N10887">
            <v>59.4</v>
          </cell>
        </row>
        <row r="10888">
          <cell r="B10888" t="str">
            <v>TAXA ANTECIPACAO RECEBIVEIS</v>
          </cell>
          <cell r="C10888" t="str">
            <v>(-) Despesas financeiras</v>
          </cell>
          <cell r="I10888" t="str">
            <v>maio</v>
          </cell>
          <cell r="N10888">
            <v>283.56</v>
          </cell>
        </row>
        <row r="10889">
          <cell r="B10889" t="str">
            <v>TARIFAS BANCARIAS</v>
          </cell>
          <cell r="C10889" t="str">
            <v>(-) Despesas financeiras</v>
          </cell>
          <cell r="I10889" t="str">
            <v>maio</v>
          </cell>
          <cell r="N10889">
            <v>17.649999999999999</v>
          </cell>
        </row>
        <row r="10890">
          <cell r="B10890" t="str">
            <v>TAXA ANTECIPACAO RECEBIVEIS</v>
          </cell>
          <cell r="C10890" t="str">
            <v>(-) Despesas financeiras</v>
          </cell>
          <cell r="I10890" t="str">
            <v>maio</v>
          </cell>
          <cell r="N10890">
            <v>862.89</v>
          </cell>
        </row>
        <row r="10891">
          <cell r="B10891" t="str">
            <v>TARIFAS BANCARIAS</v>
          </cell>
          <cell r="C10891" t="str">
            <v>(-) Despesas financeiras</v>
          </cell>
          <cell r="I10891" t="str">
            <v>maio</v>
          </cell>
          <cell r="N10891">
            <v>19.8</v>
          </cell>
        </row>
        <row r="10892">
          <cell r="B10892" t="str">
            <v>TAXA ANTECIPACAO RECEBIVEIS</v>
          </cell>
          <cell r="C10892" t="str">
            <v>(-) Despesas financeiras</v>
          </cell>
          <cell r="I10892" t="str">
            <v>maio</v>
          </cell>
          <cell r="N10892">
            <v>1543.58</v>
          </cell>
        </row>
        <row r="10893">
          <cell r="B10893" t="str">
            <v>TARIFAS BANCARIAS</v>
          </cell>
          <cell r="C10893" t="str">
            <v>(-) Despesas financeiras</v>
          </cell>
          <cell r="I10893" t="str">
            <v>maio</v>
          </cell>
          <cell r="N10893">
            <v>14.99</v>
          </cell>
        </row>
        <row r="10894">
          <cell r="B10894" t="str">
            <v>TARIFAS BANCARIAS</v>
          </cell>
          <cell r="C10894" t="str">
            <v>(-) Despesas financeiras</v>
          </cell>
          <cell r="I10894" t="str">
            <v>maio</v>
          </cell>
          <cell r="N10894">
            <v>310</v>
          </cell>
        </row>
        <row r="10895">
          <cell r="B10895" t="str">
            <v>TAXA ANTECIPACAO RECEBIVEIS</v>
          </cell>
          <cell r="C10895" t="str">
            <v>(-) Despesas financeiras</v>
          </cell>
          <cell r="I10895" t="str">
            <v>maio</v>
          </cell>
          <cell r="N10895">
            <v>903.16</v>
          </cell>
        </row>
        <row r="10896">
          <cell r="B10896" t="str">
            <v>TARIFAS BANCARIAS</v>
          </cell>
          <cell r="C10896" t="str">
            <v>(-) Despesas financeiras</v>
          </cell>
          <cell r="I10896" t="str">
            <v>junho</v>
          </cell>
          <cell r="N10896">
            <v>138.6</v>
          </cell>
        </row>
        <row r="10897">
          <cell r="B10897" t="str">
            <v>TARIFAS BANCARIAS</v>
          </cell>
          <cell r="C10897" t="str">
            <v>(-) Despesas financeiras</v>
          </cell>
          <cell r="I10897" t="str">
            <v>junho</v>
          </cell>
          <cell r="N10897">
            <v>36.93</v>
          </cell>
        </row>
        <row r="10898">
          <cell r="B10898" t="str">
            <v>TAXA ANTECIPACAO RECEBIVEIS</v>
          </cell>
          <cell r="C10898" t="str">
            <v>(-) Despesas financeiras</v>
          </cell>
          <cell r="I10898" t="str">
            <v>junho</v>
          </cell>
          <cell r="N10898">
            <v>4236.8599999999997</v>
          </cell>
        </row>
        <row r="10899">
          <cell r="B10899" t="str">
            <v>TAXA ANTECIPACAO RECEBIVEIS</v>
          </cell>
          <cell r="C10899" t="str">
            <v>(-) Despesas financeiras</v>
          </cell>
          <cell r="I10899" t="str">
            <v>junho</v>
          </cell>
          <cell r="N10899">
            <v>333.79</v>
          </cell>
        </row>
        <row r="10900">
          <cell r="B10900" t="str">
            <v>TAXA ANTECIPACAO RECEBIVEIS</v>
          </cell>
          <cell r="C10900" t="str">
            <v>(-) Despesas financeiras</v>
          </cell>
          <cell r="I10900" t="str">
            <v>junho</v>
          </cell>
          <cell r="N10900">
            <v>572.80999999999995</v>
          </cell>
        </row>
        <row r="10901">
          <cell r="B10901" t="str">
            <v>TARIFAS BANCARIAS</v>
          </cell>
          <cell r="C10901" t="str">
            <v>(-) Despesas financeiras</v>
          </cell>
          <cell r="I10901" t="str">
            <v>junho</v>
          </cell>
          <cell r="N10901">
            <v>7.23</v>
          </cell>
        </row>
        <row r="10902">
          <cell r="B10902" t="str">
            <v>TAXA ANTECIPACAO RECEBIVEIS</v>
          </cell>
          <cell r="C10902" t="str">
            <v>(-) Despesas financeiras</v>
          </cell>
          <cell r="I10902" t="str">
            <v>junho</v>
          </cell>
          <cell r="N10902">
            <v>1279.44</v>
          </cell>
        </row>
        <row r="10903">
          <cell r="B10903" t="str">
            <v>TAXA ANTECIPACAO RECEBIVEIS</v>
          </cell>
          <cell r="C10903" t="str">
            <v>(-) Despesas financeiras</v>
          </cell>
          <cell r="I10903" t="str">
            <v>junho</v>
          </cell>
          <cell r="N10903">
            <v>899.29</v>
          </cell>
        </row>
        <row r="10904">
          <cell r="B10904" t="str">
            <v>TARIFAS BANCARIAS</v>
          </cell>
          <cell r="C10904" t="str">
            <v>(-) Despesas financeiras</v>
          </cell>
          <cell r="I10904" t="str">
            <v>junho</v>
          </cell>
          <cell r="N10904">
            <v>55</v>
          </cell>
        </row>
        <row r="10905">
          <cell r="B10905" t="str">
            <v>TAXA ANTECIPACAO RECEBIVEIS</v>
          </cell>
          <cell r="C10905" t="str">
            <v>(-) Despesas financeiras</v>
          </cell>
          <cell r="I10905" t="str">
            <v>junho</v>
          </cell>
          <cell r="N10905">
            <v>3720.79</v>
          </cell>
        </row>
        <row r="10906">
          <cell r="B10906" t="str">
            <v>TARIFAS BANCARIAS</v>
          </cell>
          <cell r="C10906" t="str">
            <v>(-) Despesas financeiras</v>
          </cell>
          <cell r="I10906" t="str">
            <v>junho</v>
          </cell>
          <cell r="N10906">
            <v>46.58</v>
          </cell>
        </row>
        <row r="10907">
          <cell r="B10907" t="str">
            <v>TAXA ANTECIPACAO RECEBIVEIS</v>
          </cell>
          <cell r="C10907" t="str">
            <v>(-) Despesas financeiras</v>
          </cell>
          <cell r="I10907" t="str">
            <v>junho</v>
          </cell>
          <cell r="N10907">
            <v>299.64</v>
          </cell>
        </row>
        <row r="10908">
          <cell r="B10908" t="str">
            <v>TARIFAS BANCARIAS</v>
          </cell>
          <cell r="C10908" t="str">
            <v>(-) Despesas financeiras</v>
          </cell>
          <cell r="I10908" t="str">
            <v>junho</v>
          </cell>
          <cell r="N10908">
            <v>9.9</v>
          </cell>
        </row>
        <row r="10909">
          <cell r="B10909" t="str">
            <v>TARIFAS BANCARIAS</v>
          </cell>
          <cell r="C10909" t="str">
            <v>(-) Despesas financeiras</v>
          </cell>
          <cell r="I10909" t="str">
            <v>junho</v>
          </cell>
          <cell r="N10909">
            <v>16.91</v>
          </cell>
        </row>
        <row r="10910">
          <cell r="B10910" t="str">
            <v>TAXA ANTECIPACAO RECEBIVEIS</v>
          </cell>
          <cell r="C10910" t="str">
            <v>(-) Despesas financeiras</v>
          </cell>
          <cell r="I10910" t="str">
            <v>junho</v>
          </cell>
          <cell r="N10910">
            <v>1021.39</v>
          </cell>
        </row>
        <row r="10911">
          <cell r="B10911" t="str">
            <v>TARIFAS BANCARIAS</v>
          </cell>
          <cell r="C10911" t="str">
            <v>(-) Despesas financeiras</v>
          </cell>
          <cell r="I10911" t="str">
            <v>junho</v>
          </cell>
          <cell r="N10911">
            <v>19.8</v>
          </cell>
        </row>
        <row r="10912">
          <cell r="B10912" t="str">
            <v>TAXA ANTECIPACAO RECEBIVEIS</v>
          </cell>
          <cell r="C10912" t="str">
            <v>(-) Despesas financeiras</v>
          </cell>
          <cell r="I10912" t="str">
            <v>junho</v>
          </cell>
          <cell r="N10912">
            <v>965.37</v>
          </cell>
        </row>
        <row r="10913">
          <cell r="B10913" t="str">
            <v>TARIFAS BANCARIAS</v>
          </cell>
          <cell r="C10913" t="str">
            <v>(-) Despesas financeiras</v>
          </cell>
          <cell r="I10913" t="str">
            <v>junho</v>
          </cell>
          <cell r="N10913">
            <v>17.18</v>
          </cell>
        </row>
        <row r="10914">
          <cell r="B10914" t="str">
            <v>TAXA ANTECIPACAO RECEBIVEIS</v>
          </cell>
          <cell r="C10914" t="str">
            <v>(-) Despesas financeiras</v>
          </cell>
          <cell r="I10914" t="str">
            <v>junho</v>
          </cell>
          <cell r="N10914">
            <v>1693.31</v>
          </cell>
        </row>
        <row r="10915">
          <cell r="B10915" t="str">
            <v>TARIFAS BANCARIAS</v>
          </cell>
          <cell r="C10915" t="str">
            <v>(-) Despesas financeiras</v>
          </cell>
          <cell r="I10915" t="str">
            <v>junho</v>
          </cell>
          <cell r="N10915">
            <v>23.63</v>
          </cell>
        </row>
        <row r="10916">
          <cell r="B10916" t="str">
            <v>TAXA ANTECIPACAO RECEBIVEIS</v>
          </cell>
          <cell r="C10916" t="str">
            <v>(-) Despesas financeiras</v>
          </cell>
          <cell r="I10916" t="str">
            <v>junho</v>
          </cell>
          <cell r="N10916">
            <v>3325.55</v>
          </cell>
        </row>
        <row r="10917">
          <cell r="B10917" t="str">
            <v>TARIFAS BANCARIAS</v>
          </cell>
          <cell r="C10917" t="str">
            <v>(-) Despesas financeiras</v>
          </cell>
          <cell r="I10917" t="str">
            <v>junho</v>
          </cell>
          <cell r="N10917">
            <v>63.94</v>
          </cell>
        </row>
        <row r="10918">
          <cell r="B10918" t="str">
            <v>TAXA ANTECIPACAO RECEBIVEIS</v>
          </cell>
          <cell r="C10918" t="str">
            <v>(-) Despesas financeiras</v>
          </cell>
          <cell r="I10918" t="str">
            <v>junho</v>
          </cell>
          <cell r="N10918">
            <v>337.71</v>
          </cell>
        </row>
        <row r="10919">
          <cell r="B10919" t="str">
            <v>TARIFAS BANCARIAS</v>
          </cell>
          <cell r="C10919" t="str">
            <v>(-) Despesas financeiras</v>
          </cell>
          <cell r="I10919" t="str">
            <v>junho</v>
          </cell>
          <cell r="N10919">
            <v>11.65</v>
          </cell>
        </row>
        <row r="10920">
          <cell r="B10920" t="str">
            <v>TAXA ANTECIPACAO RECEBIVEIS</v>
          </cell>
          <cell r="C10920" t="str">
            <v>(-) Despesas financeiras</v>
          </cell>
          <cell r="I10920" t="str">
            <v>junho</v>
          </cell>
          <cell r="N10920">
            <v>617.92999999999995</v>
          </cell>
        </row>
        <row r="10921">
          <cell r="B10921" t="str">
            <v>TARIFAS BANCARIAS</v>
          </cell>
          <cell r="C10921" t="str">
            <v>(-) Despesas financeiras</v>
          </cell>
          <cell r="I10921" t="str">
            <v>junho</v>
          </cell>
          <cell r="N10921">
            <v>11.65</v>
          </cell>
        </row>
        <row r="10922">
          <cell r="B10922" t="str">
            <v>TAXA ANTECIPACAO RECEBIVEIS</v>
          </cell>
          <cell r="C10922" t="str">
            <v>(-) Despesas financeiras</v>
          </cell>
          <cell r="I10922" t="str">
            <v>junho</v>
          </cell>
          <cell r="N10922">
            <v>1291.79</v>
          </cell>
        </row>
        <row r="10923">
          <cell r="B10923" t="str">
            <v>TARIFAS BANCARIAS</v>
          </cell>
          <cell r="C10923" t="str">
            <v>(-) Despesas financeiras</v>
          </cell>
          <cell r="I10923" t="str">
            <v>junho</v>
          </cell>
          <cell r="N10923">
            <v>29.7</v>
          </cell>
        </row>
        <row r="10924">
          <cell r="B10924" t="str">
            <v>TARIFAS BANCARIAS</v>
          </cell>
          <cell r="C10924" t="str">
            <v>(-) Despesas financeiras</v>
          </cell>
          <cell r="I10924" t="str">
            <v>junho</v>
          </cell>
          <cell r="N10924">
            <v>12.59</v>
          </cell>
        </row>
        <row r="10925">
          <cell r="B10925" t="str">
            <v>TAXA ANTECIPACAO RECEBIVEIS</v>
          </cell>
          <cell r="C10925" t="str">
            <v>(-) Despesas financeiras</v>
          </cell>
          <cell r="I10925" t="str">
            <v>junho</v>
          </cell>
          <cell r="N10925">
            <v>1645.16</v>
          </cell>
        </row>
        <row r="10926">
          <cell r="B10926" t="str">
            <v>TARIFAS BANCARIAS</v>
          </cell>
          <cell r="C10926" t="str">
            <v>(-) Despesas financeiras</v>
          </cell>
          <cell r="I10926" t="str">
            <v>junho</v>
          </cell>
          <cell r="N10926">
            <v>1.75</v>
          </cell>
        </row>
        <row r="10927">
          <cell r="B10927" t="str">
            <v>TARIFAS BANCARIAS</v>
          </cell>
          <cell r="C10927" t="str">
            <v>(-) Despesas financeiras</v>
          </cell>
          <cell r="I10927" t="str">
            <v>junho</v>
          </cell>
          <cell r="N10927">
            <v>24.43</v>
          </cell>
        </row>
        <row r="10928">
          <cell r="B10928" t="str">
            <v>TAXA ANTECIPACAO RECEBIVEIS</v>
          </cell>
          <cell r="C10928" t="str">
            <v>(-) Despesas financeiras</v>
          </cell>
          <cell r="I10928" t="str">
            <v>junho</v>
          </cell>
          <cell r="N10928">
            <v>264.41000000000003</v>
          </cell>
        </row>
        <row r="10929">
          <cell r="B10929" t="str">
            <v>TARIFAS BANCARIAS</v>
          </cell>
          <cell r="C10929" t="str">
            <v>(-) Despesas financeiras</v>
          </cell>
          <cell r="I10929" t="str">
            <v>junho</v>
          </cell>
          <cell r="N10929">
            <v>17.559999999999999</v>
          </cell>
        </row>
        <row r="10930">
          <cell r="B10930" t="str">
            <v>TAXA ANTECIPACAO RECEBIVEIS</v>
          </cell>
          <cell r="C10930" t="str">
            <v>(-) Despesas financeiras</v>
          </cell>
          <cell r="I10930" t="str">
            <v>junho</v>
          </cell>
          <cell r="N10930">
            <v>505.47</v>
          </cell>
        </row>
        <row r="10931">
          <cell r="B10931" t="str">
            <v>TARIFAS BANCARIAS</v>
          </cell>
          <cell r="C10931" t="str">
            <v>(-) Despesas financeiras</v>
          </cell>
          <cell r="I10931" t="str">
            <v>junho</v>
          </cell>
          <cell r="N10931">
            <v>9.2799999999999994</v>
          </cell>
        </row>
        <row r="10932">
          <cell r="B10932" t="str">
            <v>TARIFAS BANCARIAS</v>
          </cell>
          <cell r="C10932" t="str">
            <v>(-) Despesas financeiras</v>
          </cell>
          <cell r="I10932" t="str">
            <v>junho</v>
          </cell>
          <cell r="N10932">
            <v>9.9</v>
          </cell>
        </row>
        <row r="10933">
          <cell r="B10933" t="str">
            <v>TAXA ANTECIPACAO RECEBIVEIS</v>
          </cell>
          <cell r="C10933" t="str">
            <v>(-) Despesas financeiras</v>
          </cell>
          <cell r="I10933" t="str">
            <v>junho</v>
          </cell>
          <cell r="N10933">
            <v>608.26</v>
          </cell>
        </row>
        <row r="10934">
          <cell r="B10934" t="str">
            <v>TARIFAS BANCARIAS</v>
          </cell>
          <cell r="C10934" t="str">
            <v>(-) Despesas financeiras</v>
          </cell>
          <cell r="I10934" t="str">
            <v>junho</v>
          </cell>
          <cell r="N10934">
            <v>1.75</v>
          </cell>
        </row>
        <row r="10935">
          <cell r="B10935" t="str">
            <v>TAXA ANTECIPACAO RECEBIVEIS</v>
          </cell>
          <cell r="C10935" t="str">
            <v>(-) Despesas financeiras</v>
          </cell>
          <cell r="I10935" t="str">
            <v>junho</v>
          </cell>
          <cell r="N10935">
            <v>470.16</v>
          </cell>
        </row>
        <row r="10936">
          <cell r="B10936" t="str">
            <v>TARIFAS BANCARIAS</v>
          </cell>
          <cell r="C10936" t="str">
            <v>(-) Despesas financeiras</v>
          </cell>
          <cell r="I10936" t="str">
            <v>junho</v>
          </cell>
          <cell r="N10936">
            <v>310</v>
          </cell>
        </row>
        <row r="10937">
          <cell r="B10937" t="str">
            <v>TARIFAS BANCARIAS</v>
          </cell>
          <cell r="C10937" t="str">
            <v>(-) Despesas financeiras</v>
          </cell>
          <cell r="I10937" t="str">
            <v>junho</v>
          </cell>
          <cell r="N10937">
            <v>29.7</v>
          </cell>
        </row>
        <row r="10938">
          <cell r="B10938" t="str">
            <v>TARIFAS BANCARIAS</v>
          </cell>
          <cell r="C10938" t="str">
            <v>(-) Despesas financeiras</v>
          </cell>
          <cell r="I10938" t="str">
            <v>junho</v>
          </cell>
          <cell r="N10938">
            <v>93.79</v>
          </cell>
        </row>
        <row r="10939">
          <cell r="B10939" t="str">
            <v>TAXA ANTECIPACAO RECEBIVEIS</v>
          </cell>
          <cell r="C10939" t="str">
            <v>(-) Despesas financeiras</v>
          </cell>
          <cell r="I10939" t="str">
            <v>junho</v>
          </cell>
          <cell r="N10939">
            <v>2270.5500000000002</v>
          </cell>
        </row>
        <row r="10940">
          <cell r="B10940" t="str">
            <v>TARIFAS BANCARIAS</v>
          </cell>
          <cell r="C10940" t="str">
            <v>(-) Despesas financeiras</v>
          </cell>
          <cell r="I10940" t="str">
            <v>julho</v>
          </cell>
          <cell r="N10940">
            <v>22.86</v>
          </cell>
        </row>
        <row r="10941">
          <cell r="B10941" t="str">
            <v>TARIFAS BANCARIAS</v>
          </cell>
          <cell r="C10941" t="str">
            <v>(-) Despesas financeiras</v>
          </cell>
          <cell r="I10941" t="str">
            <v>julho</v>
          </cell>
          <cell r="N10941">
            <v>52.65</v>
          </cell>
        </row>
        <row r="10942">
          <cell r="B10942" t="str">
            <v>TAXA ANTECIPACAO RECEBIVEIS</v>
          </cell>
          <cell r="C10942" t="str">
            <v>(-) Despesas financeiras</v>
          </cell>
          <cell r="I10942" t="str">
            <v>julho</v>
          </cell>
          <cell r="N10942">
            <v>292.14</v>
          </cell>
        </row>
        <row r="10943">
          <cell r="B10943" t="str">
            <v>TAXA ANTECIPACAO RECEBIVEIS</v>
          </cell>
          <cell r="C10943" t="str">
            <v>(-) Despesas financeiras</v>
          </cell>
          <cell r="I10943" t="str">
            <v>julho</v>
          </cell>
          <cell r="N10943">
            <v>622.74</v>
          </cell>
        </row>
        <row r="10944">
          <cell r="B10944" t="str">
            <v>TARIFAS BANCARIAS</v>
          </cell>
          <cell r="C10944" t="str">
            <v>(-) Despesas financeiras</v>
          </cell>
          <cell r="I10944" t="str">
            <v>julho</v>
          </cell>
          <cell r="N10944">
            <v>1.75</v>
          </cell>
        </row>
        <row r="10945">
          <cell r="B10945" t="str">
            <v>TAXA ANTECIPACAO RECEBIVEIS</v>
          </cell>
          <cell r="C10945" t="str">
            <v>(-) Despesas financeiras</v>
          </cell>
          <cell r="I10945" t="str">
            <v>julho</v>
          </cell>
          <cell r="N10945">
            <v>890.73</v>
          </cell>
        </row>
        <row r="10946">
          <cell r="B10946" t="str">
            <v>TARIFAS BANCARIAS</v>
          </cell>
          <cell r="C10946" t="str">
            <v>(-) Despesas financeiras</v>
          </cell>
          <cell r="I10946" t="str">
            <v>julho</v>
          </cell>
          <cell r="N10946">
            <v>11.79</v>
          </cell>
        </row>
        <row r="10947">
          <cell r="B10947" t="str">
            <v>TAXA ANTECIPACAO RECEBIVEIS</v>
          </cell>
          <cell r="C10947" t="str">
            <v>(-) Despesas financeiras</v>
          </cell>
          <cell r="I10947" t="str">
            <v>julho</v>
          </cell>
          <cell r="N10947">
            <v>666.88</v>
          </cell>
        </row>
        <row r="10948">
          <cell r="B10948" t="str">
            <v>TARIFAS BANCARIAS</v>
          </cell>
          <cell r="C10948" t="str">
            <v>(-) Despesas financeiras</v>
          </cell>
          <cell r="I10948" t="str">
            <v>julho</v>
          </cell>
          <cell r="N10948">
            <v>29.61</v>
          </cell>
        </row>
        <row r="10949">
          <cell r="B10949" t="str">
            <v>TAXA ANTECIPACAO RECEBIVEIS</v>
          </cell>
          <cell r="C10949" t="str">
            <v>(-) Despesas financeiras</v>
          </cell>
          <cell r="I10949" t="str">
            <v>julho</v>
          </cell>
          <cell r="N10949">
            <v>2116.69</v>
          </cell>
        </row>
        <row r="10950">
          <cell r="B10950" t="str">
            <v>TARIFAS BANCARIAS</v>
          </cell>
          <cell r="C10950" t="str">
            <v>(-) Despesas financeiras</v>
          </cell>
          <cell r="I10950" t="str">
            <v>julho</v>
          </cell>
          <cell r="N10950">
            <v>36.03</v>
          </cell>
        </row>
        <row r="10951">
          <cell r="B10951" t="str">
            <v>TAXA ANTECIPACAO RECEBIVEIS</v>
          </cell>
          <cell r="C10951" t="str">
            <v>(-) Despesas financeiras</v>
          </cell>
          <cell r="I10951" t="str">
            <v>julho</v>
          </cell>
          <cell r="N10951">
            <v>562.53</v>
          </cell>
        </row>
        <row r="10952">
          <cell r="B10952" t="str">
            <v>TARIFAS BANCARIAS</v>
          </cell>
          <cell r="C10952" t="str">
            <v>(-) Despesas financeiras</v>
          </cell>
          <cell r="I10952" t="str">
            <v>julho</v>
          </cell>
          <cell r="N10952">
            <v>19.8</v>
          </cell>
        </row>
        <row r="10953">
          <cell r="B10953" t="str">
            <v>TARIFAS BANCARIAS</v>
          </cell>
          <cell r="C10953" t="str">
            <v>(-) Despesas financeiras</v>
          </cell>
          <cell r="I10953" t="str">
            <v>julho</v>
          </cell>
          <cell r="N10953">
            <v>19.8</v>
          </cell>
        </row>
        <row r="10954">
          <cell r="B10954" t="str">
            <v>TAXA ANTECIPACAO RECEBIVEIS</v>
          </cell>
          <cell r="C10954" t="str">
            <v>(-) Despesas financeiras</v>
          </cell>
          <cell r="I10954" t="str">
            <v>julho</v>
          </cell>
          <cell r="N10954">
            <v>355.68</v>
          </cell>
        </row>
        <row r="10955">
          <cell r="B10955" t="str">
            <v>TAXA ANTECIPACAO RECEBIVEIS</v>
          </cell>
          <cell r="C10955" t="str">
            <v>(-) Despesas financeiras</v>
          </cell>
          <cell r="I10955" t="str">
            <v>julho</v>
          </cell>
          <cell r="N10955">
            <v>485.64</v>
          </cell>
        </row>
        <row r="10956">
          <cell r="B10956" t="str">
            <v>TARIFAS BANCARIAS</v>
          </cell>
          <cell r="C10956" t="str">
            <v>(-) Despesas financeiras</v>
          </cell>
          <cell r="I10956" t="str">
            <v>julho</v>
          </cell>
          <cell r="N10956">
            <v>9.9</v>
          </cell>
        </row>
        <row r="10957">
          <cell r="B10957" t="str">
            <v>TARIFAS BANCARIAS</v>
          </cell>
          <cell r="C10957" t="str">
            <v>(-) Despesas financeiras</v>
          </cell>
          <cell r="I10957" t="str">
            <v>julho</v>
          </cell>
          <cell r="N10957">
            <v>29.7</v>
          </cell>
        </row>
        <row r="10958">
          <cell r="B10958" t="str">
            <v>TAXA ANTECIPACAO RECEBIVEIS</v>
          </cell>
          <cell r="C10958" t="str">
            <v>(-) Despesas financeiras</v>
          </cell>
          <cell r="I10958" t="str">
            <v>julho</v>
          </cell>
          <cell r="N10958">
            <v>399.73</v>
          </cell>
        </row>
        <row r="10959">
          <cell r="B10959" t="str">
            <v>TARIFAS BANCARIAS</v>
          </cell>
          <cell r="C10959" t="str">
            <v>(-) Despesas financeiras</v>
          </cell>
          <cell r="I10959" t="str">
            <v>julho</v>
          </cell>
          <cell r="N10959">
            <v>46.31</v>
          </cell>
        </row>
        <row r="10960">
          <cell r="B10960" t="str">
            <v>TAXA ANTECIPACAO RECEBIVEIS</v>
          </cell>
          <cell r="C10960" t="str">
            <v>(-) Despesas financeiras</v>
          </cell>
          <cell r="I10960" t="str">
            <v>julho</v>
          </cell>
          <cell r="N10960">
            <v>2035.61</v>
          </cell>
        </row>
        <row r="10961">
          <cell r="B10961" t="str">
            <v>TARIFAS BANCARIAS</v>
          </cell>
          <cell r="C10961" t="str">
            <v>(-) Despesas financeiras</v>
          </cell>
          <cell r="I10961" t="str">
            <v>julho</v>
          </cell>
          <cell r="N10961">
            <v>42.75</v>
          </cell>
        </row>
        <row r="10962">
          <cell r="B10962" t="str">
            <v>TAXA ANTECIPACAO RECEBIVEIS</v>
          </cell>
          <cell r="C10962" t="str">
            <v>(-) Despesas financeiras</v>
          </cell>
          <cell r="I10962" t="str">
            <v>julho</v>
          </cell>
          <cell r="N10962">
            <v>405.14</v>
          </cell>
        </row>
        <row r="10963">
          <cell r="B10963" t="str">
            <v>TARIFAS BANCARIAS</v>
          </cell>
          <cell r="C10963" t="str">
            <v>(-) Despesas financeiras</v>
          </cell>
          <cell r="I10963" t="str">
            <v>julho</v>
          </cell>
          <cell r="N10963">
            <v>45.23</v>
          </cell>
        </row>
        <row r="10964">
          <cell r="B10964" t="str">
            <v>TAXA ANTECIPACAO RECEBIVEIS</v>
          </cell>
          <cell r="C10964" t="str">
            <v>(-) Despesas financeiras</v>
          </cell>
          <cell r="I10964" t="str">
            <v>julho</v>
          </cell>
          <cell r="N10964">
            <v>394.16</v>
          </cell>
        </row>
        <row r="10965">
          <cell r="B10965" t="str">
            <v>TAXA ANTECIPACAO RECEBIVEIS</v>
          </cell>
          <cell r="C10965" t="str">
            <v>(-) Despesas financeiras</v>
          </cell>
          <cell r="I10965" t="str">
            <v>julho</v>
          </cell>
          <cell r="N10965">
            <v>608.70000000000005</v>
          </cell>
        </row>
        <row r="10966">
          <cell r="B10966" t="str">
            <v>TARIFAS BANCARIAS</v>
          </cell>
          <cell r="C10966" t="str">
            <v>(-) Despesas financeiras</v>
          </cell>
          <cell r="I10966" t="str">
            <v>julho</v>
          </cell>
          <cell r="N10966">
            <v>29.95</v>
          </cell>
        </row>
        <row r="10967">
          <cell r="B10967" t="str">
            <v>TAXA ANTECIPACAO RECEBIVEIS</v>
          </cell>
          <cell r="C10967" t="str">
            <v>(-) Despesas financeiras</v>
          </cell>
          <cell r="I10967" t="str">
            <v>julho</v>
          </cell>
          <cell r="N10967">
            <v>420.73</v>
          </cell>
        </row>
        <row r="10968">
          <cell r="B10968" t="str">
            <v>TARIFAS BANCARIAS</v>
          </cell>
          <cell r="C10968" t="str">
            <v>(-) Despesas financeiras</v>
          </cell>
          <cell r="I10968" t="str">
            <v>julho</v>
          </cell>
          <cell r="N10968">
            <v>21.55</v>
          </cell>
        </row>
        <row r="10969">
          <cell r="B10969" t="str">
            <v>TAXA ANTECIPACAO RECEBIVEIS</v>
          </cell>
          <cell r="C10969" t="str">
            <v>(-) Despesas financeiras</v>
          </cell>
          <cell r="I10969" t="str">
            <v>julho</v>
          </cell>
          <cell r="N10969">
            <v>1977.21</v>
          </cell>
        </row>
        <row r="10970">
          <cell r="B10970" t="str">
            <v>TARIFAS BANCARIAS</v>
          </cell>
          <cell r="C10970" t="str">
            <v>(-) Despesas financeiras</v>
          </cell>
          <cell r="I10970" t="str">
            <v>julho</v>
          </cell>
          <cell r="N10970">
            <v>29.02</v>
          </cell>
        </row>
        <row r="10971">
          <cell r="B10971" t="str">
            <v>PAGTO JUROS BANCARIOS</v>
          </cell>
          <cell r="C10971" t="str">
            <v>(-) Despesas financeiras</v>
          </cell>
          <cell r="I10971" t="str">
            <v>julho</v>
          </cell>
          <cell r="N10971">
            <v>0.8</v>
          </cell>
        </row>
        <row r="10972">
          <cell r="B10972" t="str">
            <v>TARIFAS BANCARIAS</v>
          </cell>
          <cell r="C10972" t="str">
            <v>(-) Despesas financeiras</v>
          </cell>
          <cell r="I10972" t="str">
            <v>julho</v>
          </cell>
          <cell r="N10972">
            <v>43.1</v>
          </cell>
        </row>
        <row r="10973">
          <cell r="B10973" t="str">
            <v>TAXA ANTECIPACAO RECEBIVEIS</v>
          </cell>
          <cell r="C10973" t="str">
            <v>(-) Despesas financeiras</v>
          </cell>
          <cell r="I10973" t="str">
            <v>julho</v>
          </cell>
          <cell r="N10973">
            <v>347.48</v>
          </cell>
        </row>
        <row r="10974">
          <cell r="B10974" t="str">
            <v>TAXA ANTECIPACAO RECEBIVEIS</v>
          </cell>
          <cell r="C10974" t="str">
            <v>(-) Despesas financeiras</v>
          </cell>
          <cell r="I10974" t="str">
            <v>julho</v>
          </cell>
          <cell r="N10974">
            <v>505.51</v>
          </cell>
        </row>
        <row r="10975">
          <cell r="B10975" t="str">
            <v>TARIFAS BANCARIAS</v>
          </cell>
          <cell r="C10975" t="str">
            <v>(-) Despesas financeiras</v>
          </cell>
          <cell r="I10975" t="str">
            <v>julho</v>
          </cell>
          <cell r="N10975">
            <v>29.7</v>
          </cell>
        </row>
        <row r="10976">
          <cell r="B10976" t="str">
            <v>TAXA ANTECIPACAO RECEBIVEIS</v>
          </cell>
          <cell r="C10976" t="str">
            <v>(-) Despesas financeiras</v>
          </cell>
          <cell r="I10976" t="str">
            <v>julho</v>
          </cell>
          <cell r="N10976">
            <v>727.03</v>
          </cell>
        </row>
        <row r="10977">
          <cell r="B10977" t="str">
            <v>TAXA ANTECIPACAO RECEBIVEIS</v>
          </cell>
          <cell r="C10977" t="str">
            <v>(-) Despesas financeiras</v>
          </cell>
          <cell r="I10977" t="str">
            <v>julho</v>
          </cell>
          <cell r="N10977">
            <v>647.63</v>
          </cell>
        </row>
        <row r="10978">
          <cell r="B10978" t="str">
            <v>TARIFAS BANCARIAS</v>
          </cell>
          <cell r="C10978" t="str">
            <v>(-) Despesas financeiras</v>
          </cell>
          <cell r="I10978" t="str">
            <v>julho</v>
          </cell>
          <cell r="N10978">
            <v>9.2799999999999994</v>
          </cell>
        </row>
        <row r="10979">
          <cell r="B10979" t="str">
            <v>TARIFAS BANCARIAS</v>
          </cell>
          <cell r="C10979" t="str">
            <v>(-) Despesas financeiras</v>
          </cell>
          <cell r="I10979" t="str">
            <v>julho</v>
          </cell>
          <cell r="N10979">
            <v>34.86</v>
          </cell>
        </row>
        <row r="10980">
          <cell r="B10980" t="str">
            <v>TAXA ANTECIPACAO RECEBIVEIS</v>
          </cell>
          <cell r="C10980" t="str">
            <v>(-) Despesas financeiras</v>
          </cell>
          <cell r="I10980" t="str">
            <v>julho</v>
          </cell>
          <cell r="N10980">
            <v>1955.9</v>
          </cell>
        </row>
        <row r="10981">
          <cell r="B10981" t="str">
            <v>TARIFAS BANCARIAS</v>
          </cell>
          <cell r="C10981" t="str">
            <v>(-) Despesas financeiras</v>
          </cell>
          <cell r="I10981" t="str">
            <v>julho</v>
          </cell>
          <cell r="N10981">
            <v>43</v>
          </cell>
        </row>
        <row r="10982">
          <cell r="B10982" t="str">
            <v>TAXA ANTECIPACAO RECEBIVEIS</v>
          </cell>
          <cell r="C10982" t="str">
            <v>(-) Despesas financeiras</v>
          </cell>
          <cell r="I10982" t="str">
            <v>julho</v>
          </cell>
          <cell r="N10982">
            <v>561.16999999999996</v>
          </cell>
        </row>
        <row r="10983">
          <cell r="B10983" t="str">
            <v>TARIFAS BANCARIAS</v>
          </cell>
          <cell r="C10983" t="str">
            <v>(-) Despesas financeiras</v>
          </cell>
          <cell r="I10983" t="str">
            <v>julho</v>
          </cell>
          <cell r="N10983">
            <v>9.9</v>
          </cell>
        </row>
        <row r="10984">
          <cell r="B10984" t="str">
            <v>TAXA ANTECIPACAO RECEBIVEIS</v>
          </cell>
          <cell r="C10984" t="str">
            <v>(-) Despesas financeiras</v>
          </cell>
          <cell r="I10984" t="str">
            <v>julho</v>
          </cell>
          <cell r="N10984">
            <v>349.96</v>
          </cell>
        </row>
        <row r="10985">
          <cell r="B10985" t="str">
            <v>TARIFAS BANCARIAS</v>
          </cell>
          <cell r="C10985" t="str">
            <v>(-) Despesas financeiras</v>
          </cell>
          <cell r="I10985" t="str">
            <v>julho</v>
          </cell>
          <cell r="N10985">
            <v>118.8</v>
          </cell>
        </row>
        <row r="10986">
          <cell r="B10986" t="str">
            <v>TAXA ANTECIPACAO RECEBIVEIS</v>
          </cell>
          <cell r="C10986" t="str">
            <v>(-) Despesas financeiras</v>
          </cell>
          <cell r="I10986" t="str">
            <v>julho</v>
          </cell>
          <cell r="N10986">
            <v>519.24</v>
          </cell>
        </row>
        <row r="10987">
          <cell r="B10987" t="str">
            <v>CARNES E AVES</v>
          </cell>
          <cell r="C10987" t="str">
            <v>(-) Custo dos produtos vendidos (CMV)</v>
          </cell>
          <cell r="I10987" t="str">
            <v>setembro</v>
          </cell>
          <cell r="N10987">
            <v>8563.0499999999993</v>
          </cell>
        </row>
        <row r="10988">
          <cell r="B10988" t="str">
            <v>SECOS - MERCEARIA</v>
          </cell>
          <cell r="C10988" t="str">
            <v>(-) Custo dos produtos vendidos (CMV)</v>
          </cell>
          <cell r="I10988" t="str">
            <v>setembro</v>
          </cell>
          <cell r="N10988">
            <v>2379.96</v>
          </cell>
        </row>
        <row r="10989">
          <cell r="B10989" t="str">
            <v>SECOS - MERCEARIA</v>
          </cell>
          <cell r="C10989" t="str">
            <v>(-) Custo dos produtos vendidos (CMV)</v>
          </cell>
          <cell r="I10989" t="str">
            <v>setembro</v>
          </cell>
          <cell r="N10989">
            <v>1121.28</v>
          </cell>
        </row>
        <row r="10990">
          <cell r="B10990" t="str">
            <v>SECOS - MERCEARIA</v>
          </cell>
          <cell r="C10990" t="str">
            <v>(-) Custo dos produtos vendidos (CMV)</v>
          </cell>
          <cell r="I10990" t="str">
            <v>setembro</v>
          </cell>
          <cell r="N10990">
            <v>211.2</v>
          </cell>
        </row>
        <row r="10991">
          <cell r="B10991" t="str">
            <v>SECOS - MERCEARIA</v>
          </cell>
          <cell r="C10991" t="str">
            <v>(-) Custo dos produtos vendidos (CMV)</v>
          </cell>
          <cell r="I10991" t="str">
            <v>setembro</v>
          </cell>
          <cell r="N10991">
            <v>1742.6</v>
          </cell>
        </row>
        <row r="10992">
          <cell r="B10992" t="str">
            <v>SECOS - MERCEARIA</v>
          </cell>
          <cell r="C10992" t="str">
            <v>(-) Custo dos produtos vendidos (CMV)</v>
          </cell>
          <cell r="I10992" t="str">
            <v>setembro</v>
          </cell>
          <cell r="N10992">
            <v>1105.93</v>
          </cell>
        </row>
        <row r="10993">
          <cell r="B10993" t="str">
            <v>SECOS - MERCEARIA</v>
          </cell>
          <cell r="C10993" t="str">
            <v>(-) Custo dos produtos vendidos (CMV)</v>
          </cell>
          <cell r="I10993" t="str">
            <v>setembro</v>
          </cell>
          <cell r="N10993">
            <v>1217.94</v>
          </cell>
        </row>
        <row r="10994">
          <cell r="B10994" t="str">
            <v>VINHOS</v>
          </cell>
          <cell r="C10994" t="str">
            <v>(-) Custo dos produtos vendidos (CMV)</v>
          </cell>
          <cell r="I10994" t="str">
            <v>setembro</v>
          </cell>
          <cell r="N10994">
            <v>2462.5100000000002</v>
          </cell>
        </row>
        <row r="10995">
          <cell r="B10995" t="str">
            <v>VINHOS</v>
          </cell>
          <cell r="C10995" t="str">
            <v>(-) Custo dos produtos vendidos (CMV)</v>
          </cell>
          <cell r="I10995" t="str">
            <v>setembro</v>
          </cell>
          <cell r="N10995">
            <v>1876.29</v>
          </cell>
        </row>
        <row r="10996">
          <cell r="B10996" t="str">
            <v>SECOS - MERCEARIA</v>
          </cell>
          <cell r="C10996" t="str">
            <v>(-) Custo dos produtos vendidos (CMV)</v>
          </cell>
          <cell r="I10996" t="str">
            <v>setembro</v>
          </cell>
          <cell r="N10996">
            <v>326.58999999999997</v>
          </cell>
        </row>
        <row r="10997">
          <cell r="B10997" t="str">
            <v>CARVAO</v>
          </cell>
          <cell r="C10997" t="str">
            <v>(-) Custo dos produtos vendidos (CMV)</v>
          </cell>
          <cell r="I10997" t="str">
            <v>setembro</v>
          </cell>
          <cell r="N10997">
            <v>816</v>
          </cell>
        </row>
        <row r="10998">
          <cell r="B10998" t="str">
            <v>SECOS - MERCEARIA</v>
          </cell>
          <cell r="C10998" t="str">
            <v>(-) Custo dos produtos vendidos (CMV)</v>
          </cell>
          <cell r="I10998" t="str">
            <v>setembro</v>
          </cell>
          <cell r="N10998">
            <v>378.79</v>
          </cell>
        </row>
        <row r="10999">
          <cell r="B10999" t="str">
            <v>GELO</v>
          </cell>
          <cell r="C10999" t="str">
            <v>(-) Custo dos produtos vendidos (CMV)</v>
          </cell>
          <cell r="I10999" t="str">
            <v>setembro</v>
          </cell>
          <cell r="N10999">
            <v>466.2</v>
          </cell>
        </row>
        <row r="11000">
          <cell r="B11000" t="str">
            <v>SECOS - MERCEARIA</v>
          </cell>
          <cell r="C11000" t="str">
            <v>(-) Custo dos produtos vendidos (CMV)</v>
          </cell>
          <cell r="I11000" t="str">
            <v>setembro</v>
          </cell>
          <cell r="N11000">
            <v>2110.5300000000002</v>
          </cell>
        </row>
        <row r="11001">
          <cell r="B11001" t="str">
            <v>CARNES E AVES</v>
          </cell>
          <cell r="C11001" t="str">
            <v>(-) Custo dos produtos vendidos (CMV)</v>
          </cell>
          <cell r="I11001" t="str">
            <v>setembro</v>
          </cell>
          <cell r="N11001">
            <v>1146.3</v>
          </cell>
        </row>
        <row r="11002">
          <cell r="B11002" t="str">
            <v>PAES, MASSAS E SALGADOS</v>
          </cell>
          <cell r="C11002" t="str">
            <v>(-) Custo dos produtos vendidos (CMV)</v>
          </cell>
          <cell r="I11002" t="str">
            <v>setembro</v>
          </cell>
          <cell r="N11002">
            <v>2185</v>
          </cell>
        </row>
        <row r="11003">
          <cell r="B11003" t="str">
            <v>VINHOS</v>
          </cell>
          <cell r="C11003" t="str">
            <v>(-) Custo dos produtos vendidos (CMV)</v>
          </cell>
          <cell r="I11003" t="str">
            <v>setembro</v>
          </cell>
          <cell r="N11003">
            <v>4536</v>
          </cell>
        </row>
        <row r="11004">
          <cell r="B11004" t="str">
            <v>SECOS - MERCEARIA</v>
          </cell>
          <cell r="C11004" t="str">
            <v>(-) Custo dos produtos vendidos (CMV)</v>
          </cell>
          <cell r="I11004" t="str">
            <v>setembro</v>
          </cell>
          <cell r="N11004">
            <v>1276.25</v>
          </cell>
        </row>
        <row r="11005">
          <cell r="B11005" t="str">
            <v>BEBIDAS ALCOOLICAS</v>
          </cell>
          <cell r="C11005" t="str">
            <v>(-) Custo dos produtos vendidos (CMV)</v>
          </cell>
          <cell r="I11005" t="str">
            <v>setembro</v>
          </cell>
          <cell r="N11005">
            <v>1058.5</v>
          </cell>
        </row>
        <row r="11006">
          <cell r="B11006" t="str">
            <v>PAES, MASSAS E SALGADOS</v>
          </cell>
          <cell r="C11006" t="str">
            <v>(-) Custo dos produtos vendidos (CMV)</v>
          </cell>
          <cell r="I11006" t="str">
            <v>setembro</v>
          </cell>
          <cell r="N11006">
            <v>2785</v>
          </cell>
        </row>
        <row r="11007">
          <cell r="B11007" t="str">
            <v>SECOS - MERCEARIA</v>
          </cell>
          <cell r="C11007" t="str">
            <v>(-) Custo dos produtos vendidos (CMV)</v>
          </cell>
          <cell r="I11007" t="str">
            <v>setembro</v>
          </cell>
          <cell r="N11007">
            <v>513.91999999999996</v>
          </cell>
        </row>
        <row r="11008">
          <cell r="B11008" t="str">
            <v>HORTIFRUTI</v>
          </cell>
          <cell r="C11008" t="str">
            <v>(-) Custo dos produtos vendidos (CMV)</v>
          </cell>
          <cell r="I11008" t="str">
            <v>setembro</v>
          </cell>
          <cell r="N11008">
            <v>4859.7</v>
          </cell>
        </row>
        <row r="11009">
          <cell r="B11009" t="str">
            <v>PAES, MASSAS E SALGADOS</v>
          </cell>
          <cell r="C11009" t="str">
            <v>(-) Custo dos produtos vendidos (CMV)</v>
          </cell>
          <cell r="I11009" t="str">
            <v>setembro</v>
          </cell>
          <cell r="N11009">
            <v>2747.5</v>
          </cell>
        </row>
        <row r="11010">
          <cell r="B11010" t="str">
            <v>CARNES E AVES</v>
          </cell>
          <cell r="C11010" t="str">
            <v>(-) Custo dos produtos vendidos (CMV)</v>
          </cell>
          <cell r="I11010" t="str">
            <v>setembro</v>
          </cell>
          <cell r="N11010">
            <v>1730.54</v>
          </cell>
        </row>
        <row r="11011">
          <cell r="B11011" t="str">
            <v>HORTIFRUTI</v>
          </cell>
          <cell r="C11011" t="str">
            <v>(-) Custo dos produtos vendidos (CMV)</v>
          </cell>
          <cell r="I11011" t="str">
            <v>setembro</v>
          </cell>
          <cell r="N11011">
            <v>958.3</v>
          </cell>
        </row>
        <row r="11012">
          <cell r="B11012" t="str">
            <v>SECOS - MERCEARIA</v>
          </cell>
          <cell r="C11012" t="str">
            <v>(-) Custo dos produtos vendidos (CMV)</v>
          </cell>
          <cell r="I11012" t="str">
            <v>setembro</v>
          </cell>
          <cell r="N11012">
            <v>175.98</v>
          </cell>
        </row>
        <row r="11013">
          <cell r="B11013" t="str">
            <v>CARNES E AVES</v>
          </cell>
          <cell r="C11013" t="str">
            <v>(-) Custo dos produtos vendidos (CMV)</v>
          </cell>
          <cell r="I11013" t="str">
            <v>setembro</v>
          </cell>
          <cell r="N11013">
            <v>477.6</v>
          </cell>
        </row>
        <row r="11014">
          <cell r="B11014" t="str">
            <v>BEBIDAS NAO ALCOOLICAS</v>
          </cell>
          <cell r="C11014" t="str">
            <v>(-) Custo dos produtos vendidos (CMV)</v>
          </cell>
          <cell r="I11014" t="str">
            <v>setembro</v>
          </cell>
          <cell r="N11014">
            <v>372.66</v>
          </cell>
        </row>
        <row r="11015">
          <cell r="B11015" t="str">
            <v>SECOS - MERCEARIA</v>
          </cell>
          <cell r="C11015" t="str">
            <v>(-) Custo dos produtos vendidos (CMV)</v>
          </cell>
          <cell r="I11015" t="str">
            <v>setembro</v>
          </cell>
          <cell r="N11015">
            <v>290</v>
          </cell>
        </row>
        <row r="11016">
          <cell r="B11016" t="str">
            <v>VINHOS</v>
          </cell>
          <cell r="C11016" t="str">
            <v>(-) Custo dos produtos vendidos (CMV)</v>
          </cell>
          <cell r="I11016" t="str">
            <v>setembro</v>
          </cell>
          <cell r="N11016">
            <v>2441.1799999999998</v>
          </cell>
        </row>
        <row r="11017">
          <cell r="B11017" t="str">
            <v>CARNES E AVES</v>
          </cell>
          <cell r="C11017" t="str">
            <v>(-) Custo dos produtos vendidos (CMV)</v>
          </cell>
          <cell r="I11017" t="str">
            <v>setembro</v>
          </cell>
          <cell r="N11017">
            <v>3816.52</v>
          </cell>
        </row>
        <row r="11018">
          <cell r="B11018" t="str">
            <v>SECOS - MERCEARIA</v>
          </cell>
          <cell r="C11018" t="str">
            <v>(-) Custo dos produtos vendidos (CMV)</v>
          </cell>
          <cell r="I11018" t="str">
            <v>setembro</v>
          </cell>
          <cell r="N11018">
            <v>218.88</v>
          </cell>
        </row>
        <row r="11019">
          <cell r="B11019" t="str">
            <v>SECOS - MERCEARIA</v>
          </cell>
          <cell r="C11019" t="str">
            <v>(-) Custo dos produtos vendidos (CMV)</v>
          </cell>
          <cell r="I11019" t="str">
            <v>setembro</v>
          </cell>
          <cell r="N11019">
            <v>3555.04</v>
          </cell>
        </row>
        <row r="11020">
          <cell r="B11020" t="str">
            <v>SECOS - MERCEARIA</v>
          </cell>
          <cell r="C11020" t="str">
            <v>(-) Custo dos produtos vendidos (CMV)</v>
          </cell>
          <cell r="I11020" t="str">
            <v>setembro</v>
          </cell>
          <cell r="N11020">
            <v>284.85000000000002</v>
          </cell>
        </row>
        <row r="11021">
          <cell r="B11021" t="str">
            <v>CARNES E AVES</v>
          </cell>
          <cell r="C11021" t="str">
            <v>(-) Custo dos produtos vendidos (CMV)</v>
          </cell>
          <cell r="I11021" t="str">
            <v>setembro</v>
          </cell>
          <cell r="N11021">
            <v>4481.28</v>
          </cell>
        </row>
        <row r="11022">
          <cell r="B11022" t="str">
            <v>BEBIDAS ALCOOLICAS</v>
          </cell>
          <cell r="C11022" t="str">
            <v>(-) Custo dos produtos vendidos (CMV)</v>
          </cell>
          <cell r="I11022" t="str">
            <v>setembro</v>
          </cell>
          <cell r="N11022">
            <v>751.82</v>
          </cell>
        </row>
        <row r="11023">
          <cell r="B11023" t="str">
            <v>SECOS - MERCEARIA</v>
          </cell>
          <cell r="C11023" t="str">
            <v>(-) Custo dos produtos vendidos (CMV)</v>
          </cell>
          <cell r="I11023" t="str">
            <v>setembro</v>
          </cell>
          <cell r="N11023">
            <v>315</v>
          </cell>
        </row>
        <row r="11024">
          <cell r="B11024" t="str">
            <v>BEBIDAS ALCOOLICAS</v>
          </cell>
          <cell r="C11024" t="str">
            <v>(-) Custo dos produtos vendidos (CMV)</v>
          </cell>
          <cell r="I11024" t="str">
            <v>setembro</v>
          </cell>
          <cell r="N11024">
            <v>754</v>
          </cell>
        </row>
        <row r="11025">
          <cell r="B11025" t="str">
            <v>BEBIDAS ALCOOLICAS</v>
          </cell>
          <cell r="C11025" t="str">
            <v>(-) Custo dos produtos vendidos (CMV)</v>
          </cell>
          <cell r="I11025" t="str">
            <v>setembro</v>
          </cell>
          <cell r="N11025">
            <v>1769.9</v>
          </cell>
        </row>
        <row r="11026">
          <cell r="B11026" t="str">
            <v>BEBIDAS NAO ALCOOLICAS</v>
          </cell>
          <cell r="C11026" t="str">
            <v>(-) Custo dos produtos vendidos (CMV)</v>
          </cell>
          <cell r="I11026" t="str">
            <v>setembro</v>
          </cell>
          <cell r="N11026">
            <v>2160</v>
          </cell>
        </row>
        <row r="11027">
          <cell r="B11027" t="str">
            <v>BEBIDAS NAO ALCOOLICAS</v>
          </cell>
          <cell r="C11027" t="str">
            <v>(-) Custo dos produtos vendidos (CMV)</v>
          </cell>
          <cell r="I11027" t="str">
            <v>setembro</v>
          </cell>
          <cell r="N11027">
            <v>1860</v>
          </cell>
        </row>
        <row r="11028">
          <cell r="B11028" t="str">
            <v>PESCADOS</v>
          </cell>
          <cell r="C11028" t="str">
            <v>(-) Custo dos produtos vendidos (CMV)</v>
          </cell>
          <cell r="I11028" t="str">
            <v>setembro</v>
          </cell>
          <cell r="N11028">
            <v>1007.5</v>
          </cell>
        </row>
        <row r="11029">
          <cell r="B11029" t="str">
            <v>PESCADOS</v>
          </cell>
          <cell r="C11029" t="str">
            <v>(-) Custo dos produtos vendidos (CMV)</v>
          </cell>
          <cell r="I11029" t="str">
            <v>setembro</v>
          </cell>
          <cell r="N11029">
            <v>2793</v>
          </cell>
        </row>
        <row r="11030">
          <cell r="B11030" t="str">
            <v>BEBIDAS NAO ALCOOLICAS</v>
          </cell>
          <cell r="C11030" t="str">
            <v>(-) Custo dos produtos vendidos (CMV)</v>
          </cell>
          <cell r="I11030" t="str">
            <v>setembro</v>
          </cell>
          <cell r="N11030">
            <v>1060.5899999999999</v>
          </cell>
        </row>
        <row r="11031">
          <cell r="B11031" t="str">
            <v>BEBIDAS NAO ALCOOLICAS</v>
          </cell>
          <cell r="C11031" t="str">
            <v>(-) Custo dos produtos vendidos (CMV)</v>
          </cell>
          <cell r="I11031" t="str">
            <v>setembro</v>
          </cell>
          <cell r="N11031">
            <v>3179.94</v>
          </cell>
        </row>
        <row r="11032">
          <cell r="B11032" t="str">
            <v>SECOS - MERCEARIA</v>
          </cell>
          <cell r="C11032" t="str">
            <v>(-) Custo dos produtos vendidos (CMV)</v>
          </cell>
          <cell r="I11032" t="str">
            <v>setembro</v>
          </cell>
          <cell r="N11032">
            <v>1445.61</v>
          </cell>
        </row>
        <row r="11033">
          <cell r="B11033" t="str">
            <v>SECOS - MERCEARIA</v>
          </cell>
          <cell r="C11033" t="str">
            <v>(-) Custo dos produtos vendidos (CMV)</v>
          </cell>
          <cell r="I11033" t="str">
            <v>setembro</v>
          </cell>
          <cell r="N11033">
            <v>2205.48</v>
          </cell>
        </row>
        <row r="11034">
          <cell r="B11034" t="str">
            <v>SECOS - MERCEARIA</v>
          </cell>
          <cell r="C11034" t="str">
            <v>(-) Custo dos produtos vendidos (CMV)</v>
          </cell>
          <cell r="I11034" t="str">
            <v>setembro</v>
          </cell>
          <cell r="N11034">
            <v>1333.67</v>
          </cell>
        </row>
        <row r="11035">
          <cell r="B11035" t="str">
            <v>CARVAO</v>
          </cell>
          <cell r="C11035" t="str">
            <v>(-) Custo dos produtos vendidos (CMV)</v>
          </cell>
          <cell r="I11035" t="str">
            <v>setembro</v>
          </cell>
          <cell r="N11035">
            <v>873.12</v>
          </cell>
        </row>
        <row r="11036">
          <cell r="B11036" t="str">
            <v>SECOS - MERCEARIA</v>
          </cell>
          <cell r="C11036" t="str">
            <v>(-) Custo dos produtos vendidos (CMV)</v>
          </cell>
          <cell r="I11036" t="str">
            <v>setembro</v>
          </cell>
          <cell r="N11036">
            <v>2603.88</v>
          </cell>
        </row>
        <row r="11037">
          <cell r="B11037" t="str">
            <v>GELO</v>
          </cell>
          <cell r="C11037" t="str">
            <v>(-) Custo dos produtos vendidos (CMV)</v>
          </cell>
          <cell r="I11037" t="str">
            <v>setembro</v>
          </cell>
          <cell r="N11037">
            <v>474.39</v>
          </cell>
        </row>
        <row r="11038">
          <cell r="B11038" t="str">
            <v>CARNES E AVES</v>
          </cell>
          <cell r="C11038" t="str">
            <v>(-) Custo dos produtos vendidos (CMV)</v>
          </cell>
          <cell r="I11038" t="str">
            <v>setembro</v>
          </cell>
          <cell r="N11038">
            <v>291.06</v>
          </cell>
        </row>
        <row r="11039">
          <cell r="B11039" t="str">
            <v>PESCADOS</v>
          </cell>
          <cell r="C11039" t="str">
            <v>(-) Custo dos produtos vendidos (CMV)</v>
          </cell>
          <cell r="I11039" t="str">
            <v>setembro</v>
          </cell>
          <cell r="N11039">
            <v>1911.48</v>
          </cell>
        </row>
        <row r="11040">
          <cell r="B11040" t="str">
            <v>PESCADOS</v>
          </cell>
          <cell r="C11040" t="str">
            <v>(-) Custo dos produtos vendidos (CMV)</v>
          </cell>
          <cell r="I11040" t="str">
            <v>setembro</v>
          </cell>
          <cell r="N11040">
            <v>973.74</v>
          </cell>
        </row>
        <row r="11041">
          <cell r="B11041" t="str">
            <v>SECOS - MERCEARIA</v>
          </cell>
          <cell r="C11041" t="str">
            <v>(-) Custo dos produtos vendidos (CMV)</v>
          </cell>
          <cell r="I11041" t="str">
            <v>setembro</v>
          </cell>
          <cell r="N11041">
            <v>279.54000000000002</v>
          </cell>
        </row>
        <row r="11042">
          <cell r="B11042" t="str">
            <v>HORTIFRUTI</v>
          </cell>
          <cell r="C11042" t="str">
            <v>(-) Custo dos produtos vendidos (CMV)</v>
          </cell>
          <cell r="I11042" t="str">
            <v>setembro</v>
          </cell>
          <cell r="N11042">
            <v>3775.67</v>
          </cell>
        </row>
        <row r="11043">
          <cell r="B11043" t="str">
            <v>SECOS - MERCEARIA</v>
          </cell>
          <cell r="C11043" t="str">
            <v>(-) Custo dos produtos vendidos (CMV)</v>
          </cell>
          <cell r="I11043" t="str">
            <v>setembro</v>
          </cell>
          <cell r="N11043">
            <v>461.27</v>
          </cell>
        </row>
        <row r="11044">
          <cell r="B11044" t="str">
            <v>SECOS - MERCEARIA</v>
          </cell>
          <cell r="C11044" t="str">
            <v>(-) Custo dos produtos vendidos (CMV)</v>
          </cell>
          <cell r="I11044" t="str">
            <v>setembro</v>
          </cell>
          <cell r="N11044">
            <v>848.21</v>
          </cell>
        </row>
        <row r="11045">
          <cell r="B11045" t="str">
            <v>BEBIDAS NAO ALCOOLICAS</v>
          </cell>
          <cell r="C11045" t="str">
            <v>(-) Custo dos produtos vendidos (CMV)</v>
          </cell>
          <cell r="I11045" t="str">
            <v>setembro</v>
          </cell>
          <cell r="N11045">
            <v>67.97</v>
          </cell>
        </row>
        <row r="11046">
          <cell r="B11046" t="str">
            <v>CARNES E AVES</v>
          </cell>
          <cell r="C11046" t="str">
            <v>(-) Custo dos produtos vendidos (CMV)</v>
          </cell>
          <cell r="I11046" t="str">
            <v>setembro</v>
          </cell>
          <cell r="N11046">
            <v>1860</v>
          </cell>
        </row>
        <row r="11047">
          <cell r="B11047" t="str">
            <v>HORTIFRUTI</v>
          </cell>
          <cell r="C11047" t="str">
            <v>(-) Custo dos produtos vendidos (CMV)</v>
          </cell>
          <cell r="I11047" t="str">
            <v>setembro</v>
          </cell>
          <cell r="N11047">
            <v>5953</v>
          </cell>
        </row>
        <row r="11048">
          <cell r="B11048" t="str">
            <v>CARNES E AVES</v>
          </cell>
          <cell r="C11048" t="str">
            <v>(-) Custo dos produtos vendidos (CMV)</v>
          </cell>
          <cell r="I11048" t="str">
            <v>setembro</v>
          </cell>
          <cell r="N11048">
            <v>3072.22</v>
          </cell>
        </row>
        <row r="11049">
          <cell r="B11049" t="str">
            <v>BEBIDAS NAO ALCOOLICAS</v>
          </cell>
          <cell r="C11049" t="str">
            <v>(-) Custo dos produtos vendidos (CMV)</v>
          </cell>
          <cell r="I11049" t="str">
            <v>setembro</v>
          </cell>
          <cell r="N11049">
            <v>2212.2600000000002</v>
          </cell>
        </row>
        <row r="11050">
          <cell r="B11050" t="str">
            <v>SECOS - MERCEARIA</v>
          </cell>
          <cell r="C11050" t="str">
            <v>(-) Custo dos produtos vendidos (CMV)</v>
          </cell>
          <cell r="I11050" t="str">
            <v>setembro</v>
          </cell>
          <cell r="N11050">
            <v>379.8</v>
          </cell>
        </row>
        <row r="11051">
          <cell r="B11051" t="str">
            <v>SECOS - MERCEARIA</v>
          </cell>
          <cell r="C11051" t="str">
            <v>(-) Custo dos produtos vendidos (CMV)</v>
          </cell>
          <cell r="I11051" t="str">
            <v>setembro</v>
          </cell>
          <cell r="N11051">
            <v>164.15</v>
          </cell>
        </row>
        <row r="11052">
          <cell r="B11052" t="str">
            <v>CARNES E AVES</v>
          </cell>
          <cell r="C11052" t="str">
            <v>(-) Custo dos produtos vendidos (CMV)</v>
          </cell>
          <cell r="I11052" t="str">
            <v>setembro</v>
          </cell>
          <cell r="N11052">
            <v>1350.26</v>
          </cell>
        </row>
        <row r="11053">
          <cell r="B11053" t="str">
            <v>BEBIDAS ALCOOLICAS</v>
          </cell>
          <cell r="C11053" t="str">
            <v>(-) Custo dos produtos vendidos (CMV)</v>
          </cell>
          <cell r="I11053" t="str">
            <v>setembro</v>
          </cell>
          <cell r="N11053">
            <v>2457.67</v>
          </cell>
        </row>
        <row r="11054">
          <cell r="B11054" t="str">
            <v>BEBIDAS ALCOOLICAS</v>
          </cell>
          <cell r="C11054" t="str">
            <v>(-) Custo dos produtos vendidos (CMV)</v>
          </cell>
          <cell r="I11054" t="str">
            <v>setembro</v>
          </cell>
          <cell r="N11054">
            <v>1827.62</v>
          </cell>
        </row>
        <row r="11055">
          <cell r="B11055" t="str">
            <v>VINHOS</v>
          </cell>
          <cell r="C11055" t="str">
            <v>(-) Custo dos produtos vendidos (CMV)</v>
          </cell>
          <cell r="I11055" t="str">
            <v>setembro</v>
          </cell>
          <cell r="N11055">
            <v>1705.21</v>
          </cell>
        </row>
        <row r="11056">
          <cell r="B11056" t="str">
            <v>SECOS - MERCEARIA</v>
          </cell>
          <cell r="C11056" t="str">
            <v>(-) Custo dos produtos vendidos (CMV)</v>
          </cell>
          <cell r="I11056" t="str">
            <v>setembro</v>
          </cell>
          <cell r="N11056">
            <v>249.25</v>
          </cell>
        </row>
        <row r="11057">
          <cell r="B11057" t="str">
            <v>PESCADOS</v>
          </cell>
          <cell r="C11057" t="str">
            <v>(-) Custo dos produtos vendidos (CMV)</v>
          </cell>
          <cell r="I11057" t="str">
            <v>setembro</v>
          </cell>
          <cell r="N11057">
            <v>575</v>
          </cell>
        </row>
        <row r="11058">
          <cell r="B11058" t="str">
            <v>BEBIDAS NAO ALCOOLICAS</v>
          </cell>
          <cell r="C11058" t="str">
            <v>(-) Custo dos produtos vendidos (CMV)</v>
          </cell>
          <cell r="I11058" t="str">
            <v>setembro</v>
          </cell>
          <cell r="N11058">
            <v>1136.29</v>
          </cell>
        </row>
        <row r="11059">
          <cell r="B11059" t="str">
            <v>BEBIDAS NAO ALCOOLICAS</v>
          </cell>
          <cell r="C11059" t="str">
            <v>(-) Custo dos produtos vendidos (CMV)</v>
          </cell>
          <cell r="I11059" t="str">
            <v>setembro</v>
          </cell>
          <cell r="N11059">
            <v>2508.8000000000002</v>
          </cell>
        </row>
        <row r="11060">
          <cell r="B11060" t="str">
            <v>GELO</v>
          </cell>
          <cell r="C11060" t="str">
            <v>(-) Custo dos produtos vendidos (CMV)</v>
          </cell>
          <cell r="I11060" t="str">
            <v>setembro</v>
          </cell>
          <cell r="N11060">
            <v>15</v>
          </cell>
        </row>
        <row r="11061">
          <cell r="B11061" t="str">
            <v>CARNES E AVES</v>
          </cell>
          <cell r="C11061" t="str">
            <v>(-) Custo dos produtos vendidos (CMV)</v>
          </cell>
          <cell r="I11061" t="str">
            <v>setembro</v>
          </cell>
          <cell r="N11061">
            <v>7397.1</v>
          </cell>
        </row>
        <row r="11062">
          <cell r="B11062" t="str">
            <v>SECOS - MERCEARIA</v>
          </cell>
          <cell r="C11062" t="str">
            <v>(-) Custo dos produtos vendidos (CMV)</v>
          </cell>
          <cell r="I11062" t="str">
            <v>setembro</v>
          </cell>
          <cell r="N11062">
            <v>883.7</v>
          </cell>
        </row>
        <row r="11063">
          <cell r="B11063" t="str">
            <v>SECOS - MERCEARIA</v>
          </cell>
          <cell r="C11063" t="str">
            <v>(-) Custo dos produtos vendidos (CMV)</v>
          </cell>
          <cell r="I11063" t="str">
            <v>setembro</v>
          </cell>
          <cell r="N11063">
            <v>1325</v>
          </cell>
        </row>
        <row r="11064">
          <cell r="B11064" t="str">
            <v>SECOS - MERCEARIA</v>
          </cell>
          <cell r="C11064" t="str">
            <v>(-) Custo dos produtos vendidos (CMV)</v>
          </cell>
          <cell r="I11064" t="str">
            <v>setembro</v>
          </cell>
          <cell r="N11064">
            <v>465.64</v>
          </cell>
        </row>
        <row r="11065">
          <cell r="B11065" t="str">
            <v>CARNES E AVES</v>
          </cell>
          <cell r="C11065" t="str">
            <v>(-) Custo dos produtos vendidos (CMV)</v>
          </cell>
          <cell r="I11065" t="str">
            <v>setembro</v>
          </cell>
          <cell r="N11065">
            <v>1926.76</v>
          </cell>
        </row>
        <row r="11066">
          <cell r="B11066" t="str">
            <v>SECOS - MERCEARIA</v>
          </cell>
          <cell r="C11066" t="str">
            <v>(-) Custo dos produtos vendidos (CMV)</v>
          </cell>
          <cell r="I11066" t="str">
            <v>setembro</v>
          </cell>
          <cell r="N11066">
            <v>4732.28</v>
          </cell>
        </row>
        <row r="11067">
          <cell r="B11067" t="str">
            <v>SECOS - MERCEARIA</v>
          </cell>
          <cell r="C11067" t="str">
            <v>(-) Custo dos produtos vendidos (CMV)</v>
          </cell>
          <cell r="I11067" t="str">
            <v>setembro</v>
          </cell>
          <cell r="N11067">
            <v>450.02</v>
          </cell>
        </row>
        <row r="11068">
          <cell r="B11068" t="str">
            <v>BEBIDAS NAO ALCOOLICAS</v>
          </cell>
          <cell r="C11068" t="str">
            <v>(-) Custo dos produtos vendidos (CMV)</v>
          </cell>
          <cell r="I11068" t="str">
            <v>setembro</v>
          </cell>
          <cell r="N11068">
            <v>212.68</v>
          </cell>
        </row>
        <row r="11069">
          <cell r="B11069" t="str">
            <v>CARNES E AVES</v>
          </cell>
          <cell r="C11069" t="str">
            <v>(-) Custo dos produtos vendidos (CMV)</v>
          </cell>
          <cell r="I11069" t="str">
            <v>setembro</v>
          </cell>
          <cell r="N11069">
            <v>1184.1199999999999</v>
          </cell>
        </row>
        <row r="11070">
          <cell r="B11070" t="str">
            <v>CARNES E AVES</v>
          </cell>
          <cell r="C11070" t="str">
            <v>(-) Custo dos produtos vendidos (CMV)</v>
          </cell>
          <cell r="I11070" t="str">
            <v>setembro</v>
          </cell>
          <cell r="N11070">
            <v>1767.45</v>
          </cell>
        </row>
        <row r="11071">
          <cell r="B11071" t="str">
            <v>VINHOS</v>
          </cell>
          <cell r="C11071" t="str">
            <v>(-) Custo dos produtos vendidos (CMV)</v>
          </cell>
          <cell r="I11071" t="str">
            <v>setembro</v>
          </cell>
          <cell r="N11071">
            <v>3582</v>
          </cell>
        </row>
        <row r="11072">
          <cell r="B11072" t="str">
            <v>CARNES E AVES</v>
          </cell>
          <cell r="C11072" t="str">
            <v>(-) Custo dos produtos vendidos (CMV)</v>
          </cell>
          <cell r="I11072" t="str">
            <v>setembro</v>
          </cell>
          <cell r="N11072">
            <v>1202.3499999999999</v>
          </cell>
        </row>
        <row r="11073">
          <cell r="B11073" t="str">
            <v>SECOS - MERCEARIA</v>
          </cell>
          <cell r="C11073" t="str">
            <v>(-) Custo dos produtos vendidos (CMV)</v>
          </cell>
          <cell r="I11073" t="str">
            <v>setembro</v>
          </cell>
          <cell r="N11073">
            <v>97.95</v>
          </cell>
        </row>
        <row r="11074">
          <cell r="B11074" t="str">
            <v>CARNES E AVES</v>
          </cell>
          <cell r="C11074" t="str">
            <v>(-) Custo dos produtos vendidos (CMV)</v>
          </cell>
          <cell r="I11074" t="str">
            <v>setembro</v>
          </cell>
          <cell r="N11074">
            <v>1610.55</v>
          </cell>
        </row>
        <row r="11075">
          <cell r="B11075" t="str">
            <v>SECOS - MERCEARIA</v>
          </cell>
          <cell r="C11075" t="str">
            <v>(-) Custo dos produtos vendidos (CMV)</v>
          </cell>
          <cell r="I11075" t="str">
            <v>setembro</v>
          </cell>
          <cell r="N11075">
            <v>233.94</v>
          </cell>
        </row>
        <row r="11076">
          <cell r="B11076" t="str">
            <v>BEBIDAS ALCOOLICAS</v>
          </cell>
          <cell r="C11076" t="str">
            <v>(-) Custo dos produtos vendidos (CMV)</v>
          </cell>
          <cell r="I11076" t="str">
            <v>setembro</v>
          </cell>
          <cell r="N11076">
            <v>793.51</v>
          </cell>
        </row>
        <row r="11077">
          <cell r="B11077" t="str">
            <v>CARNES E AVES</v>
          </cell>
          <cell r="C11077" t="str">
            <v>(-) Custo dos produtos vendidos (CMV)</v>
          </cell>
          <cell r="I11077" t="str">
            <v>setembro</v>
          </cell>
          <cell r="N11077">
            <v>1215.79</v>
          </cell>
        </row>
        <row r="11078">
          <cell r="B11078" t="str">
            <v>CARNES E AVES</v>
          </cell>
          <cell r="C11078" t="str">
            <v>(-) Custo dos produtos vendidos (CMV)</v>
          </cell>
          <cell r="I11078" t="str">
            <v>setembro</v>
          </cell>
          <cell r="N11078">
            <v>3455.18</v>
          </cell>
        </row>
        <row r="11079">
          <cell r="B11079" t="str">
            <v>SECOS - MERCEARIA</v>
          </cell>
          <cell r="C11079" t="str">
            <v>(-) Custo dos produtos vendidos (CMV)</v>
          </cell>
          <cell r="I11079" t="str">
            <v>setembro</v>
          </cell>
          <cell r="N11079">
            <v>3581.45</v>
          </cell>
        </row>
        <row r="11080">
          <cell r="B11080" t="str">
            <v>BEBIDAS NAO ALCOOLICAS</v>
          </cell>
          <cell r="C11080" t="str">
            <v>(-) Custo dos produtos vendidos (CMV)</v>
          </cell>
          <cell r="I11080" t="str">
            <v>setembro</v>
          </cell>
          <cell r="N11080">
            <v>2203.91</v>
          </cell>
        </row>
        <row r="11081">
          <cell r="B11081" t="str">
            <v>BEBIDAS NAO ALCOOLICAS</v>
          </cell>
          <cell r="C11081" t="str">
            <v>(-) Custo dos produtos vendidos (CMV)</v>
          </cell>
          <cell r="I11081" t="str">
            <v>setembro</v>
          </cell>
          <cell r="N11081">
            <v>2163.11</v>
          </cell>
        </row>
        <row r="11082">
          <cell r="B11082" t="str">
            <v>SECOS - MERCEARIA</v>
          </cell>
          <cell r="C11082" t="str">
            <v>(-) Custo dos produtos vendidos (CMV)</v>
          </cell>
          <cell r="I11082" t="str">
            <v>setembro</v>
          </cell>
          <cell r="N11082">
            <v>1508.73</v>
          </cell>
        </row>
        <row r="11083">
          <cell r="B11083" t="str">
            <v>CARNES E AVES</v>
          </cell>
          <cell r="C11083" t="str">
            <v>(-) Custo dos produtos vendidos (CMV)</v>
          </cell>
          <cell r="I11083" t="str">
            <v>setembro</v>
          </cell>
          <cell r="N11083">
            <v>2336.35</v>
          </cell>
        </row>
        <row r="11084">
          <cell r="B11084" t="str">
            <v>PESCADOS</v>
          </cell>
          <cell r="C11084" t="str">
            <v>(-) Custo dos produtos vendidos (CMV)</v>
          </cell>
          <cell r="I11084" t="str">
            <v>setembro</v>
          </cell>
          <cell r="N11084">
            <v>377</v>
          </cell>
        </row>
        <row r="11085">
          <cell r="B11085" t="str">
            <v>SECOS - MERCEARIA</v>
          </cell>
          <cell r="C11085" t="str">
            <v>(-) Custo dos produtos vendidos (CMV)</v>
          </cell>
          <cell r="I11085" t="str">
            <v>setembro</v>
          </cell>
          <cell r="N11085">
            <v>164.71</v>
          </cell>
        </row>
        <row r="11086">
          <cell r="B11086" t="str">
            <v>SECOS - MERCEARIA</v>
          </cell>
          <cell r="C11086" t="str">
            <v>(-) Custo dos produtos vendidos (CMV)</v>
          </cell>
          <cell r="I11086" t="str">
            <v>setembro</v>
          </cell>
          <cell r="N11086">
            <v>518</v>
          </cell>
        </row>
        <row r="11087">
          <cell r="B11087" t="str">
            <v>CARNES E AVES</v>
          </cell>
          <cell r="C11087" t="str">
            <v>(-) Custo dos produtos vendidos (CMV)</v>
          </cell>
          <cell r="I11087" t="str">
            <v>setembro</v>
          </cell>
          <cell r="N11087">
            <v>899.7</v>
          </cell>
        </row>
        <row r="11088">
          <cell r="B11088" t="str">
            <v>SECOS - MERCEARIA</v>
          </cell>
          <cell r="C11088" t="str">
            <v>(-) Custo dos produtos vendidos (CMV)</v>
          </cell>
          <cell r="I11088" t="str">
            <v>setembro</v>
          </cell>
          <cell r="N11088">
            <v>493.83</v>
          </cell>
        </row>
        <row r="11089">
          <cell r="B11089" t="str">
            <v>BEBIDAS ALCOOLICAS</v>
          </cell>
          <cell r="C11089" t="str">
            <v>(-) Custo dos produtos vendidos (CMV)</v>
          </cell>
          <cell r="I11089" t="str">
            <v>setembro</v>
          </cell>
          <cell r="N11089">
            <v>937.8</v>
          </cell>
        </row>
        <row r="11090">
          <cell r="B11090" t="str">
            <v>CARNES E AVES</v>
          </cell>
          <cell r="C11090" t="str">
            <v>(-) Custo dos produtos vendidos (CMV)</v>
          </cell>
          <cell r="I11090" t="str">
            <v>setembro</v>
          </cell>
          <cell r="N11090">
            <v>1176.5899999999999</v>
          </cell>
        </row>
        <row r="11091">
          <cell r="B11091" t="str">
            <v>PAES, MASSAS E SALGADOS</v>
          </cell>
          <cell r="C11091" t="str">
            <v>(-) Custo dos produtos vendidos (CMV)</v>
          </cell>
          <cell r="I11091" t="str">
            <v>setembro</v>
          </cell>
          <cell r="N11091">
            <v>3042.9</v>
          </cell>
        </row>
        <row r="11092">
          <cell r="B11092" t="str">
            <v>VINHOS</v>
          </cell>
          <cell r="C11092" t="str">
            <v>(-) Custo dos produtos vendidos (CMV)</v>
          </cell>
          <cell r="I11092" t="str">
            <v>setembro</v>
          </cell>
          <cell r="N11092">
            <v>3756</v>
          </cell>
        </row>
        <row r="11093">
          <cell r="B11093" t="str">
            <v>CARNES E AVES</v>
          </cell>
          <cell r="C11093" t="str">
            <v>(-) Custo dos produtos vendidos (CMV)</v>
          </cell>
          <cell r="I11093" t="str">
            <v>setembro</v>
          </cell>
          <cell r="N11093">
            <v>1858.79</v>
          </cell>
        </row>
        <row r="11094">
          <cell r="B11094" t="str">
            <v>PESCADOS</v>
          </cell>
          <cell r="C11094" t="str">
            <v>(-) Custo dos produtos vendidos (CMV)</v>
          </cell>
          <cell r="I11094" t="str">
            <v>setembro</v>
          </cell>
          <cell r="N11094">
            <v>1798</v>
          </cell>
        </row>
        <row r="11095">
          <cell r="B11095" t="str">
            <v>BEBIDAS NAO ALCOOLICAS</v>
          </cell>
          <cell r="C11095" t="str">
            <v>(-) Custo dos produtos vendidos (CMV)</v>
          </cell>
          <cell r="I11095" t="str">
            <v>setembro</v>
          </cell>
          <cell r="N11095">
            <v>1781.13</v>
          </cell>
        </row>
        <row r="11096">
          <cell r="B11096" t="str">
            <v>PESCADOS</v>
          </cell>
          <cell r="C11096" t="str">
            <v>(-) Custo dos produtos vendidos (CMV)</v>
          </cell>
          <cell r="I11096" t="str">
            <v>setembro</v>
          </cell>
          <cell r="N11096">
            <v>396.5</v>
          </cell>
        </row>
        <row r="11097">
          <cell r="B11097" t="str">
            <v>VINHOS</v>
          </cell>
          <cell r="C11097" t="str">
            <v>(-) Custo dos produtos vendidos (CMV)</v>
          </cell>
          <cell r="I11097" t="str">
            <v>setembro</v>
          </cell>
          <cell r="N11097">
            <v>2466</v>
          </cell>
        </row>
        <row r="11098">
          <cell r="B11098" t="str">
            <v>CARNES E AVES</v>
          </cell>
          <cell r="C11098" t="str">
            <v>(-) Custo dos produtos vendidos (CMV)</v>
          </cell>
          <cell r="I11098" t="str">
            <v>setembro</v>
          </cell>
          <cell r="N11098">
            <v>3072.22</v>
          </cell>
        </row>
        <row r="11099">
          <cell r="B11099" t="str">
            <v>SECOS - MERCEARIA</v>
          </cell>
          <cell r="C11099" t="str">
            <v>(-) Custo dos produtos vendidos (CMV)</v>
          </cell>
          <cell r="I11099" t="str">
            <v>setembro</v>
          </cell>
          <cell r="N11099">
            <v>80.23</v>
          </cell>
        </row>
        <row r="11100">
          <cell r="B11100" t="str">
            <v>SECOS - MERCEARIA</v>
          </cell>
          <cell r="C11100" t="str">
            <v>(-) Custo dos produtos vendidos (CMV)</v>
          </cell>
          <cell r="I11100" t="str">
            <v>setembro</v>
          </cell>
          <cell r="N11100">
            <v>392.61</v>
          </cell>
        </row>
        <row r="11101">
          <cell r="B11101" t="str">
            <v>CARVAO</v>
          </cell>
          <cell r="C11101" t="str">
            <v>(-) Custo dos produtos vendidos (CMV)</v>
          </cell>
          <cell r="I11101" t="str">
            <v>setembro</v>
          </cell>
          <cell r="N11101">
            <v>885.36</v>
          </cell>
        </row>
        <row r="11102">
          <cell r="B11102" t="str">
            <v>SECOS - MERCEARIA</v>
          </cell>
          <cell r="C11102" t="str">
            <v>(-) Custo dos produtos vendidos (CMV)</v>
          </cell>
          <cell r="I11102" t="str">
            <v>setembro</v>
          </cell>
          <cell r="N11102">
            <v>379.8</v>
          </cell>
        </row>
        <row r="11103">
          <cell r="B11103" t="str">
            <v>CARNES E AVES</v>
          </cell>
          <cell r="C11103" t="str">
            <v>(-) Custo dos produtos vendidos (CMV)</v>
          </cell>
          <cell r="I11103" t="str">
            <v>setembro</v>
          </cell>
          <cell r="N11103">
            <v>1655.23</v>
          </cell>
        </row>
        <row r="11104">
          <cell r="B11104" t="str">
            <v>CARNES E AVES</v>
          </cell>
          <cell r="C11104" t="str">
            <v>(-) Custo dos produtos vendidos (CMV)</v>
          </cell>
          <cell r="I11104" t="str">
            <v>setembro</v>
          </cell>
          <cell r="N11104">
            <v>4470.16</v>
          </cell>
        </row>
        <row r="11105">
          <cell r="B11105" t="str">
            <v>BEBIDAS ALCOOLICAS</v>
          </cell>
          <cell r="C11105" t="str">
            <v>(-) Custo dos produtos vendidos (CMV)</v>
          </cell>
          <cell r="I11105" t="str">
            <v>setembro</v>
          </cell>
          <cell r="N11105">
            <v>587.54</v>
          </cell>
        </row>
        <row r="11106">
          <cell r="B11106" t="str">
            <v>BEBIDAS ALCOOLICAS</v>
          </cell>
          <cell r="C11106" t="str">
            <v>(-) Custo dos produtos vendidos (CMV)</v>
          </cell>
          <cell r="I11106" t="str">
            <v>setembro</v>
          </cell>
          <cell r="N11106">
            <v>729.04</v>
          </cell>
        </row>
        <row r="11107">
          <cell r="B11107" t="str">
            <v>BEBIDAS ALCOOLICAS</v>
          </cell>
          <cell r="C11107" t="str">
            <v>(-) Custo dos produtos vendidos (CMV)</v>
          </cell>
          <cell r="I11107" t="str">
            <v>setembro</v>
          </cell>
          <cell r="N11107">
            <v>3745.78</v>
          </cell>
        </row>
        <row r="11108">
          <cell r="B11108" t="str">
            <v>SECOS - MERCEARIA</v>
          </cell>
          <cell r="C11108" t="str">
            <v>(-) Custo dos produtos vendidos (CMV)</v>
          </cell>
          <cell r="I11108" t="str">
            <v>setembro</v>
          </cell>
          <cell r="N11108">
            <v>504.45</v>
          </cell>
        </row>
        <row r="11109">
          <cell r="B11109" t="str">
            <v>SECOS - MERCEARIA</v>
          </cell>
          <cell r="C11109" t="str">
            <v>(-) Custo dos produtos vendidos (CMV)</v>
          </cell>
          <cell r="I11109" t="str">
            <v>setembro</v>
          </cell>
          <cell r="N11109">
            <v>513.91999999999996</v>
          </cell>
        </row>
        <row r="11110">
          <cell r="B11110" t="str">
            <v>CARNES E AVES</v>
          </cell>
          <cell r="C11110" t="str">
            <v>(-) Custo dos produtos vendidos (CMV)</v>
          </cell>
          <cell r="I11110" t="str">
            <v>setembro</v>
          </cell>
          <cell r="N11110">
            <v>238.8</v>
          </cell>
        </row>
        <row r="11111">
          <cell r="B11111" t="str">
            <v>SECOS - MERCEARIA</v>
          </cell>
          <cell r="C11111" t="str">
            <v>(-) Custo dos produtos vendidos (CMV)</v>
          </cell>
          <cell r="I11111" t="str">
            <v>setembro</v>
          </cell>
          <cell r="N11111">
            <v>358</v>
          </cell>
        </row>
        <row r="11112">
          <cell r="B11112" t="str">
            <v>CARVAO</v>
          </cell>
          <cell r="C11112" t="str">
            <v>(-) Custo dos produtos vendidos (CMV)</v>
          </cell>
          <cell r="I11112" t="str">
            <v>setembro</v>
          </cell>
          <cell r="N11112">
            <v>250</v>
          </cell>
        </row>
        <row r="11113">
          <cell r="B11113" t="str">
            <v>CARNES E AVES</v>
          </cell>
          <cell r="C11113" t="str">
            <v>(-) Custo dos produtos vendidos (CMV)</v>
          </cell>
          <cell r="I11113" t="str">
            <v>setembro</v>
          </cell>
          <cell r="N11113">
            <v>1970</v>
          </cell>
        </row>
        <row r="11114">
          <cell r="B11114" t="str">
            <v>PAES, MASSAS E SALGADOS</v>
          </cell>
          <cell r="C11114" t="str">
            <v>(-) Custo dos produtos vendidos (CMV)</v>
          </cell>
          <cell r="I11114" t="str">
            <v>setembro</v>
          </cell>
          <cell r="N11114">
            <v>2099.0500000000002</v>
          </cell>
        </row>
        <row r="11115">
          <cell r="B11115" t="str">
            <v>PESCADOS</v>
          </cell>
          <cell r="C11115" t="str">
            <v>(-) Custo dos produtos vendidos (CMV)</v>
          </cell>
          <cell r="I11115" t="str">
            <v>setembro</v>
          </cell>
          <cell r="N11115">
            <v>898.8</v>
          </cell>
        </row>
        <row r="11116">
          <cell r="B11116" t="str">
            <v>SECOS - MERCEARIA</v>
          </cell>
          <cell r="C11116" t="str">
            <v>(-) Custo dos produtos vendidos (CMV)</v>
          </cell>
          <cell r="I11116" t="str">
            <v>setembro</v>
          </cell>
          <cell r="N11116">
            <v>361.32</v>
          </cell>
        </row>
        <row r="11117">
          <cell r="B11117" t="str">
            <v>SECOS - MERCEARIA</v>
          </cell>
          <cell r="C11117" t="str">
            <v>(-) Custo dos produtos vendidos (CMV)</v>
          </cell>
          <cell r="I11117" t="str">
            <v>setembro</v>
          </cell>
          <cell r="N11117">
            <v>1027.83</v>
          </cell>
        </row>
        <row r="11118">
          <cell r="B11118" t="str">
            <v>PAES, MASSAS E SALGADOS</v>
          </cell>
          <cell r="C11118" t="str">
            <v>(-) Custo dos produtos vendidos (CMV)</v>
          </cell>
          <cell r="I11118" t="str">
            <v>setembro</v>
          </cell>
          <cell r="N11118">
            <v>1131</v>
          </cell>
        </row>
        <row r="11119">
          <cell r="B11119" t="str">
            <v>SECOS - MERCEARIA</v>
          </cell>
          <cell r="C11119" t="str">
            <v>(-) Custo dos produtos vendidos (CMV)</v>
          </cell>
          <cell r="I11119" t="str">
            <v>setembro</v>
          </cell>
          <cell r="N11119">
            <v>83.26</v>
          </cell>
        </row>
        <row r="11120">
          <cell r="B11120" t="str">
            <v>BEBIDAS ALCOOLICAS</v>
          </cell>
          <cell r="C11120" t="str">
            <v>(-) Custo dos produtos vendidos (CMV)</v>
          </cell>
          <cell r="I11120" t="str">
            <v>setembro</v>
          </cell>
          <cell r="N11120">
            <v>777.96</v>
          </cell>
        </row>
        <row r="11121">
          <cell r="B11121" t="str">
            <v>SECOS - MERCEARIA</v>
          </cell>
          <cell r="C11121" t="str">
            <v>(-) Custo dos produtos vendidos (CMV)</v>
          </cell>
          <cell r="I11121" t="str">
            <v>setembro</v>
          </cell>
          <cell r="N11121">
            <v>3783.19</v>
          </cell>
        </row>
        <row r="11122">
          <cell r="B11122" t="str">
            <v>HORTIFRUTI</v>
          </cell>
          <cell r="C11122" t="str">
            <v>(-) Custo dos produtos vendidos (CMV)</v>
          </cell>
          <cell r="I11122" t="str">
            <v>setembro</v>
          </cell>
          <cell r="N11122">
            <v>3933.25</v>
          </cell>
        </row>
        <row r="11123">
          <cell r="B11123" t="str">
            <v>CARNES E AVES</v>
          </cell>
          <cell r="C11123" t="str">
            <v>(-) Custo dos produtos vendidos (CMV)</v>
          </cell>
          <cell r="I11123" t="str">
            <v>setembro</v>
          </cell>
          <cell r="N11123">
            <v>1731.06</v>
          </cell>
        </row>
        <row r="11124">
          <cell r="B11124" t="str">
            <v>CARNES E AVES</v>
          </cell>
          <cell r="C11124" t="str">
            <v>(-) Custo dos produtos vendidos (CMV)</v>
          </cell>
          <cell r="I11124" t="str">
            <v>setembro</v>
          </cell>
          <cell r="N11124">
            <v>1149.79</v>
          </cell>
        </row>
        <row r="11125">
          <cell r="B11125" t="str">
            <v>BEBIDAS ALCOOLICAS</v>
          </cell>
          <cell r="C11125" t="str">
            <v>(-) Custo dos produtos vendidos (CMV)</v>
          </cell>
          <cell r="I11125" t="str">
            <v>setembro</v>
          </cell>
          <cell r="N11125">
            <v>507.78</v>
          </cell>
        </row>
        <row r="11126">
          <cell r="B11126" t="str">
            <v>GELO</v>
          </cell>
          <cell r="C11126" t="str">
            <v>(-) Custo dos produtos vendidos (CMV)</v>
          </cell>
          <cell r="I11126" t="str">
            <v>setembro</v>
          </cell>
          <cell r="N11126">
            <v>471.66</v>
          </cell>
        </row>
        <row r="11127">
          <cell r="B11127" t="str">
            <v>CARNES E AVES</v>
          </cell>
          <cell r="C11127" t="str">
            <v>(-) Custo dos produtos vendidos (CMV)</v>
          </cell>
          <cell r="I11127" t="str">
            <v>setembro</v>
          </cell>
          <cell r="N11127">
            <v>790.29</v>
          </cell>
        </row>
        <row r="11128">
          <cell r="B11128" t="str">
            <v>SECOS - MERCEARIA</v>
          </cell>
          <cell r="C11128" t="str">
            <v>(-) Custo dos produtos vendidos (CMV)</v>
          </cell>
          <cell r="I11128" t="str">
            <v>setembro</v>
          </cell>
          <cell r="N11128">
            <v>170.8</v>
          </cell>
        </row>
        <row r="11129">
          <cell r="B11129" t="str">
            <v>BEBIDAS NAO ALCOOLICAS</v>
          </cell>
          <cell r="C11129" t="str">
            <v>(-) Custo dos produtos vendidos (CMV)</v>
          </cell>
          <cell r="I11129" t="str">
            <v>setembro</v>
          </cell>
          <cell r="N11129">
            <v>348</v>
          </cell>
        </row>
        <row r="11130">
          <cell r="B11130" t="str">
            <v>VINHOS</v>
          </cell>
          <cell r="C11130" t="str">
            <v>(-) Custo dos produtos vendidos (CMV)</v>
          </cell>
          <cell r="I11130" t="str">
            <v>setembro</v>
          </cell>
          <cell r="N11130">
            <v>2482.91</v>
          </cell>
        </row>
        <row r="11131">
          <cell r="B11131" t="str">
            <v>BEBIDAS ALCOOLICAS</v>
          </cell>
          <cell r="C11131" t="str">
            <v>(-) Custo dos produtos vendidos (CMV)</v>
          </cell>
          <cell r="I11131" t="str">
            <v>setembro</v>
          </cell>
          <cell r="N11131">
            <v>659.17</v>
          </cell>
        </row>
        <row r="11132">
          <cell r="B11132" t="str">
            <v>CARVAO</v>
          </cell>
          <cell r="C11132" t="str">
            <v>(-) Custo dos produtos vendidos (CMV)</v>
          </cell>
          <cell r="I11132" t="str">
            <v>setembro</v>
          </cell>
          <cell r="N11132">
            <v>2040</v>
          </cell>
        </row>
        <row r="11133">
          <cell r="B11133" t="str">
            <v>BEBIDAS ALCOOLICAS</v>
          </cell>
          <cell r="C11133" t="str">
            <v>(-) Custo dos produtos vendidos (CMV)</v>
          </cell>
          <cell r="I11133" t="str">
            <v>setembro</v>
          </cell>
          <cell r="N11133">
            <v>1924</v>
          </cell>
        </row>
        <row r="11134">
          <cell r="B11134" t="str">
            <v>GELO</v>
          </cell>
          <cell r="C11134" t="str">
            <v>(-) Custo dos produtos vendidos (CMV)</v>
          </cell>
          <cell r="I11134" t="str">
            <v>setembro</v>
          </cell>
          <cell r="N11134">
            <v>466.2</v>
          </cell>
        </row>
        <row r="11135">
          <cell r="B11135" t="str">
            <v>PESCADOS</v>
          </cell>
          <cell r="C11135" t="str">
            <v>(-) Custo dos produtos vendidos (CMV)</v>
          </cell>
          <cell r="I11135" t="str">
            <v>setembro</v>
          </cell>
          <cell r="N11135">
            <v>1598.5</v>
          </cell>
        </row>
        <row r="11136">
          <cell r="B11136" t="str">
            <v>PESCADOS</v>
          </cell>
          <cell r="C11136" t="str">
            <v>(-) Custo dos produtos vendidos (CMV)</v>
          </cell>
          <cell r="I11136" t="str">
            <v>setembro</v>
          </cell>
          <cell r="N11136">
            <v>1880.25</v>
          </cell>
        </row>
        <row r="11137">
          <cell r="B11137" t="str">
            <v>SECOS - MERCEARIA</v>
          </cell>
          <cell r="C11137" t="str">
            <v>(-) Custo dos produtos vendidos (CMV)</v>
          </cell>
          <cell r="I11137" t="str">
            <v>setembro</v>
          </cell>
          <cell r="N11137">
            <v>269</v>
          </cell>
        </row>
        <row r="11138">
          <cell r="B11138" t="str">
            <v>SECOS - MERCEARIA</v>
          </cell>
          <cell r="C11138" t="str">
            <v>(-) Custo dos produtos vendidos (CMV)</v>
          </cell>
          <cell r="I11138" t="str">
            <v>setembro</v>
          </cell>
          <cell r="N11138">
            <v>609.62</v>
          </cell>
        </row>
        <row r="11139">
          <cell r="B11139" t="str">
            <v>CARNES E AVES</v>
          </cell>
          <cell r="C11139" t="str">
            <v>(-) Custo dos produtos vendidos (CMV)</v>
          </cell>
          <cell r="I11139" t="str">
            <v>setembro</v>
          </cell>
          <cell r="N11139">
            <v>2037.4</v>
          </cell>
        </row>
        <row r="11140">
          <cell r="B11140" t="str">
            <v>BEBIDAS NAO ALCOOLICAS</v>
          </cell>
          <cell r="C11140" t="str">
            <v>(-) Custo dos produtos vendidos (CMV)</v>
          </cell>
          <cell r="I11140" t="str">
            <v>setembro</v>
          </cell>
          <cell r="N11140">
            <v>96.41</v>
          </cell>
        </row>
        <row r="11141">
          <cell r="B11141" t="str">
            <v>SECOS - MERCEARIA</v>
          </cell>
          <cell r="C11141" t="str">
            <v>(-) Custo dos produtos vendidos (CMV)</v>
          </cell>
          <cell r="I11141" t="str">
            <v>setembro</v>
          </cell>
          <cell r="N11141">
            <v>380</v>
          </cell>
        </row>
        <row r="11142">
          <cell r="B11142" t="str">
            <v>SECOS - MERCEARIA</v>
          </cell>
          <cell r="C11142" t="str">
            <v>(-) Custo dos produtos vendidos (CMV)</v>
          </cell>
          <cell r="I11142" t="str">
            <v>setembro</v>
          </cell>
          <cell r="N11142">
            <v>159.91</v>
          </cell>
        </row>
        <row r="11143">
          <cell r="B11143" t="str">
            <v>GELO</v>
          </cell>
          <cell r="C11143" t="str">
            <v>(-) Custo dos produtos vendidos (CMV)</v>
          </cell>
          <cell r="I11143" t="str">
            <v>setembro</v>
          </cell>
          <cell r="N11143">
            <v>466.2</v>
          </cell>
        </row>
        <row r="11144">
          <cell r="B11144" t="str">
            <v>SECOS - MERCEARIA</v>
          </cell>
          <cell r="C11144" t="str">
            <v>(-) Custo dos produtos vendidos (CMV)</v>
          </cell>
          <cell r="I11144" t="str">
            <v>setembro</v>
          </cell>
          <cell r="N11144">
            <v>227.75</v>
          </cell>
        </row>
        <row r="11145">
          <cell r="B11145" t="str">
            <v>HORTIFRUTI</v>
          </cell>
          <cell r="C11145" t="str">
            <v>(-) Custo dos produtos vendidos (CMV)</v>
          </cell>
          <cell r="I11145" t="str">
            <v>setembro</v>
          </cell>
          <cell r="N11145">
            <v>3286.83</v>
          </cell>
        </row>
        <row r="11146">
          <cell r="B11146" t="str">
            <v>BEBIDAS ALCOOLICAS</v>
          </cell>
          <cell r="C11146" t="str">
            <v>(-) Custo dos produtos vendidos (CMV)</v>
          </cell>
          <cell r="I11146" t="str">
            <v>setembro</v>
          </cell>
          <cell r="N11146">
            <v>754</v>
          </cell>
        </row>
        <row r="11147">
          <cell r="B11147" t="str">
            <v>BEBIDAS ALCOOLICAS</v>
          </cell>
          <cell r="C11147" t="str">
            <v>(-) Custo dos produtos vendidos (CMV)</v>
          </cell>
          <cell r="I11147" t="str">
            <v>setembro</v>
          </cell>
          <cell r="N11147">
            <v>1769.91</v>
          </cell>
        </row>
        <row r="11148">
          <cell r="B11148" t="str">
            <v>CARNES E AVES</v>
          </cell>
          <cell r="C11148" t="str">
            <v>(-) Custo dos produtos vendidos (CMV)</v>
          </cell>
          <cell r="I11148" t="str">
            <v>setembro</v>
          </cell>
          <cell r="N11148">
            <v>1610.55</v>
          </cell>
        </row>
        <row r="11149">
          <cell r="B11149" t="str">
            <v>CARNES E AVES</v>
          </cell>
          <cell r="C11149" t="str">
            <v>(-) Custo dos produtos vendidos (CMV)</v>
          </cell>
          <cell r="I11149" t="str">
            <v>setembro</v>
          </cell>
          <cell r="N11149">
            <v>1215.79</v>
          </cell>
        </row>
        <row r="11150">
          <cell r="B11150" t="str">
            <v>SECOS - MERCEARIA</v>
          </cell>
          <cell r="C11150" t="str">
            <v>(-) Custo dos produtos vendidos (CMV)</v>
          </cell>
          <cell r="I11150" t="str">
            <v>setembro</v>
          </cell>
          <cell r="N11150">
            <v>1459.22</v>
          </cell>
        </row>
        <row r="11151">
          <cell r="B11151" t="str">
            <v>HORTIFRUTI</v>
          </cell>
          <cell r="C11151" t="str">
            <v>(-) Custo dos produtos vendidos (CMV)</v>
          </cell>
          <cell r="I11151" t="str">
            <v>setembro</v>
          </cell>
          <cell r="N11151">
            <v>4227.47</v>
          </cell>
        </row>
        <row r="11152">
          <cell r="B11152" t="str">
            <v>CARNES E AVES</v>
          </cell>
          <cell r="C11152" t="str">
            <v>(-) Custo dos produtos vendidos (CMV)</v>
          </cell>
          <cell r="I11152" t="str">
            <v>setembro</v>
          </cell>
          <cell r="N11152">
            <v>795.04</v>
          </cell>
        </row>
        <row r="11153">
          <cell r="B11153" t="str">
            <v>SECOS - MERCEARIA</v>
          </cell>
          <cell r="C11153" t="str">
            <v>(-) Custo dos produtos vendidos (CMV)</v>
          </cell>
          <cell r="I11153" t="str">
            <v>setembro</v>
          </cell>
          <cell r="N11153">
            <v>3421.5</v>
          </cell>
        </row>
        <row r="11154">
          <cell r="B11154" t="str">
            <v>CARNES E AVES</v>
          </cell>
          <cell r="C11154" t="str">
            <v>(-) Custo dos produtos vendidos (CMV)</v>
          </cell>
          <cell r="I11154" t="str">
            <v>setembro</v>
          </cell>
          <cell r="N11154">
            <v>1034.49</v>
          </cell>
        </row>
        <row r="11155">
          <cell r="B11155" t="str">
            <v>SECOS - MERCEARIA</v>
          </cell>
          <cell r="C11155" t="str">
            <v>(-) Custo dos produtos vendidos (CMV)</v>
          </cell>
          <cell r="I11155" t="str">
            <v>setembro</v>
          </cell>
          <cell r="N11155">
            <v>917.25</v>
          </cell>
        </row>
        <row r="11156">
          <cell r="B11156" t="str">
            <v>CARNES E AVES</v>
          </cell>
          <cell r="C11156" t="str">
            <v>(-) Custo dos produtos vendidos (CMV)</v>
          </cell>
          <cell r="I11156" t="str">
            <v>setembro</v>
          </cell>
          <cell r="N11156">
            <v>3979.36</v>
          </cell>
        </row>
        <row r="11157">
          <cell r="B11157" t="str">
            <v>PESCADOS</v>
          </cell>
          <cell r="C11157" t="str">
            <v>(-) Custo dos produtos vendidos (CMV)</v>
          </cell>
          <cell r="I11157" t="str">
            <v>setembro</v>
          </cell>
          <cell r="N11157">
            <v>305</v>
          </cell>
        </row>
        <row r="11158">
          <cell r="B11158" t="str">
            <v>PESCADOS</v>
          </cell>
          <cell r="C11158" t="str">
            <v>(-) Custo dos produtos vendidos (CMV)</v>
          </cell>
          <cell r="I11158" t="str">
            <v>setembro</v>
          </cell>
          <cell r="N11158">
            <v>1210.5</v>
          </cell>
        </row>
        <row r="11159">
          <cell r="B11159" t="str">
            <v>PESCADOS</v>
          </cell>
          <cell r="C11159" t="str">
            <v>(-) Custo dos produtos vendidos (CMV)</v>
          </cell>
          <cell r="I11159" t="str">
            <v>setembro</v>
          </cell>
          <cell r="N11159">
            <v>975</v>
          </cell>
        </row>
        <row r="11160">
          <cell r="B11160" t="str">
            <v>SECOS - MERCEARIA</v>
          </cell>
          <cell r="C11160" t="str">
            <v>(-) Custo dos produtos vendidos (CMV)</v>
          </cell>
          <cell r="I11160" t="str">
            <v>setembro</v>
          </cell>
          <cell r="N11160">
            <v>189.9</v>
          </cell>
        </row>
        <row r="11161">
          <cell r="B11161" t="str">
            <v>CARNES E AVES</v>
          </cell>
          <cell r="C11161" t="str">
            <v>(-) Custo dos produtos vendidos (CMV)</v>
          </cell>
          <cell r="I11161" t="str">
            <v>setembro</v>
          </cell>
          <cell r="N11161">
            <v>2439.48</v>
          </cell>
        </row>
        <row r="11162">
          <cell r="B11162" t="str">
            <v>BEBIDAS ALCOOLICAS</v>
          </cell>
          <cell r="C11162" t="str">
            <v>(-) Custo dos produtos vendidos (CMV)</v>
          </cell>
          <cell r="I11162" t="str">
            <v>setembro</v>
          </cell>
          <cell r="N11162">
            <v>1642.16</v>
          </cell>
        </row>
        <row r="11163">
          <cell r="B11163" t="str">
            <v>BEBIDAS ALCOOLICAS</v>
          </cell>
          <cell r="C11163" t="str">
            <v>(-) Custo dos produtos vendidos (CMV)</v>
          </cell>
          <cell r="I11163" t="str">
            <v>setembro</v>
          </cell>
          <cell r="N11163">
            <v>1680.02</v>
          </cell>
        </row>
        <row r="11164">
          <cell r="B11164" t="str">
            <v>BEBIDAS NAO ALCOOLICAS</v>
          </cell>
          <cell r="C11164" t="str">
            <v>(-) Custo dos produtos vendidos (CMV)</v>
          </cell>
          <cell r="I11164" t="str">
            <v>setembro</v>
          </cell>
          <cell r="N11164">
            <v>260</v>
          </cell>
        </row>
        <row r="11165">
          <cell r="B11165" t="str">
            <v>BEBIDAS NAO ALCOOLICAS</v>
          </cell>
          <cell r="C11165" t="str">
            <v>(-) Custo dos produtos vendidos (CMV)</v>
          </cell>
          <cell r="I11165" t="str">
            <v>setembro</v>
          </cell>
          <cell r="N11165">
            <v>720</v>
          </cell>
        </row>
        <row r="11166">
          <cell r="B11166" t="str">
            <v>BEBIDAS ALCOOLICAS</v>
          </cell>
          <cell r="C11166" t="str">
            <v>(-) Custo dos produtos vendidos (CMV)</v>
          </cell>
          <cell r="I11166" t="str">
            <v>setembro</v>
          </cell>
          <cell r="N11166">
            <v>1496</v>
          </cell>
        </row>
        <row r="11167">
          <cell r="B11167" t="str">
            <v>SECOS - MERCEARIA</v>
          </cell>
          <cell r="C11167" t="str">
            <v>(-) Custo dos produtos vendidos (CMV)</v>
          </cell>
          <cell r="I11167" t="str">
            <v>setembro</v>
          </cell>
          <cell r="N11167">
            <v>881.94</v>
          </cell>
        </row>
        <row r="11168">
          <cell r="B11168" t="str">
            <v>VINHOS</v>
          </cell>
          <cell r="C11168" t="str">
            <v>(-) Custo dos produtos vendidos (CMV)</v>
          </cell>
          <cell r="I11168" t="str">
            <v>setembro</v>
          </cell>
          <cell r="N11168">
            <v>4819.5</v>
          </cell>
        </row>
        <row r="11169">
          <cell r="B11169" t="str">
            <v>SECOS - MERCEARIA</v>
          </cell>
          <cell r="C11169" t="str">
            <v>(-) Custo dos produtos vendidos (CMV)</v>
          </cell>
          <cell r="I11169" t="str">
            <v>setembro</v>
          </cell>
          <cell r="N11169">
            <v>398.8</v>
          </cell>
        </row>
        <row r="11170">
          <cell r="B11170" t="str">
            <v>BEBIDAS NAO ALCOOLICAS</v>
          </cell>
          <cell r="C11170" t="str">
            <v>(-) Custo dos produtos vendidos (CMV)</v>
          </cell>
          <cell r="I11170" t="str">
            <v>setembro</v>
          </cell>
          <cell r="N11170">
            <v>1079.46</v>
          </cell>
        </row>
        <row r="11171">
          <cell r="B11171" t="str">
            <v>BEBIDAS ALCOOLICAS</v>
          </cell>
          <cell r="C11171" t="str">
            <v>(-) Custo dos produtos vendidos (CMV)</v>
          </cell>
          <cell r="I11171" t="str">
            <v>setembro</v>
          </cell>
          <cell r="N11171">
            <v>163.99</v>
          </cell>
        </row>
        <row r="11172">
          <cell r="B11172" t="str">
            <v>BEBIDAS ALCOOLICAS</v>
          </cell>
          <cell r="C11172" t="str">
            <v>(-) Custo dos produtos vendidos (CMV)</v>
          </cell>
          <cell r="I11172" t="str">
            <v>setembro</v>
          </cell>
          <cell r="N11172">
            <v>1037</v>
          </cell>
        </row>
        <row r="11173">
          <cell r="B11173" t="str">
            <v>BEBIDAS ALCOOLICAS</v>
          </cell>
          <cell r="C11173" t="str">
            <v>(-) Custo dos produtos vendidos (CMV)</v>
          </cell>
          <cell r="I11173" t="str">
            <v>setembro</v>
          </cell>
          <cell r="N11173">
            <v>1037</v>
          </cell>
        </row>
        <row r="11174">
          <cell r="B11174" t="str">
            <v>HORTIFRUTI</v>
          </cell>
          <cell r="C11174" t="str">
            <v>(-) Custo dos produtos vendidos (CMV)</v>
          </cell>
          <cell r="I11174" t="str">
            <v>setembro</v>
          </cell>
          <cell r="N11174">
            <v>1806.87</v>
          </cell>
        </row>
        <row r="11175">
          <cell r="B11175" t="str">
            <v>PESCADOS</v>
          </cell>
          <cell r="C11175" t="str">
            <v>(-) Custo dos produtos vendidos (CMV)</v>
          </cell>
          <cell r="I11175" t="str">
            <v>setembro</v>
          </cell>
          <cell r="N11175">
            <v>687.44</v>
          </cell>
        </row>
        <row r="11176">
          <cell r="B11176" t="str">
            <v>CARVAO</v>
          </cell>
          <cell r="C11176" t="str">
            <v>(-) Custo dos produtos vendidos (CMV)</v>
          </cell>
          <cell r="I11176" t="str">
            <v>setembro</v>
          </cell>
          <cell r="N11176">
            <v>2101.1999999999998</v>
          </cell>
        </row>
        <row r="11177">
          <cell r="B11177" t="str">
            <v>CARVAO</v>
          </cell>
          <cell r="C11177" t="str">
            <v>(-) Custo dos produtos vendidos (CMV)</v>
          </cell>
          <cell r="I11177" t="str">
            <v>setembro</v>
          </cell>
          <cell r="N11177">
            <v>2121.6</v>
          </cell>
        </row>
        <row r="11178">
          <cell r="B11178" t="str">
            <v>SECOS - MERCEARIA</v>
          </cell>
          <cell r="C11178" t="str">
            <v>(-) Custo dos produtos vendidos (CMV)</v>
          </cell>
          <cell r="I11178" t="str">
            <v>setembro</v>
          </cell>
          <cell r="N11178">
            <v>1549.7</v>
          </cell>
        </row>
        <row r="11179">
          <cell r="B11179" t="str">
            <v>CARNES E AVES</v>
          </cell>
          <cell r="C11179" t="str">
            <v>(-) Custo dos produtos vendidos (CMV)</v>
          </cell>
          <cell r="I11179" t="str">
            <v>setembro</v>
          </cell>
          <cell r="N11179">
            <v>2976.89</v>
          </cell>
        </row>
        <row r="11180">
          <cell r="B11180" t="str">
            <v>PESCADOS</v>
          </cell>
          <cell r="C11180" t="str">
            <v>(-) Custo dos produtos vendidos (CMV)</v>
          </cell>
          <cell r="I11180" t="str">
            <v>setembro</v>
          </cell>
          <cell r="N11180">
            <v>1901.48</v>
          </cell>
        </row>
        <row r="11181">
          <cell r="B11181" t="str">
            <v>SECOS - MERCEARIA</v>
          </cell>
          <cell r="C11181" t="str">
            <v>(-) Custo dos produtos vendidos (CMV)</v>
          </cell>
          <cell r="I11181" t="str">
            <v>setembro</v>
          </cell>
          <cell r="N11181">
            <v>200.69</v>
          </cell>
        </row>
        <row r="11182">
          <cell r="B11182" t="str">
            <v>VINHOS</v>
          </cell>
          <cell r="C11182" t="str">
            <v>(-) Custo dos produtos vendidos (CMV)</v>
          </cell>
          <cell r="I11182" t="str">
            <v>setembro</v>
          </cell>
          <cell r="N11182">
            <v>1387.73</v>
          </cell>
        </row>
        <row r="11183">
          <cell r="B11183" t="str">
            <v>PESCADOS</v>
          </cell>
          <cell r="C11183" t="str">
            <v>(-) Custo dos produtos vendidos (CMV)</v>
          </cell>
          <cell r="I11183" t="str">
            <v>setembro</v>
          </cell>
          <cell r="N11183">
            <v>3058</v>
          </cell>
        </row>
        <row r="11184">
          <cell r="B11184" t="str">
            <v>SECOS - MERCEARIA</v>
          </cell>
          <cell r="C11184" t="str">
            <v>(-) Custo dos produtos vendidos (CMV)</v>
          </cell>
          <cell r="I11184" t="str">
            <v>setembro</v>
          </cell>
          <cell r="N11184">
            <v>972.69</v>
          </cell>
        </row>
        <row r="11185">
          <cell r="B11185" t="str">
            <v>CARNES E AVES</v>
          </cell>
          <cell r="C11185" t="str">
            <v>(-) Custo dos produtos vendidos (CMV)</v>
          </cell>
          <cell r="I11185" t="str">
            <v>setembro</v>
          </cell>
          <cell r="N11185">
            <v>1859.34</v>
          </cell>
        </row>
        <row r="11186">
          <cell r="B11186" t="str">
            <v>BEBIDAS NAO ALCOOLICAS</v>
          </cell>
          <cell r="C11186" t="str">
            <v>(-) Custo dos produtos vendidos (CMV)</v>
          </cell>
          <cell r="I11186" t="str">
            <v>setembro</v>
          </cell>
          <cell r="N11186">
            <v>493.08</v>
          </cell>
        </row>
        <row r="11187">
          <cell r="B11187" t="str">
            <v>SECOS - MERCEARIA</v>
          </cell>
          <cell r="C11187" t="str">
            <v>(-) Custo dos produtos vendidos (CMV)</v>
          </cell>
          <cell r="I11187" t="str">
            <v>setembro</v>
          </cell>
          <cell r="N11187">
            <v>380</v>
          </cell>
        </row>
        <row r="11188">
          <cell r="B11188" t="str">
            <v>BEBIDAS ALCOOLICAS</v>
          </cell>
          <cell r="C11188" t="str">
            <v>(-) Custo dos produtos vendidos (CMV)</v>
          </cell>
          <cell r="I11188" t="str">
            <v>setembro</v>
          </cell>
          <cell r="N11188">
            <v>1512.5</v>
          </cell>
        </row>
        <row r="11189">
          <cell r="B11189" t="str">
            <v>CARNES E AVES</v>
          </cell>
          <cell r="C11189" t="str">
            <v>(-) Custo dos produtos vendidos (CMV)</v>
          </cell>
          <cell r="I11189" t="str">
            <v>setembro</v>
          </cell>
          <cell r="N11189">
            <v>3857.76</v>
          </cell>
        </row>
        <row r="11190">
          <cell r="B11190" t="str">
            <v>CARNES E AVES</v>
          </cell>
          <cell r="C11190" t="str">
            <v>(-) Custo dos produtos vendidos (CMV)</v>
          </cell>
          <cell r="I11190" t="str">
            <v>setembro</v>
          </cell>
          <cell r="N11190">
            <v>1928.57</v>
          </cell>
        </row>
        <row r="11191">
          <cell r="B11191" t="str">
            <v>SECOS - MERCEARIA</v>
          </cell>
          <cell r="C11191" t="str">
            <v>(-) Custo dos produtos vendidos (CMV)</v>
          </cell>
          <cell r="I11191" t="str">
            <v>setembro</v>
          </cell>
          <cell r="N11191">
            <v>1074.19</v>
          </cell>
        </row>
        <row r="11192">
          <cell r="B11192" t="str">
            <v>SECOS - MERCEARIA</v>
          </cell>
          <cell r="C11192" t="str">
            <v>(-) Custo dos produtos vendidos (CMV)</v>
          </cell>
          <cell r="I11192" t="str">
            <v>setembro</v>
          </cell>
          <cell r="N11192">
            <v>1817.87</v>
          </cell>
        </row>
        <row r="11193">
          <cell r="B11193" t="str">
            <v>CARNES E AVES</v>
          </cell>
          <cell r="C11193" t="str">
            <v>(-) Custo dos produtos vendidos (CMV)</v>
          </cell>
          <cell r="I11193" t="str">
            <v>setembro</v>
          </cell>
          <cell r="N11193">
            <v>2159.91</v>
          </cell>
        </row>
        <row r="11194">
          <cell r="B11194" t="str">
            <v>CARNES E AVES</v>
          </cell>
          <cell r="C11194" t="str">
            <v>(-) Custo dos produtos vendidos (CMV)</v>
          </cell>
          <cell r="I11194" t="str">
            <v>setembro</v>
          </cell>
          <cell r="N11194">
            <v>754.23</v>
          </cell>
        </row>
        <row r="11195">
          <cell r="B11195" t="str">
            <v>CARVAO</v>
          </cell>
          <cell r="C11195" t="str">
            <v>(-) Custo dos produtos vendidos (CMV)</v>
          </cell>
          <cell r="I11195" t="str">
            <v>setembro</v>
          </cell>
          <cell r="N11195">
            <v>1632</v>
          </cell>
        </row>
        <row r="11196">
          <cell r="B11196" t="str">
            <v>CARNES E AVES</v>
          </cell>
          <cell r="C11196" t="str">
            <v>(-) Custo dos produtos vendidos (CMV)</v>
          </cell>
          <cell r="I11196" t="str">
            <v>setembro</v>
          </cell>
          <cell r="N11196">
            <v>2096.9499999999998</v>
          </cell>
        </row>
        <row r="11197">
          <cell r="B11197" t="str">
            <v>CARVAO</v>
          </cell>
          <cell r="C11197" t="str">
            <v>(-) Custo dos produtos vendidos (CMV)</v>
          </cell>
          <cell r="I11197" t="str">
            <v>setembro</v>
          </cell>
          <cell r="N11197">
            <v>1746.24</v>
          </cell>
        </row>
        <row r="11198">
          <cell r="B11198" t="str">
            <v>GELO</v>
          </cell>
          <cell r="C11198" t="str">
            <v>(-) Custo dos produtos vendidos (CMV)</v>
          </cell>
          <cell r="I11198" t="str">
            <v>setembro</v>
          </cell>
          <cell r="N11198">
            <v>478.94</v>
          </cell>
        </row>
        <row r="11199">
          <cell r="B11199" t="str">
            <v>PESCADOS</v>
          </cell>
          <cell r="C11199" t="str">
            <v>(-) Custo dos produtos vendidos (CMV)</v>
          </cell>
          <cell r="I11199" t="str">
            <v>setembro</v>
          </cell>
          <cell r="N11199">
            <v>3740</v>
          </cell>
        </row>
        <row r="11200">
          <cell r="B11200" t="str">
            <v>SECOS - MERCEARIA</v>
          </cell>
          <cell r="C11200" t="str">
            <v>(-) Custo dos produtos vendidos (CMV)</v>
          </cell>
          <cell r="I11200" t="str">
            <v>setembro</v>
          </cell>
          <cell r="N11200">
            <v>927.54</v>
          </cell>
        </row>
        <row r="11201">
          <cell r="B11201" t="str">
            <v>CARNES E AVES</v>
          </cell>
          <cell r="C11201" t="str">
            <v>(-) Custo dos produtos vendidos (CMV)</v>
          </cell>
          <cell r="I11201" t="str">
            <v>setembro</v>
          </cell>
          <cell r="N11201">
            <v>1563.72</v>
          </cell>
        </row>
        <row r="11202">
          <cell r="B11202" t="str">
            <v>CARNES E AVES</v>
          </cell>
          <cell r="C11202" t="str">
            <v>(-) Custo dos produtos vendidos (CMV)</v>
          </cell>
          <cell r="I11202" t="str">
            <v>setembro</v>
          </cell>
          <cell r="N11202">
            <v>469.45</v>
          </cell>
        </row>
        <row r="11203">
          <cell r="B11203" t="str">
            <v>BEBIDAS NAO ALCOOLICAS</v>
          </cell>
          <cell r="C11203" t="str">
            <v>(-) Custo dos produtos vendidos (CMV)</v>
          </cell>
          <cell r="I11203" t="str">
            <v>setembro</v>
          </cell>
          <cell r="N11203">
            <v>1172.3900000000001</v>
          </cell>
        </row>
        <row r="11204">
          <cell r="B11204" t="str">
            <v>CARNES E AVES</v>
          </cell>
          <cell r="C11204" t="str">
            <v>(-) Custo dos produtos vendidos (CMV)</v>
          </cell>
          <cell r="I11204" t="str">
            <v>setembro</v>
          </cell>
          <cell r="N11204">
            <v>1655.23</v>
          </cell>
        </row>
        <row r="11205">
          <cell r="B11205" t="str">
            <v>CARNES E AVES</v>
          </cell>
          <cell r="C11205" t="str">
            <v>(-) Custo dos produtos vendidos (CMV)</v>
          </cell>
          <cell r="I11205" t="str">
            <v>setembro</v>
          </cell>
          <cell r="N11205">
            <v>4470.16</v>
          </cell>
        </row>
        <row r="11206">
          <cell r="B11206" t="str">
            <v>SECOS - MERCEARIA</v>
          </cell>
          <cell r="C11206" t="str">
            <v>(-) Custo dos produtos vendidos (CMV)</v>
          </cell>
          <cell r="I11206" t="str">
            <v>setembro</v>
          </cell>
          <cell r="N11206">
            <v>75.38</v>
          </cell>
        </row>
        <row r="11207">
          <cell r="B11207" t="str">
            <v>SECOS - MERCEARIA</v>
          </cell>
          <cell r="C11207" t="str">
            <v>(-) Custo dos produtos vendidos (CMV)</v>
          </cell>
          <cell r="I11207" t="str">
            <v>setembro</v>
          </cell>
          <cell r="N11207">
            <v>211.2</v>
          </cell>
        </row>
        <row r="11208">
          <cell r="B11208" t="str">
            <v>PESCADOS</v>
          </cell>
          <cell r="C11208" t="str">
            <v>(-) Custo dos produtos vendidos (CMV)</v>
          </cell>
          <cell r="I11208" t="str">
            <v>setembro</v>
          </cell>
          <cell r="N11208">
            <v>1769.25</v>
          </cell>
        </row>
        <row r="11209">
          <cell r="B11209" t="str">
            <v>SECOS - MERCEARIA</v>
          </cell>
          <cell r="C11209" t="str">
            <v>(-) Custo dos produtos vendidos (CMV)</v>
          </cell>
          <cell r="I11209" t="str">
            <v>setembro</v>
          </cell>
          <cell r="N11209">
            <v>365.65</v>
          </cell>
        </row>
        <row r="11210">
          <cell r="B11210" t="str">
            <v>HORTIFRUTI</v>
          </cell>
          <cell r="C11210" t="str">
            <v>(-) Custo dos produtos vendidos (CMV)</v>
          </cell>
          <cell r="I11210" t="str">
            <v>setembro</v>
          </cell>
          <cell r="N11210">
            <v>1080.3699999999999</v>
          </cell>
        </row>
        <row r="11211">
          <cell r="B11211" t="str">
            <v>PESCADOS</v>
          </cell>
          <cell r="C11211" t="str">
            <v>(-) Custo dos produtos vendidos (CMV)</v>
          </cell>
          <cell r="I11211" t="str">
            <v>setembro</v>
          </cell>
          <cell r="N11211">
            <v>1150</v>
          </cell>
        </row>
        <row r="11212">
          <cell r="B11212" t="str">
            <v>CARNES E AVES</v>
          </cell>
          <cell r="C11212" t="str">
            <v>(-) Custo dos produtos vendidos (CMV)</v>
          </cell>
          <cell r="I11212" t="str">
            <v>setembro</v>
          </cell>
          <cell r="N11212">
            <v>856.96</v>
          </cell>
        </row>
        <row r="11213">
          <cell r="B11213" t="str">
            <v>SECOS - MERCEARIA</v>
          </cell>
          <cell r="C11213" t="str">
            <v>(-) Custo dos produtos vendidos (CMV)</v>
          </cell>
          <cell r="I11213" t="str">
            <v>setembro</v>
          </cell>
          <cell r="N11213">
            <v>379.8</v>
          </cell>
        </row>
        <row r="11214">
          <cell r="B11214" t="str">
            <v>CERVEJA</v>
          </cell>
          <cell r="C11214" t="str">
            <v>(-) Custo dos produtos vendidos (CMV)</v>
          </cell>
          <cell r="I11214" t="str">
            <v>setembro</v>
          </cell>
          <cell r="N11214">
            <v>2966.44</v>
          </cell>
        </row>
        <row r="11215">
          <cell r="B11215" t="str">
            <v>CERVEJA</v>
          </cell>
          <cell r="C11215" t="str">
            <v>(-) Custo dos produtos vendidos (CMV)</v>
          </cell>
          <cell r="I11215" t="str">
            <v>setembro</v>
          </cell>
          <cell r="N11215">
            <v>358.54</v>
          </cell>
        </row>
        <row r="11216">
          <cell r="B11216" t="str">
            <v>HORTIFRUTI</v>
          </cell>
          <cell r="C11216" t="str">
            <v>(-) Custo dos produtos vendidos (CMV)</v>
          </cell>
          <cell r="I11216" t="str">
            <v>setembro</v>
          </cell>
          <cell r="N11216">
            <v>275.75</v>
          </cell>
        </row>
        <row r="11217">
          <cell r="B11217" t="str">
            <v>SECOS - MERCEARIA</v>
          </cell>
          <cell r="C11217" t="str">
            <v>(-) Custo dos produtos vendidos (CMV)</v>
          </cell>
          <cell r="I11217" t="str">
            <v>setembro</v>
          </cell>
          <cell r="N11217">
            <v>380</v>
          </cell>
        </row>
        <row r="11218">
          <cell r="B11218" t="str">
            <v>VINHOS</v>
          </cell>
          <cell r="C11218" t="str">
            <v>(-) Custo dos produtos vendidos (CMV)</v>
          </cell>
          <cell r="I11218" t="str">
            <v>setembro</v>
          </cell>
          <cell r="N11218">
            <v>1684.81</v>
          </cell>
        </row>
        <row r="11219">
          <cell r="B11219" t="str">
            <v>BEBIDAS ALCOOLICAS</v>
          </cell>
          <cell r="C11219" t="str">
            <v>(-) Custo dos produtos vendidos (CMV)</v>
          </cell>
          <cell r="I11219" t="str">
            <v>setembro</v>
          </cell>
          <cell r="N11219">
            <v>689.69</v>
          </cell>
        </row>
        <row r="11220">
          <cell r="B11220" t="str">
            <v>PESCADOS</v>
          </cell>
          <cell r="C11220" t="str">
            <v>(-) Custo dos produtos vendidos (CMV)</v>
          </cell>
          <cell r="I11220" t="str">
            <v>setembro</v>
          </cell>
          <cell r="N11220">
            <v>3717</v>
          </cell>
        </row>
        <row r="11221">
          <cell r="B11221" t="str">
            <v>CARNES E AVES</v>
          </cell>
          <cell r="C11221" t="str">
            <v>(-) Custo dos produtos vendidos (CMV)</v>
          </cell>
          <cell r="I11221" t="str">
            <v>setembro</v>
          </cell>
          <cell r="N11221">
            <v>2697.94</v>
          </cell>
        </row>
        <row r="11222">
          <cell r="B11222" t="str">
            <v>HORTIFRUTI</v>
          </cell>
          <cell r="C11222" t="str">
            <v>(-) Custo dos produtos vendidos (CMV)</v>
          </cell>
          <cell r="I11222" t="str">
            <v>setembro</v>
          </cell>
          <cell r="N11222">
            <v>220.9</v>
          </cell>
        </row>
        <row r="11223">
          <cell r="B11223" t="str">
            <v>PAES, MASSAS E SALGADOS</v>
          </cell>
          <cell r="C11223" t="str">
            <v>(-) Custo dos produtos vendidos (CMV)</v>
          </cell>
          <cell r="I11223" t="str">
            <v>setembro</v>
          </cell>
          <cell r="N11223">
            <v>1865</v>
          </cell>
        </row>
        <row r="11224">
          <cell r="B11224" t="str">
            <v>HORTIFRUTI</v>
          </cell>
          <cell r="C11224" t="str">
            <v>(-) Custo dos produtos vendidos (CMV)</v>
          </cell>
          <cell r="I11224" t="str">
            <v>setembro</v>
          </cell>
          <cell r="N11224">
            <v>3715.85</v>
          </cell>
        </row>
        <row r="11225">
          <cell r="B11225" t="str">
            <v>PESCADOS</v>
          </cell>
          <cell r="C11225" t="str">
            <v>(-) Custo dos produtos vendidos (CMV)</v>
          </cell>
          <cell r="I11225" t="str">
            <v>setembro</v>
          </cell>
          <cell r="N11225">
            <v>2415</v>
          </cell>
        </row>
        <row r="11226">
          <cell r="B11226" t="str">
            <v>SECOS - MERCEARIA</v>
          </cell>
          <cell r="C11226" t="str">
            <v>(-) Custo dos produtos vendidos (CMV)</v>
          </cell>
          <cell r="I11226" t="str">
            <v>setembro</v>
          </cell>
          <cell r="N11226">
            <v>315</v>
          </cell>
        </row>
        <row r="11227">
          <cell r="B11227" t="str">
            <v>CARNES E AVES</v>
          </cell>
          <cell r="C11227" t="str">
            <v>(-) Custo dos produtos vendidos (CMV)</v>
          </cell>
          <cell r="I11227" t="str">
            <v>setembro</v>
          </cell>
          <cell r="N11227">
            <v>2242.11</v>
          </cell>
        </row>
        <row r="11228">
          <cell r="B11228" t="str">
            <v>SECOS - MERCEARIA</v>
          </cell>
          <cell r="C11228" t="str">
            <v>(-) Custo dos produtos vendidos (CMV)</v>
          </cell>
          <cell r="I11228" t="str">
            <v>setembro</v>
          </cell>
          <cell r="N11228">
            <v>106.57</v>
          </cell>
        </row>
        <row r="11229">
          <cell r="B11229" t="str">
            <v>SECOS - MERCEARIA</v>
          </cell>
          <cell r="C11229" t="str">
            <v>(-) Custo dos produtos vendidos (CMV)</v>
          </cell>
          <cell r="I11229" t="str">
            <v>setembro</v>
          </cell>
          <cell r="N11229">
            <v>513.91999999999996</v>
          </cell>
        </row>
        <row r="11230">
          <cell r="B11230" t="str">
            <v>PESCADOS</v>
          </cell>
          <cell r="C11230" t="str">
            <v>(-) Custo dos produtos vendidos (CMV)</v>
          </cell>
          <cell r="I11230" t="str">
            <v>setembro</v>
          </cell>
          <cell r="N11230">
            <v>1800</v>
          </cell>
        </row>
        <row r="11231">
          <cell r="B11231" t="str">
            <v>CARNES E AVES</v>
          </cell>
          <cell r="C11231" t="str">
            <v>(-) Custo dos produtos vendidos (CMV)</v>
          </cell>
          <cell r="I11231" t="str">
            <v>setembro</v>
          </cell>
          <cell r="N11231">
            <v>3397.32</v>
          </cell>
        </row>
        <row r="11232">
          <cell r="B11232" t="str">
            <v>VINHOS</v>
          </cell>
          <cell r="C11232" t="str">
            <v>(-) Custo dos produtos vendidos (CMV)</v>
          </cell>
          <cell r="I11232" t="str">
            <v>setembro</v>
          </cell>
          <cell r="N11232">
            <v>4536</v>
          </cell>
        </row>
        <row r="11233">
          <cell r="B11233" t="str">
            <v>CARNES E AVES</v>
          </cell>
          <cell r="C11233" t="str">
            <v>(-) Custo dos produtos vendidos (CMV)</v>
          </cell>
          <cell r="I11233" t="str">
            <v>setembro</v>
          </cell>
          <cell r="N11233">
            <v>8042.67</v>
          </cell>
        </row>
        <row r="11234">
          <cell r="B11234" t="str">
            <v>SECOS - MERCEARIA</v>
          </cell>
          <cell r="C11234" t="str">
            <v>(-) Custo dos produtos vendidos (CMV)</v>
          </cell>
          <cell r="I11234" t="str">
            <v>setembro</v>
          </cell>
          <cell r="N11234">
            <v>410.76</v>
          </cell>
        </row>
        <row r="11235">
          <cell r="B11235" t="str">
            <v>BEBIDAS NAO ALCOOLICAS</v>
          </cell>
          <cell r="C11235" t="str">
            <v>(-) Custo dos produtos vendidos (CMV)</v>
          </cell>
          <cell r="I11235" t="str">
            <v>setembro</v>
          </cell>
          <cell r="N11235">
            <v>2160</v>
          </cell>
        </row>
        <row r="11236">
          <cell r="B11236" t="str">
            <v>BEBIDAS NAO ALCOOLICAS</v>
          </cell>
          <cell r="C11236" t="str">
            <v>(-) Custo dos produtos vendidos (CMV)</v>
          </cell>
          <cell r="I11236" t="str">
            <v>setembro</v>
          </cell>
          <cell r="N11236">
            <v>1060</v>
          </cell>
        </row>
        <row r="11237">
          <cell r="B11237" t="str">
            <v>PESCADOS</v>
          </cell>
          <cell r="C11237" t="str">
            <v>(-) Custo dos produtos vendidos (CMV)</v>
          </cell>
          <cell r="I11237" t="str">
            <v>setembro</v>
          </cell>
          <cell r="N11237">
            <v>357.5</v>
          </cell>
        </row>
        <row r="11238">
          <cell r="B11238" t="str">
            <v>VINHOS</v>
          </cell>
          <cell r="C11238" t="str">
            <v>(-) Custo dos produtos vendidos (CMV)</v>
          </cell>
          <cell r="I11238" t="str">
            <v>setembro</v>
          </cell>
          <cell r="N11238">
            <v>1705.26</v>
          </cell>
        </row>
        <row r="11239">
          <cell r="B11239" t="str">
            <v>CARNES E AVES</v>
          </cell>
          <cell r="C11239" t="str">
            <v>(-) Custo dos produtos vendidos (CMV)</v>
          </cell>
          <cell r="I11239" t="str">
            <v>setembro</v>
          </cell>
          <cell r="N11239">
            <v>1150.1199999999999</v>
          </cell>
        </row>
        <row r="11240">
          <cell r="B11240" t="str">
            <v>BEBIDAS ALCOOLICAS</v>
          </cell>
          <cell r="C11240" t="str">
            <v>(-) Custo dos produtos vendidos (CMV)</v>
          </cell>
          <cell r="I11240" t="str">
            <v>setembro</v>
          </cell>
          <cell r="N11240">
            <v>1924</v>
          </cell>
        </row>
        <row r="11241">
          <cell r="B11241" t="str">
            <v>SECOS - MERCEARIA</v>
          </cell>
          <cell r="C11241" t="str">
            <v>(-) Custo dos produtos vendidos (CMV)</v>
          </cell>
          <cell r="I11241" t="str">
            <v>setembro</v>
          </cell>
          <cell r="N11241">
            <v>591.20000000000005</v>
          </cell>
        </row>
        <row r="11242">
          <cell r="B11242" t="str">
            <v>CARVAO</v>
          </cell>
          <cell r="C11242" t="str">
            <v>(-) Custo dos produtos vendidos (CMV)</v>
          </cell>
          <cell r="I11242" t="str">
            <v>setembro</v>
          </cell>
          <cell r="N11242">
            <v>816</v>
          </cell>
        </row>
        <row r="11243">
          <cell r="B11243" t="str">
            <v>SECOS - MERCEARIA</v>
          </cell>
          <cell r="C11243" t="str">
            <v>(-) Custo dos produtos vendidos (CMV)</v>
          </cell>
          <cell r="I11243" t="str">
            <v>setembro</v>
          </cell>
          <cell r="N11243">
            <v>1488.02</v>
          </cell>
        </row>
        <row r="11244">
          <cell r="B11244" t="str">
            <v>BEBIDAS ALCOOLICAS</v>
          </cell>
          <cell r="C11244" t="str">
            <v>(-) Custo dos produtos vendidos (CMV)</v>
          </cell>
          <cell r="I11244" t="str">
            <v>setembro</v>
          </cell>
          <cell r="N11244">
            <v>197</v>
          </cell>
        </row>
        <row r="11245">
          <cell r="B11245" t="str">
            <v>SECOS - MERCEARIA</v>
          </cell>
          <cell r="C11245" t="str">
            <v>(-) Custo dos produtos vendidos (CMV)</v>
          </cell>
          <cell r="I11245" t="str">
            <v>setembro</v>
          </cell>
          <cell r="N11245">
            <v>734.5</v>
          </cell>
        </row>
        <row r="11246">
          <cell r="B11246" t="str">
            <v>SECOS - MERCEARIA</v>
          </cell>
          <cell r="C11246" t="str">
            <v>(-) Custo dos produtos vendidos (CMV)</v>
          </cell>
          <cell r="I11246" t="str">
            <v>setembro</v>
          </cell>
          <cell r="N11246">
            <v>1508.3</v>
          </cell>
        </row>
        <row r="11247">
          <cell r="B11247" t="str">
            <v>SECOS - MERCEARIA</v>
          </cell>
          <cell r="C11247" t="str">
            <v>(-) Custo dos produtos vendidos (CMV)</v>
          </cell>
          <cell r="I11247" t="str">
            <v>setembro</v>
          </cell>
          <cell r="N11247">
            <v>1854.82</v>
          </cell>
        </row>
        <row r="11248">
          <cell r="B11248" t="str">
            <v>SECOS - MERCEARIA</v>
          </cell>
          <cell r="C11248" t="str">
            <v>(-) Custo dos produtos vendidos (CMV)</v>
          </cell>
          <cell r="I11248" t="str">
            <v>setembro</v>
          </cell>
          <cell r="N11248">
            <v>568</v>
          </cell>
        </row>
        <row r="11249">
          <cell r="B11249" t="str">
            <v>BEBIDAS NAO ALCOOLICAS</v>
          </cell>
          <cell r="C11249" t="str">
            <v>(-) Custo dos produtos vendidos (CMV)</v>
          </cell>
          <cell r="I11249" t="str">
            <v>setembro</v>
          </cell>
          <cell r="N11249">
            <v>712.46</v>
          </cell>
        </row>
        <row r="11250">
          <cell r="B11250" t="str">
            <v>PESCADOS</v>
          </cell>
          <cell r="C11250" t="str">
            <v>(-) Custo dos produtos vendidos (CMV)</v>
          </cell>
          <cell r="I11250" t="str">
            <v>setembro</v>
          </cell>
          <cell r="N11250">
            <v>2814</v>
          </cell>
        </row>
        <row r="11251">
          <cell r="B11251" t="str">
            <v>CARNES E AVES</v>
          </cell>
          <cell r="C11251" t="str">
            <v>(-) Custo dos produtos vendidos (CMV)</v>
          </cell>
          <cell r="I11251" t="str">
            <v>setembro</v>
          </cell>
          <cell r="N11251">
            <v>2247.36</v>
          </cell>
        </row>
        <row r="11252">
          <cell r="B11252" t="str">
            <v>SECOS - MERCEARIA</v>
          </cell>
          <cell r="C11252" t="str">
            <v>(-) Custo dos produtos vendidos (CMV)</v>
          </cell>
          <cell r="I11252" t="str">
            <v>setembro</v>
          </cell>
          <cell r="N11252">
            <v>2589.85</v>
          </cell>
        </row>
        <row r="11253">
          <cell r="B11253" t="str">
            <v>PESCADOS</v>
          </cell>
          <cell r="C11253" t="str">
            <v>(-) Custo dos produtos vendidos (CMV)</v>
          </cell>
          <cell r="I11253" t="str">
            <v>setembro</v>
          </cell>
          <cell r="N11253">
            <v>1054.54</v>
          </cell>
        </row>
        <row r="11254">
          <cell r="B11254" t="str">
            <v>PESCADOS</v>
          </cell>
          <cell r="C11254" t="str">
            <v>(-) Custo dos produtos vendidos (CMV)</v>
          </cell>
          <cell r="I11254" t="str">
            <v>setembro</v>
          </cell>
          <cell r="N11254">
            <v>1020.5</v>
          </cell>
        </row>
        <row r="11255">
          <cell r="B11255" t="str">
            <v>PESCADOS</v>
          </cell>
          <cell r="C11255" t="str">
            <v>(-) Custo dos produtos vendidos (CMV)</v>
          </cell>
          <cell r="I11255" t="str">
            <v>setembro</v>
          </cell>
          <cell r="N11255">
            <v>3228.83</v>
          </cell>
        </row>
        <row r="11256">
          <cell r="B11256" t="str">
            <v>SECOS - MERCEARIA</v>
          </cell>
          <cell r="C11256" t="str">
            <v>(-) Custo dos produtos vendidos (CMV)</v>
          </cell>
          <cell r="I11256" t="str">
            <v>setembro</v>
          </cell>
          <cell r="N11256">
            <v>2666.36</v>
          </cell>
        </row>
        <row r="11257">
          <cell r="B11257" t="str">
            <v>PESCADOS</v>
          </cell>
          <cell r="C11257" t="str">
            <v>(-) Custo dos produtos vendidos (CMV)</v>
          </cell>
          <cell r="I11257" t="str">
            <v>setembro</v>
          </cell>
          <cell r="N11257">
            <v>1195.96</v>
          </cell>
        </row>
        <row r="11258">
          <cell r="B11258" t="str">
            <v>PESCADOS</v>
          </cell>
          <cell r="C11258" t="str">
            <v>(-) Custo dos produtos vendidos (CMV)</v>
          </cell>
          <cell r="I11258" t="str">
            <v>setembro</v>
          </cell>
          <cell r="N11258">
            <v>596.12</v>
          </cell>
        </row>
        <row r="11259">
          <cell r="B11259" t="str">
            <v>BEBIDAS NAO ALCOOLICAS</v>
          </cell>
          <cell r="C11259" t="str">
            <v>(-) Custo dos produtos vendidos (CMV)</v>
          </cell>
          <cell r="I11259" t="str">
            <v>setembro</v>
          </cell>
          <cell r="N11259">
            <v>1191.3900000000001</v>
          </cell>
        </row>
        <row r="11260">
          <cell r="B11260" t="str">
            <v>CARNES E AVES</v>
          </cell>
          <cell r="C11260" t="str">
            <v>(-) Custo dos produtos vendidos (CMV)</v>
          </cell>
          <cell r="I11260" t="str">
            <v>setembro</v>
          </cell>
          <cell r="N11260">
            <v>1611.03</v>
          </cell>
        </row>
        <row r="11261">
          <cell r="B11261" t="str">
            <v>CARNES E AVES</v>
          </cell>
          <cell r="C11261" t="str">
            <v>(-) Custo dos produtos vendidos (CMV)</v>
          </cell>
          <cell r="I11261" t="str">
            <v>setembro</v>
          </cell>
          <cell r="N11261">
            <v>795.05</v>
          </cell>
        </row>
        <row r="11262">
          <cell r="B11262" t="str">
            <v>CARNES E AVES</v>
          </cell>
          <cell r="C11262" t="str">
            <v>(-) Custo dos produtos vendidos (CMV)</v>
          </cell>
          <cell r="I11262" t="str">
            <v>setembro</v>
          </cell>
          <cell r="N11262">
            <v>2439.48</v>
          </cell>
        </row>
        <row r="11263">
          <cell r="B11263" t="str">
            <v>BEBIDAS ALCOOLICAS</v>
          </cell>
          <cell r="C11263" t="str">
            <v>(-) Custo dos produtos vendidos (CMV)</v>
          </cell>
          <cell r="I11263" t="str">
            <v>setembro</v>
          </cell>
          <cell r="N11263">
            <v>1642.16</v>
          </cell>
        </row>
        <row r="11264">
          <cell r="B11264" t="str">
            <v>BEBIDAS NAO ALCOOLICAS</v>
          </cell>
          <cell r="C11264" t="str">
            <v>(-) Custo dos produtos vendidos (CMV)</v>
          </cell>
          <cell r="I11264" t="str">
            <v>setembro</v>
          </cell>
          <cell r="N11264">
            <v>1680.03</v>
          </cell>
        </row>
        <row r="11265">
          <cell r="B11265" t="str">
            <v>BEBIDAS ALCOOLICAS</v>
          </cell>
          <cell r="C11265" t="str">
            <v>(-) Custo dos produtos vendidos (CMV)</v>
          </cell>
          <cell r="I11265" t="str">
            <v>setembro</v>
          </cell>
          <cell r="N11265">
            <v>1037</v>
          </cell>
        </row>
        <row r="11266">
          <cell r="B11266" t="str">
            <v>BEBIDAS ALCOOLICAS</v>
          </cell>
          <cell r="C11266" t="str">
            <v>(-) Custo dos produtos vendidos (CMV)</v>
          </cell>
          <cell r="I11266" t="str">
            <v>setembro</v>
          </cell>
          <cell r="N11266">
            <v>1037</v>
          </cell>
        </row>
        <row r="11267">
          <cell r="B11267" t="str">
            <v>CERVEJA</v>
          </cell>
          <cell r="C11267" t="str">
            <v>(-) Custo dos produtos vendidos (CMV)</v>
          </cell>
          <cell r="I11267" t="str">
            <v>setembro</v>
          </cell>
          <cell r="N11267">
            <v>1483.22</v>
          </cell>
        </row>
        <row r="11268">
          <cell r="B11268" t="str">
            <v>SECOS - MERCEARIA</v>
          </cell>
          <cell r="C11268" t="str">
            <v>(-) Custo dos produtos vendidos (CMV)</v>
          </cell>
          <cell r="I11268" t="str">
            <v>setembro</v>
          </cell>
          <cell r="N11268">
            <v>3304.49</v>
          </cell>
        </row>
        <row r="11269">
          <cell r="B11269" t="str">
            <v>CARNES E AVES</v>
          </cell>
          <cell r="C11269" t="str">
            <v>(-) Custo dos produtos vendidos (CMV)</v>
          </cell>
          <cell r="I11269" t="str">
            <v>setembro</v>
          </cell>
          <cell r="N11269">
            <v>2295.98</v>
          </cell>
        </row>
        <row r="11270">
          <cell r="B11270" t="str">
            <v>HORTIFRUTI</v>
          </cell>
          <cell r="C11270" t="str">
            <v>(-) Custo dos produtos vendidos (CMV)</v>
          </cell>
          <cell r="I11270" t="str">
            <v>setembro</v>
          </cell>
          <cell r="N11270">
            <v>4044.27</v>
          </cell>
        </row>
        <row r="11271">
          <cell r="B11271" t="str">
            <v>BEBIDAS ALCOOLICAS</v>
          </cell>
          <cell r="C11271" t="str">
            <v>(-) Custo dos produtos vendidos (CMV)</v>
          </cell>
          <cell r="I11271" t="str">
            <v>setembro</v>
          </cell>
          <cell r="N11271">
            <v>2524</v>
          </cell>
        </row>
        <row r="11272">
          <cell r="B11272" t="str">
            <v>SECOS - MERCEARIA</v>
          </cell>
          <cell r="C11272" t="str">
            <v>(-) Custo dos produtos vendidos (CMV)</v>
          </cell>
          <cell r="I11272" t="str">
            <v>setembro</v>
          </cell>
          <cell r="N11272">
            <v>4033.06</v>
          </cell>
        </row>
        <row r="11273">
          <cell r="B11273" t="str">
            <v>SECOS - MERCEARIA</v>
          </cell>
          <cell r="C11273" t="str">
            <v>(-) Custo dos produtos vendidos (CMV)</v>
          </cell>
          <cell r="I11273" t="str">
            <v>setembro</v>
          </cell>
          <cell r="N11273">
            <v>718.8</v>
          </cell>
        </row>
        <row r="11274">
          <cell r="B11274" t="str">
            <v>CARNES E AVES</v>
          </cell>
          <cell r="C11274" t="str">
            <v>(-) Custo dos produtos vendidos (CMV)</v>
          </cell>
          <cell r="I11274" t="str">
            <v>setembro</v>
          </cell>
          <cell r="N11274">
            <v>1987.42</v>
          </cell>
        </row>
        <row r="11275">
          <cell r="B11275" t="str">
            <v>PESCADOS</v>
          </cell>
          <cell r="C11275" t="str">
            <v>(-) Custo dos produtos vendidos (CMV)</v>
          </cell>
          <cell r="I11275" t="str">
            <v>setembro</v>
          </cell>
          <cell r="N11275">
            <v>1250</v>
          </cell>
        </row>
        <row r="11276">
          <cell r="B11276" t="str">
            <v>BEBIDAS ALCOOLICAS</v>
          </cell>
          <cell r="C11276" t="str">
            <v>(-) Custo dos produtos vendidos (CMV)</v>
          </cell>
          <cell r="I11276" t="str">
            <v>setembro</v>
          </cell>
          <cell r="N11276">
            <v>1756.42</v>
          </cell>
        </row>
        <row r="11277">
          <cell r="B11277" t="str">
            <v>PESCADOS</v>
          </cell>
          <cell r="C11277" t="str">
            <v>(-) Custo dos produtos vendidos (CMV)</v>
          </cell>
          <cell r="I11277" t="str">
            <v>setembro</v>
          </cell>
          <cell r="N11277">
            <v>1512</v>
          </cell>
        </row>
        <row r="11278">
          <cell r="B11278" t="str">
            <v>BEBIDAS ALCOOLICAS</v>
          </cell>
          <cell r="C11278" t="str">
            <v>(-) Custo dos produtos vendidos (CMV)</v>
          </cell>
          <cell r="I11278" t="str">
            <v>setembro</v>
          </cell>
          <cell r="N11278">
            <v>1378.9</v>
          </cell>
        </row>
        <row r="11279">
          <cell r="B11279" t="str">
            <v>BEBIDAS ALCOOLICAS</v>
          </cell>
          <cell r="C11279" t="str">
            <v>(-) Custo dos produtos vendidos (CMV)</v>
          </cell>
          <cell r="I11279" t="str">
            <v>setembro</v>
          </cell>
          <cell r="N11279">
            <v>1320</v>
          </cell>
        </row>
        <row r="11280">
          <cell r="B11280" t="str">
            <v>BEBIDAS ALCOOLICAS</v>
          </cell>
          <cell r="C11280" t="str">
            <v>(-) Custo dos produtos vendidos (CMV)</v>
          </cell>
          <cell r="I11280" t="str">
            <v>setembro</v>
          </cell>
          <cell r="N11280">
            <v>2160</v>
          </cell>
        </row>
        <row r="11281">
          <cell r="B11281" t="str">
            <v>CARNES E AVES</v>
          </cell>
          <cell r="C11281" t="str">
            <v>(-) Custo dos produtos vendidos (CMV)</v>
          </cell>
          <cell r="I11281" t="str">
            <v>setembro</v>
          </cell>
          <cell r="N11281">
            <v>14156.81</v>
          </cell>
        </row>
        <row r="11282">
          <cell r="B11282" t="str">
            <v>HORTIFRUTI</v>
          </cell>
          <cell r="C11282" t="str">
            <v>(-) Custo dos produtos vendidos (CMV)</v>
          </cell>
          <cell r="I11282" t="str">
            <v>setembro</v>
          </cell>
          <cell r="N11282">
            <v>200.75</v>
          </cell>
        </row>
        <row r="11283">
          <cell r="B11283" t="str">
            <v>SECOS - MERCEARIA</v>
          </cell>
          <cell r="C11283" t="str">
            <v>(-) Custo dos produtos vendidos (CMV)</v>
          </cell>
          <cell r="I11283" t="str">
            <v>setembro</v>
          </cell>
          <cell r="N11283">
            <v>245.24</v>
          </cell>
        </row>
        <row r="11284">
          <cell r="B11284" t="str">
            <v>SECOS - MERCEARIA</v>
          </cell>
          <cell r="C11284" t="str">
            <v>(-) Custo dos produtos vendidos (CMV)</v>
          </cell>
          <cell r="I11284" t="str">
            <v>setembro</v>
          </cell>
          <cell r="N11284">
            <v>1068.95</v>
          </cell>
        </row>
        <row r="11285">
          <cell r="B11285" t="str">
            <v>BEBIDAS ALCOOLICAS</v>
          </cell>
          <cell r="C11285" t="str">
            <v>(-) Custo dos produtos vendidos (CMV)</v>
          </cell>
          <cell r="I11285" t="str">
            <v>setembro</v>
          </cell>
          <cell r="N11285">
            <v>493.08</v>
          </cell>
        </row>
        <row r="11286">
          <cell r="B11286" t="str">
            <v>BEBIDAS NAO ALCOOLICAS</v>
          </cell>
          <cell r="C11286" t="str">
            <v>(-) Custo dos produtos vendidos (CMV)</v>
          </cell>
          <cell r="I11286" t="str">
            <v>setembro</v>
          </cell>
          <cell r="N11286">
            <v>1512.51</v>
          </cell>
        </row>
        <row r="11287">
          <cell r="B11287" t="str">
            <v>SECOS - MERCEARIA</v>
          </cell>
          <cell r="C11287" t="str">
            <v>(-) Custo dos produtos vendidos (CMV)</v>
          </cell>
          <cell r="I11287" t="str">
            <v>setembro</v>
          </cell>
          <cell r="N11287">
            <v>716.19</v>
          </cell>
        </row>
        <row r="11288">
          <cell r="B11288" t="str">
            <v>SECOS - MERCEARIA</v>
          </cell>
          <cell r="C11288" t="str">
            <v>(-) Custo dos produtos vendidos (CMV)</v>
          </cell>
          <cell r="I11288" t="str">
            <v>setembro</v>
          </cell>
          <cell r="N11288">
            <v>730.02</v>
          </cell>
        </row>
        <row r="11289">
          <cell r="B11289" t="str">
            <v>VINHOS</v>
          </cell>
          <cell r="C11289" t="str">
            <v>(-) Custo dos produtos vendidos (CMV)</v>
          </cell>
          <cell r="I11289" t="str">
            <v>setembro</v>
          </cell>
          <cell r="N11289">
            <v>617.79</v>
          </cell>
        </row>
        <row r="11290">
          <cell r="B11290" t="str">
            <v>SECOS - MERCEARIA</v>
          </cell>
          <cell r="C11290" t="str">
            <v>(-) Custo dos produtos vendidos (CMV)</v>
          </cell>
          <cell r="I11290" t="str">
            <v>setembro</v>
          </cell>
          <cell r="N11290">
            <v>3285.22</v>
          </cell>
        </row>
        <row r="11291">
          <cell r="B11291" t="str">
            <v>BEBIDAS NAO ALCOOLICAS</v>
          </cell>
          <cell r="C11291" t="str">
            <v>(-) Custo dos produtos vendidos (CMV)</v>
          </cell>
          <cell r="I11291" t="str">
            <v>setembro</v>
          </cell>
          <cell r="N11291">
            <v>479.74</v>
          </cell>
        </row>
        <row r="11292">
          <cell r="B11292" t="str">
            <v>CARVAO</v>
          </cell>
          <cell r="C11292" t="str">
            <v>(-) Custo dos produtos vendidos (CMV)</v>
          </cell>
          <cell r="I11292" t="str">
            <v>setembro</v>
          </cell>
          <cell r="N11292">
            <v>816</v>
          </cell>
        </row>
        <row r="11293">
          <cell r="B11293" t="str">
            <v>PESCADOS</v>
          </cell>
          <cell r="C11293" t="str">
            <v>(-) Custo dos produtos vendidos (CMV)</v>
          </cell>
          <cell r="I11293" t="str">
            <v>setembro</v>
          </cell>
          <cell r="N11293">
            <v>275</v>
          </cell>
        </row>
        <row r="11294">
          <cell r="B11294" t="str">
            <v>SECOS - MERCEARIA</v>
          </cell>
          <cell r="C11294" t="str">
            <v>(-) Custo dos produtos vendidos (CMV)</v>
          </cell>
          <cell r="I11294" t="str">
            <v>setembro</v>
          </cell>
          <cell r="N11294">
            <v>175.74</v>
          </cell>
        </row>
        <row r="11295">
          <cell r="B11295" t="str">
            <v>SECOS - MERCEARIA</v>
          </cell>
          <cell r="C11295" t="str">
            <v>(-) Custo dos produtos vendidos (CMV)</v>
          </cell>
          <cell r="I11295" t="str">
            <v>setembro</v>
          </cell>
          <cell r="N11295">
            <v>100.72</v>
          </cell>
        </row>
        <row r="11296">
          <cell r="B11296" t="str">
            <v>SECOS - MERCEARIA</v>
          </cell>
          <cell r="C11296" t="str">
            <v>(-) Custo dos produtos vendidos (CMV)</v>
          </cell>
          <cell r="I11296" t="str">
            <v>setembro</v>
          </cell>
          <cell r="N11296">
            <v>213.03</v>
          </cell>
        </row>
        <row r="11297">
          <cell r="B11297" t="str">
            <v>SECOS - MERCEARIA</v>
          </cell>
          <cell r="C11297" t="str">
            <v>(-) Custo dos produtos vendidos (CMV)</v>
          </cell>
          <cell r="I11297" t="str">
            <v>setembro</v>
          </cell>
          <cell r="N11297">
            <v>121.92</v>
          </cell>
        </row>
        <row r="11298">
          <cell r="B11298" t="str">
            <v>SECOS - MERCEARIA</v>
          </cell>
          <cell r="C11298" t="str">
            <v>(-) Custo dos produtos vendidos (CMV)</v>
          </cell>
          <cell r="I11298" t="str">
            <v>setembro</v>
          </cell>
          <cell r="N11298">
            <v>61.91</v>
          </cell>
        </row>
        <row r="11299">
          <cell r="B11299" t="str">
            <v>SECOS - MERCEARIA</v>
          </cell>
          <cell r="C11299" t="str">
            <v>(-) Custo dos produtos vendidos (CMV)</v>
          </cell>
          <cell r="I11299" t="str">
            <v>setembro</v>
          </cell>
          <cell r="N11299">
            <v>57</v>
          </cell>
        </row>
        <row r="11300">
          <cell r="B11300" t="str">
            <v>SECOS - MERCEARIA</v>
          </cell>
          <cell r="C11300" t="str">
            <v>(-) Custo dos produtos vendidos (CMV)</v>
          </cell>
          <cell r="I11300" t="str">
            <v>setembro</v>
          </cell>
          <cell r="N11300">
            <v>71.89</v>
          </cell>
        </row>
        <row r="11301">
          <cell r="B11301" t="str">
            <v>SECOS - MERCEARIA</v>
          </cell>
          <cell r="C11301" t="str">
            <v>(-) Custo dos produtos vendidos (CMV)</v>
          </cell>
          <cell r="I11301" t="str">
            <v>setembro</v>
          </cell>
          <cell r="N11301">
            <v>44.62</v>
          </cell>
        </row>
        <row r="11302">
          <cell r="B11302" t="str">
            <v>SECOS - MERCEARIA</v>
          </cell>
          <cell r="C11302" t="str">
            <v>(-) Custo dos produtos vendidos (CMV)</v>
          </cell>
          <cell r="I11302" t="str">
            <v>setembro</v>
          </cell>
          <cell r="N11302">
            <v>24</v>
          </cell>
        </row>
        <row r="11303">
          <cell r="B11303" t="str">
            <v>SECOS - MERCEARIA</v>
          </cell>
          <cell r="C11303" t="str">
            <v>(-) Custo dos produtos vendidos (CMV)</v>
          </cell>
          <cell r="I11303" t="str">
            <v>setembro</v>
          </cell>
          <cell r="N11303">
            <v>21.99</v>
          </cell>
        </row>
        <row r="11304">
          <cell r="B11304" t="str">
            <v>SECOS - MERCEARIA</v>
          </cell>
          <cell r="C11304" t="str">
            <v>(-) Custo dos produtos vendidos (CMV)</v>
          </cell>
          <cell r="I11304" t="str">
            <v>setembro</v>
          </cell>
          <cell r="N11304">
            <v>146.36000000000001</v>
          </cell>
        </row>
        <row r="11305">
          <cell r="B11305" t="str">
            <v>CERVEJA</v>
          </cell>
          <cell r="C11305" t="str">
            <v>(-) Custo dos produtos vendidos (CMV)</v>
          </cell>
          <cell r="I11305" t="str">
            <v>setembro</v>
          </cell>
          <cell r="N11305">
            <v>7036.25</v>
          </cell>
        </row>
        <row r="11306">
          <cell r="B11306" t="str">
            <v>CARVAO</v>
          </cell>
          <cell r="C11306" t="str">
            <v>(-) Custo dos produtos vendidos (CMV)</v>
          </cell>
          <cell r="I11306" t="str">
            <v>setembro</v>
          </cell>
          <cell r="N11306">
            <v>250</v>
          </cell>
        </row>
        <row r="11307">
          <cell r="B11307" t="str">
            <v>CARNES E AVES</v>
          </cell>
          <cell r="C11307" t="str">
            <v>(-) Custo dos produtos vendidos (CMV)</v>
          </cell>
          <cell r="I11307" t="str">
            <v>setembro</v>
          </cell>
          <cell r="N11307">
            <v>1655.72</v>
          </cell>
        </row>
        <row r="11308">
          <cell r="B11308" t="str">
            <v>VINHOS</v>
          </cell>
          <cell r="C11308" t="str">
            <v>(-) Custo dos produtos vendidos (CMV)</v>
          </cell>
          <cell r="I11308" t="str">
            <v>setembro</v>
          </cell>
          <cell r="N11308">
            <v>1357.83</v>
          </cell>
        </row>
        <row r="11309">
          <cell r="B11309" t="str">
            <v>CARNES E AVES</v>
          </cell>
          <cell r="C11309" t="str">
            <v>(-) Custo dos produtos vendidos (CMV)</v>
          </cell>
          <cell r="I11309" t="str">
            <v>setembro</v>
          </cell>
          <cell r="N11309">
            <v>856.96</v>
          </cell>
        </row>
        <row r="11310">
          <cell r="B11310" t="str">
            <v>SECOS - MERCEARIA</v>
          </cell>
          <cell r="C11310" t="str">
            <v>(-) Custo dos produtos vendidos (CMV)</v>
          </cell>
          <cell r="I11310" t="str">
            <v>setembro</v>
          </cell>
          <cell r="N11310">
            <v>230.8</v>
          </cell>
        </row>
        <row r="11311">
          <cell r="B11311" t="str">
            <v>CARNES E AVES</v>
          </cell>
          <cell r="C11311" t="str">
            <v>(-) Custo dos produtos vendidos (CMV)</v>
          </cell>
          <cell r="I11311" t="str">
            <v>setembro</v>
          </cell>
          <cell r="N11311">
            <v>2464.17</v>
          </cell>
        </row>
        <row r="11312">
          <cell r="B11312" t="str">
            <v>CERVEJA</v>
          </cell>
          <cell r="C11312" t="str">
            <v>(-) Custo dos produtos vendidos (CMV)</v>
          </cell>
          <cell r="I11312" t="str">
            <v>setembro</v>
          </cell>
          <cell r="N11312">
            <v>1483.22</v>
          </cell>
        </row>
        <row r="11313">
          <cell r="B11313" t="str">
            <v>SECOS - MERCEARIA</v>
          </cell>
          <cell r="C11313" t="str">
            <v>(-) Custo dos produtos vendidos (CMV)</v>
          </cell>
          <cell r="I11313" t="str">
            <v>setembro</v>
          </cell>
          <cell r="N11313">
            <v>189.9</v>
          </cell>
        </row>
        <row r="11314">
          <cell r="B11314" t="str">
            <v>CARNES E AVES</v>
          </cell>
          <cell r="C11314" t="str">
            <v>(-) Custo dos produtos vendidos (CMV)</v>
          </cell>
          <cell r="I11314" t="str">
            <v>setembro</v>
          </cell>
          <cell r="N11314">
            <v>4064.37</v>
          </cell>
        </row>
        <row r="11315">
          <cell r="B11315" t="str">
            <v>BEBIDAS ALCOOLICAS</v>
          </cell>
          <cell r="C11315" t="str">
            <v>(-) Custo dos produtos vendidos (CMV)</v>
          </cell>
          <cell r="I11315" t="str">
            <v>setembro</v>
          </cell>
          <cell r="N11315">
            <v>252</v>
          </cell>
        </row>
        <row r="11316">
          <cell r="B11316" t="str">
            <v>CARNES E AVES</v>
          </cell>
          <cell r="C11316" t="str">
            <v>(-) Custo dos produtos vendidos (CMV)</v>
          </cell>
          <cell r="I11316" t="str">
            <v>setembro</v>
          </cell>
          <cell r="N11316">
            <v>2442.7600000000002</v>
          </cell>
        </row>
        <row r="11317">
          <cell r="B11317" t="str">
            <v>BEBIDAS ALCOOLICAS</v>
          </cell>
          <cell r="C11317" t="str">
            <v>(-) Custo dos produtos vendidos (CMV)</v>
          </cell>
          <cell r="I11317" t="str">
            <v>setembro</v>
          </cell>
          <cell r="N11317">
            <v>1001.6</v>
          </cell>
        </row>
        <row r="11318">
          <cell r="B11318" t="str">
            <v>BEBIDAS NAO ALCOOLICAS</v>
          </cell>
          <cell r="C11318" t="str">
            <v>(-) Custo dos produtos vendidos (CMV)</v>
          </cell>
          <cell r="I11318" t="str">
            <v>setembro</v>
          </cell>
          <cell r="N11318">
            <v>4145.9399999999996</v>
          </cell>
        </row>
        <row r="11319">
          <cell r="B11319" t="str">
            <v>VINHOS</v>
          </cell>
          <cell r="C11319" t="str">
            <v>(-) Custo dos produtos vendidos (CMV)</v>
          </cell>
          <cell r="I11319" t="str">
            <v>setembro</v>
          </cell>
          <cell r="N11319">
            <v>1885.5</v>
          </cell>
        </row>
        <row r="11320">
          <cell r="B11320" t="str">
            <v>PAES, MASSAS E SALGADOS</v>
          </cell>
          <cell r="C11320" t="str">
            <v>(-) Custo dos produtos vendidos (CMV)</v>
          </cell>
          <cell r="I11320" t="str">
            <v>setembro</v>
          </cell>
          <cell r="N11320">
            <v>2099.0500000000002</v>
          </cell>
        </row>
        <row r="11321">
          <cell r="B11321" t="str">
            <v>CARNES E AVES</v>
          </cell>
          <cell r="C11321" t="str">
            <v>(-) Custo dos produtos vendidos (CMV)</v>
          </cell>
          <cell r="I11321" t="str">
            <v>setembro</v>
          </cell>
          <cell r="N11321">
            <v>2242.11</v>
          </cell>
        </row>
        <row r="11322">
          <cell r="B11322" t="str">
            <v>BEBIDAS NAO ALCOOLICAS</v>
          </cell>
          <cell r="C11322" t="str">
            <v>(-) Custo dos produtos vendidos (CMV)</v>
          </cell>
          <cell r="I11322" t="str">
            <v>setembro</v>
          </cell>
          <cell r="N11322">
            <v>356.23</v>
          </cell>
        </row>
        <row r="11323">
          <cell r="B11323" t="str">
            <v>CARNES E AVES</v>
          </cell>
          <cell r="C11323" t="str">
            <v>(-) Custo dos produtos vendidos (CMV)</v>
          </cell>
          <cell r="I11323" t="str">
            <v>setembro</v>
          </cell>
          <cell r="N11323">
            <v>1393.14</v>
          </cell>
        </row>
        <row r="11324">
          <cell r="B11324" t="str">
            <v>PAES, MASSAS E SALGADOS</v>
          </cell>
          <cell r="C11324" t="str">
            <v>(-) Custo dos produtos vendidos (CMV)</v>
          </cell>
          <cell r="I11324" t="str">
            <v>setembro</v>
          </cell>
          <cell r="N11324">
            <v>1317.5</v>
          </cell>
        </row>
        <row r="11325">
          <cell r="B11325" t="str">
            <v>PESCADOS</v>
          </cell>
          <cell r="C11325" t="str">
            <v>(-) Custo dos produtos vendidos (CMV)</v>
          </cell>
          <cell r="I11325" t="str">
            <v>setembro</v>
          </cell>
          <cell r="N11325">
            <v>2619</v>
          </cell>
        </row>
        <row r="11326">
          <cell r="B11326" t="str">
            <v>HORTIFRUTI</v>
          </cell>
          <cell r="C11326" t="str">
            <v>(-) Custo dos produtos vendidos (CMV)</v>
          </cell>
          <cell r="I11326" t="str">
            <v>setembro</v>
          </cell>
          <cell r="N11326">
            <v>5517.57</v>
          </cell>
        </row>
        <row r="11327">
          <cell r="B11327" t="str">
            <v>CARNES E AVES</v>
          </cell>
          <cell r="C11327" t="str">
            <v>(-) Custo dos produtos vendidos (CMV)</v>
          </cell>
          <cell r="I11327" t="str">
            <v>setembro</v>
          </cell>
          <cell r="N11327">
            <v>2650.54</v>
          </cell>
        </row>
        <row r="11328">
          <cell r="B11328" t="str">
            <v>PESCADOS</v>
          </cell>
          <cell r="C11328" t="str">
            <v>(-) Custo dos produtos vendidos (CMV)</v>
          </cell>
          <cell r="I11328" t="str">
            <v>setembro</v>
          </cell>
          <cell r="N11328">
            <v>898.8</v>
          </cell>
        </row>
        <row r="11329">
          <cell r="B11329" t="str">
            <v>CARNES E AVES</v>
          </cell>
          <cell r="C11329" t="str">
            <v>(-) Custo dos produtos vendidos (CMV)</v>
          </cell>
          <cell r="I11329" t="str">
            <v>setembro</v>
          </cell>
          <cell r="N11329">
            <v>1914.3</v>
          </cell>
        </row>
        <row r="11330">
          <cell r="B11330" t="str">
            <v>CARNES E AVES</v>
          </cell>
          <cell r="C11330" t="str">
            <v>(-) Custo dos produtos vendidos (CMV)</v>
          </cell>
          <cell r="I11330" t="str">
            <v>setembro</v>
          </cell>
          <cell r="N11330">
            <v>8196.69</v>
          </cell>
        </row>
        <row r="11331">
          <cell r="B11331" t="str">
            <v>CARNES E AVES</v>
          </cell>
          <cell r="C11331" t="str">
            <v>(-) Custo dos produtos vendidos (CMV)</v>
          </cell>
          <cell r="I11331" t="str">
            <v>setembro</v>
          </cell>
          <cell r="N11331">
            <v>1485.26</v>
          </cell>
        </row>
        <row r="11332">
          <cell r="B11332" t="str">
            <v>VINHOS</v>
          </cell>
          <cell r="C11332" t="str">
            <v>(-) Custo dos produtos vendidos (CMV)</v>
          </cell>
          <cell r="I11332" t="str">
            <v>setembro</v>
          </cell>
          <cell r="N11332">
            <v>4218.16</v>
          </cell>
        </row>
        <row r="11333">
          <cell r="B11333" t="str">
            <v>PESCADOS</v>
          </cell>
          <cell r="C11333" t="str">
            <v>(-) Custo dos produtos vendidos (CMV)</v>
          </cell>
          <cell r="I11333" t="str">
            <v>setembro</v>
          </cell>
          <cell r="N11333">
            <v>975</v>
          </cell>
        </row>
        <row r="11334">
          <cell r="B11334" t="str">
            <v>SECOS - MERCEARIA</v>
          </cell>
          <cell r="C11334" t="str">
            <v>(-) Custo dos produtos vendidos (CMV)</v>
          </cell>
          <cell r="I11334" t="str">
            <v>setembro</v>
          </cell>
          <cell r="N11334">
            <v>419.83</v>
          </cell>
        </row>
        <row r="11335">
          <cell r="B11335" t="str">
            <v>PESCADOS</v>
          </cell>
          <cell r="C11335" t="str">
            <v>(-) Custo dos produtos vendidos (CMV)</v>
          </cell>
          <cell r="I11335" t="str">
            <v>setembro</v>
          </cell>
          <cell r="N11335">
            <v>198.48</v>
          </cell>
        </row>
        <row r="11336">
          <cell r="B11336" t="str">
            <v>BEBIDAS ALCOOLICAS</v>
          </cell>
          <cell r="C11336" t="str">
            <v>(-) Custo dos produtos vendidos (CMV)</v>
          </cell>
          <cell r="I11336" t="str">
            <v>setembro</v>
          </cell>
          <cell r="N11336">
            <v>2160</v>
          </cell>
        </row>
        <row r="11337">
          <cell r="B11337" t="str">
            <v>BEBIDAS NAO ALCOOLICAS</v>
          </cell>
          <cell r="C11337" t="str">
            <v>(-) Custo dos produtos vendidos (CMV)</v>
          </cell>
          <cell r="I11337" t="str">
            <v>setembro</v>
          </cell>
          <cell r="N11337">
            <v>1320</v>
          </cell>
        </row>
        <row r="11338">
          <cell r="B11338" t="str">
            <v>VINHOS</v>
          </cell>
          <cell r="C11338" t="str">
            <v>(-) Custo dos produtos vendidos (CMV)</v>
          </cell>
          <cell r="I11338" t="str">
            <v>setembro</v>
          </cell>
          <cell r="N11338">
            <v>3207.01</v>
          </cell>
        </row>
        <row r="11339">
          <cell r="B11339" t="str">
            <v>PAES, MASSAS E SALGADOS</v>
          </cell>
          <cell r="C11339" t="str">
            <v>(-) Custo dos produtos vendidos (CMV)</v>
          </cell>
          <cell r="I11339" t="str">
            <v>setembro</v>
          </cell>
          <cell r="N11339">
            <v>3497.5</v>
          </cell>
        </row>
        <row r="11340">
          <cell r="B11340" t="str">
            <v>SECOS - MERCEARIA</v>
          </cell>
          <cell r="C11340" t="str">
            <v>(-) Custo dos produtos vendidos (CMV)</v>
          </cell>
          <cell r="I11340" t="str">
            <v>setembro</v>
          </cell>
          <cell r="N11340">
            <v>326.58999999999997</v>
          </cell>
        </row>
        <row r="11341">
          <cell r="B11341" t="str">
            <v>SECOS - MERCEARIA</v>
          </cell>
          <cell r="C11341" t="str">
            <v>(-) Custo dos produtos vendidos (CMV)</v>
          </cell>
          <cell r="I11341" t="str">
            <v>setembro</v>
          </cell>
          <cell r="N11341">
            <v>1854.83</v>
          </cell>
        </row>
        <row r="11342">
          <cell r="B11342" t="str">
            <v>CARNES E AVES</v>
          </cell>
          <cell r="C11342" t="str">
            <v>(-) Custo dos produtos vendidos (CMV)</v>
          </cell>
          <cell r="I11342" t="str">
            <v>setembro</v>
          </cell>
          <cell r="N11342">
            <v>395.99</v>
          </cell>
        </row>
        <row r="11343">
          <cell r="B11343" t="str">
            <v>CARNES E AVES</v>
          </cell>
          <cell r="C11343" t="str">
            <v>(-) Custo dos produtos vendidos (CMV)</v>
          </cell>
          <cell r="I11343" t="str">
            <v>setembro</v>
          </cell>
          <cell r="N11343">
            <v>832.86</v>
          </cell>
        </row>
        <row r="11344">
          <cell r="B11344" t="str">
            <v>PESCADOS</v>
          </cell>
          <cell r="C11344" t="str">
            <v>(-) Custo dos produtos vendidos (CMV)</v>
          </cell>
          <cell r="I11344" t="str">
            <v>setembro</v>
          </cell>
          <cell r="N11344">
            <v>1285.57</v>
          </cell>
        </row>
        <row r="11345">
          <cell r="B11345" t="str">
            <v>GELO</v>
          </cell>
          <cell r="C11345" t="str">
            <v>(-) Custo dos produtos vendidos (CMV)</v>
          </cell>
          <cell r="I11345" t="str">
            <v>setembro</v>
          </cell>
          <cell r="N11345">
            <v>466.2</v>
          </cell>
        </row>
        <row r="11346">
          <cell r="B11346" t="str">
            <v>SECOS - MERCEARIA</v>
          </cell>
          <cell r="C11346" t="str">
            <v>(-) Custo dos produtos vendidos (CMV)</v>
          </cell>
          <cell r="I11346" t="str">
            <v>setembro</v>
          </cell>
          <cell r="N11346">
            <v>1764.09</v>
          </cell>
        </row>
        <row r="11347">
          <cell r="B11347" t="str">
            <v>SECOS - MERCEARIA</v>
          </cell>
          <cell r="C11347" t="str">
            <v>(-) Custo dos produtos vendidos (CMV)</v>
          </cell>
          <cell r="I11347" t="str">
            <v>setembro</v>
          </cell>
          <cell r="N11347">
            <v>380</v>
          </cell>
        </row>
        <row r="11348">
          <cell r="B11348" t="str">
            <v>VINHOS</v>
          </cell>
          <cell r="C11348" t="str">
            <v>(-) Custo dos produtos vendidos (CMV)</v>
          </cell>
          <cell r="I11348" t="str">
            <v>setembro</v>
          </cell>
          <cell r="N11348">
            <v>2005.62</v>
          </cell>
        </row>
        <row r="11349">
          <cell r="B11349" t="str">
            <v>CARNES E AVES</v>
          </cell>
          <cell r="C11349" t="str">
            <v>(-) Custo dos produtos vendidos (CMV)</v>
          </cell>
          <cell r="I11349" t="str">
            <v>outubro</v>
          </cell>
          <cell r="N11349">
            <v>2440.2199999999998</v>
          </cell>
        </row>
        <row r="11350">
          <cell r="B11350" t="str">
            <v>BEBIDAS ALCOOLICAS</v>
          </cell>
          <cell r="C11350" t="str">
            <v>(-) Custo dos produtos vendidos (CMV)</v>
          </cell>
          <cell r="I11350" t="str">
            <v>outubro</v>
          </cell>
          <cell r="N11350">
            <v>1642.16</v>
          </cell>
        </row>
        <row r="11351">
          <cell r="B11351" t="str">
            <v>BEBIDAS NAO ALCOOLICAS</v>
          </cell>
          <cell r="C11351" t="str">
            <v>(-) Custo dos produtos vendidos (CMV)</v>
          </cell>
          <cell r="I11351" t="str">
            <v>outubro</v>
          </cell>
          <cell r="N11351">
            <v>1680.03</v>
          </cell>
        </row>
        <row r="11352">
          <cell r="B11352" t="str">
            <v>CARNES E AVES</v>
          </cell>
          <cell r="C11352" t="str">
            <v>(-) Custo dos produtos vendidos (CMV)</v>
          </cell>
          <cell r="I11352" t="str">
            <v>outubro</v>
          </cell>
          <cell r="N11352">
            <v>2295.9699999999998</v>
          </cell>
        </row>
        <row r="11353">
          <cell r="B11353" t="str">
            <v>BEBIDAS ALCOOLICAS</v>
          </cell>
          <cell r="C11353" t="str">
            <v>(-) Custo dos produtos vendidos (CMV)</v>
          </cell>
          <cell r="I11353" t="str">
            <v>outubro</v>
          </cell>
          <cell r="N11353">
            <v>2524</v>
          </cell>
        </row>
        <row r="11354">
          <cell r="B11354" t="str">
            <v>PESCADOS</v>
          </cell>
          <cell r="C11354" t="str">
            <v>(-) Custo dos produtos vendidos (CMV)</v>
          </cell>
          <cell r="I11354" t="str">
            <v>outubro</v>
          </cell>
          <cell r="N11354">
            <v>1250</v>
          </cell>
        </row>
        <row r="11355">
          <cell r="B11355" t="str">
            <v>BEBIDAS ALCOOLICAS</v>
          </cell>
          <cell r="C11355" t="str">
            <v>(-) Custo dos produtos vendidos (CMV)</v>
          </cell>
          <cell r="I11355" t="str">
            <v>outubro</v>
          </cell>
          <cell r="N11355">
            <v>1756.42</v>
          </cell>
        </row>
        <row r="11356">
          <cell r="B11356" t="str">
            <v>SECOS - MERCEARIA</v>
          </cell>
          <cell r="C11356" t="str">
            <v>(-) Custo dos produtos vendidos (CMV)</v>
          </cell>
          <cell r="I11356" t="str">
            <v>outubro</v>
          </cell>
          <cell r="N11356">
            <v>94.63</v>
          </cell>
        </row>
        <row r="11357">
          <cell r="B11357" t="str">
            <v>CARNES E AVES</v>
          </cell>
          <cell r="C11357" t="str">
            <v>(-) Custo dos produtos vendidos (CMV)</v>
          </cell>
          <cell r="I11357" t="str">
            <v>outubro</v>
          </cell>
          <cell r="N11357">
            <v>14156.81</v>
          </cell>
        </row>
        <row r="11358">
          <cell r="B11358" t="str">
            <v>VINHOS</v>
          </cell>
          <cell r="C11358" t="str">
            <v>(-) Custo dos produtos vendidos (CMV)</v>
          </cell>
          <cell r="I11358" t="str">
            <v>outubro</v>
          </cell>
          <cell r="N11358">
            <v>2080.62</v>
          </cell>
        </row>
        <row r="11359">
          <cell r="B11359" t="str">
            <v>SECOS - MERCEARIA</v>
          </cell>
          <cell r="C11359" t="str">
            <v>(-) Custo dos produtos vendidos (CMV)</v>
          </cell>
          <cell r="I11359" t="str">
            <v>outubro</v>
          </cell>
          <cell r="N11359">
            <v>284.85000000000002</v>
          </cell>
        </row>
        <row r="11360">
          <cell r="B11360" t="str">
            <v>CERVEJA</v>
          </cell>
          <cell r="C11360" t="str">
            <v>(-) Custo dos produtos vendidos (CMV)</v>
          </cell>
          <cell r="I11360" t="str">
            <v>outubro</v>
          </cell>
          <cell r="N11360">
            <v>2966.44</v>
          </cell>
        </row>
        <row r="11361">
          <cell r="B11361" t="str">
            <v>CERVEJA</v>
          </cell>
          <cell r="C11361" t="str">
            <v>(-) Custo dos produtos vendidos (CMV)</v>
          </cell>
          <cell r="I11361" t="str">
            <v>outubro</v>
          </cell>
          <cell r="N11361">
            <v>1595.96</v>
          </cell>
        </row>
        <row r="11362">
          <cell r="B11362" t="str">
            <v>SECOS - MERCEARIA</v>
          </cell>
          <cell r="C11362" t="str">
            <v>(-) Custo dos produtos vendidos (CMV)</v>
          </cell>
          <cell r="I11362" t="str">
            <v>outubro</v>
          </cell>
          <cell r="N11362">
            <v>2411.4699999999998</v>
          </cell>
        </row>
        <row r="11363">
          <cell r="B11363" t="str">
            <v>SECOS - MERCEARIA</v>
          </cell>
          <cell r="C11363" t="str">
            <v>(-) Custo dos produtos vendidos (CMV)</v>
          </cell>
          <cell r="I11363" t="str">
            <v>outubro</v>
          </cell>
          <cell r="N11363">
            <v>398.8</v>
          </cell>
        </row>
        <row r="11364">
          <cell r="B11364" t="str">
            <v>HORTIFRUTI</v>
          </cell>
          <cell r="C11364" t="str">
            <v>(-) Custo dos produtos vendidos (CMV)</v>
          </cell>
          <cell r="I11364" t="str">
            <v>outubro</v>
          </cell>
          <cell r="N11364">
            <v>4361.4399999999996</v>
          </cell>
        </row>
        <row r="11365">
          <cell r="B11365" t="str">
            <v>BEBIDAS NAO ALCOOLICAS</v>
          </cell>
          <cell r="C11365" t="str">
            <v>(-) Custo dos produtos vendidos (CMV)</v>
          </cell>
          <cell r="I11365" t="str">
            <v>outubro</v>
          </cell>
          <cell r="N11365">
            <v>2310.5300000000002</v>
          </cell>
        </row>
        <row r="11366">
          <cell r="B11366" t="str">
            <v>SECOS - MERCEARIA</v>
          </cell>
          <cell r="C11366" t="str">
            <v>(-) Custo dos produtos vendidos (CMV)</v>
          </cell>
          <cell r="I11366" t="str">
            <v>outubro</v>
          </cell>
          <cell r="N11366">
            <v>2309.17</v>
          </cell>
        </row>
        <row r="11367">
          <cell r="B11367" t="str">
            <v>CARVAO</v>
          </cell>
          <cell r="C11367" t="str">
            <v>(-) Custo dos produtos vendidos (CMV)</v>
          </cell>
          <cell r="I11367" t="str">
            <v>outubro</v>
          </cell>
          <cell r="N11367">
            <v>2040</v>
          </cell>
        </row>
        <row r="11368">
          <cell r="B11368" t="str">
            <v>PESCADOS</v>
          </cell>
          <cell r="C11368" t="str">
            <v>(-) Custo dos produtos vendidos (CMV)</v>
          </cell>
          <cell r="I11368" t="str">
            <v>outubro</v>
          </cell>
          <cell r="N11368">
            <v>700</v>
          </cell>
        </row>
        <row r="11369">
          <cell r="B11369" t="str">
            <v>BEBIDAS NAO ALCOOLICAS</v>
          </cell>
          <cell r="C11369" t="str">
            <v>(-) Custo dos produtos vendidos (CMV)</v>
          </cell>
          <cell r="I11369" t="str">
            <v>outubro</v>
          </cell>
          <cell r="N11369">
            <v>3600</v>
          </cell>
        </row>
        <row r="11370">
          <cell r="B11370" t="str">
            <v>BEBIDAS NAO ALCOOLICAS</v>
          </cell>
          <cell r="C11370" t="str">
            <v>(-) Custo dos produtos vendidos (CMV)</v>
          </cell>
          <cell r="I11370" t="str">
            <v>outubro</v>
          </cell>
          <cell r="N11370">
            <v>1084.93</v>
          </cell>
        </row>
        <row r="11371">
          <cell r="B11371" t="str">
            <v>SECOS - MERCEARIA</v>
          </cell>
          <cell r="C11371" t="str">
            <v>(-) Custo dos produtos vendidos (CMV)</v>
          </cell>
          <cell r="I11371" t="str">
            <v>outubro</v>
          </cell>
          <cell r="N11371">
            <v>956.72</v>
          </cell>
        </row>
        <row r="11372">
          <cell r="B11372" t="str">
            <v>BEBIDAS ALCOOLICAS</v>
          </cell>
          <cell r="C11372" t="str">
            <v>(-) Custo dos produtos vendidos (CMV)</v>
          </cell>
          <cell r="I11372" t="str">
            <v>outubro</v>
          </cell>
          <cell r="N11372">
            <v>2138.6</v>
          </cell>
        </row>
        <row r="11373">
          <cell r="B11373" t="str">
            <v>CARNES E AVES</v>
          </cell>
          <cell r="C11373" t="str">
            <v>(-) Custo dos produtos vendidos (CMV)</v>
          </cell>
          <cell r="I11373" t="str">
            <v>outubro</v>
          </cell>
          <cell r="N11373">
            <v>1817.57</v>
          </cell>
        </row>
        <row r="11374">
          <cell r="B11374" t="str">
            <v>BEBIDAS NAO ALCOOLICAS</v>
          </cell>
          <cell r="C11374" t="str">
            <v>(-) Custo dos produtos vendidos (CMV)</v>
          </cell>
          <cell r="I11374" t="str">
            <v>outubro</v>
          </cell>
          <cell r="N11374">
            <v>340</v>
          </cell>
        </row>
        <row r="11375">
          <cell r="B11375" t="str">
            <v>SECOS - MERCEARIA</v>
          </cell>
          <cell r="C11375" t="str">
            <v>(-) Custo dos produtos vendidos (CMV)</v>
          </cell>
          <cell r="I11375" t="str">
            <v>outubro</v>
          </cell>
          <cell r="N11375">
            <v>414.84</v>
          </cell>
        </row>
        <row r="11376">
          <cell r="B11376" t="str">
            <v>PAES, MASSAS E SALGADOS</v>
          </cell>
          <cell r="C11376" t="str">
            <v>(-) Custo dos produtos vendidos (CMV)</v>
          </cell>
          <cell r="I11376" t="str">
            <v>outubro</v>
          </cell>
          <cell r="N11376">
            <v>847.06</v>
          </cell>
        </row>
        <row r="11377">
          <cell r="B11377" t="str">
            <v>BEBIDAS ALCOOLICAS</v>
          </cell>
          <cell r="C11377" t="str">
            <v>(-) Custo dos produtos vendidos (CMV)</v>
          </cell>
          <cell r="I11377" t="str">
            <v>outubro</v>
          </cell>
          <cell r="N11377">
            <v>1512.51</v>
          </cell>
        </row>
        <row r="11378">
          <cell r="B11378" t="str">
            <v>BEBIDAS NAO ALCOOLICAS</v>
          </cell>
          <cell r="C11378" t="str">
            <v>(-) Custo dos produtos vendidos (CMV)</v>
          </cell>
          <cell r="I11378" t="str">
            <v>outubro</v>
          </cell>
          <cell r="N11378">
            <v>479.73</v>
          </cell>
        </row>
        <row r="11379">
          <cell r="B11379" t="str">
            <v>SECOS - MERCEARIA</v>
          </cell>
          <cell r="C11379" t="str">
            <v>(-) Custo dos produtos vendidos (CMV)</v>
          </cell>
          <cell r="I11379" t="str">
            <v>outubro</v>
          </cell>
          <cell r="N11379">
            <v>985.54</v>
          </cell>
        </row>
        <row r="11380">
          <cell r="B11380" t="str">
            <v>SECOS - MERCEARIA</v>
          </cell>
          <cell r="C11380" t="str">
            <v>(-) Custo dos produtos vendidos (CMV)</v>
          </cell>
          <cell r="I11380" t="str">
            <v>outubro</v>
          </cell>
          <cell r="N11380">
            <v>2023.61</v>
          </cell>
        </row>
        <row r="11381">
          <cell r="B11381" t="str">
            <v>GELO</v>
          </cell>
          <cell r="C11381" t="str">
            <v>(-) Custo dos produtos vendidos (CMV)</v>
          </cell>
          <cell r="I11381" t="str">
            <v>outubro</v>
          </cell>
          <cell r="N11381">
            <v>466.2</v>
          </cell>
        </row>
        <row r="11382">
          <cell r="B11382" t="str">
            <v>PESCADOS</v>
          </cell>
          <cell r="C11382" t="str">
            <v>(-) Custo dos produtos vendidos (CMV)</v>
          </cell>
          <cell r="I11382" t="str">
            <v>outubro</v>
          </cell>
          <cell r="N11382">
            <v>610</v>
          </cell>
        </row>
        <row r="11383">
          <cell r="B11383" t="str">
            <v>CERVEJA</v>
          </cell>
          <cell r="C11383" t="str">
            <v>(-) Custo dos produtos vendidos (CMV)</v>
          </cell>
          <cell r="I11383" t="str">
            <v>outubro</v>
          </cell>
          <cell r="N11383">
            <v>1491.48</v>
          </cell>
        </row>
        <row r="11384">
          <cell r="B11384" t="str">
            <v>SECOS - MERCEARIA</v>
          </cell>
          <cell r="C11384" t="str">
            <v>(-) Custo dos produtos vendidos (CMV)</v>
          </cell>
          <cell r="I11384" t="str">
            <v>outubro</v>
          </cell>
          <cell r="N11384">
            <v>315</v>
          </cell>
        </row>
        <row r="11385">
          <cell r="B11385" t="str">
            <v>VINHOS</v>
          </cell>
          <cell r="C11385" t="str">
            <v>(-) Custo dos produtos vendidos (CMV)</v>
          </cell>
          <cell r="I11385" t="str">
            <v>outubro</v>
          </cell>
          <cell r="N11385">
            <v>1235.5899999999999</v>
          </cell>
        </row>
        <row r="11386">
          <cell r="B11386" t="str">
            <v>VINHOS</v>
          </cell>
          <cell r="C11386" t="str">
            <v>(-) Custo dos produtos vendidos (CMV)</v>
          </cell>
          <cell r="I11386" t="str">
            <v>outubro</v>
          </cell>
          <cell r="N11386">
            <v>2446.77</v>
          </cell>
        </row>
        <row r="11387">
          <cell r="B11387" t="str">
            <v>CARNES E AVES</v>
          </cell>
          <cell r="C11387" t="str">
            <v>(-) Custo dos produtos vendidos (CMV)</v>
          </cell>
          <cell r="I11387" t="str">
            <v>outubro</v>
          </cell>
          <cell r="N11387">
            <v>857.21</v>
          </cell>
        </row>
        <row r="11388">
          <cell r="B11388" t="str">
            <v>PAES, MASSAS E SALGADOS</v>
          </cell>
          <cell r="C11388" t="str">
            <v>(-) Custo dos produtos vendidos (CMV)</v>
          </cell>
          <cell r="I11388" t="str">
            <v>outubro</v>
          </cell>
          <cell r="N11388">
            <v>1865</v>
          </cell>
        </row>
        <row r="11389">
          <cell r="B11389" t="str">
            <v>SECOS - MERCEARIA</v>
          </cell>
          <cell r="C11389" t="str">
            <v>(-) Custo dos produtos vendidos (CMV)</v>
          </cell>
          <cell r="I11389" t="str">
            <v>outubro</v>
          </cell>
          <cell r="N11389">
            <v>316.91000000000003</v>
          </cell>
        </row>
        <row r="11390">
          <cell r="B11390" t="str">
            <v>CERVEJA</v>
          </cell>
          <cell r="C11390" t="str">
            <v>(-) Custo dos produtos vendidos (CMV)</v>
          </cell>
          <cell r="I11390" t="str">
            <v>outubro</v>
          </cell>
          <cell r="N11390">
            <v>2212.2600000000002</v>
          </cell>
        </row>
        <row r="11391">
          <cell r="B11391" t="str">
            <v>SECOS - MERCEARIA</v>
          </cell>
          <cell r="C11391" t="str">
            <v>(-) Custo dos produtos vendidos (CMV)</v>
          </cell>
          <cell r="I11391" t="str">
            <v>outubro</v>
          </cell>
          <cell r="N11391">
            <v>660.92</v>
          </cell>
        </row>
        <row r="11392">
          <cell r="B11392" t="str">
            <v>CERVEJA</v>
          </cell>
          <cell r="C11392" t="str">
            <v>(-) Custo dos produtos vendidos (CMV)</v>
          </cell>
          <cell r="I11392" t="str">
            <v>outubro</v>
          </cell>
          <cell r="N11392">
            <v>1896.32</v>
          </cell>
        </row>
        <row r="11393">
          <cell r="B11393" t="str">
            <v>PESCADOS</v>
          </cell>
          <cell r="C11393" t="str">
            <v>(-) Custo dos produtos vendidos (CMV)</v>
          </cell>
          <cell r="I11393" t="str">
            <v>outubro</v>
          </cell>
          <cell r="N11393">
            <v>1270.5</v>
          </cell>
        </row>
        <row r="11394">
          <cell r="B11394" t="str">
            <v>CARNES E AVES</v>
          </cell>
          <cell r="C11394" t="str">
            <v>(-) Custo dos produtos vendidos (CMV)</v>
          </cell>
          <cell r="I11394" t="str">
            <v>outubro</v>
          </cell>
          <cell r="N11394">
            <v>3338.64</v>
          </cell>
        </row>
        <row r="11395">
          <cell r="B11395" t="str">
            <v>SECOS - MERCEARIA</v>
          </cell>
          <cell r="C11395" t="str">
            <v>(-) Custo dos produtos vendidos (CMV)</v>
          </cell>
          <cell r="I11395" t="str">
            <v>outubro</v>
          </cell>
          <cell r="N11395">
            <v>379.8</v>
          </cell>
        </row>
        <row r="11396">
          <cell r="B11396" t="str">
            <v>CARNES E AVES</v>
          </cell>
          <cell r="C11396" t="str">
            <v>(-) Custo dos produtos vendidos (CMV)</v>
          </cell>
          <cell r="I11396" t="str">
            <v>outubro</v>
          </cell>
          <cell r="N11396">
            <v>2504.1</v>
          </cell>
        </row>
        <row r="11397">
          <cell r="B11397" t="str">
            <v>PESCADOS</v>
          </cell>
          <cell r="C11397" t="str">
            <v>(-) Custo dos produtos vendidos (CMV)</v>
          </cell>
          <cell r="I11397" t="str">
            <v>outubro</v>
          </cell>
          <cell r="N11397">
            <v>1300</v>
          </cell>
        </row>
        <row r="11398">
          <cell r="B11398" t="str">
            <v>SECOS - MERCEARIA</v>
          </cell>
          <cell r="C11398" t="str">
            <v>(-) Custo dos produtos vendidos (CMV)</v>
          </cell>
          <cell r="I11398" t="str">
            <v>outubro</v>
          </cell>
          <cell r="N11398">
            <v>380</v>
          </cell>
        </row>
        <row r="11399">
          <cell r="B11399" t="str">
            <v>CARNES E AVES</v>
          </cell>
          <cell r="C11399" t="str">
            <v>(-) Custo dos produtos vendidos (CMV)</v>
          </cell>
          <cell r="I11399" t="str">
            <v>outubro</v>
          </cell>
          <cell r="N11399">
            <v>238.8</v>
          </cell>
        </row>
        <row r="11400">
          <cell r="B11400" t="str">
            <v>SECOS - MERCEARIA</v>
          </cell>
          <cell r="C11400" t="str">
            <v>(-) Custo dos produtos vendidos (CMV)</v>
          </cell>
          <cell r="I11400" t="str">
            <v>outubro</v>
          </cell>
          <cell r="N11400">
            <v>274.5</v>
          </cell>
        </row>
        <row r="11401">
          <cell r="B11401" t="str">
            <v>BEBIDAS ALCOOLICAS</v>
          </cell>
          <cell r="C11401" t="str">
            <v>(-) Custo dos produtos vendidos (CMV)</v>
          </cell>
          <cell r="I11401" t="str">
            <v>outubro</v>
          </cell>
          <cell r="N11401">
            <v>4193.55</v>
          </cell>
        </row>
        <row r="11402">
          <cell r="B11402" t="str">
            <v>BEBIDAS NAO ALCOOLICAS</v>
          </cell>
          <cell r="C11402" t="str">
            <v>(-) Custo dos produtos vendidos (CMV)</v>
          </cell>
          <cell r="I11402" t="str">
            <v>outubro</v>
          </cell>
          <cell r="N11402">
            <v>1058.5</v>
          </cell>
        </row>
        <row r="11403">
          <cell r="B11403" t="str">
            <v>VINHOS</v>
          </cell>
          <cell r="C11403" t="str">
            <v>(-) Custo dos produtos vendidos (CMV)</v>
          </cell>
          <cell r="I11403" t="str">
            <v>outubro</v>
          </cell>
          <cell r="N11403">
            <v>1684.81</v>
          </cell>
        </row>
        <row r="11404">
          <cell r="B11404" t="str">
            <v>CARNES E AVES</v>
          </cell>
          <cell r="C11404" t="str">
            <v>(-) Custo dos produtos vendidos (CMV)</v>
          </cell>
          <cell r="I11404" t="str">
            <v>outubro</v>
          </cell>
          <cell r="N11404">
            <v>2242.79</v>
          </cell>
        </row>
        <row r="11405">
          <cell r="B11405" t="str">
            <v>CARNES E AVES</v>
          </cell>
          <cell r="C11405" t="str">
            <v>(-) Custo dos produtos vendidos (CMV)</v>
          </cell>
          <cell r="I11405" t="str">
            <v>outubro</v>
          </cell>
          <cell r="N11405">
            <v>1914.3</v>
          </cell>
        </row>
        <row r="11406">
          <cell r="B11406" t="str">
            <v>CARNES E AVES</v>
          </cell>
          <cell r="C11406" t="str">
            <v>(-) Custo dos produtos vendidos (CMV)</v>
          </cell>
          <cell r="I11406" t="str">
            <v>outubro</v>
          </cell>
          <cell r="N11406">
            <v>1456.6</v>
          </cell>
        </row>
        <row r="11407">
          <cell r="B11407" t="str">
            <v>BEBIDAS NAO ALCOOLICAS</v>
          </cell>
          <cell r="C11407" t="str">
            <v>(-) Custo dos produtos vendidos (CMV)</v>
          </cell>
          <cell r="I11407" t="str">
            <v>outubro</v>
          </cell>
          <cell r="N11407">
            <v>1781.13</v>
          </cell>
        </row>
        <row r="11408">
          <cell r="B11408" t="str">
            <v>CARNES E AVES</v>
          </cell>
          <cell r="C11408" t="str">
            <v>(-) Custo dos produtos vendidos (CMV)</v>
          </cell>
          <cell r="I11408" t="str">
            <v>outubro</v>
          </cell>
          <cell r="N11408">
            <v>774</v>
          </cell>
        </row>
        <row r="11409">
          <cell r="B11409" t="str">
            <v>CARNES E AVES</v>
          </cell>
          <cell r="C11409" t="str">
            <v>(-) Custo dos produtos vendidos (CMV)</v>
          </cell>
          <cell r="I11409" t="str">
            <v>outubro</v>
          </cell>
          <cell r="N11409">
            <v>1950.04</v>
          </cell>
        </row>
        <row r="11410">
          <cell r="B11410" t="str">
            <v>PESCADOS</v>
          </cell>
          <cell r="C11410" t="str">
            <v>(-) Custo dos produtos vendidos (CMV)</v>
          </cell>
          <cell r="I11410" t="str">
            <v>outubro</v>
          </cell>
          <cell r="N11410">
            <v>898.8</v>
          </cell>
        </row>
        <row r="11411">
          <cell r="B11411" t="str">
            <v>HORTIFRUTI</v>
          </cell>
          <cell r="C11411" t="str">
            <v>(-) Custo dos produtos vendidos (CMV)</v>
          </cell>
          <cell r="I11411" t="str">
            <v>outubro</v>
          </cell>
          <cell r="N11411">
            <v>5391.79</v>
          </cell>
        </row>
        <row r="11412">
          <cell r="B11412" t="str">
            <v>FRETE DE INSUMOS</v>
          </cell>
          <cell r="C11412" t="str">
            <v>(-) Custo dos produtos vendidos (CMV)</v>
          </cell>
          <cell r="I11412" t="str">
            <v>outubro</v>
          </cell>
          <cell r="N11412">
            <v>22</v>
          </cell>
        </row>
        <row r="11413">
          <cell r="B11413" t="str">
            <v>PESCADOS</v>
          </cell>
          <cell r="C11413" t="str">
            <v>(-) Custo dos produtos vendidos (CMV)</v>
          </cell>
          <cell r="I11413" t="str">
            <v>outubro</v>
          </cell>
          <cell r="N11413">
            <v>1200</v>
          </cell>
        </row>
        <row r="11414">
          <cell r="B11414" t="str">
            <v>SECOS - MERCEARIA</v>
          </cell>
          <cell r="C11414" t="str">
            <v>(-) Custo dos produtos vendidos (CMV)</v>
          </cell>
          <cell r="I11414" t="str">
            <v>outubro</v>
          </cell>
          <cell r="N11414">
            <v>245.38</v>
          </cell>
        </row>
        <row r="11415">
          <cell r="B11415" t="str">
            <v>PAES, MASSAS E SALGADOS</v>
          </cell>
          <cell r="C11415" t="str">
            <v>(-) Custo dos produtos vendidos (CMV)</v>
          </cell>
          <cell r="I11415" t="str">
            <v>outubro</v>
          </cell>
          <cell r="N11415">
            <v>2260</v>
          </cell>
        </row>
        <row r="11416">
          <cell r="B11416" t="str">
            <v>CARNES E AVES</v>
          </cell>
          <cell r="C11416" t="str">
            <v>(-) Custo dos produtos vendidos (CMV)</v>
          </cell>
          <cell r="I11416" t="str">
            <v>outubro</v>
          </cell>
          <cell r="N11416">
            <v>9676</v>
          </cell>
        </row>
        <row r="11417">
          <cell r="B11417" t="str">
            <v>GELO</v>
          </cell>
          <cell r="C11417" t="str">
            <v>(-) Custo dos produtos vendidos (CMV)</v>
          </cell>
          <cell r="I11417" t="str">
            <v>outubro</v>
          </cell>
          <cell r="N11417">
            <v>466.2</v>
          </cell>
        </row>
        <row r="11418">
          <cell r="B11418" t="str">
            <v>SECOS - MERCEARIA</v>
          </cell>
          <cell r="C11418" t="str">
            <v>(-) Custo dos produtos vendidos (CMV)</v>
          </cell>
          <cell r="I11418" t="str">
            <v>outubro</v>
          </cell>
          <cell r="N11418">
            <v>1284.77</v>
          </cell>
        </row>
        <row r="11419">
          <cell r="B11419" t="str">
            <v>CARNES E AVES</v>
          </cell>
          <cell r="C11419" t="str">
            <v>(-) Custo dos produtos vendidos (CMV)</v>
          </cell>
          <cell r="I11419" t="str">
            <v>outubro</v>
          </cell>
          <cell r="N11419">
            <v>395.99</v>
          </cell>
        </row>
        <row r="11420">
          <cell r="B11420" t="str">
            <v>CARNES E AVES</v>
          </cell>
          <cell r="C11420" t="str">
            <v>(-) Custo dos produtos vendidos (CMV)</v>
          </cell>
          <cell r="I11420" t="str">
            <v>outubro</v>
          </cell>
          <cell r="N11420">
            <v>3233.61</v>
          </cell>
        </row>
        <row r="11421">
          <cell r="B11421" t="str">
            <v>BEBIDAS NAO ALCOOLICAS</v>
          </cell>
          <cell r="C11421" t="str">
            <v>(-) Custo dos produtos vendidos (CMV)</v>
          </cell>
          <cell r="I11421" t="str">
            <v>outubro</v>
          </cell>
          <cell r="N11421">
            <v>1632.32</v>
          </cell>
        </row>
        <row r="11422">
          <cell r="B11422" t="str">
            <v>CARNES E AVES</v>
          </cell>
          <cell r="C11422" t="str">
            <v>(-) Custo dos produtos vendidos (CMV)</v>
          </cell>
          <cell r="I11422" t="str">
            <v>outubro</v>
          </cell>
          <cell r="N11422">
            <v>832.87</v>
          </cell>
        </row>
        <row r="11423">
          <cell r="B11423" t="str">
            <v>BEBIDAS NAO ALCOOLICAS</v>
          </cell>
          <cell r="C11423" t="str">
            <v>(-) Custo dos produtos vendidos (CMV)</v>
          </cell>
          <cell r="I11423" t="str">
            <v>outubro</v>
          </cell>
          <cell r="N11423">
            <v>2880</v>
          </cell>
        </row>
        <row r="11424">
          <cell r="B11424" t="str">
            <v>PESCADOS</v>
          </cell>
          <cell r="C11424" t="str">
            <v>(-) Custo dos produtos vendidos (CMV)</v>
          </cell>
          <cell r="I11424" t="str">
            <v>outubro</v>
          </cell>
          <cell r="N11424">
            <v>4269.47</v>
          </cell>
        </row>
        <row r="11425">
          <cell r="B11425" t="str">
            <v>SECOS - MERCEARIA</v>
          </cell>
          <cell r="C11425" t="str">
            <v>(-) Custo dos produtos vendidos (CMV)</v>
          </cell>
          <cell r="I11425" t="str">
            <v>outubro</v>
          </cell>
          <cell r="N11425">
            <v>1646.4</v>
          </cell>
        </row>
        <row r="11426">
          <cell r="B11426" t="str">
            <v>SECOS - MERCEARIA</v>
          </cell>
          <cell r="C11426" t="str">
            <v>(-) Custo dos produtos vendidos (CMV)</v>
          </cell>
          <cell r="I11426" t="str">
            <v>outubro</v>
          </cell>
          <cell r="N11426">
            <v>484.92</v>
          </cell>
        </row>
        <row r="11427">
          <cell r="B11427" t="str">
            <v>PAES, MASSAS E SALGADOS</v>
          </cell>
          <cell r="C11427" t="str">
            <v>(-) Custo dos produtos vendidos (CMV)</v>
          </cell>
          <cell r="I11427" t="str">
            <v>outubro</v>
          </cell>
          <cell r="N11427">
            <v>60.8</v>
          </cell>
        </row>
        <row r="11428">
          <cell r="B11428" t="str">
            <v>SECOS - MERCEARIA</v>
          </cell>
          <cell r="C11428" t="str">
            <v>(-) Custo dos produtos vendidos (CMV)</v>
          </cell>
          <cell r="I11428" t="str">
            <v>outubro</v>
          </cell>
          <cell r="N11428">
            <v>527.36</v>
          </cell>
        </row>
        <row r="11429">
          <cell r="B11429" t="str">
            <v>SECOS - MERCEARIA</v>
          </cell>
          <cell r="C11429" t="str">
            <v>(-) Custo dos produtos vendidos (CMV)</v>
          </cell>
          <cell r="I11429" t="str">
            <v>outubro</v>
          </cell>
          <cell r="N11429">
            <v>110.65</v>
          </cell>
        </row>
        <row r="11430">
          <cell r="B11430" t="str">
            <v>CARNES E AVES</v>
          </cell>
          <cell r="C11430" t="str">
            <v>(-) Custo dos produtos vendidos (CMV)</v>
          </cell>
          <cell r="I11430" t="str">
            <v>outubro</v>
          </cell>
          <cell r="N11430">
            <v>477.6</v>
          </cell>
        </row>
        <row r="11431">
          <cell r="B11431" t="str">
            <v>VINHOS</v>
          </cell>
          <cell r="C11431" t="str">
            <v>(-) Custo dos produtos vendidos (CMV)</v>
          </cell>
          <cell r="I11431" t="str">
            <v>outubro</v>
          </cell>
          <cell r="N11431">
            <v>1885.5</v>
          </cell>
        </row>
        <row r="11432">
          <cell r="B11432" t="str">
            <v>VINHOS</v>
          </cell>
          <cell r="C11432" t="str">
            <v>(-) Custo dos produtos vendidos (CMV)</v>
          </cell>
          <cell r="I11432" t="str">
            <v>outubro</v>
          </cell>
          <cell r="N11432">
            <v>5007</v>
          </cell>
        </row>
        <row r="11433">
          <cell r="B11433" t="str">
            <v>BEBIDAS ALCOOLICAS</v>
          </cell>
          <cell r="C11433" t="str">
            <v>(-) Custo dos produtos vendidos (CMV)</v>
          </cell>
          <cell r="I11433" t="str">
            <v>outubro</v>
          </cell>
          <cell r="N11433">
            <v>2524</v>
          </cell>
        </row>
        <row r="11434">
          <cell r="B11434" t="str">
            <v>LATICINIOS / OVOS</v>
          </cell>
          <cell r="C11434" t="str">
            <v>(-) Custo dos produtos vendidos (CMV)</v>
          </cell>
          <cell r="I11434" t="str">
            <v>outubro</v>
          </cell>
          <cell r="N11434">
            <v>189.9</v>
          </cell>
        </row>
        <row r="11435">
          <cell r="B11435" t="str">
            <v>GELO</v>
          </cell>
          <cell r="C11435" t="str">
            <v>(-) Custo dos produtos vendidos (CMV)</v>
          </cell>
          <cell r="I11435" t="str">
            <v>outubro</v>
          </cell>
          <cell r="N11435">
            <v>466.2</v>
          </cell>
        </row>
        <row r="11436">
          <cell r="B11436" t="str">
            <v>VINHOS</v>
          </cell>
          <cell r="C11436" t="str">
            <v>(-) Custo dos produtos vendidos (CMV)</v>
          </cell>
          <cell r="I11436" t="str">
            <v>outubro</v>
          </cell>
          <cell r="N11436">
            <v>2080.62</v>
          </cell>
        </row>
        <row r="11437">
          <cell r="B11437" t="str">
            <v>VINHOS</v>
          </cell>
          <cell r="C11437" t="str">
            <v>(-) Custo dos produtos vendidos (CMV)</v>
          </cell>
          <cell r="I11437" t="str">
            <v>outubro</v>
          </cell>
          <cell r="N11437">
            <v>2005.62</v>
          </cell>
        </row>
        <row r="11438">
          <cell r="B11438" t="str">
            <v>CARVAO</v>
          </cell>
          <cell r="C11438" t="str">
            <v>(-) Custo dos produtos vendidos (CMV)</v>
          </cell>
          <cell r="I11438" t="str">
            <v>outubro</v>
          </cell>
          <cell r="N11438">
            <v>2040</v>
          </cell>
        </row>
        <row r="11439">
          <cell r="B11439" t="str">
            <v>PESCADOS</v>
          </cell>
          <cell r="C11439" t="str">
            <v>(-) Custo dos produtos vendidos (CMV)</v>
          </cell>
          <cell r="I11439" t="str">
            <v>outubro</v>
          </cell>
          <cell r="N11439">
            <v>700</v>
          </cell>
        </row>
        <row r="11440">
          <cell r="B11440" t="str">
            <v>BEBIDAS ALCOOLICAS</v>
          </cell>
          <cell r="C11440" t="str">
            <v>(-) Custo dos produtos vendidos (CMV)</v>
          </cell>
          <cell r="I11440" t="str">
            <v>outubro</v>
          </cell>
          <cell r="N11440">
            <v>2138.59</v>
          </cell>
        </row>
        <row r="11441">
          <cell r="B11441" t="str">
            <v>CARNES E AVES</v>
          </cell>
          <cell r="C11441" t="str">
            <v>(-) Custo dos produtos vendidos (CMV)</v>
          </cell>
          <cell r="I11441" t="str">
            <v>outubro</v>
          </cell>
          <cell r="N11441">
            <v>660</v>
          </cell>
        </row>
        <row r="11442">
          <cell r="B11442" t="str">
            <v>CARVAO</v>
          </cell>
          <cell r="C11442" t="str">
            <v>(-) Custo dos produtos vendidos (CMV)</v>
          </cell>
          <cell r="I11442" t="str">
            <v>outubro</v>
          </cell>
          <cell r="N11442">
            <v>1632</v>
          </cell>
        </row>
        <row r="11443">
          <cell r="B11443" t="str">
            <v>HORTIFRUTI</v>
          </cell>
          <cell r="C11443" t="str">
            <v>(-) Custo dos produtos vendidos (CMV)</v>
          </cell>
          <cell r="I11443" t="str">
            <v>outubro</v>
          </cell>
          <cell r="N11443">
            <v>5396.68</v>
          </cell>
        </row>
        <row r="11444">
          <cell r="B11444" t="str">
            <v>CARNES E AVES</v>
          </cell>
          <cell r="C11444" t="str">
            <v>(-) Custo dos produtos vendidos (CMV)</v>
          </cell>
          <cell r="I11444" t="str">
            <v>outubro</v>
          </cell>
          <cell r="N11444">
            <v>937.49</v>
          </cell>
        </row>
        <row r="11445">
          <cell r="B11445" t="str">
            <v>SECOS - MERCEARIA</v>
          </cell>
          <cell r="C11445" t="str">
            <v>(-) Custo dos produtos vendidos (CMV)</v>
          </cell>
          <cell r="I11445" t="str">
            <v>outubro</v>
          </cell>
          <cell r="N11445">
            <v>936.6</v>
          </cell>
        </row>
        <row r="11446">
          <cell r="B11446" t="str">
            <v>SECOS - MERCEARIA</v>
          </cell>
          <cell r="C11446" t="str">
            <v>(-) Custo dos produtos vendidos (CMV)</v>
          </cell>
          <cell r="I11446" t="str">
            <v>outubro</v>
          </cell>
          <cell r="N11446">
            <v>1626.42</v>
          </cell>
        </row>
        <row r="11447">
          <cell r="B11447" t="str">
            <v>BEBIDAS NAO ALCOOLICAS</v>
          </cell>
          <cell r="C11447" t="str">
            <v>(-) Custo dos produtos vendidos (CMV)</v>
          </cell>
          <cell r="I11447" t="str">
            <v>outubro</v>
          </cell>
          <cell r="N11447">
            <v>6903.6</v>
          </cell>
        </row>
        <row r="11448">
          <cell r="B11448" t="str">
            <v>BEBIDAS NAO ALCOOLICAS</v>
          </cell>
          <cell r="C11448" t="str">
            <v>(-) Custo dos produtos vendidos (CMV)</v>
          </cell>
          <cell r="I11448" t="str">
            <v>outubro</v>
          </cell>
          <cell r="N11448">
            <v>520</v>
          </cell>
        </row>
        <row r="11449">
          <cell r="B11449" t="str">
            <v>BEBIDAS NAO ALCOOLICAS</v>
          </cell>
          <cell r="C11449" t="str">
            <v>(-) Custo dos produtos vendidos (CMV)</v>
          </cell>
          <cell r="I11449" t="str">
            <v>outubro</v>
          </cell>
          <cell r="N11449">
            <v>1440</v>
          </cell>
        </row>
        <row r="11450">
          <cell r="B11450" t="str">
            <v>HORTIFRUTI</v>
          </cell>
          <cell r="C11450" t="str">
            <v>(-) Custo dos produtos vendidos (CMV)</v>
          </cell>
          <cell r="I11450" t="str">
            <v>outubro</v>
          </cell>
          <cell r="N11450">
            <v>680.15</v>
          </cell>
        </row>
        <row r="11451">
          <cell r="B11451" t="str">
            <v>SECOS - MERCEARIA</v>
          </cell>
          <cell r="C11451" t="str">
            <v>(-) Custo dos produtos vendidos (CMV)</v>
          </cell>
          <cell r="I11451" t="str">
            <v>outubro</v>
          </cell>
          <cell r="N11451">
            <v>211.2</v>
          </cell>
        </row>
        <row r="11452">
          <cell r="B11452" t="str">
            <v>BEBIDAS ALCOOLICAS</v>
          </cell>
          <cell r="C11452" t="str">
            <v>(-) Custo dos produtos vendidos (CMV)</v>
          </cell>
          <cell r="I11452" t="str">
            <v>outubro</v>
          </cell>
          <cell r="N11452">
            <v>1080.8</v>
          </cell>
        </row>
        <row r="11453">
          <cell r="B11453" t="str">
            <v>SECOS - MERCEARIA</v>
          </cell>
          <cell r="C11453" t="str">
            <v>(-) Custo dos produtos vendidos (CMV)</v>
          </cell>
          <cell r="I11453" t="str">
            <v>outubro</v>
          </cell>
          <cell r="N11453">
            <v>170.48</v>
          </cell>
        </row>
        <row r="11454">
          <cell r="B11454" t="str">
            <v>BEBIDAS NAO ALCOOLICAS</v>
          </cell>
          <cell r="C11454" t="str">
            <v>(-) Custo dos produtos vendidos (CMV)</v>
          </cell>
          <cell r="I11454" t="str">
            <v>outubro</v>
          </cell>
          <cell r="N11454">
            <v>479.73</v>
          </cell>
        </row>
        <row r="11455">
          <cell r="B11455" t="str">
            <v>SECOS - MERCEARIA</v>
          </cell>
          <cell r="C11455" t="str">
            <v>(-) Custo dos produtos vendidos (CMV)</v>
          </cell>
          <cell r="I11455" t="str">
            <v>outubro</v>
          </cell>
          <cell r="N11455">
            <v>2023.61</v>
          </cell>
        </row>
        <row r="11456">
          <cell r="B11456" t="str">
            <v>SECOS - MERCEARIA</v>
          </cell>
          <cell r="C11456" t="str">
            <v>(-) Custo dos produtos vendidos (CMV)</v>
          </cell>
          <cell r="I11456" t="str">
            <v>outubro</v>
          </cell>
          <cell r="N11456">
            <v>511.3</v>
          </cell>
        </row>
        <row r="11457">
          <cell r="B11457" t="str">
            <v>SECOS - MERCEARIA</v>
          </cell>
          <cell r="C11457" t="str">
            <v>(-) Custo dos produtos vendidos (CMV)</v>
          </cell>
          <cell r="I11457" t="str">
            <v>outubro</v>
          </cell>
          <cell r="N11457">
            <v>2831.15</v>
          </cell>
        </row>
        <row r="11458">
          <cell r="B11458" t="str">
            <v>SECOS - MERCEARIA</v>
          </cell>
          <cell r="C11458" t="str">
            <v>(-) Custo dos produtos vendidos (CMV)</v>
          </cell>
          <cell r="I11458" t="str">
            <v>outubro</v>
          </cell>
          <cell r="N11458">
            <v>217.72</v>
          </cell>
        </row>
        <row r="11459">
          <cell r="B11459" t="str">
            <v>SECOS - MERCEARIA</v>
          </cell>
          <cell r="C11459" t="str">
            <v>(-) Custo dos produtos vendidos (CMV)</v>
          </cell>
          <cell r="I11459" t="str">
            <v>outubro</v>
          </cell>
          <cell r="N11459">
            <v>1127.8</v>
          </cell>
        </row>
        <row r="11460">
          <cell r="B11460" t="str">
            <v>SECOS - MERCEARIA</v>
          </cell>
          <cell r="C11460" t="str">
            <v>(-) Custo dos produtos vendidos (CMV)</v>
          </cell>
          <cell r="I11460" t="str">
            <v>outubro</v>
          </cell>
          <cell r="N11460">
            <v>513.91999999999996</v>
          </cell>
        </row>
        <row r="11461">
          <cell r="B11461" t="str">
            <v>CARNES E AVES</v>
          </cell>
          <cell r="C11461" t="str">
            <v>(-) Custo dos produtos vendidos (CMV)</v>
          </cell>
          <cell r="I11461" t="str">
            <v>outubro</v>
          </cell>
          <cell r="N11461">
            <v>964.28</v>
          </cell>
        </row>
        <row r="11462">
          <cell r="B11462" t="str">
            <v>CARNES E AVES</v>
          </cell>
          <cell r="C11462" t="str">
            <v>(-) Custo dos produtos vendidos (CMV)</v>
          </cell>
          <cell r="I11462" t="str">
            <v>outubro</v>
          </cell>
          <cell r="N11462">
            <v>3880.08</v>
          </cell>
        </row>
        <row r="11463">
          <cell r="B11463" t="str">
            <v>SECOS - MERCEARIA</v>
          </cell>
          <cell r="C11463" t="str">
            <v>(-) Custo dos produtos vendidos (CMV)</v>
          </cell>
          <cell r="I11463" t="str">
            <v>outubro</v>
          </cell>
          <cell r="N11463">
            <v>39.07</v>
          </cell>
        </row>
        <row r="11464">
          <cell r="B11464" t="str">
            <v>CARNES E AVES</v>
          </cell>
          <cell r="C11464" t="str">
            <v>(-) Custo dos produtos vendidos (CMV)</v>
          </cell>
          <cell r="I11464" t="str">
            <v>outubro</v>
          </cell>
          <cell r="N11464">
            <v>2542</v>
          </cell>
        </row>
        <row r="11465">
          <cell r="B11465" t="str">
            <v>ENLATADOS E CONSERVAS</v>
          </cell>
          <cell r="C11465" t="str">
            <v>(-) Custo dos produtos vendidos (CMV)</v>
          </cell>
          <cell r="I11465" t="str">
            <v>outubro</v>
          </cell>
          <cell r="N11465">
            <v>190</v>
          </cell>
        </row>
        <row r="11466">
          <cell r="B11466" t="str">
            <v>PAES, MASSAS E SALGADOS</v>
          </cell>
          <cell r="C11466" t="str">
            <v>(-) Custo dos produtos vendidos (CMV)</v>
          </cell>
          <cell r="I11466" t="str">
            <v>outubro</v>
          </cell>
          <cell r="N11466">
            <v>1317.5</v>
          </cell>
        </row>
        <row r="11467">
          <cell r="B11467" t="str">
            <v>LATICINIOS / OVOS</v>
          </cell>
          <cell r="C11467" t="str">
            <v>(-) Custo dos produtos vendidos (CMV)</v>
          </cell>
          <cell r="I11467" t="str">
            <v>outubro</v>
          </cell>
          <cell r="N11467">
            <v>189.9</v>
          </cell>
        </row>
        <row r="11468">
          <cell r="B11468" t="str">
            <v>CARNES E AVES</v>
          </cell>
          <cell r="C11468" t="str">
            <v>(-) Custo dos produtos vendidos (CMV)</v>
          </cell>
          <cell r="I11468" t="str">
            <v>outubro</v>
          </cell>
          <cell r="N11468">
            <v>3338.64</v>
          </cell>
        </row>
        <row r="11469">
          <cell r="B11469" t="str">
            <v>PESCADOS</v>
          </cell>
          <cell r="C11469" t="str">
            <v>(-) Custo dos produtos vendidos (CMV)</v>
          </cell>
          <cell r="I11469" t="str">
            <v>outubro</v>
          </cell>
          <cell r="N11469">
            <v>1300</v>
          </cell>
        </row>
        <row r="11470">
          <cell r="B11470" t="str">
            <v>PESCADOS</v>
          </cell>
          <cell r="C11470" t="str">
            <v>(-) Custo dos produtos vendidos (CMV)</v>
          </cell>
          <cell r="I11470" t="str">
            <v>outubro</v>
          </cell>
          <cell r="N11470">
            <v>1447.39</v>
          </cell>
        </row>
        <row r="11471">
          <cell r="B11471" t="str">
            <v>CARNES E AVES</v>
          </cell>
          <cell r="C11471" t="str">
            <v>(-) Custo dos produtos vendidos (CMV)</v>
          </cell>
          <cell r="I11471" t="str">
            <v>outubro</v>
          </cell>
          <cell r="N11471">
            <v>877.23</v>
          </cell>
        </row>
        <row r="11472">
          <cell r="B11472" t="str">
            <v>CERVEJA</v>
          </cell>
          <cell r="C11472" t="str">
            <v>(-) Custo dos produtos vendidos (CMV)</v>
          </cell>
          <cell r="I11472" t="str">
            <v>outubro</v>
          </cell>
          <cell r="N11472">
            <v>293.77</v>
          </cell>
        </row>
        <row r="11473">
          <cell r="B11473" t="str">
            <v>CARNES E AVES</v>
          </cell>
          <cell r="C11473" t="str">
            <v>(-) Custo dos produtos vendidos (CMV)</v>
          </cell>
          <cell r="I11473" t="str">
            <v>outubro</v>
          </cell>
          <cell r="N11473">
            <v>7313.15</v>
          </cell>
        </row>
        <row r="11474">
          <cell r="B11474" t="str">
            <v>PESCADOS</v>
          </cell>
          <cell r="C11474" t="str">
            <v>(-) Custo dos produtos vendidos (CMV)</v>
          </cell>
          <cell r="I11474" t="str">
            <v>outubro</v>
          </cell>
          <cell r="N11474">
            <v>898.8</v>
          </cell>
        </row>
        <row r="11475">
          <cell r="B11475" t="str">
            <v>CARNES E AVES</v>
          </cell>
          <cell r="C11475" t="str">
            <v>(-) Custo dos produtos vendidos (CMV)</v>
          </cell>
          <cell r="I11475" t="str">
            <v>outubro</v>
          </cell>
          <cell r="N11475">
            <v>1975.12</v>
          </cell>
        </row>
        <row r="11476">
          <cell r="B11476" t="str">
            <v>CARNES E AVES</v>
          </cell>
          <cell r="C11476" t="str">
            <v>(-) Custo dos produtos vendidos (CMV)</v>
          </cell>
          <cell r="I11476" t="str">
            <v>outubro</v>
          </cell>
          <cell r="N11476">
            <v>3626.47</v>
          </cell>
        </row>
        <row r="11477">
          <cell r="B11477" t="str">
            <v>BEBIDAS ALCOOLICAS</v>
          </cell>
          <cell r="C11477" t="str">
            <v>(-) Custo dos produtos vendidos (CMV)</v>
          </cell>
          <cell r="I11477" t="str">
            <v>outubro</v>
          </cell>
          <cell r="N11477">
            <v>1552.3</v>
          </cell>
        </row>
        <row r="11478">
          <cell r="B11478" t="str">
            <v>CARNES E AVES</v>
          </cell>
          <cell r="C11478" t="str">
            <v>(-) Custo dos produtos vendidos (CMV)</v>
          </cell>
          <cell r="I11478" t="str">
            <v>outubro</v>
          </cell>
          <cell r="N11478">
            <v>644.13</v>
          </cell>
        </row>
        <row r="11479">
          <cell r="B11479" t="str">
            <v>VINHOS</v>
          </cell>
          <cell r="C11479" t="str">
            <v>(-) Custo dos produtos vendidos (CMV)</v>
          </cell>
          <cell r="I11479" t="str">
            <v>outubro</v>
          </cell>
          <cell r="N11479">
            <v>2193.34</v>
          </cell>
        </row>
        <row r="11480">
          <cell r="B11480" t="str">
            <v>SECOS - MERCEARIA</v>
          </cell>
          <cell r="C11480" t="str">
            <v>(-) Custo dos produtos vendidos (CMV)</v>
          </cell>
          <cell r="I11480" t="str">
            <v>outubro</v>
          </cell>
          <cell r="N11480">
            <v>193.45</v>
          </cell>
        </row>
        <row r="11481">
          <cell r="B11481" t="str">
            <v>BEBIDAS NAO ALCOOLICAS</v>
          </cell>
          <cell r="C11481" t="str">
            <v>(-) Custo dos produtos vendidos (CMV)</v>
          </cell>
          <cell r="I11481" t="str">
            <v>outubro</v>
          </cell>
          <cell r="N11481">
            <v>1769.91</v>
          </cell>
        </row>
        <row r="11482">
          <cell r="B11482" t="str">
            <v>BEBIDAS ALCOOLICAS</v>
          </cell>
          <cell r="C11482" t="str">
            <v>(-) Custo dos produtos vendidos (CMV)</v>
          </cell>
          <cell r="I11482" t="str">
            <v>outubro</v>
          </cell>
          <cell r="N11482">
            <v>1496</v>
          </cell>
        </row>
        <row r="11483">
          <cell r="B11483" t="str">
            <v>BEBIDAS NAO ALCOOLICAS</v>
          </cell>
          <cell r="C11483" t="str">
            <v>(-) Custo dos produtos vendidos (CMV)</v>
          </cell>
          <cell r="I11483" t="str">
            <v>outubro</v>
          </cell>
          <cell r="N11483">
            <v>3179.95</v>
          </cell>
        </row>
        <row r="11484">
          <cell r="B11484" t="str">
            <v>PESCADOS</v>
          </cell>
          <cell r="C11484" t="str">
            <v>(-) Custo dos produtos vendidos (CMV)</v>
          </cell>
          <cell r="I11484" t="str">
            <v>outubro</v>
          </cell>
          <cell r="N11484">
            <v>4269.47</v>
          </cell>
        </row>
        <row r="11485">
          <cell r="B11485" t="str">
            <v>CARNES E AVES</v>
          </cell>
          <cell r="C11485" t="str">
            <v>(-) Custo dos produtos vendidos (CMV)</v>
          </cell>
          <cell r="I11485" t="str">
            <v>outubro</v>
          </cell>
          <cell r="N11485">
            <v>1456.6</v>
          </cell>
        </row>
        <row r="11486">
          <cell r="B11486" t="str">
            <v>PESCADOS</v>
          </cell>
          <cell r="C11486" t="str">
            <v>(-) Custo dos produtos vendidos (CMV)</v>
          </cell>
          <cell r="I11486" t="str">
            <v>outubro</v>
          </cell>
          <cell r="N11486">
            <v>1270.5</v>
          </cell>
        </row>
        <row r="11487">
          <cell r="B11487" t="str">
            <v>BEBIDAS NAO ALCOOLICAS</v>
          </cell>
          <cell r="C11487" t="str">
            <v>(-) Custo dos produtos vendidos (CMV)</v>
          </cell>
          <cell r="I11487" t="str">
            <v>outubro</v>
          </cell>
          <cell r="N11487">
            <v>356.24</v>
          </cell>
        </row>
        <row r="11488">
          <cell r="B11488" t="str">
            <v>SECOS - MERCEARIA</v>
          </cell>
          <cell r="C11488" t="str">
            <v>(-) Custo dos produtos vendidos (CMV)</v>
          </cell>
          <cell r="I11488" t="str">
            <v>outubro</v>
          </cell>
          <cell r="N11488">
            <v>119</v>
          </cell>
        </row>
        <row r="11489">
          <cell r="B11489" t="str">
            <v>SECOS - MERCEARIA</v>
          </cell>
          <cell r="C11489" t="str">
            <v>(-) Custo dos produtos vendidos (CMV)</v>
          </cell>
          <cell r="I11489" t="str">
            <v>outubro</v>
          </cell>
          <cell r="N11489">
            <v>915</v>
          </cell>
        </row>
        <row r="11490">
          <cell r="B11490" t="str">
            <v>SECOS - MERCEARIA</v>
          </cell>
          <cell r="C11490" t="str">
            <v>(-) Custo dos produtos vendidos (CMV)</v>
          </cell>
          <cell r="I11490" t="str">
            <v>outubro</v>
          </cell>
          <cell r="N11490">
            <v>1048.3900000000001</v>
          </cell>
        </row>
        <row r="11491">
          <cell r="B11491" t="str">
            <v>SECOS - MERCEARIA</v>
          </cell>
          <cell r="C11491" t="str">
            <v>(-) Custo dos produtos vendidos (CMV)</v>
          </cell>
          <cell r="I11491" t="str">
            <v>outubro</v>
          </cell>
          <cell r="N11491">
            <v>603.65</v>
          </cell>
        </row>
        <row r="11492">
          <cell r="B11492" t="str">
            <v>CARNES E AVES</v>
          </cell>
          <cell r="C11492" t="str">
            <v>(-) Custo dos produtos vendidos (CMV)</v>
          </cell>
          <cell r="I11492" t="str">
            <v>outubro</v>
          </cell>
          <cell r="N11492">
            <v>2227.65</v>
          </cell>
        </row>
        <row r="11493">
          <cell r="B11493" t="str">
            <v>HORTIFRUTI</v>
          </cell>
          <cell r="C11493" t="str">
            <v>(-) Custo dos produtos vendidos (CMV)</v>
          </cell>
          <cell r="I11493" t="str">
            <v>outubro</v>
          </cell>
          <cell r="N11493">
            <v>7521.39</v>
          </cell>
        </row>
        <row r="11494">
          <cell r="B11494" t="str">
            <v>SECOS - MERCEARIA</v>
          </cell>
          <cell r="C11494" t="str">
            <v>(-) Custo dos produtos vendidos (CMV)</v>
          </cell>
          <cell r="I11494" t="str">
            <v>outubro</v>
          </cell>
          <cell r="N11494">
            <v>3725.54</v>
          </cell>
        </row>
        <row r="11495">
          <cell r="B11495" t="str">
            <v>CARNES E AVES</v>
          </cell>
          <cell r="C11495" t="str">
            <v>(-) Custo dos produtos vendidos (CMV)</v>
          </cell>
          <cell r="I11495" t="str">
            <v>outubro</v>
          </cell>
          <cell r="N11495">
            <v>648.39</v>
          </cell>
        </row>
        <row r="11496">
          <cell r="B11496" t="str">
            <v>SECOS - MERCEARIA</v>
          </cell>
          <cell r="C11496" t="str">
            <v>(-) Custo dos produtos vendidos (CMV)</v>
          </cell>
          <cell r="I11496" t="str">
            <v>outubro</v>
          </cell>
          <cell r="N11496">
            <v>211.2</v>
          </cell>
        </row>
        <row r="11497">
          <cell r="B11497" t="str">
            <v>VINHOS</v>
          </cell>
          <cell r="C11497" t="str">
            <v>(-) Custo dos produtos vendidos (CMV)</v>
          </cell>
          <cell r="I11497" t="str">
            <v>outubro</v>
          </cell>
          <cell r="N11497">
            <v>4218.16</v>
          </cell>
        </row>
        <row r="11498">
          <cell r="B11498" t="str">
            <v>PESCADOS</v>
          </cell>
          <cell r="C11498" t="str">
            <v>(-) Custo dos produtos vendidos (CMV)</v>
          </cell>
          <cell r="I11498" t="str">
            <v>outubro</v>
          </cell>
          <cell r="N11498">
            <v>600</v>
          </cell>
        </row>
        <row r="11499">
          <cell r="B11499" t="str">
            <v>PAES, MASSAS E SALGADOS</v>
          </cell>
          <cell r="C11499" t="str">
            <v>(-) Custo dos produtos vendidos (CMV)</v>
          </cell>
          <cell r="I11499" t="str">
            <v>outubro</v>
          </cell>
          <cell r="N11499">
            <v>112.5</v>
          </cell>
        </row>
        <row r="11500">
          <cell r="B11500" t="str">
            <v>PAES, MASSAS E SALGADOS</v>
          </cell>
          <cell r="C11500" t="str">
            <v>(-) Custo dos produtos vendidos (CMV)</v>
          </cell>
          <cell r="I11500" t="str">
            <v>outubro</v>
          </cell>
          <cell r="N11500">
            <v>1242.5</v>
          </cell>
        </row>
        <row r="11501">
          <cell r="B11501" t="str">
            <v>CARNES E AVES</v>
          </cell>
          <cell r="C11501" t="str">
            <v>(-) Custo dos produtos vendidos (CMV)</v>
          </cell>
          <cell r="I11501" t="str">
            <v>outubro</v>
          </cell>
          <cell r="N11501">
            <v>9676</v>
          </cell>
        </row>
        <row r="11502">
          <cell r="B11502" t="str">
            <v>CARNES E AVES</v>
          </cell>
          <cell r="C11502" t="str">
            <v>(-) Custo dos produtos vendidos (CMV)</v>
          </cell>
          <cell r="I11502" t="str">
            <v>outubro</v>
          </cell>
          <cell r="N11502">
            <v>396.12</v>
          </cell>
        </row>
        <row r="11503">
          <cell r="B11503" t="str">
            <v>VINHOS</v>
          </cell>
          <cell r="C11503" t="str">
            <v>(-) Custo dos produtos vendidos (CMV)</v>
          </cell>
          <cell r="I11503" t="str">
            <v>outubro</v>
          </cell>
          <cell r="N11503">
            <v>5007</v>
          </cell>
        </row>
        <row r="11504">
          <cell r="B11504" t="str">
            <v>HORTIFRUTI</v>
          </cell>
          <cell r="C11504" t="str">
            <v>(-) Custo dos produtos vendidos (CMV)</v>
          </cell>
          <cell r="I11504" t="str">
            <v>outubro</v>
          </cell>
          <cell r="N11504">
            <v>171.6</v>
          </cell>
        </row>
        <row r="11505">
          <cell r="B11505" t="str">
            <v>LATICINIOS / OVOS</v>
          </cell>
          <cell r="C11505" t="str">
            <v>(-) Custo dos produtos vendidos (CMV)</v>
          </cell>
          <cell r="I11505" t="str">
            <v>outubro</v>
          </cell>
          <cell r="N11505">
            <v>3172.69</v>
          </cell>
        </row>
        <row r="11506">
          <cell r="B11506" t="str">
            <v>GELO</v>
          </cell>
          <cell r="C11506" t="str">
            <v>(-) Custo dos produtos vendidos (CMV)</v>
          </cell>
          <cell r="I11506" t="str">
            <v>outubro</v>
          </cell>
          <cell r="N11506">
            <v>466.2</v>
          </cell>
        </row>
        <row r="11507">
          <cell r="B11507" t="str">
            <v>BEBIDAS ALCOOLICAS</v>
          </cell>
          <cell r="C11507" t="str">
            <v>(-) Custo dos produtos vendidos (CMV)</v>
          </cell>
          <cell r="I11507" t="str">
            <v>outubro</v>
          </cell>
          <cell r="N11507">
            <v>2705.91</v>
          </cell>
        </row>
        <row r="11508">
          <cell r="B11508" t="str">
            <v>SECOS - MERCEARIA</v>
          </cell>
          <cell r="C11508" t="str">
            <v>(-) Custo dos produtos vendidos (CMV)</v>
          </cell>
          <cell r="I11508" t="str">
            <v>outubro</v>
          </cell>
          <cell r="N11508">
            <v>1496.01</v>
          </cell>
        </row>
        <row r="11509">
          <cell r="B11509" t="str">
            <v>BEBIDAS NAO ALCOOLICAS</v>
          </cell>
          <cell r="C11509" t="str">
            <v>(-) Custo dos produtos vendidos (CMV)</v>
          </cell>
          <cell r="I11509" t="str">
            <v>outubro</v>
          </cell>
          <cell r="N11509">
            <v>1060</v>
          </cell>
        </row>
        <row r="11510">
          <cell r="B11510" t="str">
            <v>PAES, MASSAS E SALGADOS</v>
          </cell>
          <cell r="C11510" t="str">
            <v>(-) Custo dos produtos vendidos (CMV)</v>
          </cell>
          <cell r="I11510" t="str">
            <v>outubro</v>
          </cell>
          <cell r="N11510">
            <v>1655</v>
          </cell>
        </row>
        <row r="11511">
          <cell r="B11511" t="str">
            <v>CARNES E AVES</v>
          </cell>
          <cell r="C11511" t="str">
            <v>(-) Custo dos produtos vendidos (CMV)</v>
          </cell>
          <cell r="I11511" t="str">
            <v>outubro</v>
          </cell>
          <cell r="N11511">
            <v>1930.12</v>
          </cell>
        </row>
        <row r="11512">
          <cell r="B11512" t="str">
            <v>SECOS - MERCEARIA</v>
          </cell>
          <cell r="C11512" t="str">
            <v>(-) Custo dos produtos vendidos (CMV)</v>
          </cell>
          <cell r="I11512" t="str">
            <v>outubro</v>
          </cell>
          <cell r="N11512">
            <v>893.4</v>
          </cell>
        </row>
        <row r="11513">
          <cell r="B11513" t="str">
            <v>SECOS - MERCEARIA</v>
          </cell>
          <cell r="C11513" t="str">
            <v>(-) Custo dos produtos vendidos (CMV)</v>
          </cell>
          <cell r="I11513" t="str">
            <v>outubro</v>
          </cell>
          <cell r="N11513">
            <v>573.77</v>
          </cell>
        </row>
        <row r="11514">
          <cell r="B11514" t="str">
            <v>CARNES E AVES</v>
          </cell>
          <cell r="C11514" t="str">
            <v>(-) Custo dos produtos vendidos (CMV)</v>
          </cell>
          <cell r="I11514" t="str">
            <v>outubro</v>
          </cell>
          <cell r="N11514">
            <v>6524</v>
          </cell>
        </row>
        <row r="11515">
          <cell r="B11515" t="str">
            <v>PAES, MASSAS E SALGADOS</v>
          </cell>
          <cell r="C11515" t="str">
            <v>(-) Custo dos produtos vendidos (CMV)</v>
          </cell>
          <cell r="I11515" t="str">
            <v>outubro</v>
          </cell>
          <cell r="N11515">
            <v>585.32000000000005</v>
          </cell>
        </row>
        <row r="11516">
          <cell r="B11516" t="str">
            <v>BEBIDAS ALCOOLICAS</v>
          </cell>
          <cell r="C11516" t="str">
            <v>(-) Custo dos produtos vendidos (CMV)</v>
          </cell>
          <cell r="I11516" t="str">
            <v>outubro</v>
          </cell>
          <cell r="N11516">
            <v>2524</v>
          </cell>
        </row>
        <row r="11517">
          <cell r="B11517" t="str">
            <v>CERVEJA</v>
          </cell>
          <cell r="C11517" t="str">
            <v>(-) Custo dos produtos vendidos (CMV)</v>
          </cell>
          <cell r="I11517" t="str">
            <v>outubro</v>
          </cell>
          <cell r="N11517">
            <v>3695.49</v>
          </cell>
        </row>
        <row r="11518">
          <cell r="B11518" t="str">
            <v>BEBIDAS NAO ALCOOLICAS</v>
          </cell>
          <cell r="C11518" t="str">
            <v>(-) Custo dos produtos vendidos (CMV)</v>
          </cell>
          <cell r="I11518" t="str">
            <v>outubro</v>
          </cell>
          <cell r="N11518">
            <v>2138.59</v>
          </cell>
        </row>
        <row r="11519">
          <cell r="B11519" t="str">
            <v>CERVEJA</v>
          </cell>
          <cell r="C11519" t="str">
            <v>(-) Custo dos produtos vendidos (CMV)</v>
          </cell>
          <cell r="I11519" t="str">
            <v>outubro</v>
          </cell>
          <cell r="N11519">
            <v>881.3</v>
          </cell>
        </row>
        <row r="11520">
          <cell r="B11520" t="str">
            <v>BEBIDAS NAO ALCOOLICAS</v>
          </cell>
          <cell r="C11520" t="str">
            <v>(-) Custo dos produtos vendidos (CMV)</v>
          </cell>
          <cell r="I11520" t="str">
            <v>outubro</v>
          </cell>
          <cell r="N11520">
            <v>1068.69</v>
          </cell>
        </row>
        <row r="11521">
          <cell r="B11521" t="str">
            <v>CARVAO</v>
          </cell>
          <cell r="C11521" t="str">
            <v>(-) Custo dos produtos vendidos (CMV)</v>
          </cell>
          <cell r="I11521" t="str">
            <v>outubro</v>
          </cell>
          <cell r="N11521">
            <v>1632</v>
          </cell>
        </row>
        <row r="11522">
          <cell r="B11522" t="str">
            <v>CARNES E AVES</v>
          </cell>
          <cell r="C11522" t="str">
            <v>(-) Custo dos produtos vendidos (CMV)</v>
          </cell>
          <cell r="I11522" t="str">
            <v>outubro</v>
          </cell>
          <cell r="N11522">
            <v>937.5</v>
          </cell>
        </row>
        <row r="11523">
          <cell r="B11523" t="str">
            <v>BEBIDAS ALCOOLICAS</v>
          </cell>
          <cell r="C11523" t="str">
            <v>(-) Custo dos produtos vendidos (CMV)</v>
          </cell>
          <cell r="I11523" t="str">
            <v>outubro</v>
          </cell>
          <cell r="N11523">
            <v>6903.6</v>
          </cell>
        </row>
        <row r="11524">
          <cell r="B11524" t="str">
            <v>GELO</v>
          </cell>
          <cell r="C11524" t="str">
            <v>(-) Custo dos produtos vendidos (CMV)</v>
          </cell>
          <cell r="I11524" t="str">
            <v>outubro</v>
          </cell>
          <cell r="N11524">
            <v>509.24</v>
          </cell>
        </row>
        <row r="11525">
          <cell r="B11525" t="str">
            <v>CARNES E AVES</v>
          </cell>
          <cell r="C11525" t="str">
            <v>(-) Custo dos produtos vendidos (CMV)</v>
          </cell>
          <cell r="I11525" t="str">
            <v>outubro</v>
          </cell>
          <cell r="N11525">
            <v>1343.4</v>
          </cell>
        </row>
        <row r="11526">
          <cell r="B11526" t="str">
            <v>CARNES E AVES</v>
          </cell>
          <cell r="C11526" t="str">
            <v>(-) Custo dos produtos vendidos (CMV)</v>
          </cell>
          <cell r="I11526" t="str">
            <v>outubro</v>
          </cell>
          <cell r="N11526">
            <v>1431.66</v>
          </cell>
        </row>
        <row r="11527">
          <cell r="B11527" t="str">
            <v>LATICINIOS / OVOS</v>
          </cell>
          <cell r="C11527" t="str">
            <v>(-) Custo dos produtos vendidos (CMV)</v>
          </cell>
          <cell r="I11527" t="str">
            <v>outubro</v>
          </cell>
          <cell r="N11527">
            <v>284.85000000000002</v>
          </cell>
        </row>
        <row r="11528">
          <cell r="B11528" t="str">
            <v>HORTIFRUTI</v>
          </cell>
          <cell r="C11528" t="str">
            <v>(-) Custo dos produtos vendidos (CMV)</v>
          </cell>
          <cell r="I11528" t="str">
            <v>outubro</v>
          </cell>
          <cell r="N11528">
            <v>4505.26</v>
          </cell>
        </row>
        <row r="11529">
          <cell r="B11529" t="str">
            <v>PAES, MASSAS E SALGADOS</v>
          </cell>
          <cell r="C11529" t="str">
            <v>(-) Custo dos produtos vendidos (CMV)</v>
          </cell>
          <cell r="I11529" t="str">
            <v>outubro</v>
          </cell>
          <cell r="N11529">
            <v>487.5</v>
          </cell>
        </row>
        <row r="11530">
          <cell r="B11530" t="str">
            <v>BEBIDAS ALCOOLICAS</v>
          </cell>
          <cell r="C11530" t="str">
            <v>(-) Custo dos produtos vendidos (CMV)</v>
          </cell>
          <cell r="I11530" t="str">
            <v>outubro</v>
          </cell>
          <cell r="N11530">
            <v>3240</v>
          </cell>
        </row>
        <row r="11531">
          <cell r="B11531" t="str">
            <v>BEBIDAS NAO ALCOOLICAS</v>
          </cell>
          <cell r="C11531" t="str">
            <v>(-) Custo dos produtos vendidos (CMV)</v>
          </cell>
          <cell r="I11531" t="str">
            <v>outubro</v>
          </cell>
          <cell r="N11531">
            <v>2120</v>
          </cell>
        </row>
        <row r="11532">
          <cell r="B11532" t="str">
            <v>BEBIDAS ALCOOLICAS</v>
          </cell>
          <cell r="C11532" t="str">
            <v>(-) Custo dos produtos vendidos (CMV)</v>
          </cell>
          <cell r="I11532" t="str">
            <v>outubro</v>
          </cell>
          <cell r="N11532">
            <v>5199.8500000000004</v>
          </cell>
        </row>
        <row r="11533">
          <cell r="B11533" t="str">
            <v>PESCADOS</v>
          </cell>
          <cell r="C11533" t="str">
            <v>(-) Custo dos produtos vendidos (CMV)</v>
          </cell>
          <cell r="I11533" t="str">
            <v>outubro</v>
          </cell>
          <cell r="N11533">
            <v>1123.5</v>
          </cell>
        </row>
        <row r="11534">
          <cell r="B11534" t="str">
            <v>PESCADOS</v>
          </cell>
          <cell r="C11534" t="str">
            <v>(-) Custo dos produtos vendidos (CMV)</v>
          </cell>
          <cell r="I11534" t="str">
            <v>outubro</v>
          </cell>
          <cell r="N11534">
            <v>2514.75</v>
          </cell>
        </row>
        <row r="11535">
          <cell r="B11535" t="str">
            <v>SECOS - MERCEARIA</v>
          </cell>
          <cell r="C11535" t="str">
            <v>(-) Custo dos produtos vendidos (CMV)</v>
          </cell>
          <cell r="I11535" t="str">
            <v>outubro</v>
          </cell>
          <cell r="N11535">
            <v>89.35</v>
          </cell>
        </row>
        <row r="11536">
          <cell r="B11536" t="str">
            <v>SECOS - MERCEARIA</v>
          </cell>
          <cell r="C11536" t="str">
            <v>(-) Custo dos produtos vendidos (CMV)</v>
          </cell>
          <cell r="I11536" t="str">
            <v>outubro</v>
          </cell>
          <cell r="N11536">
            <v>39.07</v>
          </cell>
        </row>
        <row r="11537">
          <cell r="B11537" t="str">
            <v>SECOS - MERCEARIA</v>
          </cell>
          <cell r="C11537" t="str">
            <v>(-) Custo dos produtos vendidos (CMV)</v>
          </cell>
          <cell r="I11537" t="str">
            <v>outubro</v>
          </cell>
          <cell r="N11537">
            <v>184.19</v>
          </cell>
        </row>
        <row r="11538">
          <cell r="B11538" t="str">
            <v>VINHOS</v>
          </cell>
          <cell r="C11538" t="str">
            <v>(-) Custo dos produtos vendidos (CMV)</v>
          </cell>
          <cell r="I11538" t="str">
            <v>outubro</v>
          </cell>
          <cell r="N11538">
            <v>4819.5</v>
          </cell>
        </row>
        <row r="11539">
          <cell r="B11539" t="str">
            <v>BEBIDAS NAO ALCOOLICAS</v>
          </cell>
          <cell r="C11539" t="str">
            <v>(-) Custo dos produtos vendidos (CMV)</v>
          </cell>
          <cell r="I11539" t="str">
            <v>outubro</v>
          </cell>
          <cell r="N11539">
            <v>2204.63</v>
          </cell>
        </row>
        <row r="11540">
          <cell r="B11540" t="str">
            <v>CARNES E AVES</v>
          </cell>
          <cell r="C11540" t="str">
            <v>(-) Custo dos produtos vendidos (CMV)</v>
          </cell>
          <cell r="I11540" t="str">
            <v>outubro</v>
          </cell>
          <cell r="N11540">
            <v>700.99</v>
          </cell>
        </row>
        <row r="11541">
          <cell r="B11541" t="str">
            <v>CARVAO</v>
          </cell>
          <cell r="C11541" t="str">
            <v>(-) Custo dos produtos vendidos (CMV)</v>
          </cell>
          <cell r="I11541" t="str">
            <v>outubro</v>
          </cell>
          <cell r="N11541">
            <v>1632</v>
          </cell>
        </row>
        <row r="11542">
          <cell r="B11542" t="str">
            <v>VINHOS</v>
          </cell>
          <cell r="C11542" t="str">
            <v>(-) Custo dos produtos vendidos (CMV)</v>
          </cell>
          <cell r="I11542" t="str">
            <v>outubro</v>
          </cell>
          <cell r="N11542">
            <v>4170.5</v>
          </cell>
        </row>
        <row r="11543">
          <cell r="B11543" t="str">
            <v>SECOS - MERCEARIA</v>
          </cell>
          <cell r="C11543" t="str">
            <v>(-) Custo dos produtos vendidos (CMV)</v>
          </cell>
          <cell r="I11543" t="str">
            <v>outubro</v>
          </cell>
          <cell r="N11543">
            <v>823.2</v>
          </cell>
        </row>
        <row r="11544">
          <cell r="B11544" t="str">
            <v>SECOS - MERCEARIA</v>
          </cell>
          <cell r="C11544" t="str">
            <v>(-) Custo dos produtos vendidos (CMV)</v>
          </cell>
          <cell r="I11544" t="str">
            <v>outubro</v>
          </cell>
          <cell r="N11544">
            <v>747.46</v>
          </cell>
        </row>
        <row r="11545">
          <cell r="B11545" t="str">
            <v>SECOS - MERCEARIA</v>
          </cell>
          <cell r="C11545" t="str">
            <v>(-) Custo dos produtos vendidos (CMV)</v>
          </cell>
          <cell r="I11545" t="str">
            <v>outubro</v>
          </cell>
          <cell r="N11545">
            <v>945</v>
          </cell>
        </row>
        <row r="11546">
          <cell r="B11546" t="str">
            <v>LATICINIOS / OVOS</v>
          </cell>
          <cell r="C11546" t="str">
            <v>(-) Custo dos produtos vendidos (CMV)</v>
          </cell>
          <cell r="I11546" t="str">
            <v>outubro</v>
          </cell>
          <cell r="N11546">
            <v>290</v>
          </cell>
        </row>
        <row r="11547">
          <cell r="B11547" t="str">
            <v>VINHOS</v>
          </cell>
          <cell r="C11547" t="str">
            <v>(-) Custo dos produtos vendidos (CMV)</v>
          </cell>
          <cell r="I11547" t="str">
            <v>outubro</v>
          </cell>
          <cell r="N11547">
            <v>2446.77</v>
          </cell>
        </row>
        <row r="11548">
          <cell r="B11548" t="str">
            <v>CARNES E AVES</v>
          </cell>
          <cell r="C11548" t="str">
            <v>(-) Custo dos produtos vendidos (CMV)</v>
          </cell>
          <cell r="I11548" t="str">
            <v>outubro</v>
          </cell>
          <cell r="N11548">
            <v>3339.63</v>
          </cell>
        </row>
        <row r="11549">
          <cell r="B11549" t="str">
            <v>CARNES E AVES</v>
          </cell>
          <cell r="C11549" t="str">
            <v>(-) Custo dos produtos vendidos (CMV)</v>
          </cell>
          <cell r="I11549" t="str">
            <v>outubro</v>
          </cell>
          <cell r="N11549">
            <v>877.23</v>
          </cell>
        </row>
        <row r="11550">
          <cell r="B11550" t="str">
            <v>CARNES E AVES</v>
          </cell>
          <cell r="C11550" t="str">
            <v>(-) Custo dos produtos vendidos (CMV)</v>
          </cell>
          <cell r="I11550" t="str">
            <v>outubro</v>
          </cell>
          <cell r="N11550">
            <v>1558.62</v>
          </cell>
        </row>
        <row r="11551">
          <cell r="B11551" t="str">
            <v>CARNES E AVES</v>
          </cell>
          <cell r="C11551" t="str">
            <v>(-) Custo dos produtos vendidos (CMV)</v>
          </cell>
          <cell r="I11551" t="str">
            <v>outubro</v>
          </cell>
          <cell r="N11551">
            <v>8490.74</v>
          </cell>
        </row>
        <row r="11552">
          <cell r="B11552" t="str">
            <v>CARNES E AVES</v>
          </cell>
          <cell r="C11552" t="str">
            <v>(-) Custo dos produtos vendidos (CMV)</v>
          </cell>
          <cell r="I11552" t="str">
            <v>outubro</v>
          </cell>
          <cell r="N11552">
            <v>445.2</v>
          </cell>
        </row>
        <row r="11553">
          <cell r="B11553" t="str">
            <v>LATICINIOS / OVOS</v>
          </cell>
          <cell r="C11553" t="str">
            <v>(-) Custo dos produtos vendidos (CMV)</v>
          </cell>
          <cell r="I11553" t="str">
            <v>outubro</v>
          </cell>
          <cell r="N11553">
            <v>2496.2399999999998</v>
          </cell>
        </row>
        <row r="11554">
          <cell r="B11554" t="str">
            <v>LATICINIOS / OVOS</v>
          </cell>
          <cell r="C11554" t="str">
            <v>(-) Custo dos produtos vendidos (CMV)</v>
          </cell>
          <cell r="I11554" t="str">
            <v>outubro</v>
          </cell>
          <cell r="N11554">
            <v>139.65</v>
          </cell>
        </row>
        <row r="11555">
          <cell r="B11555" t="str">
            <v>PESCADOS</v>
          </cell>
          <cell r="C11555" t="str">
            <v>(-) Custo dos produtos vendidos (CMV)</v>
          </cell>
          <cell r="I11555" t="str">
            <v>outubro</v>
          </cell>
          <cell r="N11555">
            <v>174</v>
          </cell>
        </row>
        <row r="11556">
          <cell r="B11556" t="str">
            <v>HORTIFRUTI</v>
          </cell>
          <cell r="C11556" t="str">
            <v>(-) Custo dos produtos vendidos (CMV)</v>
          </cell>
          <cell r="I11556" t="str">
            <v>outubro</v>
          </cell>
          <cell r="N11556">
            <v>1932.25</v>
          </cell>
        </row>
        <row r="11557">
          <cell r="B11557" t="str">
            <v>CARNES E AVES</v>
          </cell>
          <cell r="C11557" t="str">
            <v>(-) Custo dos produtos vendidos (CMV)</v>
          </cell>
          <cell r="I11557" t="str">
            <v>outubro</v>
          </cell>
          <cell r="N11557">
            <v>1269.74</v>
          </cell>
        </row>
        <row r="11558">
          <cell r="B11558" t="str">
            <v>LATICINIOS / OVOS</v>
          </cell>
          <cell r="C11558" t="str">
            <v>(-) Custo dos produtos vendidos (CMV)</v>
          </cell>
          <cell r="I11558" t="str">
            <v>outubro</v>
          </cell>
          <cell r="N11558">
            <v>284.85000000000002</v>
          </cell>
        </row>
        <row r="11559">
          <cell r="B11559" t="str">
            <v>BEBIDAS NAO ALCOOLICAS</v>
          </cell>
          <cell r="C11559" t="str">
            <v>(-) Custo dos produtos vendidos (CMV)</v>
          </cell>
          <cell r="I11559" t="str">
            <v>outubro</v>
          </cell>
          <cell r="N11559">
            <v>1424.91</v>
          </cell>
        </row>
        <row r="11560">
          <cell r="B11560" t="str">
            <v>CERVEJA</v>
          </cell>
          <cell r="C11560" t="str">
            <v>(-) Custo dos produtos vendidos (CMV)</v>
          </cell>
          <cell r="I11560" t="str">
            <v>outubro</v>
          </cell>
          <cell r="N11560">
            <v>1552.3</v>
          </cell>
        </row>
        <row r="11561">
          <cell r="B11561" t="str">
            <v>CARNES E AVES</v>
          </cell>
          <cell r="C11561" t="str">
            <v>(-) Custo dos produtos vendidos (CMV)</v>
          </cell>
          <cell r="I11561" t="str">
            <v>outubro</v>
          </cell>
          <cell r="N11561">
            <v>644.13</v>
          </cell>
        </row>
        <row r="11562">
          <cell r="B11562" t="str">
            <v>SECOS - MERCEARIA</v>
          </cell>
          <cell r="C11562" t="str">
            <v>(-) Custo dos produtos vendidos (CMV)</v>
          </cell>
          <cell r="I11562" t="str">
            <v>outubro</v>
          </cell>
          <cell r="N11562">
            <v>539.61</v>
          </cell>
        </row>
        <row r="11563">
          <cell r="B11563" t="str">
            <v>PESCADOS</v>
          </cell>
          <cell r="C11563" t="str">
            <v>(-) Custo dos produtos vendidos (CMV)</v>
          </cell>
          <cell r="I11563" t="str">
            <v>outubro</v>
          </cell>
          <cell r="N11563">
            <v>400</v>
          </cell>
        </row>
        <row r="11564">
          <cell r="B11564" t="str">
            <v>BEBIDAS ALCOOLICAS</v>
          </cell>
          <cell r="C11564" t="str">
            <v>(-) Custo dos produtos vendidos (CMV)</v>
          </cell>
          <cell r="I11564" t="str">
            <v>outubro</v>
          </cell>
          <cell r="N11564">
            <v>1336.2</v>
          </cell>
        </row>
        <row r="11565">
          <cell r="B11565" t="str">
            <v>BEBIDAS ALCOOLICAS</v>
          </cell>
          <cell r="C11565" t="str">
            <v>(-) Custo dos produtos vendidos (CMV)</v>
          </cell>
          <cell r="I11565" t="str">
            <v>outubro</v>
          </cell>
          <cell r="N11565">
            <v>171.32</v>
          </cell>
        </row>
        <row r="11566">
          <cell r="B11566" t="str">
            <v>VINHOS</v>
          </cell>
          <cell r="C11566" t="str">
            <v>(-) Custo dos produtos vendidos (CMV)</v>
          </cell>
          <cell r="I11566" t="str">
            <v>outubro</v>
          </cell>
          <cell r="N11566">
            <v>936</v>
          </cell>
        </row>
        <row r="11567">
          <cell r="B11567" t="str">
            <v>SECOS - MERCEARIA</v>
          </cell>
          <cell r="C11567" t="str">
            <v>(-) Custo dos produtos vendidos (CMV)</v>
          </cell>
          <cell r="I11567" t="str">
            <v>outubro</v>
          </cell>
          <cell r="N11567">
            <v>213.96</v>
          </cell>
        </row>
        <row r="11568">
          <cell r="B11568" t="str">
            <v>SECOS - MERCEARIA</v>
          </cell>
          <cell r="C11568" t="str">
            <v>(-) Custo dos produtos vendidos (CMV)</v>
          </cell>
          <cell r="I11568" t="str">
            <v>outubro</v>
          </cell>
          <cell r="N11568">
            <v>90.65</v>
          </cell>
        </row>
        <row r="11569">
          <cell r="B11569" t="str">
            <v>CARNES E AVES</v>
          </cell>
          <cell r="C11569" t="str">
            <v>(-) Custo dos produtos vendidos (CMV)</v>
          </cell>
          <cell r="I11569" t="str">
            <v>outubro</v>
          </cell>
          <cell r="N11569">
            <v>238.8</v>
          </cell>
        </row>
        <row r="11570">
          <cell r="B11570" t="str">
            <v>SECOS - MERCEARIA</v>
          </cell>
          <cell r="C11570" t="str">
            <v>(-) Custo dos produtos vendidos (CMV)</v>
          </cell>
          <cell r="I11570" t="str">
            <v>outubro</v>
          </cell>
          <cell r="N11570">
            <v>478.05</v>
          </cell>
        </row>
        <row r="11571">
          <cell r="B11571" t="str">
            <v>BEBIDAS NAO ALCOOLICAS</v>
          </cell>
          <cell r="C11571" t="str">
            <v>(-) Custo dos produtos vendidos (CMV)</v>
          </cell>
          <cell r="I11571" t="str">
            <v>outubro</v>
          </cell>
          <cell r="N11571">
            <v>51.74</v>
          </cell>
        </row>
        <row r="11572">
          <cell r="B11572" t="str">
            <v>PAES, MASSAS E SALGADOS</v>
          </cell>
          <cell r="C11572" t="str">
            <v>(-) Custo dos produtos vendidos (CMV)</v>
          </cell>
          <cell r="I11572" t="str">
            <v>outubro</v>
          </cell>
          <cell r="N11572">
            <v>358</v>
          </cell>
        </row>
        <row r="11573">
          <cell r="B11573" t="str">
            <v>HORTIFRUTI</v>
          </cell>
          <cell r="C11573" t="str">
            <v>(-) Custo dos produtos vendidos (CMV)</v>
          </cell>
          <cell r="I11573" t="str">
            <v>outubro</v>
          </cell>
          <cell r="N11573">
            <v>38.81</v>
          </cell>
        </row>
        <row r="11574">
          <cell r="B11574" t="str">
            <v>CARNES E AVES</v>
          </cell>
          <cell r="C11574" t="str">
            <v>(-) Custo dos produtos vendidos (CMV)</v>
          </cell>
          <cell r="I11574" t="str">
            <v>outubro</v>
          </cell>
          <cell r="N11574">
            <v>1457.04</v>
          </cell>
        </row>
        <row r="11575">
          <cell r="B11575" t="str">
            <v>HORTIFRUTI</v>
          </cell>
          <cell r="C11575" t="str">
            <v>(-) Custo dos produtos vendidos (CMV)</v>
          </cell>
          <cell r="I11575" t="str">
            <v>outubro</v>
          </cell>
          <cell r="N11575">
            <v>2895.26</v>
          </cell>
        </row>
        <row r="11576">
          <cell r="B11576" t="str">
            <v>CARNES E AVES</v>
          </cell>
          <cell r="C11576" t="str">
            <v>(-) Custo dos produtos vendidos (CMV)</v>
          </cell>
          <cell r="I11576" t="str">
            <v>outubro</v>
          </cell>
          <cell r="N11576">
            <v>1868.4</v>
          </cell>
        </row>
        <row r="11577">
          <cell r="B11577" t="str">
            <v>CARNES E AVES</v>
          </cell>
          <cell r="C11577" t="str">
            <v>(-) Custo dos produtos vendidos (CMV)</v>
          </cell>
          <cell r="I11577" t="str">
            <v>outubro</v>
          </cell>
          <cell r="N11577">
            <v>1815</v>
          </cell>
        </row>
        <row r="11578">
          <cell r="B11578" t="str">
            <v>CARNES E AVES</v>
          </cell>
          <cell r="C11578" t="str">
            <v>(-) Custo dos produtos vendidos (CMV)</v>
          </cell>
          <cell r="I11578" t="str">
            <v>outubro</v>
          </cell>
          <cell r="N11578">
            <v>2227.64</v>
          </cell>
        </row>
        <row r="11579">
          <cell r="B11579" t="str">
            <v>PESCADOS</v>
          </cell>
          <cell r="C11579" t="str">
            <v>(-) Custo dos produtos vendidos (CMV)</v>
          </cell>
          <cell r="I11579" t="str">
            <v>outubro</v>
          </cell>
          <cell r="N11579">
            <v>1348.5</v>
          </cell>
        </row>
        <row r="11580">
          <cell r="B11580" t="str">
            <v>PESCADOS</v>
          </cell>
          <cell r="C11580" t="str">
            <v>(-) Custo dos produtos vendidos (CMV)</v>
          </cell>
          <cell r="I11580" t="str">
            <v>outubro</v>
          </cell>
          <cell r="N11580">
            <v>749</v>
          </cell>
        </row>
        <row r="11581">
          <cell r="B11581" t="str">
            <v>PESCADOS</v>
          </cell>
          <cell r="C11581" t="str">
            <v>(-) Custo dos produtos vendidos (CMV)</v>
          </cell>
          <cell r="I11581" t="str">
            <v>outubro</v>
          </cell>
          <cell r="N11581">
            <v>2446.5</v>
          </cell>
        </row>
        <row r="11582">
          <cell r="B11582" t="str">
            <v>PESCADOS</v>
          </cell>
          <cell r="C11582" t="str">
            <v>(-) Custo dos produtos vendidos (CMV)</v>
          </cell>
          <cell r="I11582" t="str">
            <v>outubro</v>
          </cell>
          <cell r="N11582">
            <v>2485</v>
          </cell>
        </row>
        <row r="11583">
          <cell r="B11583" t="str">
            <v>SECOS - MERCEARIA</v>
          </cell>
          <cell r="C11583" t="str">
            <v>(-) Custo dos produtos vendidos (CMV)</v>
          </cell>
          <cell r="I11583" t="str">
            <v>outubro</v>
          </cell>
          <cell r="N11583">
            <v>211.2</v>
          </cell>
        </row>
        <row r="11584">
          <cell r="B11584" t="str">
            <v>BEBIDAS NAO ALCOOLICAS</v>
          </cell>
          <cell r="C11584" t="str">
            <v>(-) Custo dos produtos vendidos (CMV)</v>
          </cell>
          <cell r="I11584" t="str">
            <v>outubro</v>
          </cell>
          <cell r="N11584">
            <v>12.34</v>
          </cell>
        </row>
        <row r="11585">
          <cell r="B11585" t="str">
            <v>BEBIDAS NAO ALCOOLICAS</v>
          </cell>
          <cell r="C11585" t="str">
            <v>(-) Custo dos produtos vendidos (CMV)</v>
          </cell>
          <cell r="I11585" t="str">
            <v>outubro</v>
          </cell>
          <cell r="N11585">
            <v>2933.7</v>
          </cell>
        </row>
        <row r="11586">
          <cell r="B11586" t="str">
            <v>SECOS - MERCEARIA</v>
          </cell>
          <cell r="C11586" t="str">
            <v>(-) Custo dos produtos vendidos (CMV)</v>
          </cell>
          <cell r="I11586" t="str">
            <v>outubro</v>
          </cell>
          <cell r="N11586">
            <v>76.81</v>
          </cell>
        </row>
        <row r="11587">
          <cell r="B11587" t="str">
            <v>FRETE DE INSUMOS</v>
          </cell>
          <cell r="C11587" t="str">
            <v>(-) Custo dos produtos vendidos (CMV)</v>
          </cell>
          <cell r="I11587" t="str">
            <v>outubro</v>
          </cell>
          <cell r="N11587">
            <v>40</v>
          </cell>
        </row>
        <row r="11588">
          <cell r="B11588" t="str">
            <v>SECOS - MERCEARIA</v>
          </cell>
          <cell r="C11588" t="str">
            <v>(-) Custo dos produtos vendidos (CMV)</v>
          </cell>
          <cell r="I11588" t="str">
            <v>outubro</v>
          </cell>
          <cell r="N11588">
            <v>1123.6099999999999</v>
          </cell>
        </row>
        <row r="11589">
          <cell r="B11589" t="str">
            <v>CERVEJA</v>
          </cell>
          <cell r="C11589" t="str">
            <v>(-) Custo dos produtos vendidos (CMV)</v>
          </cell>
          <cell r="I11589" t="str">
            <v>outubro</v>
          </cell>
          <cell r="N11589">
            <v>4964.3</v>
          </cell>
        </row>
        <row r="11590">
          <cell r="B11590" t="str">
            <v>SECOS - MERCEARIA</v>
          </cell>
          <cell r="C11590" t="str">
            <v>(-) Custo dos produtos vendidos (CMV)</v>
          </cell>
          <cell r="I11590" t="str">
            <v>outubro</v>
          </cell>
          <cell r="N11590">
            <v>2732.6</v>
          </cell>
        </row>
        <row r="11591">
          <cell r="B11591" t="str">
            <v>BEBIDAS ALCOOLICAS</v>
          </cell>
          <cell r="C11591" t="str">
            <v>(-) Custo dos produtos vendidos (CMV)</v>
          </cell>
          <cell r="I11591" t="str">
            <v>outubro</v>
          </cell>
          <cell r="N11591">
            <v>141.88999999999999</v>
          </cell>
        </row>
        <row r="11592">
          <cell r="B11592" t="str">
            <v>VINHOS</v>
          </cell>
          <cell r="C11592" t="str">
            <v>(-) Custo dos produtos vendidos (CMV)</v>
          </cell>
          <cell r="I11592" t="str">
            <v>outubro</v>
          </cell>
          <cell r="N11592">
            <v>1684.81</v>
          </cell>
        </row>
        <row r="11593">
          <cell r="B11593" t="str">
            <v>HORTIFRUTI</v>
          </cell>
          <cell r="C11593" t="str">
            <v>(-) Custo dos produtos vendidos (CMV)</v>
          </cell>
          <cell r="I11593" t="str">
            <v>outubro</v>
          </cell>
          <cell r="N11593">
            <v>1036.95</v>
          </cell>
        </row>
        <row r="11594">
          <cell r="B11594" t="str">
            <v>HORTIFRUTI</v>
          </cell>
          <cell r="C11594" t="str">
            <v>(-) Custo dos produtos vendidos (CMV)</v>
          </cell>
          <cell r="I11594" t="str">
            <v>outubro</v>
          </cell>
          <cell r="N11594">
            <v>154.24</v>
          </cell>
        </row>
        <row r="11595">
          <cell r="B11595" t="str">
            <v>HORTIFRUTI</v>
          </cell>
          <cell r="C11595" t="str">
            <v>(-) Custo dos produtos vendidos (CMV)</v>
          </cell>
          <cell r="I11595" t="str">
            <v>outubro</v>
          </cell>
          <cell r="N11595">
            <v>68.77</v>
          </cell>
        </row>
        <row r="11596">
          <cell r="B11596" t="str">
            <v>PAES, MASSAS E SALGADOS</v>
          </cell>
          <cell r="C11596" t="str">
            <v>(-) Custo dos produtos vendidos (CMV)</v>
          </cell>
          <cell r="I11596" t="str">
            <v>outubro</v>
          </cell>
          <cell r="N11596">
            <v>435.46</v>
          </cell>
        </row>
        <row r="11597">
          <cell r="B11597" t="str">
            <v>PAES, MASSAS E SALGADOS</v>
          </cell>
          <cell r="C11597" t="str">
            <v>(-) Custo dos produtos vendidos (CMV)</v>
          </cell>
          <cell r="I11597" t="str">
            <v>outubro</v>
          </cell>
          <cell r="N11597">
            <v>1940</v>
          </cell>
        </row>
        <row r="11598">
          <cell r="B11598" t="str">
            <v>CARNES E AVES</v>
          </cell>
          <cell r="C11598" t="str">
            <v>(-) Custo dos produtos vendidos (CMV)</v>
          </cell>
          <cell r="I11598" t="str">
            <v>outubro</v>
          </cell>
          <cell r="N11598">
            <v>9678.89</v>
          </cell>
        </row>
        <row r="11599">
          <cell r="B11599" t="str">
            <v>CARNES E AVES</v>
          </cell>
          <cell r="C11599" t="str">
            <v>(-) Custo dos produtos vendidos (CMV)</v>
          </cell>
          <cell r="I11599" t="str">
            <v>outubro</v>
          </cell>
          <cell r="N11599">
            <v>964.28</v>
          </cell>
        </row>
        <row r="11600">
          <cell r="B11600" t="str">
            <v>CARNES E AVES</v>
          </cell>
          <cell r="C11600" t="str">
            <v>(-) Custo dos produtos vendidos (CMV)</v>
          </cell>
          <cell r="I11600" t="str">
            <v>outubro</v>
          </cell>
          <cell r="N11600">
            <v>2183.9499999999998</v>
          </cell>
        </row>
        <row r="11601">
          <cell r="B11601" t="str">
            <v>FRIOS E CONGELADOS</v>
          </cell>
          <cell r="C11601" t="str">
            <v>(-) Custo dos produtos vendidos (CMV)</v>
          </cell>
          <cell r="I11601" t="str">
            <v>outubro</v>
          </cell>
          <cell r="N11601">
            <v>2347.5</v>
          </cell>
        </row>
        <row r="11602">
          <cell r="B11602" t="str">
            <v>CARNES E AVES</v>
          </cell>
          <cell r="C11602" t="str">
            <v>(-) Custo dos produtos vendidos (CMV)</v>
          </cell>
          <cell r="I11602" t="str">
            <v>outubro</v>
          </cell>
          <cell r="N11602">
            <v>1347.75</v>
          </cell>
        </row>
        <row r="11603">
          <cell r="B11603" t="str">
            <v>CARNES E AVES</v>
          </cell>
          <cell r="C11603" t="str">
            <v>(-) Custo dos produtos vendidos (CMV)</v>
          </cell>
          <cell r="I11603" t="str">
            <v>outubro</v>
          </cell>
          <cell r="N11603">
            <v>4730.82</v>
          </cell>
        </row>
        <row r="11604">
          <cell r="B11604" t="str">
            <v>FRIOS E CONGELADOS</v>
          </cell>
          <cell r="C11604" t="str">
            <v>(-) Custo dos produtos vendidos (CMV)</v>
          </cell>
          <cell r="I11604" t="str">
            <v>outubro</v>
          </cell>
          <cell r="N11604">
            <v>758.88</v>
          </cell>
        </row>
        <row r="11605">
          <cell r="B11605" t="str">
            <v>BEBIDAS NAO ALCOOLICAS</v>
          </cell>
          <cell r="C11605" t="str">
            <v>(-) Custo dos produtos vendidos (CMV)</v>
          </cell>
          <cell r="I11605" t="str">
            <v>outubro</v>
          </cell>
          <cell r="N11605">
            <v>2705.91</v>
          </cell>
        </row>
        <row r="11606">
          <cell r="B11606" t="str">
            <v>LATICINIOS / OVOS</v>
          </cell>
          <cell r="C11606" t="str">
            <v>(-) Custo dos produtos vendidos (CMV)</v>
          </cell>
          <cell r="I11606" t="str">
            <v>outubro</v>
          </cell>
          <cell r="N11606">
            <v>1496.01</v>
          </cell>
        </row>
        <row r="11607">
          <cell r="B11607" t="str">
            <v>BEBIDAS NAO ALCOOLICAS</v>
          </cell>
          <cell r="C11607" t="str">
            <v>(-) Custo dos produtos vendidos (CMV)</v>
          </cell>
          <cell r="I11607" t="str">
            <v>outubro</v>
          </cell>
          <cell r="N11607">
            <v>2380.19</v>
          </cell>
        </row>
        <row r="11608">
          <cell r="B11608" t="str">
            <v>CARNES E AVES</v>
          </cell>
          <cell r="C11608" t="str">
            <v>(-) Custo dos produtos vendidos (CMV)</v>
          </cell>
          <cell r="I11608" t="str">
            <v>outubro</v>
          </cell>
          <cell r="N11608">
            <v>3426.46</v>
          </cell>
        </row>
        <row r="11609">
          <cell r="B11609" t="str">
            <v>SECOS - MERCEARIA</v>
          </cell>
          <cell r="C11609" t="str">
            <v>(-) Custo dos produtos vendidos (CMV)</v>
          </cell>
          <cell r="I11609" t="str">
            <v>outubro</v>
          </cell>
          <cell r="N11609">
            <v>1718.59</v>
          </cell>
        </row>
        <row r="11610">
          <cell r="B11610" t="str">
            <v>GELO</v>
          </cell>
          <cell r="C11610" t="str">
            <v>(-) Custo dos produtos vendidos (CMV)</v>
          </cell>
          <cell r="I11610" t="str">
            <v>outubro</v>
          </cell>
          <cell r="N11610">
            <v>466.2</v>
          </cell>
        </row>
        <row r="11611">
          <cell r="B11611" t="str">
            <v>SECOS - MERCEARIA</v>
          </cell>
          <cell r="C11611" t="str">
            <v>(-) Custo dos produtos vendidos (CMV)</v>
          </cell>
          <cell r="I11611" t="str">
            <v>outubro</v>
          </cell>
          <cell r="N11611">
            <v>540.74</v>
          </cell>
        </row>
        <row r="11612">
          <cell r="B11612" t="str">
            <v>SECOS - MERCEARIA</v>
          </cell>
          <cell r="C11612" t="str">
            <v>(-) Custo dos produtos vendidos (CMV)</v>
          </cell>
          <cell r="I11612" t="str">
            <v>outubro</v>
          </cell>
          <cell r="N11612">
            <v>312.95</v>
          </cell>
        </row>
        <row r="11613">
          <cell r="B11613" t="str">
            <v>CARNES E AVES</v>
          </cell>
          <cell r="C11613" t="str">
            <v>(-) Custo dos produtos vendidos (CMV)</v>
          </cell>
          <cell r="I11613" t="str">
            <v>outubro</v>
          </cell>
          <cell r="N11613">
            <v>477.6</v>
          </cell>
        </row>
        <row r="11614">
          <cell r="B11614" t="str">
            <v>HORTIFRUTI</v>
          </cell>
          <cell r="C11614" t="str">
            <v>(-) Custo dos produtos vendidos (CMV)</v>
          </cell>
          <cell r="I11614" t="str">
            <v>outubro</v>
          </cell>
          <cell r="N11614">
            <v>543.6</v>
          </cell>
        </row>
        <row r="11615">
          <cell r="B11615" t="str">
            <v>CARNES E AVES</v>
          </cell>
          <cell r="C11615" t="str">
            <v>(-) Custo dos produtos vendidos (CMV)</v>
          </cell>
          <cell r="I11615" t="str">
            <v>outubro</v>
          </cell>
          <cell r="N11615">
            <v>4563</v>
          </cell>
        </row>
        <row r="11616">
          <cell r="B11616" t="str">
            <v>PAES, MASSAS E SALGADOS</v>
          </cell>
          <cell r="C11616" t="str">
            <v>(-) Custo dos produtos vendidos (CMV)</v>
          </cell>
          <cell r="I11616" t="str">
            <v>outubro</v>
          </cell>
          <cell r="N11616">
            <v>847.06</v>
          </cell>
        </row>
        <row r="11617">
          <cell r="B11617" t="str">
            <v>CARNES E AVES</v>
          </cell>
          <cell r="C11617" t="str">
            <v>(-) Custo dos produtos vendidos (CMV)</v>
          </cell>
          <cell r="I11617" t="str">
            <v>outubro</v>
          </cell>
          <cell r="N11617">
            <v>8394.89</v>
          </cell>
        </row>
        <row r="11618">
          <cell r="B11618" t="str">
            <v>CARNES E AVES</v>
          </cell>
          <cell r="C11618" t="str">
            <v>(-) Custo dos produtos vendidos (CMV)</v>
          </cell>
          <cell r="I11618" t="str">
            <v>outubro</v>
          </cell>
          <cell r="N11618">
            <v>1340.21</v>
          </cell>
        </row>
        <row r="11619">
          <cell r="B11619" t="str">
            <v>CARNES E AVES</v>
          </cell>
          <cell r="C11619" t="str">
            <v>(-) Custo dos produtos vendidos (CMV)</v>
          </cell>
          <cell r="I11619" t="str">
            <v>outubro</v>
          </cell>
          <cell r="N11619">
            <v>634.9</v>
          </cell>
        </row>
        <row r="11620">
          <cell r="B11620" t="str">
            <v>PESCADOS</v>
          </cell>
          <cell r="C11620" t="str">
            <v>(-) Custo dos produtos vendidos (CMV)</v>
          </cell>
          <cell r="I11620" t="str">
            <v>outubro</v>
          </cell>
          <cell r="N11620">
            <v>4305</v>
          </cell>
        </row>
        <row r="11621">
          <cell r="B11621" t="str">
            <v>HORTIFRUTI</v>
          </cell>
          <cell r="C11621" t="str">
            <v>(-) Custo dos produtos vendidos (CMV)</v>
          </cell>
          <cell r="I11621" t="str">
            <v>outubro</v>
          </cell>
          <cell r="N11621">
            <v>310</v>
          </cell>
        </row>
        <row r="11622">
          <cell r="B11622" t="str">
            <v>SECOS - MERCEARIA</v>
          </cell>
          <cell r="C11622" t="str">
            <v>(-) Custo dos produtos vendidos (CMV)</v>
          </cell>
          <cell r="I11622" t="str">
            <v>outubro</v>
          </cell>
          <cell r="N11622">
            <v>380</v>
          </cell>
        </row>
        <row r="11623">
          <cell r="B11623" t="str">
            <v>HORTIFRUTI</v>
          </cell>
          <cell r="C11623" t="str">
            <v>(-) Custo dos produtos vendidos (CMV)</v>
          </cell>
          <cell r="I11623" t="str">
            <v>outubro</v>
          </cell>
          <cell r="N11623">
            <v>4941.3500000000004</v>
          </cell>
        </row>
        <row r="11624">
          <cell r="B11624" t="str">
            <v>FRIOS E CONGELADOS</v>
          </cell>
          <cell r="C11624" t="str">
            <v>(-) Custo dos produtos vendidos (CMV)</v>
          </cell>
          <cell r="I11624" t="str">
            <v>outubro</v>
          </cell>
          <cell r="N11624">
            <v>5334.41</v>
          </cell>
        </row>
        <row r="11625">
          <cell r="B11625" t="str">
            <v>BEBIDAS NAO ALCOOLICAS</v>
          </cell>
          <cell r="C11625" t="str">
            <v>(-) Custo dos produtos vendidos (CMV)</v>
          </cell>
          <cell r="I11625" t="str">
            <v>outubro</v>
          </cell>
          <cell r="N11625">
            <v>3960</v>
          </cell>
        </row>
        <row r="11626">
          <cell r="B11626" t="str">
            <v>BEBIDAS ALCOOLICAS</v>
          </cell>
          <cell r="C11626" t="str">
            <v>(-) Custo dos produtos vendidos (CMV)</v>
          </cell>
          <cell r="I11626" t="str">
            <v>outubro</v>
          </cell>
          <cell r="N11626">
            <v>6903.6</v>
          </cell>
        </row>
        <row r="11627">
          <cell r="B11627" t="str">
            <v>BEBIDAS ALCOOLICAS</v>
          </cell>
          <cell r="C11627" t="str">
            <v>(-) Custo dos produtos vendidos (CMV)</v>
          </cell>
          <cell r="I11627" t="str">
            <v>outubro</v>
          </cell>
          <cell r="N11627">
            <v>1486.63</v>
          </cell>
        </row>
        <row r="11628">
          <cell r="B11628" t="str">
            <v>CARNES E AVES</v>
          </cell>
          <cell r="C11628" t="str">
            <v>(-) Custo dos produtos vendidos (CMV)</v>
          </cell>
          <cell r="I11628" t="str">
            <v>outubro</v>
          </cell>
          <cell r="N11628">
            <v>3052.98</v>
          </cell>
        </row>
        <row r="11629">
          <cell r="B11629" t="str">
            <v>CARNES E AVES</v>
          </cell>
          <cell r="C11629" t="str">
            <v>(-) Custo dos produtos vendidos (CMV)</v>
          </cell>
          <cell r="I11629" t="str">
            <v>outubro</v>
          </cell>
          <cell r="N11629">
            <v>1343.4</v>
          </cell>
        </row>
        <row r="11630">
          <cell r="B11630" t="str">
            <v>CARNES E AVES</v>
          </cell>
          <cell r="C11630" t="str">
            <v>(-) Custo dos produtos vendidos (CMV)</v>
          </cell>
          <cell r="I11630" t="str">
            <v>outubro</v>
          </cell>
          <cell r="N11630">
            <v>1431.66</v>
          </cell>
        </row>
        <row r="11631">
          <cell r="B11631" t="str">
            <v>HORTIFRUTI</v>
          </cell>
          <cell r="C11631" t="str">
            <v>(-) Custo dos produtos vendidos (CMV)</v>
          </cell>
          <cell r="I11631" t="str">
            <v>outubro</v>
          </cell>
          <cell r="N11631">
            <v>311.64999999999998</v>
          </cell>
        </row>
        <row r="11632">
          <cell r="B11632" t="str">
            <v>BEBIDAS ALCOOLICAS</v>
          </cell>
          <cell r="C11632" t="str">
            <v>(-) Custo dos produtos vendidos (CMV)</v>
          </cell>
          <cell r="I11632" t="str">
            <v>outubro</v>
          </cell>
          <cell r="N11632">
            <v>2568.79</v>
          </cell>
        </row>
        <row r="11633">
          <cell r="B11633" t="str">
            <v>HORTIFRUTI</v>
          </cell>
          <cell r="C11633" t="str">
            <v>(-) Custo dos produtos vendidos (CMV)</v>
          </cell>
          <cell r="I11633" t="str">
            <v>outubro</v>
          </cell>
          <cell r="N11633">
            <v>1030.9000000000001</v>
          </cell>
        </row>
        <row r="11634">
          <cell r="B11634" t="str">
            <v>SECOS - MERCEARIA</v>
          </cell>
          <cell r="C11634" t="str">
            <v>(-) Custo dos produtos vendidos (CMV)</v>
          </cell>
          <cell r="I11634" t="str">
            <v>outubro</v>
          </cell>
          <cell r="N11634">
            <v>335</v>
          </cell>
        </row>
        <row r="11635">
          <cell r="B11635" t="str">
            <v>GELO</v>
          </cell>
          <cell r="C11635" t="str">
            <v>(-) Custo dos produtos vendidos (CMV)</v>
          </cell>
          <cell r="I11635" t="str">
            <v>outubro</v>
          </cell>
          <cell r="N11635">
            <v>466.2</v>
          </cell>
        </row>
        <row r="11636">
          <cell r="B11636" t="str">
            <v>CARNES E AVES</v>
          </cell>
          <cell r="C11636" t="str">
            <v>(-) Custo dos produtos vendidos (CMV)</v>
          </cell>
          <cell r="I11636" t="str">
            <v>outubro</v>
          </cell>
          <cell r="N11636">
            <v>711.45</v>
          </cell>
        </row>
        <row r="11637">
          <cell r="B11637" t="str">
            <v>LATICINIOS / OVOS</v>
          </cell>
          <cell r="C11637" t="str">
            <v>(-) Custo dos produtos vendidos (CMV)</v>
          </cell>
          <cell r="I11637" t="str">
            <v>outubro</v>
          </cell>
          <cell r="N11637">
            <v>189.9</v>
          </cell>
        </row>
        <row r="11638">
          <cell r="B11638" t="str">
            <v>CARVAO</v>
          </cell>
          <cell r="C11638" t="str">
            <v>(-) Custo dos produtos vendidos (CMV)</v>
          </cell>
          <cell r="I11638" t="str">
            <v>outubro</v>
          </cell>
          <cell r="N11638">
            <v>1632</v>
          </cell>
        </row>
        <row r="11639">
          <cell r="B11639" t="str">
            <v>BEBIDAS ALCOOLICAS</v>
          </cell>
          <cell r="C11639" t="str">
            <v>(-) Custo dos produtos vendidos (CMV)</v>
          </cell>
          <cell r="I11639" t="str">
            <v>outubro</v>
          </cell>
          <cell r="N11639">
            <v>5199.99</v>
          </cell>
        </row>
        <row r="11640">
          <cell r="B11640" t="str">
            <v>ENLATADOS E CONSERVAS</v>
          </cell>
          <cell r="C11640" t="str">
            <v>(-) Custo dos produtos vendidos (CMV)</v>
          </cell>
          <cell r="I11640" t="str">
            <v>outubro</v>
          </cell>
          <cell r="N11640">
            <v>254.2</v>
          </cell>
        </row>
        <row r="11641">
          <cell r="B11641" t="str">
            <v>VINHOS</v>
          </cell>
          <cell r="C11641" t="str">
            <v>(-) Custo dos produtos vendidos (CMV)</v>
          </cell>
          <cell r="I11641" t="str">
            <v>outubro</v>
          </cell>
          <cell r="N11641">
            <v>4170.5</v>
          </cell>
        </row>
        <row r="11642">
          <cell r="B11642" t="str">
            <v>FRIOS E CONGELADOS</v>
          </cell>
          <cell r="C11642" t="str">
            <v>(-) Custo dos produtos vendidos (CMV)</v>
          </cell>
          <cell r="I11642" t="str">
            <v>outubro</v>
          </cell>
          <cell r="N11642">
            <v>166.92</v>
          </cell>
        </row>
        <row r="11643">
          <cell r="B11643" t="str">
            <v>SECOS - MERCEARIA</v>
          </cell>
          <cell r="C11643" t="str">
            <v>(-) Custo dos produtos vendidos (CMV)</v>
          </cell>
          <cell r="I11643" t="str">
            <v>outubro</v>
          </cell>
          <cell r="N11643">
            <v>936.6</v>
          </cell>
        </row>
        <row r="11644">
          <cell r="B11644" t="str">
            <v>CARNES E AVES</v>
          </cell>
          <cell r="C11644" t="str">
            <v>(-) Custo dos produtos vendidos (CMV)</v>
          </cell>
          <cell r="I11644" t="str">
            <v>outubro</v>
          </cell>
          <cell r="N11644">
            <v>3614.94</v>
          </cell>
        </row>
        <row r="11645">
          <cell r="B11645" t="str">
            <v>SECOS - MERCEARIA</v>
          </cell>
          <cell r="C11645" t="str">
            <v>(-) Custo dos produtos vendidos (CMV)</v>
          </cell>
          <cell r="I11645" t="str">
            <v>outubro</v>
          </cell>
          <cell r="N11645">
            <v>1130.6099999999999</v>
          </cell>
        </row>
        <row r="11646">
          <cell r="B11646" t="str">
            <v>BEBIDAS NAO ALCOOLICAS</v>
          </cell>
          <cell r="C11646" t="str">
            <v>(-) Custo dos produtos vendidos (CMV)</v>
          </cell>
          <cell r="I11646" t="str">
            <v>outubro</v>
          </cell>
          <cell r="N11646">
            <v>712.46</v>
          </cell>
        </row>
        <row r="11647">
          <cell r="B11647" t="str">
            <v>SECOS - MERCEARIA</v>
          </cell>
          <cell r="C11647" t="str">
            <v>(-) Custo dos produtos vendidos (CMV)</v>
          </cell>
          <cell r="I11647" t="str">
            <v>outubro</v>
          </cell>
          <cell r="N11647">
            <v>1630.98</v>
          </cell>
        </row>
        <row r="11648">
          <cell r="B11648" t="str">
            <v>CERVEJA</v>
          </cell>
          <cell r="C11648" t="str">
            <v>(-) Custo dos produtos vendidos (CMV)</v>
          </cell>
          <cell r="I11648" t="str">
            <v>outubro</v>
          </cell>
          <cell r="N11648">
            <v>4424.5200000000004</v>
          </cell>
        </row>
        <row r="11649">
          <cell r="B11649" t="str">
            <v>CERVEJA</v>
          </cell>
          <cell r="C11649" t="str">
            <v>(-) Custo dos produtos vendidos (CMV)</v>
          </cell>
          <cell r="I11649" t="str">
            <v>outubro</v>
          </cell>
          <cell r="N11649">
            <v>1304.5999999999999</v>
          </cell>
        </row>
        <row r="11650">
          <cell r="B11650" t="str">
            <v>CARNES E AVES</v>
          </cell>
          <cell r="C11650" t="str">
            <v>(-) Custo dos produtos vendidos (CMV)</v>
          </cell>
          <cell r="I11650" t="str">
            <v>outubro</v>
          </cell>
          <cell r="N11650">
            <v>877.48</v>
          </cell>
        </row>
        <row r="11651">
          <cell r="B11651" t="str">
            <v>VINHOS</v>
          </cell>
          <cell r="C11651" t="str">
            <v>(-) Custo dos produtos vendidos (CMV)</v>
          </cell>
          <cell r="I11651" t="str">
            <v>outubro</v>
          </cell>
          <cell r="N11651">
            <v>2487</v>
          </cell>
        </row>
        <row r="11652">
          <cell r="B11652" t="str">
            <v>CARNES E AVES</v>
          </cell>
          <cell r="C11652" t="str">
            <v>(-) Custo dos produtos vendidos (CMV)</v>
          </cell>
          <cell r="I11652" t="str">
            <v>outubro</v>
          </cell>
          <cell r="N11652">
            <v>445.2</v>
          </cell>
        </row>
        <row r="11653">
          <cell r="B11653" t="str">
            <v>CARNES E AVES</v>
          </cell>
          <cell r="C11653" t="str">
            <v>(-) Custo dos produtos vendidos (CMV)</v>
          </cell>
          <cell r="I11653" t="str">
            <v>outubro</v>
          </cell>
          <cell r="N11653">
            <v>1269.74</v>
          </cell>
        </row>
        <row r="11654">
          <cell r="B11654" t="str">
            <v>CARNES E AVES</v>
          </cell>
          <cell r="C11654" t="str">
            <v>(-) Custo dos produtos vendidos (CMV)</v>
          </cell>
          <cell r="I11654" t="str">
            <v>outubro</v>
          </cell>
          <cell r="N11654">
            <v>819.04</v>
          </cell>
        </row>
        <row r="11655">
          <cell r="B11655" t="str">
            <v>LATICINIOS / OVOS</v>
          </cell>
          <cell r="C11655" t="str">
            <v>(-) Custo dos produtos vendidos (CMV)</v>
          </cell>
          <cell r="I11655" t="str">
            <v>outubro</v>
          </cell>
          <cell r="N11655">
            <v>1647.73</v>
          </cell>
        </row>
        <row r="11656">
          <cell r="B11656" t="str">
            <v>VINHOS</v>
          </cell>
          <cell r="C11656" t="str">
            <v>(-) Custo dos produtos vendidos (CMV)</v>
          </cell>
          <cell r="I11656" t="str">
            <v>outubro</v>
          </cell>
          <cell r="N11656">
            <v>4251.88</v>
          </cell>
        </row>
        <row r="11657">
          <cell r="B11657" t="str">
            <v>VINHOS</v>
          </cell>
          <cell r="C11657" t="str">
            <v>(-) Custo dos produtos vendidos (CMV)</v>
          </cell>
          <cell r="I11657" t="str">
            <v>outubro</v>
          </cell>
          <cell r="N11657">
            <v>936</v>
          </cell>
        </row>
        <row r="11658">
          <cell r="B11658" t="str">
            <v>CARNES E AVES</v>
          </cell>
          <cell r="C11658" t="str">
            <v>(-) Custo dos produtos vendidos (CMV)</v>
          </cell>
          <cell r="I11658" t="str">
            <v>outubro</v>
          </cell>
          <cell r="N11658">
            <v>2382</v>
          </cell>
        </row>
        <row r="11659">
          <cell r="B11659" t="str">
            <v>LATICINIOS / OVOS</v>
          </cell>
          <cell r="C11659" t="str">
            <v>(-) Custo dos produtos vendidos (CMV)</v>
          </cell>
          <cell r="I11659" t="str">
            <v>outubro</v>
          </cell>
          <cell r="N11659">
            <v>284.85000000000002</v>
          </cell>
        </row>
        <row r="11660">
          <cell r="B11660" t="str">
            <v>ENLATADOS E CONSERVAS</v>
          </cell>
          <cell r="C11660" t="str">
            <v>(-) Custo dos produtos vendidos (CMV)</v>
          </cell>
          <cell r="I11660" t="str">
            <v>outubro</v>
          </cell>
          <cell r="N11660">
            <v>1553.27</v>
          </cell>
        </row>
        <row r="11661">
          <cell r="B11661" t="str">
            <v>PESCADOS</v>
          </cell>
          <cell r="C11661" t="str">
            <v>(-) Custo dos produtos vendidos (CMV)</v>
          </cell>
          <cell r="I11661" t="str">
            <v>outubro</v>
          </cell>
          <cell r="N11661">
            <v>1231.6300000000001</v>
          </cell>
        </row>
        <row r="11662">
          <cell r="B11662" t="str">
            <v>CERVEJA</v>
          </cell>
          <cell r="C11662" t="str">
            <v>(-) Custo dos produtos vendidos (CMV)</v>
          </cell>
          <cell r="I11662" t="str">
            <v>outubro</v>
          </cell>
          <cell r="N11662">
            <v>7143.08</v>
          </cell>
        </row>
        <row r="11663">
          <cell r="B11663" t="str">
            <v>HORTIFRUTI</v>
          </cell>
          <cell r="C11663" t="str">
            <v>(-) Custo dos produtos vendidos (CMV)</v>
          </cell>
          <cell r="I11663" t="str">
            <v>outubro</v>
          </cell>
          <cell r="N11663">
            <v>252.41</v>
          </cell>
        </row>
        <row r="11664">
          <cell r="B11664" t="str">
            <v>BEBIDAS NAO ALCOOLICAS</v>
          </cell>
          <cell r="C11664" t="str">
            <v>(-) Custo dos produtos vendidos (CMV)</v>
          </cell>
          <cell r="I11664" t="str">
            <v>outubro</v>
          </cell>
          <cell r="N11664">
            <v>968.1</v>
          </cell>
        </row>
        <row r="11665">
          <cell r="B11665" t="str">
            <v>PESCADOS</v>
          </cell>
          <cell r="C11665" t="str">
            <v>(-) Custo dos produtos vendidos (CMV)</v>
          </cell>
          <cell r="I11665" t="str">
            <v>outubro</v>
          </cell>
          <cell r="N11665">
            <v>700</v>
          </cell>
        </row>
        <row r="11666">
          <cell r="B11666" t="str">
            <v>PESCADOS</v>
          </cell>
          <cell r="C11666" t="str">
            <v>(-) Custo dos produtos vendidos (CMV)</v>
          </cell>
          <cell r="I11666" t="str">
            <v>outubro</v>
          </cell>
          <cell r="N11666">
            <v>700</v>
          </cell>
        </row>
        <row r="11667">
          <cell r="B11667" t="str">
            <v>PESCADOS</v>
          </cell>
          <cell r="C11667" t="str">
            <v>(-) Custo dos produtos vendidos (CMV)</v>
          </cell>
          <cell r="I11667" t="str">
            <v>outubro</v>
          </cell>
          <cell r="N11667">
            <v>450</v>
          </cell>
        </row>
        <row r="11668">
          <cell r="B11668" t="str">
            <v>CARNES E AVES</v>
          </cell>
          <cell r="C11668" t="str">
            <v>(-) Custo dos produtos vendidos (CMV)</v>
          </cell>
          <cell r="I11668" t="str">
            <v>outubro</v>
          </cell>
          <cell r="N11668">
            <v>2834.57</v>
          </cell>
        </row>
        <row r="11669">
          <cell r="B11669" t="str">
            <v>PESCADOS</v>
          </cell>
          <cell r="C11669" t="str">
            <v>(-) Custo dos produtos vendidos (CMV)</v>
          </cell>
          <cell r="I11669" t="str">
            <v>outubro</v>
          </cell>
          <cell r="N11669">
            <v>261</v>
          </cell>
        </row>
        <row r="11670">
          <cell r="B11670" t="str">
            <v>HORTIFRUTI</v>
          </cell>
          <cell r="C11670" t="str">
            <v>(-) Custo dos produtos vendidos (CMV)</v>
          </cell>
          <cell r="I11670" t="str">
            <v>outubro</v>
          </cell>
          <cell r="N11670">
            <v>420</v>
          </cell>
        </row>
        <row r="11671">
          <cell r="B11671" t="str">
            <v>HORTIFRUTI</v>
          </cell>
          <cell r="C11671" t="str">
            <v>(-) Custo dos produtos vendidos (CMV)</v>
          </cell>
          <cell r="I11671" t="str">
            <v>outubro</v>
          </cell>
          <cell r="N11671">
            <v>4602.38</v>
          </cell>
        </row>
        <row r="11672">
          <cell r="B11672" t="str">
            <v>PESCADOS</v>
          </cell>
          <cell r="C11672" t="str">
            <v>(-) Custo dos produtos vendidos (CMV)</v>
          </cell>
          <cell r="I11672" t="str">
            <v>outubro</v>
          </cell>
          <cell r="N11672">
            <v>1498</v>
          </cell>
        </row>
        <row r="11673">
          <cell r="B11673" t="str">
            <v>VINHOS</v>
          </cell>
          <cell r="C11673" t="str">
            <v>(-) Custo dos produtos vendidos (CMV)</v>
          </cell>
          <cell r="I11673" t="str">
            <v>outubro</v>
          </cell>
          <cell r="N11673">
            <v>2193.34</v>
          </cell>
        </row>
        <row r="11674">
          <cell r="B11674" t="str">
            <v>PESCADOS</v>
          </cell>
          <cell r="C11674" t="str">
            <v>(-) Custo dos produtos vendidos (CMV)</v>
          </cell>
          <cell r="I11674" t="str">
            <v>outubro</v>
          </cell>
          <cell r="N11674">
            <v>749</v>
          </cell>
        </row>
        <row r="11675">
          <cell r="B11675" t="str">
            <v>PESCADOS</v>
          </cell>
          <cell r="C11675" t="str">
            <v>(-) Custo dos produtos vendidos (CMV)</v>
          </cell>
          <cell r="I11675" t="str">
            <v>outubro</v>
          </cell>
          <cell r="N11675">
            <v>2485</v>
          </cell>
        </row>
        <row r="11676">
          <cell r="B11676" t="str">
            <v>SECOS - MERCEARIA</v>
          </cell>
          <cell r="C11676" t="str">
            <v>(-) Custo dos produtos vendidos (CMV)</v>
          </cell>
          <cell r="I11676" t="str">
            <v>outubro</v>
          </cell>
          <cell r="N11676">
            <v>146.36000000000001</v>
          </cell>
        </row>
        <row r="11677">
          <cell r="B11677" t="str">
            <v>SECOS - MERCEARIA</v>
          </cell>
          <cell r="C11677" t="str">
            <v>(-) Custo dos produtos vendidos (CMV)</v>
          </cell>
          <cell r="I11677" t="str">
            <v>outubro</v>
          </cell>
          <cell r="N11677">
            <v>39.049999999999997</v>
          </cell>
        </row>
        <row r="11678">
          <cell r="B11678" t="str">
            <v>SECOS - MERCEARIA</v>
          </cell>
          <cell r="C11678" t="str">
            <v>(-) Custo dos produtos vendidos (CMV)</v>
          </cell>
          <cell r="I11678" t="str">
            <v>outubro</v>
          </cell>
          <cell r="N11678">
            <v>13.35</v>
          </cell>
        </row>
        <row r="11679">
          <cell r="B11679" t="str">
            <v>SECOS - MERCEARIA</v>
          </cell>
          <cell r="C11679" t="str">
            <v>(-) Custo dos produtos vendidos (CMV)</v>
          </cell>
          <cell r="I11679" t="str">
            <v>outubro</v>
          </cell>
          <cell r="N11679">
            <v>204.84</v>
          </cell>
        </row>
        <row r="11680">
          <cell r="B11680" t="str">
            <v>SECOS - MERCEARIA</v>
          </cell>
          <cell r="C11680" t="str">
            <v>(-) Custo dos produtos vendidos (CMV)</v>
          </cell>
          <cell r="I11680" t="str">
            <v>outubro</v>
          </cell>
          <cell r="N11680">
            <v>31.1</v>
          </cell>
        </row>
        <row r="11681">
          <cell r="B11681" t="str">
            <v>SECOS - MERCEARIA</v>
          </cell>
          <cell r="C11681" t="str">
            <v>(-) Custo dos produtos vendidos (CMV)</v>
          </cell>
          <cell r="I11681" t="str">
            <v>outubro</v>
          </cell>
          <cell r="N11681">
            <v>109.95</v>
          </cell>
        </row>
        <row r="11682">
          <cell r="B11682" t="str">
            <v>SECOS - MERCEARIA</v>
          </cell>
          <cell r="C11682" t="str">
            <v>(-) Custo dos produtos vendidos (CMV)</v>
          </cell>
          <cell r="I11682" t="str">
            <v>outubro</v>
          </cell>
          <cell r="N11682">
            <v>86.43</v>
          </cell>
        </row>
        <row r="11683">
          <cell r="B11683" t="str">
            <v>SECOS - MERCEARIA</v>
          </cell>
          <cell r="C11683" t="str">
            <v>(-) Custo dos produtos vendidos (CMV)</v>
          </cell>
          <cell r="I11683" t="str">
            <v>outubro</v>
          </cell>
          <cell r="N11683">
            <v>204.84</v>
          </cell>
        </row>
        <row r="11684">
          <cell r="B11684" t="str">
            <v>SECOS - MERCEARIA</v>
          </cell>
          <cell r="C11684" t="str">
            <v>(-) Custo dos produtos vendidos (CMV)</v>
          </cell>
          <cell r="I11684" t="str">
            <v>outubro</v>
          </cell>
          <cell r="N11684">
            <v>103.74</v>
          </cell>
        </row>
        <row r="11685">
          <cell r="B11685" t="str">
            <v>SECOS - MERCEARIA</v>
          </cell>
          <cell r="C11685" t="str">
            <v>(-) Custo dos produtos vendidos (CMV)</v>
          </cell>
          <cell r="I11685" t="str">
            <v>outubro</v>
          </cell>
          <cell r="N11685">
            <v>154.80000000000001</v>
          </cell>
        </row>
        <row r="11686">
          <cell r="B11686" t="str">
            <v>PESCADOS</v>
          </cell>
          <cell r="C11686" t="str">
            <v>(-) Custo dos produtos vendidos (CMV)</v>
          </cell>
          <cell r="I11686" t="str">
            <v>outubro</v>
          </cell>
          <cell r="N11686">
            <v>31.1</v>
          </cell>
        </row>
        <row r="11687">
          <cell r="B11687" t="str">
            <v>PESCADOS</v>
          </cell>
          <cell r="C11687" t="str">
            <v>(-) Custo dos produtos vendidos (CMV)</v>
          </cell>
          <cell r="I11687" t="str">
            <v>outubro</v>
          </cell>
          <cell r="N11687">
            <v>34.9</v>
          </cell>
        </row>
        <row r="11688">
          <cell r="B11688" t="str">
            <v>SECOS - MERCEARIA</v>
          </cell>
          <cell r="C11688" t="str">
            <v>(-) Custo dos produtos vendidos (CMV)</v>
          </cell>
          <cell r="I11688" t="str">
            <v>outubro</v>
          </cell>
          <cell r="N11688">
            <v>57.9</v>
          </cell>
        </row>
        <row r="11689">
          <cell r="B11689" t="str">
            <v>ENLATADOS E CONSERVAS</v>
          </cell>
          <cell r="C11689" t="str">
            <v>(-) Custo dos produtos vendidos (CMV)</v>
          </cell>
          <cell r="I11689" t="str">
            <v>outubro</v>
          </cell>
          <cell r="N11689">
            <v>390.38</v>
          </cell>
        </row>
        <row r="11690">
          <cell r="B11690" t="str">
            <v>BEBIDAS NAO ALCOOLICAS</v>
          </cell>
          <cell r="C11690" t="str">
            <v>(-) Custo dos produtos vendidos (CMV)</v>
          </cell>
          <cell r="I11690" t="str">
            <v>outubro</v>
          </cell>
          <cell r="N11690">
            <v>1850</v>
          </cell>
        </row>
        <row r="11691">
          <cell r="B11691" t="str">
            <v>PAES, MASSAS E SALGADOS</v>
          </cell>
          <cell r="C11691" t="str">
            <v>(-) Custo dos produtos vendidos (CMV)</v>
          </cell>
          <cell r="I11691" t="str">
            <v>outubro</v>
          </cell>
          <cell r="N11691">
            <v>1242.5</v>
          </cell>
        </row>
        <row r="11692">
          <cell r="B11692" t="str">
            <v>HORTIFRUTI</v>
          </cell>
          <cell r="C11692" t="str">
            <v>(-) Custo dos produtos vendidos (CMV)</v>
          </cell>
          <cell r="I11692" t="str">
            <v>outubro</v>
          </cell>
          <cell r="N11692">
            <v>594</v>
          </cell>
        </row>
        <row r="11693">
          <cell r="B11693" t="str">
            <v>VINHOS</v>
          </cell>
          <cell r="C11693" t="str">
            <v>(-) Custo dos produtos vendidos (CMV)</v>
          </cell>
          <cell r="I11693" t="str">
            <v>outubro</v>
          </cell>
          <cell r="N11693">
            <v>4218.1400000000003</v>
          </cell>
        </row>
        <row r="11694">
          <cell r="B11694" t="str">
            <v>FRIOS E CONGELADOS</v>
          </cell>
          <cell r="C11694" t="str">
            <v>(-) Custo dos produtos vendidos (CMV)</v>
          </cell>
          <cell r="I11694" t="str">
            <v>outubro</v>
          </cell>
          <cell r="N11694">
            <v>108.46</v>
          </cell>
        </row>
        <row r="11695">
          <cell r="B11695" t="str">
            <v>PAES, MASSAS E SALGADOS</v>
          </cell>
          <cell r="C11695" t="str">
            <v>(-) Custo dos produtos vendidos (CMV)</v>
          </cell>
          <cell r="I11695" t="str">
            <v>outubro</v>
          </cell>
          <cell r="N11695">
            <v>326.58999999999997</v>
          </cell>
        </row>
        <row r="11696">
          <cell r="B11696" t="str">
            <v>SECOS - MERCEARIA</v>
          </cell>
          <cell r="C11696" t="str">
            <v>(-) Custo dos produtos vendidos (CMV)</v>
          </cell>
          <cell r="I11696" t="str">
            <v>outubro</v>
          </cell>
          <cell r="N11696">
            <v>209.8</v>
          </cell>
        </row>
        <row r="11697">
          <cell r="B11697" t="str">
            <v>FRIOS E CONGELADOS</v>
          </cell>
          <cell r="C11697" t="str">
            <v>(-) Custo dos produtos vendidos (CMV)</v>
          </cell>
          <cell r="I11697" t="str">
            <v>outubro</v>
          </cell>
          <cell r="N11697">
            <v>2347.5</v>
          </cell>
        </row>
        <row r="11698">
          <cell r="B11698" t="str">
            <v>CARNES E AVES</v>
          </cell>
          <cell r="C11698" t="str">
            <v>(-) Custo dos produtos vendidos (CMV)</v>
          </cell>
          <cell r="I11698" t="str">
            <v>outubro</v>
          </cell>
          <cell r="N11698">
            <v>1347.75</v>
          </cell>
        </row>
        <row r="11699">
          <cell r="B11699" t="str">
            <v>CARNES E AVES</v>
          </cell>
          <cell r="C11699" t="str">
            <v>(-) Custo dos produtos vendidos (CMV)</v>
          </cell>
          <cell r="I11699" t="str">
            <v>outubro</v>
          </cell>
          <cell r="N11699">
            <v>4730.8</v>
          </cell>
        </row>
        <row r="11700">
          <cell r="B11700" t="str">
            <v>BEBIDAS ALCOOLICAS</v>
          </cell>
          <cell r="C11700" t="str">
            <v>(-) Custo dos produtos vendidos (CMV)</v>
          </cell>
          <cell r="I11700" t="str">
            <v>outubro</v>
          </cell>
          <cell r="N11700">
            <v>2705.91</v>
          </cell>
        </row>
        <row r="11701">
          <cell r="B11701" t="str">
            <v>CARNES E AVES</v>
          </cell>
          <cell r="C11701" t="str">
            <v>(-) Custo dos produtos vendidos (CMV)</v>
          </cell>
          <cell r="I11701" t="str">
            <v>outubro</v>
          </cell>
          <cell r="N11701">
            <v>3426.46</v>
          </cell>
        </row>
        <row r="11702">
          <cell r="B11702" t="str">
            <v>PAES, MASSAS E SALGADOS</v>
          </cell>
          <cell r="C11702" t="str">
            <v>(-) Custo dos produtos vendidos (CMV)</v>
          </cell>
          <cell r="I11702" t="str">
            <v>outubro</v>
          </cell>
          <cell r="N11702">
            <v>487.5</v>
          </cell>
        </row>
        <row r="11703">
          <cell r="B11703" t="str">
            <v>CARNES E AVES</v>
          </cell>
          <cell r="C11703" t="str">
            <v>(-) Custo dos produtos vendidos (CMV)</v>
          </cell>
          <cell r="I11703" t="str">
            <v>outubro</v>
          </cell>
          <cell r="N11703">
            <v>4976.07</v>
          </cell>
        </row>
        <row r="11704">
          <cell r="B11704" t="str">
            <v>CARNES E AVES</v>
          </cell>
          <cell r="C11704" t="str">
            <v>(-) Custo dos produtos vendidos (CMV)</v>
          </cell>
          <cell r="I11704" t="str">
            <v>outubro</v>
          </cell>
          <cell r="N11704">
            <v>1928.25</v>
          </cell>
        </row>
        <row r="11705">
          <cell r="B11705" t="str">
            <v>BEBIDAS ALCOOLICAS</v>
          </cell>
          <cell r="C11705" t="str">
            <v>(-) Custo dos produtos vendidos (CMV)</v>
          </cell>
          <cell r="I11705" t="str">
            <v>outubro</v>
          </cell>
          <cell r="N11705">
            <v>2891.02</v>
          </cell>
        </row>
        <row r="11706">
          <cell r="B11706" t="str">
            <v>BEBIDAS NAO ALCOOLICAS</v>
          </cell>
          <cell r="C11706" t="str">
            <v>(-) Custo dos produtos vendidos (CMV)</v>
          </cell>
          <cell r="I11706" t="str">
            <v>outubro</v>
          </cell>
          <cell r="N11706">
            <v>1068.67</v>
          </cell>
        </row>
        <row r="11707">
          <cell r="B11707" t="str">
            <v>GELO</v>
          </cell>
          <cell r="C11707" t="str">
            <v>(-) Custo dos produtos vendidos (CMV)</v>
          </cell>
          <cell r="I11707" t="str">
            <v>outubro</v>
          </cell>
          <cell r="N11707">
            <v>466.2</v>
          </cell>
        </row>
        <row r="11708">
          <cell r="B11708" t="str">
            <v>SECOS - MERCEARIA</v>
          </cell>
          <cell r="C11708" t="str">
            <v>(-) Custo dos produtos vendidos (CMV)</v>
          </cell>
          <cell r="I11708" t="str">
            <v>outubro</v>
          </cell>
          <cell r="N11708">
            <v>587.4</v>
          </cell>
        </row>
        <row r="11709">
          <cell r="B11709" t="str">
            <v>SECOS - MERCEARIA</v>
          </cell>
          <cell r="C11709" t="str">
            <v>(-) Custo dos produtos vendidos (CMV)</v>
          </cell>
          <cell r="I11709" t="str">
            <v>outubro</v>
          </cell>
          <cell r="N11709">
            <v>676.39</v>
          </cell>
        </row>
        <row r="11710">
          <cell r="B11710" t="str">
            <v>PAES, MASSAS E SALGADOS</v>
          </cell>
          <cell r="C11710" t="str">
            <v>(-) Custo dos produtos vendidos (CMV)</v>
          </cell>
          <cell r="I11710" t="str">
            <v>outubro</v>
          </cell>
          <cell r="N11710">
            <v>2011.25</v>
          </cell>
        </row>
        <row r="11711">
          <cell r="B11711" t="str">
            <v>SECOS - MERCEARIA</v>
          </cell>
          <cell r="C11711" t="str">
            <v>(-) Custo dos produtos vendidos (CMV)</v>
          </cell>
          <cell r="I11711" t="str">
            <v>outubro</v>
          </cell>
          <cell r="N11711">
            <v>1352.37</v>
          </cell>
        </row>
        <row r="11712">
          <cell r="B11712" t="str">
            <v>BEBIDAS NAO ALCOOLICAS</v>
          </cell>
          <cell r="C11712" t="str">
            <v>(-) Custo dos produtos vendidos (CMV)</v>
          </cell>
          <cell r="I11712" t="str">
            <v>outubro</v>
          </cell>
          <cell r="N11712">
            <v>242.41</v>
          </cell>
        </row>
        <row r="11713">
          <cell r="B11713" t="str">
            <v>PAES, MASSAS E SALGADOS</v>
          </cell>
          <cell r="C11713" t="str">
            <v>(-) Custo dos produtos vendidos (CMV)</v>
          </cell>
          <cell r="I11713" t="str">
            <v>outubro</v>
          </cell>
          <cell r="N11713">
            <v>423.53</v>
          </cell>
        </row>
        <row r="11714">
          <cell r="B11714" t="str">
            <v>HORTIFRUTI</v>
          </cell>
          <cell r="C11714" t="str">
            <v>(-) Custo dos produtos vendidos (CMV)</v>
          </cell>
          <cell r="I11714" t="str">
            <v>outubro</v>
          </cell>
          <cell r="N11714">
            <v>373.86</v>
          </cell>
        </row>
        <row r="11715">
          <cell r="B11715" t="str">
            <v>PAES, MASSAS E SALGADOS</v>
          </cell>
          <cell r="C11715" t="str">
            <v>(-) Custo dos produtos vendidos (CMV)</v>
          </cell>
          <cell r="I11715" t="str">
            <v>outubro</v>
          </cell>
          <cell r="N11715">
            <v>211.2</v>
          </cell>
        </row>
        <row r="11716">
          <cell r="B11716" t="str">
            <v>PAES, MASSAS E SALGADOS</v>
          </cell>
          <cell r="C11716" t="str">
            <v>(-) Custo dos produtos vendidos (CMV)</v>
          </cell>
          <cell r="I11716" t="str">
            <v>outubro</v>
          </cell>
          <cell r="N11716">
            <v>1655</v>
          </cell>
        </row>
        <row r="11717">
          <cell r="B11717" t="str">
            <v>PESCADOS</v>
          </cell>
          <cell r="C11717" t="str">
            <v>(-) Custo dos produtos vendidos (CMV)</v>
          </cell>
          <cell r="I11717" t="str">
            <v>outubro</v>
          </cell>
          <cell r="N11717">
            <v>1575</v>
          </cell>
        </row>
        <row r="11718">
          <cell r="B11718" t="str">
            <v>PESCADOS</v>
          </cell>
          <cell r="C11718" t="str">
            <v>(-) Custo dos produtos vendidos (CMV)</v>
          </cell>
          <cell r="I11718" t="str">
            <v>outubro</v>
          </cell>
          <cell r="N11718">
            <v>1478.4</v>
          </cell>
        </row>
        <row r="11719">
          <cell r="B11719" t="str">
            <v>BEBIDAS ALCOOLICAS</v>
          </cell>
          <cell r="C11719" t="str">
            <v>(-) Custo dos produtos vendidos (CMV)</v>
          </cell>
          <cell r="I11719" t="str">
            <v>outubro</v>
          </cell>
          <cell r="N11719">
            <v>1486.64</v>
          </cell>
        </row>
        <row r="11720">
          <cell r="B11720" t="str">
            <v>CARNES E AVES</v>
          </cell>
          <cell r="C11720" t="str">
            <v>(-) Custo dos produtos vendidos (CMV)</v>
          </cell>
          <cell r="I11720" t="str">
            <v>outubro</v>
          </cell>
          <cell r="N11720">
            <v>1343.81</v>
          </cell>
        </row>
        <row r="11721">
          <cell r="B11721" t="str">
            <v>CARNES E AVES</v>
          </cell>
          <cell r="C11721" t="str">
            <v>(-) Custo dos produtos vendidos (CMV)</v>
          </cell>
          <cell r="I11721" t="str">
            <v>outubro</v>
          </cell>
          <cell r="N11721">
            <v>1432.1</v>
          </cell>
        </row>
        <row r="11722">
          <cell r="B11722" t="str">
            <v>BEBIDAS ALCOOLICAS</v>
          </cell>
          <cell r="C11722" t="str">
            <v>(-) Custo dos produtos vendidos (CMV)</v>
          </cell>
          <cell r="I11722" t="str">
            <v>outubro</v>
          </cell>
          <cell r="N11722">
            <v>319.8</v>
          </cell>
        </row>
        <row r="11723">
          <cell r="B11723" t="str">
            <v>BEBIDAS ALCOOLICAS</v>
          </cell>
          <cell r="C11723" t="str">
            <v>(-) Custo dos produtos vendidos (CMV)</v>
          </cell>
          <cell r="I11723" t="str">
            <v>outubro</v>
          </cell>
          <cell r="N11723">
            <v>1721.87</v>
          </cell>
        </row>
        <row r="11724">
          <cell r="B11724" t="str">
            <v>BEBIDAS NAO ALCOOLICAS</v>
          </cell>
          <cell r="C11724" t="str">
            <v>(-) Custo dos produtos vendidos (CMV)</v>
          </cell>
          <cell r="I11724" t="str">
            <v>outubro</v>
          </cell>
          <cell r="N11724">
            <v>2160</v>
          </cell>
        </row>
        <row r="11725">
          <cell r="B11725" t="str">
            <v>BEBIDAS NAO ALCOOLICAS</v>
          </cell>
          <cell r="C11725" t="str">
            <v>(-) Custo dos produtos vendidos (CMV)</v>
          </cell>
          <cell r="I11725" t="str">
            <v>outubro</v>
          </cell>
          <cell r="N11725">
            <v>260</v>
          </cell>
        </row>
        <row r="11726">
          <cell r="B11726" t="str">
            <v>BEBIDAS ALCOOLICAS</v>
          </cell>
          <cell r="C11726" t="str">
            <v>(-) Custo dos produtos vendidos (CMV)</v>
          </cell>
          <cell r="I11726" t="str">
            <v>outubro</v>
          </cell>
          <cell r="N11726">
            <v>2568.79</v>
          </cell>
        </row>
        <row r="11727">
          <cell r="B11727" t="str">
            <v>LATICINIOS / OVOS</v>
          </cell>
          <cell r="C11727" t="str">
            <v>(-) Custo dos produtos vendidos (CMV)</v>
          </cell>
          <cell r="I11727" t="str">
            <v>outubro</v>
          </cell>
          <cell r="N11727">
            <v>380</v>
          </cell>
        </row>
        <row r="11728">
          <cell r="B11728" t="str">
            <v>HORTIFRUTI</v>
          </cell>
          <cell r="C11728" t="str">
            <v>(-) Custo dos produtos vendidos (CMV)</v>
          </cell>
          <cell r="I11728" t="str">
            <v>outubro</v>
          </cell>
          <cell r="N11728">
            <v>165.6</v>
          </cell>
        </row>
        <row r="11729">
          <cell r="B11729" t="str">
            <v>CARVAO</v>
          </cell>
          <cell r="C11729" t="str">
            <v>(-) Custo dos produtos vendidos (CMV)</v>
          </cell>
          <cell r="I11729" t="str">
            <v>outubro</v>
          </cell>
          <cell r="N11729">
            <v>2244</v>
          </cell>
        </row>
        <row r="11730">
          <cell r="B11730" t="str">
            <v>CARNES E AVES</v>
          </cell>
          <cell r="C11730" t="str">
            <v>(-) Custo dos produtos vendidos (CMV)</v>
          </cell>
          <cell r="I11730" t="str">
            <v>outubro</v>
          </cell>
          <cell r="N11730">
            <v>2845.11</v>
          </cell>
        </row>
        <row r="11731">
          <cell r="B11731" t="str">
            <v>PESCADOS</v>
          </cell>
          <cell r="C11731" t="str">
            <v>(-) Custo dos produtos vendidos (CMV)</v>
          </cell>
          <cell r="I11731" t="str">
            <v>outubro</v>
          </cell>
          <cell r="N11731">
            <v>145</v>
          </cell>
        </row>
        <row r="11732">
          <cell r="B11732" t="str">
            <v>CERVEJA</v>
          </cell>
          <cell r="C11732" t="str">
            <v>(-) Custo dos produtos vendidos (CMV)</v>
          </cell>
          <cell r="I11732" t="str">
            <v>outubro</v>
          </cell>
          <cell r="N11732">
            <v>881.3</v>
          </cell>
        </row>
        <row r="11733">
          <cell r="B11733" t="str">
            <v>CERVEJA</v>
          </cell>
          <cell r="C11733" t="str">
            <v>(-) Custo dos produtos vendidos (CMV)</v>
          </cell>
          <cell r="I11733" t="str">
            <v>outubro</v>
          </cell>
          <cell r="N11733">
            <v>4424.5200000000004</v>
          </cell>
        </row>
        <row r="11734">
          <cell r="B11734" t="str">
            <v>LATICINIOS / OVOS</v>
          </cell>
          <cell r="C11734" t="str">
            <v>(-) Custo dos produtos vendidos (CMV)</v>
          </cell>
          <cell r="I11734" t="str">
            <v>outubro</v>
          </cell>
          <cell r="N11734">
            <v>284.85000000000002</v>
          </cell>
        </row>
        <row r="11735">
          <cell r="B11735" t="str">
            <v>GELO</v>
          </cell>
          <cell r="C11735" t="str">
            <v>(-) Custo dos produtos vendidos (CMV)</v>
          </cell>
          <cell r="I11735" t="str">
            <v>outubro</v>
          </cell>
          <cell r="N11735">
            <v>466.2</v>
          </cell>
        </row>
        <row r="11736">
          <cell r="B11736" t="str">
            <v>CARNES E AVES</v>
          </cell>
          <cell r="C11736" t="str">
            <v>(-) Custo dos produtos vendidos (CMV)</v>
          </cell>
          <cell r="I11736" t="str">
            <v>outubro</v>
          </cell>
          <cell r="N11736">
            <v>846.3</v>
          </cell>
        </row>
        <row r="11737">
          <cell r="B11737" t="str">
            <v>CARNES E AVES</v>
          </cell>
          <cell r="C11737" t="str">
            <v>(-) Custo dos produtos vendidos (CMV)</v>
          </cell>
          <cell r="I11737" t="str">
            <v>outubro</v>
          </cell>
          <cell r="N11737">
            <v>4367.54</v>
          </cell>
        </row>
        <row r="11738">
          <cell r="B11738" t="str">
            <v>HORTIFRUTI</v>
          </cell>
          <cell r="C11738" t="str">
            <v>(-) Custo dos produtos vendidos (CMV)</v>
          </cell>
          <cell r="I11738" t="str">
            <v>outubro</v>
          </cell>
          <cell r="N11738">
            <v>4308.97</v>
          </cell>
        </row>
        <row r="11739">
          <cell r="B11739" t="str">
            <v>CARNES E AVES</v>
          </cell>
          <cell r="C11739" t="str">
            <v>(-) Custo dos produtos vendidos (CMV)</v>
          </cell>
          <cell r="I11739" t="str">
            <v>outubro</v>
          </cell>
          <cell r="N11739">
            <v>3614.93</v>
          </cell>
        </row>
        <row r="11740">
          <cell r="B11740" t="str">
            <v>FRIOS E CONGELADOS</v>
          </cell>
          <cell r="C11740" t="str">
            <v>(-) Custo dos produtos vendidos (CMV)</v>
          </cell>
          <cell r="I11740" t="str">
            <v>outubro</v>
          </cell>
          <cell r="N11740">
            <v>245.38</v>
          </cell>
        </row>
        <row r="11741">
          <cell r="B11741" t="str">
            <v>CARNES E AVES</v>
          </cell>
          <cell r="C11741" t="str">
            <v>(-) Custo dos produtos vendidos (CMV)</v>
          </cell>
          <cell r="I11741" t="str">
            <v>outubro</v>
          </cell>
          <cell r="N11741">
            <v>1185.8399999999999</v>
          </cell>
        </row>
        <row r="11742">
          <cell r="B11742" t="str">
            <v>LATICINIOS / OVOS</v>
          </cell>
          <cell r="C11742" t="str">
            <v>(-) Custo dos produtos vendidos (CMV)</v>
          </cell>
          <cell r="I11742" t="str">
            <v>outubro</v>
          </cell>
          <cell r="N11742">
            <v>1414.17</v>
          </cell>
        </row>
        <row r="11743">
          <cell r="B11743" t="str">
            <v>CARNES E AVES</v>
          </cell>
          <cell r="C11743" t="str">
            <v>(-) Custo dos produtos vendidos (CMV)</v>
          </cell>
          <cell r="I11743" t="str">
            <v>outubro</v>
          </cell>
          <cell r="N11743">
            <v>477.6</v>
          </cell>
        </row>
        <row r="11744">
          <cell r="B11744" t="str">
            <v>VINHOS</v>
          </cell>
          <cell r="C11744" t="str">
            <v>(-) Custo dos produtos vendidos (CMV)</v>
          </cell>
          <cell r="I11744" t="str">
            <v>outubro</v>
          </cell>
          <cell r="N11744">
            <v>1701.6</v>
          </cell>
        </row>
        <row r="11745">
          <cell r="B11745" t="str">
            <v>SECOS - MERCEARIA</v>
          </cell>
          <cell r="C11745" t="str">
            <v>(-) Custo dos produtos vendidos (CMV)</v>
          </cell>
          <cell r="I11745" t="str">
            <v>outubro</v>
          </cell>
          <cell r="N11745">
            <v>539.61</v>
          </cell>
        </row>
        <row r="11746">
          <cell r="B11746" t="str">
            <v>VINHOS</v>
          </cell>
          <cell r="C11746" t="str">
            <v>(-) Custo dos produtos vendidos (CMV)</v>
          </cell>
          <cell r="I11746" t="str">
            <v>outubro</v>
          </cell>
          <cell r="N11746">
            <v>2487</v>
          </cell>
        </row>
        <row r="11747">
          <cell r="B11747" t="str">
            <v>SECOS - MERCEARIA</v>
          </cell>
          <cell r="C11747" t="str">
            <v>(-) Custo dos produtos vendidos (CMV)</v>
          </cell>
          <cell r="I11747" t="str">
            <v>outubro</v>
          </cell>
          <cell r="N11747">
            <v>645</v>
          </cell>
        </row>
        <row r="11748">
          <cell r="B11748" t="str">
            <v>CARNES E AVES</v>
          </cell>
          <cell r="C11748" t="str">
            <v>(-) Custo dos produtos vendidos (CMV)</v>
          </cell>
          <cell r="I11748" t="str">
            <v>outubro</v>
          </cell>
          <cell r="N11748">
            <v>1270.1300000000001</v>
          </cell>
        </row>
        <row r="11749">
          <cell r="B11749" t="str">
            <v>BEBIDAS ALCOOLICAS</v>
          </cell>
          <cell r="C11749" t="str">
            <v>(-) Custo dos produtos vendidos (CMV)</v>
          </cell>
          <cell r="I11749" t="str">
            <v>outubro</v>
          </cell>
          <cell r="N11749">
            <v>252</v>
          </cell>
        </row>
        <row r="11750">
          <cell r="B11750" t="str">
            <v>CARNES E AVES</v>
          </cell>
          <cell r="C11750" t="str">
            <v>(-) Custo dos produtos vendidos (CMV)</v>
          </cell>
          <cell r="I11750" t="str">
            <v>outubro</v>
          </cell>
          <cell r="N11750">
            <v>2382</v>
          </cell>
        </row>
        <row r="11751">
          <cell r="B11751" t="str">
            <v>CARNES E AVES</v>
          </cell>
          <cell r="C11751" t="str">
            <v>(-) Custo dos produtos vendidos (CMV)</v>
          </cell>
          <cell r="I11751" t="str">
            <v>outubro</v>
          </cell>
          <cell r="N11751">
            <v>1561.28</v>
          </cell>
        </row>
        <row r="11752">
          <cell r="B11752" t="str">
            <v>BEBIDAS ALCOOLICAS</v>
          </cell>
          <cell r="C11752" t="str">
            <v>(-) Custo dos produtos vendidos (CMV)</v>
          </cell>
          <cell r="I11752" t="str">
            <v>outubro</v>
          </cell>
          <cell r="N11752">
            <v>2267.3200000000002</v>
          </cell>
        </row>
        <row r="11753">
          <cell r="B11753" t="str">
            <v>CERVEJA</v>
          </cell>
          <cell r="C11753" t="str">
            <v>(-) Custo dos produtos vendidos (CMV)</v>
          </cell>
          <cell r="I11753" t="str">
            <v>outubro</v>
          </cell>
          <cell r="N11753">
            <v>729.04</v>
          </cell>
        </row>
        <row r="11754">
          <cell r="B11754" t="str">
            <v>CARNES E AVES</v>
          </cell>
          <cell r="C11754" t="str">
            <v>(-) Custo dos produtos vendidos (CMV)</v>
          </cell>
          <cell r="I11754" t="str">
            <v>outubro</v>
          </cell>
          <cell r="N11754">
            <v>2114.5700000000002</v>
          </cell>
        </row>
        <row r="11755">
          <cell r="B11755" t="str">
            <v>LATICINIOS / OVOS</v>
          </cell>
          <cell r="C11755" t="str">
            <v>(-) Custo dos produtos vendidos (CMV)</v>
          </cell>
          <cell r="I11755" t="str">
            <v>outubro</v>
          </cell>
          <cell r="N11755">
            <v>379.8</v>
          </cell>
        </row>
        <row r="11756">
          <cell r="B11756" t="str">
            <v>HORTIFRUTI</v>
          </cell>
          <cell r="C11756" t="str">
            <v>(-) Custo dos produtos vendidos (CMV)</v>
          </cell>
          <cell r="I11756" t="str">
            <v>outubro</v>
          </cell>
          <cell r="N11756">
            <v>299.10000000000002</v>
          </cell>
        </row>
        <row r="11757">
          <cell r="B11757" t="str">
            <v>PESCADOS</v>
          </cell>
          <cell r="C11757" t="str">
            <v>(-) Custo dos produtos vendidos (CMV)</v>
          </cell>
          <cell r="I11757" t="str">
            <v>outubro</v>
          </cell>
          <cell r="N11757">
            <v>2337.4</v>
          </cell>
        </row>
        <row r="11758">
          <cell r="B11758" t="str">
            <v>SECOS - MERCEARIA</v>
          </cell>
          <cell r="C11758" t="str">
            <v>(-) Custo dos produtos vendidos (CMV)</v>
          </cell>
          <cell r="I11758" t="str">
            <v>outubro</v>
          </cell>
          <cell r="N11758">
            <v>46.52</v>
          </cell>
        </row>
        <row r="11759">
          <cell r="B11759" t="str">
            <v>ENLATADOS E CONSERVAS</v>
          </cell>
          <cell r="C11759" t="str">
            <v>(-) Custo dos produtos vendidos (CMV)</v>
          </cell>
          <cell r="I11759" t="str">
            <v>outubro</v>
          </cell>
          <cell r="N11759">
            <v>219.16</v>
          </cell>
        </row>
        <row r="11760">
          <cell r="B11760" t="str">
            <v>SECOS - MERCEARIA</v>
          </cell>
          <cell r="C11760" t="str">
            <v>(-) Custo dos produtos vendidos (CMV)</v>
          </cell>
          <cell r="I11760" t="str">
            <v>outubro</v>
          </cell>
          <cell r="N11760">
            <v>240.68</v>
          </cell>
        </row>
        <row r="11761">
          <cell r="B11761" t="str">
            <v>PAES, MASSAS E SALGADOS</v>
          </cell>
          <cell r="C11761" t="str">
            <v>(-) Custo dos produtos vendidos (CMV)</v>
          </cell>
          <cell r="I11761" t="str">
            <v>outubro</v>
          </cell>
          <cell r="N11761">
            <v>96</v>
          </cell>
        </row>
        <row r="11762">
          <cell r="B11762" t="str">
            <v>SECOS - MERCEARIA</v>
          </cell>
          <cell r="C11762" t="str">
            <v>(-) Custo dos produtos vendidos (CMV)</v>
          </cell>
          <cell r="I11762" t="str">
            <v>outubro</v>
          </cell>
          <cell r="N11762">
            <v>76.88</v>
          </cell>
        </row>
        <row r="11763">
          <cell r="B11763" t="str">
            <v>SECOS - MERCEARIA</v>
          </cell>
          <cell r="C11763" t="str">
            <v>(-) Custo dos produtos vendidos (CMV)</v>
          </cell>
          <cell r="I11763" t="str">
            <v>outubro</v>
          </cell>
          <cell r="N11763">
            <v>65.180000000000007</v>
          </cell>
        </row>
        <row r="11764">
          <cell r="B11764" t="str">
            <v>SECOS - MERCEARIA</v>
          </cell>
          <cell r="C11764" t="str">
            <v>(-) Custo dos produtos vendidos (CMV)</v>
          </cell>
          <cell r="I11764" t="str">
            <v>outubro</v>
          </cell>
          <cell r="N11764">
            <v>117</v>
          </cell>
        </row>
        <row r="11765">
          <cell r="B11765" t="str">
            <v>SECOS - MERCEARIA</v>
          </cell>
          <cell r="C11765" t="str">
            <v>(-) Custo dos produtos vendidos (CMV)</v>
          </cell>
          <cell r="I11765" t="str">
            <v>outubro</v>
          </cell>
          <cell r="N11765">
            <v>174.89</v>
          </cell>
        </row>
        <row r="11766">
          <cell r="B11766" t="str">
            <v>CARVAO</v>
          </cell>
          <cell r="C11766" t="str">
            <v>(-) Custo dos produtos vendidos (CMV)</v>
          </cell>
          <cell r="I11766" t="str">
            <v>novembro</v>
          </cell>
          <cell r="N11766">
            <v>1632</v>
          </cell>
        </row>
        <row r="11767">
          <cell r="B11767" t="str">
            <v>PESCADOS</v>
          </cell>
          <cell r="C11767" t="str">
            <v>(-) Custo dos produtos vendidos (CMV)</v>
          </cell>
          <cell r="I11767" t="str">
            <v>novembro</v>
          </cell>
          <cell r="N11767">
            <v>1478.4</v>
          </cell>
        </row>
        <row r="11768">
          <cell r="B11768" t="str">
            <v>VINHOS</v>
          </cell>
          <cell r="C11768" t="str">
            <v>(-) Custo dos produtos vendidos (CMV)</v>
          </cell>
          <cell r="I11768" t="str">
            <v>novembro</v>
          </cell>
          <cell r="N11768">
            <v>2446.77</v>
          </cell>
        </row>
        <row r="11769">
          <cell r="B11769" t="str">
            <v>PESCADOS</v>
          </cell>
          <cell r="C11769" t="str">
            <v>(-) Custo dos produtos vendidos (CMV)</v>
          </cell>
          <cell r="I11769" t="str">
            <v>novembro</v>
          </cell>
          <cell r="N11769">
            <v>700</v>
          </cell>
        </row>
        <row r="11770">
          <cell r="B11770" t="str">
            <v>PESCADOS</v>
          </cell>
          <cell r="C11770" t="str">
            <v>(-) Custo dos produtos vendidos (CMV)</v>
          </cell>
          <cell r="I11770" t="str">
            <v>novembro</v>
          </cell>
          <cell r="N11770">
            <v>700</v>
          </cell>
        </row>
        <row r="11771">
          <cell r="B11771" t="str">
            <v>PESCADOS</v>
          </cell>
          <cell r="C11771" t="str">
            <v>(-) Custo dos produtos vendidos (CMV)</v>
          </cell>
          <cell r="I11771" t="str">
            <v>novembro</v>
          </cell>
          <cell r="N11771">
            <v>450</v>
          </cell>
        </row>
        <row r="11772">
          <cell r="B11772" t="str">
            <v>HORTIFRUTI</v>
          </cell>
          <cell r="C11772" t="str">
            <v>(-) Custo dos produtos vendidos (CMV)</v>
          </cell>
          <cell r="I11772" t="str">
            <v>novembro</v>
          </cell>
          <cell r="N11772">
            <v>437.2</v>
          </cell>
        </row>
        <row r="11773">
          <cell r="B11773" t="str">
            <v>BEBIDAS NAO ALCOOLICAS</v>
          </cell>
          <cell r="C11773" t="str">
            <v>(-) Custo dos produtos vendidos (CMV)</v>
          </cell>
          <cell r="I11773" t="str">
            <v>novembro</v>
          </cell>
          <cell r="N11773">
            <v>5646.58</v>
          </cell>
        </row>
        <row r="11774">
          <cell r="B11774" t="str">
            <v>CARNES E AVES</v>
          </cell>
          <cell r="C11774" t="str">
            <v>(-) Custo dos produtos vendidos (CMV)</v>
          </cell>
          <cell r="I11774" t="str">
            <v>novembro</v>
          </cell>
          <cell r="N11774">
            <v>7315.72</v>
          </cell>
        </row>
        <row r="11775">
          <cell r="B11775" t="str">
            <v>CARNES E AVES</v>
          </cell>
          <cell r="C11775" t="str">
            <v>(-) Custo dos produtos vendidos (CMV)</v>
          </cell>
          <cell r="I11775" t="str">
            <v>novembro</v>
          </cell>
          <cell r="N11775">
            <v>601.97</v>
          </cell>
        </row>
        <row r="11776">
          <cell r="B11776" t="str">
            <v>CARNES E AVES</v>
          </cell>
          <cell r="C11776" t="str">
            <v>(-) Custo dos produtos vendidos (CMV)</v>
          </cell>
          <cell r="I11776" t="str">
            <v>novembro</v>
          </cell>
          <cell r="N11776">
            <v>298</v>
          </cell>
        </row>
        <row r="11777">
          <cell r="B11777" t="str">
            <v>CARNES E AVES</v>
          </cell>
          <cell r="C11777" t="str">
            <v>(-) Custo dos produtos vendidos (CMV)</v>
          </cell>
          <cell r="I11777" t="str">
            <v>novembro</v>
          </cell>
          <cell r="N11777">
            <v>4232.24</v>
          </cell>
        </row>
        <row r="11778">
          <cell r="B11778" t="str">
            <v>HORTIFRUTI</v>
          </cell>
          <cell r="C11778" t="str">
            <v>(-) Custo dos produtos vendidos (CMV)</v>
          </cell>
          <cell r="I11778" t="str">
            <v>novembro</v>
          </cell>
          <cell r="N11778">
            <v>5923.24</v>
          </cell>
        </row>
        <row r="11779">
          <cell r="B11779" t="str">
            <v>BEBIDAS NAO ALCOOLICAS</v>
          </cell>
          <cell r="C11779" t="str">
            <v>(-) Custo dos produtos vendidos (CMV)</v>
          </cell>
          <cell r="I11779" t="str">
            <v>novembro</v>
          </cell>
          <cell r="N11779">
            <v>816.91</v>
          </cell>
        </row>
        <row r="11780">
          <cell r="B11780" t="str">
            <v>CARVAO</v>
          </cell>
          <cell r="C11780" t="str">
            <v>(-) Custo dos produtos vendidos (CMV)</v>
          </cell>
          <cell r="I11780" t="str">
            <v>novembro</v>
          </cell>
          <cell r="N11780">
            <v>1224</v>
          </cell>
        </row>
        <row r="11781">
          <cell r="B11781" t="str">
            <v>CARNES E AVES</v>
          </cell>
          <cell r="C11781" t="str">
            <v>(-) Custo dos produtos vendidos (CMV)</v>
          </cell>
          <cell r="I11781" t="str">
            <v>novembro</v>
          </cell>
          <cell r="N11781">
            <v>4352.5</v>
          </cell>
        </row>
        <row r="11782">
          <cell r="B11782" t="str">
            <v>CARNES E AVES</v>
          </cell>
          <cell r="C11782" t="str">
            <v>(-) Custo dos produtos vendidos (CMV)</v>
          </cell>
          <cell r="I11782" t="str">
            <v>novembro</v>
          </cell>
          <cell r="N11782">
            <v>2857.5</v>
          </cell>
        </row>
        <row r="11783">
          <cell r="B11783" t="str">
            <v>CARNES E AVES</v>
          </cell>
          <cell r="C11783" t="str">
            <v>(-) Custo dos produtos vendidos (CMV)</v>
          </cell>
          <cell r="I11783" t="str">
            <v>novembro</v>
          </cell>
          <cell r="N11783">
            <v>1709.1</v>
          </cell>
        </row>
        <row r="11784">
          <cell r="B11784" t="str">
            <v>BEBIDAS NAO ALCOOLICAS</v>
          </cell>
          <cell r="C11784" t="str">
            <v>(-) Custo dos produtos vendidos (CMV)</v>
          </cell>
          <cell r="I11784" t="str">
            <v>novembro</v>
          </cell>
          <cell r="N11784">
            <v>926.2</v>
          </cell>
        </row>
        <row r="11785">
          <cell r="B11785" t="str">
            <v>SECOS - MERCEARIA</v>
          </cell>
          <cell r="C11785" t="str">
            <v>(-) Custo dos produtos vendidos (CMV)</v>
          </cell>
          <cell r="I11785" t="str">
            <v>novembro</v>
          </cell>
          <cell r="N11785">
            <v>3155.68</v>
          </cell>
        </row>
        <row r="11786">
          <cell r="B11786" t="str">
            <v>CARNES E AVES</v>
          </cell>
          <cell r="C11786" t="str">
            <v>(-) Custo dos produtos vendidos (CMV)</v>
          </cell>
          <cell r="I11786" t="str">
            <v>novembro</v>
          </cell>
          <cell r="N11786">
            <v>1720</v>
          </cell>
        </row>
        <row r="11787">
          <cell r="B11787" t="str">
            <v>PAES, MASSAS E SALGADOS</v>
          </cell>
          <cell r="C11787" t="str">
            <v>(-) Custo dos produtos vendidos (CMV)</v>
          </cell>
          <cell r="I11787" t="str">
            <v>novembro</v>
          </cell>
          <cell r="N11787">
            <v>1111.25</v>
          </cell>
        </row>
        <row r="11788">
          <cell r="B11788" t="str">
            <v>SECOS - MERCEARIA</v>
          </cell>
          <cell r="C11788" t="str">
            <v>(-) Custo dos produtos vendidos (CMV)</v>
          </cell>
          <cell r="I11788" t="str">
            <v>novembro</v>
          </cell>
          <cell r="N11788">
            <v>539.61</v>
          </cell>
        </row>
        <row r="11789">
          <cell r="B11789" t="str">
            <v>BEBIDAS NAO ALCOOLICAS</v>
          </cell>
          <cell r="C11789" t="str">
            <v>(-) Custo dos produtos vendidos (CMV)</v>
          </cell>
          <cell r="I11789" t="str">
            <v>novembro</v>
          </cell>
          <cell r="N11789">
            <v>278.24</v>
          </cell>
        </row>
        <row r="11790">
          <cell r="B11790" t="str">
            <v>BEBIDAS NAO ALCOOLICAS</v>
          </cell>
          <cell r="C11790" t="str">
            <v>(-) Custo dos produtos vendidos (CMV)</v>
          </cell>
          <cell r="I11790" t="str">
            <v>novembro</v>
          </cell>
          <cell r="N11790">
            <v>2160</v>
          </cell>
        </row>
        <row r="11791">
          <cell r="B11791" t="str">
            <v>BEBIDAS NAO ALCOOLICAS</v>
          </cell>
          <cell r="C11791" t="str">
            <v>(-) Custo dos produtos vendidos (CMV)</v>
          </cell>
          <cell r="I11791" t="str">
            <v>novembro</v>
          </cell>
          <cell r="N11791">
            <v>810</v>
          </cell>
        </row>
        <row r="11792">
          <cell r="B11792" t="str">
            <v>FRIOS E CONGELADOS</v>
          </cell>
          <cell r="C11792" t="str">
            <v>(-) Custo dos produtos vendidos (CMV)</v>
          </cell>
          <cell r="I11792" t="str">
            <v>novembro</v>
          </cell>
          <cell r="N11792">
            <v>235.38</v>
          </cell>
        </row>
        <row r="11793">
          <cell r="B11793" t="str">
            <v>CARNES E AVES</v>
          </cell>
          <cell r="C11793" t="str">
            <v>(-) Custo dos produtos vendidos (CMV)</v>
          </cell>
          <cell r="I11793" t="str">
            <v>novembro</v>
          </cell>
          <cell r="N11793">
            <v>4236.5200000000004</v>
          </cell>
        </row>
        <row r="11794">
          <cell r="B11794" t="str">
            <v>CERVEJA</v>
          </cell>
          <cell r="C11794" t="str">
            <v>(-) Custo dos produtos vendidos (CMV)</v>
          </cell>
          <cell r="I11794" t="str">
            <v>novembro</v>
          </cell>
          <cell r="N11794">
            <v>1272.72</v>
          </cell>
        </row>
        <row r="11795">
          <cell r="B11795" t="str">
            <v>VINHOS</v>
          </cell>
          <cell r="C11795" t="str">
            <v>(-) Custo dos produtos vendidos (CMV)</v>
          </cell>
          <cell r="I11795" t="str">
            <v>novembro</v>
          </cell>
          <cell r="N11795">
            <v>1684.79</v>
          </cell>
        </row>
        <row r="11796">
          <cell r="B11796" t="str">
            <v>SECOS - MERCEARIA</v>
          </cell>
          <cell r="C11796" t="str">
            <v>(-) Custo dos produtos vendidos (CMV)</v>
          </cell>
          <cell r="I11796" t="str">
            <v>novembro</v>
          </cell>
          <cell r="N11796">
            <v>1102.3699999999999</v>
          </cell>
        </row>
        <row r="11797">
          <cell r="B11797" t="str">
            <v>SECOS - MERCEARIA</v>
          </cell>
          <cell r="C11797" t="str">
            <v>(-) Custo dos produtos vendidos (CMV)</v>
          </cell>
          <cell r="I11797" t="str">
            <v>novembro</v>
          </cell>
          <cell r="N11797">
            <v>197.7</v>
          </cell>
        </row>
        <row r="11798">
          <cell r="B11798" t="str">
            <v>BEBIDAS NAO ALCOOLICAS</v>
          </cell>
          <cell r="C11798" t="str">
            <v>(-) Custo dos produtos vendidos (CMV)</v>
          </cell>
          <cell r="I11798" t="str">
            <v>novembro</v>
          </cell>
          <cell r="N11798">
            <v>1040</v>
          </cell>
        </row>
        <row r="11799">
          <cell r="B11799" t="str">
            <v>PAES, MASSAS E SALGADOS</v>
          </cell>
          <cell r="C11799" t="str">
            <v>(-) Custo dos produtos vendidos (CMV)</v>
          </cell>
          <cell r="I11799" t="str">
            <v>novembro</v>
          </cell>
          <cell r="N11799">
            <v>2812.5</v>
          </cell>
        </row>
        <row r="11800">
          <cell r="B11800" t="str">
            <v>PAES, MASSAS E SALGADOS</v>
          </cell>
          <cell r="C11800" t="str">
            <v>(-) Custo dos produtos vendidos (CMV)</v>
          </cell>
          <cell r="I11800" t="str">
            <v>novembro</v>
          </cell>
          <cell r="N11800">
            <v>435.46</v>
          </cell>
        </row>
        <row r="11801">
          <cell r="B11801" t="str">
            <v>CARNES E AVES</v>
          </cell>
          <cell r="C11801" t="str">
            <v>(-) Custo dos produtos vendidos (CMV)</v>
          </cell>
          <cell r="I11801" t="str">
            <v>novembro</v>
          </cell>
          <cell r="N11801">
            <v>3427.49</v>
          </cell>
        </row>
        <row r="11802">
          <cell r="B11802" t="str">
            <v>SECOS - MERCEARIA</v>
          </cell>
          <cell r="C11802" t="str">
            <v>(-) Custo dos produtos vendidos (CMV)</v>
          </cell>
          <cell r="I11802" t="str">
            <v>novembro</v>
          </cell>
          <cell r="N11802">
            <v>2493</v>
          </cell>
        </row>
        <row r="11803">
          <cell r="B11803" t="str">
            <v>LATICINIOS / OVOS</v>
          </cell>
          <cell r="C11803" t="str">
            <v>(-) Custo dos produtos vendidos (CMV)</v>
          </cell>
          <cell r="I11803" t="str">
            <v>novembro</v>
          </cell>
          <cell r="N11803">
            <v>772.73</v>
          </cell>
        </row>
        <row r="11804">
          <cell r="B11804" t="str">
            <v>LATICINIOS / OVOS</v>
          </cell>
          <cell r="C11804" t="str">
            <v>(-) Custo dos produtos vendidos (CMV)</v>
          </cell>
          <cell r="I11804" t="str">
            <v>novembro</v>
          </cell>
          <cell r="N11804">
            <v>411.6</v>
          </cell>
        </row>
        <row r="11805">
          <cell r="B11805" t="str">
            <v>BEBIDAS ALCOOLICAS</v>
          </cell>
          <cell r="C11805" t="str">
            <v>(-) Custo dos produtos vendidos (CMV)</v>
          </cell>
          <cell r="I11805" t="str">
            <v>novembro</v>
          </cell>
          <cell r="N11805">
            <v>3338.57</v>
          </cell>
        </row>
        <row r="11806">
          <cell r="B11806" t="str">
            <v>CARNES E AVES</v>
          </cell>
          <cell r="C11806" t="str">
            <v>(-) Custo dos produtos vendidos (CMV)</v>
          </cell>
          <cell r="I11806" t="str">
            <v>novembro</v>
          </cell>
          <cell r="N11806">
            <v>875.4</v>
          </cell>
        </row>
        <row r="11807">
          <cell r="B11807" t="str">
            <v>CARNES E AVES</v>
          </cell>
          <cell r="C11807" t="str">
            <v>(-) Custo dos produtos vendidos (CMV)</v>
          </cell>
          <cell r="I11807" t="str">
            <v>novembro</v>
          </cell>
          <cell r="N11807">
            <v>1930.12</v>
          </cell>
        </row>
        <row r="11808">
          <cell r="B11808" t="str">
            <v>SECOS - MERCEARIA</v>
          </cell>
          <cell r="C11808" t="str">
            <v>(-) Custo dos produtos vendidos (CMV)</v>
          </cell>
          <cell r="I11808" t="str">
            <v>novembro</v>
          </cell>
          <cell r="N11808">
            <v>718.8</v>
          </cell>
        </row>
        <row r="11809">
          <cell r="B11809" t="str">
            <v>CARNES E AVES</v>
          </cell>
          <cell r="C11809" t="str">
            <v>(-) Custo dos produtos vendidos (CMV)</v>
          </cell>
          <cell r="I11809" t="str">
            <v>novembro</v>
          </cell>
          <cell r="N11809">
            <v>697.92</v>
          </cell>
        </row>
        <row r="11810">
          <cell r="B11810" t="str">
            <v>SECOS - MERCEARIA</v>
          </cell>
          <cell r="C11810" t="str">
            <v>(-) Custo dos produtos vendidos (CMV)</v>
          </cell>
          <cell r="I11810" t="str">
            <v>novembro</v>
          </cell>
          <cell r="N11810">
            <v>1883.67</v>
          </cell>
        </row>
        <row r="11811">
          <cell r="B11811" t="str">
            <v>ENLATADOS E CONSERVAS</v>
          </cell>
          <cell r="C11811" t="str">
            <v>(-) Custo dos produtos vendidos (CMV)</v>
          </cell>
          <cell r="I11811" t="str">
            <v>novembro</v>
          </cell>
          <cell r="N11811">
            <v>1572.21</v>
          </cell>
        </row>
        <row r="11812">
          <cell r="B11812" t="str">
            <v>BEBIDAS ALCOOLICAS</v>
          </cell>
          <cell r="C11812" t="str">
            <v>(-) Custo dos produtos vendidos (CMV)</v>
          </cell>
          <cell r="I11812" t="str">
            <v>novembro</v>
          </cell>
          <cell r="N11812">
            <v>3742.79</v>
          </cell>
        </row>
        <row r="11813">
          <cell r="B11813" t="str">
            <v>SECOS - MERCEARIA</v>
          </cell>
          <cell r="C11813" t="str">
            <v>(-) Custo dos produtos vendidos (CMV)</v>
          </cell>
          <cell r="I11813" t="str">
            <v>novembro</v>
          </cell>
          <cell r="N11813">
            <v>275.39999999999998</v>
          </cell>
        </row>
        <row r="11814">
          <cell r="B11814" t="str">
            <v>LATICINIOS / OVOS</v>
          </cell>
          <cell r="C11814" t="str">
            <v>(-) Custo dos produtos vendidos (CMV)</v>
          </cell>
          <cell r="I11814" t="str">
            <v>novembro</v>
          </cell>
          <cell r="N11814">
            <v>612.58000000000004</v>
          </cell>
        </row>
        <row r="11815">
          <cell r="B11815" t="str">
            <v>GELO</v>
          </cell>
          <cell r="C11815" t="str">
            <v>(-) Custo dos produtos vendidos (CMV)</v>
          </cell>
          <cell r="I11815" t="str">
            <v>novembro</v>
          </cell>
          <cell r="N11815">
            <v>466.2</v>
          </cell>
        </row>
        <row r="11816">
          <cell r="B11816" t="str">
            <v>VINHOS</v>
          </cell>
          <cell r="C11816" t="str">
            <v>(-) Custo dos produtos vendidos (CMV)</v>
          </cell>
          <cell r="I11816" t="str">
            <v>novembro</v>
          </cell>
          <cell r="N11816">
            <v>583.86</v>
          </cell>
        </row>
        <row r="11817">
          <cell r="B11817" t="str">
            <v>CARNES E AVES</v>
          </cell>
          <cell r="C11817" t="str">
            <v>(-) Custo dos produtos vendidos (CMV)</v>
          </cell>
          <cell r="I11817" t="str">
            <v>novembro</v>
          </cell>
          <cell r="N11817">
            <v>477.6</v>
          </cell>
        </row>
        <row r="11818">
          <cell r="B11818" t="str">
            <v>SECOS - MERCEARIA</v>
          </cell>
          <cell r="C11818" t="str">
            <v>(-) Custo dos produtos vendidos (CMV)</v>
          </cell>
          <cell r="I11818" t="str">
            <v>novembro</v>
          </cell>
          <cell r="N11818">
            <v>201.4</v>
          </cell>
        </row>
        <row r="11819">
          <cell r="B11819" t="str">
            <v>BEBIDAS NAO ALCOOLICAS</v>
          </cell>
          <cell r="C11819" t="str">
            <v>(-) Custo dos produtos vendidos (CMV)</v>
          </cell>
          <cell r="I11819" t="str">
            <v>novembro</v>
          </cell>
          <cell r="N11819">
            <v>102.6</v>
          </cell>
        </row>
        <row r="11820">
          <cell r="B11820" t="str">
            <v>BEBIDAS ALCOOLICAS</v>
          </cell>
          <cell r="C11820" t="str">
            <v>(-) Custo dos produtos vendidos (CMV)</v>
          </cell>
          <cell r="I11820" t="str">
            <v>novembro</v>
          </cell>
          <cell r="N11820">
            <v>15.4</v>
          </cell>
        </row>
        <row r="11821">
          <cell r="B11821" t="str">
            <v>FRETE DE INSUMOS</v>
          </cell>
          <cell r="C11821" t="str">
            <v>(-) Custo dos produtos vendidos (CMV)</v>
          </cell>
          <cell r="I11821" t="str">
            <v>novembro</v>
          </cell>
          <cell r="N11821">
            <v>25.34</v>
          </cell>
        </row>
        <row r="11822">
          <cell r="B11822" t="str">
            <v>FRETE DE INSUMOS</v>
          </cell>
          <cell r="C11822" t="str">
            <v>(-) Custo dos produtos vendidos (CMV)</v>
          </cell>
          <cell r="I11822" t="str">
            <v>novembro</v>
          </cell>
          <cell r="N11822">
            <v>24.8</v>
          </cell>
        </row>
        <row r="11823">
          <cell r="B11823" t="str">
            <v>SECOS - MERCEARIA</v>
          </cell>
          <cell r="C11823" t="str">
            <v>(-) Custo dos produtos vendidos (CMV)</v>
          </cell>
          <cell r="I11823" t="str">
            <v>novembro</v>
          </cell>
          <cell r="N11823">
            <v>54.8</v>
          </cell>
        </row>
        <row r="11824">
          <cell r="B11824" t="str">
            <v>SECOS - MERCEARIA</v>
          </cell>
          <cell r="C11824" t="str">
            <v>(-) Custo dos produtos vendidos (CMV)</v>
          </cell>
          <cell r="I11824" t="str">
            <v>novembro</v>
          </cell>
          <cell r="N11824">
            <v>554.4</v>
          </cell>
        </row>
        <row r="11825">
          <cell r="B11825" t="str">
            <v>VINHOS</v>
          </cell>
          <cell r="C11825" t="str">
            <v>(-) Custo dos produtos vendidos (CMV)</v>
          </cell>
          <cell r="I11825" t="str">
            <v>novembro</v>
          </cell>
          <cell r="N11825">
            <v>2550</v>
          </cell>
        </row>
        <row r="11826">
          <cell r="B11826" t="str">
            <v>PESCADOS</v>
          </cell>
          <cell r="C11826" t="str">
            <v>(-) Custo dos produtos vendidos (CMV)</v>
          </cell>
          <cell r="I11826" t="str">
            <v>novembro</v>
          </cell>
          <cell r="N11826">
            <v>1575</v>
          </cell>
        </row>
        <row r="11827">
          <cell r="B11827" t="str">
            <v>VINHOS</v>
          </cell>
          <cell r="C11827" t="str">
            <v>(-) Custo dos produtos vendidos (CMV)</v>
          </cell>
          <cell r="I11827" t="str">
            <v>novembro</v>
          </cell>
          <cell r="N11827">
            <v>2550</v>
          </cell>
        </row>
        <row r="11828">
          <cell r="B11828" t="str">
            <v>BEBIDAS ALCOOLICAS</v>
          </cell>
          <cell r="C11828" t="str">
            <v>(-) Custo dos produtos vendidos (CMV)</v>
          </cell>
          <cell r="I11828" t="str">
            <v>novembro</v>
          </cell>
          <cell r="N11828">
            <v>2569.56</v>
          </cell>
        </row>
        <row r="11829">
          <cell r="B11829" t="str">
            <v>PESCADOS</v>
          </cell>
          <cell r="C11829" t="str">
            <v>(-) Custo dos produtos vendidos (CMV)</v>
          </cell>
          <cell r="I11829" t="str">
            <v>novembro</v>
          </cell>
          <cell r="N11829">
            <v>4422</v>
          </cell>
        </row>
        <row r="11830">
          <cell r="B11830" t="str">
            <v>PESCADOS</v>
          </cell>
          <cell r="C11830" t="str">
            <v>(-) Custo dos produtos vendidos (CMV)</v>
          </cell>
          <cell r="I11830" t="str">
            <v>novembro</v>
          </cell>
          <cell r="N11830">
            <v>1498</v>
          </cell>
        </row>
        <row r="11831">
          <cell r="B11831" t="str">
            <v>VINHOS</v>
          </cell>
          <cell r="C11831" t="str">
            <v>(-) Custo dos produtos vendidos (CMV)</v>
          </cell>
          <cell r="I11831" t="str">
            <v>novembro</v>
          </cell>
          <cell r="N11831">
            <v>2238</v>
          </cell>
        </row>
        <row r="11832">
          <cell r="B11832" t="str">
            <v>ENLATADOS E CONSERVAS</v>
          </cell>
          <cell r="C11832" t="str">
            <v>(-) Custo dos produtos vendidos (CMV)</v>
          </cell>
          <cell r="I11832" t="str">
            <v>novembro</v>
          </cell>
          <cell r="N11832">
            <v>1787.98</v>
          </cell>
        </row>
        <row r="11833">
          <cell r="B11833" t="str">
            <v>BEBIDAS NAO ALCOOLICAS</v>
          </cell>
          <cell r="C11833" t="str">
            <v>(-) Custo dos produtos vendidos (CMV)</v>
          </cell>
          <cell r="I11833" t="str">
            <v>novembro</v>
          </cell>
          <cell r="N11833">
            <v>3960</v>
          </cell>
        </row>
        <row r="11834">
          <cell r="B11834" t="str">
            <v>BEBIDAS NAO ALCOOLICAS</v>
          </cell>
          <cell r="C11834" t="str">
            <v>(-) Custo dos produtos vendidos (CMV)</v>
          </cell>
          <cell r="I11834" t="str">
            <v>novembro</v>
          </cell>
          <cell r="N11834">
            <v>260</v>
          </cell>
        </row>
        <row r="11835">
          <cell r="B11835" t="str">
            <v>BEBIDAS ALCOOLICAS</v>
          </cell>
          <cell r="C11835" t="str">
            <v>(-) Custo dos produtos vendidos (CMV)</v>
          </cell>
          <cell r="I11835" t="str">
            <v>novembro</v>
          </cell>
          <cell r="N11835">
            <v>839.47</v>
          </cell>
        </row>
        <row r="11836">
          <cell r="B11836" t="str">
            <v>HORTIFRUTI</v>
          </cell>
          <cell r="C11836" t="str">
            <v>(-) Custo dos produtos vendidos (CMV)</v>
          </cell>
          <cell r="I11836" t="str">
            <v>novembro</v>
          </cell>
          <cell r="N11836">
            <v>5760.9</v>
          </cell>
        </row>
        <row r="11837">
          <cell r="B11837" t="str">
            <v>PESCADOS</v>
          </cell>
          <cell r="C11837" t="str">
            <v>(-) Custo dos produtos vendidos (CMV)</v>
          </cell>
          <cell r="I11837" t="str">
            <v>novembro</v>
          </cell>
          <cell r="N11837">
            <v>290</v>
          </cell>
        </row>
        <row r="11838">
          <cell r="B11838" t="str">
            <v>HORTIFRUTI</v>
          </cell>
          <cell r="C11838" t="str">
            <v>(-) Custo dos produtos vendidos (CMV)</v>
          </cell>
          <cell r="I11838" t="str">
            <v>novembro</v>
          </cell>
          <cell r="N11838">
            <v>310</v>
          </cell>
        </row>
        <row r="11839">
          <cell r="B11839" t="str">
            <v>CARNES E AVES</v>
          </cell>
          <cell r="C11839" t="str">
            <v>(-) Custo dos produtos vendidos (CMV)</v>
          </cell>
          <cell r="I11839" t="str">
            <v>novembro</v>
          </cell>
          <cell r="N11839">
            <v>1361.51</v>
          </cell>
        </row>
        <row r="11840">
          <cell r="B11840" t="str">
            <v>PESCADOS</v>
          </cell>
          <cell r="C11840" t="str">
            <v>(-) Custo dos produtos vendidos (CMV)</v>
          </cell>
          <cell r="I11840" t="str">
            <v>novembro</v>
          </cell>
          <cell r="N11840">
            <v>1731.75</v>
          </cell>
        </row>
        <row r="11841">
          <cell r="B11841" t="str">
            <v>CARNES E AVES</v>
          </cell>
          <cell r="C11841" t="str">
            <v>(-) Custo dos produtos vendidos (CMV)</v>
          </cell>
          <cell r="I11841" t="str">
            <v>novembro</v>
          </cell>
          <cell r="N11841">
            <v>1586.06</v>
          </cell>
        </row>
        <row r="11842">
          <cell r="B11842" t="str">
            <v>CARVAO</v>
          </cell>
          <cell r="C11842" t="str">
            <v>(-) Custo dos produtos vendidos (CMV)</v>
          </cell>
          <cell r="I11842" t="str">
            <v>novembro</v>
          </cell>
          <cell r="N11842">
            <v>2244</v>
          </cell>
        </row>
        <row r="11843">
          <cell r="B11843" t="str">
            <v>CARNES E AVES</v>
          </cell>
          <cell r="C11843" t="str">
            <v>(-) Custo dos produtos vendidos (CMV)</v>
          </cell>
          <cell r="I11843" t="str">
            <v>novembro</v>
          </cell>
          <cell r="N11843">
            <v>727.53</v>
          </cell>
        </row>
        <row r="11844">
          <cell r="B11844" t="str">
            <v>CARNES E AVES</v>
          </cell>
          <cell r="C11844" t="str">
            <v>(-) Custo dos produtos vendidos (CMV)</v>
          </cell>
          <cell r="I11844" t="str">
            <v>novembro</v>
          </cell>
          <cell r="N11844">
            <v>4367.54</v>
          </cell>
        </row>
        <row r="11845">
          <cell r="B11845" t="str">
            <v>CERVEJA</v>
          </cell>
          <cell r="C11845" t="str">
            <v>(-) Custo dos produtos vendidos (CMV)</v>
          </cell>
          <cell r="I11845" t="str">
            <v>novembro</v>
          </cell>
          <cell r="N11845">
            <v>2237.41</v>
          </cell>
        </row>
        <row r="11846">
          <cell r="B11846" t="str">
            <v>HORTIFRUTI</v>
          </cell>
          <cell r="C11846" t="str">
            <v>(-) Custo dos produtos vendidos (CMV)</v>
          </cell>
          <cell r="I11846" t="str">
            <v>novembro</v>
          </cell>
          <cell r="N11846">
            <v>236.94</v>
          </cell>
        </row>
        <row r="11847">
          <cell r="B11847" t="str">
            <v>SECOS - MERCEARIA</v>
          </cell>
          <cell r="C11847" t="str">
            <v>(-) Custo dos produtos vendidos (CMV)</v>
          </cell>
          <cell r="I11847" t="str">
            <v>novembro</v>
          </cell>
          <cell r="N11847">
            <v>1093.73</v>
          </cell>
        </row>
        <row r="11848">
          <cell r="B11848" t="str">
            <v>CARNES E AVES</v>
          </cell>
          <cell r="C11848" t="str">
            <v>(-) Custo dos produtos vendidos (CMV)</v>
          </cell>
          <cell r="I11848" t="str">
            <v>novembro</v>
          </cell>
          <cell r="N11848">
            <v>1623.1</v>
          </cell>
        </row>
        <row r="11849">
          <cell r="B11849" t="str">
            <v>CARNES E AVES</v>
          </cell>
          <cell r="C11849" t="str">
            <v>(-) Custo dos produtos vendidos (CMV)</v>
          </cell>
          <cell r="I11849" t="str">
            <v>novembro</v>
          </cell>
          <cell r="N11849">
            <v>2555.8200000000002</v>
          </cell>
        </row>
        <row r="11850">
          <cell r="B11850" t="str">
            <v>LATICINIOS / OVOS</v>
          </cell>
          <cell r="C11850" t="str">
            <v>(-) Custo dos produtos vendidos (CMV)</v>
          </cell>
          <cell r="I11850" t="str">
            <v>novembro</v>
          </cell>
          <cell r="N11850">
            <v>284.85000000000002</v>
          </cell>
        </row>
        <row r="11851">
          <cell r="B11851" t="str">
            <v>GELO</v>
          </cell>
          <cell r="C11851" t="str">
            <v>(-) Custo dos produtos vendidos (CMV)</v>
          </cell>
          <cell r="I11851" t="str">
            <v>novembro</v>
          </cell>
          <cell r="N11851">
            <v>466.2</v>
          </cell>
        </row>
        <row r="11852">
          <cell r="B11852" t="str">
            <v>CARNES E AVES</v>
          </cell>
          <cell r="C11852" t="str">
            <v>(-) Custo dos produtos vendidos (CMV)</v>
          </cell>
          <cell r="I11852" t="str">
            <v>novembro</v>
          </cell>
          <cell r="N11852">
            <v>744</v>
          </cell>
        </row>
        <row r="11853">
          <cell r="B11853" t="str">
            <v>BEBIDAS NAO ALCOOLICAS</v>
          </cell>
          <cell r="C11853" t="str">
            <v>(-) Custo dos produtos vendidos (CMV)</v>
          </cell>
          <cell r="I11853" t="str">
            <v>novembro</v>
          </cell>
          <cell r="N11853">
            <v>348</v>
          </cell>
        </row>
        <row r="11854">
          <cell r="B11854" t="str">
            <v>CARNES E AVES</v>
          </cell>
          <cell r="C11854" t="str">
            <v>(-) Custo dos produtos vendidos (CMV)</v>
          </cell>
          <cell r="I11854" t="str">
            <v>novembro</v>
          </cell>
          <cell r="N11854">
            <v>1185.82</v>
          </cell>
        </row>
        <row r="11855">
          <cell r="B11855" t="str">
            <v>PESCADOS</v>
          </cell>
          <cell r="C11855" t="str">
            <v>(-) Custo dos produtos vendidos (CMV)</v>
          </cell>
          <cell r="I11855" t="str">
            <v>novembro</v>
          </cell>
          <cell r="N11855">
            <v>305</v>
          </cell>
        </row>
        <row r="11856">
          <cell r="B11856" t="str">
            <v>BEBIDAS NAO ALCOOLICAS</v>
          </cell>
          <cell r="C11856" t="str">
            <v>(-) Custo dos produtos vendidos (CMV)</v>
          </cell>
          <cell r="I11856" t="str">
            <v>novembro</v>
          </cell>
          <cell r="N11856">
            <v>1139.94</v>
          </cell>
        </row>
        <row r="11857">
          <cell r="B11857" t="str">
            <v>HORTIFRUTI</v>
          </cell>
          <cell r="C11857" t="str">
            <v>(-) Custo dos produtos vendidos (CMV)</v>
          </cell>
          <cell r="I11857" t="str">
            <v>novembro</v>
          </cell>
          <cell r="N11857">
            <v>1187.2</v>
          </cell>
        </row>
        <row r="11858">
          <cell r="B11858" t="str">
            <v>VINHOS</v>
          </cell>
          <cell r="C11858" t="str">
            <v>(-) Custo dos produtos vendidos (CMV)</v>
          </cell>
          <cell r="I11858" t="str">
            <v>novembro</v>
          </cell>
          <cell r="N11858">
            <v>3371.66</v>
          </cell>
        </row>
        <row r="11859">
          <cell r="B11859" t="str">
            <v>SECOS - MERCEARIA</v>
          </cell>
          <cell r="C11859" t="str">
            <v>(-) Custo dos produtos vendidos (CMV)</v>
          </cell>
          <cell r="I11859" t="str">
            <v>novembro</v>
          </cell>
          <cell r="N11859">
            <v>539.61</v>
          </cell>
        </row>
        <row r="11860">
          <cell r="B11860" t="str">
            <v>CARNES E AVES</v>
          </cell>
          <cell r="C11860" t="str">
            <v>(-) Custo dos produtos vendidos (CMV)</v>
          </cell>
          <cell r="I11860" t="str">
            <v>novembro</v>
          </cell>
          <cell r="N11860">
            <v>2382.6999999999998</v>
          </cell>
        </row>
        <row r="11861">
          <cell r="B11861" t="str">
            <v>LATICINIOS / OVOS</v>
          </cell>
          <cell r="C11861" t="str">
            <v>(-) Custo dos produtos vendidos (CMV)</v>
          </cell>
          <cell r="I11861" t="str">
            <v>novembro</v>
          </cell>
          <cell r="N11861">
            <v>514.17999999999995</v>
          </cell>
        </row>
        <row r="11862">
          <cell r="B11862" t="str">
            <v>LATICINIOS / OVOS</v>
          </cell>
          <cell r="C11862" t="str">
            <v>(-) Custo dos produtos vendidos (CMV)</v>
          </cell>
          <cell r="I11862" t="str">
            <v>novembro</v>
          </cell>
          <cell r="N11862">
            <v>823.2</v>
          </cell>
        </row>
        <row r="11863">
          <cell r="B11863" t="str">
            <v>FRIOS E CONGELADOS</v>
          </cell>
          <cell r="C11863" t="str">
            <v>(-) Custo dos produtos vendidos (CMV)</v>
          </cell>
          <cell r="I11863" t="str">
            <v>novembro</v>
          </cell>
          <cell r="N11863">
            <v>1393.2</v>
          </cell>
        </row>
        <row r="11864">
          <cell r="B11864" t="str">
            <v>SECOS - MERCEARIA</v>
          </cell>
          <cell r="C11864" t="str">
            <v>(-) Custo dos produtos vendidos (CMV)</v>
          </cell>
          <cell r="I11864" t="str">
            <v>novembro</v>
          </cell>
          <cell r="N11864">
            <v>928.2</v>
          </cell>
        </row>
        <row r="11865">
          <cell r="B11865" t="str">
            <v>SECOS - MERCEARIA</v>
          </cell>
          <cell r="C11865" t="str">
            <v>(-) Custo dos produtos vendidos (CMV)</v>
          </cell>
          <cell r="I11865" t="str">
            <v>novembro</v>
          </cell>
          <cell r="N11865">
            <v>365.65</v>
          </cell>
        </row>
        <row r="11866">
          <cell r="B11866" t="str">
            <v>LATICINIOS / OVOS</v>
          </cell>
          <cell r="C11866" t="str">
            <v>(-) Custo dos produtos vendidos (CMV)</v>
          </cell>
          <cell r="I11866" t="str">
            <v>novembro</v>
          </cell>
          <cell r="N11866">
            <v>6070.4</v>
          </cell>
        </row>
        <row r="11867">
          <cell r="B11867" t="str">
            <v>HORTIFRUTI</v>
          </cell>
          <cell r="C11867" t="str">
            <v>(-) Custo dos produtos vendidos (CMV)</v>
          </cell>
          <cell r="I11867" t="str">
            <v>novembro</v>
          </cell>
          <cell r="N11867">
            <v>6755.44</v>
          </cell>
        </row>
        <row r="11868">
          <cell r="B11868" t="str">
            <v>CARNES E AVES</v>
          </cell>
          <cell r="C11868" t="str">
            <v>(-) Custo dos produtos vendidos (CMV)</v>
          </cell>
          <cell r="I11868" t="str">
            <v>novembro</v>
          </cell>
          <cell r="N11868">
            <v>2114.5700000000002</v>
          </cell>
        </row>
        <row r="11869">
          <cell r="B11869" t="str">
            <v>FRIOS E CONGELADOS</v>
          </cell>
          <cell r="C11869" t="str">
            <v>(-) Custo dos produtos vendidos (CMV)</v>
          </cell>
          <cell r="I11869" t="str">
            <v>novembro</v>
          </cell>
          <cell r="N11869">
            <v>315</v>
          </cell>
        </row>
        <row r="11870">
          <cell r="B11870" t="str">
            <v>ENLATADOS E CONSERVAS</v>
          </cell>
          <cell r="C11870" t="str">
            <v>(-) Custo dos produtos vendidos (CMV)</v>
          </cell>
          <cell r="I11870" t="str">
            <v>novembro</v>
          </cell>
          <cell r="N11870">
            <v>285</v>
          </cell>
        </row>
        <row r="11871">
          <cell r="B11871" t="str">
            <v>CERVEJA</v>
          </cell>
          <cell r="C11871" t="str">
            <v>(-) Custo dos produtos vendidos (CMV)</v>
          </cell>
          <cell r="I11871" t="str">
            <v>novembro</v>
          </cell>
          <cell r="N11871">
            <v>2172.7199999999998</v>
          </cell>
        </row>
        <row r="11872">
          <cell r="B11872" t="str">
            <v>CERVEJA</v>
          </cell>
          <cell r="C11872" t="str">
            <v>(-) Custo dos produtos vendidos (CMV)</v>
          </cell>
          <cell r="I11872" t="str">
            <v>novembro</v>
          </cell>
          <cell r="N11872">
            <v>1458.08</v>
          </cell>
        </row>
        <row r="11873">
          <cell r="B11873" t="str">
            <v>LATICINIOS / OVOS</v>
          </cell>
          <cell r="C11873" t="str">
            <v>(-) Custo dos produtos vendidos (CMV)</v>
          </cell>
          <cell r="I11873" t="str">
            <v>novembro</v>
          </cell>
          <cell r="N11873">
            <v>379.8</v>
          </cell>
        </row>
        <row r="11874">
          <cell r="B11874" t="str">
            <v>SECOS - MERCEARIA</v>
          </cell>
          <cell r="C11874" t="str">
            <v>(-) Custo dos produtos vendidos (CMV)</v>
          </cell>
          <cell r="I11874" t="str">
            <v>novembro</v>
          </cell>
          <cell r="N11874">
            <v>2630.91</v>
          </cell>
        </row>
        <row r="11875">
          <cell r="B11875" t="str">
            <v>VINHOS</v>
          </cell>
          <cell r="C11875" t="str">
            <v>(-) Custo dos produtos vendidos (CMV)</v>
          </cell>
          <cell r="I11875" t="str">
            <v>novembro</v>
          </cell>
          <cell r="N11875">
            <v>4251.88</v>
          </cell>
        </row>
        <row r="11876">
          <cell r="B11876" t="str">
            <v>PESCADOS</v>
          </cell>
          <cell r="C11876" t="str">
            <v>(-) Custo dos produtos vendidos (CMV)</v>
          </cell>
          <cell r="I11876" t="str">
            <v>novembro</v>
          </cell>
          <cell r="N11876">
            <v>898.8</v>
          </cell>
        </row>
        <row r="11877">
          <cell r="B11877" t="str">
            <v>CARNES E AVES</v>
          </cell>
          <cell r="C11877" t="str">
            <v>(-) Custo dos produtos vendidos (CMV)</v>
          </cell>
          <cell r="I11877" t="str">
            <v>novembro</v>
          </cell>
          <cell r="N11877">
            <v>7315.73</v>
          </cell>
        </row>
        <row r="11878">
          <cell r="B11878" t="str">
            <v>CARNES E AVES</v>
          </cell>
          <cell r="C11878" t="str">
            <v>(-) Custo dos produtos vendidos (CMV)</v>
          </cell>
          <cell r="I11878" t="str">
            <v>novembro</v>
          </cell>
          <cell r="N11878">
            <v>601.97</v>
          </cell>
        </row>
        <row r="11879">
          <cell r="B11879" t="str">
            <v>PESCADOS</v>
          </cell>
          <cell r="C11879" t="str">
            <v>(-) Custo dos produtos vendidos (CMV)</v>
          </cell>
          <cell r="I11879" t="str">
            <v>novembro</v>
          </cell>
          <cell r="N11879">
            <v>725</v>
          </cell>
        </row>
        <row r="11880">
          <cell r="B11880" t="str">
            <v>BEBIDAS NAO ALCOOLICAS</v>
          </cell>
          <cell r="C11880" t="str">
            <v>(-) Custo dos produtos vendidos (CMV)</v>
          </cell>
          <cell r="I11880" t="str">
            <v>novembro</v>
          </cell>
          <cell r="N11880">
            <v>816.92</v>
          </cell>
        </row>
        <row r="11881">
          <cell r="B11881" t="str">
            <v>SECOS - MERCEARIA</v>
          </cell>
          <cell r="C11881" t="str">
            <v>(-) Custo dos produtos vendidos (CMV)</v>
          </cell>
          <cell r="I11881" t="str">
            <v>novembro</v>
          </cell>
          <cell r="N11881">
            <v>348.6</v>
          </cell>
        </row>
        <row r="11882">
          <cell r="B11882" t="str">
            <v>CARNES E AVES</v>
          </cell>
          <cell r="C11882" t="str">
            <v>(-) Custo dos produtos vendidos (CMV)</v>
          </cell>
          <cell r="I11882" t="str">
            <v>novembro</v>
          </cell>
          <cell r="N11882">
            <v>2857.51</v>
          </cell>
        </row>
        <row r="11883">
          <cell r="B11883" t="str">
            <v>BEBIDAS ALCOOLICAS</v>
          </cell>
          <cell r="C11883" t="str">
            <v>(-) Custo dos produtos vendidos (CMV)</v>
          </cell>
          <cell r="I11883" t="str">
            <v>novembro</v>
          </cell>
          <cell r="N11883">
            <v>1460.91</v>
          </cell>
        </row>
        <row r="11884">
          <cell r="B11884" t="str">
            <v>CARVAO</v>
          </cell>
          <cell r="C11884" t="str">
            <v>(-) Custo dos produtos vendidos (CMV)</v>
          </cell>
          <cell r="I11884" t="str">
            <v>novembro</v>
          </cell>
          <cell r="N11884">
            <v>1020</v>
          </cell>
        </row>
        <row r="11885">
          <cell r="B11885" t="str">
            <v>PAES, MASSAS E SALGADOS</v>
          </cell>
          <cell r="C11885" t="str">
            <v>(-) Custo dos produtos vendidos (CMV)</v>
          </cell>
          <cell r="I11885" t="str">
            <v>novembro</v>
          </cell>
          <cell r="N11885">
            <v>1885</v>
          </cell>
        </row>
        <row r="11886">
          <cell r="B11886" t="str">
            <v>VINHOS</v>
          </cell>
          <cell r="C11886" t="str">
            <v>(-) Custo dos produtos vendidos (CMV)</v>
          </cell>
          <cell r="I11886" t="str">
            <v>novembro</v>
          </cell>
          <cell r="N11886">
            <v>2355</v>
          </cell>
        </row>
        <row r="11887">
          <cell r="B11887" t="str">
            <v>BEBIDAS NAO ALCOOLICAS</v>
          </cell>
          <cell r="C11887" t="str">
            <v>(-) Custo dos produtos vendidos (CMV)</v>
          </cell>
          <cell r="I11887" t="str">
            <v>novembro</v>
          </cell>
          <cell r="N11887">
            <v>2267.31</v>
          </cell>
        </row>
        <row r="11888">
          <cell r="B11888" t="str">
            <v>CARNES E AVES</v>
          </cell>
          <cell r="C11888" t="str">
            <v>(-) Custo dos produtos vendidos (CMV)</v>
          </cell>
          <cell r="I11888" t="str">
            <v>novembro</v>
          </cell>
          <cell r="N11888">
            <v>5835.56</v>
          </cell>
        </row>
        <row r="11889">
          <cell r="B11889" t="str">
            <v>SECOS - MERCEARIA</v>
          </cell>
          <cell r="C11889" t="str">
            <v>(-) Custo dos produtos vendidos (CMV)</v>
          </cell>
          <cell r="I11889" t="str">
            <v>novembro</v>
          </cell>
          <cell r="N11889">
            <v>371.6</v>
          </cell>
        </row>
        <row r="11890">
          <cell r="B11890" t="str">
            <v>SECOS - MERCEARIA</v>
          </cell>
          <cell r="C11890" t="str">
            <v>(-) Custo dos produtos vendidos (CMV)</v>
          </cell>
          <cell r="I11890" t="str">
            <v>novembro</v>
          </cell>
          <cell r="N11890">
            <v>211.2</v>
          </cell>
        </row>
        <row r="11891">
          <cell r="B11891" t="str">
            <v>VINHOS</v>
          </cell>
          <cell r="C11891" t="str">
            <v>(-) Custo dos produtos vendidos (CMV)</v>
          </cell>
          <cell r="I11891" t="str">
            <v>novembro</v>
          </cell>
          <cell r="N11891">
            <v>2193.34</v>
          </cell>
        </row>
        <row r="11892">
          <cell r="B11892" t="str">
            <v>CARNES E AVES</v>
          </cell>
          <cell r="C11892" t="str">
            <v>(-) Custo dos produtos vendidos (CMV)</v>
          </cell>
          <cell r="I11892" t="str">
            <v>novembro</v>
          </cell>
          <cell r="N11892">
            <v>4236.5</v>
          </cell>
        </row>
        <row r="11893">
          <cell r="B11893" t="str">
            <v>PESCADOS</v>
          </cell>
          <cell r="C11893" t="str">
            <v>(-) Custo dos produtos vendidos (CMV)</v>
          </cell>
          <cell r="I11893" t="str">
            <v>novembro</v>
          </cell>
          <cell r="N11893">
            <v>4609.5</v>
          </cell>
        </row>
        <row r="11894">
          <cell r="B11894" t="str">
            <v>HORTIFRUTI</v>
          </cell>
          <cell r="C11894" t="str">
            <v>(-) Custo dos produtos vendidos (CMV)</v>
          </cell>
          <cell r="I11894" t="str">
            <v>novembro</v>
          </cell>
          <cell r="N11894">
            <v>1194.05</v>
          </cell>
        </row>
        <row r="11895">
          <cell r="B11895" t="str">
            <v>BEBIDAS NAO ALCOOLICAS</v>
          </cell>
          <cell r="C11895" t="str">
            <v>(-) Custo dos produtos vendidos (CMV)</v>
          </cell>
          <cell r="I11895" t="str">
            <v>novembro</v>
          </cell>
          <cell r="N11895">
            <v>1850</v>
          </cell>
        </row>
        <row r="11896">
          <cell r="B11896" t="str">
            <v>BEBIDAS NAO ALCOOLICAS</v>
          </cell>
          <cell r="C11896" t="str">
            <v>(-) Custo dos produtos vendidos (CMV)</v>
          </cell>
          <cell r="I11896" t="str">
            <v>novembro</v>
          </cell>
          <cell r="N11896">
            <v>2880</v>
          </cell>
        </row>
        <row r="11897">
          <cell r="B11897" t="str">
            <v>FRIOS E CONGELADOS</v>
          </cell>
          <cell r="C11897" t="str">
            <v>(-) Custo dos produtos vendidos (CMV)</v>
          </cell>
          <cell r="I11897" t="str">
            <v>novembro</v>
          </cell>
          <cell r="N11897">
            <v>1883.67</v>
          </cell>
        </row>
        <row r="11898">
          <cell r="B11898" t="str">
            <v>BEBIDAS ALCOOLICAS</v>
          </cell>
          <cell r="C11898" t="str">
            <v>(-) Custo dos produtos vendidos (CMV)</v>
          </cell>
          <cell r="I11898" t="str">
            <v>novembro</v>
          </cell>
          <cell r="N11898">
            <v>3742.78</v>
          </cell>
        </row>
        <row r="11899">
          <cell r="B11899" t="str">
            <v>FRIOS E CONGELADOS</v>
          </cell>
          <cell r="C11899" t="str">
            <v>(-) Custo dos produtos vendidos (CMV)</v>
          </cell>
          <cell r="I11899" t="str">
            <v>novembro</v>
          </cell>
          <cell r="N11899">
            <v>312.25</v>
          </cell>
        </row>
        <row r="11900">
          <cell r="B11900" t="str">
            <v>PAES, MASSAS E SALGADOS</v>
          </cell>
          <cell r="C11900" t="str">
            <v>(-) Custo dos produtos vendidos (CMV)</v>
          </cell>
          <cell r="I11900" t="str">
            <v>novembro</v>
          </cell>
          <cell r="N11900">
            <v>1242</v>
          </cell>
        </row>
        <row r="11901">
          <cell r="B11901" t="str">
            <v>PAES, MASSAS E SALGADOS</v>
          </cell>
          <cell r="C11901" t="str">
            <v>(-) Custo dos produtos vendidos (CMV)</v>
          </cell>
          <cell r="I11901" t="str">
            <v>novembro</v>
          </cell>
          <cell r="N11901">
            <v>1445</v>
          </cell>
        </row>
        <row r="11902">
          <cell r="B11902" t="str">
            <v>CARNES E AVES</v>
          </cell>
          <cell r="C11902" t="str">
            <v>(-) Custo dos produtos vendidos (CMV)</v>
          </cell>
          <cell r="I11902" t="str">
            <v>novembro</v>
          </cell>
          <cell r="N11902">
            <v>1930.12</v>
          </cell>
        </row>
        <row r="11903">
          <cell r="B11903" t="str">
            <v>PESCADOS</v>
          </cell>
          <cell r="C11903" t="str">
            <v>(-) Custo dos produtos vendidos (CMV)</v>
          </cell>
          <cell r="I11903" t="str">
            <v>novembro</v>
          </cell>
          <cell r="N11903">
            <v>152.5</v>
          </cell>
        </row>
        <row r="11904">
          <cell r="B11904" t="str">
            <v>CARNES E AVES</v>
          </cell>
          <cell r="C11904" t="str">
            <v>(-) Custo dos produtos vendidos (CMV)</v>
          </cell>
          <cell r="I11904" t="str">
            <v>novembro</v>
          </cell>
          <cell r="N11904">
            <v>1386.77</v>
          </cell>
        </row>
        <row r="11905">
          <cell r="B11905" t="str">
            <v>LATICINIOS / OVOS</v>
          </cell>
          <cell r="C11905" t="str">
            <v>(-) Custo dos produtos vendidos (CMV)</v>
          </cell>
          <cell r="I11905" t="str">
            <v>novembro</v>
          </cell>
          <cell r="N11905">
            <v>570</v>
          </cell>
        </row>
        <row r="11906">
          <cell r="B11906" t="str">
            <v>SECOS - MERCEARIA</v>
          </cell>
          <cell r="C11906" t="str">
            <v>(-) Custo dos produtos vendidos (CMV)</v>
          </cell>
          <cell r="I11906" t="str">
            <v>novembro</v>
          </cell>
          <cell r="N11906">
            <v>1086.2</v>
          </cell>
        </row>
        <row r="11907">
          <cell r="B11907" t="str">
            <v>HORTIFRUTI</v>
          </cell>
          <cell r="C11907" t="str">
            <v>(-) Custo dos produtos vendidos (CMV)</v>
          </cell>
          <cell r="I11907" t="str">
            <v>novembro</v>
          </cell>
          <cell r="N11907">
            <v>929.94</v>
          </cell>
        </row>
        <row r="11908">
          <cell r="B11908" t="str">
            <v>SECOS - MERCEARIA</v>
          </cell>
          <cell r="C11908" t="str">
            <v>(-) Custo dos produtos vendidos (CMV)</v>
          </cell>
          <cell r="I11908" t="str">
            <v>novembro</v>
          </cell>
          <cell r="N11908">
            <v>971.44</v>
          </cell>
        </row>
        <row r="11909">
          <cell r="B11909" t="str">
            <v>GELO</v>
          </cell>
          <cell r="C11909" t="str">
            <v>(-) Custo dos produtos vendidos (CMV)</v>
          </cell>
          <cell r="I11909" t="str">
            <v>novembro</v>
          </cell>
          <cell r="N11909">
            <v>801.6</v>
          </cell>
        </row>
        <row r="11910">
          <cell r="B11910" t="str">
            <v>GELO</v>
          </cell>
          <cell r="C11910" t="str">
            <v>(-) Custo dos produtos vendidos (CMV)</v>
          </cell>
          <cell r="I11910" t="str">
            <v>novembro</v>
          </cell>
          <cell r="N11910">
            <v>466.2</v>
          </cell>
        </row>
        <row r="11911">
          <cell r="B11911" t="str">
            <v>SECOS - MERCEARIA</v>
          </cell>
          <cell r="C11911" t="str">
            <v>(-) Custo dos produtos vendidos (CMV)</v>
          </cell>
          <cell r="I11911" t="str">
            <v>novembro</v>
          </cell>
          <cell r="N11911">
            <v>1505.06</v>
          </cell>
        </row>
        <row r="11912">
          <cell r="B11912" t="str">
            <v>BEBIDAS ALCOOLICAS</v>
          </cell>
          <cell r="C11912" t="str">
            <v>(-) Custo dos produtos vendidos (CMV)</v>
          </cell>
          <cell r="I11912" t="str">
            <v>novembro</v>
          </cell>
          <cell r="N11912">
            <v>762</v>
          </cell>
        </row>
        <row r="11913">
          <cell r="B11913" t="str">
            <v>PAES, MASSAS E SALGADOS</v>
          </cell>
          <cell r="C11913" t="str">
            <v>(-) Custo dos produtos vendidos (CMV)</v>
          </cell>
          <cell r="I11913" t="str">
            <v>novembro</v>
          </cell>
          <cell r="N11913">
            <v>1540</v>
          </cell>
        </row>
        <row r="11914">
          <cell r="B11914" t="str">
            <v>SECOS - MERCEARIA</v>
          </cell>
          <cell r="C11914" t="str">
            <v>(-) Custo dos produtos vendidos (CMV)</v>
          </cell>
          <cell r="I11914" t="str">
            <v>novembro</v>
          </cell>
          <cell r="N11914">
            <v>1354.28</v>
          </cell>
        </row>
        <row r="11915">
          <cell r="B11915" t="str">
            <v>SECOS - MERCEARIA</v>
          </cell>
          <cell r="C11915" t="str">
            <v>(-) Custo dos produtos vendidos (CMV)</v>
          </cell>
          <cell r="I11915" t="str">
            <v>novembro</v>
          </cell>
          <cell r="N11915">
            <v>302.10000000000002</v>
          </cell>
        </row>
        <row r="11916">
          <cell r="B11916" t="str">
            <v>CARNES E AVES</v>
          </cell>
          <cell r="C11916" t="str">
            <v>(-) Custo dos produtos vendidos (CMV)</v>
          </cell>
          <cell r="I11916" t="str">
            <v>novembro</v>
          </cell>
          <cell r="N11916">
            <v>477.6</v>
          </cell>
        </row>
        <row r="11917">
          <cell r="B11917" t="str">
            <v>SECOS - MERCEARIA</v>
          </cell>
          <cell r="C11917" t="str">
            <v>(-) Custo dos produtos vendidos (CMV)</v>
          </cell>
          <cell r="I11917" t="str">
            <v>novembro</v>
          </cell>
          <cell r="N11917">
            <v>1020.04</v>
          </cell>
        </row>
        <row r="11918">
          <cell r="B11918" t="str">
            <v>CARNES E AVES</v>
          </cell>
          <cell r="C11918" t="str">
            <v>(-) Custo dos produtos vendidos (CMV)</v>
          </cell>
          <cell r="I11918" t="str">
            <v>novembro</v>
          </cell>
          <cell r="N11918">
            <v>2554.6999999999998</v>
          </cell>
        </row>
        <row r="11919">
          <cell r="B11919" t="str">
            <v>SECOS - MERCEARIA</v>
          </cell>
          <cell r="C11919" t="str">
            <v>(-) Custo dos produtos vendidos (CMV)</v>
          </cell>
          <cell r="I11919" t="str">
            <v>novembro</v>
          </cell>
          <cell r="N11919">
            <v>695.94</v>
          </cell>
        </row>
        <row r="11920">
          <cell r="B11920" t="str">
            <v>PAES, MASSAS E SALGADOS</v>
          </cell>
          <cell r="C11920" t="str">
            <v>(-) Custo dos produtos vendidos (CMV)</v>
          </cell>
          <cell r="I11920" t="str">
            <v>novembro</v>
          </cell>
          <cell r="N11920">
            <v>2011.25</v>
          </cell>
        </row>
        <row r="11921">
          <cell r="B11921" t="str">
            <v>VINHOS</v>
          </cell>
          <cell r="C11921" t="str">
            <v>(-) Custo dos produtos vendidos (CMV)</v>
          </cell>
          <cell r="I11921" t="str">
            <v>novembro</v>
          </cell>
          <cell r="N11921">
            <v>2238</v>
          </cell>
        </row>
        <row r="11922">
          <cell r="B11922" t="str">
            <v>PESCADOS</v>
          </cell>
          <cell r="C11922" t="str">
            <v>(-) Custo dos produtos vendidos (CMV)</v>
          </cell>
          <cell r="I11922" t="str">
            <v>novembro</v>
          </cell>
          <cell r="N11922">
            <v>1797.6</v>
          </cell>
        </row>
        <row r="11923">
          <cell r="B11923" t="str">
            <v>BEBIDAS ALCOOLICAS</v>
          </cell>
          <cell r="C11923" t="str">
            <v>(-) Custo dos produtos vendidos (CMV)</v>
          </cell>
          <cell r="I11923" t="str">
            <v>novembro</v>
          </cell>
          <cell r="N11923">
            <v>839.46</v>
          </cell>
        </row>
        <row r="11924">
          <cell r="B11924" t="str">
            <v>PESCADOS</v>
          </cell>
          <cell r="C11924" t="str">
            <v>(-) Custo dos produtos vendidos (CMV)</v>
          </cell>
          <cell r="I11924" t="str">
            <v>novembro</v>
          </cell>
          <cell r="N11924">
            <v>2498.5</v>
          </cell>
        </row>
        <row r="11925">
          <cell r="B11925" t="str">
            <v>CARNES E AVES</v>
          </cell>
          <cell r="C11925" t="str">
            <v>(-) Custo dos produtos vendidos (CMV)</v>
          </cell>
          <cell r="I11925" t="str">
            <v>novembro</v>
          </cell>
          <cell r="N11925">
            <v>1361.52</v>
          </cell>
        </row>
        <row r="11926">
          <cell r="B11926" t="str">
            <v>CARNES E AVES</v>
          </cell>
          <cell r="C11926" t="str">
            <v>(-) Custo dos produtos vendidos (CMV)</v>
          </cell>
          <cell r="I11926" t="str">
            <v>novembro</v>
          </cell>
          <cell r="N11926">
            <v>727.53</v>
          </cell>
        </row>
        <row r="11927">
          <cell r="B11927" t="str">
            <v>VINHOS</v>
          </cell>
          <cell r="C11927" t="str">
            <v>(-) Custo dos produtos vendidos (CMV)</v>
          </cell>
          <cell r="I11927" t="str">
            <v>novembro</v>
          </cell>
          <cell r="N11927">
            <v>2334</v>
          </cell>
        </row>
        <row r="11928">
          <cell r="B11928" t="str">
            <v>CARNES E AVES</v>
          </cell>
          <cell r="C11928" t="str">
            <v>(-) Custo dos produtos vendidos (CMV)</v>
          </cell>
          <cell r="I11928" t="str">
            <v>novembro</v>
          </cell>
          <cell r="N11928">
            <v>4368.8500000000004</v>
          </cell>
        </row>
        <row r="11929">
          <cell r="B11929" t="str">
            <v>BEBIDAS NAO ALCOOLICAS</v>
          </cell>
          <cell r="C11929" t="str">
            <v>(-) Custo dos produtos vendidos (CMV)</v>
          </cell>
          <cell r="I11929" t="str">
            <v>novembro</v>
          </cell>
          <cell r="N11929">
            <v>1090.74</v>
          </cell>
        </row>
        <row r="11930">
          <cell r="B11930" t="str">
            <v>HORTIFRUTI</v>
          </cell>
          <cell r="C11930" t="str">
            <v>(-) Custo dos produtos vendidos (CMV)</v>
          </cell>
          <cell r="I11930" t="str">
            <v>novembro</v>
          </cell>
          <cell r="N11930">
            <v>4589.66</v>
          </cell>
        </row>
        <row r="11931">
          <cell r="B11931" t="str">
            <v>HORTIFRUTI</v>
          </cell>
          <cell r="C11931" t="str">
            <v>(-) Custo dos produtos vendidos (CMV)</v>
          </cell>
          <cell r="I11931" t="str">
            <v>novembro</v>
          </cell>
          <cell r="N11931">
            <v>154.85</v>
          </cell>
        </row>
        <row r="11932">
          <cell r="B11932" t="str">
            <v>CARNES E AVES</v>
          </cell>
          <cell r="C11932" t="str">
            <v>(-) Custo dos produtos vendidos (CMV)</v>
          </cell>
          <cell r="I11932" t="str">
            <v>novembro</v>
          </cell>
          <cell r="N11932">
            <v>2424.39</v>
          </cell>
        </row>
        <row r="11933">
          <cell r="B11933" t="str">
            <v>CARNES E AVES</v>
          </cell>
          <cell r="C11933" t="str">
            <v>(-) Custo dos produtos vendidos (CMV)</v>
          </cell>
          <cell r="I11933" t="str">
            <v>novembro</v>
          </cell>
          <cell r="N11933">
            <v>1962.76</v>
          </cell>
        </row>
        <row r="11934">
          <cell r="B11934" t="str">
            <v>CARNES E AVES</v>
          </cell>
          <cell r="C11934" t="str">
            <v>(-) Custo dos produtos vendidos (CMV)</v>
          </cell>
          <cell r="I11934" t="str">
            <v>novembro</v>
          </cell>
          <cell r="N11934">
            <v>1623.1</v>
          </cell>
        </row>
        <row r="11935">
          <cell r="B11935" t="str">
            <v>CARNES E AVES</v>
          </cell>
          <cell r="C11935" t="str">
            <v>(-) Custo dos produtos vendidos (CMV)</v>
          </cell>
          <cell r="I11935" t="str">
            <v>novembro</v>
          </cell>
          <cell r="N11935">
            <v>2555.8200000000002</v>
          </cell>
        </row>
        <row r="11936">
          <cell r="B11936" t="str">
            <v>CARVAO</v>
          </cell>
          <cell r="C11936" t="str">
            <v>(-) Custo dos produtos vendidos (CMV)</v>
          </cell>
          <cell r="I11936" t="str">
            <v>novembro</v>
          </cell>
          <cell r="N11936">
            <v>2244</v>
          </cell>
        </row>
        <row r="11937">
          <cell r="B11937" t="str">
            <v>CARNES E AVES</v>
          </cell>
          <cell r="C11937" t="str">
            <v>(-) Custo dos produtos vendidos (CMV)</v>
          </cell>
          <cell r="I11937" t="str">
            <v>novembro</v>
          </cell>
          <cell r="N11937">
            <v>183.38</v>
          </cell>
        </row>
        <row r="11938">
          <cell r="B11938" t="str">
            <v>CERVEJA</v>
          </cell>
          <cell r="C11938" t="str">
            <v>(-) Custo dos produtos vendidos (CMV)</v>
          </cell>
          <cell r="I11938" t="str">
            <v>novembro</v>
          </cell>
          <cell r="N11938">
            <v>3670.34</v>
          </cell>
        </row>
        <row r="11939">
          <cell r="B11939" t="str">
            <v>SECOS - MERCEARIA</v>
          </cell>
          <cell r="C11939" t="str">
            <v>(-) Custo dos produtos vendidos (CMV)</v>
          </cell>
          <cell r="I11939" t="str">
            <v>novembro</v>
          </cell>
          <cell r="N11939">
            <v>3078.58</v>
          </cell>
        </row>
        <row r="11940">
          <cell r="B11940" t="str">
            <v>CARNES E AVES</v>
          </cell>
          <cell r="C11940" t="str">
            <v>(-) Custo dos produtos vendidos (CMV)</v>
          </cell>
          <cell r="I11940" t="str">
            <v>novembro</v>
          </cell>
          <cell r="N11940">
            <v>2438.1799999999998</v>
          </cell>
        </row>
        <row r="11941">
          <cell r="B11941" t="str">
            <v>SECOS - MERCEARIA</v>
          </cell>
          <cell r="C11941" t="str">
            <v>(-) Custo dos produtos vendidos (CMV)</v>
          </cell>
          <cell r="I11941" t="str">
            <v>novembro</v>
          </cell>
          <cell r="N11941">
            <v>379.8</v>
          </cell>
        </row>
        <row r="11942">
          <cell r="B11942" t="str">
            <v>GELO</v>
          </cell>
          <cell r="C11942" t="str">
            <v>(-) Custo dos produtos vendidos (CMV)</v>
          </cell>
          <cell r="I11942" t="str">
            <v>novembro</v>
          </cell>
          <cell r="N11942">
            <v>466.2</v>
          </cell>
        </row>
        <row r="11943">
          <cell r="B11943" t="str">
            <v>PESCADOS</v>
          </cell>
          <cell r="C11943" t="str">
            <v>(-) Custo dos produtos vendidos (CMV)</v>
          </cell>
          <cell r="I11943" t="str">
            <v>novembro</v>
          </cell>
          <cell r="N11943">
            <v>1258.5999999999999</v>
          </cell>
        </row>
        <row r="11944">
          <cell r="B11944" t="str">
            <v>SECOS - MERCEARIA</v>
          </cell>
          <cell r="C11944" t="str">
            <v>(-) Custo dos produtos vendidos (CMV)</v>
          </cell>
          <cell r="I11944" t="str">
            <v>novembro</v>
          </cell>
          <cell r="N11944">
            <v>354.81</v>
          </cell>
        </row>
        <row r="11945">
          <cell r="B11945" t="str">
            <v>SECOS - MERCEARIA</v>
          </cell>
          <cell r="C11945" t="str">
            <v>(-) Custo dos produtos vendidos (CMV)</v>
          </cell>
          <cell r="I11945" t="str">
            <v>novembro</v>
          </cell>
          <cell r="N11945">
            <v>45.47</v>
          </cell>
        </row>
        <row r="11946">
          <cell r="B11946" t="str">
            <v>VINHOS</v>
          </cell>
          <cell r="C11946" t="str">
            <v>(-) Custo dos produtos vendidos (CMV)</v>
          </cell>
          <cell r="I11946" t="str">
            <v>novembro</v>
          </cell>
          <cell r="N11946">
            <v>1235.5899999999999</v>
          </cell>
        </row>
        <row r="11947">
          <cell r="B11947" t="str">
            <v>FRIOS E CONGELADOS</v>
          </cell>
          <cell r="C11947" t="str">
            <v>(-) Custo dos produtos vendidos (CMV)</v>
          </cell>
          <cell r="I11947" t="str">
            <v>novembro</v>
          </cell>
          <cell r="N11947">
            <v>320.66000000000003</v>
          </cell>
        </row>
        <row r="11948">
          <cell r="B11948" t="str">
            <v>CARNES E AVES</v>
          </cell>
          <cell r="C11948" t="str">
            <v>(-) Custo dos produtos vendidos (CMV)</v>
          </cell>
          <cell r="I11948" t="str">
            <v>novembro</v>
          </cell>
          <cell r="N11948">
            <v>533.58000000000004</v>
          </cell>
        </row>
        <row r="11949">
          <cell r="B11949" t="str">
            <v>CARNES E AVES</v>
          </cell>
          <cell r="C11949" t="str">
            <v>(-) Custo dos produtos vendidos (CMV)</v>
          </cell>
          <cell r="I11949" t="str">
            <v>novembro</v>
          </cell>
          <cell r="N11949">
            <v>3948.1</v>
          </cell>
        </row>
        <row r="11950">
          <cell r="B11950" t="str">
            <v>BEBIDAS NAO ALCOOLICAS</v>
          </cell>
          <cell r="C11950" t="str">
            <v>(-) Custo dos produtos vendidos (CMV)</v>
          </cell>
          <cell r="I11950" t="str">
            <v>novembro</v>
          </cell>
          <cell r="N11950">
            <v>1442.73</v>
          </cell>
        </row>
        <row r="11951">
          <cell r="B11951" t="str">
            <v>CARNES E AVES</v>
          </cell>
          <cell r="C11951" t="str">
            <v>(-) Custo dos produtos vendidos (CMV)</v>
          </cell>
          <cell r="I11951" t="str">
            <v>novembro</v>
          </cell>
          <cell r="N11951">
            <v>1425.69</v>
          </cell>
        </row>
        <row r="11952">
          <cell r="B11952" t="str">
            <v>SECOS - MERCEARIA</v>
          </cell>
          <cell r="C11952" t="str">
            <v>(-) Custo dos produtos vendidos (CMV)</v>
          </cell>
          <cell r="I11952" t="str">
            <v>novembro</v>
          </cell>
          <cell r="N11952">
            <v>280</v>
          </cell>
        </row>
        <row r="11953">
          <cell r="B11953" t="str">
            <v>SECOS - MERCEARIA</v>
          </cell>
          <cell r="C11953" t="str">
            <v>(-) Custo dos produtos vendidos (CMV)</v>
          </cell>
          <cell r="I11953" t="str">
            <v>novembro</v>
          </cell>
          <cell r="N11953">
            <v>267.7</v>
          </cell>
        </row>
        <row r="11954">
          <cell r="B11954" t="str">
            <v>CARNES E AVES</v>
          </cell>
          <cell r="C11954" t="str">
            <v>(-) Custo dos produtos vendidos (CMV)</v>
          </cell>
          <cell r="I11954" t="str">
            <v>novembro</v>
          </cell>
          <cell r="N11954">
            <v>689.82</v>
          </cell>
        </row>
        <row r="11955">
          <cell r="B11955" t="str">
            <v>SECOS - MERCEARIA</v>
          </cell>
          <cell r="C11955" t="str">
            <v>(-) Custo dos produtos vendidos (CMV)</v>
          </cell>
          <cell r="I11955" t="str">
            <v>novembro</v>
          </cell>
          <cell r="N11955">
            <v>1012.41</v>
          </cell>
        </row>
        <row r="11956">
          <cell r="B11956" t="str">
            <v>VINHOS</v>
          </cell>
          <cell r="C11956" t="str">
            <v>(-) Custo dos produtos vendidos (CMV)</v>
          </cell>
          <cell r="I11956" t="str">
            <v>novembro</v>
          </cell>
          <cell r="N11956">
            <v>4380.41</v>
          </cell>
        </row>
        <row r="11957">
          <cell r="B11957" t="str">
            <v>SECOS - MERCEARIA</v>
          </cell>
          <cell r="C11957" t="str">
            <v>(-) Custo dos produtos vendidos (CMV)</v>
          </cell>
          <cell r="I11957" t="str">
            <v>novembro</v>
          </cell>
          <cell r="N11957">
            <v>209.8</v>
          </cell>
        </row>
        <row r="11958">
          <cell r="B11958" t="str">
            <v>BEBIDAS NAO ALCOOLICAS</v>
          </cell>
          <cell r="C11958" t="str">
            <v>(-) Custo dos produtos vendidos (CMV)</v>
          </cell>
          <cell r="I11958" t="str">
            <v>novembro</v>
          </cell>
          <cell r="N11958">
            <v>2267.31</v>
          </cell>
        </row>
        <row r="11959">
          <cell r="B11959" t="str">
            <v>CARNES E AVES</v>
          </cell>
          <cell r="C11959" t="str">
            <v>(-) Custo dos produtos vendidos (CMV)</v>
          </cell>
          <cell r="I11959" t="str">
            <v>novembro</v>
          </cell>
          <cell r="N11959">
            <v>2115.19</v>
          </cell>
        </row>
        <row r="11960">
          <cell r="B11960" t="str">
            <v>HORTIFRUTI</v>
          </cell>
          <cell r="C11960" t="str">
            <v>(-) Custo dos produtos vendidos (CMV)</v>
          </cell>
          <cell r="I11960" t="str">
            <v>novembro</v>
          </cell>
          <cell r="N11960">
            <v>5808.6</v>
          </cell>
        </row>
        <row r="11961">
          <cell r="B11961" t="str">
            <v>CARNES E AVES</v>
          </cell>
          <cell r="C11961" t="str">
            <v>(-) Custo dos produtos vendidos (CMV)</v>
          </cell>
          <cell r="I11961" t="str">
            <v>novembro</v>
          </cell>
          <cell r="N11961">
            <v>4243.6400000000003</v>
          </cell>
        </row>
        <row r="11962">
          <cell r="B11962" t="str">
            <v>CARNES E AVES</v>
          </cell>
          <cell r="C11962" t="str">
            <v>(-) Custo dos produtos vendidos (CMV)</v>
          </cell>
          <cell r="I11962" t="str">
            <v>novembro</v>
          </cell>
          <cell r="N11962">
            <v>1450.56</v>
          </cell>
        </row>
        <row r="11963">
          <cell r="B11963" t="str">
            <v>SECOS - MERCEARIA</v>
          </cell>
          <cell r="C11963" t="str">
            <v>(-) Custo dos produtos vendidos (CMV)</v>
          </cell>
          <cell r="I11963" t="str">
            <v>novembro</v>
          </cell>
          <cell r="N11963">
            <v>285</v>
          </cell>
        </row>
        <row r="11964">
          <cell r="B11964" t="str">
            <v>CERVEJA</v>
          </cell>
          <cell r="C11964" t="str">
            <v>(-) Custo dos produtos vendidos (CMV)</v>
          </cell>
          <cell r="I11964" t="str">
            <v>novembro</v>
          </cell>
          <cell r="N11964">
            <v>1483.22</v>
          </cell>
        </row>
        <row r="11965">
          <cell r="B11965" t="str">
            <v>CARNES E AVES</v>
          </cell>
          <cell r="C11965" t="str">
            <v>(-) Custo dos produtos vendidos (CMV)</v>
          </cell>
          <cell r="I11965" t="str">
            <v>novembro</v>
          </cell>
          <cell r="N11965">
            <v>3516.02</v>
          </cell>
        </row>
        <row r="11966">
          <cell r="B11966" t="str">
            <v>SECOS - MERCEARIA</v>
          </cell>
          <cell r="C11966" t="str">
            <v>(-) Custo dos produtos vendidos (CMV)</v>
          </cell>
          <cell r="I11966" t="str">
            <v>novembro</v>
          </cell>
          <cell r="N11966">
            <v>379.8</v>
          </cell>
        </row>
        <row r="11967">
          <cell r="B11967" t="str">
            <v>PAES, MASSAS E SALGADOS</v>
          </cell>
          <cell r="C11967" t="str">
            <v>(-) Custo dos produtos vendidos (CMV)</v>
          </cell>
          <cell r="I11967" t="str">
            <v>novembro</v>
          </cell>
          <cell r="N11967">
            <v>1111.25</v>
          </cell>
        </row>
        <row r="11968">
          <cell r="B11968" t="str">
            <v>HORTIFRUTI</v>
          </cell>
          <cell r="C11968" t="str">
            <v>(-) Custo dos produtos vendidos (CMV)</v>
          </cell>
          <cell r="I11968" t="str">
            <v>novembro</v>
          </cell>
          <cell r="N11968">
            <v>14.83</v>
          </cell>
        </row>
        <row r="11969">
          <cell r="B11969" t="str">
            <v>FRETE DE INSUMOS</v>
          </cell>
          <cell r="C11969" t="str">
            <v>(-) Custo dos produtos vendidos (CMV)</v>
          </cell>
          <cell r="I11969" t="str">
            <v>novembro</v>
          </cell>
          <cell r="N11969">
            <v>31.25</v>
          </cell>
        </row>
        <row r="11970">
          <cell r="B11970" t="str">
            <v>FRETE DE INSUMOS</v>
          </cell>
          <cell r="C11970" t="str">
            <v>(-) Custo dos produtos vendidos (CMV)</v>
          </cell>
          <cell r="I11970" t="str">
            <v>novembro</v>
          </cell>
          <cell r="N11970">
            <v>40</v>
          </cell>
        </row>
        <row r="11971">
          <cell r="B11971" t="str">
            <v>SECOS - MERCEARIA</v>
          </cell>
          <cell r="C11971" t="str">
            <v>(-) Custo dos produtos vendidos (CMV)</v>
          </cell>
          <cell r="I11971" t="str">
            <v>novembro</v>
          </cell>
          <cell r="N11971">
            <v>1628.58</v>
          </cell>
        </row>
        <row r="11972">
          <cell r="B11972" t="str">
            <v>PAES, MASSAS E SALGADOS</v>
          </cell>
          <cell r="C11972" t="str">
            <v>(-) Custo dos produtos vendidos (CMV)</v>
          </cell>
          <cell r="I11972" t="str">
            <v>novembro</v>
          </cell>
          <cell r="N11972">
            <v>985</v>
          </cell>
        </row>
        <row r="11973">
          <cell r="B11973" t="str">
            <v>PESCADOS</v>
          </cell>
          <cell r="C11973" t="str">
            <v>(-) Custo dos produtos vendidos (CMV)</v>
          </cell>
          <cell r="I11973" t="str">
            <v>novembro</v>
          </cell>
          <cell r="N11973">
            <v>725</v>
          </cell>
        </row>
        <row r="11974">
          <cell r="B11974" t="str">
            <v>BEBIDAS ALCOOLICAS</v>
          </cell>
          <cell r="C11974" t="str">
            <v>(-) Custo dos produtos vendidos (CMV)</v>
          </cell>
          <cell r="I11974" t="str">
            <v>novembro</v>
          </cell>
          <cell r="N11974">
            <v>816.92</v>
          </cell>
        </row>
        <row r="11975">
          <cell r="B11975" t="str">
            <v>HORTIFRUTI</v>
          </cell>
          <cell r="C11975" t="str">
            <v>(-) Custo dos produtos vendidos (CMV)</v>
          </cell>
          <cell r="I11975" t="str">
            <v>novembro</v>
          </cell>
          <cell r="N11975">
            <v>610.64</v>
          </cell>
        </row>
        <row r="11976">
          <cell r="B11976" t="str">
            <v>PESCADOS</v>
          </cell>
          <cell r="C11976" t="str">
            <v>(-) Custo dos produtos vendidos (CMV)</v>
          </cell>
          <cell r="I11976" t="str">
            <v>novembro</v>
          </cell>
          <cell r="N11976">
            <v>1731.75</v>
          </cell>
        </row>
        <row r="11977">
          <cell r="B11977" t="str">
            <v>BEBIDAS ALCOOLICAS</v>
          </cell>
          <cell r="C11977" t="str">
            <v>(-) Custo dos produtos vendidos (CMV)</v>
          </cell>
          <cell r="I11977" t="str">
            <v>novembro</v>
          </cell>
          <cell r="N11977">
            <v>1460.91</v>
          </cell>
        </row>
        <row r="11978">
          <cell r="B11978" t="str">
            <v>BEBIDAS NAO ALCOOLICAS</v>
          </cell>
          <cell r="C11978" t="str">
            <v>(-) Custo dos produtos vendidos (CMV)</v>
          </cell>
          <cell r="I11978" t="str">
            <v>novembro</v>
          </cell>
          <cell r="N11978">
            <v>1320</v>
          </cell>
        </row>
        <row r="11979">
          <cell r="B11979" t="str">
            <v>PESCADOS</v>
          </cell>
          <cell r="C11979" t="str">
            <v>(-) Custo dos produtos vendidos (CMV)</v>
          </cell>
          <cell r="I11979" t="str">
            <v>novembro</v>
          </cell>
          <cell r="N11979">
            <v>733.95</v>
          </cell>
        </row>
        <row r="11980">
          <cell r="B11980" t="str">
            <v>BEBIDAS NAO ALCOOLICAS</v>
          </cell>
          <cell r="C11980" t="str">
            <v>(-) Custo dos produtos vendidos (CMV)</v>
          </cell>
          <cell r="I11980" t="str">
            <v>novembro</v>
          </cell>
          <cell r="N11980">
            <v>4320</v>
          </cell>
        </row>
        <row r="11981">
          <cell r="B11981" t="str">
            <v>BEBIDAS NAO ALCOOLICAS</v>
          </cell>
          <cell r="C11981" t="str">
            <v>(-) Custo dos produtos vendidos (CMV)</v>
          </cell>
          <cell r="I11981" t="str">
            <v>novembro</v>
          </cell>
          <cell r="N11981">
            <v>478.26</v>
          </cell>
        </row>
        <row r="11982">
          <cell r="B11982" t="str">
            <v>CARNES E AVES</v>
          </cell>
          <cell r="C11982" t="str">
            <v>(-) Custo dos produtos vendidos (CMV)</v>
          </cell>
          <cell r="I11982" t="str">
            <v>novembro</v>
          </cell>
          <cell r="N11982">
            <v>4423.32</v>
          </cell>
        </row>
        <row r="11983">
          <cell r="B11983" t="str">
            <v>SECOS - MERCEARIA</v>
          </cell>
          <cell r="C11983" t="str">
            <v>(-) Custo dos produtos vendidos (CMV)</v>
          </cell>
          <cell r="I11983" t="str">
            <v>novembro</v>
          </cell>
          <cell r="N11983">
            <v>4958.54</v>
          </cell>
        </row>
        <row r="11984">
          <cell r="B11984" t="str">
            <v>CARNES E AVES</v>
          </cell>
          <cell r="C11984" t="str">
            <v>(-) Custo dos produtos vendidos (CMV)</v>
          </cell>
          <cell r="I11984" t="str">
            <v>novembro</v>
          </cell>
          <cell r="N11984">
            <v>439.07</v>
          </cell>
        </row>
        <row r="11985">
          <cell r="B11985" t="str">
            <v>CARVAO</v>
          </cell>
          <cell r="C11985" t="str">
            <v>(-) Custo dos produtos vendidos (CMV)</v>
          </cell>
          <cell r="I11985" t="str">
            <v>novembro</v>
          </cell>
          <cell r="N11985">
            <v>1224</v>
          </cell>
        </row>
        <row r="11986">
          <cell r="B11986" t="str">
            <v>CARNES E AVES</v>
          </cell>
          <cell r="C11986" t="str">
            <v>(-) Custo dos produtos vendidos (CMV)</v>
          </cell>
          <cell r="I11986" t="str">
            <v>novembro</v>
          </cell>
          <cell r="N11986">
            <v>948.5</v>
          </cell>
        </row>
        <row r="11987">
          <cell r="B11987" t="str">
            <v>SECOS - MERCEARIA</v>
          </cell>
          <cell r="C11987" t="str">
            <v>(-) Custo dos produtos vendidos (CMV)</v>
          </cell>
          <cell r="I11987" t="str">
            <v>novembro</v>
          </cell>
          <cell r="N11987">
            <v>2232.67</v>
          </cell>
        </row>
        <row r="11988">
          <cell r="B11988" t="str">
            <v>CARNES E AVES</v>
          </cell>
          <cell r="C11988" t="str">
            <v>(-) Custo dos produtos vendidos (CMV)</v>
          </cell>
          <cell r="I11988" t="str">
            <v>novembro</v>
          </cell>
          <cell r="N11988">
            <v>1692.07</v>
          </cell>
        </row>
        <row r="11989">
          <cell r="B11989" t="str">
            <v>SECOS - MERCEARIA</v>
          </cell>
          <cell r="C11989" t="str">
            <v>(-) Custo dos produtos vendidos (CMV)</v>
          </cell>
          <cell r="I11989" t="str">
            <v>novembro</v>
          </cell>
          <cell r="N11989">
            <v>399</v>
          </cell>
        </row>
        <row r="11990">
          <cell r="B11990" t="str">
            <v>VINHOS</v>
          </cell>
          <cell r="C11990" t="str">
            <v>(-) Custo dos produtos vendidos (CMV)</v>
          </cell>
          <cell r="I11990" t="str">
            <v>novembro</v>
          </cell>
          <cell r="N11990">
            <v>2446.7800000000002</v>
          </cell>
        </row>
        <row r="11991">
          <cell r="B11991" t="str">
            <v>BEBIDAS NAO ALCOOLICAS</v>
          </cell>
          <cell r="C11991" t="str">
            <v>(-) Custo dos produtos vendidos (CMV)</v>
          </cell>
          <cell r="I11991" t="str">
            <v>novembro</v>
          </cell>
          <cell r="N11991">
            <v>702</v>
          </cell>
        </row>
        <row r="11992">
          <cell r="B11992" t="str">
            <v>BEBIDAS NAO ALCOOLICAS</v>
          </cell>
          <cell r="C11992" t="str">
            <v>(-) Custo dos produtos vendidos (CMV)</v>
          </cell>
          <cell r="I11992" t="str">
            <v>novembro</v>
          </cell>
          <cell r="N11992">
            <v>2880</v>
          </cell>
        </row>
        <row r="11993">
          <cell r="B11993" t="str">
            <v>FRIOS E CONGELADOS</v>
          </cell>
          <cell r="C11993" t="str">
            <v>(-) Custo dos produtos vendidos (CMV)</v>
          </cell>
          <cell r="I11993" t="str">
            <v>novembro</v>
          </cell>
          <cell r="N11993">
            <v>303.83999999999997</v>
          </cell>
        </row>
        <row r="11994">
          <cell r="B11994" t="str">
            <v>FRIOS E CONGELADOS</v>
          </cell>
          <cell r="C11994" t="str">
            <v>(-) Custo dos produtos vendidos (CMV)</v>
          </cell>
          <cell r="I11994" t="str">
            <v>novembro</v>
          </cell>
          <cell r="N11994">
            <v>725</v>
          </cell>
        </row>
        <row r="11995">
          <cell r="B11995" t="str">
            <v>PAES, MASSAS E SALGADOS</v>
          </cell>
          <cell r="C11995" t="str">
            <v>(-) Custo dos produtos vendidos (CMV)</v>
          </cell>
          <cell r="I11995" t="str">
            <v>novembro</v>
          </cell>
          <cell r="N11995">
            <v>2887.5</v>
          </cell>
        </row>
        <row r="11996">
          <cell r="B11996" t="str">
            <v>PESCADOS</v>
          </cell>
          <cell r="C11996" t="str">
            <v>(-) Custo dos produtos vendidos (CMV)</v>
          </cell>
          <cell r="I11996" t="str">
            <v>novembro</v>
          </cell>
          <cell r="N11996">
            <v>152.5</v>
          </cell>
        </row>
        <row r="11997">
          <cell r="B11997" t="str">
            <v>SECOS - MERCEARIA</v>
          </cell>
          <cell r="C11997" t="str">
            <v>(-) Custo dos produtos vendidos (CMV)</v>
          </cell>
          <cell r="I11997" t="str">
            <v>novembro</v>
          </cell>
          <cell r="N11997">
            <v>1572.22</v>
          </cell>
        </row>
        <row r="11998">
          <cell r="B11998" t="str">
            <v>BEBIDAS ALCOOLICAS</v>
          </cell>
          <cell r="C11998" t="str">
            <v>(-) Custo dos produtos vendidos (CMV)</v>
          </cell>
          <cell r="I11998" t="str">
            <v>novembro</v>
          </cell>
          <cell r="N11998">
            <v>3742.78</v>
          </cell>
        </row>
        <row r="11999">
          <cell r="B11999" t="str">
            <v>PESCADOS</v>
          </cell>
          <cell r="C11999" t="str">
            <v>(-) Custo dos produtos vendidos (CMV)</v>
          </cell>
          <cell r="I11999" t="str">
            <v>novembro</v>
          </cell>
          <cell r="N11999">
            <v>3778.8</v>
          </cell>
        </row>
        <row r="12000">
          <cell r="B12000" t="str">
            <v>SECOS - MERCEARIA</v>
          </cell>
          <cell r="C12000" t="str">
            <v>(-) Custo dos produtos vendidos (CMV)</v>
          </cell>
          <cell r="I12000" t="str">
            <v>novembro</v>
          </cell>
          <cell r="N12000">
            <v>642</v>
          </cell>
        </row>
        <row r="12001">
          <cell r="B12001" t="str">
            <v>LATICINIOS / OVOS</v>
          </cell>
          <cell r="C12001" t="str">
            <v>(-) Custo dos produtos vendidos (CMV)</v>
          </cell>
          <cell r="I12001" t="str">
            <v>novembro</v>
          </cell>
          <cell r="N12001">
            <v>1300.5</v>
          </cell>
        </row>
        <row r="12002">
          <cell r="B12002" t="str">
            <v>FRIOS E CONGELADOS</v>
          </cell>
          <cell r="C12002" t="str">
            <v>(-) Custo dos produtos vendidos (CMV)</v>
          </cell>
          <cell r="I12002" t="str">
            <v>novembro</v>
          </cell>
          <cell r="N12002">
            <v>3776.34</v>
          </cell>
        </row>
        <row r="12003">
          <cell r="B12003" t="str">
            <v>HORTIFRUTI</v>
          </cell>
          <cell r="C12003" t="str">
            <v>(-) Custo dos produtos vendidos (CMV)</v>
          </cell>
          <cell r="I12003" t="str">
            <v>novembro</v>
          </cell>
          <cell r="N12003">
            <v>342.95</v>
          </cell>
        </row>
        <row r="12004">
          <cell r="B12004" t="str">
            <v>SECOS - MERCEARIA</v>
          </cell>
          <cell r="C12004" t="str">
            <v>(-) Custo dos produtos vendidos (CMV)</v>
          </cell>
          <cell r="I12004" t="str">
            <v>novembro</v>
          </cell>
          <cell r="N12004">
            <v>1777.94</v>
          </cell>
        </row>
        <row r="12005">
          <cell r="B12005" t="str">
            <v>BEBIDAS ALCOOLICAS</v>
          </cell>
          <cell r="C12005" t="str">
            <v>(-) Custo dos produtos vendidos (CMV)</v>
          </cell>
          <cell r="I12005" t="str">
            <v>novembro</v>
          </cell>
          <cell r="N12005">
            <v>2931.76</v>
          </cell>
        </row>
        <row r="12006">
          <cell r="B12006" t="str">
            <v>CERVEJA</v>
          </cell>
          <cell r="C12006" t="str">
            <v>(-) Custo dos produtos vendidos (CMV)</v>
          </cell>
          <cell r="I12006" t="str">
            <v>novembro</v>
          </cell>
          <cell r="N12006">
            <v>1516.77</v>
          </cell>
        </row>
        <row r="12007">
          <cell r="B12007" t="str">
            <v>CARNES E AVES</v>
          </cell>
          <cell r="C12007" t="str">
            <v>(-) Custo dos produtos vendidos (CMV)</v>
          </cell>
          <cell r="I12007" t="str">
            <v>novembro</v>
          </cell>
          <cell r="N12007">
            <v>1930.12</v>
          </cell>
        </row>
        <row r="12008">
          <cell r="B12008" t="str">
            <v>BEBIDAS NAO ALCOOLICAS</v>
          </cell>
          <cell r="C12008" t="str">
            <v>(-) Custo dos produtos vendidos (CMV)</v>
          </cell>
          <cell r="I12008" t="str">
            <v>novembro</v>
          </cell>
          <cell r="N12008">
            <v>2475.16</v>
          </cell>
        </row>
        <row r="12009">
          <cell r="B12009" t="str">
            <v>GELO</v>
          </cell>
          <cell r="C12009" t="str">
            <v>(-) Custo dos produtos vendidos (CMV)</v>
          </cell>
          <cell r="I12009" t="str">
            <v>novembro</v>
          </cell>
          <cell r="N12009">
            <v>578</v>
          </cell>
        </row>
        <row r="12010">
          <cell r="B12010" t="str">
            <v>SECOS - MERCEARIA</v>
          </cell>
          <cell r="C12010" t="str">
            <v>(-) Custo dos produtos vendidos (CMV)</v>
          </cell>
          <cell r="I12010" t="str">
            <v>novembro</v>
          </cell>
          <cell r="N12010">
            <v>847.02</v>
          </cell>
        </row>
        <row r="12011">
          <cell r="B12011" t="str">
            <v>SECOS - MERCEARIA</v>
          </cell>
          <cell r="C12011" t="str">
            <v>(-) Custo dos produtos vendidos (CMV)</v>
          </cell>
          <cell r="I12011" t="str">
            <v>novembro</v>
          </cell>
          <cell r="N12011">
            <v>3209.42</v>
          </cell>
        </row>
        <row r="12012">
          <cell r="B12012" t="str">
            <v>SECOS - MERCEARIA</v>
          </cell>
          <cell r="C12012" t="str">
            <v>(-) Custo dos produtos vendidos (CMV)</v>
          </cell>
          <cell r="I12012" t="str">
            <v>novembro</v>
          </cell>
          <cell r="N12012">
            <v>211.2</v>
          </cell>
        </row>
        <row r="12013">
          <cell r="B12013" t="str">
            <v>FRETE DE INSUMOS</v>
          </cell>
          <cell r="C12013" t="str">
            <v>(-) Custo dos produtos vendidos (CMV)</v>
          </cell>
          <cell r="I12013" t="str">
            <v>novembro</v>
          </cell>
          <cell r="N12013">
            <v>37</v>
          </cell>
        </row>
        <row r="12014">
          <cell r="B12014" t="str">
            <v>SECOS - MERCEARIA</v>
          </cell>
          <cell r="C12014" t="str">
            <v>(-) Custo dos produtos vendidos (CMV)</v>
          </cell>
          <cell r="I12014" t="str">
            <v>novembro</v>
          </cell>
          <cell r="N12014">
            <v>317.49</v>
          </cell>
        </row>
        <row r="12015">
          <cell r="B12015" t="str">
            <v>BEBIDAS ALCOOLICAS</v>
          </cell>
          <cell r="C12015" t="str">
            <v>(-) Custo dos produtos vendidos (CMV)</v>
          </cell>
          <cell r="I12015" t="str">
            <v>novembro</v>
          </cell>
          <cell r="N12015">
            <v>839.46</v>
          </cell>
        </row>
        <row r="12016">
          <cell r="B12016" t="str">
            <v>PESCADOS</v>
          </cell>
          <cell r="C12016" t="str">
            <v>(-) Custo dos produtos vendidos (CMV)</v>
          </cell>
          <cell r="I12016" t="str">
            <v>novembro</v>
          </cell>
          <cell r="N12016">
            <v>2498.5</v>
          </cell>
        </row>
        <row r="12017">
          <cell r="B12017" t="str">
            <v>VINHOS</v>
          </cell>
          <cell r="C12017" t="str">
            <v>(-) Custo dos produtos vendidos (CMV)</v>
          </cell>
          <cell r="I12017" t="str">
            <v>novembro</v>
          </cell>
          <cell r="N12017">
            <v>2334</v>
          </cell>
        </row>
        <row r="12018">
          <cell r="B12018" t="str">
            <v>BEBIDAS NAO ALCOOLICAS</v>
          </cell>
          <cell r="C12018" t="str">
            <v>(-) Custo dos produtos vendidos (CMV)</v>
          </cell>
          <cell r="I12018" t="str">
            <v>novembro</v>
          </cell>
          <cell r="N12018">
            <v>1090.74</v>
          </cell>
        </row>
        <row r="12019">
          <cell r="B12019" t="str">
            <v>CARNES E AVES</v>
          </cell>
          <cell r="C12019" t="str">
            <v>(-) Custo dos produtos vendidos (CMV)</v>
          </cell>
          <cell r="I12019" t="str">
            <v>novembro</v>
          </cell>
          <cell r="N12019">
            <v>1962.76</v>
          </cell>
        </row>
        <row r="12020">
          <cell r="B12020" t="str">
            <v>PESCADOS</v>
          </cell>
          <cell r="C12020" t="str">
            <v>(-) Custo dos produtos vendidos (CMV)</v>
          </cell>
          <cell r="I12020" t="str">
            <v>novembro</v>
          </cell>
          <cell r="N12020">
            <v>823.75</v>
          </cell>
        </row>
        <row r="12021">
          <cell r="B12021" t="str">
            <v>CARNES E AVES</v>
          </cell>
          <cell r="C12021" t="str">
            <v>(-) Custo dos produtos vendidos (CMV)</v>
          </cell>
          <cell r="I12021" t="str">
            <v>novembro</v>
          </cell>
          <cell r="N12021">
            <v>1623.58</v>
          </cell>
        </row>
        <row r="12022">
          <cell r="B12022" t="str">
            <v>CARNES E AVES</v>
          </cell>
          <cell r="C12022" t="str">
            <v>(-) Custo dos produtos vendidos (CMV)</v>
          </cell>
          <cell r="I12022" t="str">
            <v>novembro</v>
          </cell>
          <cell r="N12022">
            <v>2556.58</v>
          </cell>
        </row>
        <row r="12023">
          <cell r="B12023" t="str">
            <v>BEBIDAS NAO ALCOOLICAS</v>
          </cell>
          <cell r="C12023" t="str">
            <v>(-) Custo dos produtos vendidos (CMV)</v>
          </cell>
          <cell r="I12023" t="str">
            <v>novembro</v>
          </cell>
          <cell r="N12023">
            <v>1560</v>
          </cell>
        </row>
        <row r="12024">
          <cell r="B12024" t="str">
            <v>LATICINIOS / OVOS</v>
          </cell>
          <cell r="C12024" t="str">
            <v>(-) Custo dos produtos vendidos (CMV)</v>
          </cell>
          <cell r="I12024" t="str">
            <v>novembro</v>
          </cell>
          <cell r="N12024">
            <v>411.6</v>
          </cell>
        </row>
        <row r="12025">
          <cell r="B12025" t="str">
            <v>HORTIFRUTI</v>
          </cell>
          <cell r="C12025" t="str">
            <v>(-) Custo dos produtos vendidos (CMV)</v>
          </cell>
          <cell r="I12025" t="str">
            <v>novembro</v>
          </cell>
          <cell r="N12025">
            <v>7572.43</v>
          </cell>
        </row>
        <row r="12026">
          <cell r="B12026" t="str">
            <v>HORTIFRUTI</v>
          </cell>
          <cell r="C12026" t="str">
            <v>(-) Custo dos produtos vendidos (CMV)</v>
          </cell>
          <cell r="I12026" t="str">
            <v>novembro</v>
          </cell>
          <cell r="N12026">
            <v>415.08</v>
          </cell>
        </row>
        <row r="12027">
          <cell r="B12027" t="str">
            <v>CERVEJA</v>
          </cell>
          <cell r="C12027" t="str">
            <v>(-) Custo dos produtos vendidos (CMV)</v>
          </cell>
          <cell r="I12027" t="str">
            <v>novembro</v>
          </cell>
          <cell r="N12027">
            <v>758.38</v>
          </cell>
        </row>
        <row r="12028">
          <cell r="B12028" t="str">
            <v>SECOS - MERCEARIA</v>
          </cell>
          <cell r="C12028" t="str">
            <v>(-) Custo dos produtos vendidos (CMV)</v>
          </cell>
          <cell r="I12028" t="str">
            <v>novembro</v>
          </cell>
          <cell r="N12028">
            <v>2510.29</v>
          </cell>
        </row>
        <row r="12029">
          <cell r="B12029" t="str">
            <v>CARNES E AVES</v>
          </cell>
          <cell r="C12029" t="str">
            <v>(-) Custo dos produtos vendidos (CMV)</v>
          </cell>
          <cell r="I12029" t="str">
            <v>novembro</v>
          </cell>
          <cell r="N12029">
            <v>2927.09</v>
          </cell>
        </row>
        <row r="12030">
          <cell r="B12030" t="str">
            <v>CARNES E AVES</v>
          </cell>
          <cell r="C12030" t="str">
            <v>(-) Custo dos produtos vendidos (CMV)</v>
          </cell>
          <cell r="I12030" t="str">
            <v>novembro</v>
          </cell>
          <cell r="N12030">
            <v>1630.35</v>
          </cell>
        </row>
        <row r="12031">
          <cell r="B12031" t="str">
            <v>CARVAO</v>
          </cell>
          <cell r="C12031" t="str">
            <v>(-) Custo dos produtos vendidos (CMV)</v>
          </cell>
          <cell r="I12031" t="str">
            <v>novembro</v>
          </cell>
          <cell r="N12031">
            <v>1836</v>
          </cell>
        </row>
        <row r="12032">
          <cell r="B12032" t="str">
            <v>CARNES E AVES</v>
          </cell>
          <cell r="C12032" t="str">
            <v>(-) Custo dos produtos vendidos (CMV)</v>
          </cell>
          <cell r="I12032" t="str">
            <v>novembro</v>
          </cell>
          <cell r="N12032">
            <v>1150.47</v>
          </cell>
        </row>
        <row r="12033">
          <cell r="B12033" t="str">
            <v>CARNES E AVES</v>
          </cell>
          <cell r="C12033" t="str">
            <v>(-) Custo dos produtos vendidos (CMV)</v>
          </cell>
          <cell r="I12033" t="str">
            <v>novembro</v>
          </cell>
          <cell r="N12033">
            <v>2438.1799999999998</v>
          </cell>
        </row>
        <row r="12034">
          <cell r="B12034" t="str">
            <v>SECOS - MERCEARIA</v>
          </cell>
          <cell r="C12034" t="str">
            <v>(-) Custo dos produtos vendidos (CMV)</v>
          </cell>
          <cell r="I12034" t="str">
            <v>novembro</v>
          </cell>
          <cell r="N12034">
            <v>380</v>
          </cell>
        </row>
        <row r="12035">
          <cell r="B12035" t="str">
            <v>SECOS - MERCEARIA</v>
          </cell>
          <cell r="C12035" t="str">
            <v>(-) Custo dos produtos vendidos (CMV)</v>
          </cell>
          <cell r="I12035" t="str">
            <v>novembro</v>
          </cell>
          <cell r="N12035">
            <v>762.5</v>
          </cell>
        </row>
        <row r="12036">
          <cell r="B12036" t="str">
            <v>SECOS - MERCEARIA</v>
          </cell>
          <cell r="C12036" t="str">
            <v>(-) Custo dos produtos vendidos (CMV)</v>
          </cell>
          <cell r="I12036" t="str">
            <v>novembro</v>
          </cell>
          <cell r="N12036">
            <v>435.46</v>
          </cell>
        </row>
        <row r="12037">
          <cell r="B12037" t="str">
            <v>CARNES E AVES</v>
          </cell>
          <cell r="C12037" t="str">
            <v>(-) Custo dos produtos vendidos (CMV)</v>
          </cell>
          <cell r="I12037" t="str">
            <v>novembro</v>
          </cell>
          <cell r="N12037">
            <v>6423.34</v>
          </cell>
        </row>
        <row r="12038">
          <cell r="B12038" t="str">
            <v>SECOS - MERCEARIA</v>
          </cell>
          <cell r="C12038" t="str">
            <v>(-) Custo dos produtos vendidos (CMV)</v>
          </cell>
          <cell r="I12038" t="str">
            <v>novembro</v>
          </cell>
          <cell r="N12038">
            <v>379.8</v>
          </cell>
        </row>
        <row r="12039">
          <cell r="B12039" t="str">
            <v>GELO</v>
          </cell>
          <cell r="C12039" t="str">
            <v>(-) Custo dos produtos vendidos (CMV)</v>
          </cell>
          <cell r="I12039" t="str">
            <v>novembro</v>
          </cell>
          <cell r="N12039">
            <v>578</v>
          </cell>
        </row>
        <row r="12040">
          <cell r="B12040" t="str">
            <v>CARNES E AVES</v>
          </cell>
          <cell r="C12040" t="str">
            <v>(-) Custo dos produtos vendidos (CMV)</v>
          </cell>
          <cell r="I12040" t="str">
            <v>novembro</v>
          </cell>
          <cell r="N12040">
            <v>477.6</v>
          </cell>
        </row>
        <row r="12041">
          <cell r="B12041" t="str">
            <v>SECOS - MERCEARIA</v>
          </cell>
          <cell r="C12041" t="str">
            <v>(-) Custo dos produtos vendidos (CMV)</v>
          </cell>
          <cell r="I12041" t="str">
            <v>novembro</v>
          </cell>
          <cell r="N12041">
            <v>290</v>
          </cell>
        </row>
        <row r="12042">
          <cell r="B12042" t="str">
            <v>BEBIDAS ALCOOLICAS</v>
          </cell>
          <cell r="C12042" t="str">
            <v>(-) Custo dos produtos vendidos (CMV)</v>
          </cell>
          <cell r="I12042" t="str">
            <v>novembro</v>
          </cell>
          <cell r="N12042">
            <v>600.32000000000005</v>
          </cell>
        </row>
        <row r="12043">
          <cell r="B12043" t="str">
            <v>SECOS - MERCEARIA</v>
          </cell>
          <cell r="C12043" t="str">
            <v>(-) Custo dos produtos vendidos (CMV)</v>
          </cell>
          <cell r="I12043" t="str">
            <v>novembro</v>
          </cell>
          <cell r="N12043">
            <v>776.01</v>
          </cell>
        </row>
        <row r="12044">
          <cell r="B12044" t="str">
            <v>SECOS - MERCEARIA</v>
          </cell>
          <cell r="C12044" t="str">
            <v>(-) Custo dos produtos vendidos (CMV)</v>
          </cell>
          <cell r="I12044" t="str">
            <v>novembro</v>
          </cell>
          <cell r="N12044">
            <v>3751.17</v>
          </cell>
        </row>
        <row r="12045">
          <cell r="B12045" t="str">
            <v>CARNES E AVES</v>
          </cell>
          <cell r="C12045" t="str">
            <v>(-) Custo dos produtos vendidos (CMV)</v>
          </cell>
          <cell r="I12045" t="str">
            <v>novembro</v>
          </cell>
          <cell r="N12045">
            <v>2427.3000000000002</v>
          </cell>
        </row>
        <row r="12046">
          <cell r="B12046" t="str">
            <v>PESCADOS</v>
          </cell>
          <cell r="C12046" t="str">
            <v>(-) Custo dos produtos vendidos (CMV)</v>
          </cell>
          <cell r="I12046" t="str">
            <v>novembro</v>
          </cell>
          <cell r="N12046">
            <v>152.5</v>
          </cell>
        </row>
        <row r="12047">
          <cell r="B12047" t="str">
            <v>BEBIDAS NAO ALCOOLICAS</v>
          </cell>
          <cell r="C12047" t="str">
            <v>(-) Custo dos produtos vendidos (CMV)</v>
          </cell>
          <cell r="I12047" t="str">
            <v>novembro</v>
          </cell>
          <cell r="N12047">
            <v>1424.93</v>
          </cell>
        </row>
        <row r="12048">
          <cell r="B12048" t="str">
            <v>CARNES E AVES</v>
          </cell>
          <cell r="C12048" t="str">
            <v>(-) Custo dos produtos vendidos (CMV)</v>
          </cell>
          <cell r="I12048" t="str">
            <v>novembro</v>
          </cell>
          <cell r="N12048">
            <v>2355.0500000000002</v>
          </cell>
        </row>
        <row r="12049">
          <cell r="B12049" t="str">
            <v>HORTIFRUTI</v>
          </cell>
          <cell r="C12049" t="str">
            <v>(-) Custo dos produtos vendidos (CMV)</v>
          </cell>
          <cell r="I12049" t="str">
            <v>novembro</v>
          </cell>
          <cell r="N12049">
            <v>7033.26</v>
          </cell>
        </row>
        <row r="12050">
          <cell r="B12050" t="str">
            <v>CARNES E AVES</v>
          </cell>
          <cell r="C12050" t="str">
            <v>(-) Custo dos produtos vendidos (CMV)</v>
          </cell>
          <cell r="I12050" t="str">
            <v>novembro</v>
          </cell>
          <cell r="N12050">
            <v>3516.02</v>
          </cell>
        </row>
        <row r="12051">
          <cell r="B12051" t="str">
            <v>CARNES E AVES</v>
          </cell>
          <cell r="C12051" t="str">
            <v>(-) Custo dos produtos vendidos (CMV)</v>
          </cell>
          <cell r="I12051" t="str">
            <v>novembro</v>
          </cell>
          <cell r="N12051">
            <v>9424.7000000000007</v>
          </cell>
        </row>
        <row r="12052">
          <cell r="B12052" t="str">
            <v>CARNES E AVES</v>
          </cell>
          <cell r="C12052" t="str">
            <v>(-) Custo dos produtos vendidos (CMV)</v>
          </cell>
          <cell r="I12052" t="str">
            <v>novembro</v>
          </cell>
          <cell r="N12052">
            <v>3897.01</v>
          </cell>
        </row>
        <row r="12053">
          <cell r="B12053" t="str">
            <v>SECOS - MERCEARIA</v>
          </cell>
          <cell r="C12053" t="str">
            <v>(-) Custo dos produtos vendidos (CMV)</v>
          </cell>
          <cell r="I12053" t="str">
            <v>novembro</v>
          </cell>
          <cell r="N12053">
            <v>658.9</v>
          </cell>
        </row>
        <row r="12054">
          <cell r="B12054" t="str">
            <v>SECOS - MERCEARIA</v>
          </cell>
          <cell r="C12054" t="str">
            <v>(-) Custo dos produtos vendidos (CMV)</v>
          </cell>
          <cell r="I12054" t="str">
            <v>novembro</v>
          </cell>
          <cell r="N12054">
            <v>190</v>
          </cell>
        </row>
        <row r="12055">
          <cell r="B12055" t="str">
            <v>CARNES E AVES</v>
          </cell>
          <cell r="C12055" t="str">
            <v>(-) Custo dos produtos vendidos (CMV)</v>
          </cell>
          <cell r="I12055" t="str">
            <v>novembro</v>
          </cell>
          <cell r="N12055">
            <v>1659</v>
          </cell>
        </row>
        <row r="12056">
          <cell r="B12056" t="str">
            <v>SECOS - MERCEARIA</v>
          </cell>
          <cell r="C12056" t="str">
            <v>(-) Custo dos produtos vendidos (CMV)</v>
          </cell>
          <cell r="I12056" t="str">
            <v>novembro</v>
          </cell>
          <cell r="N12056">
            <v>379.8</v>
          </cell>
        </row>
        <row r="12057">
          <cell r="B12057" t="str">
            <v>CARNES E AVES</v>
          </cell>
          <cell r="C12057" t="str">
            <v>(-) Custo dos produtos vendidos (CMV)</v>
          </cell>
          <cell r="I12057" t="str">
            <v>novembro</v>
          </cell>
          <cell r="N12057">
            <v>853.93</v>
          </cell>
        </row>
        <row r="12058">
          <cell r="B12058" t="str">
            <v>CARNES E AVES</v>
          </cell>
          <cell r="C12058" t="str">
            <v>(-) Custo dos produtos vendidos (CMV)</v>
          </cell>
          <cell r="I12058" t="str">
            <v>novembro</v>
          </cell>
          <cell r="N12058">
            <v>4397.8900000000003</v>
          </cell>
        </row>
        <row r="12059">
          <cell r="B12059" t="str">
            <v>VINHOS</v>
          </cell>
          <cell r="C12059" t="str">
            <v>(-) Custo dos produtos vendidos (CMV)</v>
          </cell>
          <cell r="I12059" t="str">
            <v>novembro</v>
          </cell>
          <cell r="N12059">
            <v>3371.66</v>
          </cell>
        </row>
        <row r="12060">
          <cell r="B12060" t="str">
            <v>BEBIDAS NAO ALCOOLICAS</v>
          </cell>
          <cell r="C12060" t="str">
            <v>(-) Custo dos produtos vendidos (CMV)</v>
          </cell>
          <cell r="I12060" t="str">
            <v>novembro</v>
          </cell>
          <cell r="N12060">
            <v>1460.91</v>
          </cell>
        </row>
        <row r="12061">
          <cell r="B12061" t="str">
            <v>PESCADOS</v>
          </cell>
          <cell r="C12061" t="str">
            <v>(-) Custo dos produtos vendidos (CMV)</v>
          </cell>
          <cell r="I12061" t="str">
            <v>novembro</v>
          </cell>
          <cell r="N12061">
            <v>733.95</v>
          </cell>
        </row>
        <row r="12062">
          <cell r="B12062" t="str">
            <v>BEBIDAS ALCOOLICAS</v>
          </cell>
          <cell r="C12062" t="str">
            <v>(-) Custo dos produtos vendidos (CMV)</v>
          </cell>
          <cell r="I12062" t="str">
            <v>novembro</v>
          </cell>
          <cell r="N12062">
            <v>478.27</v>
          </cell>
        </row>
        <row r="12063">
          <cell r="B12063" t="str">
            <v>PESCADOS</v>
          </cell>
          <cell r="C12063" t="str">
            <v>(-) Custo dos produtos vendidos (CMV)</v>
          </cell>
          <cell r="I12063" t="str">
            <v>novembro</v>
          </cell>
          <cell r="N12063">
            <v>1797.6</v>
          </cell>
        </row>
        <row r="12064">
          <cell r="B12064" t="str">
            <v>CARVAO</v>
          </cell>
          <cell r="C12064" t="str">
            <v>(-) Custo dos produtos vendidos (CMV)</v>
          </cell>
          <cell r="I12064" t="str">
            <v>novembro</v>
          </cell>
          <cell r="N12064">
            <v>1224</v>
          </cell>
        </row>
        <row r="12065">
          <cell r="B12065" t="str">
            <v>CARNES E AVES</v>
          </cell>
          <cell r="C12065" t="str">
            <v>(-) Custo dos produtos vendidos (CMV)</v>
          </cell>
          <cell r="I12065" t="str">
            <v>novembro</v>
          </cell>
          <cell r="N12065">
            <v>2881.98</v>
          </cell>
        </row>
        <row r="12066">
          <cell r="B12066" t="str">
            <v>SECOS - MERCEARIA</v>
          </cell>
          <cell r="C12066" t="str">
            <v>(-) Custo dos produtos vendidos (CMV)</v>
          </cell>
          <cell r="I12066" t="str">
            <v>novembro</v>
          </cell>
          <cell r="N12066">
            <v>104</v>
          </cell>
        </row>
        <row r="12067">
          <cell r="B12067" t="str">
            <v>PAES, MASSAS E SALGADOS</v>
          </cell>
          <cell r="C12067" t="str">
            <v>(-) Custo dos produtos vendidos (CMV)</v>
          </cell>
          <cell r="I12067" t="str">
            <v>novembro</v>
          </cell>
          <cell r="N12067">
            <v>3206</v>
          </cell>
        </row>
        <row r="12068">
          <cell r="B12068" t="str">
            <v>SECOS - MERCEARIA</v>
          </cell>
          <cell r="C12068" t="str">
            <v>(-) Custo dos produtos vendidos (CMV)</v>
          </cell>
          <cell r="I12068" t="str">
            <v>novembro</v>
          </cell>
          <cell r="N12068">
            <v>945</v>
          </cell>
        </row>
        <row r="12069">
          <cell r="B12069" t="str">
            <v>VINHOS</v>
          </cell>
          <cell r="C12069" t="str">
            <v>(-) Custo dos produtos vendidos (CMV)</v>
          </cell>
          <cell r="I12069" t="str">
            <v>novembro</v>
          </cell>
          <cell r="N12069">
            <v>2193.34</v>
          </cell>
        </row>
        <row r="12070">
          <cell r="B12070" t="str">
            <v>VINHOS</v>
          </cell>
          <cell r="C12070" t="str">
            <v>(-) Custo dos produtos vendidos (CMV)</v>
          </cell>
          <cell r="I12070" t="str">
            <v>novembro</v>
          </cell>
          <cell r="N12070">
            <v>4251.88</v>
          </cell>
        </row>
        <row r="12071">
          <cell r="B12071" t="str">
            <v>VINHOS</v>
          </cell>
          <cell r="C12071" t="str">
            <v>(-) Custo dos produtos vendidos (CMV)</v>
          </cell>
          <cell r="I12071" t="str">
            <v>novembro</v>
          </cell>
          <cell r="N12071">
            <v>1235.5899999999999</v>
          </cell>
        </row>
        <row r="12072">
          <cell r="B12072" t="str">
            <v>SECOS - MERCEARIA</v>
          </cell>
          <cell r="C12072" t="str">
            <v>(-) Custo dos produtos vendidos (CMV)</v>
          </cell>
          <cell r="I12072" t="str">
            <v>novembro</v>
          </cell>
          <cell r="N12072">
            <v>1105.93</v>
          </cell>
        </row>
        <row r="12073">
          <cell r="B12073" t="str">
            <v>BEBIDAS NAO ALCOOLICAS</v>
          </cell>
          <cell r="C12073" t="str">
            <v>(-) Custo dos produtos vendidos (CMV)</v>
          </cell>
          <cell r="I12073" t="str">
            <v>novembro</v>
          </cell>
          <cell r="N12073">
            <v>734.4</v>
          </cell>
        </row>
        <row r="12074">
          <cell r="B12074" t="str">
            <v>SECOS - MERCEARIA</v>
          </cell>
          <cell r="C12074" t="str">
            <v>(-) Custo dos produtos vendidos (CMV)</v>
          </cell>
          <cell r="I12074" t="str">
            <v>novembro</v>
          </cell>
          <cell r="N12074">
            <v>285.72000000000003</v>
          </cell>
        </row>
        <row r="12075">
          <cell r="B12075" t="str">
            <v>CARNES E AVES</v>
          </cell>
          <cell r="C12075" t="str">
            <v>(-) Custo dos produtos vendidos (CMV)</v>
          </cell>
          <cell r="I12075" t="str">
            <v>novembro</v>
          </cell>
          <cell r="N12075">
            <v>231.29</v>
          </cell>
        </row>
        <row r="12076">
          <cell r="B12076" t="str">
            <v>CARNES E AVES</v>
          </cell>
          <cell r="C12076" t="str">
            <v>(-) Custo dos produtos vendidos (CMV)</v>
          </cell>
          <cell r="I12076" t="str">
            <v>novembro</v>
          </cell>
          <cell r="N12076">
            <v>691.58</v>
          </cell>
        </row>
        <row r="12077">
          <cell r="B12077" t="str">
            <v>PESCADOS</v>
          </cell>
          <cell r="C12077" t="str">
            <v>(-) Custo dos produtos vendidos (CMV)</v>
          </cell>
          <cell r="I12077" t="str">
            <v>novembro</v>
          </cell>
          <cell r="N12077">
            <v>4468.8</v>
          </cell>
        </row>
        <row r="12078">
          <cell r="B12078" t="str">
            <v>BEBIDAS NAO ALCOOLICAS</v>
          </cell>
          <cell r="C12078" t="str">
            <v>(-) Custo dos produtos vendidos (CMV)</v>
          </cell>
          <cell r="I12078" t="str">
            <v>novembro</v>
          </cell>
          <cell r="N12078">
            <v>4320</v>
          </cell>
        </row>
        <row r="12079">
          <cell r="B12079" t="str">
            <v>SECOS - MERCEARIA</v>
          </cell>
          <cell r="C12079" t="str">
            <v>(-) Custo dos produtos vendidos (CMV)</v>
          </cell>
          <cell r="I12079" t="str">
            <v>novembro</v>
          </cell>
          <cell r="N12079">
            <v>954</v>
          </cell>
        </row>
        <row r="12080">
          <cell r="B12080" t="str">
            <v>BEBIDAS ALCOOLICAS</v>
          </cell>
          <cell r="C12080" t="str">
            <v>(-) Custo dos produtos vendidos (CMV)</v>
          </cell>
          <cell r="I12080" t="str">
            <v>novembro</v>
          </cell>
          <cell r="N12080">
            <v>2051.61</v>
          </cell>
        </row>
        <row r="12081">
          <cell r="B12081" t="str">
            <v>PAES, MASSAS E SALGADOS</v>
          </cell>
          <cell r="C12081" t="str">
            <v>(-) Custo dos produtos vendidos (CMV)</v>
          </cell>
          <cell r="I12081" t="str">
            <v>novembro</v>
          </cell>
          <cell r="N12081">
            <v>1500</v>
          </cell>
        </row>
        <row r="12082">
          <cell r="B12082" t="str">
            <v>CARNES E AVES</v>
          </cell>
          <cell r="C12082" t="str">
            <v>(-) Custo dos produtos vendidos (CMV)</v>
          </cell>
          <cell r="I12082" t="str">
            <v>novembro</v>
          </cell>
          <cell r="N12082">
            <v>1930.12</v>
          </cell>
        </row>
        <row r="12083">
          <cell r="B12083" t="str">
            <v>PESCADOS</v>
          </cell>
          <cell r="C12083" t="str">
            <v>(-) Custo dos produtos vendidos (CMV)</v>
          </cell>
          <cell r="I12083" t="str">
            <v>novembro</v>
          </cell>
          <cell r="N12083">
            <v>1444.6</v>
          </cell>
        </row>
        <row r="12084">
          <cell r="B12084" t="str">
            <v>PESCADOS</v>
          </cell>
          <cell r="C12084" t="str">
            <v>(-) Custo dos produtos vendidos (CMV)</v>
          </cell>
          <cell r="I12084" t="str">
            <v>novembro</v>
          </cell>
          <cell r="N12084">
            <v>152.5</v>
          </cell>
        </row>
        <row r="12085">
          <cell r="B12085" t="str">
            <v>SECOS - MERCEARIA</v>
          </cell>
          <cell r="C12085" t="str">
            <v>(-) Custo dos produtos vendidos (CMV)</v>
          </cell>
          <cell r="I12085" t="str">
            <v>novembro</v>
          </cell>
          <cell r="N12085">
            <v>435.46</v>
          </cell>
        </row>
        <row r="12086">
          <cell r="B12086" t="str">
            <v>CARNES E AVES</v>
          </cell>
          <cell r="C12086" t="str">
            <v>(-) Custo dos produtos vendidos (CMV)</v>
          </cell>
          <cell r="I12086" t="str">
            <v>novembro</v>
          </cell>
          <cell r="N12086">
            <v>2080.0100000000002</v>
          </cell>
        </row>
        <row r="12087">
          <cell r="B12087" t="str">
            <v>CARNES E AVES</v>
          </cell>
          <cell r="C12087" t="str">
            <v>(-) Custo dos produtos vendidos (CMV)</v>
          </cell>
          <cell r="I12087" t="str">
            <v>novembro</v>
          </cell>
          <cell r="N12087">
            <v>3111.05</v>
          </cell>
        </row>
        <row r="12088">
          <cell r="B12088" t="str">
            <v>SECOS - MERCEARIA</v>
          </cell>
          <cell r="C12088" t="str">
            <v>(-) Custo dos produtos vendidos (CMV)</v>
          </cell>
          <cell r="I12088" t="str">
            <v>novembro</v>
          </cell>
          <cell r="N12088">
            <v>917.25</v>
          </cell>
        </row>
        <row r="12089">
          <cell r="B12089" t="str">
            <v>CERVEJA</v>
          </cell>
          <cell r="C12089" t="str">
            <v>(-) Custo dos produtos vendidos (CMV)</v>
          </cell>
          <cell r="I12089" t="str">
            <v>novembro</v>
          </cell>
          <cell r="N12089">
            <v>750</v>
          </cell>
        </row>
        <row r="12090">
          <cell r="B12090" t="str">
            <v>GELO</v>
          </cell>
          <cell r="C12090" t="str">
            <v>(-) Custo dos produtos vendidos (CMV)</v>
          </cell>
          <cell r="I12090" t="str">
            <v>novembro</v>
          </cell>
          <cell r="N12090">
            <v>466.2</v>
          </cell>
        </row>
        <row r="12091">
          <cell r="B12091" t="str">
            <v>CARNES E AVES</v>
          </cell>
          <cell r="C12091" t="str">
            <v>(-) Custo dos produtos vendidos (CMV)</v>
          </cell>
          <cell r="I12091" t="str">
            <v>novembro</v>
          </cell>
          <cell r="N12091">
            <v>713.31</v>
          </cell>
        </row>
        <row r="12092">
          <cell r="B12092" t="str">
            <v>PESCADOS</v>
          </cell>
          <cell r="C12092" t="str">
            <v>(-) Custo dos produtos vendidos (CMV)</v>
          </cell>
          <cell r="I12092" t="str">
            <v>novembro</v>
          </cell>
          <cell r="N12092">
            <v>3596</v>
          </cell>
        </row>
        <row r="12093">
          <cell r="B12093" t="str">
            <v>CARNES E AVES</v>
          </cell>
          <cell r="C12093" t="str">
            <v>(-) Custo dos produtos vendidos (CMV)</v>
          </cell>
          <cell r="I12093" t="str">
            <v>novembro</v>
          </cell>
          <cell r="N12093">
            <v>477.6</v>
          </cell>
        </row>
        <row r="12094">
          <cell r="B12094" t="str">
            <v>HORTIFRUTI</v>
          </cell>
          <cell r="C12094" t="str">
            <v>(-) Custo dos produtos vendidos (CMV)</v>
          </cell>
          <cell r="I12094" t="str">
            <v>novembro</v>
          </cell>
          <cell r="N12094">
            <v>3188.28</v>
          </cell>
        </row>
        <row r="12095">
          <cell r="B12095" t="str">
            <v>CARNES E AVES</v>
          </cell>
          <cell r="C12095" t="str">
            <v>(-) Custo dos produtos vendidos (CMV)</v>
          </cell>
          <cell r="I12095" t="str">
            <v>novembro</v>
          </cell>
          <cell r="N12095">
            <v>5777.57</v>
          </cell>
        </row>
        <row r="12096">
          <cell r="B12096" t="str">
            <v>SECOS - MERCEARIA</v>
          </cell>
          <cell r="C12096" t="str">
            <v>(-) Custo dos produtos vendidos (CMV)</v>
          </cell>
          <cell r="I12096" t="str">
            <v>novembro</v>
          </cell>
          <cell r="N12096">
            <v>983.58</v>
          </cell>
        </row>
        <row r="12097">
          <cell r="B12097" t="str">
            <v>SECOS - MERCEARIA</v>
          </cell>
          <cell r="C12097" t="str">
            <v>(-) Custo dos produtos vendidos (CMV)</v>
          </cell>
          <cell r="I12097" t="str">
            <v>novembro</v>
          </cell>
          <cell r="N12097">
            <v>512.29</v>
          </cell>
        </row>
        <row r="12098">
          <cell r="B12098" t="str">
            <v>BEBIDAS ALCOOLICAS</v>
          </cell>
          <cell r="C12098" t="str">
            <v>(-) Custo dos produtos vendidos (CMV)</v>
          </cell>
          <cell r="I12098" t="str">
            <v>novembro</v>
          </cell>
          <cell r="N12098">
            <v>1090.74</v>
          </cell>
        </row>
        <row r="12099">
          <cell r="B12099" t="str">
            <v>PESCADOS</v>
          </cell>
          <cell r="C12099" t="str">
            <v>(-) Custo dos produtos vendidos (CMV)</v>
          </cell>
          <cell r="I12099" t="str">
            <v>novembro</v>
          </cell>
          <cell r="N12099">
            <v>823.75</v>
          </cell>
        </row>
        <row r="12100">
          <cell r="B12100" t="str">
            <v>BEBIDAS NAO ALCOOLICAS</v>
          </cell>
          <cell r="C12100" t="str">
            <v>(-) Custo dos produtos vendidos (CMV)</v>
          </cell>
          <cell r="I12100" t="str">
            <v>novembro</v>
          </cell>
          <cell r="N12100">
            <v>810</v>
          </cell>
        </row>
        <row r="12101">
          <cell r="B12101" t="str">
            <v>PESCADOS</v>
          </cell>
          <cell r="C12101" t="str">
            <v>(-) Custo dos produtos vendidos (CMV)</v>
          </cell>
          <cell r="I12101" t="str">
            <v>novembro</v>
          </cell>
          <cell r="N12101">
            <v>1812.5</v>
          </cell>
        </row>
        <row r="12102">
          <cell r="B12102" t="str">
            <v>CARNES E AVES</v>
          </cell>
          <cell r="C12102" t="str">
            <v>(-) Custo dos produtos vendidos (CMV)</v>
          </cell>
          <cell r="I12102" t="str">
            <v>novembro</v>
          </cell>
          <cell r="N12102">
            <v>540.32000000000005</v>
          </cell>
        </row>
        <row r="12103">
          <cell r="B12103" t="str">
            <v>CARNES E AVES</v>
          </cell>
          <cell r="C12103" t="str">
            <v>(-) Custo dos produtos vendidos (CMV)</v>
          </cell>
          <cell r="I12103" t="str">
            <v>novembro</v>
          </cell>
          <cell r="N12103">
            <v>2927.09</v>
          </cell>
        </row>
        <row r="12104">
          <cell r="B12104" t="str">
            <v>PESCADOS</v>
          </cell>
          <cell r="C12104" t="str">
            <v>(-) Custo dos produtos vendidos (CMV)</v>
          </cell>
          <cell r="I12104" t="str">
            <v>novembro</v>
          </cell>
          <cell r="N12104">
            <v>1348.2</v>
          </cell>
        </row>
        <row r="12105">
          <cell r="B12105" t="str">
            <v>CARNES E AVES</v>
          </cell>
          <cell r="C12105" t="str">
            <v>(-) Custo dos produtos vendidos (CMV)</v>
          </cell>
          <cell r="I12105" t="str">
            <v>novembro</v>
          </cell>
          <cell r="N12105">
            <v>2438.92</v>
          </cell>
        </row>
        <row r="12106">
          <cell r="B12106" t="str">
            <v>SECOS - MERCEARIA</v>
          </cell>
          <cell r="C12106" t="str">
            <v>(-) Custo dos produtos vendidos (CMV)</v>
          </cell>
          <cell r="I12106" t="str">
            <v>novembro</v>
          </cell>
          <cell r="N12106">
            <v>1115</v>
          </cell>
        </row>
        <row r="12107">
          <cell r="B12107" t="str">
            <v>CARNES E AVES</v>
          </cell>
          <cell r="C12107" t="str">
            <v>(-) Custo dos produtos vendidos (CMV)</v>
          </cell>
          <cell r="I12107" t="str">
            <v>novembro</v>
          </cell>
          <cell r="N12107">
            <v>2326.66</v>
          </cell>
        </row>
        <row r="12108">
          <cell r="B12108" t="str">
            <v>BEBIDAS NAO ALCOOLICAS</v>
          </cell>
          <cell r="C12108" t="str">
            <v>(-) Custo dos produtos vendidos (CMV)</v>
          </cell>
          <cell r="I12108" t="str">
            <v>novembro</v>
          </cell>
          <cell r="N12108">
            <v>476</v>
          </cell>
        </row>
        <row r="12109">
          <cell r="B12109" t="str">
            <v>BEBIDAS NAO ALCOOLICAS</v>
          </cell>
          <cell r="C12109" t="str">
            <v>(-) Custo dos produtos vendidos (CMV)</v>
          </cell>
          <cell r="I12109" t="str">
            <v>novembro</v>
          </cell>
          <cell r="N12109">
            <v>360</v>
          </cell>
        </row>
        <row r="12110">
          <cell r="B12110" t="str">
            <v>SECOS - MERCEARIA</v>
          </cell>
          <cell r="C12110" t="str">
            <v>(-) Custo dos produtos vendidos (CMV)</v>
          </cell>
          <cell r="I12110" t="str">
            <v>novembro</v>
          </cell>
          <cell r="N12110">
            <v>1787.87</v>
          </cell>
        </row>
        <row r="12111">
          <cell r="B12111" t="str">
            <v>BEBIDAS NAO ALCOOLICAS</v>
          </cell>
          <cell r="C12111" t="str">
            <v>(-) Custo dos produtos vendidos (CMV)</v>
          </cell>
          <cell r="I12111" t="str">
            <v>novembro</v>
          </cell>
          <cell r="N12111">
            <v>504.5</v>
          </cell>
        </row>
        <row r="12112">
          <cell r="B12112" t="str">
            <v>HORTIFRUTI</v>
          </cell>
          <cell r="C12112" t="str">
            <v>(-) Custo dos produtos vendidos (CMV)</v>
          </cell>
          <cell r="I12112" t="str">
            <v>novembro</v>
          </cell>
          <cell r="N12112">
            <v>5642.8</v>
          </cell>
        </row>
        <row r="12113">
          <cell r="B12113" t="str">
            <v>HORTIFRUTI</v>
          </cell>
          <cell r="C12113" t="str">
            <v>(-) Custo dos produtos vendidos (CMV)</v>
          </cell>
          <cell r="I12113" t="str">
            <v>novembro</v>
          </cell>
          <cell r="N12113">
            <v>492.5</v>
          </cell>
        </row>
        <row r="12114">
          <cell r="B12114" t="str">
            <v>CARNES E AVES</v>
          </cell>
          <cell r="C12114" t="str">
            <v>(-) Custo dos produtos vendidos (CMV)</v>
          </cell>
          <cell r="I12114" t="str">
            <v>novembro</v>
          </cell>
          <cell r="N12114">
            <v>1108.4100000000001</v>
          </cell>
        </row>
        <row r="12115">
          <cell r="B12115" t="str">
            <v>SECOS - MERCEARIA</v>
          </cell>
          <cell r="C12115" t="str">
            <v>(-) Custo dos produtos vendidos (CMV)</v>
          </cell>
          <cell r="I12115" t="str">
            <v>novembro</v>
          </cell>
          <cell r="N12115">
            <v>1544.6</v>
          </cell>
        </row>
        <row r="12116">
          <cell r="B12116" t="str">
            <v>CARNES E AVES</v>
          </cell>
          <cell r="C12116" t="str">
            <v>(-) Custo dos produtos vendidos (CMV)</v>
          </cell>
          <cell r="I12116" t="str">
            <v>novembro</v>
          </cell>
          <cell r="N12116">
            <v>6423.34</v>
          </cell>
        </row>
        <row r="12117">
          <cell r="B12117" t="str">
            <v>CARVAO</v>
          </cell>
          <cell r="C12117" t="str">
            <v>(-) Custo dos produtos vendidos (CMV)</v>
          </cell>
          <cell r="I12117" t="str">
            <v>novembro</v>
          </cell>
          <cell r="N12117">
            <v>2244</v>
          </cell>
        </row>
        <row r="12118">
          <cell r="B12118" t="str">
            <v>CARNES E AVES</v>
          </cell>
          <cell r="C12118" t="str">
            <v>(-) Custo dos produtos vendidos (CMV)</v>
          </cell>
          <cell r="I12118" t="str">
            <v>novembro</v>
          </cell>
          <cell r="N12118">
            <v>2723.71</v>
          </cell>
        </row>
        <row r="12119">
          <cell r="B12119" t="str">
            <v>PESCADOS</v>
          </cell>
          <cell r="C12119" t="str">
            <v>(-) Custo dos produtos vendidos (CMV)</v>
          </cell>
          <cell r="I12119" t="str">
            <v>novembro</v>
          </cell>
          <cell r="N12119">
            <v>152.5</v>
          </cell>
        </row>
        <row r="12120">
          <cell r="B12120" t="str">
            <v>CARNES E AVES</v>
          </cell>
          <cell r="C12120" t="str">
            <v>(-) Custo dos produtos vendidos (CMV)</v>
          </cell>
          <cell r="I12120" t="str">
            <v>novembro</v>
          </cell>
          <cell r="N12120">
            <v>2569.87</v>
          </cell>
        </row>
        <row r="12121">
          <cell r="B12121" t="str">
            <v>PESCADOS</v>
          </cell>
          <cell r="C12121" t="str">
            <v>(-) Custo dos produtos vendidos (CMV)</v>
          </cell>
          <cell r="I12121" t="str">
            <v>novembro</v>
          </cell>
          <cell r="N12121">
            <v>191.8</v>
          </cell>
        </row>
        <row r="12122">
          <cell r="B12122" t="str">
            <v>SECOS - MERCEARIA</v>
          </cell>
          <cell r="C12122" t="str">
            <v>(-) Custo dos produtos vendidos (CMV)</v>
          </cell>
          <cell r="I12122" t="str">
            <v>novembro</v>
          </cell>
          <cell r="N12122">
            <v>404.38</v>
          </cell>
        </row>
        <row r="12123">
          <cell r="B12123" t="str">
            <v>CERVEJA</v>
          </cell>
          <cell r="C12123" t="str">
            <v>(-) Custo dos produtos vendidos (CMV)</v>
          </cell>
          <cell r="I12123" t="str">
            <v>novembro</v>
          </cell>
          <cell r="N12123">
            <v>1483.22</v>
          </cell>
        </row>
        <row r="12124">
          <cell r="B12124" t="str">
            <v>BEBIDAS NAO ALCOOLICAS</v>
          </cell>
          <cell r="C12124" t="str">
            <v>(-) Custo dos produtos vendidos (CMV)</v>
          </cell>
          <cell r="I12124" t="str">
            <v>novembro</v>
          </cell>
          <cell r="N12124">
            <v>1068.69</v>
          </cell>
        </row>
        <row r="12125">
          <cell r="B12125" t="str">
            <v>SECOS - MERCEARIA</v>
          </cell>
          <cell r="C12125" t="str">
            <v>(-) Custo dos produtos vendidos (CMV)</v>
          </cell>
          <cell r="I12125" t="str">
            <v>novembro</v>
          </cell>
          <cell r="N12125">
            <v>781.75</v>
          </cell>
        </row>
        <row r="12126">
          <cell r="B12126" t="str">
            <v>CARNES E AVES</v>
          </cell>
          <cell r="C12126" t="str">
            <v>(-) Custo dos produtos vendidos (CMV)</v>
          </cell>
          <cell r="I12126" t="str">
            <v>novembro</v>
          </cell>
          <cell r="N12126">
            <v>3255.4</v>
          </cell>
        </row>
        <row r="12127">
          <cell r="B12127" t="str">
            <v>SECOS - MERCEARIA</v>
          </cell>
          <cell r="C12127" t="str">
            <v>(-) Custo dos produtos vendidos (CMV)</v>
          </cell>
          <cell r="I12127" t="str">
            <v>novembro</v>
          </cell>
          <cell r="N12127">
            <v>379.8</v>
          </cell>
        </row>
        <row r="12128">
          <cell r="B12128" t="str">
            <v>SECOS - MERCEARIA</v>
          </cell>
          <cell r="C12128" t="str">
            <v>(-) Custo dos produtos vendidos (CMV)</v>
          </cell>
          <cell r="I12128" t="str">
            <v>novembro</v>
          </cell>
          <cell r="N12128">
            <v>297.8</v>
          </cell>
        </row>
        <row r="12129">
          <cell r="B12129" t="str">
            <v>HORTIFRUTI</v>
          </cell>
          <cell r="C12129" t="str">
            <v>(-) Custo dos produtos vendidos (CMV)</v>
          </cell>
          <cell r="I12129" t="str">
            <v>novembro</v>
          </cell>
          <cell r="N12129">
            <v>166.65</v>
          </cell>
        </row>
        <row r="12130">
          <cell r="B12130" t="str">
            <v>BEBIDAS ALCOOLICAS</v>
          </cell>
          <cell r="C12130" t="str">
            <v>(-) Custo dos produtos vendidos (CMV)</v>
          </cell>
          <cell r="I12130" t="str">
            <v>novembro</v>
          </cell>
          <cell r="N12130">
            <v>600.32000000000005</v>
          </cell>
        </row>
        <row r="12131">
          <cell r="B12131" t="str">
            <v>VINHOS</v>
          </cell>
          <cell r="C12131" t="str">
            <v>(-) Custo dos produtos vendidos (CMV)</v>
          </cell>
          <cell r="I12131" t="str">
            <v>novembro</v>
          </cell>
          <cell r="N12131">
            <v>5525.55</v>
          </cell>
        </row>
        <row r="12132">
          <cell r="B12132" t="str">
            <v>SECOS - MERCEARIA</v>
          </cell>
          <cell r="C12132" t="str">
            <v>(-) Custo dos produtos vendidos (CMV)</v>
          </cell>
          <cell r="I12132" t="str">
            <v>novembro</v>
          </cell>
          <cell r="N12132">
            <v>883.9</v>
          </cell>
        </row>
        <row r="12133">
          <cell r="B12133" t="str">
            <v>SECOS - MERCEARIA</v>
          </cell>
          <cell r="C12133" t="str">
            <v>(-) Custo dos produtos vendidos (CMV)</v>
          </cell>
          <cell r="I12133" t="str">
            <v>novembro</v>
          </cell>
          <cell r="N12133">
            <v>197.7</v>
          </cell>
        </row>
        <row r="12134">
          <cell r="B12134" t="str">
            <v>SECOS - MERCEARIA</v>
          </cell>
          <cell r="C12134" t="str">
            <v>(-) Custo dos produtos vendidos (CMV)</v>
          </cell>
          <cell r="I12134" t="str">
            <v>novembro</v>
          </cell>
          <cell r="N12134">
            <v>427.58</v>
          </cell>
        </row>
        <row r="12135">
          <cell r="B12135" t="str">
            <v>SECOS - MERCEARIA</v>
          </cell>
          <cell r="C12135" t="str">
            <v>(-) Custo dos produtos vendidos (CMV)</v>
          </cell>
          <cell r="I12135" t="str">
            <v>novembro</v>
          </cell>
          <cell r="N12135">
            <v>380</v>
          </cell>
        </row>
        <row r="12136">
          <cell r="B12136" t="str">
            <v>CARNES E AVES</v>
          </cell>
          <cell r="C12136" t="str">
            <v>(-) Custo dos produtos vendidos (CMV)</v>
          </cell>
          <cell r="I12136" t="str">
            <v>novembro</v>
          </cell>
          <cell r="N12136">
            <v>4633.87</v>
          </cell>
        </row>
        <row r="12137">
          <cell r="B12137" t="str">
            <v>CARNES E AVES</v>
          </cell>
          <cell r="C12137" t="str">
            <v>(-) Custo dos produtos vendidos (CMV)</v>
          </cell>
          <cell r="I12137" t="str">
            <v>novembro</v>
          </cell>
          <cell r="N12137">
            <v>834.41</v>
          </cell>
        </row>
        <row r="12138">
          <cell r="B12138" t="str">
            <v>PESCADOS</v>
          </cell>
          <cell r="C12138" t="str">
            <v>(-) Custo dos produtos vendidos (CMV)</v>
          </cell>
          <cell r="I12138" t="str">
            <v>novembro</v>
          </cell>
          <cell r="N12138">
            <v>2902.5</v>
          </cell>
        </row>
        <row r="12139">
          <cell r="B12139" t="str">
            <v>CARNES E AVES</v>
          </cell>
          <cell r="C12139" t="str">
            <v>(-) Custo dos produtos vendidos (CMV)</v>
          </cell>
          <cell r="I12139" t="str">
            <v>novembro</v>
          </cell>
          <cell r="N12139">
            <v>2828.57</v>
          </cell>
        </row>
        <row r="12140">
          <cell r="B12140" t="str">
            <v>CARNES E AVES</v>
          </cell>
          <cell r="C12140" t="str">
            <v>(-) Custo dos produtos vendidos (CMV)</v>
          </cell>
          <cell r="I12140" t="str">
            <v>novembro</v>
          </cell>
          <cell r="N12140">
            <v>5528.79</v>
          </cell>
        </row>
        <row r="12141">
          <cell r="B12141" t="str">
            <v>GELO</v>
          </cell>
          <cell r="C12141" t="str">
            <v>(-) Custo dos produtos vendidos (CMV)</v>
          </cell>
          <cell r="I12141" t="str">
            <v>novembro</v>
          </cell>
          <cell r="N12141">
            <v>913.4</v>
          </cell>
        </row>
        <row r="12142">
          <cell r="B12142" t="str">
            <v>CARNES E AVES</v>
          </cell>
          <cell r="C12142" t="str">
            <v>(-) Custo dos produtos vendidos (CMV)</v>
          </cell>
          <cell r="I12142" t="str">
            <v>novembro</v>
          </cell>
          <cell r="N12142">
            <v>408.71</v>
          </cell>
        </row>
        <row r="12143">
          <cell r="B12143" t="str">
            <v>SECOS - MERCEARIA</v>
          </cell>
          <cell r="C12143" t="str">
            <v>(-) Custo dos produtos vendidos (CMV)</v>
          </cell>
          <cell r="I12143" t="str">
            <v>novembro</v>
          </cell>
          <cell r="N12143">
            <v>464.31</v>
          </cell>
        </row>
        <row r="12144">
          <cell r="B12144" t="str">
            <v>CARNES E AVES</v>
          </cell>
          <cell r="C12144" t="str">
            <v>(-) Custo dos produtos vendidos (CMV)</v>
          </cell>
          <cell r="I12144" t="str">
            <v>novembro</v>
          </cell>
          <cell r="N12144">
            <v>3517.07</v>
          </cell>
        </row>
        <row r="12145">
          <cell r="B12145" t="str">
            <v>SECOS - MERCEARIA</v>
          </cell>
          <cell r="C12145" t="str">
            <v>(-) Custo dos produtos vendidos (CMV)</v>
          </cell>
          <cell r="I12145" t="str">
            <v>novembro</v>
          </cell>
          <cell r="N12145">
            <v>1263.42</v>
          </cell>
        </row>
        <row r="12146">
          <cell r="B12146" t="str">
            <v>PESCADOS</v>
          </cell>
          <cell r="C12146" t="str">
            <v>(-) Custo dos produtos vendidos (CMV)</v>
          </cell>
          <cell r="I12146" t="str">
            <v>novembro</v>
          </cell>
          <cell r="N12146">
            <v>299.39999999999998</v>
          </cell>
        </row>
        <row r="12147">
          <cell r="B12147" t="str">
            <v>HORTIFRUTI</v>
          </cell>
          <cell r="C12147" t="str">
            <v>(-) Custo dos produtos vendidos (CMV)</v>
          </cell>
          <cell r="I12147" t="str">
            <v>novembro</v>
          </cell>
          <cell r="N12147">
            <v>594</v>
          </cell>
        </row>
        <row r="12148">
          <cell r="B12148" t="str">
            <v>BEBIDAS ALCOOLICAS</v>
          </cell>
          <cell r="C12148" t="str">
            <v>(-) Custo dos produtos vendidos (CMV)</v>
          </cell>
          <cell r="I12148" t="str">
            <v>novembro</v>
          </cell>
          <cell r="N12148">
            <v>1364.3</v>
          </cell>
        </row>
        <row r="12149">
          <cell r="B12149" t="str">
            <v>CARNES E AVES</v>
          </cell>
          <cell r="C12149" t="str">
            <v>(-) Custo dos produtos vendidos (CMV)</v>
          </cell>
          <cell r="I12149" t="str">
            <v>novembro</v>
          </cell>
          <cell r="N12149">
            <v>3068.33</v>
          </cell>
        </row>
        <row r="12150">
          <cell r="B12150" t="str">
            <v>SECOS - MERCEARIA</v>
          </cell>
          <cell r="C12150" t="str">
            <v>(-) Custo dos produtos vendidos (CMV)</v>
          </cell>
          <cell r="I12150" t="str">
            <v>novembro</v>
          </cell>
          <cell r="N12150">
            <v>4201.88</v>
          </cell>
        </row>
        <row r="12151">
          <cell r="B12151" t="str">
            <v>HORTIFRUTI</v>
          </cell>
          <cell r="C12151" t="str">
            <v>(-) Custo dos produtos vendidos (CMV)</v>
          </cell>
          <cell r="I12151" t="str">
            <v>novembro</v>
          </cell>
          <cell r="N12151">
            <v>7756.07</v>
          </cell>
        </row>
        <row r="12152">
          <cell r="B12152" t="str">
            <v>SECOS - MERCEARIA</v>
          </cell>
          <cell r="C12152" t="str">
            <v>(-) Custo dos produtos vendidos (CMV)</v>
          </cell>
          <cell r="I12152" t="str">
            <v>novembro</v>
          </cell>
          <cell r="N12152">
            <v>285</v>
          </cell>
        </row>
        <row r="12153">
          <cell r="B12153" t="str">
            <v>SECOS - MERCEARIA</v>
          </cell>
          <cell r="C12153" t="str">
            <v>(-) Custo dos produtos vendidos (CMV)</v>
          </cell>
          <cell r="I12153" t="str">
            <v>novembro</v>
          </cell>
          <cell r="N12153">
            <v>189.9</v>
          </cell>
        </row>
        <row r="12154">
          <cell r="B12154" t="str">
            <v>PAES, MASSAS E SALGADOS</v>
          </cell>
          <cell r="C12154" t="str">
            <v>(-) Custo dos produtos vendidos (CMV)</v>
          </cell>
          <cell r="I12154" t="str">
            <v>novembro</v>
          </cell>
          <cell r="N12154">
            <v>1135</v>
          </cell>
        </row>
        <row r="12155">
          <cell r="B12155" t="str">
            <v>VINHOS</v>
          </cell>
          <cell r="C12155" t="str">
            <v>(-) Custo dos produtos vendidos (CMV)</v>
          </cell>
          <cell r="I12155" t="str">
            <v>novembro</v>
          </cell>
          <cell r="N12155">
            <v>4380.41</v>
          </cell>
        </row>
        <row r="12156">
          <cell r="B12156" t="str">
            <v>BEBIDAS ALCOOLICAS</v>
          </cell>
          <cell r="C12156" t="str">
            <v>(-) Custo dos produtos vendidos (CMV)</v>
          </cell>
          <cell r="I12156" t="str">
            <v>novembro</v>
          </cell>
          <cell r="N12156">
            <v>1460.91</v>
          </cell>
        </row>
        <row r="12157">
          <cell r="B12157" t="str">
            <v>VINHOS</v>
          </cell>
          <cell r="C12157" t="str">
            <v>(-) Custo dos produtos vendidos (CMV)</v>
          </cell>
          <cell r="I12157" t="str">
            <v>novembro</v>
          </cell>
          <cell r="N12157">
            <v>1433.09</v>
          </cell>
        </row>
        <row r="12158">
          <cell r="B12158" t="str">
            <v>BEBIDAS ALCOOLICAS</v>
          </cell>
          <cell r="C12158" t="str">
            <v>(-) Custo dos produtos vendidos (CMV)</v>
          </cell>
          <cell r="I12158" t="str">
            <v>novembro</v>
          </cell>
          <cell r="N12158">
            <v>478.27</v>
          </cell>
        </row>
        <row r="12159">
          <cell r="B12159" t="str">
            <v>CARNES E AVES</v>
          </cell>
          <cell r="C12159" t="str">
            <v>(-) Custo dos produtos vendidos (CMV)</v>
          </cell>
          <cell r="I12159" t="str">
            <v>novembro</v>
          </cell>
          <cell r="N12159">
            <v>2881.97</v>
          </cell>
        </row>
        <row r="12160">
          <cell r="B12160" t="str">
            <v>HORTIFRUTI</v>
          </cell>
          <cell r="C12160" t="str">
            <v>(-) Custo dos produtos vendidos (CMV)</v>
          </cell>
          <cell r="I12160" t="str">
            <v>novembro</v>
          </cell>
          <cell r="N12160">
            <v>290.39999999999998</v>
          </cell>
        </row>
        <row r="12161">
          <cell r="B12161" t="str">
            <v>HORTIFRUTI</v>
          </cell>
          <cell r="C12161" t="str">
            <v>(-) Custo dos produtos vendidos (CMV)</v>
          </cell>
          <cell r="I12161" t="str">
            <v>novembro</v>
          </cell>
          <cell r="N12161">
            <v>199.4</v>
          </cell>
        </row>
        <row r="12162">
          <cell r="B12162" t="str">
            <v>CARNES E AVES</v>
          </cell>
          <cell r="C12162" t="str">
            <v>(-) Custo dos produtos vendidos (CMV)</v>
          </cell>
          <cell r="I12162" t="str">
            <v>novembro</v>
          </cell>
          <cell r="N12162">
            <v>599.89</v>
          </cell>
        </row>
        <row r="12163">
          <cell r="B12163" t="str">
            <v>SECOS - MERCEARIA</v>
          </cell>
          <cell r="C12163" t="str">
            <v>(-) Custo dos produtos vendidos (CMV)</v>
          </cell>
          <cell r="I12163" t="str">
            <v>novembro</v>
          </cell>
          <cell r="N12163">
            <v>927.03</v>
          </cell>
        </row>
        <row r="12164">
          <cell r="B12164" t="str">
            <v>SECOS - MERCEARIA</v>
          </cell>
          <cell r="C12164" t="str">
            <v>(-) Custo dos produtos vendidos (CMV)</v>
          </cell>
          <cell r="I12164" t="str">
            <v>novembro</v>
          </cell>
          <cell r="N12164">
            <v>280</v>
          </cell>
        </row>
        <row r="12165">
          <cell r="B12165" t="str">
            <v>SECOS - MERCEARIA</v>
          </cell>
          <cell r="C12165" t="str">
            <v>(-) Custo dos produtos vendidos (CMV)</v>
          </cell>
          <cell r="I12165" t="str">
            <v>dezembro</v>
          </cell>
          <cell r="N12165">
            <v>211.2</v>
          </cell>
        </row>
        <row r="12166">
          <cell r="B12166" t="str">
            <v>SECOS - MERCEARIA</v>
          </cell>
          <cell r="C12166" t="str">
            <v>(-) Custo dos produtos vendidos (CMV)</v>
          </cell>
          <cell r="I12166" t="str">
            <v>dezembro</v>
          </cell>
          <cell r="N12166">
            <v>1185.18</v>
          </cell>
        </row>
        <row r="12167">
          <cell r="B12167" t="str">
            <v>CARVAO</v>
          </cell>
          <cell r="C12167" t="str">
            <v>(-) Custo dos produtos vendidos (CMV)</v>
          </cell>
          <cell r="I12167" t="str">
            <v>dezembro</v>
          </cell>
          <cell r="N12167">
            <v>1224</v>
          </cell>
        </row>
        <row r="12168">
          <cell r="B12168" t="str">
            <v>BEBIDAS NAO ALCOOLICAS</v>
          </cell>
          <cell r="C12168" t="str">
            <v>(-) Custo dos produtos vendidos (CMV)</v>
          </cell>
          <cell r="I12168" t="str">
            <v>dezembro</v>
          </cell>
          <cell r="N12168">
            <v>395.7</v>
          </cell>
        </row>
        <row r="12169">
          <cell r="B12169" t="str">
            <v>BEBIDAS NAO ALCOOLICAS</v>
          </cell>
          <cell r="C12169" t="str">
            <v>(-) Custo dos produtos vendidos (CMV)</v>
          </cell>
          <cell r="I12169" t="str">
            <v>dezembro</v>
          </cell>
          <cell r="N12169">
            <v>1590</v>
          </cell>
        </row>
        <row r="12170">
          <cell r="B12170" t="str">
            <v>BEBIDAS NAO ALCOOLICAS</v>
          </cell>
          <cell r="C12170" t="str">
            <v>(-) Custo dos produtos vendidos (CMV)</v>
          </cell>
          <cell r="I12170" t="str">
            <v>dezembro</v>
          </cell>
          <cell r="N12170">
            <v>2880</v>
          </cell>
        </row>
        <row r="12171">
          <cell r="B12171" t="str">
            <v>PAES, MASSAS E SALGADOS</v>
          </cell>
          <cell r="C12171" t="str">
            <v>(-) Custo dos produtos vendidos (CMV)</v>
          </cell>
          <cell r="I12171" t="str">
            <v>dezembro</v>
          </cell>
          <cell r="N12171">
            <v>1800</v>
          </cell>
        </row>
        <row r="12172">
          <cell r="B12172" t="str">
            <v>CARNES E AVES</v>
          </cell>
          <cell r="C12172" t="str">
            <v>(-) Custo dos produtos vendidos (CMV)</v>
          </cell>
          <cell r="I12172" t="str">
            <v>dezembro</v>
          </cell>
          <cell r="N12172">
            <v>1366.48</v>
          </cell>
        </row>
        <row r="12173">
          <cell r="B12173" t="str">
            <v>PESCADOS</v>
          </cell>
          <cell r="C12173" t="str">
            <v>(-) Custo dos produtos vendidos (CMV)</v>
          </cell>
          <cell r="I12173" t="str">
            <v>dezembro</v>
          </cell>
          <cell r="N12173">
            <v>1118.5999999999999</v>
          </cell>
        </row>
        <row r="12174">
          <cell r="B12174" t="str">
            <v>PAES, MASSAS E SALGADOS</v>
          </cell>
          <cell r="C12174" t="str">
            <v>(-) Custo dos produtos vendidos (CMV)</v>
          </cell>
          <cell r="I12174" t="str">
            <v>dezembro</v>
          </cell>
          <cell r="N12174">
            <v>1500</v>
          </cell>
        </row>
        <row r="12175">
          <cell r="B12175" t="str">
            <v>PAES, MASSAS E SALGADOS</v>
          </cell>
          <cell r="C12175" t="str">
            <v>(-) Custo dos produtos vendidos (CMV)</v>
          </cell>
          <cell r="I12175" t="str">
            <v>dezembro</v>
          </cell>
          <cell r="N12175">
            <v>1500</v>
          </cell>
        </row>
        <row r="12176">
          <cell r="B12176" t="str">
            <v>PESCADOS</v>
          </cell>
          <cell r="C12176" t="str">
            <v>(-) Custo dos produtos vendidos (CMV)</v>
          </cell>
          <cell r="I12176" t="str">
            <v>dezembro</v>
          </cell>
          <cell r="N12176">
            <v>152.5</v>
          </cell>
        </row>
        <row r="12177">
          <cell r="B12177" t="str">
            <v>SECOS - MERCEARIA</v>
          </cell>
          <cell r="C12177" t="str">
            <v>(-) Custo dos produtos vendidos (CMV)</v>
          </cell>
          <cell r="I12177" t="str">
            <v>dezembro</v>
          </cell>
          <cell r="N12177">
            <v>217.72</v>
          </cell>
        </row>
        <row r="12178">
          <cell r="B12178" t="str">
            <v>FRIOS E CONGELADOS</v>
          </cell>
          <cell r="C12178" t="str">
            <v>(-) Custo dos produtos vendidos (CMV)</v>
          </cell>
          <cell r="I12178" t="str">
            <v>dezembro</v>
          </cell>
          <cell r="N12178">
            <v>725</v>
          </cell>
        </row>
        <row r="12179">
          <cell r="B12179" t="str">
            <v>PESCADOS</v>
          </cell>
          <cell r="C12179" t="str">
            <v>(-) Custo dos produtos vendidos (CMV)</v>
          </cell>
          <cell r="I12179" t="str">
            <v>dezembro</v>
          </cell>
          <cell r="N12179">
            <v>1444.6</v>
          </cell>
        </row>
        <row r="12180">
          <cell r="B12180" t="str">
            <v>SECOS - MERCEARIA</v>
          </cell>
          <cell r="C12180" t="str">
            <v>(-) Custo dos produtos vendidos (CMV)</v>
          </cell>
          <cell r="I12180" t="str">
            <v>dezembro</v>
          </cell>
          <cell r="N12180">
            <v>641.44000000000005</v>
          </cell>
        </row>
        <row r="12181">
          <cell r="B12181" t="str">
            <v>PESCADOS</v>
          </cell>
          <cell r="C12181" t="str">
            <v>(-) Custo dos produtos vendidos (CMV)</v>
          </cell>
          <cell r="I12181" t="str">
            <v>dezembro</v>
          </cell>
          <cell r="N12181">
            <v>4600.2</v>
          </cell>
        </row>
        <row r="12182">
          <cell r="B12182" t="str">
            <v>SECOS - MERCEARIA</v>
          </cell>
          <cell r="C12182" t="str">
            <v>(-) Custo dos produtos vendidos (CMV)</v>
          </cell>
          <cell r="I12182" t="str">
            <v>dezembro</v>
          </cell>
          <cell r="N12182">
            <v>3138.3</v>
          </cell>
        </row>
        <row r="12183">
          <cell r="B12183" t="str">
            <v>BEBIDAS NAO ALCOOLICAS</v>
          </cell>
          <cell r="C12183" t="str">
            <v>(-) Custo dos produtos vendidos (CMV)</v>
          </cell>
          <cell r="I12183" t="str">
            <v>dezembro</v>
          </cell>
          <cell r="N12183">
            <v>2394.1999999999998</v>
          </cell>
        </row>
        <row r="12184">
          <cell r="B12184" t="str">
            <v>CARNES E AVES</v>
          </cell>
          <cell r="C12184" t="str">
            <v>(-) Custo dos produtos vendidos (CMV)</v>
          </cell>
          <cell r="I12184" t="str">
            <v>dezembro</v>
          </cell>
          <cell r="N12184">
            <v>3111.05</v>
          </cell>
        </row>
        <row r="12185">
          <cell r="B12185" t="str">
            <v>SECOS - MERCEARIA</v>
          </cell>
          <cell r="C12185" t="str">
            <v>(-) Custo dos produtos vendidos (CMV)</v>
          </cell>
          <cell r="I12185" t="str">
            <v>dezembro</v>
          </cell>
          <cell r="N12185">
            <v>790.25</v>
          </cell>
        </row>
        <row r="12186">
          <cell r="B12186" t="str">
            <v>BEBIDAS ALCOOLICAS</v>
          </cell>
          <cell r="C12186" t="str">
            <v>(-) Custo dos produtos vendidos (CMV)</v>
          </cell>
          <cell r="I12186" t="str">
            <v>dezembro</v>
          </cell>
          <cell r="N12186">
            <v>1703.78</v>
          </cell>
        </row>
        <row r="12187">
          <cell r="B12187" t="str">
            <v>CARNES E AVES</v>
          </cell>
          <cell r="C12187" t="str">
            <v>(-) Custo dos produtos vendidos (CMV)</v>
          </cell>
          <cell r="I12187" t="str">
            <v>dezembro</v>
          </cell>
          <cell r="N12187">
            <v>965.06</v>
          </cell>
        </row>
        <row r="12188">
          <cell r="B12188" t="str">
            <v>SECOS - MERCEARIA</v>
          </cell>
          <cell r="C12188" t="str">
            <v>(-) Custo dos produtos vendidos (CMV)</v>
          </cell>
          <cell r="I12188" t="str">
            <v>dezembro</v>
          </cell>
          <cell r="N12188">
            <v>1387.92</v>
          </cell>
        </row>
        <row r="12189">
          <cell r="B12189" t="str">
            <v>BEBIDAS ALCOOLICAS</v>
          </cell>
          <cell r="C12189" t="str">
            <v>(-) Custo dos produtos vendidos (CMV)</v>
          </cell>
          <cell r="I12189" t="str">
            <v>dezembro</v>
          </cell>
          <cell r="N12189">
            <v>531.6</v>
          </cell>
        </row>
        <row r="12190">
          <cell r="B12190" t="str">
            <v>BEBIDAS ALCOOLICAS</v>
          </cell>
          <cell r="C12190" t="str">
            <v>(-) Custo dos produtos vendidos (CMV)</v>
          </cell>
          <cell r="I12190" t="str">
            <v>dezembro</v>
          </cell>
          <cell r="N12190">
            <v>2645.75</v>
          </cell>
        </row>
        <row r="12191">
          <cell r="B12191" t="str">
            <v>CARNES E AVES</v>
          </cell>
          <cell r="C12191" t="str">
            <v>(-) Custo dos produtos vendidos (CMV)</v>
          </cell>
          <cell r="I12191" t="str">
            <v>dezembro</v>
          </cell>
          <cell r="N12191">
            <v>1396</v>
          </cell>
        </row>
        <row r="12192">
          <cell r="B12192" t="str">
            <v>CARNES E AVES</v>
          </cell>
          <cell r="C12192" t="str">
            <v>(-) Custo dos produtos vendidos (CMV)</v>
          </cell>
          <cell r="I12192" t="str">
            <v>dezembro</v>
          </cell>
          <cell r="N12192">
            <v>2582.23</v>
          </cell>
        </row>
        <row r="12193">
          <cell r="B12193" t="str">
            <v>BEBIDAS ALCOOLICAS</v>
          </cell>
          <cell r="C12193" t="str">
            <v>(-) Custo dos produtos vendidos (CMV)</v>
          </cell>
          <cell r="I12193" t="str">
            <v>dezembro</v>
          </cell>
          <cell r="N12193">
            <v>1154.7</v>
          </cell>
        </row>
        <row r="12194">
          <cell r="B12194" t="str">
            <v>BEBIDAS NAO ALCOOLICAS</v>
          </cell>
          <cell r="C12194" t="str">
            <v>(-) Custo dos produtos vendidos (CMV)</v>
          </cell>
          <cell r="I12194" t="str">
            <v>dezembro</v>
          </cell>
          <cell r="N12194">
            <v>1139.94</v>
          </cell>
        </row>
        <row r="12195">
          <cell r="B12195" t="str">
            <v>GELO</v>
          </cell>
          <cell r="C12195" t="str">
            <v>(-) Custo dos produtos vendidos (CMV)</v>
          </cell>
          <cell r="I12195" t="str">
            <v>dezembro</v>
          </cell>
          <cell r="N12195">
            <v>466.2</v>
          </cell>
        </row>
        <row r="12196">
          <cell r="B12196" t="str">
            <v>SECOS - MERCEARIA</v>
          </cell>
          <cell r="C12196" t="str">
            <v>(-) Custo dos produtos vendidos (CMV)</v>
          </cell>
          <cell r="I12196" t="str">
            <v>dezembro</v>
          </cell>
          <cell r="N12196">
            <v>2256.59</v>
          </cell>
        </row>
        <row r="12197">
          <cell r="B12197" t="str">
            <v>BEBIDAS ALCOOLICAS</v>
          </cell>
          <cell r="C12197" t="str">
            <v>(-) Custo dos produtos vendidos (CMV)</v>
          </cell>
          <cell r="I12197" t="str">
            <v>dezembro</v>
          </cell>
          <cell r="N12197">
            <v>317.58</v>
          </cell>
        </row>
        <row r="12198">
          <cell r="B12198" t="str">
            <v>SECOS - MERCEARIA</v>
          </cell>
          <cell r="C12198" t="str">
            <v>(-) Custo dos produtos vendidos (CMV)</v>
          </cell>
          <cell r="I12198" t="str">
            <v>dezembro</v>
          </cell>
          <cell r="N12198">
            <v>623.57000000000005</v>
          </cell>
        </row>
        <row r="12199">
          <cell r="B12199" t="str">
            <v>CARNES E AVES</v>
          </cell>
          <cell r="C12199" t="str">
            <v>(-) Custo dos produtos vendidos (CMV)</v>
          </cell>
          <cell r="I12199" t="str">
            <v>dezembro</v>
          </cell>
          <cell r="N12199">
            <v>59.95</v>
          </cell>
        </row>
        <row r="12200">
          <cell r="B12200" t="str">
            <v>PAES, MASSAS E SALGADOS</v>
          </cell>
          <cell r="C12200" t="str">
            <v>(-) Custo dos produtos vendidos (CMV)</v>
          </cell>
          <cell r="I12200" t="str">
            <v>dezembro</v>
          </cell>
          <cell r="N12200">
            <v>21.8</v>
          </cell>
        </row>
        <row r="12201">
          <cell r="B12201" t="str">
            <v>SECOS - MERCEARIA</v>
          </cell>
          <cell r="C12201" t="str">
            <v>(-) Custo dos produtos vendidos (CMV)</v>
          </cell>
          <cell r="I12201" t="str">
            <v>dezembro</v>
          </cell>
          <cell r="N12201">
            <v>2360</v>
          </cell>
        </row>
        <row r="12202">
          <cell r="B12202" t="str">
            <v>PAES, MASSAS E SALGADOS</v>
          </cell>
          <cell r="C12202" t="str">
            <v>(-) Custo dos produtos vendidos (CMV)</v>
          </cell>
          <cell r="I12202" t="str">
            <v>dezembro</v>
          </cell>
          <cell r="N12202">
            <v>280</v>
          </cell>
        </row>
        <row r="12203">
          <cell r="B12203" t="str">
            <v>SECOS - MERCEARIA</v>
          </cell>
          <cell r="C12203" t="str">
            <v>(-) Custo dos produtos vendidos (CMV)</v>
          </cell>
          <cell r="I12203" t="str">
            <v>dezembro</v>
          </cell>
          <cell r="N12203">
            <v>707.94</v>
          </cell>
        </row>
        <row r="12204">
          <cell r="B12204" t="str">
            <v>PAES, MASSAS E SALGADOS</v>
          </cell>
          <cell r="C12204" t="str">
            <v>(-) Custo dos produtos vendidos (CMV)</v>
          </cell>
          <cell r="I12204" t="str">
            <v>dezembro</v>
          </cell>
          <cell r="N12204">
            <v>847.06</v>
          </cell>
        </row>
        <row r="12205">
          <cell r="B12205" t="str">
            <v>SECOS - MERCEARIA</v>
          </cell>
          <cell r="C12205" t="str">
            <v>(-) Custo dos produtos vendidos (CMV)</v>
          </cell>
          <cell r="I12205" t="str">
            <v>dezembro</v>
          </cell>
          <cell r="N12205">
            <v>88.23</v>
          </cell>
        </row>
        <row r="12206">
          <cell r="B12206" t="str">
            <v>PESCADOS</v>
          </cell>
          <cell r="C12206" t="str">
            <v>(-) Custo dos produtos vendidos (CMV)</v>
          </cell>
          <cell r="I12206" t="str">
            <v>dezembro</v>
          </cell>
          <cell r="N12206">
            <v>1812.5</v>
          </cell>
        </row>
        <row r="12207">
          <cell r="B12207" t="str">
            <v>VINHOS</v>
          </cell>
          <cell r="C12207" t="str">
            <v>(-) Custo dos produtos vendidos (CMV)</v>
          </cell>
          <cell r="I12207" t="str">
            <v>dezembro</v>
          </cell>
          <cell r="N12207">
            <v>1584</v>
          </cell>
        </row>
        <row r="12208">
          <cell r="B12208" t="str">
            <v>PESCADOS</v>
          </cell>
          <cell r="C12208" t="str">
            <v>(-) Custo dos produtos vendidos (CMV)</v>
          </cell>
          <cell r="I12208" t="str">
            <v>dezembro</v>
          </cell>
          <cell r="N12208">
            <v>1348.2</v>
          </cell>
        </row>
        <row r="12209">
          <cell r="B12209" t="str">
            <v>BEBIDAS NAO ALCOOLICAS</v>
          </cell>
          <cell r="C12209" t="str">
            <v>(-) Custo dos produtos vendidos (CMV)</v>
          </cell>
          <cell r="I12209" t="str">
            <v>dezembro</v>
          </cell>
          <cell r="N12209">
            <v>504.5</v>
          </cell>
        </row>
        <row r="12210">
          <cell r="B12210" t="str">
            <v>BEBIDAS NAO ALCOOLICAS</v>
          </cell>
          <cell r="C12210" t="str">
            <v>(-) Custo dos produtos vendidos (CMV)</v>
          </cell>
          <cell r="I12210" t="str">
            <v>dezembro</v>
          </cell>
          <cell r="N12210">
            <v>1590</v>
          </cell>
        </row>
        <row r="12211">
          <cell r="B12211" t="str">
            <v>BEBIDAS NAO ALCOOLICAS</v>
          </cell>
          <cell r="C12211" t="str">
            <v>(-) Custo dos produtos vendidos (CMV)</v>
          </cell>
          <cell r="I12211" t="str">
            <v>dezembro</v>
          </cell>
          <cell r="N12211">
            <v>2880</v>
          </cell>
        </row>
        <row r="12212">
          <cell r="B12212" t="str">
            <v>CARNES E AVES</v>
          </cell>
          <cell r="C12212" t="str">
            <v>(-) Custo dos produtos vendidos (CMV)</v>
          </cell>
          <cell r="I12212" t="str">
            <v>dezembro</v>
          </cell>
          <cell r="N12212">
            <v>1108.42</v>
          </cell>
        </row>
        <row r="12213">
          <cell r="B12213" t="str">
            <v>CARNES E AVES</v>
          </cell>
          <cell r="C12213" t="str">
            <v>(-) Custo dos produtos vendidos (CMV)</v>
          </cell>
          <cell r="I12213" t="str">
            <v>dezembro</v>
          </cell>
          <cell r="N12213">
            <v>6425.26</v>
          </cell>
        </row>
        <row r="12214">
          <cell r="B12214" t="str">
            <v>PESCADOS</v>
          </cell>
          <cell r="C12214" t="str">
            <v>(-) Custo dos produtos vendidos (CMV)</v>
          </cell>
          <cell r="I12214" t="str">
            <v>dezembro</v>
          </cell>
          <cell r="N12214">
            <v>1348.2</v>
          </cell>
        </row>
        <row r="12215">
          <cell r="B12215" t="str">
            <v>HORTIFRUTI</v>
          </cell>
          <cell r="C12215" t="str">
            <v>(-) Custo dos produtos vendidos (CMV)</v>
          </cell>
          <cell r="I12215" t="str">
            <v>dezembro</v>
          </cell>
          <cell r="N12215">
            <v>7432.29</v>
          </cell>
        </row>
        <row r="12216">
          <cell r="B12216" t="str">
            <v>SECOS - MERCEARIA</v>
          </cell>
          <cell r="C12216" t="str">
            <v>(-) Custo dos produtos vendidos (CMV)</v>
          </cell>
          <cell r="I12216" t="str">
            <v>dezembro</v>
          </cell>
          <cell r="N12216">
            <v>1873.2</v>
          </cell>
        </row>
        <row r="12217">
          <cell r="B12217" t="str">
            <v>HORTIFRUTI</v>
          </cell>
          <cell r="C12217" t="str">
            <v>(-) Custo dos produtos vendidos (CMV)</v>
          </cell>
          <cell r="I12217" t="str">
            <v>dezembro</v>
          </cell>
          <cell r="N12217">
            <v>392.8</v>
          </cell>
        </row>
        <row r="12218">
          <cell r="B12218" t="str">
            <v>BEBIDAS ALCOOLICAS</v>
          </cell>
          <cell r="C12218" t="str">
            <v>(-) Custo dos produtos vendidos (CMV)</v>
          </cell>
          <cell r="I12218" t="str">
            <v>dezembro</v>
          </cell>
          <cell r="N12218">
            <v>1280</v>
          </cell>
        </row>
        <row r="12219">
          <cell r="B12219" t="str">
            <v>SECOS - MERCEARIA</v>
          </cell>
          <cell r="C12219" t="str">
            <v>(-) Custo dos produtos vendidos (CMV)</v>
          </cell>
          <cell r="I12219" t="str">
            <v>dezembro</v>
          </cell>
          <cell r="N12219">
            <v>2673.05</v>
          </cell>
        </row>
        <row r="12220">
          <cell r="B12220" t="str">
            <v>CARVAO</v>
          </cell>
          <cell r="C12220" t="str">
            <v>(-) Custo dos produtos vendidos (CMV)</v>
          </cell>
          <cell r="I12220" t="str">
            <v>dezembro</v>
          </cell>
          <cell r="N12220">
            <v>2040</v>
          </cell>
        </row>
        <row r="12221">
          <cell r="B12221" t="str">
            <v>CARNES E AVES</v>
          </cell>
          <cell r="C12221" t="str">
            <v>(-) Custo dos produtos vendidos (CMV)</v>
          </cell>
          <cell r="I12221" t="str">
            <v>dezembro</v>
          </cell>
          <cell r="N12221">
            <v>1342.48</v>
          </cell>
        </row>
        <row r="12222">
          <cell r="B12222" t="str">
            <v>CARNES E AVES</v>
          </cell>
          <cell r="C12222" t="str">
            <v>(-) Custo dos produtos vendidos (CMV)</v>
          </cell>
          <cell r="I12222" t="str">
            <v>dezembro</v>
          </cell>
          <cell r="N12222">
            <v>3255.4</v>
          </cell>
        </row>
        <row r="12223">
          <cell r="B12223" t="str">
            <v>CARNES E AVES</v>
          </cell>
          <cell r="C12223" t="str">
            <v>(-) Custo dos produtos vendidos (CMV)</v>
          </cell>
          <cell r="I12223" t="str">
            <v>dezembro</v>
          </cell>
          <cell r="N12223">
            <v>4124.25</v>
          </cell>
        </row>
        <row r="12224">
          <cell r="B12224" t="str">
            <v>CARNES E AVES</v>
          </cell>
          <cell r="C12224" t="str">
            <v>(-) Custo dos produtos vendidos (CMV)</v>
          </cell>
          <cell r="I12224" t="str">
            <v>dezembro</v>
          </cell>
          <cell r="N12224">
            <v>1501.68</v>
          </cell>
        </row>
        <row r="12225">
          <cell r="B12225" t="str">
            <v>CARNES E AVES</v>
          </cell>
          <cell r="C12225" t="str">
            <v>(-) Custo dos produtos vendidos (CMV)</v>
          </cell>
          <cell r="I12225" t="str">
            <v>dezembro</v>
          </cell>
          <cell r="N12225">
            <v>3047.58</v>
          </cell>
        </row>
        <row r="12226">
          <cell r="B12226" t="str">
            <v>CERVEJA</v>
          </cell>
          <cell r="C12226" t="str">
            <v>(-) Custo dos produtos vendidos (CMV)</v>
          </cell>
          <cell r="I12226" t="str">
            <v>dezembro</v>
          </cell>
          <cell r="N12226">
            <v>1229.96</v>
          </cell>
        </row>
        <row r="12227">
          <cell r="B12227" t="str">
            <v>CERVEJA</v>
          </cell>
          <cell r="C12227" t="str">
            <v>(-) Custo dos produtos vendidos (CMV)</v>
          </cell>
          <cell r="I12227" t="str">
            <v>dezembro</v>
          </cell>
          <cell r="N12227">
            <v>2966.45</v>
          </cell>
        </row>
        <row r="12228">
          <cell r="B12228" t="str">
            <v>CARNES E AVES</v>
          </cell>
          <cell r="C12228" t="str">
            <v>(-) Custo dos produtos vendidos (CMV)</v>
          </cell>
          <cell r="I12228" t="str">
            <v>dezembro</v>
          </cell>
          <cell r="N12228">
            <v>4401.12</v>
          </cell>
        </row>
        <row r="12229">
          <cell r="B12229" t="str">
            <v>SECOS - MERCEARIA</v>
          </cell>
          <cell r="C12229" t="str">
            <v>(-) Custo dos produtos vendidos (CMV)</v>
          </cell>
          <cell r="I12229" t="str">
            <v>dezembro</v>
          </cell>
          <cell r="N12229">
            <v>189.9</v>
          </cell>
        </row>
        <row r="12230">
          <cell r="B12230" t="str">
            <v>GELO</v>
          </cell>
          <cell r="C12230" t="str">
            <v>(-) Custo dos produtos vendidos (CMV)</v>
          </cell>
          <cell r="I12230" t="str">
            <v>dezembro</v>
          </cell>
          <cell r="N12230">
            <v>913.4</v>
          </cell>
        </row>
        <row r="12231">
          <cell r="B12231" t="str">
            <v>BEBIDAS ALCOOLICAS</v>
          </cell>
          <cell r="C12231" t="str">
            <v>(-) Custo dos produtos vendidos (CMV)</v>
          </cell>
          <cell r="I12231" t="str">
            <v>dezembro</v>
          </cell>
          <cell r="N12231">
            <v>2092.19</v>
          </cell>
        </row>
        <row r="12232">
          <cell r="B12232" t="str">
            <v>BEBIDAS ALCOOLICAS</v>
          </cell>
          <cell r="C12232" t="str">
            <v>(-) Custo dos produtos vendidos (CMV)</v>
          </cell>
          <cell r="I12232" t="str">
            <v>dezembro</v>
          </cell>
          <cell r="N12232">
            <v>600.51</v>
          </cell>
        </row>
        <row r="12233">
          <cell r="B12233" t="str">
            <v>VINHOS</v>
          </cell>
          <cell r="C12233" t="str">
            <v>(-) Custo dos produtos vendidos (CMV)</v>
          </cell>
          <cell r="I12233" t="str">
            <v>dezembro</v>
          </cell>
          <cell r="N12233">
            <v>5525.5</v>
          </cell>
        </row>
        <row r="12234">
          <cell r="B12234" t="str">
            <v>SECOS - MERCEARIA</v>
          </cell>
          <cell r="C12234" t="str">
            <v>(-) Custo dos produtos vendidos (CMV)</v>
          </cell>
          <cell r="I12234" t="str">
            <v>dezembro</v>
          </cell>
          <cell r="N12234">
            <v>1552.02</v>
          </cell>
        </row>
        <row r="12235">
          <cell r="B12235" t="str">
            <v>BEBIDAS ALCOOLICAS</v>
          </cell>
          <cell r="C12235" t="str">
            <v>(-) Custo dos produtos vendidos (CMV)</v>
          </cell>
          <cell r="I12235" t="str">
            <v>dezembro</v>
          </cell>
          <cell r="N12235">
            <v>565.41999999999996</v>
          </cell>
        </row>
        <row r="12236">
          <cell r="B12236" t="str">
            <v>CARNES E AVES</v>
          </cell>
          <cell r="C12236" t="str">
            <v>(-) Custo dos produtos vendidos (CMV)</v>
          </cell>
          <cell r="I12236" t="str">
            <v>dezembro</v>
          </cell>
          <cell r="N12236">
            <v>4633.8599999999997</v>
          </cell>
        </row>
        <row r="12237">
          <cell r="B12237" t="str">
            <v>CARNES E AVES</v>
          </cell>
          <cell r="C12237" t="str">
            <v>(-) Custo dos produtos vendidos (CMV)</v>
          </cell>
          <cell r="I12237" t="str">
            <v>dezembro</v>
          </cell>
          <cell r="N12237">
            <v>834.42</v>
          </cell>
        </row>
        <row r="12238">
          <cell r="B12238" t="str">
            <v>VINHOS</v>
          </cell>
          <cell r="C12238" t="str">
            <v>(-) Custo dos produtos vendidos (CMV)</v>
          </cell>
          <cell r="I12238" t="str">
            <v>dezembro</v>
          </cell>
          <cell r="N12238">
            <v>2658</v>
          </cell>
        </row>
        <row r="12239">
          <cell r="B12239" t="str">
            <v>SECOS - MERCEARIA</v>
          </cell>
          <cell r="C12239" t="str">
            <v>(-) Custo dos produtos vendidos (CMV)</v>
          </cell>
          <cell r="I12239" t="str">
            <v>dezembro</v>
          </cell>
          <cell r="N12239">
            <v>1307.97</v>
          </cell>
        </row>
        <row r="12240">
          <cell r="B12240" t="str">
            <v>SECOS - MERCEARIA</v>
          </cell>
          <cell r="C12240" t="str">
            <v>(-) Custo dos produtos vendidos (CMV)</v>
          </cell>
          <cell r="I12240" t="str">
            <v>dezembro</v>
          </cell>
          <cell r="N12240">
            <v>427.58</v>
          </cell>
        </row>
        <row r="12241">
          <cell r="B12241" t="str">
            <v>CARNES E AVES</v>
          </cell>
          <cell r="C12241" t="str">
            <v>(-) Custo dos produtos vendidos (CMV)</v>
          </cell>
          <cell r="I12241" t="str">
            <v>dezembro</v>
          </cell>
          <cell r="N12241">
            <v>590.19000000000005</v>
          </cell>
        </row>
        <row r="12242">
          <cell r="B12242" t="str">
            <v>CARNES E AVES</v>
          </cell>
          <cell r="C12242" t="str">
            <v>(-) Custo dos produtos vendidos (CMV)</v>
          </cell>
          <cell r="I12242" t="str">
            <v>dezembro</v>
          </cell>
          <cell r="N12242">
            <v>1220.1500000000001</v>
          </cell>
        </row>
        <row r="12243">
          <cell r="B12243" t="str">
            <v>SECOS - MERCEARIA</v>
          </cell>
          <cell r="C12243" t="str">
            <v>(-) Custo dos produtos vendidos (CMV)</v>
          </cell>
          <cell r="I12243" t="str">
            <v>dezembro</v>
          </cell>
          <cell r="N12243">
            <v>4137.3500000000004</v>
          </cell>
        </row>
        <row r="12244">
          <cell r="B12244" t="str">
            <v>CARNES E AVES</v>
          </cell>
          <cell r="C12244" t="str">
            <v>(-) Custo dos produtos vendidos (CMV)</v>
          </cell>
          <cell r="I12244" t="str">
            <v>dezembro</v>
          </cell>
          <cell r="N12244">
            <v>408.71</v>
          </cell>
        </row>
        <row r="12245">
          <cell r="B12245" t="str">
            <v>CARNES E AVES</v>
          </cell>
          <cell r="C12245" t="str">
            <v>(-) Custo dos produtos vendidos (CMV)</v>
          </cell>
          <cell r="I12245" t="str">
            <v>dezembro</v>
          </cell>
          <cell r="N12245">
            <v>3429.9</v>
          </cell>
        </row>
        <row r="12246">
          <cell r="B12246" t="str">
            <v>CARNES E AVES</v>
          </cell>
          <cell r="C12246" t="str">
            <v>(-) Custo dos produtos vendidos (CMV)</v>
          </cell>
          <cell r="I12246" t="str">
            <v>dezembro</v>
          </cell>
          <cell r="N12246">
            <v>3782.83</v>
          </cell>
        </row>
        <row r="12247">
          <cell r="B12247" t="str">
            <v>PESCADOS</v>
          </cell>
          <cell r="C12247" t="str">
            <v>(-) Custo dos produtos vendidos (CMV)</v>
          </cell>
          <cell r="I12247" t="str">
            <v>dezembro</v>
          </cell>
          <cell r="N12247">
            <v>213.5</v>
          </cell>
        </row>
        <row r="12248">
          <cell r="B12248" t="str">
            <v>CERVEJA</v>
          </cell>
          <cell r="C12248" t="str">
            <v>(-) Custo dos produtos vendidos (CMV)</v>
          </cell>
          <cell r="I12248" t="str">
            <v>dezembro</v>
          </cell>
          <cell r="N12248">
            <v>1508.37</v>
          </cell>
        </row>
        <row r="12249">
          <cell r="B12249" t="str">
            <v>CARNES E AVES</v>
          </cell>
          <cell r="C12249" t="str">
            <v>(-) Custo dos produtos vendidos (CMV)</v>
          </cell>
          <cell r="I12249" t="str">
            <v>dezembro</v>
          </cell>
          <cell r="N12249">
            <v>1754.19</v>
          </cell>
        </row>
        <row r="12250">
          <cell r="B12250" t="str">
            <v>SECOS - MERCEARIA</v>
          </cell>
          <cell r="C12250" t="str">
            <v>(-) Custo dos produtos vendidos (CMV)</v>
          </cell>
          <cell r="I12250" t="str">
            <v>dezembro</v>
          </cell>
          <cell r="N12250">
            <v>432.04</v>
          </cell>
        </row>
        <row r="12251">
          <cell r="B12251" t="str">
            <v>LATICINIOS / OVOS</v>
          </cell>
          <cell r="C12251" t="str">
            <v>(-) Custo dos produtos vendidos (CMV)</v>
          </cell>
          <cell r="I12251" t="str">
            <v>dezembro</v>
          </cell>
          <cell r="N12251">
            <v>476.22</v>
          </cell>
        </row>
        <row r="12252">
          <cell r="B12252" t="str">
            <v>FRETE DE INSUMOS</v>
          </cell>
          <cell r="C12252" t="str">
            <v>(-) Custo dos produtos vendidos (CMV)</v>
          </cell>
          <cell r="I12252" t="str">
            <v>dezembro</v>
          </cell>
          <cell r="N12252">
            <v>38.68</v>
          </cell>
        </row>
        <row r="12253">
          <cell r="B12253" t="str">
            <v>VINHOS</v>
          </cell>
          <cell r="C12253" t="str">
            <v>(-) Custo dos produtos vendidos (CMV)</v>
          </cell>
          <cell r="I12253" t="str">
            <v>dezembro</v>
          </cell>
          <cell r="N12253">
            <v>2149.66</v>
          </cell>
        </row>
        <row r="12254">
          <cell r="B12254" t="str">
            <v>PESCADOS</v>
          </cell>
          <cell r="C12254" t="str">
            <v>(-) Custo dos produtos vendidos (CMV)</v>
          </cell>
          <cell r="I12254" t="str">
            <v>dezembro</v>
          </cell>
          <cell r="N12254">
            <v>1450</v>
          </cell>
        </row>
        <row r="12255">
          <cell r="B12255" t="str">
            <v>BEBIDAS ALCOOLICAS</v>
          </cell>
          <cell r="C12255" t="str">
            <v>(-) Custo dos produtos vendidos (CMV)</v>
          </cell>
          <cell r="I12255" t="str">
            <v>dezembro</v>
          </cell>
          <cell r="N12255">
            <v>1364.3</v>
          </cell>
        </row>
        <row r="12256">
          <cell r="B12256" t="str">
            <v>HORTIFRUTI</v>
          </cell>
          <cell r="C12256" t="str">
            <v>(-) Custo dos produtos vendidos (CMV)</v>
          </cell>
          <cell r="I12256" t="str">
            <v>dezembro</v>
          </cell>
          <cell r="N12256">
            <v>200</v>
          </cell>
        </row>
        <row r="12257">
          <cell r="B12257" t="str">
            <v>SECOS - MERCEARIA</v>
          </cell>
          <cell r="C12257" t="str">
            <v>(-) Custo dos produtos vendidos (CMV)</v>
          </cell>
          <cell r="I12257" t="str">
            <v>dezembro</v>
          </cell>
          <cell r="N12257">
            <v>365.65</v>
          </cell>
        </row>
        <row r="12258">
          <cell r="B12258" t="str">
            <v>CARNES E AVES</v>
          </cell>
          <cell r="C12258" t="str">
            <v>(-) Custo dos produtos vendidos (CMV)</v>
          </cell>
          <cell r="I12258" t="str">
            <v>dezembro</v>
          </cell>
          <cell r="N12258">
            <v>2649.3</v>
          </cell>
        </row>
        <row r="12259">
          <cell r="B12259" t="str">
            <v>CARNES E AVES</v>
          </cell>
          <cell r="C12259" t="str">
            <v>(-) Custo dos produtos vendidos (CMV)</v>
          </cell>
          <cell r="I12259" t="str">
            <v>dezembro</v>
          </cell>
          <cell r="N12259">
            <v>1185</v>
          </cell>
        </row>
        <row r="12260">
          <cell r="B12260" t="str">
            <v>HORTIFRUTI</v>
          </cell>
          <cell r="C12260" t="str">
            <v>(-) Custo dos produtos vendidos (CMV)</v>
          </cell>
          <cell r="I12260" t="str">
            <v>dezembro</v>
          </cell>
          <cell r="N12260">
            <v>6148.23</v>
          </cell>
        </row>
        <row r="12261">
          <cell r="B12261" t="str">
            <v>SECOS - MERCEARIA</v>
          </cell>
          <cell r="C12261" t="str">
            <v>(-) Custo dos produtos vendidos (CMV)</v>
          </cell>
          <cell r="I12261" t="str">
            <v>dezembro</v>
          </cell>
          <cell r="N12261">
            <v>190</v>
          </cell>
        </row>
        <row r="12262">
          <cell r="B12262" t="str">
            <v>CERVEJA</v>
          </cell>
          <cell r="C12262" t="str">
            <v>(-) Custo dos produtos vendidos (CMV)</v>
          </cell>
          <cell r="I12262" t="str">
            <v>dezembro</v>
          </cell>
          <cell r="N12262">
            <v>2966.44</v>
          </cell>
        </row>
        <row r="12263">
          <cell r="B12263" t="str">
            <v>CARNES E AVES</v>
          </cell>
          <cell r="C12263" t="str">
            <v>(-) Custo dos produtos vendidos (CMV)</v>
          </cell>
          <cell r="I12263" t="str">
            <v>dezembro</v>
          </cell>
          <cell r="N12263">
            <v>1809.46</v>
          </cell>
        </row>
        <row r="12264">
          <cell r="B12264" t="str">
            <v>SECOS - MERCEARIA</v>
          </cell>
          <cell r="C12264" t="str">
            <v>(-) Custo dos produtos vendidos (CMV)</v>
          </cell>
          <cell r="I12264" t="str">
            <v>dezembro</v>
          </cell>
          <cell r="N12264">
            <v>569.70000000000005</v>
          </cell>
        </row>
        <row r="12265">
          <cell r="B12265" t="str">
            <v>BEBIDAS ALCOOLICAS</v>
          </cell>
          <cell r="C12265" t="str">
            <v>(-) Custo dos produtos vendidos (CMV)</v>
          </cell>
          <cell r="I12265" t="str">
            <v>dezembro</v>
          </cell>
          <cell r="N12265">
            <v>317.58999999999997</v>
          </cell>
        </row>
        <row r="12266">
          <cell r="B12266" t="str">
            <v>CARNES E AVES</v>
          </cell>
          <cell r="C12266" t="str">
            <v>(-) Custo dos produtos vendidos (CMV)</v>
          </cell>
          <cell r="I12266" t="str">
            <v>dezembro</v>
          </cell>
          <cell r="N12266">
            <v>449.08</v>
          </cell>
        </row>
        <row r="12267">
          <cell r="B12267" t="str">
            <v>BEBIDAS NAO ALCOOLICAS</v>
          </cell>
          <cell r="C12267" t="str">
            <v>(-) Custo dos produtos vendidos (CMV)</v>
          </cell>
          <cell r="I12267" t="str">
            <v>dezembro</v>
          </cell>
          <cell r="N12267">
            <v>252.74</v>
          </cell>
        </row>
        <row r="12268">
          <cell r="B12268" t="str">
            <v>PAES, MASSAS E SALGADOS</v>
          </cell>
          <cell r="C12268" t="str">
            <v>(-) Custo dos produtos vendidos (CMV)</v>
          </cell>
          <cell r="I12268" t="str">
            <v>dezembro</v>
          </cell>
          <cell r="N12268">
            <v>864.9</v>
          </cell>
        </row>
        <row r="12269">
          <cell r="B12269" t="str">
            <v>SECOS - MERCEARIA</v>
          </cell>
          <cell r="C12269" t="str">
            <v>(-) Custo dos produtos vendidos (CMV)</v>
          </cell>
          <cell r="I12269" t="str">
            <v>dezembro</v>
          </cell>
          <cell r="N12269">
            <v>647.5</v>
          </cell>
        </row>
        <row r="12270">
          <cell r="B12270" t="str">
            <v>HORTIFRUTI</v>
          </cell>
          <cell r="C12270" t="str">
            <v>(-) Custo dos produtos vendidos (CMV)</v>
          </cell>
          <cell r="I12270" t="str">
            <v>dezembro</v>
          </cell>
          <cell r="N12270">
            <v>382.05</v>
          </cell>
        </row>
        <row r="12271">
          <cell r="B12271" t="str">
            <v>CARNES E AVES</v>
          </cell>
          <cell r="C12271" t="str">
            <v>(-) Custo dos produtos vendidos (CMV)</v>
          </cell>
          <cell r="I12271" t="str">
            <v>dezembro</v>
          </cell>
          <cell r="N12271">
            <v>5467.87</v>
          </cell>
        </row>
        <row r="12272">
          <cell r="B12272" t="str">
            <v>CARNES E AVES</v>
          </cell>
          <cell r="C12272" t="str">
            <v>(-) Custo dos produtos vendidos (CMV)</v>
          </cell>
          <cell r="I12272" t="str">
            <v>dezembro</v>
          </cell>
          <cell r="N12272">
            <v>2834.1</v>
          </cell>
        </row>
        <row r="12273">
          <cell r="B12273" t="str">
            <v>CARNES E AVES</v>
          </cell>
          <cell r="C12273" t="str">
            <v>(-) Custo dos produtos vendidos (CMV)</v>
          </cell>
          <cell r="I12273" t="str">
            <v>dezembro</v>
          </cell>
          <cell r="N12273">
            <v>3415.77</v>
          </cell>
        </row>
        <row r="12274">
          <cell r="B12274" t="str">
            <v>SECOS - MERCEARIA</v>
          </cell>
          <cell r="C12274" t="str">
            <v>(-) Custo dos produtos vendidos (CMV)</v>
          </cell>
          <cell r="I12274" t="str">
            <v>dezembro</v>
          </cell>
          <cell r="N12274">
            <v>419.27</v>
          </cell>
        </row>
        <row r="12275">
          <cell r="B12275" t="str">
            <v>BEBIDAS NAO ALCOOLICAS</v>
          </cell>
          <cell r="C12275" t="str">
            <v>(-) Custo dos produtos vendidos (CMV)</v>
          </cell>
          <cell r="I12275" t="str">
            <v>dezembro</v>
          </cell>
          <cell r="N12275">
            <v>1870.19</v>
          </cell>
        </row>
        <row r="12276">
          <cell r="B12276" t="str">
            <v>SECOS - MERCEARIA</v>
          </cell>
          <cell r="C12276" t="str">
            <v>(-) Custo dos produtos vendidos (CMV)</v>
          </cell>
          <cell r="I12276" t="str">
            <v>dezembro</v>
          </cell>
          <cell r="N12276">
            <v>2173.1799999999998</v>
          </cell>
        </row>
        <row r="12277">
          <cell r="B12277" t="str">
            <v>GELO</v>
          </cell>
          <cell r="C12277" t="str">
            <v>(-) Custo dos produtos vendidos (CMV)</v>
          </cell>
          <cell r="I12277" t="str">
            <v>dezembro</v>
          </cell>
          <cell r="N12277">
            <v>466.2</v>
          </cell>
        </row>
        <row r="12278">
          <cell r="B12278" t="str">
            <v>PAES, MASSAS E SALGADOS</v>
          </cell>
          <cell r="C12278" t="str">
            <v>(-) Custo dos produtos vendidos (CMV)</v>
          </cell>
          <cell r="I12278" t="str">
            <v>dezembro</v>
          </cell>
          <cell r="N12278">
            <v>535</v>
          </cell>
        </row>
        <row r="12279">
          <cell r="B12279" t="str">
            <v>CARVAO</v>
          </cell>
          <cell r="C12279" t="str">
            <v>(-) Custo dos produtos vendidos (CMV)</v>
          </cell>
          <cell r="I12279" t="str">
            <v>dezembro</v>
          </cell>
          <cell r="N12279">
            <v>1224</v>
          </cell>
        </row>
        <row r="12280">
          <cell r="B12280" t="str">
            <v>VINHOS</v>
          </cell>
          <cell r="C12280" t="str">
            <v>(-) Custo dos produtos vendidos (CMV)</v>
          </cell>
          <cell r="I12280" t="str">
            <v>dezembro</v>
          </cell>
          <cell r="N12280">
            <v>3371.66</v>
          </cell>
        </row>
        <row r="12281">
          <cell r="B12281" t="str">
            <v>VINHOS</v>
          </cell>
          <cell r="C12281" t="str">
            <v>(-) Custo dos produtos vendidos (CMV)</v>
          </cell>
          <cell r="I12281" t="str">
            <v>dezembro</v>
          </cell>
          <cell r="N12281">
            <v>4251.88</v>
          </cell>
        </row>
        <row r="12282">
          <cell r="B12282" t="str">
            <v>VINHOS</v>
          </cell>
          <cell r="C12282" t="str">
            <v>(-) Custo dos produtos vendidos (CMV)</v>
          </cell>
          <cell r="I12282" t="str">
            <v>dezembro</v>
          </cell>
          <cell r="N12282">
            <v>1433.09</v>
          </cell>
        </row>
        <row r="12283">
          <cell r="B12283" t="str">
            <v>VINHOS</v>
          </cell>
          <cell r="C12283" t="str">
            <v>(-) Custo dos produtos vendidos (CMV)</v>
          </cell>
          <cell r="I12283" t="str">
            <v>dezembro</v>
          </cell>
          <cell r="N12283">
            <v>1235.5899999999999</v>
          </cell>
        </row>
        <row r="12284">
          <cell r="B12284" t="str">
            <v>PESCADOS</v>
          </cell>
          <cell r="C12284" t="str">
            <v>(-) Custo dos produtos vendidos (CMV)</v>
          </cell>
          <cell r="I12284" t="str">
            <v>dezembro</v>
          </cell>
          <cell r="N12284">
            <v>1444.6</v>
          </cell>
        </row>
        <row r="12285">
          <cell r="B12285" t="str">
            <v>BEBIDAS ALCOOLICAS</v>
          </cell>
          <cell r="C12285" t="str">
            <v>(-) Custo dos produtos vendidos (CMV)</v>
          </cell>
          <cell r="I12285" t="str">
            <v>dezembro</v>
          </cell>
          <cell r="N12285">
            <v>2394.21</v>
          </cell>
        </row>
        <row r="12286">
          <cell r="B12286" t="str">
            <v>BEBIDAS ALCOOLICAS</v>
          </cell>
          <cell r="C12286" t="str">
            <v>(-) Custo dos produtos vendidos (CMV)</v>
          </cell>
          <cell r="I12286" t="str">
            <v>dezembro</v>
          </cell>
          <cell r="N12286">
            <v>1703.78</v>
          </cell>
        </row>
        <row r="12287">
          <cell r="B12287" t="str">
            <v>SECOS - MERCEARIA</v>
          </cell>
          <cell r="C12287" t="str">
            <v>(-) Custo dos produtos vendidos (CMV)</v>
          </cell>
          <cell r="I12287" t="str">
            <v>dezembro</v>
          </cell>
          <cell r="N12287">
            <v>641.44000000000005</v>
          </cell>
        </row>
        <row r="12288">
          <cell r="B12288" t="str">
            <v>BEBIDAS NAO ALCOOLICAS</v>
          </cell>
          <cell r="C12288" t="str">
            <v>(-) Custo dos produtos vendidos (CMV)</v>
          </cell>
          <cell r="I12288" t="str">
            <v>dezembro</v>
          </cell>
          <cell r="N12288">
            <v>2880</v>
          </cell>
        </row>
        <row r="12289">
          <cell r="B12289" t="str">
            <v>BEBIDAS NAO ALCOOLICAS</v>
          </cell>
          <cell r="C12289" t="str">
            <v>(-) Custo dos produtos vendidos (CMV)</v>
          </cell>
          <cell r="I12289" t="str">
            <v>dezembro</v>
          </cell>
          <cell r="N12289">
            <v>1060</v>
          </cell>
        </row>
        <row r="12290">
          <cell r="B12290" t="str">
            <v>SECOS - MERCEARIA</v>
          </cell>
          <cell r="C12290" t="str">
            <v>(-) Custo dos produtos vendidos (CMV)</v>
          </cell>
          <cell r="I12290" t="str">
            <v>dezembro</v>
          </cell>
          <cell r="N12290">
            <v>1392</v>
          </cell>
        </row>
        <row r="12291">
          <cell r="B12291" t="str">
            <v>PAES, MASSAS E SALGADOS</v>
          </cell>
          <cell r="C12291" t="str">
            <v>(-) Custo dos produtos vendidos (CMV)</v>
          </cell>
          <cell r="I12291" t="str">
            <v>dezembro</v>
          </cell>
          <cell r="N12291">
            <v>2025</v>
          </cell>
        </row>
        <row r="12292">
          <cell r="B12292" t="str">
            <v>PAES, MASSAS E SALGADOS</v>
          </cell>
          <cell r="C12292" t="str">
            <v>(-) Custo dos produtos vendidos (CMV)</v>
          </cell>
          <cell r="I12292" t="str">
            <v>dezembro</v>
          </cell>
          <cell r="N12292">
            <v>3562.5</v>
          </cell>
        </row>
        <row r="12293">
          <cell r="B12293" t="str">
            <v>PESCADOS</v>
          </cell>
          <cell r="C12293" t="str">
            <v>(-) Custo dos produtos vendidos (CMV)</v>
          </cell>
          <cell r="I12293" t="str">
            <v>dezembro</v>
          </cell>
          <cell r="N12293">
            <v>1118.5999999999999</v>
          </cell>
        </row>
        <row r="12294">
          <cell r="B12294" t="str">
            <v>CARNES E AVES</v>
          </cell>
          <cell r="C12294" t="str">
            <v>(-) Custo dos produtos vendidos (CMV)</v>
          </cell>
          <cell r="I12294" t="str">
            <v>dezembro</v>
          </cell>
          <cell r="N12294">
            <v>602.28</v>
          </cell>
        </row>
        <row r="12295">
          <cell r="B12295" t="str">
            <v>PESCADOS</v>
          </cell>
          <cell r="C12295" t="str">
            <v>(-) Custo dos produtos vendidos (CMV)</v>
          </cell>
          <cell r="I12295" t="str">
            <v>dezembro</v>
          </cell>
          <cell r="N12295">
            <v>152.5</v>
          </cell>
        </row>
        <row r="12296">
          <cell r="B12296" t="str">
            <v>CARNES E AVES</v>
          </cell>
          <cell r="C12296" t="str">
            <v>(-) Custo dos produtos vendidos (CMV)</v>
          </cell>
          <cell r="I12296" t="str">
            <v>dezembro</v>
          </cell>
          <cell r="N12296">
            <v>1930.12</v>
          </cell>
        </row>
        <row r="12297">
          <cell r="B12297" t="str">
            <v>CARNES E AVES</v>
          </cell>
          <cell r="C12297" t="str">
            <v>(-) Custo dos produtos vendidos (CMV)</v>
          </cell>
          <cell r="I12297" t="str">
            <v>dezembro</v>
          </cell>
          <cell r="N12297">
            <v>1618.86</v>
          </cell>
        </row>
        <row r="12298">
          <cell r="B12298" t="str">
            <v>CARNES E AVES</v>
          </cell>
          <cell r="C12298" t="str">
            <v>(-) Custo dos produtos vendidos (CMV)</v>
          </cell>
          <cell r="I12298" t="str">
            <v>dezembro</v>
          </cell>
          <cell r="N12298">
            <v>1865.63</v>
          </cell>
        </row>
        <row r="12299">
          <cell r="B12299" t="str">
            <v>CARNES E AVES</v>
          </cell>
          <cell r="C12299" t="str">
            <v>(-) Custo dos produtos vendidos (CMV)</v>
          </cell>
          <cell r="I12299" t="str">
            <v>dezembro</v>
          </cell>
          <cell r="N12299">
            <v>3662.96</v>
          </cell>
        </row>
        <row r="12300">
          <cell r="B12300" t="str">
            <v>BEBIDAS ALCOOLICAS</v>
          </cell>
          <cell r="C12300" t="str">
            <v>(-) Custo dos produtos vendidos (CMV)</v>
          </cell>
          <cell r="I12300" t="str">
            <v>dezembro</v>
          </cell>
          <cell r="N12300">
            <v>3897.82</v>
          </cell>
        </row>
        <row r="12301">
          <cell r="B12301" t="str">
            <v>SECOS - MERCEARIA</v>
          </cell>
          <cell r="C12301" t="str">
            <v>(-) Custo dos produtos vendidos (CMV)</v>
          </cell>
          <cell r="I12301" t="str">
            <v>dezembro</v>
          </cell>
          <cell r="N12301">
            <v>1877.74</v>
          </cell>
        </row>
        <row r="12302">
          <cell r="B12302" t="str">
            <v>SECOS - MERCEARIA</v>
          </cell>
          <cell r="C12302" t="str">
            <v>(-) Custo dos produtos vendidos (CMV)</v>
          </cell>
          <cell r="I12302" t="str">
            <v>dezembro</v>
          </cell>
          <cell r="N12302">
            <v>394.3</v>
          </cell>
        </row>
        <row r="12303">
          <cell r="B12303" t="str">
            <v>CARNES E AVES</v>
          </cell>
          <cell r="C12303" t="str">
            <v>(-) Custo dos produtos vendidos (CMV)</v>
          </cell>
          <cell r="I12303" t="str">
            <v>dezembro</v>
          </cell>
          <cell r="N12303">
            <v>477.6</v>
          </cell>
        </row>
        <row r="12304">
          <cell r="B12304" t="str">
            <v>PAES, MASSAS E SALGADOS</v>
          </cell>
          <cell r="C12304" t="str">
            <v>(-) Custo dos produtos vendidos (CMV)</v>
          </cell>
          <cell r="I12304" t="str">
            <v>dezembro</v>
          </cell>
          <cell r="N12304">
            <v>288</v>
          </cell>
        </row>
        <row r="12305">
          <cell r="B12305" t="str">
            <v>FRETE DE INSUMOS</v>
          </cell>
          <cell r="C12305" t="str">
            <v>(-) Custo dos produtos vendidos (CMV)</v>
          </cell>
          <cell r="I12305" t="str">
            <v>dezembro</v>
          </cell>
          <cell r="N12305">
            <v>45.21</v>
          </cell>
        </row>
        <row r="12306">
          <cell r="B12306" t="str">
            <v>FRETE DE INSUMOS</v>
          </cell>
          <cell r="C12306" t="str">
            <v>(-) Custo dos produtos vendidos (CMV)</v>
          </cell>
          <cell r="I12306" t="str">
            <v>dezembro</v>
          </cell>
          <cell r="N12306">
            <v>48.94</v>
          </cell>
        </row>
        <row r="12307">
          <cell r="B12307" t="str">
            <v>FRETE DE INSUMOS</v>
          </cell>
          <cell r="C12307" t="str">
            <v>(-) Custo dos produtos vendidos (CMV)</v>
          </cell>
          <cell r="I12307" t="str">
            <v>dezembro</v>
          </cell>
          <cell r="N12307">
            <v>11.13</v>
          </cell>
        </row>
        <row r="12308">
          <cell r="B12308" t="str">
            <v>HORTIFRUTI</v>
          </cell>
          <cell r="C12308" t="str">
            <v>(-) Custo dos produtos vendidos (CMV)</v>
          </cell>
          <cell r="I12308" t="str">
            <v>dezembro</v>
          </cell>
          <cell r="N12308">
            <v>47.47</v>
          </cell>
        </row>
        <row r="12309">
          <cell r="B12309" t="str">
            <v>FRETE DE INSUMOS</v>
          </cell>
          <cell r="C12309" t="str">
            <v>(-) Custo dos produtos vendidos (CMV)</v>
          </cell>
          <cell r="I12309" t="str">
            <v>dezembro</v>
          </cell>
          <cell r="N12309">
            <v>33.35</v>
          </cell>
        </row>
        <row r="12310">
          <cell r="B12310" t="str">
            <v>PAES, MASSAS E SALGADOS</v>
          </cell>
          <cell r="C12310" t="str">
            <v>(-) Custo dos produtos vendidos (CMV)</v>
          </cell>
          <cell r="I12310" t="str">
            <v>dezembro</v>
          </cell>
          <cell r="N12310">
            <v>80.5</v>
          </cell>
        </row>
        <row r="12311">
          <cell r="B12311" t="str">
            <v>SECOS - MERCEARIA</v>
          </cell>
          <cell r="C12311" t="str">
            <v>(-) Custo dos produtos vendidos (CMV)</v>
          </cell>
          <cell r="I12311" t="str">
            <v>dezembro</v>
          </cell>
          <cell r="N12311">
            <v>1020.04</v>
          </cell>
        </row>
        <row r="12312">
          <cell r="B12312" t="str">
            <v>SECOS - MERCEARIA</v>
          </cell>
          <cell r="C12312" t="str">
            <v>(-) Custo dos produtos vendidos (CMV)</v>
          </cell>
          <cell r="I12312" t="str">
            <v>dezembro</v>
          </cell>
          <cell r="N12312">
            <v>1037.8800000000001</v>
          </cell>
        </row>
        <row r="12313">
          <cell r="B12313" t="str">
            <v>SECOS - MERCEARIA</v>
          </cell>
          <cell r="C12313" t="str">
            <v>(-) Custo dos produtos vendidos (CMV)</v>
          </cell>
          <cell r="I12313" t="str">
            <v>dezembro</v>
          </cell>
          <cell r="N12313">
            <v>1179.9000000000001</v>
          </cell>
        </row>
        <row r="12314">
          <cell r="B12314" t="str">
            <v>LATICINIOS / OVOS</v>
          </cell>
          <cell r="C12314" t="str">
            <v>(-) Custo dos produtos vendidos (CMV)</v>
          </cell>
          <cell r="I12314" t="str">
            <v>dezembro</v>
          </cell>
          <cell r="N12314">
            <v>2059.31</v>
          </cell>
        </row>
        <row r="12315">
          <cell r="B12315" t="str">
            <v>BEBIDAS NAO ALCOOLICAS</v>
          </cell>
          <cell r="C12315" t="str">
            <v>(-) Custo dos produtos vendidos (CMV)</v>
          </cell>
          <cell r="I12315" t="str">
            <v>dezembro</v>
          </cell>
          <cell r="N12315">
            <v>504.5</v>
          </cell>
        </row>
        <row r="12316">
          <cell r="B12316" t="str">
            <v>VINHOS</v>
          </cell>
          <cell r="C12316" t="str">
            <v>(-) Custo dos produtos vendidos (CMV)</v>
          </cell>
          <cell r="I12316" t="str">
            <v>dezembro</v>
          </cell>
          <cell r="N12316">
            <v>900</v>
          </cell>
        </row>
        <row r="12317">
          <cell r="B12317" t="str">
            <v>SECOS - MERCEARIA</v>
          </cell>
          <cell r="C12317" t="str">
            <v>(-) Custo dos produtos vendidos (CMV)</v>
          </cell>
          <cell r="I12317" t="str">
            <v>dezembro</v>
          </cell>
          <cell r="N12317">
            <v>1544.61</v>
          </cell>
        </row>
        <row r="12318">
          <cell r="B12318" t="str">
            <v>PESCADOS</v>
          </cell>
          <cell r="C12318" t="str">
            <v>(-) Custo dos produtos vendidos (CMV)</v>
          </cell>
          <cell r="I12318" t="str">
            <v>dezembro</v>
          </cell>
          <cell r="N12318">
            <v>1348.2</v>
          </cell>
        </row>
        <row r="12319">
          <cell r="B12319" t="str">
            <v>PESCADOS</v>
          </cell>
          <cell r="C12319" t="str">
            <v>(-) Custo dos produtos vendidos (CMV)</v>
          </cell>
          <cell r="I12319" t="str">
            <v>dezembro</v>
          </cell>
          <cell r="N12319">
            <v>1190.73</v>
          </cell>
        </row>
        <row r="12320">
          <cell r="B12320" t="str">
            <v>CARNES E AVES</v>
          </cell>
          <cell r="C12320" t="str">
            <v>(-) Custo dos produtos vendidos (CMV)</v>
          </cell>
          <cell r="I12320" t="str">
            <v>dezembro</v>
          </cell>
          <cell r="N12320">
            <v>3256.38</v>
          </cell>
        </row>
        <row r="12321">
          <cell r="B12321" t="str">
            <v>BEBIDAS NAO ALCOOLICAS</v>
          </cell>
          <cell r="C12321" t="str">
            <v>(-) Custo dos produtos vendidos (CMV)</v>
          </cell>
          <cell r="I12321" t="str">
            <v>dezembro</v>
          </cell>
          <cell r="N12321">
            <v>2160</v>
          </cell>
        </row>
        <row r="12322">
          <cell r="B12322" t="str">
            <v>SECOS - MERCEARIA</v>
          </cell>
          <cell r="C12322" t="str">
            <v>(-) Custo dos produtos vendidos (CMV)</v>
          </cell>
          <cell r="I12322" t="str">
            <v>dezembro</v>
          </cell>
          <cell r="N12322">
            <v>1361.55</v>
          </cell>
        </row>
        <row r="12323">
          <cell r="B12323" t="str">
            <v>HORTIFRUTI</v>
          </cell>
          <cell r="C12323" t="str">
            <v>(-) Custo dos produtos vendidos (CMV)</v>
          </cell>
          <cell r="I12323" t="str">
            <v>dezembro</v>
          </cell>
          <cell r="N12323">
            <v>165.75</v>
          </cell>
        </row>
        <row r="12324">
          <cell r="B12324" t="str">
            <v>CARNES E AVES</v>
          </cell>
          <cell r="C12324" t="str">
            <v>(-) Custo dos produtos vendidos (CMV)</v>
          </cell>
          <cell r="I12324" t="str">
            <v>dezembro</v>
          </cell>
          <cell r="N12324">
            <v>3879.23</v>
          </cell>
        </row>
        <row r="12325">
          <cell r="B12325" t="str">
            <v>CARNES E AVES</v>
          </cell>
          <cell r="C12325" t="str">
            <v>(-) Custo dos produtos vendidos (CMV)</v>
          </cell>
          <cell r="I12325" t="str">
            <v>dezembro</v>
          </cell>
          <cell r="N12325">
            <v>4401.12</v>
          </cell>
        </row>
        <row r="12326">
          <cell r="B12326" t="str">
            <v>CARVAO</v>
          </cell>
          <cell r="C12326" t="str">
            <v>(-) Custo dos produtos vendidos (CMV)</v>
          </cell>
          <cell r="I12326" t="str">
            <v>dezembro</v>
          </cell>
          <cell r="N12326">
            <v>2040</v>
          </cell>
        </row>
        <row r="12327">
          <cell r="B12327" t="str">
            <v>CARNES E AVES</v>
          </cell>
          <cell r="C12327" t="str">
            <v>(-) Custo dos produtos vendidos (CMV)</v>
          </cell>
          <cell r="I12327" t="str">
            <v>dezembro</v>
          </cell>
          <cell r="N12327">
            <v>718</v>
          </cell>
        </row>
        <row r="12328">
          <cell r="B12328" t="str">
            <v>BEBIDAS ALCOOLICAS</v>
          </cell>
          <cell r="C12328" t="str">
            <v>(-) Custo dos produtos vendidos (CMV)</v>
          </cell>
          <cell r="I12328" t="str">
            <v>dezembro</v>
          </cell>
          <cell r="N12328">
            <v>2446.6</v>
          </cell>
        </row>
        <row r="12329">
          <cell r="B12329" t="str">
            <v>CERVEJA</v>
          </cell>
          <cell r="C12329" t="str">
            <v>(-) Custo dos produtos vendidos (CMV)</v>
          </cell>
          <cell r="I12329" t="str">
            <v>dezembro</v>
          </cell>
          <cell r="N12329">
            <v>2212.2600000000002</v>
          </cell>
        </row>
        <row r="12330">
          <cell r="B12330" t="str">
            <v>CERVEJA</v>
          </cell>
          <cell r="C12330" t="str">
            <v>(-) Custo dos produtos vendidos (CMV)</v>
          </cell>
          <cell r="I12330" t="str">
            <v>dezembro</v>
          </cell>
          <cell r="N12330">
            <v>2336.98</v>
          </cell>
        </row>
        <row r="12331">
          <cell r="B12331" t="str">
            <v>LATICINIOS / OVOS</v>
          </cell>
          <cell r="C12331" t="str">
            <v>(-) Custo dos produtos vendidos (CMV)</v>
          </cell>
          <cell r="I12331" t="str">
            <v>dezembro</v>
          </cell>
          <cell r="N12331">
            <v>569.70000000000005</v>
          </cell>
        </row>
        <row r="12332">
          <cell r="B12332" t="str">
            <v>CARNES E AVES</v>
          </cell>
          <cell r="C12332" t="str">
            <v>(-) Custo dos produtos vendidos (CMV)</v>
          </cell>
          <cell r="I12332" t="str">
            <v>dezembro</v>
          </cell>
          <cell r="N12332">
            <v>1389.2</v>
          </cell>
        </row>
        <row r="12333">
          <cell r="B12333" t="str">
            <v>CARNES E AVES</v>
          </cell>
          <cell r="C12333" t="str">
            <v>(-) Custo dos produtos vendidos (CMV)</v>
          </cell>
          <cell r="I12333" t="str">
            <v>dezembro</v>
          </cell>
          <cell r="N12333">
            <v>1592.56</v>
          </cell>
        </row>
        <row r="12334">
          <cell r="B12334" t="str">
            <v>PAES, MASSAS E SALGADOS</v>
          </cell>
          <cell r="C12334" t="str">
            <v>(-) Custo dos produtos vendidos (CMV)</v>
          </cell>
          <cell r="I12334" t="str">
            <v>dezembro</v>
          </cell>
          <cell r="N12334">
            <v>182.4</v>
          </cell>
        </row>
        <row r="12335">
          <cell r="B12335" t="str">
            <v>BEBIDAS ALCOOLICAS</v>
          </cell>
          <cell r="C12335" t="str">
            <v>(-) Custo dos produtos vendidos (CMV)</v>
          </cell>
          <cell r="I12335" t="str">
            <v>dezembro</v>
          </cell>
          <cell r="N12335">
            <v>565.41999999999996</v>
          </cell>
        </row>
        <row r="12336">
          <cell r="B12336" t="str">
            <v>SECOS - MERCEARIA</v>
          </cell>
          <cell r="C12336" t="str">
            <v>(-) Custo dos produtos vendidos (CMV)</v>
          </cell>
          <cell r="I12336" t="str">
            <v>dezembro</v>
          </cell>
          <cell r="N12336">
            <v>1788.42</v>
          </cell>
        </row>
        <row r="12337">
          <cell r="B12337" t="str">
            <v>CARNES E AVES</v>
          </cell>
          <cell r="C12337" t="str">
            <v>(-) Custo dos produtos vendidos (CMV)</v>
          </cell>
          <cell r="I12337" t="str">
            <v>dezembro</v>
          </cell>
          <cell r="N12337">
            <v>590.19000000000005</v>
          </cell>
        </row>
        <row r="12338">
          <cell r="B12338" t="str">
            <v>CARNES E AVES</v>
          </cell>
          <cell r="C12338" t="str">
            <v>(-) Custo dos produtos vendidos (CMV)</v>
          </cell>
          <cell r="I12338" t="str">
            <v>dezembro</v>
          </cell>
          <cell r="N12338">
            <v>1220.1500000000001</v>
          </cell>
        </row>
        <row r="12339">
          <cell r="B12339" t="str">
            <v>CARNES E AVES</v>
          </cell>
          <cell r="C12339" t="str">
            <v>(-) Custo dos produtos vendidos (CMV)</v>
          </cell>
          <cell r="I12339" t="str">
            <v>dezembro</v>
          </cell>
          <cell r="N12339">
            <v>408.82</v>
          </cell>
        </row>
        <row r="12340">
          <cell r="B12340" t="str">
            <v>CARNES E AVES</v>
          </cell>
          <cell r="C12340" t="str">
            <v>(-) Custo dos produtos vendidos (CMV)</v>
          </cell>
          <cell r="I12340" t="str">
            <v>dezembro</v>
          </cell>
          <cell r="N12340">
            <v>3429.9</v>
          </cell>
        </row>
        <row r="12341">
          <cell r="B12341" t="str">
            <v>HORTIFRUTI</v>
          </cell>
          <cell r="C12341" t="str">
            <v>(-) Custo dos produtos vendidos (CMV)</v>
          </cell>
          <cell r="I12341" t="str">
            <v>dezembro</v>
          </cell>
          <cell r="N12341">
            <v>106.37</v>
          </cell>
        </row>
        <row r="12342">
          <cell r="B12342" t="str">
            <v>SECOS - MERCEARIA</v>
          </cell>
          <cell r="C12342" t="str">
            <v>(-) Custo dos produtos vendidos (CMV)</v>
          </cell>
          <cell r="I12342" t="str">
            <v>dezembro</v>
          </cell>
          <cell r="N12342">
            <v>6258.88</v>
          </cell>
        </row>
        <row r="12343">
          <cell r="B12343" t="str">
            <v>CARNES E AVES</v>
          </cell>
          <cell r="C12343" t="str">
            <v>(-) Custo dos produtos vendidos (CMV)</v>
          </cell>
          <cell r="I12343" t="str">
            <v>dezembro</v>
          </cell>
          <cell r="N12343">
            <v>1754.19</v>
          </cell>
        </row>
        <row r="12344">
          <cell r="B12344" t="str">
            <v>CARNES E AVES</v>
          </cell>
          <cell r="C12344" t="str">
            <v>(-) Custo dos produtos vendidos (CMV)</v>
          </cell>
          <cell r="I12344" t="str">
            <v>dezembro</v>
          </cell>
          <cell r="N12344">
            <v>5645.85</v>
          </cell>
        </row>
        <row r="12345">
          <cell r="B12345" t="str">
            <v>CARNES E AVES</v>
          </cell>
          <cell r="C12345" t="str">
            <v>(-) Custo dos produtos vendidos (CMV)</v>
          </cell>
          <cell r="I12345" t="str">
            <v>dezembro</v>
          </cell>
          <cell r="N12345">
            <v>4650</v>
          </cell>
        </row>
        <row r="12346">
          <cell r="B12346" t="str">
            <v>CARNES E AVES</v>
          </cell>
          <cell r="C12346" t="str">
            <v>(-) Custo dos produtos vendidos (CMV)</v>
          </cell>
          <cell r="I12346" t="str">
            <v>dezembro</v>
          </cell>
          <cell r="N12346">
            <v>1846</v>
          </cell>
        </row>
        <row r="12347">
          <cell r="B12347" t="str">
            <v>HORTIFRUTI</v>
          </cell>
          <cell r="C12347" t="str">
            <v>(-) Custo dos produtos vendidos (CMV)</v>
          </cell>
          <cell r="I12347" t="str">
            <v>dezembro</v>
          </cell>
          <cell r="N12347">
            <v>6672.65</v>
          </cell>
        </row>
        <row r="12348">
          <cell r="B12348" t="str">
            <v>PESCADOS</v>
          </cell>
          <cell r="C12348" t="str">
            <v>(-) Custo dos produtos vendidos (CMV)</v>
          </cell>
          <cell r="I12348" t="str">
            <v>dezembro</v>
          </cell>
          <cell r="N12348">
            <v>305</v>
          </cell>
        </row>
        <row r="12349">
          <cell r="B12349" t="str">
            <v>BEBIDAS NAO ALCOOLICAS</v>
          </cell>
          <cell r="C12349" t="str">
            <v>(-) Custo dos produtos vendidos (CMV)</v>
          </cell>
          <cell r="I12349" t="str">
            <v>dezembro</v>
          </cell>
          <cell r="N12349">
            <v>1692.08</v>
          </cell>
        </row>
        <row r="12350">
          <cell r="B12350" t="str">
            <v>GELO</v>
          </cell>
          <cell r="C12350" t="str">
            <v>(-) Custo dos produtos vendidos (CMV)</v>
          </cell>
          <cell r="I12350" t="str">
            <v>dezembro</v>
          </cell>
          <cell r="N12350">
            <v>913.4</v>
          </cell>
        </row>
        <row r="12351">
          <cell r="B12351" t="str">
            <v>LATICINIOS / OVOS</v>
          </cell>
          <cell r="C12351" t="str">
            <v>(-) Custo dos produtos vendidos (CMV)</v>
          </cell>
          <cell r="I12351" t="str">
            <v>dezembro</v>
          </cell>
          <cell r="N12351">
            <v>1394.76</v>
          </cell>
        </row>
        <row r="12352">
          <cell r="B12352" t="str">
            <v>FRETE DE INSUMOS</v>
          </cell>
          <cell r="C12352" t="str">
            <v>(-) Custo dos produtos vendidos (CMV)</v>
          </cell>
          <cell r="I12352" t="str">
            <v>dezembro</v>
          </cell>
          <cell r="N12352">
            <v>56</v>
          </cell>
        </row>
        <row r="12353">
          <cell r="B12353" t="str">
            <v>PESCADOS</v>
          </cell>
          <cell r="C12353" t="str">
            <v>(-) Custo dos produtos vendidos (CMV)</v>
          </cell>
          <cell r="I12353" t="str">
            <v>dezembro</v>
          </cell>
          <cell r="N12353">
            <v>1450</v>
          </cell>
        </row>
        <row r="12354">
          <cell r="B12354" t="str">
            <v>BEBIDAS ALCOOLICAS</v>
          </cell>
          <cell r="C12354" t="str">
            <v>(-) Custo dos produtos vendidos (CMV)</v>
          </cell>
          <cell r="I12354" t="str">
            <v>dezembro</v>
          </cell>
          <cell r="N12354">
            <v>1364.3</v>
          </cell>
        </row>
        <row r="12355">
          <cell r="B12355" t="str">
            <v>SECOS - MERCEARIA</v>
          </cell>
          <cell r="C12355" t="str">
            <v>(-) Custo dos produtos vendidos (CMV)</v>
          </cell>
          <cell r="I12355" t="str">
            <v>dezembro</v>
          </cell>
          <cell r="N12355">
            <v>2815.2</v>
          </cell>
        </row>
        <row r="12356">
          <cell r="B12356" t="str">
            <v>SECOS - MERCEARIA</v>
          </cell>
          <cell r="C12356" t="str">
            <v>(-) Custo dos produtos vendidos (CMV)</v>
          </cell>
          <cell r="I12356" t="str">
            <v>dezembro</v>
          </cell>
          <cell r="N12356">
            <v>78.489999999999995</v>
          </cell>
        </row>
        <row r="12357">
          <cell r="B12357" t="str">
            <v>HORTIFRUTI</v>
          </cell>
          <cell r="C12357" t="str">
            <v>(-) Custo dos produtos vendidos (CMV)</v>
          </cell>
          <cell r="I12357" t="str">
            <v>dezembro</v>
          </cell>
          <cell r="N12357">
            <v>1192.4000000000001</v>
          </cell>
        </row>
        <row r="12358">
          <cell r="B12358" t="str">
            <v>CARNES E AVES</v>
          </cell>
          <cell r="C12358" t="str">
            <v>(-) Custo dos produtos vendidos (CMV)</v>
          </cell>
          <cell r="I12358" t="str">
            <v>dezembro</v>
          </cell>
          <cell r="N12358">
            <v>5007.1499999999996</v>
          </cell>
        </row>
        <row r="12359">
          <cell r="B12359" t="str">
            <v>CARNES E AVES</v>
          </cell>
          <cell r="C12359" t="str">
            <v>(-) Custo dos produtos vendidos (CMV)</v>
          </cell>
          <cell r="I12359" t="str">
            <v>dezembro</v>
          </cell>
          <cell r="N12359">
            <v>898.45</v>
          </cell>
        </row>
        <row r="12360">
          <cell r="B12360" t="str">
            <v>CARNES E AVES</v>
          </cell>
          <cell r="C12360" t="str">
            <v>(-) Custo dos produtos vendidos (CMV)</v>
          </cell>
          <cell r="I12360" t="str">
            <v>dezembro</v>
          </cell>
          <cell r="N12360">
            <v>1809.46</v>
          </cell>
        </row>
        <row r="12361">
          <cell r="B12361" t="str">
            <v>SECOS - MERCEARIA</v>
          </cell>
          <cell r="C12361" t="str">
            <v>(-) Custo dos produtos vendidos (CMV)</v>
          </cell>
          <cell r="I12361" t="str">
            <v>dezembro</v>
          </cell>
          <cell r="N12361">
            <v>718.8</v>
          </cell>
        </row>
        <row r="12362">
          <cell r="B12362" t="str">
            <v>BEBIDAS ALCOOLICAS</v>
          </cell>
          <cell r="C12362" t="str">
            <v>(-) Custo dos produtos vendidos (CMV)</v>
          </cell>
          <cell r="I12362" t="str">
            <v>dezembro</v>
          </cell>
          <cell r="N12362">
            <v>760.8</v>
          </cell>
        </row>
        <row r="12363">
          <cell r="B12363" t="str">
            <v>BEBIDAS ALCOOLICAS</v>
          </cell>
          <cell r="C12363" t="str">
            <v>(-) Custo dos produtos vendidos (CMV)</v>
          </cell>
          <cell r="I12363" t="str">
            <v>dezembro</v>
          </cell>
          <cell r="N12363">
            <v>317.58999999999997</v>
          </cell>
        </row>
        <row r="12364">
          <cell r="B12364" t="str">
            <v>ENLATADOS E CONSERVAS</v>
          </cell>
          <cell r="C12364" t="str">
            <v>(-) Custo dos produtos vendidos (CMV)</v>
          </cell>
          <cell r="I12364" t="str">
            <v>dezembro</v>
          </cell>
          <cell r="N12364">
            <v>190</v>
          </cell>
        </row>
        <row r="12365">
          <cell r="B12365" t="str">
            <v>CERVEJA</v>
          </cell>
          <cell r="C12365" t="str">
            <v>(-) Custo dos produtos vendidos (CMV)</v>
          </cell>
          <cell r="I12365" t="str">
            <v>dezembro</v>
          </cell>
          <cell r="N12365">
            <v>1468.85</v>
          </cell>
        </row>
        <row r="12366">
          <cell r="B12366" t="str">
            <v>CERVEJA</v>
          </cell>
          <cell r="C12366" t="str">
            <v>(-) Custo dos produtos vendidos (CMV)</v>
          </cell>
          <cell r="I12366" t="str">
            <v>dezembro</v>
          </cell>
          <cell r="N12366">
            <v>1458.08</v>
          </cell>
        </row>
        <row r="12367">
          <cell r="B12367" t="str">
            <v>CARNES E AVES</v>
          </cell>
          <cell r="C12367" t="str">
            <v>(-) Custo dos produtos vendidos (CMV)</v>
          </cell>
          <cell r="I12367" t="str">
            <v>dezembro</v>
          </cell>
          <cell r="N12367">
            <v>4054.03</v>
          </cell>
        </row>
        <row r="12368">
          <cell r="B12368" t="str">
            <v>LATICINIOS / OVOS</v>
          </cell>
          <cell r="C12368" t="str">
            <v>(-) Custo dos produtos vendidos (CMV)</v>
          </cell>
          <cell r="I12368" t="str">
            <v>dezembro</v>
          </cell>
          <cell r="N12368">
            <v>379.8</v>
          </cell>
        </row>
        <row r="12369">
          <cell r="B12369" t="str">
            <v>VINHOS</v>
          </cell>
          <cell r="C12369" t="str">
            <v>(-) Custo dos produtos vendidos (CMV)</v>
          </cell>
          <cell r="I12369" t="str">
            <v>dezembro</v>
          </cell>
          <cell r="N12369">
            <v>2658</v>
          </cell>
        </row>
        <row r="12370">
          <cell r="B12370" t="str">
            <v>VINHOS</v>
          </cell>
          <cell r="C12370" t="str">
            <v>(-) Custo dos produtos vendidos (CMV)</v>
          </cell>
          <cell r="I12370" t="str">
            <v>dezembro</v>
          </cell>
          <cell r="N12370">
            <v>2397</v>
          </cell>
        </row>
        <row r="12371">
          <cell r="B12371" t="str">
            <v>BEBIDAS NAO ALCOOLICAS</v>
          </cell>
          <cell r="C12371" t="str">
            <v>(-) Custo dos produtos vendidos (CMV)</v>
          </cell>
          <cell r="I12371" t="str">
            <v>dezembro</v>
          </cell>
          <cell r="N12371">
            <v>359.52</v>
          </cell>
        </row>
        <row r="12372">
          <cell r="B12372" t="str">
            <v>VINHOS</v>
          </cell>
          <cell r="C12372" t="str">
            <v>(-) Custo dos produtos vendidos (CMV)</v>
          </cell>
          <cell r="I12372" t="str">
            <v>dezembro</v>
          </cell>
          <cell r="N12372">
            <v>2607</v>
          </cell>
        </row>
        <row r="12373">
          <cell r="B12373" t="str">
            <v>HORTIFRUTI</v>
          </cell>
          <cell r="C12373" t="str">
            <v>(-) Custo dos produtos vendidos (CMV)</v>
          </cell>
          <cell r="I12373" t="str">
            <v>dezembro</v>
          </cell>
          <cell r="N12373">
            <v>7743.31</v>
          </cell>
        </row>
        <row r="12374">
          <cell r="B12374" t="str">
            <v>HORTIFRUTI</v>
          </cell>
          <cell r="C12374" t="str">
            <v>(-) Custo dos produtos vendidos (CMV)</v>
          </cell>
          <cell r="I12374" t="str">
            <v>dezembro</v>
          </cell>
          <cell r="N12374">
            <v>210</v>
          </cell>
        </row>
        <row r="12375">
          <cell r="B12375" t="str">
            <v>PESCADOS</v>
          </cell>
          <cell r="C12375" t="str">
            <v>(-) Custo dos produtos vendidos (CMV)</v>
          </cell>
          <cell r="I12375" t="str">
            <v>dezembro</v>
          </cell>
          <cell r="N12375">
            <v>3388.95</v>
          </cell>
        </row>
        <row r="12376">
          <cell r="B12376" t="str">
            <v>PESCADOS</v>
          </cell>
          <cell r="C12376" t="str">
            <v>(-) Custo dos produtos vendidos (CMV)</v>
          </cell>
          <cell r="I12376" t="str">
            <v>dezembro</v>
          </cell>
          <cell r="N12376">
            <v>1233.71</v>
          </cell>
        </row>
        <row r="12377">
          <cell r="B12377" t="str">
            <v>CARVAO</v>
          </cell>
          <cell r="C12377" t="str">
            <v>(-) Custo dos produtos vendidos (CMV)</v>
          </cell>
          <cell r="I12377" t="str">
            <v>dezembro</v>
          </cell>
          <cell r="N12377">
            <v>1632</v>
          </cell>
        </row>
        <row r="12378">
          <cell r="B12378" t="str">
            <v>CARNES E AVES</v>
          </cell>
          <cell r="C12378" t="str">
            <v>(-) Custo dos produtos vendidos (CMV)</v>
          </cell>
          <cell r="I12378" t="str">
            <v>dezembro</v>
          </cell>
          <cell r="N12378">
            <v>8885.4599999999991</v>
          </cell>
        </row>
        <row r="12379">
          <cell r="B12379" t="str">
            <v>CARNES E AVES</v>
          </cell>
          <cell r="C12379" t="str">
            <v>(-) Custo dos produtos vendidos (CMV)</v>
          </cell>
          <cell r="I12379" t="str">
            <v>dezembro</v>
          </cell>
          <cell r="N12379">
            <v>2702.3</v>
          </cell>
        </row>
        <row r="12380">
          <cell r="B12380" t="str">
            <v>SECOS - MERCEARIA</v>
          </cell>
          <cell r="C12380" t="str">
            <v>(-) Custo dos produtos vendidos (CMV)</v>
          </cell>
          <cell r="I12380" t="str">
            <v>dezembro</v>
          </cell>
          <cell r="N12380">
            <v>1058.26</v>
          </cell>
        </row>
        <row r="12381">
          <cell r="B12381" t="str">
            <v>PAES, MASSAS E SALGADOS</v>
          </cell>
          <cell r="C12381" t="str">
            <v>(-) Custo dos produtos vendidos (CMV)</v>
          </cell>
          <cell r="I12381" t="str">
            <v>dezembro</v>
          </cell>
          <cell r="N12381">
            <v>1775</v>
          </cell>
        </row>
        <row r="12382">
          <cell r="B12382" t="str">
            <v>VINHOS</v>
          </cell>
          <cell r="C12382" t="str">
            <v>(-) Custo dos produtos vendidos (CMV)</v>
          </cell>
          <cell r="I12382" t="str">
            <v>dezembro</v>
          </cell>
          <cell r="N12382">
            <v>4380.41</v>
          </cell>
        </row>
        <row r="12383">
          <cell r="B12383" t="str">
            <v>PESCADOS</v>
          </cell>
          <cell r="C12383" t="str">
            <v>(-) Custo dos produtos vendidos (CMV)</v>
          </cell>
          <cell r="I12383" t="str">
            <v>dezembro</v>
          </cell>
          <cell r="N12383">
            <v>5187</v>
          </cell>
        </row>
        <row r="12384">
          <cell r="B12384" t="str">
            <v>SECOS - MERCEARIA</v>
          </cell>
          <cell r="C12384" t="str">
            <v>(-) Custo dos produtos vendidos (CMV)</v>
          </cell>
          <cell r="I12384" t="str">
            <v>dezembro</v>
          </cell>
          <cell r="N12384">
            <v>209.8</v>
          </cell>
        </row>
        <row r="12385">
          <cell r="B12385" t="str">
            <v>SECOS - MERCEARIA</v>
          </cell>
          <cell r="C12385" t="str">
            <v>(-) Custo dos produtos vendidos (CMV)</v>
          </cell>
          <cell r="I12385" t="str">
            <v>dezembro</v>
          </cell>
          <cell r="N12385">
            <v>1366.41</v>
          </cell>
        </row>
        <row r="12386">
          <cell r="B12386" t="str">
            <v>BEBIDAS NAO ALCOOLICAS</v>
          </cell>
          <cell r="C12386" t="str">
            <v>(-) Custo dos produtos vendidos (CMV)</v>
          </cell>
          <cell r="I12386" t="str">
            <v>dezembro</v>
          </cell>
          <cell r="N12386">
            <v>233.8</v>
          </cell>
        </row>
        <row r="12387">
          <cell r="B12387" t="str">
            <v>BEBIDAS NAO ALCOOLICAS</v>
          </cell>
          <cell r="C12387" t="str">
            <v>(-) Custo dos produtos vendidos (CMV)</v>
          </cell>
          <cell r="I12387" t="str">
            <v>dezembro</v>
          </cell>
          <cell r="N12387">
            <v>2880</v>
          </cell>
        </row>
        <row r="12388">
          <cell r="B12388" t="str">
            <v>BEBIDAS NAO ALCOOLICAS</v>
          </cell>
          <cell r="C12388" t="str">
            <v>(-) Custo dos produtos vendidos (CMV)</v>
          </cell>
          <cell r="I12388" t="str">
            <v>dezembro</v>
          </cell>
          <cell r="N12388">
            <v>1060</v>
          </cell>
        </row>
        <row r="12389">
          <cell r="B12389" t="str">
            <v>SECOS - MERCEARIA</v>
          </cell>
          <cell r="C12389" t="str">
            <v>(-) Custo dos produtos vendidos (CMV)</v>
          </cell>
          <cell r="I12389" t="str">
            <v>dezembro</v>
          </cell>
          <cell r="N12389">
            <v>2573.4</v>
          </cell>
        </row>
        <row r="12390">
          <cell r="B12390" t="str">
            <v>SECOS - MERCEARIA</v>
          </cell>
          <cell r="C12390" t="str">
            <v>(-) Custo dos produtos vendidos (CMV)</v>
          </cell>
          <cell r="I12390" t="str">
            <v>dezembro</v>
          </cell>
          <cell r="N12390">
            <v>2320</v>
          </cell>
        </row>
        <row r="12391">
          <cell r="B12391" t="str">
            <v>SECOS - MERCEARIA</v>
          </cell>
          <cell r="C12391" t="str">
            <v>(-) Custo dos produtos vendidos (CMV)</v>
          </cell>
          <cell r="I12391" t="str">
            <v>dezembro</v>
          </cell>
          <cell r="N12391">
            <v>1605.1</v>
          </cell>
        </row>
        <row r="12392">
          <cell r="B12392" t="str">
            <v>BEBIDAS ALCOOLICAS</v>
          </cell>
          <cell r="C12392" t="str">
            <v>(-) Custo dos produtos vendidos (CMV)</v>
          </cell>
          <cell r="I12392" t="str">
            <v>dezembro</v>
          </cell>
          <cell r="N12392">
            <v>4635.9399999999996</v>
          </cell>
        </row>
        <row r="12393">
          <cell r="B12393" t="str">
            <v>PAES, MASSAS E SALGADOS</v>
          </cell>
          <cell r="C12393" t="str">
            <v>(-) Custo dos produtos vendidos (CMV)</v>
          </cell>
          <cell r="I12393" t="str">
            <v>dezembro</v>
          </cell>
          <cell r="N12393">
            <v>2400</v>
          </cell>
        </row>
        <row r="12394">
          <cell r="B12394" t="str">
            <v>CARNES E AVES</v>
          </cell>
          <cell r="C12394" t="str">
            <v>(-) Custo dos produtos vendidos (CMV)</v>
          </cell>
          <cell r="I12394" t="str">
            <v>dezembro</v>
          </cell>
          <cell r="N12394">
            <v>3195</v>
          </cell>
        </row>
        <row r="12395">
          <cell r="B12395" t="str">
            <v>SECOS - MERCEARIA</v>
          </cell>
          <cell r="C12395" t="str">
            <v>(-) Custo dos produtos vendidos (CMV)</v>
          </cell>
          <cell r="I12395" t="str">
            <v>dezembro</v>
          </cell>
          <cell r="N12395">
            <v>154.19999999999999</v>
          </cell>
        </row>
        <row r="12396">
          <cell r="B12396" t="str">
            <v>BEBIDAS NAO ALCOOLICAS</v>
          </cell>
          <cell r="C12396" t="str">
            <v>(-) Custo dos produtos vendidos (CMV)</v>
          </cell>
          <cell r="I12396" t="str">
            <v>dezembro</v>
          </cell>
          <cell r="N12396">
            <v>1341.12</v>
          </cell>
        </row>
        <row r="12397">
          <cell r="B12397" t="str">
            <v>PESCADOS</v>
          </cell>
          <cell r="C12397" t="str">
            <v>(-) Custo dos produtos vendidos (CMV)</v>
          </cell>
          <cell r="I12397" t="str">
            <v>dezembro</v>
          </cell>
          <cell r="N12397">
            <v>152.5</v>
          </cell>
        </row>
        <row r="12398">
          <cell r="B12398" t="str">
            <v>BEBIDAS NAO ALCOOLICAS</v>
          </cell>
          <cell r="C12398" t="str">
            <v>(-) Custo dos produtos vendidos (CMV)</v>
          </cell>
          <cell r="I12398" t="str">
            <v>dezembro</v>
          </cell>
          <cell r="N12398">
            <v>734.4</v>
          </cell>
        </row>
        <row r="12399">
          <cell r="B12399" t="str">
            <v>CARNES E AVES</v>
          </cell>
          <cell r="C12399" t="str">
            <v>(-) Custo dos produtos vendidos (CMV)</v>
          </cell>
          <cell r="I12399" t="str">
            <v>dezembro</v>
          </cell>
          <cell r="N12399">
            <v>1930.12</v>
          </cell>
        </row>
        <row r="12400">
          <cell r="B12400" t="str">
            <v>LATICINIOS / OVOS</v>
          </cell>
          <cell r="C12400" t="str">
            <v>(-) Custo dos produtos vendidos (CMV)</v>
          </cell>
          <cell r="I12400" t="str">
            <v>dezembro</v>
          </cell>
          <cell r="N12400">
            <v>3204.29</v>
          </cell>
        </row>
        <row r="12401">
          <cell r="B12401" t="str">
            <v>CARNES E AVES</v>
          </cell>
          <cell r="C12401" t="str">
            <v>(-) Custo dos produtos vendidos (CMV)</v>
          </cell>
          <cell r="I12401" t="str">
            <v>dezembro</v>
          </cell>
          <cell r="N12401">
            <v>7144.97</v>
          </cell>
        </row>
        <row r="12402">
          <cell r="B12402" t="str">
            <v>PAES, MASSAS E SALGADOS</v>
          </cell>
          <cell r="C12402" t="str">
            <v>(-) Custo dos produtos vendidos (CMV)</v>
          </cell>
          <cell r="I12402" t="str">
            <v>dezembro</v>
          </cell>
          <cell r="N12402">
            <v>435.46</v>
          </cell>
        </row>
        <row r="12403">
          <cell r="B12403" t="str">
            <v>GELO</v>
          </cell>
          <cell r="C12403" t="str">
            <v>(-) Custo dos produtos vendidos (CMV)</v>
          </cell>
          <cell r="I12403" t="str">
            <v>dezembro</v>
          </cell>
          <cell r="N12403">
            <v>466.2</v>
          </cell>
        </row>
        <row r="12404">
          <cell r="B12404" t="str">
            <v>SECOS - MERCEARIA</v>
          </cell>
          <cell r="C12404" t="str">
            <v>(-) Custo dos produtos vendidos (CMV)</v>
          </cell>
          <cell r="I12404" t="str">
            <v>dezembro</v>
          </cell>
          <cell r="N12404">
            <v>5237.26</v>
          </cell>
        </row>
        <row r="12405">
          <cell r="B12405" t="str">
            <v>SECOS - MERCEARIA</v>
          </cell>
          <cell r="C12405" t="str">
            <v>(-) Custo dos produtos vendidos (CMV)</v>
          </cell>
          <cell r="I12405" t="str">
            <v>dezembro</v>
          </cell>
          <cell r="N12405">
            <v>1005.64</v>
          </cell>
        </row>
        <row r="12406">
          <cell r="B12406" t="str">
            <v>PESCADOS</v>
          </cell>
          <cell r="C12406" t="str">
            <v>(-) Custo dos produtos vendidos (CMV)</v>
          </cell>
          <cell r="I12406" t="str">
            <v>dezembro</v>
          </cell>
          <cell r="N12406">
            <v>2454.27</v>
          </cell>
        </row>
        <row r="12407">
          <cell r="B12407" t="str">
            <v>PAES, MASSAS E SALGADOS</v>
          </cell>
          <cell r="C12407" t="str">
            <v>(-) Custo dos produtos vendidos (CMV)</v>
          </cell>
          <cell r="I12407" t="str">
            <v>dezembro</v>
          </cell>
          <cell r="N12407">
            <v>1660</v>
          </cell>
        </row>
        <row r="12408">
          <cell r="B12408" t="str">
            <v>SECOS - MERCEARIA</v>
          </cell>
          <cell r="C12408" t="str">
            <v>(-) Custo dos produtos vendidos (CMV)</v>
          </cell>
          <cell r="I12408" t="str">
            <v>dezembro</v>
          </cell>
          <cell r="N12408">
            <v>35.479999999999997</v>
          </cell>
        </row>
        <row r="12409">
          <cell r="B12409" t="str">
            <v>HORTIFRUTI</v>
          </cell>
          <cell r="C12409" t="str">
            <v>(-) Custo dos produtos vendidos (CMV)</v>
          </cell>
          <cell r="I12409" t="str">
            <v>dezembro</v>
          </cell>
          <cell r="N12409">
            <v>84.72</v>
          </cell>
        </row>
        <row r="12410">
          <cell r="B12410" t="str">
            <v>HORTIFRUTI</v>
          </cell>
          <cell r="C12410" t="str">
            <v>(-) Custo dos produtos vendidos (CMV)</v>
          </cell>
          <cell r="I12410" t="str">
            <v>dezembro</v>
          </cell>
          <cell r="N12410">
            <v>80.95</v>
          </cell>
        </row>
        <row r="12411">
          <cell r="B12411" t="str">
            <v>SECOS - MERCEARIA</v>
          </cell>
          <cell r="C12411" t="str">
            <v>(-) Custo dos produtos vendidos (CMV)</v>
          </cell>
          <cell r="I12411" t="str">
            <v>dezembro</v>
          </cell>
          <cell r="N12411">
            <v>7.29</v>
          </cell>
        </row>
        <row r="12412">
          <cell r="B12412" t="str">
            <v>PESCADOS</v>
          </cell>
          <cell r="C12412" t="str">
            <v>(-) Custo dos produtos vendidos (CMV)</v>
          </cell>
          <cell r="I12412" t="str">
            <v>dezembro</v>
          </cell>
          <cell r="N12412">
            <v>1190.72</v>
          </cell>
        </row>
        <row r="12413">
          <cell r="B12413" t="str">
            <v>PESCADOS</v>
          </cell>
          <cell r="C12413" t="str">
            <v>(-) Custo dos produtos vendidos (CMV)</v>
          </cell>
          <cell r="I12413" t="str">
            <v>dezembro</v>
          </cell>
          <cell r="N12413">
            <v>1173.25</v>
          </cell>
        </row>
        <row r="12414">
          <cell r="B12414" t="str">
            <v>BEBIDAS NAO ALCOOLICAS</v>
          </cell>
          <cell r="C12414" t="str">
            <v>(-) Custo dos produtos vendidos (CMV)</v>
          </cell>
          <cell r="I12414" t="str">
            <v>dezembro</v>
          </cell>
          <cell r="N12414">
            <v>3652.13</v>
          </cell>
        </row>
        <row r="12415">
          <cell r="B12415" t="str">
            <v>VINHOS</v>
          </cell>
          <cell r="C12415" t="str">
            <v>(-) Custo dos produtos vendidos (CMV)</v>
          </cell>
          <cell r="I12415" t="str">
            <v>dezembro</v>
          </cell>
          <cell r="N12415">
            <v>2280</v>
          </cell>
        </row>
        <row r="12416">
          <cell r="B12416" t="str">
            <v>CARNES E AVES</v>
          </cell>
          <cell r="C12416" t="str">
            <v>(-) Custo dos produtos vendidos (CMV)</v>
          </cell>
          <cell r="I12416" t="str">
            <v>dezembro</v>
          </cell>
          <cell r="N12416">
            <v>3879.22</v>
          </cell>
        </row>
        <row r="12417">
          <cell r="B12417" t="str">
            <v>PESCADOS</v>
          </cell>
          <cell r="C12417" t="str">
            <v>(-) Custo dos produtos vendidos (CMV)</v>
          </cell>
          <cell r="I12417" t="str">
            <v>dezembro</v>
          </cell>
          <cell r="N12417">
            <v>1797.6</v>
          </cell>
        </row>
        <row r="12418">
          <cell r="B12418" t="str">
            <v>CARNES E AVES</v>
          </cell>
          <cell r="C12418" t="str">
            <v>(-) Custo dos produtos vendidos (CMV)</v>
          </cell>
          <cell r="I12418" t="str">
            <v>dezembro</v>
          </cell>
          <cell r="N12418">
            <v>4402.43</v>
          </cell>
        </row>
        <row r="12419">
          <cell r="B12419" t="str">
            <v>BEBIDAS NAO ALCOOLICAS</v>
          </cell>
          <cell r="C12419" t="str">
            <v>(-) Custo dos produtos vendidos (CMV)</v>
          </cell>
          <cell r="I12419" t="str">
            <v>dezembro</v>
          </cell>
          <cell r="N12419">
            <v>4680</v>
          </cell>
        </row>
        <row r="12420">
          <cell r="B12420" t="str">
            <v>BEBIDAS ALCOOLICAS</v>
          </cell>
          <cell r="C12420" t="str">
            <v>(-) Custo dos produtos vendidos (CMV)</v>
          </cell>
          <cell r="I12420" t="str">
            <v>dezembro</v>
          </cell>
          <cell r="N12420">
            <v>2446.6</v>
          </cell>
        </row>
        <row r="12421">
          <cell r="B12421" t="str">
            <v>HORTIFRUTI</v>
          </cell>
          <cell r="C12421" t="str">
            <v>(-) Custo dos produtos vendidos (CMV)</v>
          </cell>
          <cell r="I12421" t="str">
            <v>dezembro</v>
          </cell>
          <cell r="N12421">
            <v>129.24</v>
          </cell>
        </row>
        <row r="12422">
          <cell r="B12422" t="str">
            <v>HORTIFRUTI</v>
          </cell>
          <cell r="C12422" t="str">
            <v>(-) Custo dos produtos vendidos (CMV)</v>
          </cell>
          <cell r="I12422" t="str">
            <v>dezembro</v>
          </cell>
          <cell r="N12422">
            <v>5749.95</v>
          </cell>
        </row>
        <row r="12423">
          <cell r="B12423" t="str">
            <v>HORTIFRUTI</v>
          </cell>
          <cell r="C12423" t="str">
            <v>(-) Custo dos produtos vendidos (CMV)</v>
          </cell>
          <cell r="I12423" t="str">
            <v>dezembro</v>
          </cell>
          <cell r="N12423">
            <v>440.4</v>
          </cell>
        </row>
        <row r="12424">
          <cell r="B12424" t="str">
            <v>BEBIDAS ALCOOLICAS</v>
          </cell>
          <cell r="C12424" t="str">
            <v>(-) Custo dos produtos vendidos (CMV)</v>
          </cell>
          <cell r="I12424" t="str">
            <v>dezembro</v>
          </cell>
          <cell r="N12424">
            <v>2499.31</v>
          </cell>
        </row>
        <row r="12425">
          <cell r="B12425" t="str">
            <v>BEBIDAS ALCOOLICAS</v>
          </cell>
          <cell r="C12425" t="str">
            <v>(-) Custo dos produtos vendidos (CMV)</v>
          </cell>
          <cell r="I12425" t="str">
            <v>dezembro</v>
          </cell>
          <cell r="N12425">
            <v>6276.45</v>
          </cell>
        </row>
        <row r="12426">
          <cell r="B12426" t="str">
            <v>CARVAO</v>
          </cell>
          <cell r="C12426" t="str">
            <v>(-) Custo dos produtos vendidos (CMV)</v>
          </cell>
          <cell r="I12426" t="str">
            <v>dezembro</v>
          </cell>
          <cell r="N12426">
            <v>1836</v>
          </cell>
        </row>
        <row r="12427">
          <cell r="B12427" t="str">
            <v>CARNES E AVES</v>
          </cell>
          <cell r="C12427" t="str">
            <v>(-) Custo dos produtos vendidos (CMV)</v>
          </cell>
          <cell r="I12427" t="str">
            <v>dezembro</v>
          </cell>
          <cell r="N12427">
            <v>1592.56</v>
          </cell>
        </row>
        <row r="12428">
          <cell r="B12428" t="str">
            <v>CARNES E AVES</v>
          </cell>
          <cell r="C12428" t="str">
            <v>(-) Custo dos produtos vendidos (CMV)</v>
          </cell>
          <cell r="I12428" t="str">
            <v>dezembro</v>
          </cell>
          <cell r="N12428">
            <v>5384</v>
          </cell>
        </row>
        <row r="12429">
          <cell r="B12429" t="str">
            <v>CERVEJA</v>
          </cell>
          <cell r="C12429" t="str">
            <v>(-) Custo dos produtos vendidos (CMV)</v>
          </cell>
          <cell r="I12429" t="str">
            <v>dezembro</v>
          </cell>
          <cell r="N12429">
            <v>1500</v>
          </cell>
        </row>
        <row r="12430">
          <cell r="B12430" t="str">
            <v>CERVEJA</v>
          </cell>
          <cell r="C12430" t="str">
            <v>(-) Custo dos produtos vendidos (CMV)</v>
          </cell>
          <cell r="I12430" t="str">
            <v>dezembro</v>
          </cell>
          <cell r="N12430">
            <v>4424.53</v>
          </cell>
        </row>
        <row r="12431">
          <cell r="B12431" t="str">
            <v>CERVEJA</v>
          </cell>
          <cell r="C12431" t="str">
            <v>(-) Custo dos produtos vendidos (CMV)</v>
          </cell>
          <cell r="I12431" t="str">
            <v>dezembro</v>
          </cell>
          <cell r="N12431">
            <v>3378.34</v>
          </cell>
        </row>
        <row r="12432">
          <cell r="B12432" t="str">
            <v>CARNES E AVES</v>
          </cell>
          <cell r="C12432" t="str">
            <v>(-) Custo dos produtos vendidos (CMV)</v>
          </cell>
          <cell r="I12432" t="str">
            <v>dezembro</v>
          </cell>
          <cell r="N12432">
            <v>10639.31</v>
          </cell>
        </row>
        <row r="12433">
          <cell r="B12433" t="str">
            <v>CARNES E AVES</v>
          </cell>
          <cell r="C12433" t="str">
            <v>(-) Custo dos produtos vendidos (CMV)</v>
          </cell>
          <cell r="I12433" t="str">
            <v>dezembro</v>
          </cell>
          <cell r="N12433">
            <v>7855.22</v>
          </cell>
        </row>
        <row r="12434">
          <cell r="B12434" t="str">
            <v>CARNES E AVES</v>
          </cell>
          <cell r="C12434" t="str">
            <v>(-) Custo dos produtos vendidos (CMV)</v>
          </cell>
          <cell r="I12434" t="str">
            <v>dezembro</v>
          </cell>
          <cell r="N12434">
            <v>3417.75</v>
          </cell>
        </row>
        <row r="12435">
          <cell r="B12435" t="str">
            <v>VINHOS</v>
          </cell>
          <cell r="C12435" t="str">
            <v>(-) Custo dos produtos vendidos (CMV)</v>
          </cell>
          <cell r="I12435" t="str">
            <v>dezembro</v>
          </cell>
          <cell r="N12435">
            <v>5762.87</v>
          </cell>
        </row>
        <row r="12436">
          <cell r="B12436" t="str">
            <v>CARNES E AVES</v>
          </cell>
          <cell r="C12436" t="str">
            <v>(-) Custo dos produtos vendidos (CMV)</v>
          </cell>
          <cell r="I12436" t="str">
            <v>dezembro</v>
          </cell>
          <cell r="N12436">
            <v>59.95</v>
          </cell>
        </row>
        <row r="12437">
          <cell r="B12437" t="str">
            <v>PAES, MASSAS E SALGADOS</v>
          </cell>
          <cell r="C12437" t="str">
            <v>(-) Custo dos produtos vendidos (CMV)</v>
          </cell>
          <cell r="I12437" t="str">
            <v>dezembro</v>
          </cell>
          <cell r="N12437">
            <v>46.88</v>
          </cell>
        </row>
        <row r="12438">
          <cell r="B12438" t="str">
            <v>SECOS - MERCEARIA</v>
          </cell>
          <cell r="C12438" t="str">
            <v>(-) Custo dos produtos vendidos (CMV)</v>
          </cell>
          <cell r="I12438" t="str">
            <v>dezembro</v>
          </cell>
          <cell r="N12438">
            <v>2360</v>
          </cell>
        </row>
        <row r="12439">
          <cell r="B12439" t="str">
            <v>BEBIDAS ALCOOLICAS</v>
          </cell>
          <cell r="C12439" t="str">
            <v>(-) Custo dos produtos vendidos (CMV)</v>
          </cell>
          <cell r="I12439" t="str">
            <v>dezembro</v>
          </cell>
          <cell r="N12439">
            <v>565.58000000000004</v>
          </cell>
        </row>
        <row r="12440">
          <cell r="B12440" t="str">
            <v>SECOS - MERCEARIA</v>
          </cell>
          <cell r="C12440" t="str">
            <v>(-) Custo dos produtos vendidos (CMV)</v>
          </cell>
          <cell r="I12440" t="str">
            <v>dezembro</v>
          </cell>
          <cell r="N12440">
            <v>1079.17</v>
          </cell>
        </row>
        <row r="12441">
          <cell r="B12441" t="str">
            <v>CARNES E AVES</v>
          </cell>
          <cell r="C12441" t="str">
            <v>(-) Custo dos produtos vendidos (CMV)</v>
          </cell>
          <cell r="I12441" t="str">
            <v>dezembro</v>
          </cell>
          <cell r="N12441">
            <v>1754.73</v>
          </cell>
        </row>
        <row r="12442">
          <cell r="B12442" t="str">
            <v>SECOS - MERCEARIA</v>
          </cell>
          <cell r="C12442" t="str">
            <v>(-) Custo dos produtos vendidos (CMV)</v>
          </cell>
          <cell r="I12442" t="str">
            <v>dezembro</v>
          </cell>
          <cell r="N12442">
            <v>967.5</v>
          </cell>
        </row>
        <row r="12443">
          <cell r="B12443" t="str">
            <v>BEBIDAS NAO ALCOOLICAS</v>
          </cell>
          <cell r="C12443" t="str">
            <v>(-) Custo dos produtos vendidos (CMV)</v>
          </cell>
          <cell r="I12443" t="str">
            <v>dezembro</v>
          </cell>
          <cell r="N12443">
            <v>734.4</v>
          </cell>
        </row>
        <row r="12444">
          <cell r="B12444" t="str">
            <v>FRIOS E CONGELADOS</v>
          </cell>
          <cell r="C12444" t="str">
            <v>(-) Custo dos produtos vendidos (CMV)</v>
          </cell>
          <cell r="I12444" t="str">
            <v>dezembro</v>
          </cell>
          <cell r="N12444">
            <v>427.58</v>
          </cell>
        </row>
        <row r="12445">
          <cell r="B12445" t="str">
            <v>BEBIDAS ALCOOLICAS</v>
          </cell>
          <cell r="C12445" t="str">
            <v>(-) Custo dos produtos vendidos (CMV)</v>
          </cell>
          <cell r="I12445" t="str">
            <v>dezembro</v>
          </cell>
          <cell r="N12445">
            <v>1827.14</v>
          </cell>
        </row>
        <row r="12446">
          <cell r="B12446" t="str">
            <v>LATICINIOS / OVOS</v>
          </cell>
          <cell r="C12446" t="str">
            <v>(-) Custo dos produtos vendidos (CMV)</v>
          </cell>
          <cell r="I12446" t="str">
            <v>dezembro</v>
          </cell>
          <cell r="N12446">
            <v>380</v>
          </cell>
        </row>
        <row r="12447">
          <cell r="B12447" t="str">
            <v>CARNES E AVES</v>
          </cell>
          <cell r="C12447" t="str">
            <v>(-) Custo dos produtos vendidos (CMV)</v>
          </cell>
          <cell r="I12447" t="str">
            <v>dezembro</v>
          </cell>
          <cell r="N12447">
            <v>1366.09</v>
          </cell>
        </row>
        <row r="12448">
          <cell r="B12448" t="str">
            <v>BEBIDAS NAO ALCOOLICAS</v>
          </cell>
          <cell r="C12448" t="str">
            <v>(-) Custo dos produtos vendidos (CMV)</v>
          </cell>
          <cell r="I12448" t="str">
            <v>dezembro</v>
          </cell>
          <cell r="N12448">
            <v>276.68</v>
          </cell>
        </row>
        <row r="12449">
          <cell r="B12449" t="str">
            <v>PESCADOS</v>
          </cell>
          <cell r="C12449" t="str">
            <v>(-) Custo dos produtos vendidos (CMV)</v>
          </cell>
          <cell r="I12449" t="str">
            <v>dezembro</v>
          </cell>
          <cell r="N12449">
            <v>4663.95</v>
          </cell>
        </row>
        <row r="12450">
          <cell r="B12450" t="str">
            <v>CARNES E AVES</v>
          </cell>
          <cell r="C12450" t="str">
            <v>(-) Custo dos produtos vendidos (CMV)</v>
          </cell>
          <cell r="I12450" t="str">
            <v>dezembro</v>
          </cell>
          <cell r="N12450">
            <v>2213.6799999999998</v>
          </cell>
        </row>
        <row r="12451">
          <cell r="B12451" t="str">
            <v>PESCADOS</v>
          </cell>
          <cell r="C12451" t="str">
            <v>(-) Custo dos produtos vendidos (CMV)</v>
          </cell>
          <cell r="I12451" t="str">
            <v>dezembro</v>
          </cell>
          <cell r="N12451">
            <v>305</v>
          </cell>
        </row>
        <row r="12452">
          <cell r="B12452" t="str">
            <v>GELO</v>
          </cell>
          <cell r="C12452" t="str">
            <v>(-) Custo dos produtos vendidos (CMV)</v>
          </cell>
          <cell r="I12452" t="str">
            <v>dezembro</v>
          </cell>
          <cell r="N12452">
            <v>913.4</v>
          </cell>
        </row>
        <row r="12453">
          <cell r="B12453" t="str">
            <v>BEBIDAS NAO ALCOOLICAS</v>
          </cell>
          <cell r="C12453" t="str">
            <v>(-) Custo dos produtos vendidos (CMV)</v>
          </cell>
          <cell r="I12453" t="str">
            <v>dezembro</v>
          </cell>
          <cell r="N12453">
            <v>1246.79</v>
          </cell>
        </row>
        <row r="12454">
          <cell r="B12454" t="str">
            <v>SECOS - MERCEARIA</v>
          </cell>
          <cell r="C12454" t="str">
            <v>(-) Custo dos produtos vendidos (CMV)</v>
          </cell>
          <cell r="I12454" t="str">
            <v>dezembro</v>
          </cell>
          <cell r="N12454">
            <v>718.17</v>
          </cell>
        </row>
        <row r="12455">
          <cell r="B12455" t="str">
            <v>LATICINIOS / OVOS</v>
          </cell>
          <cell r="C12455" t="str">
            <v>(-) Custo dos produtos vendidos (CMV)</v>
          </cell>
          <cell r="I12455" t="str">
            <v>dezembro</v>
          </cell>
          <cell r="N12455">
            <v>1362.71</v>
          </cell>
        </row>
        <row r="12456">
          <cell r="B12456" t="str">
            <v>CARNES E AVES</v>
          </cell>
          <cell r="C12456" t="str">
            <v>(-) Custo dos produtos vendidos (CMV)</v>
          </cell>
          <cell r="I12456" t="str">
            <v>dezembro</v>
          </cell>
          <cell r="N12456">
            <v>477.6</v>
          </cell>
        </row>
        <row r="12457">
          <cell r="B12457" t="str">
            <v>VINHOS</v>
          </cell>
          <cell r="C12457" t="str">
            <v>(-) Custo dos produtos vendidos (CMV)</v>
          </cell>
          <cell r="I12457" t="str">
            <v>dezembro</v>
          </cell>
          <cell r="N12457">
            <v>1788.09</v>
          </cell>
        </row>
        <row r="12458">
          <cell r="B12458" t="str">
            <v>VINHOS</v>
          </cell>
          <cell r="C12458" t="str">
            <v>(-) Custo dos produtos vendidos (CMV)</v>
          </cell>
          <cell r="I12458" t="str">
            <v>dezembro</v>
          </cell>
          <cell r="N12458">
            <v>1433.13</v>
          </cell>
        </row>
        <row r="12459">
          <cell r="B12459" t="str">
            <v>PESCADOS</v>
          </cell>
          <cell r="C12459" t="str">
            <v>(-) Custo dos produtos vendidos (CMV)</v>
          </cell>
          <cell r="I12459" t="str">
            <v>dezembro</v>
          </cell>
          <cell r="N12459">
            <v>1450</v>
          </cell>
        </row>
        <row r="12460">
          <cell r="B12460" t="str">
            <v>VINHOS</v>
          </cell>
          <cell r="C12460" t="str">
            <v>(-) Custo dos produtos vendidos (CMV)</v>
          </cell>
          <cell r="I12460" t="str">
            <v>dezembro</v>
          </cell>
          <cell r="N12460">
            <v>2397</v>
          </cell>
        </row>
        <row r="12461">
          <cell r="B12461" t="str">
            <v>CARNES E AVES</v>
          </cell>
          <cell r="C12461" t="str">
            <v>(-) Custo dos produtos vendidos (CMV)</v>
          </cell>
          <cell r="I12461" t="str">
            <v>dezembro</v>
          </cell>
          <cell r="N12461">
            <v>898.45</v>
          </cell>
        </row>
        <row r="12462">
          <cell r="B12462" t="str">
            <v>CARNES E AVES</v>
          </cell>
          <cell r="C12462" t="str">
            <v>(-) Custo dos produtos vendidos (CMV)</v>
          </cell>
          <cell r="I12462" t="str">
            <v>dezembro</v>
          </cell>
          <cell r="N12462">
            <v>1810</v>
          </cell>
        </row>
        <row r="12463">
          <cell r="B12463" t="str">
            <v>SECOS - MERCEARIA</v>
          </cell>
          <cell r="C12463" t="str">
            <v>(-) Custo dos produtos vendidos (CMV)</v>
          </cell>
          <cell r="I12463" t="str">
            <v>dezembro</v>
          </cell>
          <cell r="N12463">
            <v>1286.07</v>
          </cell>
        </row>
        <row r="12464">
          <cell r="B12464" t="str">
            <v>SECOS - MERCEARIA</v>
          </cell>
          <cell r="C12464" t="str">
            <v>(-) Custo dos produtos vendidos (CMV)</v>
          </cell>
          <cell r="I12464" t="str">
            <v>dezembro</v>
          </cell>
          <cell r="N12464">
            <v>289.08</v>
          </cell>
        </row>
        <row r="12465">
          <cell r="B12465" t="str">
            <v>CARNES E AVES</v>
          </cell>
          <cell r="C12465" t="str">
            <v>(-) Custo dos produtos vendidos (CMV)</v>
          </cell>
          <cell r="I12465" t="str">
            <v>dezembro</v>
          </cell>
          <cell r="N12465">
            <v>4054.03</v>
          </cell>
        </row>
        <row r="12466">
          <cell r="B12466" t="str">
            <v>LATICINIOS / OVOS</v>
          </cell>
          <cell r="C12466" t="str">
            <v>(-) Custo dos produtos vendidos (CMV)</v>
          </cell>
          <cell r="I12466" t="str">
            <v>dezembro</v>
          </cell>
          <cell r="N12466">
            <v>762.88</v>
          </cell>
        </row>
        <row r="12467">
          <cell r="B12467" t="str">
            <v>FRIOS E CONGELADOS</v>
          </cell>
          <cell r="C12467" t="str">
            <v>(-) Custo dos produtos vendidos (CMV)</v>
          </cell>
          <cell r="I12467" t="str">
            <v>dezembro</v>
          </cell>
          <cell r="N12467">
            <v>1540.08</v>
          </cell>
        </row>
        <row r="12468">
          <cell r="B12468" t="str">
            <v>ENLATADOS E CONSERVAS</v>
          </cell>
          <cell r="C12468" t="str">
            <v>(-) Custo dos produtos vendidos (CMV)</v>
          </cell>
          <cell r="I12468" t="str">
            <v>dezembro</v>
          </cell>
          <cell r="N12468">
            <v>570</v>
          </cell>
        </row>
        <row r="12469">
          <cell r="B12469" t="str">
            <v>CERVEJA</v>
          </cell>
          <cell r="C12469" t="str">
            <v>(-) Custo dos produtos vendidos (CMV)</v>
          </cell>
          <cell r="I12469" t="str">
            <v>dezembro</v>
          </cell>
          <cell r="N12469">
            <v>3695.48</v>
          </cell>
        </row>
        <row r="12470">
          <cell r="B12470" t="str">
            <v>CERVEJA</v>
          </cell>
          <cell r="C12470" t="str">
            <v>(-) Custo dos produtos vendidos (CMV)</v>
          </cell>
          <cell r="I12470" t="str">
            <v>dezembro</v>
          </cell>
          <cell r="N12470">
            <v>3378.34</v>
          </cell>
        </row>
        <row r="12471">
          <cell r="B12471" t="str">
            <v>BEBIDAS NAO ALCOOLICAS</v>
          </cell>
          <cell r="C12471" t="str">
            <v>(-) Custo dos produtos vendidos (CMV)</v>
          </cell>
          <cell r="I12471" t="str">
            <v>dezembro</v>
          </cell>
          <cell r="N12471">
            <v>1246.82</v>
          </cell>
        </row>
        <row r="12472">
          <cell r="B12472" t="str">
            <v>BEBIDAS NAO ALCOOLICAS</v>
          </cell>
          <cell r="C12472" t="str">
            <v>(-) Custo dos produtos vendidos (CMV)</v>
          </cell>
          <cell r="I12472" t="str">
            <v>dezembro</v>
          </cell>
          <cell r="N12472">
            <v>994.91</v>
          </cell>
        </row>
        <row r="12473">
          <cell r="B12473" t="str">
            <v>LATICINIOS / OVOS</v>
          </cell>
          <cell r="C12473" t="str">
            <v>(-) Custo dos produtos vendidos (CMV)</v>
          </cell>
          <cell r="I12473" t="str">
            <v>dezembro</v>
          </cell>
          <cell r="N12473">
            <v>379.8</v>
          </cell>
        </row>
        <row r="12474">
          <cell r="B12474" t="str">
            <v>BEBIDAS NAO ALCOOLICAS</v>
          </cell>
          <cell r="C12474" t="str">
            <v>(-) Custo dos produtos vendidos (CMV)</v>
          </cell>
          <cell r="I12474" t="str">
            <v>dezembro</v>
          </cell>
          <cell r="N12474">
            <v>550.79999999999995</v>
          </cell>
        </row>
        <row r="12475">
          <cell r="B12475" t="str">
            <v>PESCADOS</v>
          </cell>
          <cell r="C12475" t="str">
            <v>(-) Custo dos produtos vendidos (CMV)</v>
          </cell>
          <cell r="I12475" t="str">
            <v>dezembro</v>
          </cell>
          <cell r="N12475">
            <v>2094.67</v>
          </cell>
        </row>
        <row r="12476">
          <cell r="B12476" t="str">
            <v>PAES, MASSAS E SALGADOS</v>
          </cell>
          <cell r="C12476" t="str">
            <v>(-) Custo dos produtos vendidos (CMV)</v>
          </cell>
          <cell r="I12476" t="str">
            <v>dezembro</v>
          </cell>
          <cell r="N12476">
            <v>576</v>
          </cell>
        </row>
        <row r="12477">
          <cell r="B12477" t="str">
            <v>VINHOS</v>
          </cell>
          <cell r="C12477" t="str">
            <v>(-) Custo dos produtos vendidos (CMV)</v>
          </cell>
          <cell r="I12477" t="str">
            <v>dezembro</v>
          </cell>
          <cell r="N12477">
            <v>2149.66</v>
          </cell>
        </row>
        <row r="12478">
          <cell r="B12478" t="str">
            <v>VINHOS</v>
          </cell>
          <cell r="C12478" t="str">
            <v>(-) Custo dos produtos vendidos (CMV)</v>
          </cell>
          <cell r="I12478" t="str">
            <v>dezembro</v>
          </cell>
          <cell r="N12478">
            <v>2607</v>
          </cell>
        </row>
        <row r="12479">
          <cell r="B12479" t="str">
            <v>BEBIDAS NAO ALCOOLICAS</v>
          </cell>
          <cell r="C12479" t="str">
            <v>(-) Custo dos produtos vendidos (CMV)</v>
          </cell>
          <cell r="I12479" t="str">
            <v>dezembro</v>
          </cell>
          <cell r="N12479">
            <v>734.4</v>
          </cell>
        </row>
        <row r="12480">
          <cell r="B12480" t="str">
            <v>PESCADOS</v>
          </cell>
          <cell r="C12480" t="str">
            <v>(-) Custo dos produtos vendidos (CMV)</v>
          </cell>
          <cell r="I12480" t="str">
            <v>dezembro</v>
          </cell>
          <cell r="N12480">
            <v>2900</v>
          </cell>
        </row>
        <row r="12481">
          <cell r="B12481" t="str">
            <v>PESCADOS</v>
          </cell>
          <cell r="C12481" t="str">
            <v>(-) Custo dos produtos vendidos (CMV)</v>
          </cell>
          <cell r="I12481" t="str">
            <v>dezembro</v>
          </cell>
          <cell r="N12481">
            <v>1797.6</v>
          </cell>
        </row>
        <row r="12482">
          <cell r="B12482" t="str">
            <v>CERVEJA</v>
          </cell>
          <cell r="C12482" t="str">
            <v>(-) Custo dos produtos vendidos (CMV)</v>
          </cell>
          <cell r="I12482" t="str">
            <v>dezembro</v>
          </cell>
          <cell r="N12482">
            <v>1389.6</v>
          </cell>
        </row>
        <row r="12483">
          <cell r="B12483" t="str">
            <v>SECOS - MERCEARIA</v>
          </cell>
          <cell r="C12483" t="str">
            <v>(-) Custo dos produtos vendidos (CMV)</v>
          </cell>
          <cell r="I12483" t="str">
            <v>dezembro</v>
          </cell>
          <cell r="N12483">
            <v>396</v>
          </cell>
        </row>
        <row r="12484">
          <cell r="B12484" t="str">
            <v>FRIOS E CONGELADOS</v>
          </cell>
          <cell r="C12484" t="str">
            <v>(-) Custo dos produtos vendidos (CMV)</v>
          </cell>
          <cell r="I12484" t="str">
            <v>dezembro</v>
          </cell>
          <cell r="N12484">
            <v>6322.16</v>
          </cell>
        </row>
        <row r="12485">
          <cell r="B12485" t="str">
            <v>HORTIFRUTI</v>
          </cell>
          <cell r="C12485" t="str">
            <v>(-) Custo dos produtos vendidos (CMV)</v>
          </cell>
          <cell r="I12485" t="str">
            <v>dezembro</v>
          </cell>
          <cell r="N12485">
            <v>499.7</v>
          </cell>
        </row>
        <row r="12486">
          <cell r="B12486" t="str">
            <v>BEBIDAS NAO ALCOOLICAS</v>
          </cell>
          <cell r="C12486" t="str">
            <v>(-) Custo dos produtos vendidos (CMV)</v>
          </cell>
          <cell r="I12486" t="str">
            <v>dezembro</v>
          </cell>
          <cell r="N12486">
            <v>3908.95</v>
          </cell>
        </row>
        <row r="12487">
          <cell r="B12487" t="str">
            <v>CARVAO</v>
          </cell>
          <cell r="C12487" t="str">
            <v>(-) Custo dos produtos vendidos (CMV)</v>
          </cell>
          <cell r="I12487" t="str">
            <v>dezembro</v>
          </cell>
          <cell r="N12487">
            <v>1224</v>
          </cell>
        </row>
        <row r="12488">
          <cell r="B12488" t="str">
            <v>SECOS - MERCEARIA</v>
          </cell>
          <cell r="C12488" t="str">
            <v>(-) Custo dos produtos vendidos (CMV)</v>
          </cell>
          <cell r="I12488" t="str">
            <v>dezembro</v>
          </cell>
          <cell r="N12488">
            <v>2760.01</v>
          </cell>
        </row>
        <row r="12489">
          <cell r="B12489" t="str">
            <v>CERVEJA</v>
          </cell>
          <cell r="C12489" t="str">
            <v>(-) Custo dos produtos vendidos (CMV)</v>
          </cell>
          <cell r="I12489" t="str">
            <v>dezembro</v>
          </cell>
          <cell r="N12489">
            <v>861.54</v>
          </cell>
        </row>
        <row r="12490">
          <cell r="B12490" t="str">
            <v>PAES, MASSAS E SALGADOS</v>
          </cell>
          <cell r="C12490" t="str">
            <v>(-) Custo dos produtos vendidos (CMV)</v>
          </cell>
          <cell r="I12490" t="str">
            <v>dezembro</v>
          </cell>
          <cell r="N12490">
            <v>288</v>
          </cell>
        </row>
        <row r="12491">
          <cell r="B12491" t="str">
            <v>VINHOS</v>
          </cell>
          <cell r="C12491" t="str">
            <v>(-) Custo dos produtos vendidos (CMV)</v>
          </cell>
          <cell r="I12491" t="str">
            <v>dezembro</v>
          </cell>
          <cell r="N12491">
            <v>3371.64</v>
          </cell>
        </row>
        <row r="12492">
          <cell r="B12492" t="str">
            <v>VINHOS</v>
          </cell>
          <cell r="C12492" t="str">
            <v>(-) Custo dos produtos vendidos (CMV)</v>
          </cell>
          <cell r="I12492" t="str">
            <v>dezembro</v>
          </cell>
          <cell r="N12492">
            <v>4251.87</v>
          </cell>
        </row>
        <row r="12493">
          <cell r="B12493" t="str">
            <v>BEBIDAS NAO ALCOOLICAS</v>
          </cell>
          <cell r="C12493" t="str">
            <v>(-) Custo dos produtos vendidos (CMV)</v>
          </cell>
          <cell r="I12493" t="str">
            <v>dezembro</v>
          </cell>
          <cell r="N12493">
            <v>668.16</v>
          </cell>
        </row>
        <row r="12494">
          <cell r="B12494" t="str">
            <v>BEBIDAS ALCOOLICAS</v>
          </cell>
          <cell r="C12494" t="str">
            <v>(-) Custo dos produtos vendidos (CMV)</v>
          </cell>
          <cell r="I12494" t="str">
            <v>dezembro</v>
          </cell>
          <cell r="N12494">
            <v>4635.9399999999996</v>
          </cell>
        </row>
        <row r="12495">
          <cell r="B12495" t="str">
            <v>VINHOS</v>
          </cell>
          <cell r="C12495" t="str">
            <v>(-) Custo dos produtos vendidos (CMV)</v>
          </cell>
          <cell r="I12495" t="str">
            <v>dezembro</v>
          </cell>
          <cell r="N12495">
            <v>2306.4</v>
          </cell>
        </row>
        <row r="12496">
          <cell r="B12496" t="str">
            <v>SECOS - MERCEARIA</v>
          </cell>
          <cell r="C12496" t="str">
            <v>(-) Custo dos produtos vendidos (CMV)</v>
          </cell>
          <cell r="I12496" t="str">
            <v>dezembro</v>
          </cell>
          <cell r="N12496">
            <v>2456.67</v>
          </cell>
        </row>
        <row r="12497">
          <cell r="B12497" t="str">
            <v>CARNES E AVES</v>
          </cell>
          <cell r="C12497" t="str">
            <v>(-) Custo dos produtos vendidos (CMV)</v>
          </cell>
          <cell r="I12497" t="str">
            <v>dezembro</v>
          </cell>
          <cell r="N12497">
            <v>7144.95</v>
          </cell>
        </row>
        <row r="12498">
          <cell r="B12498" t="str">
            <v>PESCADOS</v>
          </cell>
          <cell r="C12498" t="str">
            <v>(-) Custo dos produtos vendidos (CMV)</v>
          </cell>
          <cell r="I12498" t="str">
            <v>dezembro</v>
          </cell>
          <cell r="N12498">
            <v>1797.6</v>
          </cell>
        </row>
        <row r="12499">
          <cell r="B12499" t="str">
            <v>LATICINIOS / OVOS</v>
          </cell>
          <cell r="C12499" t="str">
            <v>(-) Custo dos produtos vendidos (CMV)</v>
          </cell>
          <cell r="I12499" t="str">
            <v>dezembro</v>
          </cell>
          <cell r="N12499">
            <v>760.76</v>
          </cell>
        </row>
        <row r="12500">
          <cell r="B12500" t="str">
            <v>BEBIDAS ALCOOLICAS</v>
          </cell>
          <cell r="C12500" t="str">
            <v>(-) Custo dos produtos vendidos (CMV)</v>
          </cell>
          <cell r="I12500" t="str">
            <v>dezembro</v>
          </cell>
          <cell r="N12500">
            <v>4114.72</v>
          </cell>
        </row>
        <row r="12501">
          <cell r="B12501" t="str">
            <v>PAES, MASSAS E SALGADOS</v>
          </cell>
          <cell r="C12501" t="str">
            <v>(-) Custo dos produtos vendidos (CMV)</v>
          </cell>
          <cell r="I12501" t="str">
            <v>dezembro</v>
          </cell>
          <cell r="N12501">
            <v>150</v>
          </cell>
        </row>
        <row r="12502">
          <cell r="B12502" t="str">
            <v>BEBIDAS NAO ALCOOLICAS</v>
          </cell>
          <cell r="C12502" t="str">
            <v>(-) Custo dos produtos vendidos (CMV)</v>
          </cell>
          <cell r="I12502" t="str">
            <v>dezembro</v>
          </cell>
          <cell r="N12502">
            <v>790.8</v>
          </cell>
        </row>
        <row r="12503">
          <cell r="B12503" t="str">
            <v>CARNES E AVES</v>
          </cell>
          <cell r="C12503" t="str">
            <v>(-) Custo dos produtos vendidos (CMV)</v>
          </cell>
          <cell r="I12503" t="str">
            <v>dezembro</v>
          </cell>
          <cell r="N12503">
            <v>1930.12</v>
          </cell>
        </row>
        <row r="12504">
          <cell r="B12504" t="str">
            <v>HORTIFRUTI</v>
          </cell>
          <cell r="C12504" t="str">
            <v>(-) Custo dos produtos vendidos (CMV)</v>
          </cell>
          <cell r="I12504" t="str">
            <v>dezembro</v>
          </cell>
          <cell r="N12504">
            <v>7359</v>
          </cell>
        </row>
        <row r="12505">
          <cell r="B12505" t="str">
            <v>PESCADOS</v>
          </cell>
          <cell r="C12505" t="str">
            <v>(-) Custo dos produtos vendidos (CMV)</v>
          </cell>
          <cell r="I12505" t="str">
            <v>dezembro</v>
          </cell>
          <cell r="N12505">
            <v>152.5</v>
          </cell>
        </row>
        <row r="12506">
          <cell r="B12506" t="str">
            <v>PAES, MASSAS E SALGADOS</v>
          </cell>
          <cell r="C12506" t="str">
            <v>(-) Custo dos produtos vendidos (CMV)</v>
          </cell>
          <cell r="I12506" t="str">
            <v>dezembro</v>
          </cell>
          <cell r="N12506">
            <v>1306.3599999999999</v>
          </cell>
        </row>
        <row r="12507">
          <cell r="B12507" t="str">
            <v>LATICINIOS / OVOS</v>
          </cell>
          <cell r="C12507" t="str">
            <v>(-) Custo dos produtos vendidos (CMV)</v>
          </cell>
          <cell r="I12507" t="str">
            <v>dezembro</v>
          </cell>
          <cell r="N12507">
            <v>1948.09</v>
          </cell>
        </row>
        <row r="12508">
          <cell r="B12508" t="str">
            <v>CARNES E AVES</v>
          </cell>
          <cell r="C12508" t="str">
            <v>(-) Custo dos produtos vendidos (CMV)</v>
          </cell>
          <cell r="I12508" t="str">
            <v>dezembro</v>
          </cell>
          <cell r="N12508">
            <v>1960.15</v>
          </cell>
        </row>
        <row r="12509">
          <cell r="B12509" t="str">
            <v>CARNES E AVES</v>
          </cell>
          <cell r="C12509" t="str">
            <v>(-) Custo dos produtos vendidos (CMV)</v>
          </cell>
          <cell r="I12509" t="str">
            <v>dezembro</v>
          </cell>
          <cell r="N12509">
            <v>3734.19</v>
          </cell>
        </row>
        <row r="12510">
          <cell r="B12510" t="str">
            <v>CARNES E AVES</v>
          </cell>
          <cell r="C12510" t="str">
            <v>(-) Custo dos produtos vendidos (CMV)</v>
          </cell>
          <cell r="I12510" t="str">
            <v>dezembro</v>
          </cell>
          <cell r="N12510">
            <v>3338</v>
          </cell>
        </row>
        <row r="12511">
          <cell r="B12511" t="str">
            <v>CARNES E AVES</v>
          </cell>
          <cell r="C12511" t="str">
            <v>(-) Custo dos produtos vendidos (CMV)</v>
          </cell>
          <cell r="I12511" t="str">
            <v>dezembro</v>
          </cell>
          <cell r="N12511">
            <v>2068.2600000000002</v>
          </cell>
        </row>
        <row r="12512">
          <cell r="B12512" t="str">
            <v>LATICINIOS / OVOS</v>
          </cell>
          <cell r="C12512" t="str">
            <v>(-) Custo dos produtos vendidos (CMV)</v>
          </cell>
          <cell r="I12512" t="str">
            <v>dezembro</v>
          </cell>
          <cell r="N12512">
            <v>2954.78</v>
          </cell>
        </row>
        <row r="12513">
          <cell r="B12513" t="str">
            <v>BEBIDAS NAO ALCOOLICAS</v>
          </cell>
          <cell r="C12513" t="str">
            <v>(-) Custo dos produtos vendidos (CMV)</v>
          </cell>
          <cell r="I12513" t="str">
            <v>dezembro</v>
          </cell>
          <cell r="N12513">
            <v>11772.8</v>
          </cell>
        </row>
        <row r="12514">
          <cell r="B12514" t="str">
            <v>SECOS - MERCEARIA</v>
          </cell>
          <cell r="C12514" t="str">
            <v>(-) Custo dos produtos vendidos (CMV)</v>
          </cell>
          <cell r="I12514" t="str">
            <v>dezembro</v>
          </cell>
          <cell r="N12514">
            <v>2705.68</v>
          </cell>
        </row>
        <row r="12515">
          <cell r="B12515" t="str">
            <v>GELO</v>
          </cell>
          <cell r="C12515" t="str">
            <v>(-) Custo dos produtos vendidos (CMV)</v>
          </cell>
          <cell r="I12515" t="str">
            <v>dezembro</v>
          </cell>
          <cell r="N12515">
            <v>466.2</v>
          </cell>
        </row>
        <row r="12516">
          <cell r="B12516" t="str">
            <v>FRIOS E CONGELADOS</v>
          </cell>
          <cell r="C12516" t="str">
            <v>(-) Custo dos produtos vendidos (CMV)</v>
          </cell>
          <cell r="I12516" t="str">
            <v>dezembro</v>
          </cell>
          <cell r="N12516">
            <v>1653.1</v>
          </cell>
        </row>
        <row r="12517">
          <cell r="B12517" t="str">
            <v>LATICINIOS / OVOS</v>
          </cell>
          <cell r="C12517" t="str">
            <v>(-) Custo dos produtos vendidos (CMV)</v>
          </cell>
          <cell r="I12517" t="str">
            <v>dezembro</v>
          </cell>
          <cell r="N12517">
            <v>210.08</v>
          </cell>
        </row>
        <row r="12518">
          <cell r="B12518" t="str">
            <v>PAES, MASSAS E SALGADOS</v>
          </cell>
          <cell r="C12518" t="str">
            <v>(-) Custo dos produtos vendidos (CMV)</v>
          </cell>
          <cell r="I12518" t="str">
            <v>dezembro</v>
          </cell>
          <cell r="N12518">
            <v>3987.5</v>
          </cell>
        </row>
        <row r="12519">
          <cell r="B12519" t="str">
            <v>BEBIDAS NAO ALCOOLICAS</v>
          </cell>
          <cell r="C12519" t="str">
            <v>(-) Custo dos produtos vendidos (CMV)</v>
          </cell>
          <cell r="I12519" t="str">
            <v>dezembro</v>
          </cell>
          <cell r="N12519">
            <v>655.56</v>
          </cell>
        </row>
        <row r="12520">
          <cell r="B12520" t="str">
            <v>PESCADOS</v>
          </cell>
          <cell r="C12520" t="str">
            <v>(-) Custo dos produtos vendidos (CMV)</v>
          </cell>
          <cell r="I12520" t="str">
            <v>dezembro</v>
          </cell>
          <cell r="N12520">
            <v>1173.25</v>
          </cell>
        </row>
        <row r="12521">
          <cell r="B12521" t="str">
            <v>BEBIDAS ALCOOLICAS</v>
          </cell>
          <cell r="C12521" t="str">
            <v>(-) Custo dos produtos vendidos (CMV)</v>
          </cell>
          <cell r="I12521" t="str">
            <v>dezembro</v>
          </cell>
          <cell r="N12521">
            <v>3700</v>
          </cell>
        </row>
        <row r="12522">
          <cell r="B12522" t="str">
            <v>VINHOS</v>
          </cell>
          <cell r="C12522" t="str">
            <v>(-) Custo dos produtos vendidos (CMV)</v>
          </cell>
          <cell r="I12522" t="str">
            <v>dezembro</v>
          </cell>
          <cell r="N12522">
            <v>2280</v>
          </cell>
        </row>
        <row r="12523">
          <cell r="B12523" t="str">
            <v>BEBIDAS ALCOOLICAS</v>
          </cell>
          <cell r="C12523" t="str">
            <v>(-) Custo dos produtos vendidos (CMV)</v>
          </cell>
          <cell r="I12523" t="str">
            <v>dezembro</v>
          </cell>
          <cell r="N12523">
            <v>2446.6</v>
          </cell>
        </row>
        <row r="12524">
          <cell r="B12524" t="str">
            <v>PESCADOS</v>
          </cell>
          <cell r="C12524" t="str">
            <v>(-) Custo dos produtos vendidos (CMV)</v>
          </cell>
          <cell r="I12524" t="str">
            <v>dezembro</v>
          </cell>
          <cell r="N12524">
            <v>750</v>
          </cell>
        </row>
        <row r="12525">
          <cell r="B12525" t="str">
            <v>BEBIDAS ALCOOLICAS</v>
          </cell>
          <cell r="C12525" t="str">
            <v>(-) Custo dos produtos vendidos (CMV)</v>
          </cell>
          <cell r="I12525" t="str">
            <v>dezembro</v>
          </cell>
          <cell r="N12525">
            <v>2499.3200000000002</v>
          </cell>
        </row>
        <row r="12526">
          <cell r="B12526" t="str">
            <v>CARNES E AVES</v>
          </cell>
          <cell r="C12526" t="str">
            <v>(-) Custo dos produtos vendidos (CMV)</v>
          </cell>
          <cell r="I12526" t="str">
            <v>dezembro</v>
          </cell>
          <cell r="N12526">
            <v>2252.5</v>
          </cell>
        </row>
        <row r="12527">
          <cell r="B12527" t="str">
            <v>CARNES E AVES</v>
          </cell>
          <cell r="C12527" t="str">
            <v>(-) Custo dos produtos vendidos (CMV)</v>
          </cell>
          <cell r="I12527" t="str">
            <v>dezembro</v>
          </cell>
          <cell r="N12527">
            <v>1593.04</v>
          </cell>
        </row>
        <row r="12528">
          <cell r="B12528" t="str">
            <v>BEBIDAS NAO ALCOOLICAS</v>
          </cell>
          <cell r="C12528" t="str">
            <v>(-) Custo dos produtos vendidos (CMV)</v>
          </cell>
          <cell r="I12528" t="str">
            <v>dezembro</v>
          </cell>
          <cell r="N12528">
            <v>212</v>
          </cell>
        </row>
        <row r="12529">
          <cell r="B12529" t="str">
            <v>BEBIDAS NAO ALCOOLICAS</v>
          </cell>
          <cell r="C12529" t="str">
            <v>(-) Custo dos produtos vendidos (CMV)</v>
          </cell>
          <cell r="I12529" t="str">
            <v>dezembro</v>
          </cell>
          <cell r="N12529">
            <v>2520</v>
          </cell>
        </row>
        <row r="12530">
          <cell r="B12530" t="str">
            <v>HORTIFRUTI</v>
          </cell>
          <cell r="C12530" t="str">
            <v>(-) Custo dos produtos vendidos (CMV)</v>
          </cell>
          <cell r="I12530" t="str">
            <v>dezembro</v>
          </cell>
          <cell r="N12530">
            <v>105</v>
          </cell>
        </row>
        <row r="12531">
          <cell r="B12531" t="str">
            <v>BEBIDAS NAO ALCOOLICAS</v>
          </cell>
          <cell r="C12531" t="str">
            <v>(-) Custo dos produtos vendidos (CMV)</v>
          </cell>
          <cell r="I12531" t="str">
            <v>dezembro</v>
          </cell>
          <cell r="N12531">
            <v>1999.62</v>
          </cell>
        </row>
        <row r="12532">
          <cell r="B12532" t="str">
            <v>BEBIDAS NAO ALCOOLICAS</v>
          </cell>
          <cell r="C12532" t="str">
            <v>(-) Custo dos produtos vendidos (CMV)</v>
          </cell>
          <cell r="I12532" t="str">
            <v>dezembro</v>
          </cell>
          <cell r="N12532">
            <v>3960</v>
          </cell>
        </row>
        <row r="12533">
          <cell r="B12533" t="str">
            <v>HORTIFRUTI</v>
          </cell>
          <cell r="C12533" t="str">
            <v>(-) Custo dos produtos vendidos (CMV)</v>
          </cell>
          <cell r="I12533" t="str">
            <v>dezembro</v>
          </cell>
          <cell r="N12533">
            <v>398.2</v>
          </cell>
        </row>
        <row r="12534">
          <cell r="B12534" t="str">
            <v>CARNES E AVES</v>
          </cell>
          <cell r="C12534" t="str">
            <v>(-) Custo dos produtos vendidos (CMV)</v>
          </cell>
          <cell r="I12534" t="str">
            <v>dezembro</v>
          </cell>
          <cell r="N12534">
            <v>1688.09</v>
          </cell>
        </row>
        <row r="12535">
          <cell r="B12535" t="str">
            <v>FRIOS E CONGELADOS</v>
          </cell>
          <cell r="C12535" t="str">
            <v>(-) Custo dos produtos vendidos (CMV)</v>
          </cell>
          <cell r="I12535" t="str">
            <v>dezembro</v>
          </cell>
          <cell r="N12535">
            <v>9026.83</v>
          </cell>
        </row>
        <row r="12536">
          <cell r="B12536" t="str">
            <v>CARNES E AVES</v>
          </cell>
          <cell r="C12536" t="str">
            <v>(-) Custo dos produtos vendidos (CMV)</v>
          </cell>
          <cell r="I12536" t="str">
            <v>dezembro</v>
          </cell>
          <cell r="N12536">
            <v>10639.31</v>
          </cell>
        </row>
        <row r="12537">
          <cell r="B12537" t="str">
            <v>CARNES E AVES</v>
          </cell>
          <cell r="C12537" t="str">
            <v>(-) Custo dos produtos vendidos (CMV)</v>
          </cell>
          <cell r="I12537" t="str">
            <v>dezembro</v>
          </cell>
          <cell r="N12537">
            <v>7855.22</v>
          </cell>
        </row>
        <row r="12538">
          <cell r="B12538" t="str">
            <v>PESCADOS</v>
          </cell>
          <cell r="C12538" t="str">
            <v>(-) Custo dos produtos vendidos (CMV)</v>
          </cell>
          <cell r="I12538" t="str">
            <v>dezembro</v>
          </cell>
          <cell r="N12538">
            <v>5599.49</v>
          </cell>
        </row>
        <row r="12539">
          <cell r="B12539" t="str">
            <v>CARVAO</v>
          </cell>
          <cell r="C12539" t="str">
            <v>(-) Custo dos produtos vendidos (CMV)</v>
          </cell>
          <cell r="I12539" t="str">
            <v>dezembro</v>
          </cell>
          <cell r="N12539">
            <v>1836</v>
          </cell>
        </row>
        <row r="12540">
          <cell r="B12540" t="str">
            <v>VINHOS</v>
          </cell>
          <cell r="C12540" t="str">
            <v>(-) Custo dos produtos vendidos (CMV)</v>
          </cell>
          <cell r="I12540" t="str">
            <v>dezembro</v>
          </cell>
          <cell r="N12540">
            <v>5762.87</v>
          </cell>
        </row>
        <row r="12541">
          <cell r="B12541" t="str">
            <v>CARNES E AVES</v>
          </cell>
          <cell r="C12541" t="str">
            <v>(-) Custo dos produtos vendidos (CMV)</v>
          </cell>
          <cell r="I12541" t="str">
            <v>dezembro</v>
          </cell>
          <cell r="N12541">
            <v>2790.58</v>
          </cell>
        </row>
        <row r="12542">
          <cell r="B12542" t="str">
            <v>CERVEJA</v>
          </cell>
          <cell r="C12542" t="str">
            <v>(-) Custo dos produtos vendidos (CMV)</v>
          </cell>
          <cell r="I12542" t="str">
            <v>dezembro</v>
          </cell>
          <cell r="N12542">
            <v>4424.5200000000004</v>
          </cell>
        </row>
        <row r="12543">
          <cell r="B12543" t="str">
            <v>CARNES E AVES</v>
          </cell>
          <cell r="C12543" t="str">
            <v>(-) Custo dos produtos vendidos (CMV)</v>
          </cell>
          <cell r="I12543" t="str">
            <v>dezembro</v>
          </cell>
          <cell r="N12543">
            <v>2676.01</v>
          </cell>
        </row>
        <row r="12544">
          <cell r="B12544" t="str">
            <v>LATICINIOS / OVOS</v>
          </cell>
          <cell r="C12544" t="str">
            <v>(-) Custo dos produtos vendidos (CMV)</v>
          </cell>
          <cell r="I12544" t="str">
            <v>dezembro</v>
          </cell>
          <cell r="N12544">
            <v>189.9</v>
          </cell>
        </row>
        <row r="12545">
          <cell r="B12545" t="str">
            <v>CARNES E AVES</v>
          </cell>
          <cell r="C12545" t="str">
            <v>(-) Custo dos produtos vendidos (CMV)</v>
          </cell>
          <cell r="I12545" t="str">
            <v>dezembro</v>
          </cell>
          <cell r="N12545">
            <v>2910.77</v>
          </cell>
        </row>
        <row r="12546">
          <cell r="B12546" t="str">
            <v>SECOS - MERCEARIA</v>
          </cell>
          <cell r="C12546" t="str">
            <v>(-) Custo dos produtos vendidos (CMV)</v>
          </cell>
          <cell r="I12546" t="str">
            <v>dezembro</v>
          </cell>
          <cell r="N12546">
            <v>920.58</v>
          </cell>
        </row>
        <row r="12547">
          <cell r="B12547" t="str">
            <v>BEBIDAS ALCOOLICAS</v>
          </cell>
          <cell r="C12547" t="str">
            <v>(-) Custo dos produtos vendidos (CMV)</v>
          </cell>
          <cell r="I12547" t="str">
            <v>dezembro</v>
          </cell>
          <cell r="N12547">
            <v>5199.99</v>
          </cell>
        </row>
        <row r="12548">
          <cell r="B12548" t="str">
            <v>BEBIDAS ALCOOLICAS</v>
          </cell>
          <cell r="C12548" t="str">
            <v>(-) Custo dos produtos vendidos (CMV)</v>
          </cell>
          <cell r="I12548" t="str">
            <v>dezembro</v>
          </cell>
          <cell r="N12548">
            <v>1827.13</v>
          </cell>
        </row>
        <row r="12549">
          <cell r="B12549" t="str">
            <v>CARNES E AVES</v>
          </cell>
          <cell r="C12549" t="str">
            <v>(-) Custo dos produtos vendidos (CMV)</v>
          </cell>
          <cell r="I12549" t="str">
            <v>dezembro</v>
          </cell>
          <cell r="N12549">
            <v>1366.09</v>
          </cell>
        </row>
        <row r="12550">
          <cell r="B12550" t="str">
            <v>CARNES E AVES</v>
          </cell>
          <cell r="C12550" t="str">
            <v>(-) Custo dos produtos vendidos (CMV)</v>
          </cell>
          <cell r="I12550" t="str">
            <v>dezembro</v>
          </cell>
          <cell r="N12550">
            <v>4055.26</v>
          </cell>
        </row>
        <row r="12551">
          <cell r="B12551" t="str">
            <v>BEBIDAS ALCOOLICAS</v>
          </cell>
          <cell r="C12551" t="str">
            <v>(-) Custo dos produtos vendidos (CMV)</v>
          </cell>
          <cell r="I12551" t="str">
            <v>dezembro</v>
          </cell>
          <cell r="N12551">
            <v>252</v>
          </cell>
        </row>
        <row r="12552">
          <cell r="B12552" t="str">
            <v>FRIOS E CONGELADOS</v>
          </cell>
          <cell r="C12552" t="str">
            <v>(-) Custo dos produtos vendidos (CMV)</v>
          </cell>
          <cell r="I12552" t="str">
            <v>dezembro</v>
          </cell>
          <cell r="N12552">
            <v>564.5</v>
          </cell>
        </row>
        <row r="12553">
          <cell r="B12553" t="str">
            <v>PAES, MASSAS E SALGADOS</v>
          </cell>
          <cell r="C12553" t="str">
            <v>(-) Custo dos produtos vendidos (CMV)</v>
          </cell>
          <cell r="I12553" t="str">
            <v>dezembro</v>
          </cell>
          <cell r="N12553">
            <v>907.5</v>
          </cell>
        </row>
        <row r="12554">
          <cell r="B12554" t="str">
            <v>BEBIDAS ALCOOLICAS</v>
          </cell>
          <cell r="C12554" t="str">
            <v>(-) Custo dos produtos vendidos (CMV)</v>
          </cell>
          <cell r="I12554" t="str">
            <v>dezembro</v>
          </cell>
          <cell r="N12554">
            <v>1800</v>
          </cell>
        </row>
        <row r="12555">
          <cell r="B12555" t="str">
            <v>CARNES E AVES</v>
          </cell>
          <cell r="C12555" t="str">
            <v>(-) Custo dos produtos vendidos (CMV)</v>
          </cell>
          <cell r="I12555" t="str">
            <v>dezembro</v>
          </cell>
          <cell r="N12555">
            <v>2527.7399999999998</v>
          </cell>
        </row>
        <row r="12556">
          <cell r="B12556" t="str">
            <v>CARNES E AVES</v>
          </cell>
          <cell r="C12556" t="str">
            <v>(-) Custo dos produtos vendidos (CMV)</v>
          </cell>
          <cell r="I12556" t="str">
            <v>dezembro</v>
          </cell>
          <cell r="N12556">
            <v>518.01</v>
          </cell>
        </row>
        <row r="12557">
          <cell r="B12557" t="str">
            <v>HORTIFRUTI</v>
          </cell>
          <cell r="C12557" t="str">
            <v>(-) Custo dos produtos vendidos (CMV)</v>
          </cell>
          <cell r="I12557" t="str">
            <v>dezembro</v>
          </cell>
          <cell r="N12557">
            <v>8662.25</v>
          </cell>
        </row>
        <row r="12558">
          <cell r="B12558" t="str">
            <v>PESCADOS</v>
          </cell>
          <cell r="C12558" t="str">
            <v>(-) Custo dos produtos vendidos (CMV)</v>
          </cell>
          <cell r="I12558" t="str">
            <v>dezembro</v>
          </cell>
          <cell r="N12558">
            <v>152.5</v>
          </cell>
        </row>
        <row r="12559">
          <cell r="B12559" t="str">
            <v>SECOS - MERCEARIA</v>
          </cell>
          <cell r="C12559" t="str">
            <v>(-) Custo dos produtos vendidos (CMV)</v>
          </cell>
          <cell r="I12559" t="str">
            <v>dezembro</v>
          </cell>
          <cell r="N12559">
            <v>718.8</v>
          </cell>
        </row>
        <row r="12560">
          <cell r="B12560" t="str">
            <v>BEBIDAS ALCOOLICAS</v>
          </cell>
          <cell r="C12560" t="str">
            <v>(-) Custo dos produtos vendidos (CMV)</v>
          </cell>
          <cell r="I12560" t="str">
            <v>dezembro</v>
          </cell>
          <cell r="N12560">
            <v>2140.1999999999998</v>
          </cell>
        </row>
        <row r="12561">
          <cell r="B12561" t="str">
            <v>CARNES E AVES</v>
          </cell>
          <cell r="C12561" t="str">
            <v>(-) Custo dos produtos vendidos (CMV)</v>
          </cell>
          <cell r="I12561" t="str">
            <v>dezembro</v>
          </cell>
          <cell r="N12561">
            <v>7018.95</v>
          </cell>
        </row>
        <row r="12562">
          <cell r="B12562" t="str">
            <v>GELO</v>
          </cell>
          <cell r="C12562" t="str">
            <v>(-) Custo dos produtos vendidos (CMV)</v>
          </cell>
          <cell r="I12562" t="str">
            <v>dezembro</v>
          </cell>
          <cell r="N12562">
            <v>913.4</v>
          </cell>
        </row>
        <row r="12563">
          <cell r="B12563" t="str">
            <v>CERVEJA</v>
          </cell>
          <cell r="C12563" t="str">
            <v>(-) Custo dos produtos vendidos (CMV)</v>
          </cell>
          <cell r="I12563" t="str">
            <v>dezembro</v>
          </cell>
          <cell r="N12563">
            <v>1892.14</v>
          </cell>
        </row>
        <row r="12564">
          <cell r="B12564" t="str">
            <v>CERVEJA</v>
          </cell>
          <cell r="C12564" t="str">
            <v>(-) Custo dos produtos vendidos (CMV)</v>
          </cell>
          <cell r="I12564" t="str">
            <v>dezembro</v>
          </cell>
          <cell r="N12564">
            <v>2212.2600000000002</v>
          </cell>
        </row>
        <row r="12565">
          <cell r="B12565" t="str">
            <v>LATICINIOS / OVOS</v>
          </cell>
          <cell r="C12565" t="str">
            <v>(-) Custo dos produtos vendidos (CMV)</v>
          </cell>
          <cell r="I12565" t="str">
            <v>dezembro</v>
          </cell>
          <cell r="N12565">
            <v>379.8</v>
          </cell>
        </row>
        <row r="12566">
          <cell r="B12566" t="str">
            <v>PESCADOS</v>
          </cell>
          <cell r="C12566" t="str">
            <v>(-) Custo dos produtos vendidos (CMV)</v>
          </cell>
          <cell r="I12566" t="str">
            <v>dezembro</v>
          </cell>
          <cell r="N12566">
            <v>1708.1</v>
          </cell>
        </row>
        <row r="12567">
          <cell r="B12567" t="str">
            <v>CARNES E AVES</v>
          </cell>
          <cell r="C12567" t="str">
            <v>(-) Custo dos produtos vendidos (CMV)</v>
          </cell>
          <cell r="I12567" t="str">
            <v>dezembro</v>
          </cell>
          <cell r="N12567">
            <v>15587.63</v>
          </cell>
        </row>
        <row r="12568">
          <cell r="B12568" t="str">
            <v>BEBIDAS ALCOOLICAS</v>
          </cell>
          <cell r="C12568" t="str">
            <v>(-) Custo dos produtos vendidos (CMV)</v>
          </cell>
          <cell r="I12568" t="str">
            <v>dezembro</v>
          </cell>
          <cell r="N12568">
            <v>5377.06</v>
          </cell>
        </row>
        <row r="12569">
          <cell r="B12569" t="str">
            <v>SECOS - MERCEARIA</v>
          </cell>
          <cell r="C12569" t="str">
            <v>(-) Custo dos produtos vendidos (CMV)</v>
          </cell>
          <cell r="I12569" t="str">
            <v>dezembro</v>
          </cell>
          <cell r="N12569">
            <v>2919.54</v>
          </cell>
        </row>
        <row r="12570">
          <cell r="B12570" t="str">
            <v>BEBIDAS NAO ALCOOLICAS</v>
          </cell>
          <cell r="C12570" t="str">
            <v>(-) Custo dos produtos vendidos (CMV)</v>
          </cell>
          <cell r="I12570" t="str">
            <v>dezembro</v>
          </cell>
          <cell r="N12570">
            <v>918</v>
          </cell>
        </row>
        <row r="12571">
          <cell r="B12571" t="str">
            <v>PAES, MASSAS E SALGADOS</v>
          </cell>
          <cell r="C12571" t="str">
            <v>(-) Custo dos produtos vendidos (CMV)</v>
          </cell>
          <cell r="I12571" t="str">
            <v>dezembro</v>
          </cell>
          <cell r="N12571">
            <v>1135</v>
          </cell>
        </row>
        <row r="12572">
          <cell r="B12572" t="str">
            <v>SECOS - MERCEARIA</v>
          </cell>
          <cell r="C12572" t="str">
            <v>(-) Custo dos produtos vendidos (CMV)</v>
          </cell>
          <cell r="I12572" t="str">
            <v>dezembro</v>
          </cell>
          <cell r="N12572">
            <v>1541.71</v>
          </cell>
        </row>
        <row r="12573">
          <cell r="B12573" t="str">
            <v>PESCADOS</v>
          </cell>
          <cell r="C12573" t="str">
            <v>(-) Custo dos produtos vendidos (CMV)</v>
          </cell>
          <cell r="I12573" t="str">
            <v>dezembro</v>
          </cell>
          <cell r="N12573">
            <v>2900</v>
          </cell>
        </row>
        <row r="12574">
          <cell r="B12574" t="str">
            <v>BEBIDAS NAO ALCOOLICAS</v>
          </cell>
          <cell r="C12574" t="str">
            <v>(-) Custo dos produtos vendidos (CMV)</v>
          </cell>
          <cell r="I12574" t="str">
            <v>dezembro</v>
          </cell>
          <cell r="N12574">
            <v>734.4</v>
          </cell>
        </row>
        <row r="12575">
          <cell r="B12575" t="str">
            <v>BEBIDAS NAO ALCOOLICAS</v>
          </cell>
          <cell r="C12575" t="str">
            <v>(-) Custo dos produtos vendidos (CMV)</v>
          </cell>
          <cell r="I12575" t="str">
            <v>dezembro</v>
          </cell>
          <cell r="N12575">
            <v>1913.87</v>
          </cell>
        </row>
        <row r="12576">
          <cell r="B12576" t="str">
            <v>PESCADOS</v>
          </cell>
          <cell r="C12576" t="str">
            <v>(-) Custo dos produtos vendidos (CMV)</v>
          </cell>
          <cell r="I12576" t="str">
            <v>dezembro</v>
          </cell>
          <cell r="N12576">
            <v>1348.2</v>
          </cell>
        </row>
        <row r="12577">
          <cell r="B12577" t="str">
            <v>PAES, MASSAS E SALGADOS</v>
          </cell>
          <cell r="C12577" t="str">
            <v>(-) Custo dos produtos vendidos (CMV)</v>
          </cell>
          <cell r="I12577" t="str">
            <v>dezembro</v>
          </cell>
          <cell r="N12577">
            <v>2700</v>
          </cell>
        </row>
        <row r="12578">
          <cell r="B12578" t="str">
            <v>HORTIFRUTI</v>
          </cell>
          <cell r="C12578" t="str">
            <v>(-) Custo dos produtos vendidos (CMV)</v>
          </cell>
          <cell r="I12578" t="str">
            <v>dezembro</v>
          </cell>
          <cell r="N12578">
            <v>814.08</v>
          </cell>
        </row>
        <row r="12579">
          <cell r="B12579" t="str">
            <v>LATICINIOS / OVOS</v>
          </cell>
          <cell r="C12579" t="str">
            <v>(-) Custo dos produtos vendidos (CMV)</v>
          </cell>
          <cell r="I12579" t="str">
            <v>dezembro</v>
          </cell>
          <cell r="N12579">
            <v>1887.9</v>
          </cell>
        </row>
        <row r="12580">
          <cell r="B12580" t="str">
            <v>CARNES E AVES</v>
          </cell>
          <cell r="C12580" t="str">
            <v>(-) Custo dos produtos vendidos (CMV)</v>
          </cell>
          <cell r="I12580" t="str">
            <v>dezembro</v>
          </cell>
          <cell r="N12580">
            <v>19024.79</v>
          </cell>
        </row>
        <row r="12581">
          <cell r="B12581" t="str">
            <v>BEBIDAS ALCOOLICAS</v>
          </cell>
          <cell r="C12581" t="str">
            <v>(-) Custo dos produtos vendidos (CMV)</v>
          </cell>
          <cell r="I12581" t="str">
            <v>dezembro</v>
          </cell>
          <cell r="N12581">
            <v>3592.93</v>
          </cell>
        </row>
        <row r="12582">
          <cell r="B12582" t="str">
            <v>CARVAO</v>
          </cell>
          <cell r="C12582" t="str">
            <v>(-) Custo dos produtos vendidos (CMV)</v>
          </cell>
          <cell r="I12582" t="str">
            <v>dezembro</v>
          </cell>
          <cell r="N12582">
            <v>1836</v>
          </cell>
        </row>
        <row r="12583">
          <cell r="B12583" t="str">
            <v>BEBIDAS ALCOOLICAS</v>
          </cell>
          <cell r="C12583" t="str">
            <v>(-) Custo dos produtos vendidos (CMV)</v>
          </cell>
          <cell r="I12583" t="str">
            <v>dezembro</v>
          </cell>
          <cell r="N12583">
            <v>1494.4</v>
          </cell>
        </row>
        <row r="12584">
          <cell r="B12584" t="str">
            <v>HORTIFRUTI</v>
          </cell>
          <cell r="C12584" t="str">
            <v>(-) Custo dos produtos vendidos (CMV)</v>
          </cell>
          <cell r="I12584" t="str">
            <v>dezembro</v>
          </cell>
          <cell r="N12584">
            <v>297.23</v>
          </cell>
        </row>
        <row r="12585">
          <cell r="B12585" t="str">
            <v>PESCADOS</v>
          </cell>
          <cell r="C12585" t="str">
            <v>(-) Custo dos produtos vendidos (CMV)</v>
          </cell>
          <cell r="I12585" t="str">
            <v>dezembro</v>
          </cell>
          <cell r="N12585">
            <v>1500</v>
          </cell>
        </row>
        <row r="12586">
          <cell r="B12586" t="str">
            <v>LATICINIOS / OVOS</v>
          </cell>
          <cell r="C12586" t="str">
            <v>(-) Custo dos produtos vendidos (CMV)</v>
          </cell>
          <cell r="I12586" t="str">
            <v>dezembro</v>
          </cell>
          <cell r="N12586">
            <v>570</v>
          </cell>
        </row>
        <row r="12587">
          <cell r="B12587" t="str">
            <v>HORTIFRUTI</v>
          </cell>
          <cell r="C12587" t="str">
            <v>(-) Custo dos produtos vendidos (CMV)</v>
          </cell>
          <cell r="I12587" t="str">
            <v>dezembro</v>
          </cell>
          <cell r="N12587">
            <v>7355.63</v>
          </cell>
        </row>
        <row r="12588">
          <cell r="B12588" t="str">
            <v>PESCADOS</v>
          </cell>
          <cell r="C12588" t="str">
            <v>(-) Custo dos produtos vendidos (CMV)</v>
          </cell>
          <cell r="I12588" t="str">
            <v>dezembro</v>
          </cell>
          <cell r="N12588">
            <v>5150</v>
          </cell>
        </row>
        <row r="12589">
          <cell r="B12589" t="str">
            <v>PESCADOS</v>
          </cell>
          <cell r="C12589" t="str">
            <v>(-) Custo dos produtos vendidos (CMV)</v>
          </cell>
          <cell r="I12589" t="str">
            <v>dezembro</v>
          </cell>
          <cell r="N12589">
            <v>8406.7800000000007</v>
          </cell>
        </row>
        <row r="12590">
          <cell r="B12590" t="str">
            <v>BEBIDAS NAO ALCOOLICAS</v>
          </cell>
          <cell r="C12590" t="str">
            <v>(-) Custo dos produtos vendidos (CMV)</v>
          </cell>
          <cell r="I12590" t="str">
            <v>dezembro</v>
          </cell>
          <cell r="N12590">
            <v>178.12</v>
          </cell>
        </row>
        <row r="12591">
          <cell r="B12591" t="str">
            <v>BEBIDAS NAO ALCOOLICAS</v>
          </cell>
          <cell r="C12591" t="str">
            <v>(-) Custo dos produtos vendidos (CMV)</v>
          </cell>
          <cell r="I12591" t="str">
            <v>dezembro</v>
          </cell>
          <cell r="N12591">
            <v>1246.8</v>
          </cell>
        </row>
        <row r="12592">
          <cell r="B12592" t="str">
            <v>BEBIDAS NAO ALCOOLICAS</v>
          </cell>
          <cell r="C12592" t="str">
            <v>(-) Custo dos produtos vendidos (CMV)</v>
          </cell>
          <cell r="I12592" t="str">
            <v>dezembro</v>
          </cell>
          <cell r="N12592">
            <v>1396.26</v>
          </cell>
        </row>
        <row r="12593">
          <cell r="B12593" t="str">
            <v>CARVAO</v>
          </cell>
          <cell r="C12593" t="str">
            <v>(-) Custo dos produtos vendidos (CMV)</v>
          </cell>
          <cell r="I12593" t="str">
            <v>dezembro</v>
          </cell>
          <cell r="N12593">
            <v>1428</v>
          </cell>
        </row>
        <row r="12594">
          <cell r="B12594" t="str">
            <v>FRETE DE INSUMOS</v>
          </cell>
          <cell r="C12594" t="str">
            <v>(-) Custo dos produtos vendidos (CMV)</v>
          </cell>
          <cell r="I12594" t="str">
            <v>dezembro</v>
          </cell>
          <cell r="N12594">
            <v>26.11</v>
          </cell>
        </row>
        <row r="12595">
          <cell r="B12595" t="str">
            <v>FRETE DE INSUMOS</v>
          </cell>
          <cell r="C12595" t="str">
            <v>(-) Custo dos produtos vendidos (CMV)</v>
          </cell>
          <cell r="I12595" t="str">
            <v>dezembro</v>
          </cell>
          <cell r="N12595">
            <v>20.010000000000002</v>
          </cell>
        </row>
        <row r="12596">
          <cell r="B12596" t="str">
            <v>HORTIFRUTI</v>
          </cell>
          <cell r="C12596" t="str">
            <v>(-) Custo dos produtos vendidos (CMV)</v>
          </cell>
          <cell r="I12596" t="str">
            <v>dezembro</v>
          </cell>
          <cell r="N12596">
            <v>21.96</v>
          </cell>
        </row>
        <row r="12597">
          <cell r="B12597" t="str">
            <v>BEBIDAS NAO ALCOOLICAS</v>
          </cell>
          <cell r="C12597" t="str">
            <v>(-) Custo dos produtos vendidos (CMV)</v>
          </cell>
          <cell r="I12597" t="str">
            <v>dezembro</v>
          </cell>
          <cell r="N12597">
            <v>50</v>
          </cell>
        </row>
        <row r="12598">
          <cell r="B12598" t="str">
            <v>PAES, MASSAS E SALGADOS</v>
          </cell>
          <cell r="C12598" t="str">
            <v>(-) Custo dos produtos vendidos (CMV)</v>
          </cell>
          <cell r="I12598" t="str">
            <v>dezembro</v>
          </cell>
          <cell r="N12598">
            <v>2450</v>
          </cell>
        </row>
        <row r="12599">
          <cell r="B12599" t="str">
            <v>VINHOS</v>
          </cell>
          <cell r="C12599" t="str">
            <v>(-) Custo dos produtos vendidos (CMV)</v>
          </cell>
          <cell r="I12599" t="str">
            <v>dezembro</v>
          </cell>
          <cell r="N12599">
            <v>4380.3999999999996</v>
          </cell>
        </row>
        <row r="12600">
          <cell r="B12600" t="str">
            <v>VINHOS</v>
          </cell>
          <cell r="C12600" t="str">
            <v>(-) Custo dos produtos vendidos (CMV)</v>
          </cell>
          <cell r="I12600" t="str">
            <v>dezembro</v>
          </cell>
          <cell r="N12600">
            <v>2306.4</v>
          </cell>
        </row>
        <row r="12601">
          <cell r="B12601" t="str">
            <v>SECOS - MERCEARIA</v>
          </cell>
          <cell r="C12601" t="str">
            <v>(-) Custo dos produtos vendidos (CMV)</v>
          </cell>
          <cell r="I12601" t="str">
            <v>dezembro</v>
          </cell>
          <cell r="N12601">
            <v>900</v>
          </cell>
        </row>
        <row r="12602">
          <cell r="B12602" t="str">
            <v>SECOS - MERCEARIA</v>
          </cell>
          <cell r="C12602" t="str">
            <v>(-) Custo dos produtos vendidos (CMV)</v>
          </cell>
          <cell r="I12602" t="str">
            <v>dezembro</v>
          </cell>
          <cell r="N12602">
            <v>2573.88</v>
          </cell>
        </row>
        <row r="12603">
          <cell r="B12603" t="str">
            <v>CARNES E AVES</v>
          </cell>
          <cell r="C12603" t="str">
            <v>(-) Custo dos produtos vendidos (CMV)</v>
          </cell>
          <cell r="I12603" t="str">
            <v>dezembro</v>
          </cell>
          <cell r="N12603">
            <v>3734.17</v>
          </cell>
        </row>
        <row r="12604">
          <cell r="B12604" t="str">
            <v>BEBIDAS ALCOOLICAS</v>
          </cell>
          <cell r="C12604" t="str">
            <v>(-) Custo dos produtos vendidos (CMV)</v>
          </cell>
          <cell r="I12604" t="str">
            <v>dezembro</v>
          </cell>
          <cell r="N12604">
            <v>5391.87</v>
          </cell>
        </row>
        <row r="12605">
          <cell r="B12605" t="str">
            <v>PESCADOS</v>
          </cell>
          <cell r="C12605" t="str">
            <v>(-) Custo dos produtos vendidos (CMV)</v>
          </cell>
          <cell r="I12605" t="str">
            <v>dezembro</v>
          </cell>
          <cell r="N12605">
            <v>1797.6</v>
          </cell>
        </row>
        <row r="12606">
          <cell r="B12606" t="str">
            <v>PAES, MASSAS E SALGADOS</v>
          </cell>
          <cell r="C12606" t="str">
            <v>(-) Custo dos produtos vendidos (CMV)</v>
          </cell>
          <cell r="I12606" t="str">
            <v>dezembro</v>
          </cell>
          <cell r="N12606">
            <v>2250</v>
          </cell>
        </row>
        <row r="12607">
          <cell r="B12607" t="str">
            <v>PESCADOS</v>
          </cell>
          <cell r="C12607" t="str">
            <v>(-) Custo dos produtos vendidos (CMV)</v>
          </cell>
          <cell r="I12607" t="str">
            <v>dezembro</v>
          </cell>
          <cell r="N12607">
            <v>2963.35</v>
          </cell>
        </row>
        <row r="12608">
          <cell r="B12608" t="str">
            <v>PAES, MASSAS E SALGADOS</v>
          </cell>
          <cell r="C12608" t="str">
            <v>(-) Custo dos produtos vendidos (CMV)</v>
          </cell>
          <cell r="I12608" t="str">
            <v>dezembro</v>
          </cell>
          <cell r="N12608">
            <v>1425</v>
          </cell>
        </row>
        <row r="12609">
          <cell r="B12609" t="str">
            <v>CARNES E AVES</v>
          </cell>
          <cell r="C12609" t="str">
            <v>(-) Custo dos produtos vendidos (CMV)</v>
          </cell>
          <cell r="I12609" t="str">
            <v>dezembro</v>
          </cell>
          <cell r="N12609">
            <v>360</v>
          </cell>
        </row>
        <row r="12610">
          <cell r="B12610" t="str">
            <v>SECOS - MERCEARIA</v>
          </cell>
          <cell r="C12610" t="str">
            <v>(-) Custo dos produtos vendidos (CMV)</v>
          </cell>
          <cell r="I12610" t="str">
            <v>dezembro</v>
          </cell>
          <cell r="N12610">
            <v>2572.14</v>
          </cell>
        </row>
        <row r="12611">
          <cell r="B12611" t="str">
            <v>HORTIFRUTI</v>
          </cell>
          <cell r="C12611" t="str">
            <v>(-) Custo dos produtos vendidos (CMV)</v>
          </cell>
          <cell r="I12611" t="str">
            <v>dezembro</v>
          </cell>
          <cell r="N12611">
            <v>8673.0499999999993</v>
          </cell>
        </row>
        <row r="12612">
          <cell r="B12612" t="str">
            <v>PESCADOS</v>
          </cell>
          <cell r="C12612" t="str">
            <v>(-) Custo dos produtos vendidos (CMV)</v>
          </cell>
          <cell r="I12612" t="str">
            <v>dezembro</v>
          </cell>
          <cell r="N12612">
            <v>152.5</v>
          </cell>
        </row>
        <row r="12613">
          <cell r="B12613" t="str">
            <v>SECOS - MERCEARIA</v>
          </cell>
          <cell r="C12613" t="str">
            <v>(-) Custo dos produtos vendidos (CMV)</v>
          </cell>
          <cell r="I12613" t="str">
            <v>dezembro</v>
          </cell>
          <cell r="N12613">
            <v>365.65</v>
          </cell>
        </row>
        <row r="12614">
          <cell r="B12614" t="str">
            <v>CARNES E AVES</v>
          </cell>
          <cell r="C12614" t="str">
            <v>(-) Custo dos produtos vendidos (CMV)</v>
          </cell>
          <cell r="I12614" t="str">
            <v>dezembro</v>
          </cell>
          <cell r="N12614">
            <v>5790.36</v>
          </cell>
        </row>
        <row r="12615">
          <cell r="B12615" t="str">
            <v>CARNES E AVES</v>
          </cell>
          <cell r="C12615" t="str">
            <v>(-) Custo dos produtos vendidos (CMV)</v>
          </cell>
          <cell r="I12615" t="str">
            <v>dezembro</v>
          </cell>
          <cell r="N12615">
            <v>2400.5700000000002</v>
          </cell>
        </row>
        <row r="12616">
          <cell r="B12616" t="str">
            <v>BEBIDAS ALCOOLICAS</v>
          </cell>
          <cell r="C12616" t="str">
            <v>(-) Custo dos produtos vendidos (CMV)</v>
          </cell>
          <cell r="I12616" t="str">
            <v>dezembro</v>
          </cell>
          <cell r="N12616">
            <v>797.79</v>
          </cell>
        </row>
        <row r="12617">
          <cell r="B12617" t="str">
            <v>BEBIDAS ALCOOLICAS</v>
          </cell>
          <cell r="C12617" t="str">
            <v>(-) Custo dos produtos vendidos (CMV)</v>
          </cell>
          <cell r="I12617" t="str">
            <v>dezembro</v>
          </cell>
          <cell r="N12617">
            <v>2610.9</v>
          </cell>
        </row>
        <row r="12618">
          <cell r="B12618" t="str">
            <v>SECOS - MERCEARIA</v>
          </cell>
          <cell r="C12618" t="str">
            <v>(-) Custo dos produtos vendidos (CMV)</v>
          </cell>
          <cell r="I12618" t="str">
            <v>dezembro</v>
          </cell>
          <cell r="N12618">
            <v>3759.29</v>
          </cell>
        </row>
        <row r="12619">
          <cell r="B12619" t="str">
            <v>CARNES E AVES</v>
          </cell>
          <cell r="C12619" t="str">
            <v>(-) Custo dos produtos vendidos (CMV)</v>
          </cell>
          <cell r="I12619" t="str">
            <v>dezembro</v>
          </cell>
          <cell r="N12619">
            <v>4899.9799999999996</v>
          </cell>
        </row>
        <row r="12620">
          <cell r="B12620" t="str">
            <v>BEBIDAS NAO ALCOOLICAS</v>
          </cell>
          <cell r="C12620" t="str">
            <v>(-) Custo dos produtos vendidos (CMV)</v>
          </cell>
          <cell r="I12620" t="str">
            <v>dezembro</v>
          </cell>
          <cell r="N12620">
            <v>7200</v>
          </cell>
        </row>
        <row r="12621">
          <cell r="B12621" t="str">
            <v>PESCADOS</v>
          </cell>
          <cell r="C12621" t="str">
            <v>(-) Custo dos produtos vendidos (CMV)</v>
          </cell>
          <cell r="I12621" t="str">
            <v>dezembro</v>
          </cell>
          <cell r="N12621">
            <v>1797.6</v>
          </cell>
        </row>
        <row r="12622">
          <cell r="B12622" t="str">
            <v>BEBIDAS ALCOOLICAS</v>
          </cell>
          <cell r="C12622" t="str">
            <v>(-) Custo dos produtos vendidos (CMV)</v>
          </cell>
          <cell r="I12622" t="str">
            <v>dezembro</v>
          </cell>
          <cell r="N12622">
            <v>529</v>
          </cell>
        </row>
        <row r="12623">
          <cell r="B12623" t="str">
            <v>FRIOS E CONGELADOS</v>
          </cell>
          <cell r="C12623" t="str">
            <v>(-) Custo dos produtos vendidos (CMV)</v>
          </cell>
          <cell r="I12623" t="str">
            <v>dezembro</v>
          </cell>
          <cell r="N12623">
            <v>313.83999999999997</v>
          </cell>
        </row>
        <row r="12624">
          <cell r="B12624" t="str">
            <v>PAES, MASSAS E SALGADOS</v>
          </cell>
          <cell r="C12624" t="str">
            <v>(-) Custo dos produtos vendidos (CMV)</v>
          </cell>
          <cell r="I12624" t="str">
            <v>dezembro</v>
          </cell>
          <cell r="N12624">
            <v>2400</v>
          </cell>
        </row>
        <row r="12625">
          <cell r="B12625" t="str">
            <v>CERVEJA</v>
          </cell>
          <cell r="C12625" t="str">
            <v>(-) Custo dos produtos vendidos (CMV)</v>
          </cell>
          <cell r="I12625" t="str">
            <v>dezembro</v>
          </cell>
          <cell r="N12625">
            <v>2099.6999999999998</v>
          </cell>
        </row>
        <row r="12626">
          <cell r="B12626" t="str">
            <v>LATICINIOS / OVOS</v>
          </cell>
          <cell r="C12626" t="str">
            <v>(-) Custo dos produtos vendidos (CMV)</v>
          </cell>
          <cell r="I12626" t="str">
            <v>dezembro</v>
          </cell>
          <cell r="N12626">
            <v>189.9</v>
          </cell>
        </row>
        <row r="12627">
          <cell r="B12627" t="str">
            <v>CARNES E AVES</v>
          </cell>
          <cell r="C12627" t="str">
            <v>(-) Custo dos produtos vendidos (CMV)</v>
          </cell>
          <cell r="I12627" t="str">
            <v>dezembro</v>
          </cell>
          <cell r="N12627">
            <v>588.6</v>
          </cell>
        </row>
        <row r="12628">
          <cell r="B12628" t="str">
            <v>BEBIDAS NAO ALCOOLICAS</v>
          </cell>
          <cell r="C12628" t="str">
            <v>(-) Custo dos produtos vendidos (CMV)</v>
          </cell>
          <cell r="I12628" t="str">
            <v>dezembro</v>
          </cell>
          <cell r="N12628">
            <v>1353.65</v>
          </cell>
        </row>
        <row r="12629">
          <cell r="B12629" t="str">
            <v>BEBIDAS NAO ALCOOLICAS</v>
          </cell>
          <cell r="C12629" t="str">
            <v>(-) Custo dos produtos vendidos (CMV)</v>
          </cell>
          <cell r="I12629" t="str">
            <v>dezembro</v>
          </cell>
          <cell r="N12629">
            <v>1424.9</v>
          </cell>
        </row>
        <row r="12630">
          <cell r="B12630" t="str">
            <v>GELO</v>
          </cell>
          <cell r="C12630" t="str">
            <v>(-) Custo dos produtos vendidos (CMV)</v>
          </cell>
          <cell r="I12630" t="str">
            <v>dezembro</v>
          </cell>
          <cell r="N12630">
            <v>466.2</v>
          </cell>
        </row>
        <row r="12631">
          <cell r="B12631" t="str">
            <v>HORTIFRUTI</v>
          </cell>
          <cell r="C12631" t="str">
            <v>(-) Custo dos produtos vendidos (CMV)</v>
          </cell>
          <cell r="I12631" t="str">
            <v>dezembro</v>
          </cell>
          <cell r="N12631">
            <v>4352.7</v>
          </cell>
        </row>
        <row r="12632">
          <cell r="B12632" t="str">
            <v>BEBIDAS ALCOOLICAS</v>
          </cell>
          <cell r="C12632" t="str">
            <v>(-) Custo dos produtos vendidos (CMV)</v>
          </cell>
          <cell r="I12632" t="str">
            <v>dezembro</v>
          </cell>
          <cell r="N12632">
            <v>1014.25</v>
          </cell>
        </row>
        <row r="12633">
          <cell r="B12633" t="str">
            <v>PAES, MASSAS E SALGADOS</v>
          </cell>
          <cell r="C12633" t="str">
            <v>(-) Custo dos produtos vendidos (CMV)</v>
          </cell>
          <cell r="I12633" t="str">
            <v>dezembro</v>
          </cell>
          <cell r="N12633">
            <v>985</v>
          </cell>
        </row>
        <row r="12634">
          <cell r="B12634" t="str">
            <v>PAES, MASSAS E SALGADOS</v>
          </cell>
          <cell r="C12634" t="str">
            <v>(-) Custo dos produtos vendidos (CMV)</v>
          </cell>
          <cell r="I12634" t="str">
            <v>dezembro</v>
          </cell>
          <cell r="N12634">
            <v>1885</v>
          </cell>
        </row>
        <row r="12635">
          <cell r="B12635" t="str">
            <v>PAES, MASSAS E SALGADOS</v>
          </cell>
          <cell r="C12635" t="str">
            <v>(-) Custo dos produtos vendidos (CMV)</v>
          </cell>
          <cell r="I12635" t="str">
            <v>dezembro</v>
          </cell>
          <cell r="N12635">
            <v>2185</v>
          </cell>
        </row>
        <row r="12636">
          <cell r="B12636" t="str">
            <v>PAES, MASSAS E SALGADOS</v>
          </cell>
          <cell r="C12636" t="str">
            <v>(-) Custo dos produtos vendidos (CMV)</v>
          </cell>
          <cell r="I12636" t="str">
            <v>dezembro</v>
          </cell>
          <cell r="N12636">
            <v>2175</v>
          </cell>
        </row>
        <row r="12637">
          <cell r="B12637" t="str">
            <v>FRIOS E CONGELADOS</v>
          </cell>
          <cell r="C12637" t="str">
            <v>(-) Custo dos produtos vendidos (CMV)</v>
          </cell>
          <cell r="I12637" t="str">
            <v>dezembro</v>
          </cell>
          <cell r="N12637">
            <v>825</v>
          </cell>
        </row>
        <row r="12638">
          <cell r="B12638" t="str">
            <v>PESCADOS</v>
          </cell>
          <cell r="C12638" t="str">
            <v>(-) Custo dos produtos vendidos (CMV)</v>
          </cell>
          <cell r="I12638" t="str">
            <v>janeiro</v>
          </cell>
          <cell r="N12638">
            <v>152.5</v>
          </cell>
        </row>
        <row r="12639">
          <cell r="B12639" t="str">
            <v>BEBIDAS ALCOOLICAS</v>
          </cell>
          <cell r="C12639" t="str">
            <v>(-) Custo dos produtos vendidos (CMV)</v>
          </cell>
          <cell r="I12639" t="str">
            <v>janeiro</v>
          </cell>
          <cell r="N12639">
            <v>291.06</v>
          </cell>
        </row>
        <row r="12640">
          <cell r="B12640" t="str">
            <v>PAES, MASSAS E SALGADOS</v>
          </cell>
          <cell r="C12640" t="str">
            <v>(-) Custo dos produtos vendidos (CMV)</v>
          </cell>
          <cell r="I12640" t="str">
            <v>janeiro</v>
          </cell>
          <cell r="N12640">
            <v>375</v>
          </cell>
        </row>
        <row r="12641">
          <cell r="B12641" t="str">
            <v>HORTIFRUTI</v>
          </cell>
          <cell r="C12641" t="str">
            <v>(-) Custo dos produtos vendidos (CMV)</v>
          </cell>
          <cell r="I12641" t="str">
            <v>janeiro</v>
          </cell>
          <cell r="N12641">
            <v>559</v>
          </cell>
        </row>
        <row r="12642">
          <cell r="B12642" t="str">
            <v>HORTIFRUTI</v>
          </cell>
          <cell r="C12642" t="str">
            <v>(-) Custo dos produtos vendidos (CMV)</v>
          </cell>
          <cell r="I12642" t="str">
            <v>janeiro</v>
          </cell>
          <cell r="N12642">
            <v>588.70000000000005</v>
          </cell>
        </row>
        <row r="12643">
          <cell r="B12643" t="str">
            <v>BEBIDAS ALCOOLICAS</v>
          </cell>
          <cell r="C12643" t="str">
            <v>(-) Custo dos produtos vendidos (CMV)</v>
          </cell>
          <cell r="I12643" t="str">
            <v>janeiro</v>
          </cell>
          <cell r="N12643">
            <v>645.6</v>
          </cell>
        </row>
        <row r="12644">
          <cell r="B12644" t="str">
            <v>PESCADOS</v>
          </cell>
          <cell r="C12644" t="str">
            <v>(-) Custo dos produtos vendidos (CMV)</v>
          </cell>
          <cell r="I12644" t="str">
            <v>janeiro</v>
          </cell>
          <cell r="N12644">
            <v>750</v>
          </cell>
        </row>
        <row r="12645">
          <cell r="B12645" t="str">
            <v>PAES, MASSAS E SALGADOS</v>
          </cell>
          <cell r="C12645" t="str">
            <v>(-) Custo dos produtos vendidos (CMV)</v>
          </cell>
          <cell r="I12645" t="str">
            <v>janeiro</v>
          </cell>
          <cell r="N12645">
            <v>900</v>
          </cell>
        </row>
        <row r="12646">
          <cell r="B12646" t="str">
            <v>SECOS - MERCEARIA</v>
          </cell>
          <cell r="C12646" t="str">
            <v>(-) Custo dos produtos vendidos (CMV)</v>
          </cell>
          <cell r="I12646" t="str">
            <v>janeiro</v>
          </cell>
          <cell r="N12646">
            <v>1105.93</v>
          </cell>
        </row>
        <row r="12647">
          <cell r="B12647" t="str">
            <v>CARNES E AVES</v>
          </cell>
          <cell r="C12647" t="str">
            <v>(-) Custo dos produtos vendidos (CMV)</v>
          </cell>
          <cell r="I12647" t="str">
            <v>janeiro</v>
          </cell>
          <cell r="N12647">
            <v>1688.09</v>
          </cell>
        </row>
        <row r="12648">
          <cell r="B12648" t="str">
            <v>CARNES E AVES</v>
          </cell>
          <cell r="C12648" t="str">
            <v>(-) Custo dos produtos vendidos (CMV)</v>
          </cell>
          <cell r="I12648" t="str">
            <v>janeiro</v>
          </cell>
          <cell r="N12648">
            <v>1720.33</v>
          </cell>
        </row>
        <row r="12649">
          <cell r="B12649" t="str">
            <v>BEBIDAS ALCOOLICAS</v>
          </cell>
          <cell r="C12649" t="str">
            <v>(-) Custo dos produtos vendidos (CMV)</v>
          </cell>
          <cell r="I12649" t="str">
            <v>janeiro</v>
          </cell>
          <cell r="N12649">
            <v>1827.13</v>
          </cell>
        </row>
        <row r="12650">
          <cell r="B12650" t="str">
            <v>CARVAO</v>
          </cell>
          <cell r="C12650" t="str">
            <v>(-) Custo dos produtos vendidos (CMV)</v>
          </cell>
          <cell r="I12650" t="str">
            <v>janeiro</v>
          </cell>
          <cell r="N12650">
            <v>2040</v>
          </cell>
        </row>
        <row r="12651">
          <cell r="B12651" t="str">
            <v>CARNES E AVES</v>
          </cell>
          <cell r="C12651" t="str">
            <v>(-) Custo dos produtos vendidos (CMV)</v>
          </cell>
          <cell r="I12651" t="str">
            <v>janeiro</v>
          </cell>
          <cell r="N12651">
            <v>2171.9</v>
          </cell>
        </row>
        <row r="12652">
          <cell r="B12652" t="str">
            <v>VINHOS</v>
          </cell>
          <cell r="C12652" t="str">
            <v>(-) Custo dos produtos vendidos (CMV)</v>
          </cell>
          <cell r="I12652" t="str">
            <v>janeiro</v>
          </cell>
          <cell r="N12652">
            <v>2280</v>
          </cell>
        </row>
        <row r="12653">
          <cell r="B12653" t="str">
            <v>BEBIDAS ALCOOLICAS</v>
          </cell>
          <cell r="C12653" t="str">
            <v>(-) Custo dos produtos vendidos (CMV)</v>
          </cell>
          <cell r="I12653" t="str">
            <v>janeiro</v>
          </cell>
          <cell r="N12653">
            <v>2499.3200000000002</v>
          </cell>
        </row>
        <row r="12654">
          <cell r="B12654" t="str">
            <v>CARNES E AVES</v>
          </cell>
          <cell r="C12654" t="str">
            <v>(-) Custo dos produtos vendidos (CMV)</v>
          </cell>
          <cell r="I12654" t="str">
            <v>janeiro</v>
          </cell>
          <cell r="N12654">
            <v>2676.01</v>
          </cell>
        </row>
        <row r="12655">
          <cell r="B12655" t="str">
            <v>BEBIDAS ALCOOLICAS</v>
          </cell>
          <cell r="C12655" t="str">
            <v>(-) Custo dos produtos vendidos (CMV)</v>
          </cell>
          <cell r="I12655" t="str">
            <v>janeiro</v>
          </cell>
          <cell r="N12655">
            <v>2736.28</v>
          </cell>
        </row>
        <row r="12656">
          <cell r="B12656" t="str">
            <v>BEBIDAS NAO ALCOOLICAS</v>
          </cell>
          <cell r="C12656" t="str">
            <v>(-) Custo dos produtos vendidos (CMV)</v>
          </cell>
          <cell r="I12656" t="str">
            <v>janeiro</v>
          </cell>
          <cell r="N12656">
            <v>2880</v>
          </cell>
        </row>
        <row r="12657">
          <cell r="B12657" t="str">
            <v>FRIOS E CONGELADOS</v>
          </cell>
          <cell r="C12657" t="str">
            <v>(-) Custo dos produtos vendidos (CMV)</v>
          </cell>
          <cell r="I12657" t="str">
            <v>janeiro</v>
          </cell>
          <cell r="N12657">
            <v>3023.22</v>
          </cell>
        </row>
        <row r="12658">
          <cell r="B12658" t="str">
            <v>CARNES E AVES</v>
          </cell>
          <cell r="C12658" t="str">
            <v>(-) Custo dos produtos vendidos (CMV)</v>
          </cell>
          <cell r="I12658" t="str">
            <v>janeiro</v>
          </cell>
          <cell r="N12658">
            <v>5029.49</v>
          </cell>
        </row>
        <row r="12659">
          <cell r="B12659" t="str">
            <v>CARNES E AVES</v>
          </cell>
          <cell r="C12659" t="str">
            <v>(-) Custo dos produtos vendidos (CMV)</v>
          </cell>
          <cell r="I12659" t="str">
            <v>janeiro</v>
          </cell>
          <cell r="N12659">
            <v>7857.59</v>
          </cell>
        </row>
        <row r="12660">
          <cell r="B12660" t="str">
            <v>SECOS - MERCEARIA</v>
          </cell>
          <cell r="C12660" t="str">
            <v>(-) Custo dos produtos vendidos (CMV)</v>
          </cell>
          <cell r="I12660" t="str">
            <v>janeiro</v>
          </cell>
          <cell r="N12660">
            <v>189.9</v>
          </cell>
        </row>
        <row r="12661">
          <cell r="B12661" t="str">
            <v>BEBIDAS ALCOOLICAS</v>
          </cell>
          <cell r="C12661" t="str">
            <v>(-) Custo dos produtos vendidos (CMV)</v>
          </cell>
          <cell r="I12661" t="str">
            <v>janeiro</v>
          </cell>
          <cell r="N12661">
            <v>529</v>
          </cell>
        </row>
        <row r="12662">
          <cell r="B12662" t="str">
            <v>BEBIDAS ALCOOLICAS</v>
          </cell>
          <cell r="C12662" t="str">
            <v>(-) Custo dos produtos vendidos (CMV)</v>
          </cell>
          <cell r="I12662" t="str">
            <v>janeiro</v>
          </cell>
          <cell r="N12662">
            <v>1291.4000000000001</v>
          </cell>
        </row>
        <row r="12663">
          <cell r="B12663" t="str">
            <v>PESCADOS</v>
          </cell>
          <cell r="C12663" t="str">
            <v>(-) Custo dos produtos vendidos (CMV)</v>
          </cell>
          <cell r="I12663" t="str">
            <v>janeiro</v>
          </cell>
          <cell r="N12663">
            <v>1348.2</v>
          </cell>
        </row>
        <row r="12664">
          <cell r="B12664" t="str">
            <v>FRIOS E CONGELADOS</v>
          </cell>
          <cell r="C12664" t="str">
            <v>(-) Custo dos produtos vendidos (CMV)</v>
          </cell>
          <cell r="I12664" t="str">
            <v>janeiro</v>
          </cell>
          <cell r="N12664">
            <v>1365</v>
          </cell>
        </row>
        <row r="12665">
          <cell r="B12665" t="str">
            <v>CARNES E AVES</v>
          </cell>
          <cell r="C12665" t="str">
            <v>(-) Custo dos produtos vendidos (CMV)</v>
          </cell>
          <cell r="I12665" t="str">
            <v>janeiro</v>
          </cell>
          <cell r="N12665">
            <v>9249.4599999999991</v>
          </cell>
        </row>
        <row r="12666">
          <cell r="B12666" t="str">
            <v>SECOS - MERCEARIA</v>
          </cell>
          <cell r="C12666" t="str">
            <v>(-) Custo dos produtos vendidos (CMV)</v>
          </cell>
          <cell r="I12666" t="str">
            <v>janeiro</v>
          </cell>
          <cell r="N12666">
            <v>128.33000000000001</v>
          </cell>
        </row>
        <row r="12667">
          <cell r="B12667" t="str">
            <v>SECOS - MERCEARIA</v>
          </cell>
          <cell r="C12667" t="str">
            <v>(-) Custo dos produtos vendidos (CMV)</v>
          </cell>
          <cell r="I12667" t="str">
            <v>janeiro</v>
          </cell>
          <cell r="N12667">
            <v>291.23</v>
          </cell>
        </row>
        <row r="12668">
          <cell r="B12668" t="str">
            <v>SECOS - MERCEARIA</v>
          </cell>
          <cell r="C12668" t="str">
            <v>(-) Custo dos produtos vendidos (CMV)</v>
          </cell>
          <cell r="I12668" t="str">
            <v>janeiro</v>
          </cell>
          <cell r="N12668">
            <v>364.57</v>
          </cell>
        </row>
        <row r="12669">
          <cell r="B12669" t="str">
            <v>CERVEJA</v>
          </cell>
          <cell r="C12669" t="str">
            <v>(-) Custo dos produtos vendidos (CMV)</v>
          </cell>
          <cell r="I12669" t="str">
            <v>janeiro</v>
          </cell>
          <cell r="N12669">
            <v>699.9</v>
          </cell>
        </row>
        <row r="12670">
          <cell r="B12670" t="str">
            <v>BEBIDAS ALCOOLICAS</v>
          </cell>
          <cell r="C12670" t="str">
            <v>(-) Custo dos produtos vendidos (CMV)</v>
          </cell>
          <cell r="I12670" t="str">
            <v>janeiro</v>
          </cell>
          <cell r="N12670">
            <v>797.78</v>
          </cell>
        </row>
        <row r="12671">
          <cell r="B12671" t="str">
            <v>SECOS - MERCEARIA</v>
          </cell>
          <cell r="C12671" t="str">
            <v>(-) Custo dos produtos vendidos (CMV)</v>
          </cell>
          <cell r="I12671" t="str">
            <v>janeiro</v>
          </cell>
          <cell r="N12671">
            <v>945</v>
          </cell>
        </row>
        <row r="12672">
          <cell r="B12672" t="str">
            <v>VINHOS</v>
          </cell>
          <cell r="C12672" t="str">
            <v>(-) Custo dos produtos vendidos (CMV)</v>
          </cell>
          <cell r="I12672" t="str">
            <v>janeiro</v>
          </cell>
          <cell r="N12672">
            <v>1480.98</v>
          </cell>
        </row>
        <row r="12673">
          <cell r="B12673" t="str">
            <v>VINHOS</v>
          </cell>
          <cell r="C12673" t="str">
            <v>(-) Custo dos produtos vendidos (CMV)</v>
          </cell>
          <cell r="I12673" t="str">
            <v>janeiro</v>
          </cell>
          <cell r="N12673">
            <v>2149.66</v>
          </cell>
        </row>
        <row r="12674">
          <cell r="B12674" t="str">
            <v>CARNES E AVES</v>
          </cell>
          <cell r="C12674" t="str">
            <v>(-) Custo dos produtos vendidos (CMV)</v>
          </cell>
          <cell r="I12674" t="str">
            <v>janeiro</v>
          </cell>
          <cell r="N12674">
            <v>2658.32</v>
          </cell>
        </row>
        <row r="12675">
          <cell r="B12675" t="str">
            <v>PAES, MASSAS E SALGADOS</v>
          </cell>
          <cell r="C12675" t="str">
            <v>(-) Custo dos produtos vendidos (CMV)</v>
          </cell>
          <cell r="I12675" t="str">
            <v>janeiro</v>
          </cell>
          <cell r="N12675">
            <v>2925</v>
          </cell>
        </row>
        <row r="12676">
          <cell r="B12676" t="str">
            <v>BEBIDAS ALCOOLICAS</v>
          </cell>
          <cell r="C12676" t="str">
            <v>(-) Custo dos produtos vendidos (CMV)</v>
          </cell>
          <cell r="I12676" t="str">
            <v>janeiro</v>
          </cell>
          <cell r="N12676">
            <v>838.8</v>
          </cell>
        </row>
        <row r="12677">
          <cell r="B12677" t="str">
            <v>CARNES E AVES</v>
          </cell>
          <cell r="C12677" t="str">
            <v>(-) Custo dos produtos vendidos (CMV)</v>
          </cell>
          <cell r="I12677" t="str">
            <v>janeiro</v>
          </cell>
          <cell r="N12677">
            <v>1327.43</v>
          </cell>
        </row>
        <row r="12678">
          <cell r="B12678" t="str">
            <v>CARNES E AVES</v>
          </cell>
          <cell r="C12678" t="str">
            <v>(-) Custo dos produtos vendidos (CMV)</v>
          </cell>
          <cell r="I12678" t="str">
            <v>janeiro</v>
          </cell>
          <cell r="N12678">
            <v>1720.33</v>
          </cell>
        </row>
        <row r="12679">
          <cell r="B12679" t="str">
            <v>BEBIDAS ALCOOLICAS</v>
          </cell>
          <cell r="C12679" t="str">
            <v>(-) Custo dos produtos vendidos (CMV)</v>
          </cell>
          <cell r="I12679" t="str">
            <v>janeiro</v>
          </cell>
          <cell r="N12679">
            <v>2401.29</v>
          </cell>
        </row>
        <row r="12680">
          <cell r="B12680" t="str">
            <v>CARNES E AVES</v>
          </cell>
          <cell r="C12680" t="str">
            <v>(-) Custo dos produtos vendidos (CMV)</v>
          </cell>
          <cell r="I12680" t="str">
            <v>janeiro</v>
          </cell>
          <cell r="N12680">
            <v>2676.82</v>
          </cell>
        </row>
        <row r="12681">
          <cell r="B12681" t="str">
            <v>BEBIDAS ALCOOLICAS</v>
          </cell>
          <cell r="C12681" t="str">
            <v>(-) Custo dos produtos vendidos (CMV)</v>
          </cell>
          <cell r="I12681" t="str">
            <v>janeiro</v>
          </cell>
          <cell r="N12681">
            <v>2736.28</v>
          </cell>
        </row>
        <row r="12682">
          <cell r="B12682" t="str">
            <v>SECOS - MERCEARIA</v>
          </cell>
          <cell r="C12682" t="str">
            <v>(-) Custo dos produtos vendidos (CMV)</v>
          </cell>
          <cell r="I12682" t="str">
            <v>janeiro</v>
          </cell>
          <cell r="N12682">
            <v>1079.22</v>
          </cell>
        </row>
        <row r="12683">
          <cell r="B12683" t="str">
            <v>PAES, MASSAS E SALGADOS</v>
          </cell>
          <cell r="C12683" t="str">
            <v>(-) Custo dos produtos vendidos (CMV)</v>
          </cell>
          <cell r="I12683" t="str">
            <v>janeiro</v>
          </cell>
          <cell r="N12683">
            <v>201.78</v>
          </cell>
        </row>
        <row r="12684">
          <cell r="B12684" t="str">
            <v>CARNES E AVES</v>
          </cell>
          <cell r="C12684" t="str">
            <v>(-) Custo dos produtos vendidos (CMV)</v>
          </cell>
          <cell r="I12684" t="str">
            <v>janeiro</v>
          </cell>
          <cell r="N12684">
            <v>238.8</v>
          </cell>
        </row>
        <row r="12685">
          <cell r="B12685" t="str">
            <v>BEBIDAS ALCOOLICAS</v>
          </cell>
          <cell r="C12685" t="str">
            <v>(-) Custo dos produtos vendidos (CMV)</v>
          </cell>
          <cell r="I12685" t="str">
            <v>janeiro</v>
          </cell>
          <cell r="N12685">
            <v>702.87</v>
          </cell>
        </row>
        <row r="12686">
          <cell r="B12686" t="str">
            <v>LATICINIOS / OVOS</v>
          </cell>
          <cell r="C12686" t="str">
            <v>(-) Custo dos produtos vendidos (CMV)</v>
          </cell>
          <cell r="I12686" t="str">
            <v>janeiro</v>
          </cell>
          <cell r="N12686">
            <v>1304.53</v>
          </cell>
        </row>
        <row r="12687">
          <cell r="B12687" t="str">
            <v>CARNES E AVES</v>
          </cell>
          <cell r="C12687" t="str">
            <v>(-) Custo dos produtos vendidos (CMV)</v>
          </cell>
          <cell r="I12687" t="str">
            <v>janeiro</v>
          </cell>
          <cell r="N12687">
            <v>2951.1</v>
          </cell>
        </row>
        <row r="12688">
          <cell r="B12688" t="str">
            <v>HORTIFRUTI</v>
          </cell>
          <cell r="C12688" t="str">
            <v>(-) Custo dos produtos vendidos (CMV)</v>
          </cell>
          <cell r="I12688" t="str">
            <v>janeiro</v>
          </cell>
          <cell r="N12688">
            <v>139.47999999999999</v>
          </cell>
        </row>
        <row r="12689">
          <cell r="B12689" t="str">
            <v>CARVAO</v>
          </cell>
          <cell r="C12689" t="str">
            <v>(-) Custo dos produtos vendidos (CMV)</v>
          </cell>
          <cell r="I12689" t="str">
            <v>janeiro</v>
          </cell>
          <cell r="N12689">
            <v>1224</v>
          </cell>
        </row>
        <row r="12690">
          <cell r="B12690" t="str">
            <v>FRIOS E CONGELADOS</v>
          </cell>
          <cell r="C12690" t="str">
            <v>(-) Custo dos produtos vendidos (CMV)</v>
          </cell>
          <cell r="I12690" t="str">
            <v>janeiro</v>
          </cell>
          <cell r="N12690">
            <v>1275</v>
          </cell>
        </row>
        <row r="12691">
          <cell r="B12691" t="str">
            <v>CARNES E AVES</v>
          </cell>
          <cell r="C12691" t="str">
            <v>(-) Custo dos produtos vendidos (CMV)</v>
          </cell>
          <cell r="I12691" t="str">
            <v>janeiro</v>
          </cell>
          <cell r="N12691">
            <v>7264.59</v>
          </cell>
        </row>
        <row r="12692">
          <cell r="B12692" t="str">
            <v>CARNES E AVES</v>
          </cell>
          <cell r="C12692" t="str">
            <v>(-) Custo dos produtos vendidos (CMV)</v>
          </cell>
          <cell r="I12692" t="str">
            <v>janeiro</v>
          </cell>
          <cell r="N12692">
            <v>8186.01</v>
          </cell>
        </row>
        <row r="12693">
          <cell r="B12693" t="str">
            <v>HORTIFRUTI</v>
          </cell>
          <cell r="C12693" t="str">
            <v>(-) Custo dos produtos vendidos (CMV)</v>
          </cell>
          <cell r="I12693" t="str">
            <v>janeiro</v>
          </cell>
          <cell r="N12693">
            <v>28</v>
          </cell>
        </row>
        <row r="12694">
          <cell r="B12694" t="str">
            <v>HORTIFRUTI</v>
          </cell>
          <cell r="C12694" t="str">
            <v>(-) Custo dos produtos vendidos (CMV)</v>
          </cell>
          <cell r="I12694" t="str">
            <v>janeiro</v>
          </cell>
          <cell r="N12694">
            <v>252.68</v>
          </cell>
        </row>
        <row r="12695">
          <cell r="B12695" t="str">
            <v>HORTIFRUTI</v>
          </cell>
          <cell r="C12695" t="str">
            <v>(-) Custo dos produtos vendidos (CMV)</v>
          </cell>
          <cell r="I12695" t="str">
            <v>janeiro</v>
          </cell>
          <cell r="N12695">
            <v>698.27</v>
          </cell>
        </row>
        <row r="12696">
          <cell r="B12696" t="str">
            <v>BEBIDAS ALCOOLICAS</v>
          </cell>
          <cell r="C12696" t="str">
            <v>(-) Custo dos produtos vendidos (CMV)</v>
          </cell>
          <cell r="I12696" t="str">
            <v>janeiro</v>
          </cell>
          <cell r="N12696">
            <v>797.78</v>
          </cell>
        </row>
        <row r="12697">
          <cell r="B12697" t="str">
            <v>SECOS - MERCEARIA</v>
          </cell>
          <cell r="C12697" t="str">
            <v>(-) Custo dos produtos vendidos (CMV)</v>
          </cell>
          <cell r="I12697" t="str">
            <v>janeiro</v>
          </cell>
          <cell r="N12697">
            <v>994.92</v>
          </cell>
        </row>
        <row r="12698">
          <cell r="B12698" t="str">
            <v>CARNES E AVES</v>
          </cell>
          <cell r="C12698" t="str">
            <v>(-) Custo dos produtos vendidos (CMV)</v>
          </cell>
          <cell r="I12698" t="str">
            <v>janeiro</v>
          </cell>
          <cell r="N12698">
            <v>16111.99</v>
          </cell>
        </row>
        <row r="12699">
          <cell r="B12699" t="str">
            <v>PESCADOS</v>
          </cell>
          <cell r="C12699" t="str">
            <v>(-) Custo dos produtos vendidos (CMV)</v>
          </cell>
          <cell r="I12699" t="str">
            <v>janeiro</v>
          </cell>
          <cell r="N12699">
            <v>110</v>
          </cell>
        </row>
        <row r="12700">
          <cell r="B12700" t="str">
            <v>LATICINIOS / OVOS</v>
          </cell>
          <cell r="C12700" t="str">
            <v>(-) Custo dos produtos vendidos (CMV)</v>
          </cell>
          <cell r="I12700" t="str">
            <v>janeiro</v>
          </cell>
          <cell r="N12700">
            <v>189.9</v>
          </cell>
        </row>
        <row r="12701">
          <cell r="B12701" t="str">
            <v>SECOS - MERCEARIA</v>
          </cell>
          <cell r="C12701" t="str">
            <v>(-) Custo dos produtos vendidos (CMV)</v>
          </cell>
          <cell r="I12701" t="str">
            <v>janeiro</v>
          </cell>
          <cell r="N12701">
            <v>209.8</v>
          </cell>
        </row>
        <row r="12702">
          <cell r="B12702" t="str">
            <v>CARNES E AVES</v>
          </cell>
          <cell r="C12702" t="str">
            <v>(-) Custo dos produtos vendidos (CMV)</v>
          </cell>
          <cell r="I12702" t="str">
            <v>janeiro</v>
          </cell>
          <cell r="N12702">
            <v>477.6</v>
          </cell>
        </row>
        <row r="12703">
          <cell r="B12703" t="str">
            <v>CARNES E AVES</v>
          </cell>
          <cell r="C12703" t="str">
            <v>(-) Custo dos produtos vendidos (CMV)</v>
          </cell>
          <cell r="I12703" t="str">
            <v>janeiro</v>
          </cell>
          <cell r="N12703">
            <v>1327.82</v>
          </cell>
        </row>
        <row r="12704">
          <cell r="B12704" t="str">
            <v>CERVEJA</v>
          </cell>
          <cell r="C12704" t="str">
            <v>(-) Custo dos produtos vendidos (CMV)</v>
          </cell>
          <cell r="I12704" t="str">
            <v>janeiro</v>
          </cell>
          <cell r="N12704">
            <v>1483.22</v>
          </cell>
        </row>
        <row r="12705">
          <cell r="B12705" t="str">
            <v>BEBIDAS ALCOOLICAS</v>
          </cell>
          <cell r="C12705" t="str">
            <v>(-) Custo dos produtos vendidos (CMV)</v>
          </cell>
          <cell r="I12705" t="str">
            <v>janeiro</v>
          </cell>
          <cell r="N12705">
            <v>2401.29</v>
          </cell>
        </row>
        <row r="12706">
          <cell r="B12706" t="str">
            <v>BEBIDAS ALCOOLICAS</v>
          </cell>
          <cell r="C12706" t="str">
            <v>(-) Custo dos produtos vendidos (CMV)</v>
          </cell>
          <cell r="I12706" t="str">
            <v>janeiro</v>
          </cell>
          <cell r="N12706">
            <v>2737.12</v>
          </cell>
        </row>
        <row r="12707">
          <cell r="B12707" t="str">
            <v>CARNES E AVES</v>
          </cell>
          <cell r="C12707" t="str">
            <v>(-) Custo dos produtos vendidos (CMV)</v>
          </cell>
          <cell r="I12707" t="str">
            <v>janeiro</v>
          </cell>
          <cell r="N12707">
            <v>11488.96</v>
          </cell>
        </row>
        <row r="12708">
          <cell r="B12708" t="str">
            <v>SECOS - MERCEARIA</v>
          </cell>
          <cell r="C12708" t="str">
            <v>(-) Custo dos produtos vendidos (CMV)</v>
          </cell>
          <cell r="I12708" t="str">
            <v>janeiro</v>
          </cell>
          <cell r="N12708">
            <v>229.2</v>
          </cell>
        </row>
        <row r="12709">
          <cell r="B12709" t="str">
            <v>SECOS - MERCEARIA</v>
          </cell>
          <cell r="C12709" t="str">
            <v>(-) Custo dos produtos vendidos (CMV)</v>
          </cell>
          <cell r="I12709" t="str">
            <v>janeiro</v>
          </cell>
          <cell r="N12709">
            <v>1079.22</v>
          </cell>
        </row>
        <row r="12710">
          <cell r="B12710" t="str">
            <v>CARNES E AVES</v>
          </cell>
          <cell r="C12710" t="str">
            <v>(-) Custo dos produtos vendidos (CMV)</v>
          </cell>
          <cell r="I12710" t="str">
            <v>janeiro</v>
          </cell>
          <cell r="N12710">
            <v>1092.01</v>
          </cell>
        </row>
        <row r="12711">
          <cell r="B12711" t="str">
            <v>PAES, MASSAS E SALGADOS</v>
          </cell>
          <cell r="C12711" t="str">
            <v>(-) Custo dos produtos vendidos (CMV)</v>
          </cell>
          <cell r="I12711" t="str">
            <v>janeiro</v>
          </cell>
          <cell r="N12711">
            <v>1200</v>
          </cell>
        </row>
        <row r="12712">
          <cell r="B12712" t="str">
            <v>CARNES E AVES</v>
          </cell>
          <cell r="C12712" t="str">
            <v>(-) Custo dos produtos vendidos (CMV)</v>
          </cell>
          <cell r="I12712" t="str">
            <v>janeiro</v>
          </cell>
          <cell r="N12712">
            <v>1460.01</v>
          </cell>
        </row>
        <row r="12713">
          <cell r="B12713" t="str">
            <v>HORTIFRUTI</v>
          </cell>
          <cell r="C12713" t="str">
            <v>(-) Custo dos produtos vendidos (CMV)</v>
          </cell>
          <cell r="I12713" t="str">
            <v>janeiro</v>
          </cell>
          <cell r="N12713">
            <v>99.5</v>
          </cell>
        </row>
        <row r="12714">
          <cell r="B12714" t="str">
            <v>PAES, MASSAS E SALGADOS</v>
          </cell>
          <cell r="C12714" t="str">
            <v>(-) Custo dos produtos vendidos (CMV)</v>
          </cell>
          <cell r="I12714" t="str">
            <v>janeiro</v>
          </cell>
          <cell r="N12714">
            <v>199</v>
          </cell>
        </row>
        <row r="12715">
          <cell r="B12715" t="str">
            <v>LATICINIOS / OVOS</v>
          </cell>
          <cell r="C12715" t="str">
            <v>(-) Custo dos produtos vendidos (CMV)</v>
          </cell>
          <cell r="I12715" t="str">
            <v>janeiro</v>
          </cell>
          <cell r="N12715">
            <v>379.8</v>
          </cell>
        </row>
        <row r="12716">
          <cell r="B12716" t="str">
            <v>VINHOS</v>
          </cell>
          <cell r="C12716" t="str">
            <v>(-) Custo dos produtos vendidos (CMV)</v>
          </cell>
          <cell r="I12716" t="str">
            <v>janeiro</v>
          </cell>
          <cell r="N12716">
            <v>9976.73</v>
          </cell>
        </row>
        <row r="12717">
          <cell r="B12717" t="str">
            <v>FRETE DE INSUMOS</v>
          </cell>
          <cell r="C12717" t="str">
            <v>(-) Custo dos produtos vendidos (CMV)</v>
          </cell>
          <cell r="I12717" t="str">
            <v>janeiro</v>
          </cell>
          <cell r="N12717">
            <v>27.85</v>
          </cell>
        </row>
        <row r="12718">
          <cell r="B12718" t="str">
            <v>HORTIFRUTI</v>
          </cell>
          <cell r="C12718" t="str">
            <v>(-) Custo dos produtos vendidos (CMV)</v>
          </cell>
          <cell r="I12718" t="str">
            <v>janeiro</v>
          </cell>
          <cell r="N12718">
            <v>38.5</v>
          </cell>
        </row>
        <row r="12719">
          <cell r="B12719" t="str">
            <v>FRETE DE INSUMOS</v>
          </cell>
          <cell r="C12719" t="str">
            <v>(-) Custo dos produtos vendidos (CMV)</v>
          </cell>
          <cell r="I12719" t="str">
            <v>janeiro</v>
          </cell>
          <cell r="N12719">
            <v>59.24</v>
          </cell>
        </row>
        <row r="12720">
          <cell r="B12720" t="str">
            <v>HORTIFRUTI</v>
          </cell>
          <cell r="C12720" t="str">
            <v>(-) Custo dos produtos vendidos (CMV)</v>
          </cell>
          <cell r="I12720" t="str">
            <v>janeiro</v>
          </cell>
          <cell r="N12720">
            <v>84.85</v>
          </cell>
        </row>
        <row r="12721">
          <cell r="B12721" t="str">
            <v>SECOS - MERCEARIA</v>
          </cell>
          <cell r="C12721" t="str">
            <v>(-) Custo dos produtos vendidos (CMV)</v>
          </cell>
          <cell r="I12721" t="str">
            <v>janeiro</v>
          </cell>
          <cell r="N12721">
            <v>915.87</v>
          </cell>
        </row>
        <row r="12722">
          <cell r="B12722" t="str">
            <v>CARVAO</v>
          </cell>
          <cell r="C12722" t="str">
            <v>(-) Custo dos produtos vendidos (CMV)</v>
          </cell>
          <cell r="I12722" t="str">
            <v>janeiro</v>
          </cell>
          <cell r="N12722">
            <v>1632</v>
          </cell>
        </row>
        <row r="12723">
          <cell r="B12723" t="str">
            <v>PAES, MASSAS E SALGADOS</v>
          </cell>
          <cell r="C12723" t="str">
            <v>(-) Custo dos produtos vendidos (CMV)</v>
          </cell>
          <cell r="I12723" t="str">
            <v>janeiro</v>
          </cell>
          <cell r="N12723">
            <v>1654.9</v>
          </cell>
        </row>
        <row r="12724">
          <cell r="B12724" t="str">
            <v>CARNES E AVES</v>
          </cell>
          <cell r="C12724" t="str">
            <v>(-) Custo dos produtos vendidos (CMV)</v>
          </cell>
          <cell r="I12724" t="str">
            <v>janeiro</v>
          </cell>
          <cell r="N12724">
            <v>1759</v>
          </cell>
        </row>
        <row r="12725">
          <cell r="B12725" t="str">
            <v>PAES, MASSAS E SALGADOS</v>
          </cell>
          <cell r="C12725" t="str">
            <v>(-) Custo dos produtos vendidos (CMV)</v>
          </cell>
          <cell r="I12725" t="str">
            <v>janeiro</v>
          </cell>
          <cell r="N12725">
            <v>216</v>
          </cell>
        </row>
        <row r="12726">
          <cell r="B12726" t="str">
            <v>CARNES E AVES</v>
          </cell>
          <cell r="C12726" t="str">
            <v>(-) Custo dos produtos vendidos (CMV)</v>
          </cell>
          <cell r="I12726" t="str">
            <v>janeiro</v>
          </cell>
          <cell r="N12726">
            <v>429.6</v>
          </cell>
        </row>
        <row r="12727">
          <cell r="B12727" t="str">
            <v>CARNES E AVES</v>
          </cell>
          <cell r="C12727" t="str">
            <v>(-) Custo dos produtos vendidos (CMV)</v>
          </cell>
          <cell r="I12727" t="str">
            <v>janeiro</v>
          </cell>
          <cell r="N12727">
            <v>1147.96</v>
          </cell>
        </row>
        <row r="12728">
          <cell r="B12728" t="str">
            <v>VINHOS</v>
          </cell>
          <cell r="C12728" t="str">
            <v>(-) Custo dos produtos vendidos (CMV)</v>
          </cell>
          <cell r="I12728" t="str">
            <v>janeiro</v>
          </cell>
          <cell r="N12728">
            <v>2149.64</v>
          </cell>
        </row>
        <row r="12729">
          <cell r="B12729" t="str">
            <v>CARNES E AVES</v>
          </cell>
          <cell r="C12729" t="str">
            <v>(-) Custo dos produtos vendidos (CMV)</v>
          </cell>
          <cell r="I12729" t="str">
            <v>janeiro</v>
          </cell>
          <cell r="N12729">
            <v>16833.84</v>
          </cell>
        </row>
        <row r="12730">
          <cell r="B12730" t="str">
            <v>SECOS - MERCEARIA</v>
          </cell>
          <cell r="C12730" t="str">
            <v>(-) Custo dos produtos vendidos (CMV)</v>
          </cell>
          <cell r="I12730" t="str">
            <v>janeiro</v>
          </cell>
          <cell r="N12730">
            <v>11.99</v>
          </cell>
        </row>
        <row r="12731">
          <cell r="B12731" t="str">
            <v>FRETE DE INSUMOS</v>
          </cell>
          <cell r="C12731" t="str">
            <v>(-) Custo dos produtos vendidos (CMV)</v>
          </cell>
          <cell r="I12731" t="str">
            <v>janeiro</v>
          </cell>
          <cell r="N12731">
            <v>19.760000000000002</v>
          </cell>
        </row>
        <row r="12732">
          <cell r="B12732" t="str">
            <v>FRETE DE INSUMOS</v>
          </cell>
          <cell r="C12732" t="str">
            <v>(-) Custo dos produtos vendidos (CMV)</v>
          </cell>
          <cell r="I12732" t="str">
            <v>janeiro</v>
          </cell>
          <cell r="N12732">
            <v>34.43</v>
          </cell>
        </row>
        <row r="12733">
          <cell r="B12733" t="str">
            <v>PAES, MASSAS E SALGADOS</v>
          </cell>
          <cell r="C12733" t="str">
            <v>(-) Custo dos produtos vendidos (CMV)</v>
          </cell>
          <cell r="I12733" t="str">
            <v>janeiro</v>
          </cell>
          <cell r="N12733">
            <v>50</v>
          </cell>
        </row>
        <row r="12734">
          <cell r="B12734" t="str">
            <v>PESCADOS</v>
          </cell>
          <cell r="C12734" t="str">
            <v>(-) Custo dos produtos vendidos (CMV)</v>
          </cell>
          <cell r="I12734" t="str">
            <v>janeiro</v>
          </cell>
          <cell r="N12734">
            <v>152.5</v>
          </cell>
        </row>
        <row r="12735">
          <cell r="B12735" t="str">
            <v>PESCADOS</v>
          </cell>
          <cell r="C12735" t="str">
            <v>(-) Custo dos produtos vendidos (CMV)</v>
          </cell>
          <cell r="I12735" t="str">
            <v>janeiro</v>
          </cell>
          <cell r="N12735">
            <v>180.39</v>
          </cell>
        </row>
        <row r="12736">
          <cell r="B12736" t="str">
            <v>LATICINIOS / OVOS</v>
          </cell>
          <cell r="C12736" t="str">
            <v>(-) Custo dos produtos vendidos (CMV)</v>
          </cell>
          <cell r="I12736" t="str">
            <v>janeiro</v>
          </cell>
          <cell r="N12736">
            <v>189.9</v>
          </cell>
        </row>
        <row r="12737">
          <cell r="B12737" t="str">
            <v>GELO</v>
          </cell>
          <cell r="C12737" t="str">
            <v>(-) Custo dos produtos vendidos (CMV)</v>
          </cell>
          <cell r="I12737" t="str">
            <v>janeiro</v>
          </cell>
          <cell r="N12737">
            <v>466.2</v>
          </cell>
        </row>
        <row r="12738">
          <cell r="B12738" t="str">
            <v>SECOS - MERCEARIA</v>
          </cell>
          <cell r="C12738" t="str">
            <v>(-) Custo dos produtos vendidos (CMV)</v>
          </cell>
          <cell r="I12738" t="str">
            <v>janeiro</v>
          </cell>
          <cell r="N12738">
            <v>954.26</v>
          </cell>
        </row>
        <row r="12739">
          <cell r="B12739" t="str">
            <v>CERVEJA</v>
          </cell>
          <cell r="C12739" t="str">
            <v>(-) Custo dos produtos vendidos (CMV)</v>
          </cell>
          <cell r="I12739" t="str">
            <v>janeiro</v>
          </cell>
          <cell r="N12739">
            <v>1458.08</v>
          </cell>
        </row>
        <row r="12740">
          <cell r="B12740" t="str">
            <v>CARVAO</v>
          </cell>
          <cell r="C12740" t="str">
            <v>(-) Custo dos produtos vendidos (CMV)</v>
          </cell>
          <cell r="I12740" t="str">
            <v>janeiro</v>
          </cell>
          <cell r="N12740">
            <v>1632</v>
          </cell>
        </row>
        <row r="12741">
          <cell r="B12741" t="str">
            <v>BEBIDAS ALCOOLICAS</v>
          </cell>
          <cell r="C12741" t="str">
            <v>(-) Custo dos produtos vendidos (CMV)</v>
          </cell>
          <cell r="I12741" t="str">
            <v>janeiro</v>
          </cell>
          <cell r="N12741">
            <v>2402.02</v>
          </cell>
        </row>
        <row r="12742">
          <cell r="B12742" t="str">
            <v>SECOS - MERCEARIA</v>
          </cell>
          <cell r="C12742" t="str">
            <v>(-) Custo dos produtos vendidos (CMV)</v>
          </cell>
          <cell r="I12742" t="str">
            <v>janeiro</v>
          </cell>
          <cell r="N12742">
            <v>2893.02</v>
          </cell>
        </row>
        <row r="12743">
          <cell r="B12743" t="str">
            <v>VINHOS</v>
          </cell>
          <cell r="C12743" t="str">
            <v>(-) Custo dos produtos vendidos (CMV)</v>
          </cell>
          <cell r="I12743" t="str">
            <v>janeiro</v>
          </cell>
          <cell r="N12743">
            <v>3129</v>
          </cell>
        </row>
        <row r="12744">
          <cell r="B12744" t="str">
            <v>HORTIFRUTI</v>
          </cell>
          <cell r="C12744" t="str">
            <v>(-) Custo dos produtos vendidos (CMV)</v>
          </cell>
          <cell r="I12744" t="str">
            <v>janeiro</v>
          </cell>
          <cell r="N12744">
            <v>62.4</v>
          </cell>
        </row>
        <row r="12745">
          <cell r="B12745" t="str">
            <v>PESCADOS</v>
          </cell>
          <cell r="C12745" t="str">
            <v>(-) Custo dos produtos vendidos (CMV)</v>
          </cell>
          <cell r="I12745" t="str">
            <v>janeiro</v>
          </cell>
          <cell r="N12745">
            <v>152.5</v>
          </cell>
        </row>
        <row r="12746">
          <cell r="B12746" t="str">
            <v>BEBIDAS NAO ALCOOLICAS</v>
          </cell>
          <cell r="C12746" t="str">
            <v>(-) Custo dos produtos vendidos (CMV)</v>
          </cell>
          <cell r="I12746" t="str">
            <v>janeiro</v>
          </cell>
          <cell r="N12746">
            <v>356.24</v>
          </cell>
        </row>
        <row r="12747">
          <cell r="B12747" t="str">
            <v>VINHOS</v>
          </cell>
          <cell r="C12747" t="str">
            <v>(-) Custo dos produtos vendidos (CMV)</v>
          </cell>
          <cell r="I12747" t="str">
            <v>janeiro</v>
          </cell>
          <cell r="N12747">
            <v>801</v>
          </cell>
        </row>
        <row r="12748">
          <cell r="B12748" t="str">
            <v>BEBIDAS ALCOOLICAS</v>
          </cell>
          <cell r="C12748" t="str">
            <v>(-) Custo dos produtos vendidos (CMV)</v>
          </cell>
          <cell r="I12748" t="str">
            <v>janeiro</v>
          </cell>
          <cell r="N12748">
            <v>5391.88</v>
          </cell>
        </row>
        <row r="12749">
          <cell r="B12749" t="str">
            <v>BEBIDAS ALCOOLICAS</v>
          </cell>
          <cell r="C12749" t="str">
            <v>(-) Custo dos produtos vendidos (CMV)</v>
          </cell>
          <cell r="I12749" t="str">
            <v>janeiro</v>
          </cell>
          <cell r="N12749">
            <v>7800</v>
          </cell>
        </row>
        <row r="12750">
          <cell r="B12750" t="str">
            <v>LATICINIOS / OVOS</v>
          </cell>
          <cell r="C12750" t="str">
            <v>(-) Custo dos produtos vendidos (CMV)</v>
          </cell>
          <cell r="I12750" t="str">
            <v>janeiro</v>
          </cell>
          <cell r="N12750">
            <v>284.85000000000002</v>
          </cell>
        </row>
        <row r="12751">
          <cell r="B12751" t="str">
            <v>ENLATADOS E CONSERVAS</v>
          </cell>
          <cell r="C12751" t="str">
            <v>(-) Custo dos produtos vendidos (CMV)</v>
          </cell>
          <cell r="I12751" t="str">
            <v>janeiro</v>
          </cell>
          <cell r="N12751">
            <v>285</v>
          </cell>
        </row>
        <row r="12752">
          <cell r="B12752" t="str">
            <v>VINHOS</v>
          </cell>
          <cell r="C12752" t="str">
            <v>(-) Custo dos produtos vendidos (CMV)</v>
          </cell>
          <cell r="I12752" t="str">
            <v>janeiro</v>
          </cell>
          <cell r="N12752">
            <v>936</v>
          </cell>
        </row>
        <row r="12753">
          <cell r="B12753" t="str">
            <v>SECOS - MERCEARIA</v>
          </cell>
          <cell r="C12753" t="str">
            <v>(-) Custo dos produtos vendidos (CMV)</v>
          </cell>
          <cell r="I12753" t="str">
            <v>janeiro</v>
          </cell>
          <cell r="N12753">
            <v>936.6</v>
          </cell>
        </row>
        <row r="12754">
          <cell r="B12754" t="str">
            <v>CERVEJA</v>
          </cell>
          <cell r="C12754" t="str">
            <v>(-) Custo dos produtos vendidos (CMV)</v>
          </cell>
          <cell r="I12754" t="str">
            <v>janeiro</v>
          </cell>
          <cell r="N12754">
            <v>1458.08</v>
          </cell>
        </row>
        <row r="12755">
          <cell r="B12755" t="str">
            <v>CERVEJA</v>
          </cell>
          <cell r="C12755" t="str">
            <v>(-) Custo dos produtos vendidos (CMV)</v>
          </cell>
          <cell r="I12755" t="str">
            <v>janeiro</v>
          </cell>
          <cell r="N12755">
            <v>1466.2</v>
          </cell>
        </row>
        <row r="12756">
          <cell r="B12756" t="str">
            <v>CARNES E AVES</v>
          </cell>
          <cell r="C12756" t="str">
            <v>(-) Custo dos produtos vendidos (CMV)</v>
          </cell>
          <cell r="I12756" t="str">
            <v>janeiro</v>
          </cell>
          <cell r="N12756">
            <v>1735.69</v>
          </cell>
        </row>
        <row r="12757">
          <cell r="B12757" t="str">
            <v>FRIOS E CONGELADOS</v>
          </cell>
          <cell r="C12757" t="str">
            <v>(-) Custo dos produtos vendidos (CMV)</v>
          </cell>
          <cell r="I12757" t="str">
            <v>janeiro</v>
          </cell>
          <cell r="N12757">
            <v>2019.23</v>
          </cell>
        </row>
        <row r="12758">
          <cell r="B12758" t="str">
            <v>CARNES E AVES</v>
          </cell>
          <cell r="C12758" t="str">
            <v>(-) Custo dos produtos vendidos (CMV)</v>
          </cell>
          <cell r="I12758" t="str">
            <v>janeiro</v>
          </cell>
          <cell r="N12758">
            <v>2351.23</v>
          </cell>
        </row>
        <row r="12759">
          <cell r="B12759" t="str">
            <v>PESCADOS</v>
          </cell>
          <cell r="C12759" t="str">
            <v>(-) Custo dos produtos vendidos (CMV)</v>
          </cell>
          <cell r="I12759" t="str">
            <v>janeiro</v>
          </cell>
          <cell r="N12759">
            <v>2373.36</v>
          </cell>
        </row>
        <row r="12760">
          <cell r="B12760" t="str">
            <v>HORTIFRUTI</v>
          </cell>
          <cell r="C12760" t="str">
            <v>(-) Custo dos produtos vendidos (CMV)</v>
          </cell>
          <cell r="I12760" t="str">
            <v>janeiro</v>
          </cell>
          <cell r="N12760">
            <v>3333.99</v>
          </cell>
        </row>
        <row r="12761">
          <cell r="B12761" t="str">
            <v>CARNES E AVES</v>
          </cell>
          <cell r="C12761" t="str">
            <v>(-) Custo dos produtos vendidos (CMV)</v>
          </cell>
          <cell r="I12761" t="str">
            <v>janeiro</v>
          </cell>
          <cell r="N12761">
            <v>3334.06</v>
          </cell>
        </row>
        <row r="12762">
          <cell r="B12762" t="str">
            <v>PAES, MASSAS E SALGADOS</v>
          </cell>
          <cell r="C12762" t="str">
            <v>(-) Custo dos produtos vendidos (CMV)</v>
          </cell>
          <cell r="I12762" t="str">
            <v>janeiro</v>
          </cell>
          <cell r="N12762">
            <v>3385</v>
          </cell>
        </row>
        <row r="12763">
          <cell r="B12763" t="str">
            <v>FRETE DE INSUMOS</v>
          </cell>
          <cell r="C12763" t="str">
            <v>(-) Custo dos produtos vendidos (CMV)</v>
          </cell>
          <cell r="I12763" t="str">
            <v>janeiro</v>
          </cell>
          <cell r="N12763">
            <v>27.45</v>
          </cell>
        </row>
        <row r="12764">
          <cell r="B12764" t="str">
            <v>FRETE DE INSUMOS</v>
          </cell>
          <cell r="C12764" t="str">
            <v>(-) Custo dos produtos vendidos (CMV)</v>
          </cell>
          <cell r="I12764" t="str">
            <v>janeiro</v>
          </cell>
          <cell r="N12764">
            <v>80.44</v>
          </cell>
        </row>
        <row r="12765">
          <cell r="B12765" t="str">
            <v>ENLATADOS E CONSERVAS</v>
          </cell>
          <cell r="C12765" t="str">
            <v>(-) Custo dos produtos vendidos (CMV)</v>
          </cell>
          <cell r="I12765" t="str">
            <v>janeiro</v>
          </cell>
          <cell r="N12765">
            <v>1060.93</v>
          </cell>
        </row>
        <row r="12766">
          <cell r="B12766" t="str">
            <v>CARVAO</v>
          </cell>
          <cell r="C12766" t="str">
            <v>(-) Custo dos produtos vendidos (CMV)</v>
          </cell>
          <cell r="I12766" t="str">
            <v>janeiro</v>
          </cell>
          <cell r="N12766">
            <v>1224</v>
          </cell>
        </row>
        <row r="12767">
          <cell r="B12767" t="str">
            <v>VINHOS</v>
          </cell>
          <cell r="C12767" t="str">
            <v>(-) Custo dos produtos vendidos (CMV)</v>
          </cell>
          <cell r="I12767" t="str">
            <v>janeiro</v>
          </cell>
          <cell r="N12767">
            <v>3129</v>
          </cell>
        </row>
        <row r="12768">
          <cell r="B12768" t="str">
            <v>FRETE DE INSUMOS</v>
          </cell>
          <cell r="C12768" t="str">
            <v>(-) Custo dos produtos vendidos (CMV)</v>
          </cell>
          <cell r="I12768" t="str">
            <v>janeiro</v>
          </cell>
          <cell r="N12768">
            <v>88.77</v>
          </cell>
        </row>
        <row r="12769">
          <cell r="B12769" t="str">
            <v>SECOS - MERCEARIA</v>
          </cell>
          <cell r="C12769" t="str">
            <v>(-) Custo dos produtos vendidos (CMV)</v>
          </cell>
          <cell r="I12769" t="str">
            <v>janeiro</v>
          </cell>
          <cell r="N12769">
            <v>129.80000000000001</v>
          </cell>
        </row>
        <row r="12770">
          <cell r="B12770" t="str">
            <v>ENLATADOS E CONSERVAS</v>
          </cell>
          <cell r="C12770" t="str">
            <v>(-) Custo dos produtos vendidos (CMV)</v>
          </cell>
          <cell r="I12770" t="str">
            <v>janeiro</v>
          </cell>
          <cell r="N12770">
            <v>170.91</v>
          </cell>
        </row>
        <row r="12771">
          <cell r="B12771" t="str">
            <v>ENLATADOS E CONSERVAS</v>
          </cell>
          <cell r="C12771" t="str">
            <v>(-) Custo dos produtos vendidos (CMV)</v>
          </cell>
          <cell r="I12771" t="str">
            <v>janeiro</v>
          </cell>
          <cell r="N12771">
            <v>173.91</v>
          </cell>
        </row>
        <row r="12772">
          <cell r="B12772" t="str">
            <v>BEBIDAS ALCOOLICAS</v>
          </cell>
          <cell r="C12772" t="str">
            <v>(-) Custo dos produtos vendidos (CMV)</v>
          </cell>
          <cell r="I12772" t="str">
            <v>janeiro</v>
          </cell>
          <cell r="N12772">
            <v>183.8</v>
          </cell>
        </row>
        <row r="12773">
          <cell r="B12773" t="str">
            <v>BEBIDAS ALCOOLICAS</v>
          </cell>
          <cell r="C12773" t="str">
            <v>(-) Custo dos produtos vendidos (CMV)</v>
          </cell>
          <cell r="I12773" t="str">
            <v>janeiro</v>
          </cell>
          <cell r="N12773">
            <v>184.02</v>
          </cell>
        </row>
        <row r="12774">
          <cell r="B12774" t="str">
            <v>HORTIFRUTI</v>
          </cell>
          <cell r="C12774" t="str">
            <v>(-) Custo dos produtos vendidos (CMV)</v>
          </cell>
          <cell r="I12774" t="str">
            <v>janeiro</v>
          </cell>
          <cell r="N12774">
            <v>214.65</v>
          </cell>
        </row>
        <row r="12775">
          <cell r="B12775" t="str">
            <v>GELO</v>
          </cell>
          <cell r="C12775" t="str">
            <v>(-) Custo dos produtos vendidos (CMV)</v>
          </cell>
          <cell r="I12775" t="str">
            <v>janeiro</v>
          </cell>
          <cell r="N12775">
            <v>239.48</v>
          </cell>
        </row>
        <row r="12776">
          <cell r="B12776" t="str">
            <v>FRIOS E CONGELADOS</v>
          </cell>
          <cell r="C12776" t="str">
            <v>(-) Custo dos produtos vendidos (CMV)</v>
          </cell>
          <cell r="I12776" t="str">
            <v>janeiro</v>
          </cell>
          <cell r="N12776">
            <v>276.77</v>
          </cell>
        </row>
        <row r="12777">
          <cell r="B12777" t="str">
            <v>GELO</v>
          </cell>
          <cell r="C12777" t="str">
            <v>(-) Custo dos produtos vendidos (CMV)</v>
          </cell>
          <cell r="I12777" t="str">
            <v>janeiro</v>
          </cell>
          <cell r="N12777">
            <v>322</v>
          </cell>
        </row>
        <row r="12778">
          <cell r="B12778" t="str">
            <v>PAES, MASSAS E SALGADOS</v>
          </cell>
          <cell r="C12778" t="str">
            <v>(-) Custo dos produtos vendidos (CMV)</v>
          </cell>
          <cell r="I12778" t="str">
            <v>janeiro</v>
          </cell>
          <cell r="N12778">
            <v>398</v>
          </cell>
        </row>
        <row r="12779">
          <cell r="B12779" t="str">
            <v>PAES, MASSAS E SALGADOS</v>
          </cell>
          <cell r="C12779" t="str">
            <v>(-) Custo dos produtos vendidos (CMV)</v>
          </cell>
          <cell r="I12779" t="str">
            <v>janeiro</v>
          </cell>
          <cell r="N12779">
            <v>456.6</v>
          </cell>
        </row>
        <row r="12780">
          <cell r="B12780" t="str">
            <v>HORTIFRUTI</v>
          </cell>
          <cell r="C12780" t="str">
            <v>(-) Custo dos produtos vendidos (CMV)</v>
          </cell>
          <cell r="I12780" t="str">
            <v>janeiro</v>
          </cell>
          <cell r="N12780">
            <v>470.26</v>
          </cell>
        </row>
        <row r="12781">
          <cell r="B12781" t="str">
            <v>CARNES E AVES</v>
          </cell>
          <cell r="C12781" t="str">
            <v>(-) Custo dos produtos vendidos (CMV)</v>
          </cell>
          <cell r="I12781" t="str">
            <v>janeiro</v>
          </cell>
          <cell r="N12781">
            <v>572.79999999999995</v>
          </cell>
        </row>
        <row r="12782">
          <cell r="B12782" t="str">
            <v>SECOS - MERCEARIA</v>
          </cell>
          <cell r="C12782" t="str">
            <v>(-) Custo dos produtos vendidos (CMV)</v>
          </cell>
          <cell r="I12782" t="str">
            <v>janeiro</v>
          </cell>
          <cell r="N12782">
            <v>748.28</v>
          </cell>
        </row>
        <row r="12783">
          <cell r="B12783" t="str">
            <v>VINHOS</v>
          </cell>
          <cell r="C12783" t="str">
            <v>(-) Custo dos produtos vendidos (CMV)</v>
          </cell>
          <cell r="I12783" t="str">
            <v>janeiro</v>
          </cell>
          <cell r="N12783">
            <v>801</v>
          </cell>
        </row>
        <row r="12784">
          <cell r="B12784" t="str">
            <v>PESCADOS</v>
          </cell>
          <cell r="C12784" t="str">
            <v>(-) Custo dos produtos vendidos (CMV)</v>
          </cell>
          <cell r="I12784" t="str">
            <v>janeiro</v>
          </cell>
          <cell r="N12784">
            <v>1196.98</v>
          </cell>
        </row>
        <row r="12785">
          <cell r="B12785" t="str">
            <v>PAES, MASSAS E SALGADOS</v>
          </cell>
          <cell r="C12785" t="str">
            <v>(-) Custo dos produtos vendidos (CMV)</v>
          </cell>
          <cell r="I12785" t="str">
            <v>janeiro</v>
          </cell>
          <cell r="N12785">
            <v>1219.96</v>
          </cell>
        </row>
        <row r="12786">
          <cell r="B12786" t="str">
            <v>SECOS - MERCEARIA</v>
          </cell>
          <cell r="C12786" t="str">
            <v>(-) Custo dos produtos vendidos (CMV)</v>
          </cell>
          <cell r="I12786" t="str">
            <v>janeiro</v>
          </cell>
          <cell r="N12786">
            <v>1284.02</v>
          </cell>
        </row>
        <row r="12787">
          <cell r="B12787" t="str">
            <v>PESCADOS</v>
          </cell>
          <cell r="C12787" t="str">
            <v>(-) Custo dos produtos vendidos (CMV)</v>
          </cell>
          <cell r="I12787" t="str">
            <v>janeiro</v>
          </cell>
          <cell r="N12787">
            <v>1321.53</v>
          </cell>
        </row>
        <row r="12788">
          <cell r="B12788" t="str">
            <v>CARNES E AVES</v>
          </cell>
          <cell r="C12788" t="str">
            <v>(-) Custo dos produtos vendidos (CMV)</v>
          </cell>
          <cell r="I12788" t="str">
            <v>janeiro</v>
          </cell>
          <cell r="N12788">
            <v>1693.57</v>
          </cell>
        </row>
        <row r="12789">
          <cell r="B12789" t="str">
            <v>BEBIDAS ALCOOLICAS</v>
          </cell>
          <cell r="C12789" t="str">
            <v>(-) Custo dos produtos vendidos (CMV)</v>
          </cell>
          <cell r="I12789" t="str">
            <v>janeiro</v>
          </cell>
          <cell r="N12789">
            <v>1710.05</v>
          </cell>
        </row>
        <row r="12790">
          <cell r="B12790" t="str">
            <v>CARNES E AVES</v>
          </cell>
          <cell r="C12790" t="str">
            <v>(-) Custo dos produtos vendidos (CMV)</v>
          </cell>
          <cell r="I12790" t="str">
            <v>janeiro</v>
          </cell>
          <cell r="N12790">
            <v>1950</v>
          </cell>
        </row>
        <row r="12791">
          <cell r="B12791" t="str">
            <v>LATICINIOS / OVOS</v>
          </cell>
          <cell r="C12791" t="str">
            <v>(-) Custo dos produtos vendidos (CMV)</v>
          </cell>
          <cell r="I12791" t="str">
            <v>janeiro</v>
          </cell>
          <cell r="N12791">
            <v>4021.07</v>
          </cell>
        </row>
        <row r="12792">
          <cell r="B12792" t="str">
            <v>HORTIFRUTI</v>
          </cell>
          <cell r="C12792" t="str">
            <v>(-) Custo dos produtos vendidos (CMV)</v>
          </cell>
          <cell r="I12792" t="str">
            <v>janeiro</v>
          </cell>
          <cell r="N12792">
            <v>4715.28</v>
          </cell>
        </row>
        <row r="12793">
          <cell r="B12793" t="str">
            <v>LATICINIOS / OVOS</v>
          </cell>
          <cell r="C12793" t="str">
            <v>(-) Custo dos produtos vendidos (CMV)</v>
          </cell>
          <cell r="I12793" t="str">
            <v>janeiro</v>
          </cell>
          <cell r="N12793">
            <v>284.85000000000002</v>
          </cell>
        </row>
        <row r="12794">
          <cell r="B12794" t="str">
            <v>HORTIFRUTI</v>
          </cell>
          <cell r="C12794" t="str">
            <v>(-) Custo dos produtos vendidos (CMV)</v>
          </cell>
          <cell r="I12794" t="str">
            <v>janeiro</v>
          </cell>
          <cell r="N12794">
            <v>533.20000000000005</v>
          </cell>
        </row>
        <row r="12795">
          <cell r="B12795" t="str">
            <v>CARVAO</v>
          </cell>
          <cell r="C12795" t="str">
            <v>(-) Custo dos produtos vendidos (CMV)</v>
          </cell>
          <cell r="I12795" t="str">
            <v>janeiro</v>
          </cell>
          <cell r="N12795">
            <v>1224</v>
          </cell>
        </row>
        <row r="12796">
          <cell r="B12796" t="str">
            <v>CARNES E AVES</v>
          </cell>
          <cell r="C12796" t="str">
            <v>(-) Custo dos produtos vendidos (CMV)</v>
          </cell>
          <cell r="I12796" t="str">
            <v>janeiro</v>
          </cell>
          <cell r="N12796">
            <v>1275.54</v>
          </cell>
        </row>
        <row r="12797">
          <cell r="B12797" t="str">
            <v>SECOS - MERCEARIA</v>
          </cell>
          <cell r="C12797" t="str">
            <v>(-) Custo dos produtos vendidos (CMV)</v>
          </cell>
          <cell r="I12797" t="str">
            <v>janeiro</v>
          </cell>
          <cell r="N12797">
            <v>1996.63</v>
          </cell>
        </row>
        <row r="12798">
          <cell r="B12798" t="str">
            <v>PESCADOS</v>
          </cell>
          <cell r="C12798" t="str">
            <v>(-) Custo dos produtos vendidos (CMV)</v>
          </cell>
          <cell r="I12798" t="str">
            <v>janeiro</v>
          </cell>
          <cell r="N12798">
            <v>2475</v>
          </cell>
        </row>
        <row r="12799">
          <cell r="B12799" t="str">
            <v>VINHOS</v>
          </cell>
          <cell r="C12799" t="str">
            <v>(-) Custo dos produtos vendidos (CMV)</v>
          </cell>
          <cell r="I12799" t="str">
            <v>janeiro</v>
          </cell>
          <cell r="N12799">
            <v>2909.7</v>
          </cell>
        </row>
        <row r="12800">
          <cell r="B12800" t="str">
            <v>PESCADOS</v>
          </cell>
          <cell r="C12800" t="str">
            <v>(-) Custo dos produtos vendidos (CMV)</v>
          </cell>
          <cell r="I12800" t="str">
            <v>janeiro</v>
          </cell>
          <cell r="N12800">
            <v>152.5</v>
          </cell>
        </row>
        <row r="12801">
          <cell r="B12801" t="str">
            <v>BEBIDAS NAO ALCOOLICAS</v>
          </cell>
          <cell r="C12801" t="str">
            <v>(-) Custo dos produtos vendidos (CMV)</v>
          </cell>
          <cell r="I12801" t="str">
            <v>janeiro</v>
          </cell>
          <cell r="N12801">
            <v>890.59</v>
          </cell>
        </row>
        <row r="12802">
          <cell r="B12802" t="str">
            <v>CARNES E AVES</v>
          </cell>
          <cell r="C12802" t="str">
            <v>(-) Custo dos produtos vendidos (CMV)</v>
          </cell>
          <cell r="I12802" t="str">
            <v>janeiro</v>
          </cell>
          <cell r="N12802">
            <v>1805.91</v>
          </cell>
        </row>
        <row r="12803">
          <cell r="B12803" t="str">
            <v>SECOS - MERCEARIA</v>
          </cell>
          <cell r="C12803" t="str">
            <v>(-) Custo dos produtos vendidos (CMV)</v>
          </cell>
          <cell r="I12803" t="str">
            <v>janeiro</v>
          </cell>
          <cell r="N12803">
            <v>56.18</v>
          </cell>
        </row>
        <row r="12804">
          <cell r="B12804" t="str">
            <v>CARNES E AVES</v>
          </cell>
          <cell r="C12804" t="str">
            <v>(-) Custo dos produtos vendidos (CMV)</v>
          </cell>
          <cell r="I12804" t="str">
            <v>janeiro</v>
          </cell>
          <cell r="N12804">
            <v>123.32</v>
          </cell>
        </row>
        <row r="12805">
          <cell r="B12805" t="str">
            <v>PESCADOS</v>
          </cell>
          <cell r="C12805" t="str">
            <v>(-) Custo dos produtos vendidos (CMV)</v>
          </cell>
          <cell r="I12805" t="str">
            <v>janeiro</v>
          </cell>
          <cell r="N12805">
            <v>231.8</v>
          </cell>
        </row>
        <row r="12806">
          <cell r="B12806" t="str">
            <v>ENLATADOS E CONSERVAS</v>
          </cell>
          <cell r="C12806" t="str">
            <v>(-) Custo dos produtos vendidos (CMV)</v>
          </cell>
          <cell r="I12806" t="str">
            <v>janeiro</v>
          </cell>
          <cell r="N12806">
            <v>285</v>
          </cell>
        </row>
        <row r="12807">
          <cell r="B12807" t="str">
            <v>LATICINIOS / OVOS</v>
          </cell>
          <cell r="C12807" t="str">
            <v>(-) Custo dos produtos vendidos (CMV)</v>
          </cell>
          <cell r="I12807" t="str">
            <v>janeiro</v>
          </cell>
          <cell r="N12807">
            <v>379.8</v>
          </cell>
        </row>
        <row r="12808">
          <cell r="B12808" t="str">
            <v>GELO</v>
          </cell>
          <cell r="C12808" t="str">
            <v>(-) Custo dos produtos vendidos (CMV)</v>
          </cell>
          <cell r="I12808" t="str">
            <v>janeiro</v>
          </cell>
          <cell r="N12808">
            <v>857.5</v>
          </cell>
        </row>
        <row r="12809">
          <cell r="B12809" t="str">
            <v>VINHOS</v>
          </cell>
          <cell r="C12809" t="str">
            <v>(-) Custo dos produtos vendidos (CMV)</v>
          </cell>
          <cell r="I12809" t="str">
            <v>janeiro</v>
          </cell>
          <cell r="N12809">
            <v>936</v>
          </cell>
        </row>
        <row r="12810">
          <cell r="B12810" t="str">
            <v>CARNES E AVES</v>
          </cell>
          <cell r="C12810" t="str">
            <v>(-) Custo dos produtos vendidos (CMV)</v>
          </cell>
          <cell r="I12810" t="str">
            <v>janeiro</v>
          </cell>
          <cell r="N12810">
            <v>1239.3399999999999</v>
          </cell>
        </row>
        <row r="12811">
          <cell r="B12811" t="str">
            <v>PESCADOS</v>
          </cell>
          <cell r="C12811" t="str">
            <v>(-) Custo dos produtos vendidos (CMV)</v>
          </cell>
          <cell r="I12811" t="str">
            <v>janeiro</v>
          </cell>
          <cell r="N12811">
            <v>1456.38</v>
          </cell>
        </row>
        <row r="12812">
          <cell r="B12812" t="str">
            <v>CARNES E AVES</v>
          </cell>
          <cell r="C12812" t="str">
            <v>(-) Custo dos produtos vendidos (CMV)</v>
          </cell>
          <cell r="I12812" t="str">
            <v>janeiro</v>
          </cell>
          <cell r="N12812">
            <v>1882.59</v>
          </cell>
        </row>
        <row r="12813">
          <cell r="B12813" t="str">
            <v>CARNES E AVES</v>
          </cell>
          <cell r="C12813" t="str">
            <v>(-) Custo dos produtos vendidos (CMV)</v>
          </cell>
          <cell r="I12813" t="str">
            <v>janeiro</v>
          </cell>
          <cell r="N12813">
            <v>2351.23</v>
          </cell>
        </row>
        <row r="12814">
          <cell r="B12814" t="str">
            <v>CARNES E AVES</v>
          </cell>
          <cell r="C12814" t="str">
            <v>(-) Custo dos produtos vendidos (CMV)</v>
          </cell>
          <cell r="I12814" t="str">
            <v>janeiro</v>
          </cell>
          <cell r="N12814">
            <v>3334.06</v>
          </cell>
        </row>
        <row r="12815">
          <cell r="B12815" t="str">
            <v>HORTIFRUTI</v>
          </cell>
          <cell r="C12815" t="str">
            <v>(-) Custo dos produtos vendidos (CMV)</v>
          </cell>
          <cell r="I12815" t="str">
            <v>janeiro</v>
          </cell>
          <cell r="N12815">
            <v>4497.46</v>
          </cell>
        </row>
        <row r="12816">
          <cell r="B12816" t="str">
            <v>BEBIDAS NAO ALCOOLICAS</v>
          </cell>
          <cell r="C12816" t="str">
            <v>(-) Custo dos produtos vendidos (CMV)</v>
          </cell>
          <cell r="I12816" t="str">
            <v>janeiro</v>
          </cell>
          <cell r="N12816">
            <v>146.47999999999999</v>
          </cell>
        </row>
        <row r="12817">
          <cell r="B12817" t="str">
            <v>HORTIFRUTI</v>
          </cell>
          <cell r="C12817" t="str">
            <v>(-) Custo dos produtos vendidos (CMV)</v>
          </cell>
          <cell r="I12817" t="str">
            <v>janeiro</v>
          </cell>
          <cell r="N12817">
            <v>241.77</v>
          </cell>
        </row>
        <row r="12818">
          <cell r="B12818" t="str">
            <v>PAES, MASSAS E SALGADOS</v>
          </cell>
          <cell r="C12818" t="str">
            <v>(-) Custo dos produtos vendidos (CMV)</v>
          </cell>
          <cell r="I12818" t="str">
            <v>janeiro</v>
          </cell>
          <cell r="N12818">
            <v>288</v>
          </cell>
        </row>
        <row r="12819">
          <cell r="B12819" t="str">
            <v>CARNES E AVES</v>
          </cell>
          <cell r="C12819" t="str">
            <v>(-) Custo dos produtos vendidos (CMV)</v>
          </cell>
          <cell r="I12819" t="str">
            <v>janeiro</v>
          </cell>
          <cell r="N12819">
            <v>1844.42</v>
          </cell>
        </row>
        <row r="12820">
          <cell r="B12820" t="str">
            <v>ENLATADOS E CONSERVAS</v>
          </cell>
          <cell r="C12820" t="str">
            <v>(-) Custo dos produtos vendidos (CMV)</v>
          </cell>
          <cell r="I12820" t="str">
            <v>janeiro</v>
          </cell>
          <cell r="N12820">
            <v>2037.05</v>
          </cell>
        </row>
        <row r="12821">
          <cell r="B12821" t="str">
            <v>CARVAO</v>
          </cell>
          <cell r="C12821" t="str">
            <v>(-) Custo dos produtos vendidos (CMV)</v>
          </cell>
          <cell r="I12821" t="str">
            <v>janeiro</v>
          </cell>
          <cell r="N12821">
            <v>2040</v>
          </cell>
        </row>
        <row r="12822">
          <cell r="B12822" t="str">
            <v>FRIOS E CONGELADOS</v>
          </cell>
          <cell r="C12822" t="str">
            <v>(-) Custo dos produtos vendidos (CMV)</v>
          </cell>
          <cell r="I12822" t="str">
            <v>janeiro</v>
          </cell>
          <cell r="N12822">
            <v>2099.91</v>
          </cell>
        </row>
        <row r="12823">
          <cell r="B12823" t="str">
            <v>PESCADOS</v>
          </cell>
          <cell r="C12823" t="str">
            <v>(-) Custo dos produtos vendidos (CMV)</v>
          </cell>
          <cell r="I12823" t="str">
            <v>janeiro</v>
          </cell>
          <cell r="N12823">
            <v>5088.96</v>
          </cell>
        </row>
        <row r="12824">
          <cell r="B12824" t="str">
            <v>FRETE DE INSUMOS</v>
          </cell>
          <cell r="C12824" t="str">
            <v>(-) Custo dos produtos vendidos (CMV)</v>
          </cell>
          <cell r="I12824" t="str">
            <v>fevereiro</v>
          </cell>
          <cell r="N12824">
            <v>32</v>
          </cell>
        </row>
        <row r="12825">
          <cell r="B12825" t="str">
            <v>HORTIFRUTI</v>
          </cell>
          <cell r="C12825" t="str">
            <v>(-) Custo dos produtos vendidos (CMV)</v>
          </cell>
          <cell r="I12825" t="str">
            <v>fevereiro</v>
          </cell>
          <cell r="N12825">
            <v>160.80000000000001</v>
          </cell>
        </row>
        <row r="12826">
          <cell r="B12826" t="str">
            <v>PESCADOS</v>
          </cell>
          <cell r="C12826" t="str">
            <v>(-) Custo dos produtos vendidos (CMV)</v>
          </cell>
          <cell r="I12826" t="str">
            <v>fevereiro</v>
          </cell>
          <cell r="N12826">
            <v>213.5</v>
          </cell>
        </row>
        <row r="12827">
          <cell r="B12827" t="str">
            <v>SECOS - MERCEARIA</v>
          </cell>
          <cell r="C12827" t="str">
            <v>(-) Custo dos produtos vendidos (CMV)</v>
          </cell>
          <cell r="I12827" t="str">
            <v>fevereiro</v>
          </cell>
          <cell r="N12827">
            <v>229.9</v>
          </cell>
        </row>
        <row r="12828">
          <cell r="B12828" t="str">
            <v>CARNES E AVES</v>
          </cell>
          <cell r="C12828" t="str">
            <v>(-) Custo dos produtos vendidos (CMV)</v>
          </cell>
          <cell r="I12828" t="str">
            <v>fevereiro</v>
          </cell>
          <cell r="N12828">
            <v>429.6</v>
          </cell>
        </row>
        <row r="12829">
          <cell r="B12829" t="str">
            <v>BEBIDAS ALCOOLICAS</v>
          </cell>
          <cell r="C12829" t="str">
            <v>(-) Custo dos produtos vendidos (CMV)</v>
          </cell>
          <cell r="I12829" t="str">
            <v>fevereiro</v>
          </cell>
          <cell r="N12829">
            <v>492.8</v>
          </cell>
        </row>
        <row r="12830">
          <cell r="B12830" t="str">
            <v>GELO</v>
          </cell>
          <cell r="C12830" t="str">
            <v>(-) Custo dos produtos vendidos (CMV)</v>
          </cell>
          <cell r="I12830" t="str">
            <v>fevereiro</v>
          </cell>
          <cell r="N12830">
            <v>578</v>
          </cell>
        </row>
        <row r="12831">
          <cell r="B12831" t="str">
            <v>HORTIFRUTI</v>
          </cell>
          <cell r="C12831" t="str">
            <v>(-) Custo dos produtos vendidos (CMV)</v>
          </cell>
          <cell r="I12831" t="str">
            <v>fevereiro</v>
          </cell>
          <cell r="N12831">
            <v>625.4</v>
          </cell>
        </row>
        <row r="12832">
          <cell r="B12832" t="str">
            <v>BEBIDAS NAO ALCOOLICAS</v>
          </cell>
          <cell r="C12832" t="str">
            <v>(-) Custo dos produtos vendidos (CMV)</v>
          </cell>
          <cell r="I12832" t="str">
            <v>fevereiro</v>
          </cell>
          <cell r="N12832">
            <v>657.6</v>
          </cell>
        </row>
        <row r="12833">
          <cell r="B12833" t="str">
            <v>CARNES E AVES</v>
          </cell>
          <cell r="C12833" t="str">
            <v>(-) Custo dos produtos vendidos (CMV)</v>
          </cell>
          <cell r="I12833" t="str">
            <v>fevereiro</v>
          </cell>
          <cell r="N12833">
            <v>1685.37</v>
          </cell>
        </row>
        <row r="12834">
          <cell r="B12834" t="str">
            <v>CARNES E AVES</v>
          </cell>
          <cell r="C12834" t="str">
            <v>(-) Custo dos produtos vendidos (CMV)</v>
          </cell>
          <cell r="I12834" t="str">
            <v>fevereiro</v>
          </cell>
          <cell r="N12834">
            <v>1839</v>
          </cell>
        </row>
        <row r="12835">
          <cell r="B12835" t="str">
            <v>CARNES E AVES</v>
          </cell>
          <cell r="C12835" t="str">
            <v>(-) Custo dos produtos vendidos (CMV)</v>
          </cell>
          <cell r="I12835" t="str">
            <v>fevereiro</v>
          </cell>
          <cell r="N12835">
            <v>1861.5</v>
          </cell>
        </row>
        <row r="12836">
          <cell r="B12836" t="str">
            <v>BEBIDAS NAO ALCOOLICAS</v>
          </cell>
          <cell r="C12836" t="str">
            <v>(-) Custo dos produtos vendidos (CMV)</v>
          </cell>
          <cell r="I12836" t="str">
            <v>fevereiro</v>
          </cell>
          <cell r="N12836">
            <v>1959.25</v>
          </cell>
        </row>
        <row r="12837">
          <cell r="B12837" t="str">
            <v>BEBIDAS ALCOOLICAS</v>
          </cell>
          <cell r="C12837" t="str">
            <v>(-) Custo dos produtos vendidos (CMV)</v>
          </cell>
          <cell r="I12837" t="str">
            <v>fevereiro</v>
          </cell>
          <cell r="N12837">
            <v>2003.35</v>
          </cell>
        </row>
        <row r="12838">
          <cell r="B12838" t="str">
            <v>BEBIDAS NAO ALCOOLICAS</v>
          </cell>
          <cell r="C12838" t="str">
            <v>(-) Custo dos produtos vendidos (CMV)</v>
          </cell>
          <cell r="I12838" t="str">
            <v>fevereiro</v>
          </cell>
          <cell r="N12838">
            <v>2182.98</v>
          </cell>
        </row>
        <row r="12839">
          <cell r="B12839" t="str">
            <v>VINHOS</v>
          </cell>
          <cell r="C12839" t="str">
            <v>(-) Custo dos produtos vendidos (CMV)</v>
          </cell>
          <cell r="I12839" t="str">
            <v>fevereiro</v>
          </cell>
          <cell r="N12839">
            <v>2909.7</v>
          </cell>
        </row>
        <row r="12840">
          <cell r="B12840" t="str">
            <v>SECOS - MERCEARIA</v>
          </cell>
          <cell r="C12840" t="str">
            <v>(-) Custo dos produtos vendidos (CMV)</v>
          </cell>
          <cell r="I12840" t="str">
            <v>fevereiro</v>
          </cell>
          <cell r="N12840">
            <v>4748.3599999999997</v>
          </cell>
        </row>
        <row r="12841">
          <cell r="B12841" t="str">
            <v>HORTIFRUTI</v>
          </cell>
          <cell r="C12841" t="str">
            <v>(-) Custo dos produtos vendidos (CMV)</v>
          </cell>
          <cell r="I12841" t="str">
            <v>fevereiro</v>
          </cell>
          <cell r="N12841">
            <v>141.93</v>
          </cell>
        </row>
        <row r="12842">
          <cell r="B12842" t="str">
            <v>PESCADOS</v>
          </cell>
          <cell r="C12842" t="str">
            <v>(-) Custo dos produtos vendidos (CMV)</v>
          </cell>
          <cell r="I12842" t="str">
            <v>fevereiro</v>
          </cell>
          <cell r="N12842">
            <v>152.5</v>
          </cell>
        </row>
        <row r="12843">
          <cell r="B12843" t="str">
            <v>LATICINIOS / OVOS</v>
          </cell>
          <cell r="C12843" t="str">
            <v>(-) Custo dos produtos vendidos (CMV)</v>
          </cell>
          <cell r="I12843" t="str">
            <v>fevereiro</v>
          </cell>
          <cell r="N12843">
            <v>379.8</v>
          </cell>
        </row>
        <row r="12844">
          <cell r="B12844" t="str">
            <v>GELO</v>
          </cell>
          <cell r="C12844" t="str">
            <v>(-) Custo dos produtos vendidos (CMV)</v>
          </cell>
          <cell r="I12844" t="str">
            <v>fevereiro</v>
          </cell>
          <cell r="N12844">
            <v>1137</v>
          </cell>
        </row>
        <row r="12845">
          <cell r="B12845" t="str">
            <v>LATICINIOS / OVOS</v>
          </cell>
          <cell r="C12845" t="str">
            <v>(-) Custo dos produtos vendidos (CMV)</v>
          </cell>
          <cell r="I12845" t="str">
            <v>fevereiro</v>
          </cell>
          <cell r="N12845">
            <v>1352.52</v>
          </cell>
        </row>
        <row r="12846">
          <cell r="B12846" t="str">
            <v>CARNES E AVES</v>
          </cell>
          <cell r="C12846" t="str">
            <v>(-) Custo dos produtos vendidos (CMV)</v>
          </cell>
          <cell r="I12846" t="str">
            <v>fevereiro</v>
          </cell>
          <cell r="N12846">
            <v>1501.5</v>
          </cell>
        </row>
        <row r="12847">
          <cell r="B12847" t="str">
            <v>CARVAO</v>
          </cell>
          <cell r="C12847" t="str">
            <v>(-) Custo dos produtos vendidos (CMV)</v>
          </cell>
          <cell r="I12847" t="str">
            <v>fevereiro</v>
          </cell>
          <cell r="N12847">
            <v>1632</v>
          </cell>
        </row>
        <row r="12848">
          <cell r="B12848" t="str">
            <v>PESCADOS</v>
          </cell>
          <cell r="C12848" t="str">
            <v>(-) Custo dos produtos vendidos (CMV)</v>
          </cell>
          <cell r="I12848" t="str">
            <v>fevereiro</v>
          </cell>
          <cell r="N12848">
            <v>1797.6</v>
          </cell>
        </row>
        <row r="12849">
          <cell r="B12849" t="str">
            <v>CARNES E AVES</v>
          </cell>
          <cell r="C12849" t="str">
            <v>(-) Custo dos produtos vendidos (CMV)</v>
          </cell>
          <cell r="I12849" t="str">
            <v>fevereiro</v>
          </cell>
          <cell r="N12849">
            <v>2066.15</v>
          </cell>
        </row>
        <row r="12850">
          <cell r="B12850" t="str">
            <v>CARNES E AVES</v>
          </cell>
          <cell r="C12850" t="str">
            <v>(-) Custo dos produtos vendidos (CMV)</v>
          </cell>
          <cell r="I12850" t="str">
            <v>fevereiro</v>
          </cell>
          <cell r="N12850">
            <v>2168.16</v>
          </cell>
        </row>
        <row r="12851">
          <cell r="B12851" t="str">
            <v>CARNES E AVES</v>
          </cell>
          <cell r="C12851" t="str">
            <v>(-) Custo dos produtos vendidos (CMV)</v>
          </cell>
          <cell r="I12851" t="str">
            <v>fevereiro</v>
          </cell>
          <cell r="N12851">
            <v>3229.79</v>
          </cell>
        </row>
        <row r="12852">
          <cell r="B12852" t="str">
            <v>PAES, MASSAS E SALGADOS</v>
          </cell>
          <cell r="C12852" t="str">
            <v>(-) Custo dos produtos vendidos (CMV)</v>
          </cell>
          <cell r="I12852" t="str">
            <v>fevereiro</v>
          </cell>
          <cell r="N12852">
            <v>3777</v>
          </cell>
        </row>
        <row r="12853">
          <cell r="B12853" t="str">
            <v>PESCADOS</v>
          </cell>
          <cell r="C12853" t="str">
            <v>(-) Custo dos produtos vendidos (CMV)</v>
          </cell>
          <cell r="I12853" t="str">
            <v>fevereiro</v>
          </cell>
          <cell r="N12853">
            <v>4883.2</v>
          </cell>
        </row>
        <row r="12854">
          <cell r="B12854" t="str">
            <v>PESCADOS</v>
          </cell>
          <cell r="C12854" t="str">
            <v>(-) Custo dos produtos vendidos (CMV)</v>
          </cell>
          <cell r="I12854" t="str">
            <v>fevereiro</v>
          </cell>
          <cell r="N12854">
            <v>4966.5</v>
          </cell>
        </row>
        <row r="12855">
          <cell r="B12855" t="str">
            <v>PESCADOS</v>
          </cell>
          <cell r="C12855" t="str">
            <v>(-) Custo dos produtos vendidos (CMV)</v>
          </cell>
          <cell r="I12855" t="str">
            <v>fevereiro</v>
          </cell>
          <cell r="N12855">
            <v>213.5</v>
          </cell>
        </row>
        <row r="12856">
          <cell r="B12856" t="str">
            <v>FRIOS E CONGELADOS</v>
          </cell>
          <cell r="C12856" t="str">
            <v>(-) Custo dos produtos vendidos (CMV)</v>
          </cell>
          <cell r="I12856" t="str">
            <v>fevereiro</v>
          </cell>
          <cell r="N12856">
            <v>313.83999999999997</v>
          </cell>
        </row>
        <row r="12857">
          <cell r="B12857" t="str">
            <v>FRIOS E CONGELADOS</v>
          </cell>
          <cell r="C12857" t="str">
            <v>(-) Custo dos produtos vendidos (CMV)</v>
          </cell>
          <cell r="I12857" t="str">
            <v>fevereiro</v>
          </cell>
          <cell r="N12857">
            <v>332.4</v>
          </cell>
        </row>
        <row r="12858">
          <cell r="B12858" t="str">
            <v>SECOS - MERCEARIA</v>
          </cell>
          <cell r="C12858" t="str">
            <v>(-) Custo dos produtos vendidos (CMV)</v>
          </cell>
          <cell r="I12858" t="str">
            <v>fevereiro</v>
          </cell>
          <cell r="N12858">
            <v>490.76</v>
          </cell>
        </row>
        <row r="12859">
          <cell r="B12859" t="str">
            <v>BEBIDAS ALCOOLICAS</v>
          </cell>
          <cell r="C12859" t="str">
            <v>(-) Custo dos produtos vendidos (CMV)</v>
          </cell>
          <cell r="I12859" t="str">
            <v>fevereiro</v>
          </cell>
          <cell r="N12859">
            <v>506.1</v>
          </cell>
        </row>
        <row r="12860">
          <cell r="B12860" t="str">
            <v>LATICINIOS / OVOS</v>
          </cell>
          <cell r="C12860" t="str">
            <v>(-) Custo dos produtos vendidos (CMV)</v>
          </cell>
          <cell r="I12860" t="str">
            <v>fevereiro</v>
          </cell>
          <cell r="N12860">
            <v>558</v>
          </cell>
        </row>
        <row r="12861">
          <cell r="B12861" t="str">
            <v>PAES, MASSAS E SALGADOS</v>
          </cell>
          <cell r="C12861" t="str">
            <v>(-) Custo dos produtos vendidos (CMV)</v>
          </cell>
          <cell r="I12861" t="str">
            <v>fevereiro</v>
          </cell>
          <cell r="N12861">
            <v>1500</v>
          </cell>
        </row>
        <row r="12862">
          <cell r="B12862" t="str">
            <v>CARNES E AVES</v>
          </cell>
          <cell r="C12862" t="str">
            <v>(-) Custo dos produtos vendidos (CMV)</v>
          </cell>
          <cell r="I12862" t="str">
            <v>fevereiro</v>
          </cell>
          <cell r="N12862">
            <v>8811.7199999999993</v>
          </cell>
        </row>
        <row r="12863">
          <cell r="B12863" t="str">
            <v>ENLATADOS E CONSERVAS</v>
          </cell>
          <cell r="C12863" t="str">
            <v>(-) Custo dos produtos vendidos (CMV)</v>
          </cell>
          <cell r="I12863" t="str">
            <v>fevereiro</v>
          </cell>
          <cell r="N12863">
            <v>190</v>
          </cell>
        </row>
        <row r="12864">
          <cell r="B12864" t="str">
            <v>SECOS - MERCEARIA</v>
          </cell>
          <cell r="C12864" t="str">
            <v>(-) Custo dos produtos vendidos (CMV)</v>
          </cell>
          <cell r="I12864" t="str">
            <v>fevereiro</v>
          </cell>
          <cell r="N12864">
            <v>280.74</v>
          </cell>
        </row>
        <row r="12865">
          <cell r="B12865" t="str">
            <v>PAES, MASSAS E SALGADOS</v>
          </cell>
          <cell r="C12865" t="str">
            <v>(-) Custo dos produtos vendidos (CMV)</v>
          </cell>
          <cell r="I12865" t="str">
            <v>fevereiro</v>
          </cell>
          <cell r="N12865">
            <v>366.72</v>
          </cell>
        </row>
        <row r="12866">
          <cell r="B12866" t="str">
            <v>HORTIFRUTI</v>
          </cell>
          <cell r="C12866" t="str">
            <v>(-) Custo dos produtos vendidos (CMV)</v>
          </cell>
          <cell r="I12866" t="str">
            <v>fevereiro</v>
          </cell>
          <cell r="N12866">
            <v>392.5</v>
          </cell>
        </row>
        <row r="12867">
          <cell r="B12867" t="str">
            <v>BEBIDAS ALCOOLICAS</v>
          </cell>
          <cell r="C12867" t="str">
            <v>(-) Custo dos produtos vendidos (CMV)</v>
          </cell>
          <cell r="I12867" t="str">
            <v>fevereiro</v>
          </cell>
          <cell r="N12867">
            <v>474.4</v>
          </cell>
        </row>
        <row r="12868">
          <cell r="B12868" t="str">
            <v>LATICINIOS / OVOS</v>
          </cell>
          <cell r="C12868" t="str">
            <v>(-) Custo dos produtos vendidos (CMV)</v>
          </cell>
          <cell r="I12868" t="str">
            <v>fevereiro</v>
          </cell>
          <cell r="N12868">
            <v>474.75</v>
          </cell>
        </row>
        <row r="12869">
          <cell r="B12869" t="str">
            <v>BEBIDAS ALCOOLICAS</v>
          </cell>
          <cell r="C12869" t="str">
            <v>(-) Custo dos produtos vendidos (CMV)</v>
          </cell>
          <cell r="I12869" t="str">
            <v>fevereiro</v>
          </cell>
          <cell r="N12869">
            <v>881.4</v>
          </cell>
        </row>
        <row r="12870">
          <cell r="B12870" t="str">
            <v>CARNES E AVES</v>
          </cell>
          <cell r="C12870" t="str">
            <v>(-) Custo dos produtos vendidos (CMV)</v>
          </cell>
          <cell r="I12870" t="str">
            <v>fevereiro</v>
          </cell>
          <cell r="N12870">
            <v>925.97</v>
          </cell>
        </row>
        <row r="12871">
          <cell r="B12871" t="str">
            <v>CERVEJA</v>
          </cell>
          <cell r="C12871" t="str">
            <v>(-) Custo dos produtos vendidos (CMV)</v>
          </cell>
          <cell r="I12871" t="str">
            <v>fevereiro</v>
          </cell>
          <cell r="N12871">
            <v>1018.31</v>
          </cell>
        </row>
        <row r="12872">
          <cell r="B12872" t="str">
            <v>VINHOS</v>
          </cell>
          <cell r="C12872" t="str">
            <v>(-) Custo dos produtos vendidos (CMV)</v>
          </cell>
          <cell r="I12872" t="str">
            <v>fevereiro</v>
          </cell>
          <cell r="N12872">
            <v>1686</v>
          </cell>
        </row>
        <row r="12873">
          <cell r="B12873" t="str">
            <v>CARNES E AVES</v>
          </cell>
          <cell r="C12873" t="str">
            <v>(-) Custo dos produtos vendidos (CMV)</v>
          </cell>
          <cell r="I12873" t="str">
            <v>fevereiro</v>
          </cell>
          <cell r="N12873">
            <v>1706.44</v>
          </cell>
        </row>
        <row r="12874">
          <cell r="B12874" t="str">
            <v>CARNES E AVES</v>
          </cell>
          <cell r="C12874" t="str">
            <v>(-) Custo dos produtos vendidos (CMV)</v>
          </cell>
          <cell r="I12874" t="str">
            <v>fevereiro</v>
          </cell>
          <cell r="N12874">
            <v>1882.59</v>
          </cell>
        </row>
        <row r="12875">
          <cell r="B12875" t="str">
            <v>CARNES E AVES</v>
          </cell>
          <cell r="C12875" t="str">
            <v>(-) Custo dos produtos vendidos (CMV)</v>
          </cell>
          <cell r="I12875" t="str">
            <v>fevereiro</v>
          </cell>
          <cell r="N12875">
            <v>1892.93</v>
          </cell>
        </row>
        <row r="12876">
          <cell r="B12876" t="str">
            <v>CARNES E AVES</v>
          </cell>
          <cell r="C12876" t="str">
            <v>(-) Custo dos produtos vendidos (CMV)</v>
          </cell>
          <cell r="I12876" t="str">
            <v>fevereiro</v>
          </cell>
          <cell r="N12876">
            <v>1909.6</v>
          </cell>
        </row>
        <row r="12877">
          <cell r="B12877" t="str">
            <v>PESCADOS</v>
          </cell>
          <cell r="C12877" t="str">
            <v>(-) Custo dos produtos vendidos (CMV)</v>
          </cell>
          <cell r="I12877" t="str">
            <v>fevereiro</v>
          </cell>
          <cell r="N12877">
            <v>2193.56</v>
          </cell>
        </row>
        <row r="12878">
          <cell r="B12878" t="str">
            <v>CERVEJA</v>
          </cell>
          <cell r="C12878" t="str">
            <v>(-) Custo dos produtos vendidos (CMV)</v>
          </cell>
          <cell r="I12878" t="str">
            <v>fevereiro</v>
          </cell>
          <cell r="N12878">
            <v>2237.4</v>
          </cell>
        </row>
        <row r="12879">
          <cell r="B12879" t="str">
            <v>CARNES E AVES</v>
          </cell>
          <cell r="C12879" t="str">
            <v>(-) Custo dos produtos vendidos (CMV)</v>
          </cell>
          <cell r="I12879" t="str">
            <v>fevereiro</v>
          </cell>
          <cell r="N12879">
            <v>2351.2199999999998</v>
          </cell>
        </row>
        <row r="12880">
          <cell r="B12880" t="str">
            <v>CARNES E AVES</v>
          </cell>
          <cell r="C12880" t="str">
            <v>(-) Custo dos produtos vendidos (CMV)</v>
          </cell>
          <cell r="I12880" t="str">
            <v>fevereiro</v>
          </cell>
          <cell r="N12880">
            <v>3334.06</v>
          </cell>
        </row>
        <row r="12881">
          <cell r="B12881" t="str">
            <v>CARNES E AVES</v>
          </cell>
          <cell r="C12881" t="str">
            <v>(-) Custo dos produtos vendidos (CMV)</v>
          </cell>
          <cell r="I12881" t="str">
            <v>fevereiro</v>
          </cell>
          <cell r="N12881">
            <v>3697.22</v>
          </cell>
        </row>
        <row r="12882">
          <cell r="B12882" t="str">
            <v>CARNES E AVES</v>
          </cell>
          <cell r="C12882" t="str">
            <v>(-) Custo dos produtos vendidos (CMV)</v>
          </cell>
          <cell r="I12882" t="str">
            <v>fevereiro</v>
          </cell>
          <cell r="N12882">
            <v>3773.55</v>
          </cell>
        </row>
        <row r="12883">
          <cell r="B12883" t="str">
            <v>SECOS - MERCEARIA</v>
          </cell>
          <cell r="C12883" t="str">
            <v>(-) Custo dos produtos vendidos (CMV)</v>
          </cell>
          <cell r="I12883" t="str">
            <v>fevereiro</v>
          </cell>
          <cell r="N12883">
            <v>5475.35</v>
          </cell>
        </row>
        <row r="12884">
          <cell r="B12884" t="str">
            <v>HORTIFRUTI</v>
          </cell>
          <cell r="C12884" t="str">
            <v>(-) Custo dos produtos vendidos (CMV)</v>
          </cell>
          <cell r="I12884" t="str">
            <v>fevereiro</v>
          </cell>
          <cell r="N12884">
            <v>24.95</v>
          </cell>
        </row>
        <row r="12885">
          <cell r="B12885" t="str">
            <v>FRETE DE INSUMOS</v>
          </cell>
          <cell r="C12885" t="str">
            <v>(-) Custo dos produtos vendidos (CMV)</v>
          </cell>
          <cell r="I12885" t="str">
            <v>fevereiro</v>
          </cell>
          <cell r="N12885">
            <v>38.909999999999997</v>
          </cell>
        </row>
        <row r="12886">
          <cell r="B12886" t="str">
            <v>LATICINIOS / OVOS</v>
          </cell>
          <cell r="C12886" t="str">
            <v>(-) Custo dos produtos vendidos (CMV)</v>
          </cell>
          <cell r="I12886" t="str">
            <v>fevereiro</v>
          </cell>
          <cell r="N12886">
            <v>39.71</v>
          </cell>
        </row>
        <row r="12887">
          <cell r="B12887" t="str">
            <v>HORTIFRUTI</v>
          </cell>
          <cell r="C12887" t="str">
            <v>(-) Custo dos produtos vendidos (CMV)</v>
          </cell>
          <cell r="I12887" t="str">
            <v>fevereiro</v>
          </cell>
          <cell r="N12887">
            <v>116.34</v>
          </cell>
        </row>
        <row r="12888">
          <cell r="B12888" t="str">
            <v>HORTIFRUTI</v>
          </cell>
          <cell r="C12888" t="str">
            <v>(-) Custo dos produtos vendidos (CMV)</v>
          </cell>
          <cell r="I12888" t="str">
            <v>fevereiro</v>
          </cell>
          <cell r="N12888">
            <v>359.58</v>
          </cell>
        </row>
        <row r="12889">
          <cell r="B12889" t="str">
            <v>SECOS - MERCEARIA</v>
          </cell>
          <cell r="C12889" t="str">
            <v>(-) Custo dos produtos vendidos (CMV)</v>
          </cell>
          <cell r="I12889" t="str">
            <v>fevereiro</v>
          </cell>
          <cell r="N12889">
            <v>936.6</v>
          </cell>
        </row>
        <row r="12890">
          <cell r="B12890" t="str">
            <v>SECOS - MERCEARIA</v>
          </cell>
          <cell r="C12890" t="str">
            <v>(-) Custo dos produtos vendidos (CMV)</v>
          </cell>
          <cell r="I12890" t="str">
            <v>fevereiro</v>
          </cell>
          <cell r="N12890">
            <v>1281.6500000000001</v>
          </cell>
        </row>
        <row r="12891">
          <cell r="B12891" t="str">
            <v>LATICINIOS / OVOS</v>
          </cell>
          <cell r="C12891" t="str">
            <v>(-) Custo dos produtos vendidos (CMV)</v>
          </cell>
          <cell r="I12891" t="str">
            <v>fevereiro</v>
          </cell>
          <cell r="N12891">
            <v>1631.57</v>
          </cell>
        </row>
        <row r="12892">
          <cell r="B12892" t="str">
            <v>CARVAO</v>
          </cell>
          <cell r="C12892" t="str">
            <v>(-) Custo dos produtos vendidos (CMV)</v>
          </cell>
          <cell r="I12892" t="str">
            <v>fevereiro</v>
          </cell>
          <cell r="N12892">
            <v>2040</v>
          </cell>
        </row>
        <row r="12893">
          <cell r="B12893" t="str">
            <v>LATICINIOS / OVOS</v>
          </cell>
          <cell r="C12893" t="str">
            <v>(-) Custo dos produtos vendidos (CMV)</v>
          </cell>
          <cell r="I12893" t="str">
            <v>fevereiro</v>
          </cell>
          <cell r="N12893">
            <v>3303.24</v>
          </cell>
        </row>
        <row r="12894">
          <cell r="B12894" t="str">
            <v>PESCADOS</v>
          </cell>
          <cell r="C12894" t="str">
            <v>(-) Custo dos produtos vendidos (CMV)</v>
          </cell>
          <cell r="I12894" t="str">
            <v>fevereiro</v>
          </cell>
          <cell r="N12894">
            <v>4702.32</v>
          </cell>
        </row>
        <row r="12895">
          <cell r="B12895" t="str">
            <v>SECOS - MERCEARIA</v>
          </cell>
          <cell r="C12895" t="str">
            <v>(-) Custo dos produtos vendidos (CMV)</v>
          </cell>
          <cell r="I12895" t="str">
            <v>fevereiro</v>
          </cell>
          <cell r="N12895">
            <v>6239.98</v>
          </cell>
        </row>
        <row r="12896">
          <cell r="B12896" t="str">
            <v>CARNES E AVES</v>
          </cell>
          <cell r="C12896" t="str">
            <v>(-) Custo dos produtos vendidos (CMV)</v>
          </cell>
          <cell r="I12896" t="str">
            <v>fevereiro</v>
          </cell>
          <cell r="N12896">
            <v>39.4</v>
          </cell>
        </row>
        <row r="12897">
          <cell r="B12897" t="str">
            <v>PAES, MASSAS E SALGADOS</v>
          </cell>
          <cell r="C12897" t="str">
            <v>(-) Custo dos produtos vendidos (CMV)</v>
          </cell>
          <cell r="I12897" t="str">
            <v>fevereiro</v>
          </cell>
          <cell r="N12897">
            <v>112.5</v>
          </cell>
        </row>
        <row r="12898">
          <cell r="B12898" t="str">
            <v>PESCADOS</v>
          </cell>
          <cell r="C12898" t="str">
            <v>(-) Custo dos produtos vendidos (CMV)</v>
          </cell>
          <cell r="I12898" t="str">
            <v>fevereiro</v>
          </cell>
          <cell r="N12898">
            <v>152.5</v>
          </cell>
        </row>
        <row r="12899">
          <cell r="B12899" t="str">
            <v>PAES, MASSAS E SALGADOS</v>
          </cell>
          <cell r="C12899" t="str">
            <v>(-) Custo dos produtos vendidos (CMV)</v>
          </cell>
          <cell r="I12899" t="str">
            <v>fevereiro</v>
          </cell>
          <cell r="N12899">
            <v>288</v>
          </cell>
        </row>
        <row r="12900">
          <cell r="B12900" t="str">
            <v>FRIOS E CONGELADOS</v>
          </cell>
          <cell r="C12900" t="str">
            <v>(-) Custo dos produtos vendidos (CMV)</v>
          </cell>
          <cell r="I12900" t="str">
            <v>fevereiro</v>
          </cell>
          <cell r="N12900">
            <v>313.83999999999997</v>
          </cell>
        </row>
        <row r="12901">
          <cell r="B12901" t="str">
            <v>FRIOS E CONGELADOS</v>
          </cell>
          <cell r="C12901" t="str">
            <v>(-) Custo dos produtos vendidos (CMV)</v>
          </cell>
          <cell r="I12901" t="str">
            <v>fevereiro</v>
          </cell>
          <cell r="N12901">
            <v>320</v>
          </cell>
        </row>
        <row r="12902">
          <cell r="B12902" t="str">
            <v>PAES, MASSAS E SALGADOS</v>
          </cell>
          <cell r="C12902" t="str">
            <v>(-) Custo dos produtos vendidos (CMV)</v>
          </cell>
          <cell r="I12902" t="str">
            <v>fevereiro</v>
          </cell>
          <cell r="N12902">
            <v>326.58999999999997</v>
          </cell>
        </row>
        <row r="12903">
          <cell r="B12903" t="str">
            <v>SECOS - MERCEARIA</v>
          </cell>
          <cell r="C12903" t="str">
            <v>(-) Custo dos produtos vendidos (CMV)</v>
          </cell>
          <cell r="I12903" t="str">
            <v>fevereiro</v>
          </cell>
          <cell r="N12903">
            <v>378.8</v>
          </cell>
        </row>
        <row r="12904">
          <cell r="B12904" t="str">
            <v>CARNES E AVES</v>
          </cell>
          <cell r="C12904" t="str">
            <v>(-) Custo dos produtos vendidos (CMV)</v>
          </cell>
          <cell r="I12904" t="str">
            <v>fevereiro</v>
          </cell>
          <cell r="N12904">
            <v>429.6</v>
          </cell>
        </row>
        <row r="12905">
          <cell r="B12905" t="str">
            <v>HORTIFRUTI</v>
          </cell>
          <cell r="C12905" t="str">
            <v>(-) Custo dos produtos vendidos (CMV)</v>
          </cell>
          <cell r="I12905" t="str">
            <v>fevereiro</v>
          </cell>
          <cell r="N12905">
            <v>440.4</v>
          </cell>
        </row>
        <row r="12906">
          <cell r="B12906" t="str">
            <v>SECOS - MERCEARIA</v>
          </cell>
          <cell r="C12906" t="str">
            <v>(-) Custo dos produtos vendidos (CMV)</v>
          </cell>
          <cell r="I12906" t="str">
            <v>fevereiro</v>
          </cell>
          <cell r="N12906">
            <v>443.08</v>
          </cell>
        </row>
        <row r="12907">
          <cell r="B12907" t="str">
            <v>GELO</v>
          </cell>
          <cell r="C12907" t="str">
            <v>(-) Custo dos produtos vendidos (CMV)</v>
          </cell>
          <cell r="I12907" t="str">
            <v>fevereiro</v>
          </cell>
          <cell r="N12907">
            <v>466.2</v>
          </cell>
        </row>
        <row r="12908">
          <cell r="B12908" t="str">
            <v>BEBIDAS NAO ALCOOLICAS</v>
          </cell>
          <cell r="C12908" t="str">
            <v>(-) Custo dos produtos vendidos (CMV)</v>
          </cell>
          <cell r="I12908" t="str">
            <v>fevereiro</v>
          </cell>
          <cell r="N12908">
            <v>507.63</v>
          </cell>
        </row>
        <row r="12909">
          <cell r="B12909" t="str">
            <v>LATICINIOS / OVOS</v>
          </cell>
          <cell r="C12909" t="str">
            <v>(-) Custo dos produtos vendidos (CMV)</v>
          </cell>
          <cell r="I12909" t="str">
            <v>fevereiro</v>
          </cell>
          <cell r="N12909">
            <v>537.5</v>
          </cell>
        </row>
        <row r="12910">
          <cell r="B12910" t="str">
            <v>FRIOS E CONGELADOS</v>
          </cell>
          <cell r="C12910" t="str">
            <v>(-) Custo dos produtos vendidos (CMV)</v>
          </cell>
          <cell r="I12910" t="str">
            <v>fevereiro</v>
          </cell>
          <cell r="N12910">
            <v>840.2</v>
          </cell>
        </row>
        <row r="12911">
          <cell r="B12911" t="str">
            <v>BEBIDAS ALCOOLICAS</v>
          </cell>
          <cell r="C12911" t="str">
            <v>(-) Custo dos produtos vendidos (CMV)</v>
          </cell>
          <cell r="I12911" t="str">
            <v>fevereiro</v>
          </cell>
          <cell r="N12911">
            <v>881.4</v>
          </cell>
        </row>
        <row r="12912">
          <cell r="B12912" t="str">
            <v>FRIOS E CONGELADOS</v>
          </cell>
          <cell r="C12912" t="str">
            <v>(-) Custo dos produtos vendidos (CMV)</v>
          </cell>
          <cell r="I12912" t="str">
            <v>fevereiro</v>
          </cell>
          <cell r="N12912">
            <v>922.32</v>
          </cell>
        </row>
        <row r="12913">
          <cell r="B12913" t="str">
            <v>SECOS - MERCEARIA</v>
          </cell>
          <cell r="C12913" t="str">
            <v>(-) Custo dos produtos vendidos (CMV)</v>
          </cell>
          <cell r="I12913" t="str">
            <v>fevereiro</v>
          </cell>
          <cell r="N12913">
            <v>1030.23</v>
          </cell>
        </row>
        <row r="12914">
          <cell r="B12914" t="str">
            <v>LATICINIOS / OVOS</v>
          </cell>
          <cell r="C12914" t="str">
            <v>(-) Custo dos produtos vendidos (CMV)</v>
          </cell>
          <cell r="I12914" t="str">
            <v>fevereiro</v>
          </cell>
          <cell r="N12914">
            <v>1074.48</v>
          </cell>
        </row>
        <row r="12915">
          <cell r="B12915" t="str">
            <v>SECOS - MERCEARIA</v>
          </cell>
          <cell r="C12915" t="str">
            <v>(-) Custo dos produtos vendidos (CMV)</v>
          </cell>
          <cell r="I12915" t="str">
            <v>fevereiro</v>
          </cell>
          <cell r="N12915">
            <v>1079.22</v>
          </cell>
        </row>
        <row r="12916">
          <cell r="B12916" t="str">
            <v>PAES, MASSAS E SALGADOS</v>
          </cell>
          <cell r="C12916" t="str">
            <v>(-) Custo dos produtos vendidos (CMV)</v>
          </cell>
          <cell r="I12916" t="str">
            <v>fevereiro</v>
          </cell>
          <cell r="N12916">
            <v>1256.6400000000001</v>
          </cell>
        </row>
        <row r="12917">
          <cell r="B12917" t="str">
            <v>SECOS - MERCEARIA</v>
          </cell>
          <cell r="C12917" t="str">
            <v>(-) Custo dos produtos vendidos (CMV)</v>
          </cell>
          <cell r="I12917" t="str">
            <v>fevereiro</v>
          </cell>
          <cell r="N12917">
            <v>1272.8</v>
          </cell>
        </row>
        <row r="12918">
          <cell r="B12918" t="str">
            <v>CARNES E AVES</v>
          </cell>
          <cell r="C12918" t="str">
            <v>(-) Custo dos produtos vendidos (CMV)</v>
          </cell>
          <cell r="I12918" t="str">
            <v>fevereiro</v>
          </cell>
          <cell r="N12918">
            <v>1930.12</v>
          </cell>
        </row>
        <row r="12919">
          <cell r="B12919" t="str">
            <v>HORTIFRUTI</v>
          </cell>
          <cell r="C12919" t="str">
            <v>(-) Custo dos produtos vendidos (CMV)</v>
          </cell>
          <cell r="I12919" t="str">
            <v>fevereiro</v>
          </cell>
          <cell r="N12919">
            <v>2051.19</v>
          </cell>
        </row>
        <row r="12920">
          <cell r="B12920" t="str">
            <v>CARNES E AVES</v>
          </cell>
          <cell r="C12920" t="str">
            <v>(-) Custo dos produtos vendidos (CMV)</v>
          </cell>
          <cell r="I12920" t="str">
            <v>fevereiro</v>
          </cell>
          <cell r="N12920">
            <v>2056.9699999999998</v>
          </cell>
        </row>
        <row r="12921">
          <cell r="B12921" t="str">
            <v>SECOS - MERCEARIA</v>
          </cell>
          <cell r="C12921" t="str">
            <v>(-) Custo dos produtos vendidos (CMV)</v>
          </cell>
          <cell r="I12921" t="str">
            <v>fevereiro</v>
          </cell>
          <cell r="N12921">
            <v>2086.83</v>
          </cell>
        </row>
        <row r="12922">
          <cell r="B12922" t="str">
            <v>BEBIDAS NAO ALCOOLICAS</v>
          </cell>
          <cell r="C12922" t="str">
            <v>(-) Custo dos produtos vendidos (CMV)</v>
          </cell>
          <cell r="I12922" t="str">
            <v>fevereiro</v>
          </cell>
          <cell r="N12922">
            <v>2287.1999999999998</v>
          </cell>
        </row>
        <row r="12923">
          <cell r="B12923" t="str">
            <v>FRIOS E CONGELADOS</v>
          </cell>
          <cell r="C12923" t="str">
            <v>(-) Custo dos produtos vendidos (CMV)</v>
          </cell>
          <cell r="I12923" t="str">
            <v>fevereiro</v>
          </cell>
          <cell r="N12923">
            <v>2650.81</v>
          </cell>
        </row>
        <row r="12924">
          <cell r="B12924" t="str">
            <v>CARNES E AVES</v>
          </cell>
          <cell r="C12924" t="str">
            <v>(-) Custo dos produtos vendidos (CMV)</v>
          </cell>
          <cell r="I12924" t="str">
            <v>fevereiro</v>
          </cell>
          <cell r="N12924">
            <v>3000</v>
          </cell>
        </row>
        <row r="12925">
          <cell r="B12925" t="str">
            <v>PAES, MASSAS E SALGADOS</v>
          </cell>
          <cell r="C12925" t="str">
            <v>(-) Custo dos produtos vendidos (CMV)</v>
          </cell>
          <cell r="I12925" t="str">
            <v>fevereiro</v>
          </cell>
          <cell r="N12925">
            <v>3760</v>
          </cell>
        </row>
        <row r="12926">
          <cell r="B12926" t="str">
            <v>PAES, MASSAS E SALGADOS</v>
          </cell>
          <cell r="C12926" t="str">
            <v>(-) Custo dos produtos vendidos (CMV)</v>
          </cell>
          <cell r="I12926" t="str">
            <v>fevereiro</v>
          </cell>
          <cell r="N12926">
            <v>4451.47</v>
          </cell>
        </row>
        <row r="12927">
          <cell r="B12927" t="str">
            <v>LATICINIOS / OVOS</v>
          </cell>
          <cell r="C12927" t="str">
            <v>(-) Custo dos produtos vendidos (CMV)</v>
          </cell>
          <cell r="I12927" t="str">
            <v>fevereiro</v>
          </cell>
          <cell r="N12927">
            <v>243.9</v>
          </cell>
        </row>
        <row r="12928">
          <cell r="B12928" t="str">
            <v>GELO</v>
          </cell>
          <cell r="C12928" t="str">
            <v>(-) Custo dos produtos vendidos (CMV)</v>
          </cell>
          <cell r="I12928" t="str">
            <v>fevereiro</v>
          </cell>
          <cell r="N12928">
            <v>466.2</v>
          </cell>
        </row>
        <row r="12929">
          <cell r="B12929" t="str">
            <v>CARVAO</v>
          </cell>
          <cell r="C12929" t="str">
            <v>(-) Custo dos produtos vendidos (CMV)</v>
          </cell>
          <cell r="I12929" t="str">
            <v>fevereiro</v>
          </cell>
          <cell r="N12929">
            <v>1632</v>
          </cell>
        </row>
        <row r="12930">
          <cell r="B12930" t="str">
            <v>PESCADOS</v>
          </cell>
          <cell r="C12930" t="str">
            <v>(-) Custo dos produtos vendidos (CMV)</v>
          </cell>
          <cell r="I12930" t="str">
            <v>fevereiro</v>
          </cell>
          <cell r="N12930">
            <v>1773.5</v>
          </cell>
        </row>
        <row r="12931">
          <cell r="B12931" t="str">
            <v>PESCADOS</v>
          </cell>
          <cell r="C12931" t="str">
            <v>(-) Custo dos produtos vendidos (CMV)</v>
          </cell>
          <cell r="I12931" t="str">
            <v>fevereiro</v>
          </cell>
          <cell r="N12931">
            <v>1893.6</v>
          </cell>
        </row>
        <row r="12932">
          <cell r="B12932" t="str">
            <v>CARNES E AVES</v>
          </cell>
          <cell r="C12932" t="str">
            <v>(-) Custo dos produtos vendidos (CMV)</v>
          </cell>
          <cell r="I12932" t="str">
            <v>fevereiro</v>
          </cell>
          <cell r="N12932">
            <v>2168.16</v>
          </cell>
        </row>
        <row r="12933">
          <cell r="B12933" t="str">
            <v>LATICINIOS / OVOS</v>
          </cell>
          <cell r="C12933" t="str">
            <v>(-) Custo dos produtos vendidos (CMV)</v>
          </cell>
          <cell r="I12933" t="str">
            <v>fevereiro</v>
          </cell>
          <cell r="N12933">
            <v>2783.32</v>
          </cell>
        </row>
        <row r="12934">
          <cell r="B12934" t="str">
            <v>BEBIDAS NAO ALCOOLICAS</v>
          </cell>
          <cell r="C12934" t="str">
            <v>(-) Custo dos produtos vendidos (CMV)</v>
          </cell>
          <cell r="I12934" t="str">
            <v>fevereiro</v>
          </cell>
          <cell r="N12934">
            <v>3049.6</v>
          </cell>
        </row>
        <row r="12935">
          <cell r="B12935" t="str">
            <v>CARNES E AVES</v>
          </cell>
          <cell r="C12935" t="str">
            <v>(-) Custo dos produtos vendidos (CMV)</v>
          </cell>
          <cell r="I12935" t="str">
            <v>fevereiro</v>
          </cell>
          <cell r="N12935">
            <v>3904.02</v>
          </cell>
        </row>
        <row r="12936">
          <cell r="B12936" t="str">
            <v>PESCADOS</v>
          </cell>
          <cell r="C12936" t="str">
            <v>(-) Custo dos produtos vendidos (CMV)</v>
          </cell>
          <cell r="I12936" t="str">
            <v>fevereiro</v>
          </cell>
          <cell r="N12936">
            <v>4966.5</v>
          </cell>
        </row>
        <row r="12937">
          <cell r="B12937" t="str">
            <v>SECOS - MERCEARIA</v>
          </cell>
          <cell r="C12937" t="str">
            <v>(-) Custo dos produtos vendidos (CMV)</v>
          </cell>
          <cell r="I12937" t="str">
            <v>fevereiro</v>
          </cell>
          <cell r="N12937">
            <v>5561.7</v>
          </cell>
        </row>
        <row r="12938">
          <cell r="B12938" t="str">
            <v>PESCADOS</v>
          </cell>
          <cell r="C12938" t="str">
            <v>(-) Custo dos produtos vendidos (CMV)</v>
          </cell>
          <cell r="I12938" t="str">
            <v>fevereiro</v>
          </cell>
          <cell r="N12938">
            <v>152.5</v>
          </cell>
        </row>
        <row r="12939">
          <cell r="B12939" t="str">
            <v>PAES, MASSAS E SALGADOS</v>
          </cell>
          <cell r="C12939" t="str">
            <v>(-) Custo dos produtos vendidos (CMV)</v>
          </cell>
          <cell r="I12939" t="str">
            <v>fevereiro</v>
          </cell>
          <cell r="N12939">
            <v>288</v>
          </cell>
        </row>
        <row r="12940">
          <cell r="B12940" t="str">
            <v>BEBIDAS ALCOOLICAS</v>
          </cell>
          <cell r="C12940" t="str">
            <v>(-) Custo dos produtos vendidos (CMV)</v>
          </cell>
          <cell r="I12940" t="str">
            <v>fevereiro</v>
          </cell>
          <cell r="N12940">
            <v>294.91000000000003</v>
          </cell>
        </row>
        <row r="12941">
          <cell r="B12941" t="str">
            <v>CARNES E AVES</v>
          </cell>
          <cell r="C12941" t="str">
            <v>(-) Custo dos produtos vendidos (CMV)</v>
          </cell>
          <cell r="I12941" t="str">
            <v>fevereiro</v>
          </cell>
          <cell r="N12941">
            <v>343.5</v>
          </cell>
        </row>
        <row r="12942">
          <cell r="B12942" t="str">
            <v>SECOS - MERCEARIA</v>
          </cell>
          <cell r="C12942" t="str">
            <v>(-) Custo dos produtos vendidos (CMV)</v>
          </cell>
          <cell r="I12942" t="str">
            <v>fevereiro</v>
          </cell>
          <cell r="N12942">
            <v>591.79</v>
          </cell>
        </row>
        <row r="12943">
          <cell r="B12943" t="str">
            <v>BEBIDAS NAO ALCOOLICAS</v>
          </cell>
          <cell r="C12943" t="str">
            <v>(-) Custo dos produtos vendidos (CMV)</v>
          </cell>
          <cell r="I12943" t="str">
            <v>fevereiro</v>
          </cell>
          <cell r="N12943">
            <v>1246.8</v>
          </cell>
        </row>
        <row r="12944">
          <cell r="B12944" t="str">
            <v>BEBIDAS ALCOOLICAS</v>
          </cell>
          <cell r="C12944" t="str">
            <v>(-) Custo dos produtos vendidos (CMV)</v>
          </cell>
          <cell r="I12944" t="str">
            <v>fevereiro</v>
          </cell>
          <cell r="N12944">
            <v>1766.06</v>
          </cell>
        </row>
        <row r="12945">
          <cell r="B12945" t="str">
            <v>VINHOS</v>
          </cell>
          <cell r="C12945" t="str">
            <v>(-) Custo dos produtos vendidos (CMV)</v>
          </cell>
          <cell r="I12945" t="str">
            <v>fevereiro</v>
          </cell>
          <cell r="N12945">
            <v>2679</v>
          </cell>
        </row>
        <row r="12946">
          <cell r="B12946" t="str">
            <v>CARNES E AVES</v>
          </cell>
          <cell r="C12946" t="str">
            <v>(-) Custo dos produtos vendidos (CMV)</v>
          </cell>
          <cell r="I12946" t="str">
            <v>fevereiro</v>
          </cell>
          <cell r="N12946">
            <v>5267.4</v>
          </cell>
        </row>
        <row r="12947">
          <cell r="B12947" t="str">
            <v>CARNES E AVES</v>
          </cell>
          <cell r="C12947" t="str">
            <v>(-) Custo dos produtos vendidos (CMV)</v>
          </cell>
          <cell r="I12947" t="str">
            <v>fevereiro</v>
          </cell>
          <cell r="N12947">
            <v>8811.7199999999993</v>
          </cell>
        </row>
        <row r="12948">
          <cell r="B12948" t="str">
            <v>ENLATADOS E CONSERVAS</v>
          </cell>
          <cell r="C12948" t="str">
            <v>(-) Custo dos produtos vendidos (CMV)</v>
          </cell>
          <cell r="I12948" t="str">
            <v>fevereiro</v>
          </cell>
          <cell r="N12948">
            <v>285</v>
          </cell>
        </row>
        <row r="12949">
          <cell r="B12949" t="str">
            <v>HORTIFRUTI</v>
          </cell>
          <cell r="C12949" t="str">
            <v>(-) Custo dos produtos vendidos (CMV)</v>
          </cell>
          <cell r="I12949" t="str">
            <v>fevereiro</v>
          </cell>
          <cell r="N12949">
            <v>321.60000000000002</v>
          </cell>
        </row>
        <row r="12950">
          <cell r="B12950" t="str">
            <v>SECOS - MERCEARIA</v>
          </cell>
          <cell r="C12950" t="str">
            <v>(-) Custo dos produtos vendidos (CMV)</v>
          </cell>
          <cell r="I12950" t="str">
            <v>fevereiro</v>
          </cell>
          <cell r="N12950">
            <v>365.65</v>
          </cell>
        </row>
        <row r="12951">
          <cell r="B12951" t="str">
            <v>ENLATADOS E CONSERVAS</v>
          </cell>
          <cell r="C12951" t="str">
            <v>(-) Custo dos produtos vendidos (CMV)</v>
          </cell>
          <cell r="I12951" t="str">
            <v>fevereiro</v>
          </cell>
          <cell r="N12951">
            <v>384</v>
          </cell>
        </row>
        <row r="12952">
          <cell r="B12952" t="str">
            <v>SECOS - MERCEARIA</v>
          </cell>
          <cell r="C12952" t="str">
            <v>(-) Custo dos produtos vendidos (CMV)</v>
          </cell>
          <cell r="I12952" t="str">
            <v>fevereiro</v>
          </cell>
          <cell r="N12952">
            <v>388.05</v>
          </cell>
        </row>
        <row r="12953">
          <cell r="B12953" t="str">
            <v>LATICINIOS / OVOS</v>
          </cell>
          <cell r="C12953" t="str">
            <v>(-) Custo dos produtos vendidos (CMV)</v>
          </cell>
          <cell r="I12953" t="str">
            <v>fevereiro</v>
          </cell>
          <cell r="N12953">
            <v>474.75</v>
          </cell>
        </row>
        <row r="12954">
          <cell r="B12954" t="str">
            <v>CARNES E AVES</v>
          </cell>
          <cell r="C12954" t="str">
            <v>(-) Custo dos produtos vendidos (CMV)</v>
          </cell>
          <cell r="I12954" t="str">
            <v>fevereiro</v>
          </cell>
          <cell r="N12954">
            <v>1170.24</v>
          </cell>
        </row>
        <row r="12955">
          <cell r="B12955" t="str">
            <v>VINHOS</v>
          </cell>
          <cell r="C12955" t="str">
            <v>(-) Custo dos produtos vendidos (CMV)</v>
          </cell>
          <cell r="I12955" t="str">
            <v>fevereiro</v>
          </cell>
          <cell r="N12955">
            <v>1686</v>
          </cell>
        </row>
        <row r="12956">
          <cell r="B12956" t="str">
            <v>CARNES E AVES</v>
          </cell>
          <cell r="C12956" t="str">
            <v>(-) Custo dos produtos vendidos (CMV)</v>
          </cell>
          <cell r="I12956" t="str">
            <v>fevereiro</v>
          </cell>
          <cell r="N12956">
            <v>1706.44</v>
          </cell>
        </row>
        <row r="12957">
          <cell r="B12957" t="str">
            <v>CARNES E AVES</v>
          </cell>
          <cell r="C12957" t="str">
            <v>(-) Custo dos produtos vendidos (CMV)</v>
          </cell>
          <cell r="I12957" t="str">
            <v>fevereiro</v>
          </cell>
          <cell r="N12957">
            <v>1883.16</v>
          </cell>
        </row>
        <row r="12958">
          <cell r="B12958" t="str">
            <v>VINHOS</v>
          </cell>
          <cell r="C12958" t="str">
            <v>(-) Custo dos produtos vendidos (CMV)</v>
          </cell>
          <cell r="I12958" t="str">
            <v>fevereiro</v>
          </cell>
          <cell r="N12958">
            <v>2676.84</v>
          </cell>
        </row>
        <row r="12959">
          <cell r="B12959" t="str">
            <v>CARNES E AVES</v>
          </cell>
          <cell r="C12959" t="str">
            <v>(-) Custo dos produtos vendidos (CMV)</v>
          </cell>
          <cell r="I12959" t="str">
            <v>fevereiro</v>
          </cell>
          <cell r="N12959">
            <v>3697.21</v>
          </cell>
        </row>
        <row r="12960">
          <cell r="B12960" t="str">
            <v>VINHOS</v>
          </cell>
          <cell r="C12960" t="str">
            <v>(-) Custo dos produtos vendidos (CMV)</v>
          </cell>
          <cell r="I12960" t="str">
            <v>fevereiro</v>
          </cell>
          <cell r="N12960">
            <v>3723.92</v>
          </cell>
        </row>
        <row r="12961">
          <cell r="B12961" t="str">
            <v>CARNES E AVES</v>
          </cell>
          <cell r="C12961" t="str">
            <v>(-) Custo dos produtos vendidos (CMV)</v>
          </cell>
          <cell r="I12961" t="str">
            <v>fevereiro</v>
          </cell>
          <cell r="N12961">
            <v>3869.13</v>
          </cell>
        </row>
        <row r="12962">
          <cell r="B12962" t="str">
            <v>CERVEJA</v>
          </cell>
          <cell r="C12962" t="str">
            <v>(-) Custo dos produtos vendidos (CMV)</v>
          </cell>
          <cell r="I12962" t="str">
            <v>fevereiro</v>
          </cell>
          <cell r="N12962">
            <v>4474.82</v>
          </cell>
        </row>
        <row r="12963">
          <cell r="B12963" t="str">
            <v>HORTIFRUTI</v>
          </cell>
          <cell r="C12963" t="str">
            <v>(-) Custo dos produtos vendidos (CMV)</v>
          </cell>
          <cell r="I12963" t="str">
            <v>fevereiro</v>
          </cell>
          <cell r="N12963">
            <v>307.27</v>
          </cell>
        </row>
        <row r="12964">
          <cell r="B12964" t="str">
            <v>FRIOS E CONGELADOS</v>
          </cell>
          <cell r="C12964" t="str">
            <v>(-) Custo dos produtos vendidos (CMV)</v>
          </cell>
          <cell r="I12964" t="str">
            <v>fevereiro</v>
          </cell>
          <cell r="N12964">
            <v>540</v>
          </cell>
        </row>
        <row r="12965">
          <cell r="B12965" t="str">
            <v>CERVEJA</v>
          </cell>
          <cell r="C12965" t="str">
            <v>(-) Custo dos produtos vendidos (CMV)</v>
          </cell>
          <cell r="I12965" t="str">
            <v>fevereiro</v>
          </cell>
          <cell r="N12965">
            <v>881.31</v>
          </cell>
        </row>
        <row r="12966">
          <cell r="B12966" t="str">
            <v>BEBIDAS NAO ALCOOLICAS</v>
          </cell>
          <cell r="C12966" t="str">
            <v>(-) Custo dos produtos vendidos (CMV)</v>
          </cell>
          <cell r="I12966" t="str">
            <v>fevereiro</v>
          </cell>
          <cell r="N12966">
            <v>1143.5999999999999</v>
          </cell>
        </row>
        <row r="12967">
          <cell r="B12967" t="str">
            <v>CARNES E AVES</v>
          </cell>
          <cell r="C12967" t="str">
            <v>(-) Custo dos produtos vendidos (CMV)</v>
          </cell>
          <cell r="I12967" t="str">
            <v>fevereiro</v>
          </cell>
          <cell r="N12967">
            <v>1576</v>
          </cell>
        </row>
        <row r="12968">
          <cell r="B12968" t="str">
            <v>CARVAO</v>
          </cell>
          <cell r="C12968" t="str">
            <v>(-) Custo dos produtos vendidos (CMV)</v>
          </cell>
          <cell r="I12968" t="str">
            <v>fevereiro</v>
          </cell>
          <cell r="N12968">
            <v>1836</v>
          </cell>
        </row>
        <row r="12969">
          <cell r="B12969" t="str">
            <v>LATICINIOS / OVOS</v>
          </cell>
          <cell r="C12969" t="str">
            <v>(-) Custo dos produtos vendidos (CMV)</v>
          </cell>
          <cell r="I12969" t="str">
            <v>fevereiro</v>
          </cell>
          <cell r="N12969">
            <v>1841.07</v>
          </cell>
        </row>
        <row r="12970">
          <cell r="B12970" t="str">
            <v>CERVEJA</v>
          </cell>
          <cell r="C12970" t="str">
            <v>(-) Custo dos produtos vendidos (CMV)</v>
          </cell>
          <cell r="I12970" t="str">
            <v>fevereiro</v>
          </cell>
          <cell r="N12970">
            <v>2249.86</v>
          </cell>
        </row>
        <row r="12971">
          <cell r="B12971" t="str">
            <v>PESCADOS</v>
          </cell>
          <cell r="C12971" t="str">
            <v>(-) Custo dos produtos vendidos (CMV)</v>
          </cell>
          <cell r="I12971" t="str">
            <v>fevereiro</v>
          </cell>
          <cell r="N12971">
            <v>3613.78</v>
          </cell>
        </row>
        <row r="12972">
          <cell r="B12972" t="str">
            <v>CARNES E AVES</v>
          </cell>
          <cell r="C12972" t="str">
            <v>(-) Custo dos produtos vendidos (CMV)</v>
          </cell>
          <cell r="I12972" t="str">
            <v>fevereiro</v>
          </cell>
          <cell r="N12972">
            <v>3779.41</v>
          </cell>
        </row>
        <row r="12973">
          <cell r="B12973" t="str">
            <v>CARNES E AVES</v>
          </cell>
          <cell r="C12973" t="str">
            <v>(-) Custo dos produtos vendidos (CMV)</v>
          </cell>
          <cell r="I12973" t="str">
            <v>fevereiro</v>
          </cell>
          <cell r="N12973">
            <v>3847.14</v>
          </cell>
        </row>
        <row r="12974">
          <cell r="B12974" t="str">
            <v>HORTIFRUTI</v>
          </cell>
          <cell r="C12974" t="str">
            <v>(-) Custo dos produtos vendidos (CMV)</v>
          </cell>
          <cell r="I12974" t="str">
            <v>fevereiro</v>
          </cell>
          <cell r="N12974">
            <v>5953.09</v>
          </cell>
        </row>
        <row r="12975">
          <cell r="B12975" t="str">
            <v>CARNES E AVES</v>
          </cell>
          <cell r="C12975" t="str">
            <v>(-) Custo dos produtos vendidos (CMV)</v>
          </cell>
          <cell r="I12975" t="str">
            <v>fevereiro</v>
          </cell>
          <cell r="N12975">
            <v>139.19999999999999</v>
          </cell>
        </row>
        <row r="12976">
          <cell r="B12976" t="str">
            <v>PESCADOS</v>
          </cell>
          <cell r="C12976" t="str">
            <v>(-) Custo dos produtos vendidos (CMV)</v>
          </cell>
          <cell r="I12976" t="str">
            <v>fevereiro</v>
          </cell>
          <cell r="N12976">
            <v>152.5</v>
          </cell>
        </row>
        <row r="12977">
          <cell r="B12977" t="str">
            <v>ENLATADOS E CONSERVAS</v>
          </cell>
          <cell r="C12977" t="str">
            <v>(-) Custo dos produtos vendidos (CMV)</v>
          </cell>
          <cell r="I12977" t="str">
            <v>fevereiro</v>
          </cell>
          <cell r="N12977">
            <v>170.91</v>
          </cell>
        </row>
        <row r="12978">
          <cell r="B12978" t="str">
            <v>PAES, MASSAS E SALGADOS</v>
          </cell>
          <cell r="C12978" t="str">
            <v>(-) Custo dos produtos vendidos (CMV)</v>
          </cell>
          <cell r="I12978" t="str">
            <v>fevereiro</v>
          </cell>
          <cell r="N12978">
            <v>326.58999999999997</v>
          </cell>
        </row>
        <row r="12979">
          <cell r="B12979" t="str">
            <v>SECOS - MERCEARIA</v>
          </cell>
          <cell r="C12979" t="str">
            <v>(-) Custo dos produtos vendidos (CMV)</v>
          </cell>
          <cell r="I12979" t="str">
            <v>fevereiro</v>
          </cell>
          <cell r="N12979">
            <v>361.45</v>
          </cell>
        </row>
        <row r="12980">
          <cell r="B12980" t="str">
            <v>HORTIFRUTI</v>
          </cell>
          <cell r="C12980" t="str">
            <v>(-) Custo dos produtos vendidos (CMV)</v>
          </cell>
          <cell r="I12980" t="str">
            <v>fevereiro</v>
          </cell>
          <cell r="N12980">
            <v>410.7</v>
          </cell>
        </row>
        <row r="12981">
          <cell r="B12981" t="str">
            <v>GELO</v>
          </cell>
          <cell r="C12981" t="str">
            <v>(-) Custo dos produtos vendidos (CMV)</v>
          </cell>
          <cell r="I12981" t="str">
            <v>fevereiro</v>
          </cell>
          <cell r="N12981">
            <v>466.2</v>
          </cell>
        </row>
        <row r="12982">
          <cell r="B12982" t="str">
            <v>SECOS - MERCEARIA</v>
          </cell>
          <cell r="C12982" t="str">
            <v>(-) Custo dos produtos vendidos (CMV)</v>
          </cell>
          <cell r="I12982" t="str">
            <v>fevereiro</v>
          </cell>
          <cell r="N12982">
            <v>480</v>
          </cell>
        </row>
        <row r="12983">
          <cell r="B12983" t="str">
            <v>BEBIDAS NAO ALCOOLICAS</v>
          </cell>
          <cell r="C12983" t="str">
            <v>(-) Custo dos produtos vendidos (CMV)</v>
          </cell>
          <cell r="I12983" t="str">
            <v>fevereiro</v>
          </cell>
          <cell r="N12983">
            <v>550.79999999999995</v>
          </cell>
        </row>
        <row r="12984">
          <cell r="B12984" t="str">
            <v>BEBIDAS NAO ALCOOLICAS</v>
          </cell>
          <cell r="C12984" t="str">
            <v>(-) Custo dos produtos vendidos (CMV)</v>
          </cell>
          <cell r="I12984" t="str">
            <v>fevereiro</v>
          </cell>
          <cell r="N12984">
            <v>612</v>
          </cell>
        </row>
        <row r="12985">
          <cell r="B12985" t="str">
            <v>SECOS - MERCEARIA</v>
          </cell>
          <cell r="C12985" t="str">
            <v>(-) Custo dos produtos vendidos (CMV)</v>
          </cell>
          <cell r="I12985" t="str">
            <v>fevereiro</v>
          </cell>
          <cell r="N12985">
            <v>778.8</v>
          </cell>
        </row>
        <row r="12986">
          <cell r="B12986" t="str">
            <v>LATICINIOS / OVOS</v>
          </cell>
          <cell r="C12986" t="str">
            <v>(-) Custo dos produtos vendidos (CMV)</v>
          </cell>
          <cell r="I12986" t="str">
            <v>fevereiro</v>
          </cell>
          <cell r="N12986">
            <v>805.26</v>
          </cell>
        </row>
        <row r="12987">
          <cell r="B12987" t="str">
            <v>CARNES E AVES</v>
          </cell>
          <cell r="C12987" t="str">
            <v>(-) Custo dos produtos vendidos (CMV)</v>
          </cell>
          <cell r="I12987" t="str">
            <v>fevereiro</v>
          </cell>
          <cell r="N12987">
            <v>830.39</v>
          </cell>
        </row>
        <row r="12988">
          <cell r="B12988" t="str">
            <v>BEBIDAS ALCOOLICAS</v>
          </cell>
          <cell r="C12988" t="str">
            <v>(-) Custo dos produtos vendidos (CMV)</v>
          </cell>
          <cell r="I12988" t="str">
            <v>fevereiro</v>
          </cell>
          <cell r="N12988">
            <v>1010.82</v>
          </cell>
        </row>
        <row r="12989">
          <cell r="B12989" t="str">
            <v>SECOS - MERCEARIA</v>
          </cell>
          <cell r="C12989" t="str">
            <v>(-) Custo dos produtos vendidos (CMV)</v>
          </cell>
          <cell r="I12989" t="str">
            <v>fevereiro</v>
          </cell>
          <cell r="N12989">
            <v>1041.02</v>
          </cell>
        </row>
        <row r="12990">
          <cell r="B12990" t="str">
            <v>FRIOS E CONGELADOS</v>
          </cell>
          <cell r="C12990" t="str">
            <v>(-) Custo dos produtos vendidos (CMV)</v>
          </cell>
          <cell r="I12990" t="str">
            <v>fevereiro</v>
          </cell>
          <cell r="N12990">
            <v>1367.12</v>
          </cell>
        </row>
        <row r="12991">
          <cell r="B12991" t="str">
            <v>CARNES E AVES</v>
          </cell>
          <cell r="C12991" t="str">
            <v>(-) Custo dos produtos vendidos (CMV)</v>
          </cell>
          <cell r="I12991" t="str">
            <v>fevereiro</v>
          </cell>
          <cell r="N12991">
            <v>1528.35</v>
          </cell>
        </row>
        <row r="12992">
          <cell r="B12992" t="str">
            <v>CARNES E AVES</v>
          </cell>
          <cell r="C12992" t="str">
            <v>(-) Custo dos produtos vendidos (CMV)</v>
          </cell>
          <cell r="I12992" t="str">
            <v>fevereiro</v>
          </cell>
          <cell r="N12992">
            <v>1548.74</v>
          </cell>
        </row>
        <row r="12993">
          <cell r="B12993" t="str">
            <v>PAES, MASSAS E SALGADOS</v>
          </cell>
          <cell r="C12993" t="str">
            <v>(-) Custo dos produtos vendidos (CMV)</v>
          </cell>
          <cell r="I12993" t="str">
            <v>fevereiro</v>
          </cell>
          <cell r="N12993">
            <v>1771.81</v>
          </cell>
        </row>
        <row r="12994">
          <cell r="B12994" t="str">
            <v>BEBIDAS NAO ALCOOLICAS</v>
          </cell>
          <cell r="C12994" t="str">
            <v>(-) Custo dos produtos vendidos (CMV)</v>
          </cell>
          <cell r="I12994" t="str">
            <v>fevereiro</v>
          </cell>
          <cell r="N12994">
            <v>1870.21</v>
          </cell>
        </row>
        <row r="12995">
          <cell r="B12995" t="str">
            <v>CARNES E AVES</v>
          </cell>
          <cell r="C12995" t="str">
            <v>(-) Custo dos produtos vendidos (CMV)</v>
          </cell>
          <cell r="I12995" t="str">
            <v>fevereiro</v>
          </cell>
          <cell r="N12995">
            <v>1930.12</v>
          </cell>
        </row>
        <row r="12996">
          <cell r="B12996" t="str">
            <v>CARNES E AVES</v>
          </cell>
          <cell r="C12996" t="str">
            <v>(-) Custo dos produtos vendidos (CMV)</v>
          </cell>
          <cell r="I12996" t="str">
            <v>fevereiro</v>
          </cell>
          <cell r="N12996">
            <v>2056.96</v>
          </cell>
        </row>
        <row r="12997">
          <cell r="B12997" t="str">
            <v>BEBIDAS NAO ALCOOLICAS</v>
          </cell>
          <cell r="C12997" t="str">
            <v>(-) Custo dos produtos vendidos (CMV)</v>
          </cell>
          <cell r="I12997" t="str">
            <v>fevereiro</v>
          </cell>
          <cell r="N12997">
            <v>2377.92</v>
          </cell>
        </row>
        <row r="12998">
          <cell r="B12998" t="str">
            <v>BEBIDAS NAO ALCOOLICAS</v>
          </cell>
          <cell r="C12998" t="str">
            <v>(-) Custo dos produtos vendidos (CMV)</v>
          </cell>
          <cell r="I12998" t="str">
            <v>fevereiro</v>
          </cell>
          <cell r="N12998">
            <v>2606.4299999999998</v>
          </cell>
        </row>
        <row r="12999">
          <cell r="B12999" t="str">
            <v>CERVEJA</v>
          </cell>
          <cell r="C12999" t="str">
            <v>(-) Custo dos produtos vendidos (CMV)</v>
          </cell>
          <cell r="I12999" t="str">
            <v>fevereiro</v>
          </cell>
          <cell r="N12999">
            <v>2844.6</v>
          </cell>
        </row>
        <row r="13000">
          <cell r="B13000" t="str">
            <v>BEBIDAS NAO ALCOOLICAS</v>
          </cell>
          <cell r="C13000" t="str">
            <v>(-) Custo dos produtos vendidos (CMV)</v>
          </cell>
          <cell r="I13000" t="str">
            <v>fevereiro</v>
          </cell>
          <cell r="N13000">
            <v>2969.45</v>
          </cell>
        </row>
        <row r="13001">
          <cell r="B13001" t="str">
            <v>SECOS - MERCEARIA</v>
          </cell>
          <cell r="C13001" t="str">
            <v>(-) Custo dos produtos vendidos (CMV)</v>
          </cell>
          <cell r="I13001" t="str">
            <v>fevereiro</v>
          </cell>
          <cell r="N13001">
            <v>3103.14</v>
          </cell>
        </row>
        <row r="13002">
          <cell r="B13002" t="str">
            <v>ENLATADOS E CONSERVAS</v>
          </cell>
          <cell r="C13002" t="str">
            <v>(-) Custo dos produtos vendidos (CMV)</v>
          </cell>
          <cell r="I13002" t="str">
            <v>fevereiro</v>
          </cell>
          <cell r="N13002">
            <v>3232.76</v>
          </cell>
        </row>
        <row r="13003">
          <cell r="B13003" t="str">
            <v>PAES, MASSAS E SALGADOS</v>
          </cell>
          <cell r="C13003" t="str">
            <v>(-) Custo dos produtos vendidos (CMV)</v>
          </cell>
          <cell r="I13003" t="str">
            <v>fevereiro</v>
          </cell>
          <cell r="N13003">
            <v>4397.5</v>
          </cell>
        </row>
        <row r="13004">
          <cell r="B13004" t="str">
            <v>BEBIDAS NAO ALCOOLICAS</v>
          </cell>
          <cell r="C13004" t="str">
            <v>(-) Custo dos produtos vendidos (CMV)</v>
          </cell>
          <cell r="I13004" t="str">
            <v>fevereiro</v>
          </cell>
          <cell r="N13004">
            <v>4574.3999999999996</v>
          </cell>
        </row>
        <row r="13005">
          <cell r="B13005" t="str">
            <v>BEBIDAS NAO ALCOOLICAS</v>
          </cell>
          <cell r="C13005" t="str">
            <v>(-) Custo dos produtos vendidos (CMV)</v>
          </cell>
          <cell r="I13005" t="str">
            <v>fevereiro</v>
          </cell>
          <cell r="N13005">
            <v>6125.94</v>
          </cell>
        </row>
        <row r="13006">
          <cell r="B13006" t="str">
            <v>LATICINIOS / OVOS</v>
          </cell>
          <cell r="C13006" t="str">
            <v>(-) Custo dos produtos vendidos (CMV)</v>
          </cell>
          <cell r="I13006" t="str">
            <v>fevereiro</v>
          </cell>
          <cell r="N13006">
            <v>284.85000000000002</v>
          </cell>
        </row>
        <row r="13007">
          <cell r="B13007" t="str">
            <v>CERVEJA</v>
          </cell>
          <cell r="C13007" t="str">
            <v>(-) Custo dos produtos vendidos (CMV)</v>
          </cell>
          <cell r="I13007" t="str">
            <v>fevereiro</v>
          </cell>
          <cell r="N13007">
            <v>287.18</v>
          </cell>
        </row>
        <row r="13008">
          <cell r="B13008" t="str">
            <v>HORTIFRUTI</v>
          </cell>
          <cell r="C13008" t="str">
            <v>(-) Custo dos produtos vendidos (CMV)</v>
          </cell>
          <cell r="I13008" t="str">
            <v>fevereiro</v>
          </cell>
          <cell r="N13008">
            <v>302.10000000000002</v>
          </cell>
        </row>
        <row r="13009">
          <cell r="B13009" t="str">
            <v>LATICINIOS / OVOS</v>
          </cell>
          <cell r="C13009" t="str">
            <v>(-) Custo dos produtos vendidos (CMV)</v>
          </cell>
          <cell r="I13009" t="str">
            <v>fevereiro</v>
          </cell>
          <cell r="N13009">
            <v>360</v>
          </cell>
        </row>
        <row r="13010">
          <cell r="B13010" t="str">
            <v>SECOS - MERCEARIA</v>
          </cell>
          <cell r="C13010" t="str">
            <v>(-) Custo dos produtos vendidos (CMV)</v>
          </cell>
          <cell r="I13010" t="str">
            <v>fevereiro</v>
          </cell>
          <cell r="N13010">
            <v>363.6</v>
          </cell>
        </row>
        <row r="13011">
          <cell r="B13011" t="str">
            <v>GELO</v>
          </cell>
          <cell r="C13011" t="str">
            <v>(-) Custo dos produtos vendidos (CMV)</v>
          </cell>
          <cell r="I13011" t="str">
            <v>fevereiro</v>
          </cell>
          <cell r="N13011">
            <v>466.2</v>
          </cell>
        </row>
        <row r="13012">
          <cell r="B13012" t="str">
            <v>CERVEJA</v>
          </cell>
          <cell r="C13012" t="str">
            <v>(-) Custo dos produtos vendidos (CMV)</v>
          </cell>
          <cell r="I13012" t="str">
            <v>fevereiro</v>
          </cell>
          <cell r="N13012">
            <v>729.04</v>
          </cell>
        </row>
        <row r="13013">
          <cell r="B13013" t="str">
            <v>CARVAO</v>
          </cell>
          <cell r="C13013" t="str">
            <v>(-) Custo dos produtos vendidos (CMV)</v>
          </cell>
          <cell r="I13013" t="str">
            <v>fevereiro</v>
          </cell>
          <cell r="N13013">
            <v>1632</v>
          </cell>
        </row>
        <row r="13014">
          <cell r="B13014" t="str">
            <v>PESCADOS</v>
          </cell>
          <cell r="C13014" t="str">
            <v>(-) Custo dos produtos vendidos (CMV)</v>
          </cell>
          <cell r="I13014" t="str">
            <v>fevereiro</v>
          </cell>
          <cell r="N13014">
            <v>1773.5</v>
          </cell>
        </row>
        <row r="13015">
          <cell r="B13015" t="str">
            <v>PESCADOS</v>
          </cell>
          <cell r="C13015" t="str">
            <v>(-) Custo dos produtos vendidos (CMV)</v>
          </cell>
          <cell r="I13015" t="str">
            <v>fevereiro</v>
          </cell>
          <cell r="N13015">
            <v>1893.6</v>
          </cell>
        </row>
        <row r="13016">
          <cell r="B13016" t="str">
            <v>CARNES E AVES</v>
          </cell>
          <cell r="C13016" t="str">
            <v>(-) Custo dos produtos vendidos (CMV)</v>
          </cell>
          <cell r="I13016" t="str">
            <v>fevereiro</v>
          </cell>
          <cell r="N13016">
            <v>2168.8200000000002</v>
          </cell>
        </row>
        <row r="13017">
          <cell r="B13017" t="str">
            <v>PESCADOS</v>
          </cell>
          <cell r="C13017" t="str">
            <v>(-) Custo dos produtos vendidos (CMV)</v>
          </cell>
          <cell r="I13017" t="str">
            <v>fevereiro</v>
          </cell>
          <cell r="N13017">
            <v>2612.5</v>
          </cell>
        </row>
        <row r="13018">
          <cell r="B13018" t="str">
            <v>BEBIDAS NAO ALCOOLICAS</v>
          </cell>
          <cell r="C13018" t="str">
            <v>(-) Custo dos produtos vendidos (CMV)</v>
          </cell>
          <cell r="I13018" t="str">
            <v>fevereiro</v>
          </cell>
          <cell r="N13018">
            <v>3049.6</v>
          </cell>
        </row>
        <row r="13019">
          <cell r="B13019" t="str">
            <v>CARNES E AVES</v>
          </cell>
          <cell r="C13019" t="str">
            <v>(-) Custo dos produtos vendidos (CMV)</v>
          </cell>
          <cell r="I13019" t="str">
            <v>fevereiro</v>
          </cell>
          <cell r="N13019">
            <v>3904.02</v>
          </cell>
        </row>
        <row r="13020">
          <cell r="B13020" t="str">
            <v>CARNES E AVES</v>
          </cell>
          <cell r="C13020" t="str">
            <v>(-) Custo dos produtos vendidos (CMV)</v>
          </cell>
          <cell r="I13020" t="str">
            <v>fevereiro</v>
          </cell>
          <cell r="N13020">
            <v>4137.51</v>
          </cell>
        </row>
        <row r="13021">
          <cell r="B13021" t="str">
            <v>CARNES E AVES</v>
          </cell>
          <cell r="C13021" t="str">
            <v>(-) Custo dos produtos vendidos (CMV)</v>
          </cell>
          <cell r="I13021" t="str">
            <v>fevereiro</v>
          </cell>
          <cell r="N13021">
            <v>4706.71</v>
          </cell>
        </row>
        <row r="13022">
          <cell r="B13022" t="str">
            <v>PESCADOS</v>
          </cell>
          <cell r="C13022" t="str">
            <v>(-) Custo dos produtos vendidos (CMV)</v>
          </cell>
          <cell r="I13022" t="str">
            <v>fevereiro</v>
          </cell>
          <cell r="N13022">
            <v>4966.5</v>
          </cell>
        </row>
        <row r="13023">
          <cell r="B13023" t="str">
            <v>LATICINIOS / OVOS</v>
          </cell>
          <cell r="C13023" t="str">
            <v>(-) Custo dos produtos vendidos (CMV)</v>
          </cell>
          <cell r="I13023" t="str">
            <v>fevereiro</v>
          </cell>
          <cell r="N13023">
            <v>6620.14</v>
          </cell>
        </row>
        <row r="13024">
          <cell r="B13024" t="str">
            <v>VINHOS</v>
          </cell>
          <cell r="C13024" t="str">
            <v>(-) Custo dos produtos vendidos (CMV)</v>
          </cell>
          <cell r="I13024" t="str">
            <v>fevereiro</v>
          </cell>
          <cell r="N13024">
            <v>7406.8</v>
          </cell>
        </row>
        <row r="13025">
          <cell r="B13025" t="str">
            <v>LATICINIOS / OVOS</v>
          </cell>
          <cell r="C13025" t="str">
            <v>(-) Custo dos produtos vendidos (CMV)</v>
          </cell>
          <cell r="I13025" t="str">
            <v>fevereiro</v>
          </cell>
          <cell r="N13025">
            <v>24.1</v>
          </cell>
        </row>
        <row r="13026">
          <cell r="B13026" t="str">
            <v>SECOS - MERCEARIA</v>
          </cell>
          <cell r="C13026" t="str">
            <v>(-) Custo dos produtos vendidos (CMV)</v>
          </cell>
          <cell r="I13026" t="str">
            <v>fevereiro</v>
          </cell>
          <cell r="N13026">
            <v>191.44</v>
          </cell>
        </row>
        <row r="13027">
          <cell r="B13027" t="str">
            <v>SECOS - MERCEARIA</v>
          </cell>
          <cell r="C13027" t="str">
            <v>(-) Custo dos produtos vendidos (CMV)</v>
          </cell>
          <cell r="I13027" t="str">
            <v>fevereiro</v>
          </cell>
          <cell r="N13027">
            <v>216.67</v>
          </cell>
        </row>
        <row r="13028">
          <cell r="B13028" t="str">
            <v>FRIOS E CONGELADOS</v>
          </cell>
          <cell r="C13028" t="str">
            <v>(-) Custo dos produtos vendidos (CMV)</v>
          </cell>
          <cell r="I13028" t="str">
            <v>fevereiro</v>
          </cell>
          <cell r="N13028">
            <v>313.83999999999997</v>
          </cell>
        </row>
        <row r="13029">
          <cell r="B13029" t="str">
            <v>SECOS - MERCEARIA</v>
          </cell>
          <cell r="C13029" t="str">
            <v>(-) Custo dos produtos vendidos (CMV)</v>
          </cell>
          <cell r="I13029" t="str">
            <v>fevereiro</v>
          </cell>
          <cell r="N13029">
            <v>664.98</v>
          </cell>
        </row>
        <row r="13030">
          <cell r="B13030" t="str">
            <v>CARNES E AVES</v>
          </cell>
          <cell r="C13030" t="str">
            <v>(-) Custo dos produtos vendidos (CMV)</v>
          </cell>
          <cell r="I13030" t="str">
            <v>fevereiro</v>
          </cell>
          <cell r="N13030">
            <v>837.67</v>
          </cell>
        </row>
        <row r="13031">
          <cell r="B13031" t="str">
            <v>BEBIDAS ALCOOLICAS</v>
          </cell>
          <cell r="C13031" t="str">
            <v>(-) Custo dos produtos vendidos (CMV)</v>
          </cell>
          <cell r="I13031" t="str">
            <v>fevereiro</v>
          </cell>
          <cell r="N13031">
            <v>1766.06</v>
          </cell>
        </row>
        <row r="13032">
          <cell r="B13032" t="str">
            <v>VINHOS</v>
          </cell>
          <cell r="C13032" t="str">
            <v>(-) Custo dos produtos vendidos (CMV)</v>
          </cell>
          <cell r="I13032" t="str">
            <v>fevereiro</v>
          </cell>
          <cell r="N13032">
            <v>2679</v>
          </cell>
        </row>
        <row r="13033">
          <cell r="B13033" t="str">
            <v>CARNES E AVES</v>
          </cell>
          <cell r="C13033" t="str">
            <v>(-) Custo dos produtos vendidos (CMV)</v>
          </cell>
          <cell r="I13033" t="str">
            <v>fevereiro</v>
          </cell>
          <cell r="N13033">
            <v>5267.4</v>
          </cell>
        </row>
        <row r="13034">
          <cell r="B13034" t="str">
            <v>CARNES E AVES</v>
          </cell>
          <cell r="C13034" t="str">
            <v>(-) Custo dos produtos vendidos (CMV)</v>
          </cell>
          <cell r="I13034" t="str">
            <v>fevereiro</v>
          </cell>
          <cell r="N13034">
            <v>8811.7199999999993</v>
          </cell>
        </row>
        <row r="13035">
          <cell r="B13035" t="str">
            <v>HORTIFRUTI</v>
          </cell>
          <cell r="C13035" t="str">
            <v>(-) Custo dos produtos vendidos (CMV)</v>
          </cell>
          <cell r="I13035" t="str">
            <v>fevereiro</v>
          </cell>
          <cell r="N13035">
            <v>280</v>
          </cell>
        </row>
        <row r="13036">
          <cell r="B13036" t="str">
            <v>ENLATADOS E CONSERVAS</v>
          </cell>
          <cell r="C13036" t="str">
            <v>(-) Custo dos produtos vendidos (CMV)</v>
          </cell>
          <cell r="I13036" t="str">
            <v>fevereiro</v>
          </cell>
          <cell r="N13036">
            <v>285</v>
          </cell>
        </row>
        <row r="13037">
          <cell r="B13037" t="str">
            <v>PAES, MASSAS E SALGADOS</v>
          </cell>
          <cell r="C13037" t="str">
            <v>(-) Custo dos produtos vendidos (CMV)</v>
          </cell>
          <cell r="I13037" t="str">
            <v>fevereiro</v>
          </cell>
          <cell r="N13037">
            <v>300</v>
          </cell>
        </row>
        <row r="13038">
          <cell r="B13038" t="str">
            <v>HORTIFRUTI</v>
          </cell>
          <cell r="C13038" t="str">
            <v>(-) Custo dos produtos vendidos (CMV)</v>
          </cell>
          <cell r="I13038" t="str">
            <v>fevereiro</v>
          </cell>
          <cell r="N13038">
            <v>357.1</v>
          </cell>
        </row>
        <row r="13039">
          <cell r="B13039" t="str">
            <v>LATICINIOS / OVOS</v>
          </cell>
          <cell r="C13039" t="str">
            <v>(-) Custo dos produtos vendidos (CMV)</v>
          </cell>
          <cell r="I13039" t="str">
            <v>fevereiro</v>
          </cell>
          <cell r="N13039">
            <v>474.75</v>
          </cell>
        </row>
        <row r="13040">
          <cell r="B13040" t="str">
            <v>FRIOS E CONGELADOS</v>
          </cell>
          <cell r="C13040" t="str">
            <v>(-) Custo dos produtos vendidos (CMV)</v>
          </cell>
          <cell r="I13040" t="str">
            <v>fevereiro</v>
          </cell>
          <cell r="N13040">
            <v>517</v>
          </cell>
        </row>
        <row r="13041">
          <cell r="B13041" t="str">
            <v>CARNES E AVES</v>
          </cell>
          <cell r="C13041" t="str">
            <v>(-) Custo dos produtos vendidos (CMV)</v>
          </cell>
          <cell r="I13041" t="str">
            <v>fevereiro</v>
          </cell>
          <cell r="N13041">
            <v>537</v>
          </cell>
        </row>
        <row r="13042">
          <cell r="B13042" t="str">
            <v>PAES, MASSAS E SALGADOS</v>
          </cell>
          <cell r="C13042" t="str">
            <v>(-) Custo dos produtos vendidos (CMV)</v>
          </cell>
          <cell r="I13042" t="str">
            <v>fevereiro</v>
          </cell>
          <cell r="N13042">
            <v>576</v>
          </cell>
        </row>
        <row r="13043">
          <cell r="B13043" t="str">
            <v>SECOS - MERCEARIA</v>
          </cell>
          <cell r="C13043" t="str">
            <v>(-) Custo dos produtos vendidos (CMV)</v>
          </cell>
          <cell r="I13043" t="str">
            <v>fevereiro</v>
          </cell>
          <cell r="N13043">
            <v>1050</v>
          </cell>
        </row>
        <row r="13044">
          <cell r="B13044" t="str">
            <v>SECOS - MERCEARIA</v>
          </cell>
          <cell r="C13044" t="str">
            <v>(-) Custo dos produtos vendidos (CMV)</v>
          </cell>
          <cell r="I13044" t="str">
            <v>fevereiro</v>
          </cell>
          <cell r="N13044">
            <v>1079.22</v>
          </cell>
        </row>
        <row r="13045">
          <cell r="B13045" t="str">
            <v>CARNES E AVES</v>
          </cell>
          <cell r="C13045" t="str">
            <v>(-) Custo dos produtos vendidos (CMV)</v>
          </cell>
          <cell r="I13045" t="str">
            <v>fevereiro</v>
          </cell>
          <cell r="N13045">
            <v>1170.24</v>
          </cell>
        </row>
        <row r="13046">
          <cell r="B13046" t="str">
            <v>CARNES E AVES</v>
          </cell>
          <cell r="C13046" t="str">
            <v>(-) Custo dos produtos vendidos (CMV)</v>
          </cell>
          <cell r="I13046" t="str">
            <v>fevereiro</v>
          </cell>
          <cell r="N13046">
            <v>1266.83</v>
          </cell>
        </row>
        <row r="13047">
          <cell r="B13047" t="str">
            <v>LATICINIOS / OVOS</v>
          </cell>
          <cell r="C13047" t="str">
            <v>(-) Custo dos produtos vendidos (CMV)</v>
          </cell>
          <cell r="I13047" t="str">
            <v>fevereiro</v>
          </cell>
          <cell r="N13047">
            <v>1331.56</v>
          </cell>
        </row>
        <row r="13048">
          <cell r="B13048" t="str">
            <v>CERVEJA</v>
          </cell>
          <cell r="C13048" t="str">
            <v>(-) Custo dos produtos vendidos (CMV)</v>
          </cell>
          <cell r="I13048" t="str">
            <v>fevereiro</v>
          </cell>
          <cell r="N13048">
            <v>1458.08</v>
          </cell>
        </row>
        <row r="13049">
          <cell r="B13049" t="str">
            <v>LATICINIOS / OVOS</v>
          </cell>
          <cell r="C13049" t="str">
            <v>(-) Custo dos produtos vendidos (CMV)</v>
          </cell>
          <cell r="I13049" t="str">
            <v>fevereiro</v>
          </cell>
          <cell r="N13049">
            <v>1552.38</v>
          </cell>
        </row>
        <row r="13050">
          <cell r="B13050" t="str">
            <v>CARNES E AVES</v>
          </cell>
          <cell r="C13050" t="str">
            <v>(-) Custo dos produtos vendidos (CMV)</v>
          </cell>
          <cell r="I13050" t="str">
            <v>fevereiro</v>
          </cell>
          <cell r="N13050">
            <v>1706.94</v>
          </cell>
        </row>
        <row r="13051">
          <cell r="B13051" t="str">
            <v>CARNES E AVES</v>
          </cell>
          <cell r="C13051" t="str">
            <v>(-) Custo dos produtos vendidos (CMV)</v>
          </cell>
          <cell r="I13051" t="str">
            <v>fevereiro</v>
          </cell>
          <cell r="N13051">
            <v>2488.94</v>
          </cell>
        </row>
        <row r="13052">
          <cell r="B13052" t="str">
            <v>PESCADOS</v>
          </cell>
          <cell r="C13052" t="str">
            <v>(-) Custo dos produtos vendidos (CMV)</v>
          </cell>
          <cell r="I13052" t="str">
            <v>fevereiro</v>
          </cell>
          <cell r="N13052">
            <v>5109.75</v>
          </cell>
        </row>
        <row r="13053">
          <cell r="B13053" t="str">
            <v>VINHOS</v>
          </cell>
          <cell r="C13053" t="str">
            <v>(-) Custo dos produtos vendidos (CMV)</v>
          </cell>
          <cell r="I13053" t="str">
            <v>fevereiro</v>
          </cell>
          <cell r="N13053">
            <v>5633.73</v>
          </cell>
        </row>
        <row r="13054">
          <cell r="B13054" t="str">
            <v>VINHOS</v>
          </cell>
          <cell r="C13054" t="str">
            <v>(-) Custo dos produtos vendidos (CMV)</v>
          </cell>
          <cell r="I13054" t="str">
            <v>fevereiro</v>
          </cell>
          <cell r="N13054">
            <v>14547.38</v>
          </cell>
        </row>
        <row r="13055">
          <cell r="B13055" t="str">
            <v>HORTIFRUTI</v>
          </cell>
          <cell r="C13055" t="str">
            <v>(-) Custo dos produtos vendidos (CMV)</v>
          </cell>
          <cell r="I13055" t="str">
            <v>fevereiro</v>
          </cell>
          <cell r="N13055">
            <v>265.60000000000002</v>
          </cell>
        </row>
        <row r="13056">
          <cell r="B13056" t="str">
            <v>FRIOS E CONGELADOS</v>
          </cell>
          <cell r="C13056" t="str">
            <v>(-) Custo dos produtos vendidos (CMV)</v>
          </cell>
          <cell r="I13056" t="str">
            <v>fevereiro</v>
          </cell>
          <cell r="N13056">
            <v>540</v>
          </cell>
        </row>
        <row r="13057">
          <cell r="B13057" t="str">
            <v>CARNES E AVES</v>
          </cell>
          <cell r="C13057" t="str">
            <v>(-) Custo dos produtos vendidos (CMV)</v>
          </cell>
          <cell r="I13057" t="str">
            <v>fevereiro</v>
          </cell>
          <cell r="N13057">
            <v>1521.31</v>
          </cell>
        </row>
        <row r="13058">
          <cell r="B13058" t="str">
            <v>CARVAO</v>
          </cell>
          <cell r="C13058" t="str">
            <v>(-) Custo dos produtos vendidos (CMV)</v>
          </cell>
          <cell r="I13058" t="str">
            <v>fevereiro</v>
          </cell>
          <cell r="N13058">
            <v>2040</v>
          </cell>
        </row>
        <row r="13059">
          <cell r="B13059" t="str">
            <v>LATICINIOS / OVOS</v>
          </cell>
          <cell r="C13059" t="str">
            <v>(-) Custo dos produtos vendidos (CMV)</v>
          </cell>
          <cell r="I13059" t="str">
            <v>fevereiro</v>
          </cell>
          <cell r="N13059">
            <v>3299.04</v>
          </cell>
        </row>
        <row r="13060">
          <cell r="B13060" t="str">
            <v>LATICINIOS / OVOS</v>
          </cell>
          <cell r="C13060" t="str">
            <v>(-) Custo dos produtos vendidos (CMV)</v>
          </cell>
          <cell r="I13060" t="str">
            <v>fevereiro</v>
          </cell>
          <cell r="N13060">
            <v>5230.05</v>
          </cell>
        </row>
        <row r="13061">
          <cell r="B13061" t="str">
            <v>HORTIFRUTI</v>
          </cell>
          <cell r="C13061" t="str">
            <v>(-) Custo dos produtos vendidos (CMV)</v>
          </cell>
          <cell r="I13061" t="str">
            <v>fevereiro</v>
          </cell>
          <cell r="N13061">
            <v>6696.9</v>
          </cell>
        </row>
        <row r="13062">
          <cell r="B13062" t="str">
            <v>PESCADOS</v>
          </cell>
          <cell r="C13062" t="str">
            <v>(-) Custo dos produtos vendidos (CMV)</v>
          </cell>
          <cell r="I13062" t="str">
            <v>fevereiro</v>
          </cell>
          <cell r="N13062">
            <v>217</v>
          </cell>
        </row>
        <row r="13063">
          <cell r="B13063" t="str">
            <v>PAES, MASSAS E SALGADOS</v>
          </cell>
          <cell r="C13063" t="str">
            <v>(-) Custo dos produtos vendidos (CMV)</v>
          </cell>
          <cell r="I13063" t="str">
            <v>fevereiro</v>
          </cell>
          <cell r="N13063">
            <v>217.72</v>
          </cell>
        </row>
        <row r="13064">
          <cell r="B13064" t="str">
            <v>SECOS - MERCEARIA</v>
          </cell>
          <cell r="C13064" t="str">
            <v>(-) Custo dos produtos vendidos (CMV)</v>
          </cell>
          <cell r="I13064" t="str">
            <v>fevereiro</v>
          </cell>
          <cell r="N13064">
            <v>299.63</v>
          </cell>
        </row>
        <row r="13065">
          <cell r="B13065" t="str">
            <v>FRIOS E CONGELADOS</v>
          </cell>
          <cell r="C13065" t="str">
            <v>(-) Custo dos produtos vendidos (CMV)</v>
          </cell>
          <cell r="I13065" t="str">
            <v>fevereiro</v>
          </cell>
          <cell r="N13065">
            <v>330.66</v>
          </cell>
        </row>
        <row r="13066">
          <cell r="B13066" t="str">
            <v>SECOS - MERCEARIA</v>
          </cell>
          <cell r="C13066" t="str">
            <v>(-) Custo dos produtos vendidos (CMV)</v>
          </cell>
          <cell r="I13066" t="str">
            <v>fevereiro</v>
          </cell>
          <cell r="N13066">
            <v>338.94</v>
          </cell>
        </row>
        <row r="13067">
          <cell r="B13067" t="str">
            <v>HORTIFRUTI</v>
          </cell>
          <cell r="C13067" t="str">
            <v>(-) Custo dos produtos vendidos (CMV)</v>
          </cell>
          <cell r="I13067" t="str">
            <v>fevereiro</v>
          </cell>
          <cell r="N13067">
            <v>386.8</v>
          </cell>
        </row>
        <row r="13068">
          <cell r="B13068" t="str">
            <v>SECOS - MERCEARIA</v>
          </cell>
          <cell r="C13068" t="str">
            <v>(-) Custo dos produtos vendidos (CMV)</v>
          </cell>
          <cell r="I13068" t="str">
            <v>fevereiro</v>
          </cell>
          <cell r="N13068">
            <v>431.69</v>
          </cell>
        </row>
        <row r="13069">
          <cell r="B13069" t="str">
            <v>GELO</v>
          </cell>
          <cell r="C13069" t="str">
            <v>(-) Custo dos produtos vendidos (CMV)</v>
          </cell>
          <cell r="I13069" t="str">
            <v>fevereiro</v>
          </cell>
          <cell r="N13069">
            <v>466.2</v>
          </cell>
        </row>
        <row r="13070">
          <cell r="B13070" t="str">
            <v>SECOS - MERCEARIA</v>
          </cell>
          <cell r="C13070" t="str">
            <v>(-) Custo dos produtos vendidos (CMV)</v>
          </cell>
          <cell r="I13070" t="str">
            <v>fevereiro</v>
          </cell>
          <cell r="N13070">
            <v>471.8</v>
          </cell>
        </row>
        <row r="13071">
          <cell r="B13071" t="str">
            <v>HORTIFRUTI</v>
          </cell>
          <cell r="C13071" t="str">
            <v>(-) Custo dos produtos vendidos (CMV)</v>
          </cell>
          <cell r="I13071" t="str">
            <v>fevereiro</v>
          </cell>
          <cell r="N13071">
            <v>716.72</v>
          </cell>
        </row>
        <row r="13072">
          <cell r="B13072" t="str">
            <v>SECOS - MERCEARIA</v>
          </cell>
          <cell r="C13072" t="str">
            <v>(-) Custo dos produtos vendidos (CMV)</v>
          </cell>
          <cell r="I13072" t="str">
            <v>fevereiro</v>
          </cell>
          <cell r="N13072">
            <v>767.6</v>
          </cell>
        </row>
        <row r="13073">
          <cell r="B13073" t="str">
            <v>SECOS - MERCEARIA</v>
          </cell>
          <cell r="C13073" t="str">
            <v>(-) Custo dos produtos vendidos (CMV)</v>
          </cell>
          <cell r="I13073" t="str">
            <v>fevereiro</v>
          </cell>
          <cell r="N13073">
            <v>936.6</v>
          </cell>
        </row>
        <row r="13074">
          <cell r="B13074" t="str">
            <v>BEBIDAS NAO ALCOOLICAS</v>
          </cell>
          <cell r="C13074" t="str">
            <v>(-) Custo dos produtos vendidos (CMV)</v>
          </cell>
          <cell r="I13074" t="str">
            <v>fevereiro</v>
          </cell>
          <cell r="N13074">
            <v>1468.8</v>
          </cell>
        </row>
        <row r="13075">
          <cell r="B13075" t="str">
            <v>CARNES E AVES</v>
          </cell>
          <cell r="C13075" t="str">
            <v>(-) Custo dos produtos vendidos (CMV)</v>
          </cell>
          <cell r="I13075" t="str">
            <v>fevereiro</v>
          </cell>
          <cell r="N13075">
            <v>1599</v>
          </cell>
        </row>
        <row r="13076">
          <cell r="B13076" t="str">
            <v>PAES, MASSAS E SALGADOS</v>
          </cell>
          <cell r="C13076" t="str">
            <v>(-) Custo dos produtos vendidos (CMV)</v>
          </cell>
          <cell r="I13076" t="str">
            <v>fevereiro</v>
          </cell>
          <cell r="N13076">
            <v>1725</v>
          </cell>
        </row>
        <row r="13077">
          <cell r="B13077" t="str">
            <v>CARNES E AVES</v>
          </cell>
          <cell r="C13077" t="str">
            <v>(-) Custo dos produtos vendidos (CMV)</v>
          </cell>
          <cell r="I13077" t="str">
            <v>fevereiro</v>
          </cell>
          <cell r="N13077">
            <v>1804.61</v>
          </cell>
        </row>
        <row r="13078">
          <cell r="B13078" t="str">
            <v>CARNES E AVES</v>
          </cell>
          <cell r="C13078" t="str">
            <v>(-) Custo dos produtos vendidos (CMV)</v>
          </cell>
          <cell r="I13078" t="str">
            <v>fevereiro</v>
          </cell>
          <cell r="N13078">
            <v>1822.18</v>
          </cell>
        </row>
        <row r="13079">
          <cell r="B13079" t="str">
            <v>CARNES E AVES</v>
          </cell>
          <cell r="C13079" t="str">
            <v>(-) Custo dos produtos vendidos (CMV)</v>
          </cell>
          <cell r="I13079" t="str">
            <v>fevereiro</v>
          </cell>
          <cell r="N13079">
            <v>1952.11</v>
          </cell>
        </row>
        <row r="13080">
          <cell r="B13080" t="str">
            <v>SECOS - MERCEARIA</v>
          </cell>
          <cell r="C13080" t="str">
            <v>(-) Custo dos produtos vendidos (CMV)</v>
          </cell>
          <cell r="I13080" t="str">
            <v>fevereiro</v>
          </cell>
          <cell r="N13080">
            <v>2387.4</v>
          </cell>
        </row>
        <row r="13081">
          <cell r="B13081" t="str">
            <v>BEBIDAS ALCOOLICAS</v>
          </cell>
          <cell r="C13081" t="str">
            <v>(-) Custo dos produtos vendidos (CMV)</v>
          </cell>
          <cell r="I13081" t="str">
            <v>fevereiro</v>
          </cell>
          <cell r="N13081">
            <v>2969.46</v>
          </cell>
        </row>
        <row r="13082">
          <cell r="B13082" t="str">
            <v>PAES, MASSAS E SALGADOS</v>
          </cell>
          <cell r="C13082" t="str">
            <v>(-) Custo dos produtos vendidos (CMV)</v>
          </cell>
          <cell r="I13082" t="str">
            <v>fevereiro</v>
          </cell>
          <cell r="N13082">
            <v>3572.5</v>
          </cell>
        </row>
        <row r="13083">
          <cell r="B13083" t="str">
            <v>BEBIDAS NAO ALCOOLICAS</v>
          </cell>
          <cell r="C13083" t="str">
            <v>(-) Custo dos produtos vendidos (CMV)</v>
          </cell>
          <cell r="I13083" t="str">
            <v>fevereiro</v>
          </cell>
          <cell r="N13083">
            <v>3812</v>
          </cell>
        </row>
        <row r="13084">
          <cell r="B13084" t="str">
            <v>BEBIDAS ALCOOLICAS</v>
          </cell>
          <cell r="C13084" t="str">
            <v>(-) Custo dos produtos vendidos (CMV)</v>
          </cell>
          <cell r="I13084" t="str">
            <v>fevereiro</v>
          </cell>
          <cell r="N13084">
            <v>4403.66</v>
          </cell>
        </row>
        <row r="13085">
          <cell r="B13085" t="str">
            <v>BEBIDAS ALCOOLICAS</v>
          </cell>
          <cell r="C13085" t="str">
            <v>(-) Custo dos produtos vendidos (CMV)</v>
          </cell>
          <cell r="I13085" t="str">
            <v>fevereiro</v>
          </cell>
          <cell r="N13085">
            <v>5757.54</v>
          </cell>
        </row>
        <row r="13086">
          <cell r="B13086" t="str">
            <v>HORTIFRUTI</v>
          </cell>
          <cell r="C13086" t="str">
            <v>(-) Custo dos produtos vendidos (CMV)</v>
          </cell>
          <cell r="I13086" t="str">
            <v>fevereiro</v>
          </cell>
          <cell r="N13086">
            <v>138.16</v>
          </cell>
        </row>
        <row r="13087">
          <cell r="B13087" t="str">
            <v>ENLATADOS E CONSERVAS</v>
          </cell>
          <cell r="C13087" t="str">
            <v>(-) Custo dos produtos vendidos (CMV)</v>
          </cell>
          <cell r="I13087" t="str">
            <v>fevereiro</v>
          </cell>
          <cell r="N13087">
            <v>170.91</v>
          </cell>
        </row>
        <row r="13088">
          <cell r="B13088" t="str">
            <v>ENLATADOS E CONSERVAS</v>
          </cell>
          <cell r="C13088" t="str">
            <v>(-) Custo dos produtos vendidos (CMV)</v>
          </cell>
          <cell r="I13088" t="str">
            <v>fevereiro</v>
          </cell>
          <cell r="N13088">
            <v>173.91</v>
          </cell>
        </row>
        <row r="13089">
          <cell r="B13089" t="str">
            <v>LATICINIOS / OVOS</v>
          </cell>
          <cell r="C13089" t="str">
            <v>(-) Custo dos produtos vendidos (CMV)</v>
          </cell>
          <cell r="I13089" t="str">
            <v>fevereiro</v>
          </cell>
          <cell r="N13089">
            <v>284.85000000000002</v>
          </cell>
        </row>
        <row r="13090">
          <cell r="B13090" t="str">
            <v>CARNES E AVES</v>
          </cell>
          <cell r="C13090" t="str">
            <v>(-) Custo dos produtos vendidos (CMV)</v>
          </cell>
          <cell r="I13090" t="str">
            <v>fevereiro</v>
          </cell>
          <cell r="N13090">
            <v>290.72000000000003</v>
          </cell>
        </row>
        <row r="13091">
          <cell r="B13091" t="str">
            <v>LATICINIOS / OVOS</v>
          </cell>
          <cell r="C13091" t="str">
            <v>(-) Custo dos produtos vendidos (CMV)</v>
          </cell>
          <cell r="I13091" t="str">
            <v>fevereiro</v>
          </cell>
          <cell r="N13091">
            <v>380</v>
          </cell>
        </row>
        <row r="13092">
          <cell r="B13092" t="str">
            <v>PESCADOS</v>
          </cell>
          <cell r="C13092" t="str">
            <v>(-) Custo dos produtos vendidos (CMV)</v>
          </cell>
          <cell r="I13092" t="str">
            <v>fevereiro</v>
          </cell>
          <cell r="N13092">
            <v>420</v>
          </cell>
        </row>
        <row r="13093">
          <cell r="B13093" t="str">
            <v>GELO</v>
          </cell>
          <cell r="C13093" t="str">
            <v>(-) Custo dos produtos vendidos (CMV)</v>
          </cell>
          <cell r="I13093" t="str">
            <v>fevereiro</v>
          </cell>
          <cell r="N13093">
            <v>466.2</v>
          </cell>
        </row>
        <row r="13094">
          <cell r="B13094" t="str">
            <v>PAES, MASSAS E SALGADOS</v>
          </cell>
          <cell r="C13094" t="str">
            <v>(-) Custo dos produtos vendidos (CMV)</v>
          </cell>
          <cell r="I13094" t="str">
            <v>fevereiro</v>
          </cell>
          <cell r="N13094">
            <v>531.16</v>
          </cell>
        </row>
        <row r="13095">
          <cell r="B13095" t="str">
            <v>CARNES E AVES</v>
          </cell>
          <cell r="C13095" t="str">
            <v>(-) Custo dos produtos vendidos (CMV)</v>
          </cell>
          <cell r="I13095" t="str">
            <v>fevereiro</v>
          </cell>
          <cell r="N13095">
            <v>572.79999999999995</v>
          </cell>
        </row>
        <row r="13096">
          <cell r="B13096" t="str">
            <v>BEBIDAS ALCOOLICAS</v>
          </cell>
          <cell r="C13096" t="str">
            <v>(-) Custo dos produtos vendidos (CMV)</v>
          </cell>
          <cell r="I13096" t="str">
            <v>fevereiro</v>
          </cell>
          <cell r="N13096">
            <v>608.77</v>
          </cell>
        </row>
        <row r="13097">
          <cell r="B13097" t="str">
            <v>CARNES E AVES</v>
          </cell>
          <cell r="C13097" t="str">
            <v>(-) Custo dos produtos vendidos (CMV)</v>
          </cell>
          <cell r="I13097" t="str">
            <v>fevereiro</v>
          </cell>
          <cell r="N13097">
            <v>830.4</v>
          </cell>
        </row>
        <row r="13098">
          <cell r="B13098" t="str">
            <v>PESCADOS</v>
          </cell>
          <cell r="C13098" t="str">
            <v>(-) Custo dos produtos vendidos (CMV)</v>
          </cell>
          <cell r="I13098" t="str">
            <v>fevereiro</v>
          </cell>
          <cell r="N13098">
            <v>1048.5</v>
          </cell>
        </row>
        <row r="13099">
          <cell r="B13099" t="str">
            <v>FRIOS E CONGELADOS</v>
          </cell>
          <cell r="C13099" t="str">
            <v>(-) Custo dos produtos vendidos (CMV)</v>
          </cell>
          <cell r="I13099" t="str">
            <v>fevereiro</v>
          </cell>
          <cell r="N13099">
            <v>1327.2</v>
          </cell>
        </row>
        <row r="13100">
          <cell r="B13100" t="str">
            <v>CARVAO</v>
          </cell>
          <cell r="C13100" t="str">
            <v>(-) Custo dos produtos vendidos (CMV)</v>
          </cell>
          <cell r="I13100" t="str">
            <v>fevereiro</v>
          </cell>
          <cell r="N13100">
            <v>1632</v>
          </cell>
        </row>
        <row r="13101">
          <cell r="B13101" t="str">
            <v>CERVEJA</v>
          </cell>
          <cell r="C13101" t="str">
            <v>(-) Custo dos produtos vendidos (CMV)</v>
          </cell>
          <cell r="I13101" t="str">
            <v>fevereiro</v>
          </cell>
          <cell r="N13101">
            <v>2240.79</v>
          </cell>
        </row>
        <row r="13102">
          <cell r="B13102" t="str">
            <v>LATICINIOS / OVOS</v>
          </cell>
          <cell r="C13102" t="str">
            <v>(-) Custo dos produtos vendidos (CMV)</v>
          </cell>
          <cell r="I13102" t="str">
            <v>fevereiro</v>
          </cell>
          <cell r="N13102">
            <v>2444.8000000000002</v>
          </cell>
        </row>
        <row r="13103">
          <cell r="B13103" t="str">
            <v>PESCADOS</v>
          </cell>
          <cell r="C13103" t="str">
            <v>(-) Custo dos produtos vendidos (CMV)</v>
          </cell>
          <cell r="I13103" t="str">
            <v>fevereiro</v>
          </cell>
          <cell r="N13103">
            <v>2612.5</v>
          </cell>
        </row>
        <row r="13104">
          <cell r="B13104" t="str">
            <v>CARNES E AVES</v>
          </cell>
          <cell r="C13104" t="str">
            <v>(-) Custo dos produtos vendidos (CMV)</v>
          </cell>
          <cell r="I13104" t="str">
            <v>fevereiro</v>
          </cell>
          <cell r="N13104">
            <v>3905.19</v>
          </cell>
        </row>
        <row r="13105">
          <cell r="B13105" t="str">
            <v>VINHOS</v>
          </cell>
          <cell r="C13105" t="str">
            <v>(-) Custo dos produtos vendidos (CMV)</v>
          </cell>
          <cell r="I13105" t="str">
            <v>fevereiro</v>
          </cell>
          <cell r="N13105">
            <v>4394.3999999999996</v>
          </cell>
        </row>
        <row r="13106">
          <cell r="B13106" t="str">
            <v>CARNES E AVES</v>
          </cell>
          <cell r="C13106" t="str">
            <v>(-) Custo dos produtos vendidos (CMV)</v>
          </cell>
          <cell r="I13106" t="str">
            <v>fevereiro</v>
          </cell>
          <cell r="N13106">
            <v>4463.66</v>
          </cell>
        </row>
        <row r="13107">
          <cell r="B13107" t="str">
            <v>CERVEJA</v>
          </cell>
          <cell r="C13107" t="str">
            <v>(-) Custo dos produtos vendidos (CMV)</v>
          </cell>
          <cell r="I13107" t="str">
            <v>fevereiro</v>
          </cell>
          <cell r="N13107">
            <v>4474.82</v>
          </cell>
        </row>
        <row r="13108">
          <cell r="B13108" t="str">
            <v>CARNES E AVES</v>
          </cell>
          <cell r="C13108" t="str">
            <v>(-) Custo dos produtos vendidos (CMV)</v>
          </cell>
          <cell r="I13108" t="str">
            <v>fevereiro</v>
          </cell>
          <cell r="N13108">
            <v>4706.71</v>
          </cell>
        </row>
        <row r="13109">
          <cell r="B13109" t="str">
            <v>FRIOS E CONGELADOS</v>
          </cell>
          <cell r="C13109" t="str">
            <v>(-) Custo dos produtos vendidos (CMV)</v>
          </cell>
          <cell r="I13109" t="str">
            <v>fevereiro</v>
          </cell>
          <cell r="N13109">
            <v>5515.89</v>
          </cell>
        </row>
        <row r="13110">
          <cell r="B13110" t="str">
            <v>CARNES E AVES</v>
          </cell>
          <cell r="C13110" t="str">
            <v>(-) Custo dos produtos vendidos (CMV)</v>
          </cell>
          <cell r="I13110" t="str">
            <v>fevereiro</v>
          </cell>
          <cell r="N13110">
            <v>6104.2</v>
          </cell>
        </row>
        <row r="13111">
          <cell r="B13111" t="str">
            <v>HORTIFRUTI</v>
          </cell>
          <cell r="C13111" t="str">
            <v>(-) Custo dos produtos vendidos (CMV)</v>
          </cell>
          <cell r="I13111" t="str">
            <v>fevereiro</v>
          </cell>
          <cell r="N13111">
            <v>7597.95</v>
          </cell>
        </row>
        <row r="13112">
          <cell r="B13112" t="str">
            <v>PESCADOS</v>
          </cell>
          <cell r="C13112" t="str">
            <v>(-) Custo dos produtos vendidos (CMV)</v>
          </cell>
          <cell r="I13112" t="str">
            <v>fevereiro</v>
          </cell>
          <cell r="N13112">
            <v>155</v>
          </cell>
        </row>
        <row r="13113">
          <cell r="B13113" t="str">
            <v>FRIOS E CONGELADOS</v>
          </cell>
          <cell r="C13113" t="str">
            <v>(-) Custo dos produtos vendidos (CMV)</v>
          </cell>
          <cell r="I13113" t="str">
            <v>fevereiro</v>
          </cell>
          <cell r="N13113">
            <v>270.48</v>
          </cell>
        </row>
        <row r="13114">
          <cell r="B13114" t="str">
            <v>PAES, MASSAS E SALGADOS</v>
          </cell>
          <cell r="C13114" t="str">
            <v>(-) Custo dos produtos vendidos (CMV)</v>
          </cell>
          <cell r="I13114" t="str">
            <v>fevereiro</v>
          </cell>
          <cell r="N13114">
            <v>620.44000000000005</v>
          </cell>
        </row>
        <row r="13115">
          <cell r="B13115" t="str">
            <v>PAES, MASSAS E SALGADOS</v>
          </cell>
          <cell r="C13115" t="str">
            <v>(-) Custo dos produtos vendidos (CMV)</v>
          </cell>
          <cell r="I13115" t="str">
            <v>fevereiro</v>
          </cell>
          <cell r="N13115">
            <v>905.68</v>
          </cell>
        </row>
        <row r="13116">
          <cell r="B13116" t="str">
            <v>BEBIDAS ALCOOLICAS</v>
          </cell>
          <cell r="C13116" t="str">
            <v>(-) Custo dos produtos vendidos (CMV)</v>
          </cell>
          <cell r="I13116" t="str">
            <v>fevereiro</v>
          </cell>
          <cell r="N13116">
            <v>1200.6500000000001</v>
          </cell>
        </row>
        <row r="13117">
          <cell r="B13117" t="str">
            <v>BEBIDAS NAO ALCOOLICAS</v>
          </cell>
          <cell r="C13117" t="str">
            <v>(-) Custo dos produtos vendidos (CMV)</v>
          </cell>
          <cell r="I13117" t="str">
            <v>fevereiro</v>
          </cell>
          <cell r="N13117">
            <v>1473.22</v>
          </cell>
        </row>
        <row r="13118">
          <cell r="B13118" t="str">
            <v>PAES, MASSAS E SALGADOS</v>
          </cell>
          <cell r="C13118" t="str">
            <v>(-) Custo dos produtos vendidos (CMV)</v>
          </cell>
          <cell r="I13118" t="str">
            <v>fevereiro</v>
          </cell>
          <cell r="N13118">
            <v>1526.12</v>
          </cell>
        </row>
        <row r="13119">
          <cell r="B13119" t="str">
            <v>BEBIDAS ALCOOLICAS</v>
          </cell>
          <cell r="C13119" t="str">
            <v>(-) Custo dos produtos vendidos (CMV)</v>
          </cell>
          <cell r="I13119" t="str">
            <v>fevereiro</v>
          </cell>
          <cell r="N13119">
            <v>1766.6</v>
          </cell>
        </row>
        <row r="13120">
          <cell r="B13120" t="str">
            <v>CARNES E AVES</v>
          </cell>
          <cell r="C13120" t="str">
            <v>(-) Custo dos produtos vendidos (CMV)</v>
          </cell>
          <cell r="I13120" t="str">
            <v>fevereiro</v>
          </cell>
          <cell r="N13120">
            <v>4690.72</v>
          </cell>
        </row>
        <row r="13121">
          <cell r="B13121" t="str">
            <v>CARNES E AVES</v>
          </cell>
          <cell r="C13121" t="str">
            <v>(-) Custo dos produtos vendidos (CMV)</v>
          </cell>
          <cell r="I13121" t="str">
            <v>fevereiro</v>
          </cell>
          <cell r="N13121">
            <v>5267.4</v>
          </cell>
        </row>
        <row r="13122">
          <cell r="B13122" t="str">
            <v>CARNES E AVES</v>
          </cell>
          <cell r="C13122" t="str">
            <v>(-) Custo dos produtos vendidos (CMV)</v>
          </cell>
          <cell r="I13122" t="str">
            <v>fevereiro</v>
          </cell>
          <cell r="N13122">
            <v>5790.59</v>
          </cell>
        </row>
        <row r="13123">
          <cell r="B13123" t="str">
            <v>ENLATADOS E CONSERVAS</v>
          </cell>
          <cell r="C13123" t="str">
            <v>(-) Custo dos produtos vendidos (CMV)</v>
          </cell>
          <cell r="I13123" t="str">
            <v>fevereiro</v>
          </cell>
          <cell r="N13123">
            <v>285</v>
          </cell>
        </row>
        <row r="13124">
          <cell r="B13124" t="str">
            <v>PAES, MASSAS E SALGADOS</v>
          </cell>
          <cell r="C13124" t="str">
            <v>(-) Custo dos produtos vendidos (CMV)</v>
          </cell>
          <cell r="I13124" t="str">
            <v>fevereiro</v>
          </cell>
          <cell r="N13124">
            <v>288</v>
          </cell>
        </row>
        <row r="13125">
          <cell r="B13125" t="str">
            <v>FRIOS E CONGELADOS</v>
          </cell>
          <cell r="C13125" t="str">
            <v>(-) Custo dos produtos vendidos (CMV)</v>
          </cell>
          <cell r="I13125" t="str">
            <v>fevereiro</v>
          </cell>
          <cell r="N13125">
            <v>290</v>
          </cell>
        </row>
        <row r="13126">
          <cell r="B13126" t="str">
            <v>SECOS - MERCEARIA</v>
          </cell>
          <cell r="C13126" t="str">
            <v>(-) Custo dos produtos vendidos (CMV)</v>
          </cell>
          <cell r="I13126" t="str">
            <v>fevereiro</v>
          </cell>
          <cell r="N13126">
            <v>381.3</v>
          </cell>
        </row>
        <row r="13127">
          <cell r="B13127" t="str">
            <v>HORTIFRUTI</v>
          </cell>
          <cell r="C13127" t="str">
            <v>(-) Custo dos produtos vendidos (CMV)</v>
          </cell>
          <cell r="I13127" t="str">
            <v>fevereiro</v>
          </cell>
          <cell r="N13127">
            <v>386.8</v>
          </cell>
        </row>
        <row r="13128">
          <cell r="B13128" t="str">
            <v>LATICINIOS / OVOS</v>
          </cell>
          <cell r="C13128" t="str">
            <v>(-) Custo dos produtos vendidos (CMV)</v>
          </cell>
          <cell r="I13128" t="str">
            <v>fevereiro</v>
          </cell>
          <cell r="N13128">
            <v>474.75</v>
          </cell>
        </row>
        <row r="13129">
          <cell r="B13129" t="str">
            <v>LATICINIOS / OVOS</v>
          </cell>
          <cell r="C13129" t="str">
            <v>(-) Custo dos produtos vendidos (CMV)</v>
          </cell>
          <cell r="I13129" t="str">
            <v>fevereiro</v>
          </cell>
          <cell r="N13129">
            <v>693.02</v>
          </cell>
        </row>
        <row r="13130">
          <cell r="B13130" t="str">
            <v>CARNES E AVES</v>
          </cell>
          <cell r="C13130" t="str">
            <v>(-) Custo dos produtos vendidos (CMV)</v>
          </cell>
          <cell r="I13130" t="str">
            <v>fevereiro</v>
          </cell>
          <cell r="N13130">
            <v>1170.58</v>
          </cell>
        </row>
        <row r="13131">
          <cell r="B13131" t="str">
            <v>PESCADOS</v>
          </cell>
          <cell r="C13131" t="str">
            <v>(-) Custo dos produtos vendidos (CMV)</v>
          </cell>
          <cell r="I13131" t="str">
            <v>fevereiro</v>
          </cell>
          <cell r="N13131">
            <v>1201.5</v>
          </cell>
        </row>
        <row r="13132">
          <cell r="B13132" t="str">
            <v>CARNES E AVES</v>
          </cell>
          <cell r="C13132" t="str">
            <v>(-) Custo dos produtos vendidos (CMV)</v>
          </cell>
          <cell r="I13132" t="str">
            <v>fevereiro</v>
          </cell>
          <cell r="N13132">
            <v>2488.94</v>
          </cell>
        </row>
        <row r="13133">
          <cell r="B13133" t="str">
            <v>PESCADOS</v>
          </cell>
          <cell r="C13133" t="str">
            <v>(-) Custo dos produtos vendidos (CMV)</v>
          </cell>
          <cell r="I13133" t="str">
            <v>fevereiro</v>
          </cell>
          <cell r="N13133">
            <v>5160.22</v>
          </cell>
        </row>
        <row r="13134">
          <cell r="B13134" t="str">
            <v>VINHOS</v>
          </cell>
          <cell r="C13134" t="str">
            <v>(-) Custo dos produtos vendidos (CMV)</v>
          </cell>
          <cell r="I13134" t="str">
            <v>fevereiro</v>
          </cell>
          <cell r="N13134">
            <v>5633.73</v>
          </cell>
        </row>
        <row r="13135">
          <cell r="B13135" t="str">
            <v>VINHOS</v>
          </cell>
          <cell r="C13135" t="str">
            <v>(-) Custo dos produtos vendidos (CMV)</v>
          </cell>
          <cell r="I13135" t="str">
            <v>fevereiro</v>
          </cell>
          <cell r="N13135">
            <v>13865.23</v>
          </cell>
        </row>
        <row r="13136">
          <cell r="B13136" t="str">
            <v>HORTIFRUTI</v>
          </cell>
          <cell r="C13136" t="str">
            <v>(-) Custo dos produtos vendidos (CMV)</v>
          </cell>
          <cell r="I13136" t="str">
            <v>fevereiro</v>
          </cell>
          <cell r="N13136">
            <v>6.5</v>
          </cell>
        </row>
        <row r="13137">
          <cell r="B13137" t="str">
            <v>FRETE DE INSUMOS</v>
          </cell>
          <cell r="C13137" t="str">
            <v>(-) Custo dos produtos vendidos (CMV)</v>
          </cell>
          <cell r="I13137" t="str">
            <v>fevereiro</v>
          </cell>
          <cell r="N13137">
            <v>23.53</v>
          </cell>
        </row>
        <row r="13138">
          <cell r="B13138" t="str">
            <v>FRETE DE INSUMOS</v>
          </cell>
          <cell r="C13138" t="str">
            <v>(-) Custo dos produtos vendidos (CMV)</v>
          </cell>
          <cell r="I13138" t="str">
            <v>fevereiro</v>
          </cell>
          <cell r="N13138">
            <v>36.799999999999997</v>
          </cell>
        </row>
        <row r="13139">
          <cell r="B13139" t="str">
            <v>BEBIDAS NAO ALCOOLICAS</v>
          </cell>
          <cell r="C13139" t="str">
            <v>(-) Custo dos produtos vendidos (CMV)</v>
          </cell>
          <cell r="I13139" t="str">
            <v>fevereiro</v>
          </cell>
          <cell r="N13139">
            <v>50</v>
          </cell>
        </row>
        <row r="13140">
          <cell r="B13140" t="str">
            <v>BEBIDAS NAO ALCOOLICAS</v>
          </cell>
          <cell r="C13140" t="str">
            <v>(-) Custo dos produtos vendidos (CMV)</v>
          </cell>
          <cell r="I13140" t="str">
            <v>fevereiro</v>
          </cell>
          <cell r="N13140">
            <v>612</v>
          </cell>
        </row>
        <row r="13141">
          <cell r="B13141" t="str">
            <v>CERVEJA</v>
          </cell>
          <cell r="C13141" t="str">
            <v>(-) Custo dos produtos vendidos (CMV)</v>
          </cell>
          <cell r="I13141" t="str">
            <v>fevereiro</v>
          </cell>
          <cell r="N13141">
            <v>881.31</v>
          </cell>
        </row>
        <row r="13142">
          <cell r="B13142" t="str">
            <v>PESCADOS</v>
          </cell>
          <cell r="C13142" t="str">
            <v>(-) Custo dos produtos vendidos (CMV)</v>
          </cell>
          <cell r="I13142" t="str">
            <v>fevereiro</v>
          </cell>
          <cell r="N13142">
            <v>958.8</v>
          </cell>
        </row>
        <row r="13143">
          <cell r="B13143" t="str">
            <v>CERVEJA</v>
          </cell>
          <cell r="C13143" t="str">
            <v>(-) Custo dos produtos vendidos (CMV)</v>
          </cell>
          <cell r="I13143" t="str">
            <v>fevereiro</v>
          </cell>
          <cell r="N13143">
            <v>1458.08</v>
          </cell>
        </row>
        <row r="13144">
          <cell r="B13144" t="str">
            <v>SECOS - MERCEARIA</v>
          </cell>
          <cell r="C13144" t="str">
            <v>(-) Custo dos produtos vendidos (CMV)</v>
          </cell>
          <cell r="I13144" t="str">
            <v>fevereiro</v>
          </cell>
          <cell r="N13144">
            <v>1781.5</v>
          </cell>
        </row>
        <row r="13145">
          <cell r="B13145" t="str">
            <v>CARVAO</v>
          </cell>
          <cell r="C13145" t="str">
            <v>(-) Custo dos produtos vendidos (CMV)</v>
          </cell>
          <cell r="I13145" t="str">
            <v>fevereiro</v>
          </cell>
          <cell r="N13145">
            <v>2040</v>
          </cell>
        </row>
        <row r="13146">
          <cell r="B13146" t="str">
            <v>FRIOS E CONGELADOS</v>
          </cell>
          <cell r="C13146" t="str">
            <v>(-) Custo dos produtos vendidos (CMV)</v>
          </cell>
          <cell r="I13146" t="str">
            <v>fevereiro</v>
          </cell>
          <cell r="N13146">
            <v>2837.45</v>
          </cell>
        </row>
        <row r="13147">
          <cell r="B13147" t="str">
            <v>CARNES E AVES</v>
          </cell>
          <cell r="C13147" t="str">
            <v>(-) Custo dos produtos vendidos (CMV)</v>
          </cell>
          <cell r="I13147" t="str">
            <v>fevereiro</v>
          </cell>
          <cell r="N13147">
            <v>3596.4</v>
          </cell>
        </row>
        <row r="13148">
          <cell r="B13148" t="str">
            <v>CARNES E AVES</v>
          </cell>
          <cell r="C13148" t="str">
            <v>(-) Custo dos produtos vendidos (CMV)</v>
          </cell>
          <cell r="I13148" t="str">
            <v>fevereiro</v>
          </cell>
          <cell r="N13148">
            <v>4707.03</v>
          </cell>
        </row>
        <row r="13149">
          <cell r="B13149" t="str">
            <v>HORTIFRUTI</v>
          </cell>
          <cell r="C13149" t="str">
            <v>(-) Custo dos produtos vendidos (CMV)</v>
          </cell>
          <cell r="I13149" t="str">
            <v>fevereiro</v>
          </cell>
          <cell r="N13149">
            <v>8643.57</v>
          </cell>
        </row>
        <row r="13150">
          <cell r="B13150" t="str">
            <v>PESCADOS</v>
          </cell>
          <cell r="C13150" t="str">
            <v>(-) Custo dos produtos vendidos (CMV)</v>
          </cell>
          <cell r="I13150" t="str">
            <v>março</v>
          </cell>
          <cell r="N13150">
            <v>155</v>
          </cell>
        </row>
        <row r="13151">
          <cell r="B13151" t="str">
            <v>HORTIFRUTI</v>
          </cell>
          <cell r="C13151" t="str">
            <v>(-) Custo dos produtos vendidos (CMV)</v>
          </cell>
          <cell r="I13151" t="str">
            <v>março</v>
          </cell>
          <cell r="N13151">
            <v>158.99</v>
          </cell>
        </row>
        <row r="13152">
          <cell r="B13152" t="str">
            <v>HORTIFRUTI</v>
          </cell>
          <cell r="C13152" t="str">
            <v>(-) Custo dos produtos vendidos (CMV)</v>
          </cell>
          <cell r="I13152" t="str">
            <v>março</v>
          </cell>
          <cell r="N13152">
            <v>168.55</v>
          </cell>
        </row>
        <row r="13153">
          <cell r="B13153" t="str">
            <v>HORTIFRUTI</v>
          </cell>
          <cell r="C13153" t="str">
            <v>(-) Custo dos produtos vendidos (CMV)</v>
          </cell>
          <cell r="I13153" t="str">
            <v>março</v>
          </cell>
          <cell r="N13153">
            <v>172.4</v>
          </cell>
        </row>
        <row r="13154">
          <cell r="B13154" t="str">
            <v>HORTIFRUTI</v>
          </cell>
          <cell r="C13154" t="str">
            <v>(-) Custo dos produtos vendidos (CMV)</v>
          </cell>
          <cell r="I13154" t="str">
            <v>março</v>
          </cell>
          <cell r="N13154">
            <v>175.87</v>
          </cell>
        </row>
        <row r="13155">
          <cell r="B13155" t="str">
            <v>SECOS - MERCEARIA</v>
          </cell>
          <cell r="C13155" t="str">
            <v>(-) Custo dos produtos vendidos (CMV)</v>
          </cell>
          <cell r="I13155" t="str">
            <v>março</v>
          </cell>
          <cell r="N13155">
            <v>198.78</v>
          </cell>
        </row>
        <row r="13156">
          <cell r="B13156" t="str">
            <v>PAES, MASSAS E SALGADOS</v>
          </cell>
          <cell r="C13156" t="str">
            <v>(-) Custo dos produtos vendidos (CMV)</v>
          </cell>
          <cell r="I13156" t="str">
            <v>março</v>
          </cell>
          <cell r="N13156">
            <v>217.72</v>
          </cell>
        </row>
        <row r="13157">
          <cell r="B13157" t="str">
            <v>PAES, MASSAS E SALGADOS</v>
          </cell>
          <cell r="C13157" t="str">
            <v>(-) Custo dos produtos vendidos (CMV)</v>
          </cell>
          <cell r="I13157" t="str">
            <v>março</v>
          </cell>
          <cell r="N13157">
            <v>217.72</v>
          </cell>
        </row>
        <row r="13158">
          <cell r="B13158" t="str">
            <v>HORTIFRUTI</v>
          </cell>
          <cell r="C13158" t="str">
            <v>(-) Custo dos produtos vendidos (CMV)</v>
          </cell>
          <cell r="I13158" t="str">
            <v>março</v>
          </cell>
          <cell r="N13158">
            <v>278.39999999999998</v>
          </cell>
        </row>
        <row r="13159">
          <cell r="B13159" t="str">
            <v>LATICINIOS / OVOS</v>
          </cell>
          <cell r="C13159" t="str">
            <v>(-) Custo dos produtos vendidos (CMV)</v>
          </cell>
          <cell r="I13159" t="str">
            <v>março</v>
          </cell>
          <cell r="N13159">
            <v>284.85000000000002</v>
          </cell>
        </row>
        <row r="13160">
          <cell r="B13160" t="str">
            <v>PESCADOS</v>
          </cell>
          <cell r="C13160" t="str">
            <v>(-) Custo dos produtos vendidos (CMV)</v>
          </cell>
          <cell r="I13160" t="str">
            <v>março</v>
          </cell>
          <cell r="N13160">
            <v>310</v>
          </cell>
        </row>
        <row r="13161">
          <cell r="B13161" t="str">
            <v>LATICINIOS / OVOS</v>
          </cell>
          <cell r="C13161" t="str">
            <v>(-) Custo dos produtos vendidos (CMV)</v>
          </cell>
          <cell r="I13161" t="str">
            <v>março</v>
          </cell>
          <cell r="N13161">
            <v>380</v>
          </cell>
        </row>
        <row r="13162">
          <cell r="B13162" t="str">
            <v>FRIOS E CONGELADOS</v>
          </cell>
          <cell r="C13162" t="str">
            <v>(-) Custo dos produtos vendidos (CMV)</v>
          </cell>
          <cell r="I13162" t="str">
            <v>março</v>
          </cell>
          <cell r="N13162">
            <v>427.58</v>
          </cell>
        </row>
        <row r="13163">
          <cell r="B13163" t="str">
            <v>GELO</v>
          </cell>
          <cell r="C13163" t="str">
            <v>(-) Custo dos produtos vendidos (CMV)</v>
          </cell>
          <cell r="I13163" t="str">
            <v>março</v>
          </cell>
          <cell r="N13163">
            <v>466.2</v>
          </cell>
        </row>
        <row r="13164">
          <cell r="B13164" t="str">
            <v>GELO</v>
          </cell>
          <cell r="C13164" t="str">
            <v>(-) Custo dos produtos vendidos (CMV)</v>
          </cell>
          <cell r="I13164" t="str">
            <v>março</v>
          </cell>
          <cell r="N13164">
            <v>466.2</v>
          </cell>
        </row>
        <row r="13165">
          <cell r="B13165" t="str">
            <v>BEBIDAS ALCOOLICAS</v>
          </cell>
          <cell r="C13165" t="str">
            <v>(-) Custo dos produtos vendidos (CMV)</v>
          </cell>
          <cell r="I13165" t="str">
            <v>março</v>
          </cell>
          <cell r="N13165">
            <v>731.73</v>
          </cell>
        </row>
        <row r="13166">
          <cell r="B13166" t="str">
            <v>PESCADOS</v>
          </cell>
          <cell r="C13166" t="str">
            <v>(-) Custo dos produtos vendidos (CMV)</v>
          </cell>
          <cell r="I13166" t="str">
            <v>março</v>
          </cell>
          <cell r="N13166">
            <v>775.5</v>
          </cell>
        </row>
        <row r="13167">
          <cell r="B13167" t="str">
            <v>BEBIDAS NAO ALCOOLICAS</v>
          </cell>
          <cell r="C13167" t="str">
            <v>(-) Custo dos produtos vendidos (CMV)</v>
          </cell>
          <cell r="I13167" t="str">
            <v>março</v>
          </cell>
          <cell r="N13167">
            <v>807.61</v>
          </cell>
        </row>
        <row r="13168">
          <cell r="B13168" t="str">
            <v>BEBIDAS ALCOOLICAS</v>
          </cell>
          <cell r="C13168" t="str">
            <v>(-) Custo dos produtos vendidos (CMV)</v>
          </cell>
          <cell r="I13168" t="str">
            <v>março</v>
          </cell>
          <cell r="N13168">
            <v>869.37</v>
          </cell>
        </row>
        <row r="13169">
          <cell r="B13169" t="str">
            <v>PESCADOS</v>
          </cell>
          <cell r="C13169" t="str">
            <v>(-) Custo dos produtos vendidos (CMV)</v>
          </cell>
          <cell r="I13169" t="str">
            <v>março</v>
          </cell>
          <cell r="N13169">
            <v>1048.5</v>
          </cell>
        </row>
        <row r="13170">
          <cell r="B13170" t="str">
            <v>BEBIDAS NAO ALCOOLICAS</v>
          </cell>
          <cell r="C13170" t="str">
            <v>(-) Custo dos produtos vendidos (CMV)</v>
          </cell>
          <cell r="I13170" t="str">
            <v>março</v>
          </cell>
          <cell r="N13170">
            <v>1104.93</v>
          </cell>
        </row>
        <row r="13171">
          <cell r="B13171" t="str">
            <v>SECOS - MERCEARIA</v>
          </cell>
          <cell r="C13171" t="str">
            <v>(-) Custo dos produtos vendidos (CMV)</v>
          </cell>
          <cell r="I13171" t="str">
            <v>março</v>
          </cell>
          <cell r="N13171">
            <v>1120.3</v>
          </cell>
        </row>
        <row r="13172">
          <cell r="B13172" t="str">
            <v>CERVEJA</v>
          </cell>
          <cell r="C13172" t="str">
            <v>(-) Custo dos produtos vendidos (CMV)</v>
          </cell>
          <cell r="I13172" t="str">
            <v>março</v>
          </cell>
          <cell r="N13172">
            <v>1159.68</v>
          </cell>
        </row>
        <row r="13173">
          <cell r="B13173" t="str">
            <v>BEBIDAS ALCOOLICAS</v>
          </cell>
          <cell r="C13173" t="str">
            <v>(-) Custo dos produtos vendidos (CMV)</v>
          </cell>
          <cell r="I13173" t="str">
            <v>março</v>
          </cell>
          <cell r="N13173">
            <v>1200.6500000000001</v>
          </cell>
        </row>
        <row r="13174">
          <cell r="B13174" t="str">
            <v>CARVAO</v>
          </cell>
          <cell r="C13174" t="str">
            <v>(-) Custo dos produtos vendidos (CMV)</v>
          </cell>
          <cell r="I13174" t="str">
            <v>março</v>
          </cell>
          <cell r="N13174">
            <v>1224</v>
          </cell>
        </row>
        <row r="13175">
          <cell r="B13175" t="str">
            <v>BEBIDAS ALCOOLICAS</v>
          </cell>
          <cell r="C13175" t="str">
            <v>(-) Custo dos produtos vendidos (CMV)</v>
          </cell>
          <cell r="I13175" t="str">
            <v>março</v>
          </cell>
          <cell r="N13175">
            <v>1294.1099999999999</v>
          </cell>
        </row>
        <row r="13176">
          <cell r="B13176" t="str">
            <v>SECOS - MERCEARIA</v>
          </cell>
          <cell r="C13176" t="str">
            <v>(-) Custo dos produtos vendidos (CMV)</v>
          </cell>
          <cell r="I13176" t="str">
            <v>março</v>
          </cell>
          <cell r="N13176">
            <v>1370.4</v>
          </cell>
        </row>
        <row r="13177">
          <cell r="B13177" t="str">
            <v>SECOS - MERCEARIA</v>
          </cell>
          <cell r="C13177" t="str">
            <v>(-) Custo dos produtos vendidos (CMV)</v>
          </cell>
          <cell r="I13177" t="str">
            <v>março</v>
          </cell>
          <cell r="N13177">
            <v>1438.34</v>
          </cell>
        </row>
        <row r="13178">
          <cell r="B13178" t="str">
            <v>CARNES E AVES</v>
          </cell>
          <cell r="C13178" t="str">
            <v>(-) Custo dos produtos vendidos (CMV)</v>
          </cell>
          <cell r="I13178" t="str">
            <v>março</v>
          </cell>
          <cell r="N13178">
            <v>1686.52</v>
          </cell>
        </row>
        <row r="13179">
          <cell r="B13179" t="str">
            <v>PESCADOS</v>
          </cell>
          <cell r="C13179" t="str">
            <v>(-) Custo dos produtos vendidos (CMV)</v>
          </cell>
          <cell r="I13179" t="str">
            <v>março</v>
          </cell>
          <cell r="N13179">
            <v>1917.6</v>
          </cell>
        </row>
        <row r="13180">
          <cell r="B13180" t="str">
            <v>PAES, MASSAS E SALGADOS</v>
          </cell>
          <cell r="C13180" t="str">
            <v>(-) Custo dos produtos vendidos (CMV)</v>
          </cell>
          <cell r="I13180" t="str">
            <v>março</v>
          </cell>
          <cell r="N13180">
            <v>1922.5</v>
          </cell>
        </row>
        <row r="13181">
          <cell r="B13181" t="str">
            <v>CARNES E AVES</v>
          </cell>
          <cell r="C13181" t="str">
            <v>(-) Custo dos produtos vendidos (CMV)</v>
          </cell>
          <cell r="I13181" t="str">
            <v>março</v>
          </cell>
          <cell r="N13181">
            <v>1930.12</v>
          </cell>
        </row>
        <row r="13182">
          <cell r="B13182" t="str">
            <v>CARNES E AVES</v>
          </cell>
          <cell r="C13182" t="str">
            <v>(-) Custo dos produtos vendidos (CMV)</v>
          </cell>
          <cell r="I13182" t="str">
            <v>março</v>
          </cell>
          <cell r="N13182">
            <v>1952.11</v>
          </cell>
        </row>
        <row r="13183">
          <cell r="B13183" t="str">
            <v>VINHOS</v>
          </cell>
          <cell r="C13183" t="str">
            <v>(-) Custo dos produtos vendidos (CMV)</v>
          </cell>
          <cell r="I13183" t="str">
            <v>março</v>
          </cell>
          <cell r="N13183">
            <v>2082</v>
          </cell>
        </row>
        <row r="13184">
          <cell r="B13184" t="str">
            <v>VINHOS</v>
          </cell>
          <cell r="C13184" t="str">
            <v>(-) Custo dos produtos vendidos (CMV)</v>
          </cell>
          <cell r="I13184" t="str">
            <v>março</v>
          </cell>
          <cell r="N13184">
            <v>2366.6999999999998</v>
          </cell>
        </row>
        <row r="13185">
          <cell r="B13185" t="str">
            <v>CARNES E AVES</v>
          </cell>
          <cell r="C13185" t="str">
            <v>(-) Custo dos produtos vendidos (CMV)</v>
          </cell>
          <cell r="I13185" t="str">
            <v>março</v>
          </cell>
          <cell r="N13185">
            <v>2483.6799999999998</v>
          </cell>
        </row>
        <row r="13186">
          <cell r="B13186" t="str">
            <v>CARNES E AVES</v>
          </cell>
          <cell r="C13186" t="str">
            <v>(-) Custo dos produtos vendidos (CMV)</v>
          </cell>
          <cell r="I13186" t="str">
            <v>março</v>
          </cell>
          <cell r="N13186">
            <v>2510.64</v>
          </cell>
        </row>
        <row r="13187">
          <cell r="B13187" t="str">
            <v>CERVEJA</v>
          </cell>
          <cell r="C13187" t="str">
            <v>(-) Custo dos produtos vendidos (CMV)</v>
          </cell>
          <cell r="I13187" t="str">
            <v>março</v>
          </cell>
          <cell r="N13187">
            <v>3033.54</v>
          </cell>
        </row>
        <row r="13188">
          <cell r="B13188" t="str">
            <v>BEBIDAS NAO ALCOOLICAS</v>
          </cell>
          <cell r="C13188" t="str">
            <v>(-) Custo dos produtos vendidos (CMV)</v>
          </cell>
          <cell r="I13188" t="str">
            <v>março</v>
          </cell>
          <cell r="N13188">
            <v>3049.6</v>
          </cell>
        </row>
        <row r="13189">
          <cell r="B13189" t="str">
            <v>SECOS - MERCEARIA</v>
          </cell>
          <cell r="C13189" t="str">
            <v>(-) Custo dos produtos vendidos (CMV)</v>
          </cell>
          <cell r="I13189" t="str">
            <v>março</v>
          </cell>
          <cell r="N13189">
            <v>3114.29</v>
          </cell>
        </row>
        <row r="13190">
          <cell r="B13190" t="str">
            <v>CARNES E AVES</v>
          </cell>
          <cell r="C13190" t="str">
            <v>(-) Custo dos produtos vendidos (CMV)</v>
          </cell>
          <cell r="I13190" t="str">
            <v>março</v>
          </cell>
          <cell r="N13190">
            <v>3187.85</v>
          </cell>
        </row>
        <row r="13191">
          <cell r="B13191" t="str">
            <v>BEBIDAS NAO ALCOOLICAS</v>
          </cell>
          <cell r="C13191" t="str">
            <v>(-) Custo dos produtos vendidos (CMV)</v>
          </cell>
          <cell r="I13191" t="str">
            <v>março</v>
          </cell>
          <cell r="N13191">
            <v>3430.8</v>
          </cell>
        </row>
        <row r="13192">
          <cell r="B13192" t="str">
            <v>FRIOS E CONGELADOS</v>
          </cell>
          <cell r="C13192" t="str">
            <v>(-) Custo dos produtos vendidos (CMV)</v>
          </cell>
          <cell r="I13192" t="str">
            <v>março</v>
          </cell>
          <cell r="N13192">
            <v>3899.42</v>
          </cell>
        </row>
        <row r="13193">
          <cell r="B13193" t="str">
            <v>VINHOS</v>
          </cell>
          <cell r="C13193" t="str">
            <v>(-) Custo dos produtos vendidos (CMV)</v>
          </cell>
          <cell r="I13193" t="str">
            <v>março</v>
          </cell>
          <cell r="N13193">
            <v>4394.3999999999996</v>
          </cell>
        </row>
        <row r="13194">
          <cell r="B13194" t="str">
            <v>CARNES E AVES</v>
          </cell>
          <cell r="C13194" t="str">
            <v>(-) Custo dos produtos vendidos (CMV)</v>
          </cell>
          <cell r="I13194" t="str">
            <v>março</v>
          </cell>
          <cell r="N13194">
            <v>4463.66</v>
          </cell>
        </row>
        <row r="13195">
          <cell r="B13195" t="str">
            <v>CARNES E AVES</v>
          </cell>
          <cell r="C13195" t="str">
            <v>(-) Custo dos produtos vendidos (CMV)</v>
          </cell>
          <cell r="I13195" t="str">
            <v>março</v>
          </cell>
          <cell r="N13195">
            <v>4708.12</v>
          </cell>
        </row>
        <row r="13196">
          <cell r="B13196" t="str">
            <v>HORTIFRUTI</v>
          </cell>
          <cell r="C13196" t="str">
            <v>(-) Custo dos produtos vendidos (CMV)</v>
          </cell>
          <cell r="I13196" t="str">
            <v>março</v>
          </cell>
          <cell r="N13196">
            <v>5844.62</v>
          </cell>
        </row>
        <row r="13197">
          <cell r="B13197" t="str">
            <v>PESCADOS</v>
          </cell>
          <cell r="C13197" t="str">
            <v>(-) Custo dos produtos vendidos (CMV)</v>
          </cell>
          <cell r="I13197" t="str">
            <v>março</v>
          </cell>
          <cell r="N13197">
            <v>5864.32</v>
          </cell>
        </row>
        <row r="13198">
          <cell r="B13198" t="str">
            <v>CARNES E AVES</v>
          </cell>
          <cell r="C13198" t="str">
            <v>(-) Custo dos produtos vendidos (CMV)</v>
          </cell>
          <cell r="I13198" t="str">
            <v>março</v>
          </cell>
          <cell r="N13198">
            <v>6104.2</v>
          </cell>
        </row>
        <row r="13199">
          <cell r="B13199" t="str">
            <v>CARNES E AVES</v>
          </cell>
          <cell r="C13199" t="str">
            <v>(-) Custo dos produtos vendidos (CMV)</v>
          </cell>
          <cell r="I13199" t="str">
            <v>março</v>
          </cell>
          <cell r="N13199">
            <v>6121.87</v>
          </cell>
        </row>
        <row r="13200">
          <cell r="B13200" t="str">
            <v>FRIOS E CONGELADOS</v>
          </cell>
          <cell r="C13200" t="str">
            <v>(-) Custo dos produtos vendidos (CMV)</v>
          </cell>
          <cell r="I13200" t="str">
            <v>março</v>
          </cell>
          <cell r="N13200">
            <v>185.33</v>
          </cell>
        </row>
        <row r="13201">
          <cell r="B13201" t="str">
            <v>BEBIDAS ALCOOLICAS</v>
          </cell>
          <cell r="C13201" t="str">
            <v>(-) Custo dos produtos vendidos (CMV)</v>
          </cell>
          <cell r="I13201" t="str">
            <v>março</v>
          </cell>
          <cell r="N13201">
            <v>258</v>
          </cell>
        </row>
        <row r="13202">
          <cell r="B13202" t="str">
            <v>LATICINIOS / OVOS</v>
          </cell>
          <cell r="C13202" t="str">
            <v>(-) Custo dos produtos vendidos (CMV)</v>
          </cell>
          <cell r="I13202" t="str">
            <v>março</v>
          </cell>
          <cell r="N13202">
            <v>284.85000000000002</v>
          </cell>
        </row>
        <row r="13203">
          <cell r="B13203" t="str">
            <v>ENLATADOS E CONSERVAS</v>
          </cell>
          <cell r="C13203" t="str">
            <v>(-) Custo dos produtos vendidos (CMV)</v>
          </cell>
          <cell r="I13203" t="str">
            <v>março</v>
          </cell>
          <cell r="N13203">
            <v>285</v>
          </cell>
        </row>
        <row r="13204">
          <cell r="B13204" t="str">
            <v>BEBIDAS NAO ALCOOLICAS</v>
          </cell>
          <cell r="C13204" t="str">
            <v>(-) Custo dos produtos vendidos (CMV)</v>
          </cell>
          <cell r="I13204" t="str">
            <v>março</v>
          </cell>
          <cell r="N13204">
            <v>918</v>
          </cell>
        </row>
        <row r="13205">
          <cell r="B13205" t="str">
            <v>SECOS - MERCEARIA</v>
          </cell>
          <cell r="C13205" t="str">
            <v>(-) Custo dos produtos vendidos (CMV)</v>
          </cell>
          <cell r="I13205" t="str">
            <v>março</v>
          </cell>
          <cell r="N13205">
            <v>936.6</v>
          </cell>
        </row>
        <row r="13206">
          <cell r="B13206" t="str">
            <v>FRIOS E CONGELADOS</v>
          </cell>
          <cell r="C13206" t="str">
            <v>(-) Custo dos produtos vendidos (CMV)</v>
          </cell>
          <cell r="I13206" t="str">
            <v>março</v>
          </cell>
          <cell r="N13206">
            <v>1312.2</v>
          </cell>
        </row>
        <row r="13207">
          <cell r="B13207" t="str">
            <v>BEBIDAS NAO ALCOOLICAS</v>
          </cell>
          <cell r="C13207" t="str">
            <v>(-) Custo dos produtos vendidos (CMV)</v>
          </cell>
          <cell r="I13207" t="str">
            <v>março</v>
          </cell>
          <cell r="N13207">
            <v>1409.3</v>
          </cell>
        </row>
        <row r="13208">
          <cell r="B13208" t="str">
            <v>CARNES E AVES</v>
          </cell>
          <cell r="C13208" t="str">
            <v>(-) Custo dos produtos vendidos (CMV)</v>
          </cell>
          <cell r="I13208" t="str">
            <v>março</v>
          </cell>
          <cell r="N13208">
            <v>1426.8</v>
          </cell>
        </row>
        <row r="13209">
          <cell r="B13209" t="str">
            <v>CARNES E AVES</v>
          </cell>
          <cell r="C13209" t="str">
            <v>(-) Custo dos produtos vendidos (CMV)</v>
          </cell>
          <cell r="I13209" t="str">
            <v>março</v>
          </cell>
          <cell r="N13209">
            <v>1576</v>
          </cell>
        </row>
        <row r="13210">
          <cell r="B13210" t="str">
            <v>CERVEJA</v>
          </cell>
          <cell r="C13210" t="str">
            <v>(-) Custo dos produtos vendidos (CMV)</v>
          </cell>
          <cell r="I13210" t="str">
            <v>março</v>
          </cell>
          <cell r="N13210">
            <v>2237.4899999999998</v>
          </cell>
        </row>
        <row r="13211">
          <cell r="B13211" t="str">
            <v>PESCADOS</v>
          </cell>
          <cell r="C13211" t="str">
            <v>(-) Custo dos produtos vendidos (CMV)</v>
          </cell>
          <cell r="I13211" t="str">
            <v>março</v>
          </cell>
          <cell r="N13211">
            <v>2457</v>
          </cell>
        </row>
        <row r="13212">
          <cell r="B13212" t="str">
            <v>CARNES E AVES</v>
          </cell>
          <cell r="C13212" t="str">
            <v>(-) Custo dos produtos vendidos (CMV)</v>
          </cell>
          <cell r="I13212" t="str">
            <v>março</v>
          </cell>
          <cell r="N13212">
            <v>2489.6999999999998</v>
          </cell>
        </row>
        <row r="13213">
          <cell r="B13213" t="str">
            <v>PESCADOS</v>
          </cell>
          <cell r="C13213" t="str">
            <v>(-) Custo dos produtos vendidos (CMV)</v>
          </cell>
          <cell r="I13213" t="str">
            <v>março</v>
          </cell>
          <cell r="N13213">
            <v>2715.98</v>
          </cell>
        </row>
        <row r="13214">
          <cell r="B13214" t="str">
            <v>LATICINIOS / OVOS</v>
          </cell>
          <cell r="C13214" t="str">
            <v>(-) Custo dos produtos vendidos (CMV)</v>
          </cell>
          <cell r="I13214" t="str">
            <v>março</v>
          </cell>
          <cell r="N13214">
            <v>4903.72</v>
          </cell>
        </row>
        <row r="13215">
          <cell r="B13215" t="str">
            <v>CARNES E AVES</v>
          </cell>
          <cell r="C13215" t="str">
            <v>(-) Custo dos produtos vendidos (CMV)</v>
          </cell>
          <cell r="I13215" t="str">
            <v>março</v>
          </cell>
          <cell r="N13215">
            <v>5251</v>
          </cell>
        </row>
        <row r="13216">
          <cell r="B13216" t="str">
            <v>VINHOS</v>
          </cell>
          <cell r="C13216" t="str">
            <v>(-) Custo dos produtos vendidos (CMV)</v>
          </cell>
          <cell r="I13216" t="str">
            <v>março</v>
          </cell>
          <cell r="N13216">
            <v>5633.73</v>
          </cell>
        </row>
        <row r="13217">
          <cell r="B13217" t="str">
            <v>VINHOS</v>
          </cell>
          <cell r="C13217" t="str">
            <v>(-) Custo dos produtos vendidos (CMV)</v>
          </cell>
          <cell r="I13217" t="str">
            <v>março</v>
          </cell>
          <cell r="N13217">
            <v>10250.700000000001</v>
          </cell>
        </row>
        <row r="13218">
          <cell r="B13218" t="str">
            <v>SECOS - MERCEARIA</v>
          </cell>
          <cell r="C13218" t="str">
            <v>(-) Custo dos produtos vendidos (CMV)</v>
          </cell>
          <cell r="I13218" t="str">
            <v>março</v>
          </cell>
          <cell r="N13218">
            <v>45.96</v>
          </cell>
        </row>
        <row r="13219">
          <cell r="B13219" t="str">
            <v>PAES, MASSAS E SALGADOS</v>
          </cell>
          <cell r="C13219" t="str">
            <v>(-) Custo dos produtos vendidos (CMV)</v>
          </cell>
          <cell r="I13219" t="str">
            <v>março</v>
          </cell>
          <cell r="N13219">
            <v>75</v>
          </cell>
        </row>
        <row r="13220">
          <cell r="B13220" t="str">
            <v>PAES, MASSAS E SALGADOS</v>
          </cell>
          <cell r="C13220" t="str">
            <v>(-) Custo dos produtos vendidos (CMV)</v>
          </cell>
          <cell r="I13220" t="str">
            <v>março</v>
          </cell>
          <cell r="N13220">
            <v>288</v>
          </cell>
        </row>
        <row r="13221">
          <cell r="B13221" t="str">
            <v>FRIOS E CONGELADOS</v>
          </cell>
          <cell r="C13221" t="str">
            <v>(-) Custo dos produtos vendidos (CMV)</v>
          </cell>
          <cell r="I13221" t="str">
            <v>março</v>
          </cell>
          <cell r="N13221">
            <v>517</v>
          </cell>
        </row>
        <row r="13222">
          <cell r="B13222" t="str">
            <v>HORTIFRUTI</v>
          </cell>
          <cell r="C13222" t="str">
            <v>(-) Custo dos produtos vendidos (CMV)</v>
          </cell>
          <cell r="I13222" t="str">
            <v>março</v>
          </cell>
          <cell r="N13222">
            <v>568.99</v>
          </cell>
        </row>
        <row r="13223">
          <cell r="B13223" t="str">
            <v>PESCADOS</v>
          </cell>
          <cell r="C13223" t="str">
            <v>(-) Custo dos produtos vendidos (CMV)</v>
          </cell>
          <cell r="I13223" t="str">
            <v>março</v>
          </cell>
          <cell r="N13223">
            <v>1198.5</v>
          </cell>
        </row>
        <row r="13224">
          <cell r="B13224" t="str">
            <v>BEBIDAS NAO ALCOOLICAS</v>
          </cell>
          <cell r="C13224" t="str">
            <v>(-) Custo dos produtos vendidos (CMV)</v>
          </cell>
          <cell r="I13224" t="str">
            <v>março</v>
          </cell>
          <cell r="N13224">
            <v>1283.6500000000001</v>
          </cell>
        </row>
        <row r="13225">
          <cell r="B13225" t="str">
            <v>CARNES E AVES</v>
          </cell>
          <cell r="C13225" t="str">
            <v>(-) Custo dos produtos vendidos (CMV)</v>
          </cell>
          <cell r="I13225" t="str">
            <v>março</v>
          </cell>
          <cell r="N13225">
            <v>1524.64</v>
          </cell>
        </row>
        <row r="13226">
          <cell r="B13226" t="str">
            <v>LATICINIOS / OVOS</v>
          </cell>
          <cell r="C13226" t="str">
            <v>(-) Custo dos produtos vendidos (CMV)</v>
          </cell>
          <cell r="I13226" t="str">
            <v>março</v>
          </cell>
          <cell r="N13226">
            <v>1645.47</v>
          </cell>
        </row>
        <row r="13227">
          <cell r="B13227" t="str">
            <v>CARVAO</v>
          </cell>
          <cell r="C13227" t="str">
            <v>(-) Custo dos produtos vendidos (CMV)</v>
          </cell>
          <cell r="I13227" t="str">
            <v>março</v>
          </cell>
          <cell r="N13227">
            <v>2040</v>
          </cell>
        </row>
        <row r="13228">
          <cell r="B13228" t="str">
            <v>PESCADOS</v>
          </cell>
          <cell r="C13228" t="str">
            <v>(-) Custo dos produtos vendidos (CMV)</v>
          </cell>
          <cell r="I13228" t="str">
            <v>março</v>
          </cell>
          <cell r="N13228">
            <v>3121.44</v>
          </cell>
        </row>
        <row r="13229">
          <cell r="B13229" t="str">
            <v>PAES, MASSAS E SALGADOS</v>
          </cell>
          <cell r="C13229" t="str">
            <v>(-) Custo dos produtos vendidos (CMV)</v>
          </cell>
          <cell r="I13229" t="str">
            <v>março</v>
          </cell>
          <cell r="N13229">
            <v>3693.5</v>
          </cell>
        </row>
        <row r="13230">
          <cell r="B13230" t="str">
            <v>CARNES E AVES</v>
          </cell>
          <cell r="C13230" t="str">
            <v>(-) Custo dos produtos vendidos (CMV)</v>
          </cell>
          <cell r="I13230" t="str">
            <v>março</v>
          </cell>
          <cell r="N13230">
            <v>4243.63</v>
          </cell>
        </row>
        <row r="13231">
          <cell r="B13231" t="str">
            <v>CARNES E AVES</v>
          </cell>
          <cell r="C13231" t="str">
            <v>(-) Custo dos produtos vendidos (CMV)</v>
          </cell>
          <cell r="I13231" t="str">
            <v>março</v>
          </cell>
          <cell r="N13231">
            <v>4707.03</v>
          </cell>
        </row>
        <row r="13232">
          <cell r="B13232" t="str">
            <v>HORTIFRUTI</v>
          </cell>
          <cell r="C13232" t="str">
            <v>(-) Custo dos produtos vendidos (CMV)</v>
          </cell>
          <cell r="I13232" t="str">
            <v>março</v>
          </cell>
          <cell r="N13232">
            <v>8216.26</v>
          </cell>
        </row>
        <row r="13233">
          <cell r="B13233" t="str">
            <v>HORTIFRUTI</v>
          </cell>
          <cell r="C13233" t="str">
            <v>(-) Custo dos produtos vendidos (CMV)</v>
          </cell>
          <cell r="I13233" t="str">
            <v>março</v>
          </cell>
          <cell r="N13233">
            <v>135</v>
          </cell>
        </row>
        <row r="13234">
          <cell r="B13234" t="str">
            <v>FRETE DE INSUMOS</v>
          </cell>
          <cell r="C13234" t="str">
            <v>(-) Custo dos produtos vendidos (CMV)</v>
          </cell>
          <cell r="I13234" t="str">
            <v>março</v>
          </cell>
          <cell r="N13234">
            <v>26.3</v>
          </cell>
        </row>
        <row r="13235">
          <cell r="B13235" t="str">
            <v>HORTIFRUTI</v>
          </cell>
          <cell r="C13235" t="str">
            <v>(-) Custo dos produtos vendidos (CMV)</v>
          </cell>
          <cell r="I13235" t="str">
            <v>março</v>
          </cell>
          <cell r="N13235">
            <v>13.84</v>
          </cell>
        </row>
        <row r="13236">
          <cell r="B13236" t="str">
            <v>FRETE DE INSUMOS</v>
          </cell>
          <cell r="C13236" t="str">
            <v>(-) Custo dos produtos vendidos (CMV)</v>
          </cell>
          <cell r="I13236" t="str">
            <v>março</v>
          </cell>
          <cell r="N13236">
            <v>35.11</v>
          </cell>
        </row>
        <row r="13237">
          <cell r="B13237" t="str">
            <v>SECOS - MERCEARIA</v>
          </cell>
          <cell r="C13237" t="str">
            <v>(-) Custo dos produtos vendidos (CMV)</v>
          </cell>
          <cell r="I13237" t="str">
            <v>março</v>
          </cell>
          <cell r="N13237">
            <v>89.7</v>
          </cell>
        </row>
        <row r="13238">
          <cell r="B13238" t="str">
            <v>PESCADOS</v>
          </cell>
          <cell r="C13238" t="str">
            <v>(-) Custo dos produtos vendidos (CMV)</v>
          </cell>
          <cell r="I13238" t="str">
            <v>março</v>
          </cell>
          <cell r="N13238">
            <v>155</v>
          </cell>
        </row>
        <row r="13239">
          <cell r="B13239" t="str">
            <v>SECOS - MERCEARIA</v>
          </cell>
          <cell r="C13239" t="str">
            <v>(-) Custo dos produtos vendidos (CMV)</v>
          </cell>
          <cell r="I13239" t="str">
            <v>março</v>
          </cell>
          <cell r="N13239">
            <v>170.91</v>
          </cell>
        </row>
        <row r="13240">
          <cell r="B13240" t="str">
            <v>HORTIFRUTI</v>
          </cell>
          <cell r="C13240" t="str">
            <v>(-) Custo dos produtos vendidos (CMV)</v>
          </cell>
          <cell r="I13240" t="str">
            <v>março</v>
          </cell>
          <cell r="N13240">
            <v>239.6</v>
          </cell>
        </row>
        <row r="13241">
          <cell r="B13241" t="str">
            <v>SECOS - MERCEARIA</v>
          </cell>
          <cell r="C13241" t="str">
            <v>(-) Custo dos produtos vendidos (CMV)</v>
          </cell>
          <cell r="I13241" t="str">
            <v>março</v>
          </cell>
          <cell r="N13241">
            <v>372.32</v>
          </cell>
        </row>
        <row r="13242">
          <cell r="B13242" t="str">
            <v>CARNES E AVES</v>
          </cell>
          <cell r="C13242" t="str">
            <v>(-) Custo dos produtos vendidos (CMV)</v>
          </cell>
          <cell r="I13242" t="str">
            <v>março</v>
          </cell>
          <cell r="N13242">
            <v>429.6</v>
          </cell>
        </row>
        <row r="13243">
          <cell r="B13243" t="str">
            <v>HORTIFRUTI</v>
          </cell>
          <cell r="C13243" t="str">
            <v>(-) Custo dos produtos vendidos (CMV)</v>
          </cell>
          <cell r="I13243" t="str">
            <v>março</v>
          </cell>
          <cell r="N13243">
            <v>440.4</v>
          </cell>
        </row>
        <row r="13244">
          <cell r="B13244" t="str">
            <v>LATICINIOS / OVOS</v>
          </cell>
          <cell r="C13244" t="str">
            <v>(-) Custo dos produtos vendidos (CMV)</v>
          </cell>
          <cell r="I13244" t="str">
            <v>março</v>
          </cell>
          <cell r="N13244">
            <v>697.19</v>
          </cell>
        </row>
        <row r="13245">
          <cell r="B13245" t="str">
            <v>CERVEJA</v>
          </cell>
          <cell r="C13245" t="str">
            <v>(-) Custo dos produtos vendidos (CMV)</v>
          </cell>
          <cell r="I13245" t="str">
            <v>março</v>
          </cell>
          <cell r="N13245">
            <v>724.9</v>
          </cell>
        </row>
        <row r="13246">
          <cell r="B13246" t="str">
            <v>SECOS - MERCEARIA</v>
          </cell>
          <cell r="C13246" t="str">
            <v>(-) Custo dos produtos vendidos (CMV)</v>
          </cell>
          <cell r="I13246" t="str">
            <v>março</v>
          </cell>
          <cell r="N13246">
            <v>945</v>
          </cell>
        </row>
        <row r="13247">
          <cell r="B13247" t="str">
            <v>SECOS - MERCEARIA</v>
          </cell>
          <cell r="C13247" t="str">
            <v>(-) Custo dos produtos vendidos (CMV)</v>
          </cell>
          <cell r="I13247" t="str">
            <v>março</v>
          </cell>
          <cell r="N13247">
            <v>1120.8699999999999</v>
          </cell>
        </row>
        <row r="13248">
          <cell r="B13248" t="str">
            <v>SECOS - MERCEARIA</v>
          </cell>
          <cell r="C13248" t="str">
            <v>(-) Custo dos produtos vendidos (CMV)</v>
          </cell>
          <cell r="I13248" t="str">
            <v>março</v>
          </cell>
          <cell r="N13248">
            <v>1193.97</v>
          </cell>
        </row>
        <row r="13249">
          <cell r="B13249" t="str">
            <v>BEBIDAS NAO ALCOOLICAS</v>
          </cell>
          <cell r="C13249" t="str">
            <v>(-) Custo dos produtos vendidos (CMV)</v>
          </cell>
          <cell r="I13249" t="str">
            <v>março</v>
          </cell>
          <cell r="N13249">
            <v>1294.1099999999999</v>
          </cell>
        </row>
        <row r="13250">
          <cell r="B13250" t="str">
            <v>PAES, MASSAS E SALGADOS</v>
          </cell>
          <cell r="C13250" t="str">
            <v>(-) Custo dos produtos vendidos (CMV)</v>
          </cell>
          <cell r="I13250" t="str">
            <v>março</v>
          </cell>
          <cell r="N13250">
            <v>1299.7</v>
          </cell>
        </row>
        <row r="13251">
          <cell r="B13251" t="str">
            <v>BEBIDAS NAO ALCOOLICAS</v>
          </cell>
          <cell r="C13251" t="str">
            <v>(-) Custo dos produtos vendidos (CMV)</v>
          </cell>
          <cell r="I13251" t="str">
            <v>março</v>
          </cell>
          <cell r="N13251">
            <v>1539.3</v>
          </cell>
        </row>
        <row r="13252">
          <cell r="B13252" t="str">
            <v>CARNES E AVES</v>
          </cell>
          <cell r="C13252" t="str">
            <v>(-) Custo dos produtos vendidos (CMV)</v>
          </cell>
          <cell r="I13252" t="str">
            <v>março</v>
          </cell>
          <cell r="N13252">
            <v>2140.08</v>
          </cell>
        </row>
        <row r="13253">
          <cell r="B13253" t="str">
            <v>ENLATADOS E CONSERVAS</v>
          </cell>
          <cell r="C13253" t="str">
            <v>(-) Custo dos produtos vendidos (CMV)</v>
          </cell>
          <cell r="I13253" t="str">
            <v>março</v>
          </cell>
          <cell r="N13253">
            <v>2545.88</v>
          </cell>
        </row>
        <row r="13254">
          <cell r="B13254" t="str">
            <v>PAES, MASSAS E SALGADOS</v>
          </cell>
          <cell r="C13254" t="str">
            <v>(-) Custo dos produtos vendidos (CMV)</v>
          </cell>
          <cell r="I13254" t="str">
            <v>março</v>
          </cell>
          <cell r="N13254">
            <v>3385</v>
          </cell>
        </row>
        <row r="13255">
          <cell r="B13255" t="str">
            <v>CARNES E AVES</v>
          </cell>
          <cell r="C13255" t="str">
            <v>(-) Custo dos produtos vendidos (CMV)</v>
          </cell>
          <cell r="I13255" t="str">
            <v>março</v>
          </cell>
          <cell r="N13255">
            <v>6121.87</v>
          </cell>
        </row>
        <row r="13256">
          <cell r="B13256" t="str">
            <v>BEBIDAS ALCOOLICAS</v>
          </cell>
          <cell r="C13256" t="str">
            <v>(-) Custo dos produtos vendidos (CMV)</v>
          </cell>
          <cell r="I13256" t="str">
            <v>março</v>
          </cell>
          <cell r="N13256">
            <v>8086.79</v>
          </cell>
        </row>
        <row r="13257">
          <cell r="B13257" t="str">
            <v>CARNES E AVES</v>
          </cell>
          <cell r="C13257" t="str">
            <v>(-) Custo dos produtos vendidos (CMV)</v>
          </cell>
          <cell r="I13257" t="str">
            <v>março</v>
          </cell>
          <cell r="N13257">
            <v>8480.61</v>
          </cell>
        </row>
        <row r="13258">
          <cell r="B13258" t="str">
            <v>LATICINIOS / OVOS</v>
          </cell>
          <cell r="C13258" t="str">
            <v>(-) Custo dos produtos vendidos (CMV)</v>
          </cell>
          <cell r="I13258" t="str">
            <v>março</v>
          </cell>
          <cell r="N13258">
            <v>380</v>
          </cell>
        </row>
        <row r="13259">
          <cell r="B13259" t="str">
            <v>HORTIFRUTI</v>
          </cell>
          <cell r="C13259" t="str">
            <v>(-) Custo dos produtos vendidos (CMV)</v>
          </cell>
          <cell r="I13259" t="str">
            <v>março</v>
          </cell>
          <cell r="N13259">
            <v>404.49</v>
          </cell>
        </row>
        <row r="13260">
          <cell r="B13260" t="str">
            <v>BEBIDAS ALCOOLICAS</v>
          </cell>
          <cell r="C13260" t="str">
            <v>(-) Custo dos produtos vendidos (CMV)</v>
          </cell>
          <cell r="I13260" t="str">
            <v>março</v>
          </cell>
          <cell r="N13260">
            <v>731.73</v>
          </cell>
        </row>
        <row r="13261">
          <cell r="B13261" t="str">
            <v>CARNES E AVES</v>
          </cell>
          <cell r="C13261" t="str">
            <v>(-) Custo dos produtos vendidos (CMV)</v>
          </cell>
          <cell r="I13261" t="str">
            <v>março</v>
          </cell>
          <cell r="N13261">
            <v>1144.49</v>
          </cell>
        </row>
        <row r="13262">
          <cell r="B13262" t="str">
            <v>PESCADOS</v>
          </cell>
          <cell r="C13262" t="str">
            <v>(-) Custo dos produtos vendidos (CMV)</v>
          </cell>
          <cell r="I13262" t="str">
            <v>março</v>
          </cell>
          <cell r="N13262">
            <v>1198.5</v>
          </cell>
        </row>
        <row r="13263">
          <cell r="B13263" t="str">
            <v>BEBIDAS ALCOOLICAS</v>
          </cell>
          <cell r="C13263" t="str">
            <v>(-) Custo dos produtos vendidos (CMV)</v>
          </cell>
          <cell r="I13263" t="str">
            <v>março</v>
          </cell>
          <cell r="N13263">
            <v>1200.6500000000001</v>
          </cell>
        </row>
        <row r="13264">
          <cell r="B13264" t="str">
            <v>CARVAO</v>
          </cell>
          <cell r="C13264" t="str">
            <v>(-) Custo dos produtos vendidos (CMV)</v>
          </cell>
          <cell r="I13264" t="str">
            <v>março</v>
          </cell>
          <cell r="N13264">
            <v>1224</v>
          </cell>
        </row>
        <row r="13265">
          <cell r="B13265" t="str">
            <v>BEBIDAS NAO ALCOOLICAS</v>
          </cell>
          <cell r="C13265" t="str">
            <v>(-) Custo dos produtos vendidos (CMV)</v>
          </cell>
          <cell r="I13265" t="str">
            <v>março</v>
          </cell>
          <cell r="N13265">
            <v>1285.2</v>
          </cell>
        </row>
        <row r="13266">
          <cell r="B13266" t="str">
            <v>FRIOS E CONGELADOS</v>
          </cell>
          <cell r="C13266" t="str">
            <v>(-) Custo dos produtos vendidos (CMV)</v>
          </cell>
          <cell r="I13266" t="str">
            <v>março</v>
          </cell>
          <cell r="N13266">
            <v>1312.2</v>
          </cell>
        </row>
        <row r="13267">
          <cell r="B13267" t="str">
            <v>PESCADOS</v>
          </cell>
          <cell r="C13267" t="str">
            <v>(-) Custo dos produtos vendidos (CMV)</v>
          </cell>
          <cell r="I13267" t="str">
            <v>março</v>
          </cell>
          <cell r="N13267">
            <v>1650</v>
          </cell>
        </row>
        <row r="13268">
          <cell r="B13268" t="str">
            <v>VINHOS</v>
          </cell>
          <cell r="C13268" t="str">
            <v>(-) Custo dos produtos vendidos (CMV)</v>
          </cell>
          <cell r="I13268" t="str">
            <v>março</v>
          </cell>
          <cell r="N13268">
            <v>2082</v>
          </cell>
        </row>
        <row r="13269">
          <cell r="B13269" t="str">
            <v>VINHOS</v>
          </cell>
          <cell r="C13269" t="str">
            <v>(-) Custo dos produtos vendidos (CMV)</v>
          </cell>
          <cell r="I13269" t="str">
            <v>março</v>
          </cell>
          <cell r="N13269">
            <v>2232.42</v>
          </cell>
        </row>
        <row r="13270">
          <cell r="B13270" t="str">
            <v>VINHOS</v>
          </cell>
          <cell r="C13270" t="str">
            <v>(-) Custo dos produtos vendidos (CMV)</v>
          </cell>
          <cell r="I13270" t="str">
            <v>março</v>
          </cell>
          <cell r="N13270">
            <v>2366.6999999999998</v>
          </cell>
        </row>
        <row r="13271">
          <cell r="B13271" t="str">
            <v>BEBIDAS NAO ALCOOLICAS</v>
          </cell>
          <cell r="C13271" t="str">
            <v>(-) Custo dos produtos vendidos (CMV)</v>
          </cell>
          <cell r="I13271" t="str">
            <v>março</v>
          </cell>
          <cell r="N13271">
            <v>4574.3999999999996</v>
          </cell>
        </row>
        <row r="13272">
          <cell r="B13272" t="str">
            <v>PESCADOS</v>
          </cell>
          <cell r="C13272" t="str">
            <v>(-) Custo dos produtos vendidos (CMV)</v>
          </cell>
          <cell r="I13272" t="str">
            <v>março</v>
          </cell>
          <cell r="N13272">
            <v>5087.76</v>
          </cell>
        </row>
        <row r="13273">
          <cell r="B13273" t="str">
            <v>CARNES E AVES</v>
          </cell>
          <cell r="C13273" t="str">
            <v>(-) Custo dos produtos vendidos (CMV)</v>
          </cell>
          <cell r="I13273" t="str">
            <v>março</v>
          </cell>
          <cell r="N13273">
            <v>6106.03</v>
          </cell>
        </row>
        <row r="13274">
          <cell r="B13274" t="str">
            <v>LATICINIOS / OVOS</v>
          </cell>
          <cell r="C13274" t="str">
            <v>(-) Custo dos produtos vendidos (CMV)</v>
          </cell>
          <cell r="I13274" t="str">
            <v>março</v>
          </cell>
          <cell r="N13274">
            <v>6784.37</v>
          </cell>
        </row>
        <row r="13275">
          <cell r="B13275" t="str">
            <v>PESCADOS</v>
          </cell>
          <cell r="C13275" t="str">
            <v>(-) Custo dos produtos vendidos (CMV)</v>
          </cell>
          <cell r="I13275" t="str">
            <v>março</v>
          </cell>
          <cell r="N13275">
            <v>155</v>
          </cell>
        </row>
        <row r="13276">
          <cell r="B13276" t="str">
            <v>PAES, MASSAS E SALGADOS</v>
          </cell>
          <cell r="C13276" t="str">
            <v>(-) Custo dos produtos vendidos (CMV)</v>
          </cell>
          <cell r="I13276" t="str">
            <v>março</v>
          </cell>
          <cell r="N13276">
            <v>326.58999999999997</v>
          </cell>
        </row>
        <row r="13277">
          <cell r="B13277" t="str">
            <v>GELO</v>
          </cell>
          <cell r="C13277" t="str">
            <v>(-) Custo dos produtos vendidos (CMV)</v>
          </cell>
          <cell r="I13277" t="str">
            <v>março</v>
          </cell>
          <cell r="N13277">
            <v>913.4</v>
          </cell>
        </row>
        <row r="13278">
          <cell r="B13278" t="str">
            <v>BEBIDAS ALCOOLICAS</v>
          </cell>
          <cell r="C13278" t="str">
            <v>(-) Custo dos produtos vendidos (CMV)</v>
          </cell>
          <cell r="I13278" t="str">
            <v>março</v>
          </cell>
          <cell r="N13278">
            <v>1201</v>
          </cell>
        </row>
        <row r="13279">
          <cell r="B13279" t="str">
            <v>SECOS - MERCEARIA</v>
          </cell>
          <cell r="C13279" t="str">
            <v>(-) Custo dos produtos vendidos (CMV)</v>
          </cell>
          <cell r="I13279" t="str">
            <v>março</v>
          </cell>
          <cell r="N13279">
            <v>1233.4000000000001</v>
          </cell>
        </row>
        <row r="13280">
          <cell r="B13280" t="str">
            <v>CARNES E AVES</v>
          </cell>
          <cell r="C13280" t="str">
            <v>(-) Custo dos produtos vendidos (CMV)</v>
          </cell>
          <cell r="I13280" t="str">
            <v>março</v>
          </cell>
          <cell r="N13280">
            <v>3187.85</v>
          </cell>
        </row>
        <row r="13281">
          <cell r="B13281" t="str">
            <v>LATICINIOS / OVOS</v>
          </cell>
          <cell r="C13281" t="str">
            <v>(-) Custo dos produtos vendidos (CMV)</v>
          </cell>
          <cell r="I13281" t="str">
            <v>março</v>
          </cell>
          <cell r="N13281">
            <v>4665.3900000000003</v>
          </cell>
        </row>
        <row r="13282">
          <cell r="B13282" t="str">
            <v>LATICINIOS / OVOS</v>
          </cell>
          <cell r="C13282" t="str">
            <v>(-) Custo dos produtos vendidos (CMV)</v>
          </cell>
          <cell r="I13282" t="str">
            <v>março</v>
          </cell>
          <cell r="N13282">
            <v>284.85000000000002</v>
          </cell>
        </row>
        <row r="13283">
          <cell r="B13283" t="str">
            <v>HORTIFRUTI</v>
          </cell>
          <cell r="C13283" t="str">
            <v>(-) Custo dos produtos vendidos (CMV)</v>
          </cell>
          <cell r="I13283" t="str">
            <v>março</v>
          </cell>
          <cell r="N13283">
            <v>333.2</v>
          </cell>
        </row>
        <row r="13284">
          <cell r="B13284" t="str">
            <v>SECOS - MERCEARIA</v>
          </cell>
          <cell r="C13284" t="str">
            <v>(-) Custo dos produtos vendidos (CMV)</v>
          </cell>
          <cell r="I13284" t="str">
            <v>março</v>
          </cell>
          <cell r="N13284">
            <v>444</v>
          </cell>
        </row>
        <row r="13285">
          <cell r="B13285" t="str">
            <v>HORTIFRUTI</v>
          </cell>
          <cell r="C13285" t="str">
            <v>(-) Custo dos produtos vendidos (CMV)</v>
          </cell>
          <cell r="I13285" t="str">
            <v>março</v>
          </cell>
          <cell r="N13285">
            <v>512</v>
          </cell>
        </row>
        <row r="13286">
          <cell r="B13286" t="str">
            <v>CARNES E AVES</v>
          </cell>
          <cell r="C13286" t="str">
            <v>(-) Custo dos produtos vendidos (CMV)</v>
          </cell>
          <cell r="I13286" t="str">
            <v>março</v>
          </cell>
          <cell r="N13286">
            <v>910.44</v>
          </cell>
        </row>
        <row r="13287">
          <cell r="B13287" t="str">
            <v>PESCADOS</v>
          </cell>
          <cell r="C13287" t="str">
            <v>(-) Custo dos produtos vendidos (CMV)</v>
          </cell>
          <cell r="I13287" t="str">
            <v>março</v>
          </cell>
          <cell r="N13287">
            <v>1293.1500000000001</v>
          </cell>
        </row>
        <row r="13288">
          <cell r="B13288" t="str">
            <v>BEBIDAS NAO ALCOOLICAS</v>
          </cell>
          <cell r="C13288" t="str">
            <v>(-) Custo dos produtos vendidos (CMV)</v>
          </cell>
          <cell r="I13288" t="str">
            <v>março</v>
          </cell>
          <cell r="N13288">
            <v>1468.8</v>
          </cell>
        </row>
        <row r="13289">
          <cell r="B13289" t="str">
            <v>SECOS - MERCEARIA</v>
          </cell>
          <cell r="C13289" t="str">
            <v>(-) Custo dos produtos vendidos (CMV)</v>
          </cell>
          <cell r="I13289" t="str">
            <v>março</v>
          </cell>
          <cell r="N13289">
            <v>1488.47</v>
          </cell>
        </row>
        <row r="13290">
          <cell r="B13290" t="str">
            <v>CARNES E AVES</v>
          </cell>
          <cell r="C13290" t="str">
            <v>(-) Custo dos produtos vendidos (CMV)</v>
          </cell>
          <cell r="I13290" t="str">
            <v>março</v>
          </cell>
          <cell r="N13290">
            <v>2633.86</v>
          </cell>
        </row>
        <row r="13291">
          <cell r="B13291" t="str">
            <v>PESCADOS</v>
          </cell>
          <cell r="C13291" t="str">
            <v>(-) Custo dos produtos vendidos (CMV)</v>
          </cell>
          <cell r="I13291" t="str">
            <v>março</v>
          </cell>
          <cell r="N13291">
            <v>2715.97</v>
          </cell>
        </row>
        <row r="13292">
          <cell r="B13292" t="str">
            <v>CERVEJA</v>
          </cell>
          <cell r="C13292" t="str">
            <v>(-) Custo dos produtos vendidos (CMV)</v>
          </cell>
          <cell r="I13292" t="str">
            <v>março</v>
          </cell>
          <cell r="N13292">
            <v>2932.4</v>
          </cell>
        </row>
        <row r="13293">
          <cell r="B13293" t="str">
            <v>CARNES E AVES</v>
          </cell>
          <cell r="C13293" t="str">
            <v>(-) Custo dos produtos vendidos (CMV)</v>
          </cell>
          <cell r="I13293" t="str">
            <v>março</v>
          </cell>
          <cell r="N13293">
            <v>3421.49</v>
          </cell>
        </row>
        <row r="13294">
          <cell r="B13294" t="str">
            <v>VINHOS</v>
          </cell>
          <cell r="C13294" t="str">
            <v>(-) Custo dos produtos vendidos (CMV)</v>
          </cell>
          <cell r="I13294" t="str">
            <v>março</v>
          </cell>
          <cell r="N13294">
            <v>3723.92</v>
          </cell>
        </row>
        <row r="13295">
          <cell r="B13295" t="str">
            <v>CARNES E AVES</v>
          </cell>
          <cell r="C13295" t="str">
            <v>(-) Custo dos produtos vendidos (CMV)</v>
          </cell>
          <cell r="I13295" t="str">
            <v>março</v>
          </cell>
          <cell r="N13295">
            <v>5250.99</v>
          </cell>
        </row>
        <row r="13296">
          <cell r="B13296" t="str">
            <v>VINHOS</v>
          </cell>
          <cell r="C13296" t="str">
            <v>(-) Custo dos produtos vendidos (CMV)</v>
          </cell>
          <cell r="I13296" t="str">
            <v>março</v>
          </cell>
          <cell r="N13296">
            <v>5633.73</v>
          </cell>
        </row>
        <row r="13297">
          <cell r="B13297" t="str">
            <v>CARNES E AVES</v>
          </cell>
          <cell r="C13297" t="str">
            <v>(-) Custo dos produtos vendidos (CMV)</v>
          </cell>
          <cell r="I13297" t="str">
            <v>março</v>
          </cell>
          <cell r="N13297">
            <v>5944.84</v>
          </cell>
        </row>
        <row r="13298">
          <cell r="B13298" t="str">
            <v>CARNES E AVES</v>
          </cell>
          <cell r="C13298" t="str">
            <v>(-) Custo dos produtos vendidos (CMV)</v>
          </cell>
          <cell r="I13298" t="str">
            <v>março</v>
          </cell>
          <cell r="N13298">
            <v>6182.98</v>
          </cell>
        </row>
        <row r="13299">
          <cell r="B13299" t="str">
            <v>PESCADOS</v>
          </cell>
          <cell r="C13299" t="str">
            <v>(-) Custo dos produtos vendidos (CMV)</v>
          </cell>
          <cell r="I13299" t="str">
            <v>março</v>
          </cell>
          <cell r="N13299">
            <v>6518.36</v>
          </cell>
        </row>
        <row r="13300">
          <cell r="B13300" t="str">
            <v>HORTIFRUTI</v>
          </cell>
          <cell r="C13300" t="str">
            <v>(-) Custo dos produtos vendidos (CMV)</v>
          </cell>
          <cell r="I13300" t="str">
            <v>março</v>
          </cell>
          <cell r="N13300">
            <v>35.9</v>
          </cell>
        </row>
        <row r="13301">
          <cell r="B13301" t="str">
            <v>HORTIFRUTI</v>
          </cell>
          <cell r="C13301" t="str">
            <v>(-) Custo dos produtos vendidos (CMV)</v>
          </cell>
          <cell r="I13301" t="str">
            <v>março</v>
          </cell>
          <cell r="N13301">
            <v>89.29</v>
          </cell>
        </row>
        <row r="13302">
          <cell r="B13302" t="str">
            <v>HORTIFRUTI</v>
          </cell>
          <cell r="C13302" t="str">
            <v>(-) Custo dos produtos vendidos (CMV)</v>
          </cell>
          <cell r="I13302" t="str">
            <v>março</v>
          </cell>
          <cell r="N13302">
            <v>353</v>
          </cell>
        </row>
        <row r="13303">
          <cell r="B13303" t="str">
            <v>FRIOS E CONGELADOS</v>
          </cell>
          <cell r="C13303" t="str">
            <v>(-) Custo dos produtos vendidos (CMV)</v>
          </cell>
          <cell r="I13303" t="str">
            <v>março</v>
          </cell>
          <cell r="N13303">
            <v>440</v>
          </cell>
        </row>
        <row r="13304">
          <cell r="B13304" t="str">
            <v>CARNES E AVES</v>
          </cell>
          <cell r="C13304" t="str">
            <v>(-) Custo dos produtos vendidos (CMV)</v>
          </cell>
          <cell r="I13304" t="str">
            <v>março</v>
          </cell>
          <cell r="N13304">
            <v>718</v>
          </cell>
        </row>
        <row r="13305">
          <cell r="B13305" t="str">
            <v>SECOS - MERCEARIA</v>
          </cell>
          <cell r="C13305" t="str">
            <v>(-) Custo dos produtos vendidos (CMV)</v>
          </cell>
          <cell r="I13305" t="str">
            <v>março</v>
          </cell>
          <cell r="N13305">
            <v>961.75</v>
          </cell>
        </row>
        <row r="13306">
          <cell r="B13306" t="str">
            <v>BEBIDAS NAO ALCOOLICAS</v>
          </cell>
          <cell r="C13306" t="str">
            <v>(-) Custo dos produtos vendidos (CMV)</v>
          </cell>
          <cell r="I13306" t="str">
            <v>março</v>
          </cell>
          <cell r="N13306">
            <v>970.68</v>
          </cell>
        </row>
        <row r="13307">
          <cell r="B13307" t="str">
            <v>PESCADOS</v>
          </cell>
          <cell r="C13307" t="str">
            <v>(-) Custo dos produtos vendidos (CMV)</v>
          </cell>
          <cell r="I13307" t="str">
            <v>março</v>
          </cell>
          <cell r="N13307">
            <v>1198.5</v>
          </cell>
        </row>
        <row r="13308">
          <cell r="B13308" t="str">
            <v>CARNES E AVES</v>
          </cell>
          <cell r="C13308" t="str">
            <v>(-) Custo dos produtos vendidos (CMV)</v>
          </cell>
          <cell r="I13308" t="str">
            <v>março</v>
          </cell>
          <cell r="N13308">
            <v>1524.64</v>
          </cell>
        </row>
        <row r="13309">
          <cell r="B13309" t="str">
            <v>CARVAO</v>
          </cell>
          <cell r="C13309" t="str">
            <v>(-) Custo dos produtos vendidos (CMV)</v>
          </cell>
          <cell r="I13309" t="str">
            <v>março</v>
          </cell>
          <cell r="N13309">
            <v>2040</v>
          </cell>
        </row>
        <row r="13310">
          <cell r="B13310" t="str">
            <v>CARNES E AVES</v>
          </cell>
          <cell r="C13310" t="str">
            <v>(-) Custo dos produtos vendidos (CMV)</v>
          </cell>
          <cell r="I13310" t="str">
            <v>março</v>
          </cell>
          <cell r="N13310">
            <v>4708.45</v>
          </cell>
        </row>
        <row r="13311">
          <cell r="B13311" t="str">
            <v>LATICINIOS / OVOS</v>
          </cell>
          <cell r="C13311" t="str">
            <v>(-) Custo dos produtos vendidos (CMV)</v>
          </cell>
          <cell r="I13311" t="str">
            <v>março</v>
          </cell>
          <cell r="N13311">
            <v>5261.31</v>
          </cell>
        </row>
        <row r="13312">
          <cell r="B13312" t="str">
            <v>HORTIFRUTI</v>
          </cell>
          <cell r="C13312" t="str">
            <v>(-) Custo dos produtos vendidos (CMV)</v>
          </cell>
          <cell r="I13312" t="str">
            <v>março</v>
          </cell>
          <cell r="N13312">
            <v>8628.1200000000008</v>
          </cell>
        </row>
        <row r="13313">
          <cell r="B13313" t="str">
            <v>SECOS - MERCEARIA</v>
          </cell>
          <cell r="C13313" t="str">
            <v>(-) Custo dos produtos vendidos (CMV)</v>
          </cell>
          <cell r="I13313" t="str">
            <v>março</v>
          </cell>
          <cell r="N13313">
            <v>170.92</v>
          </cell>
        </row>
        <row r="13314">
          <cell r="B13314" t="str">
            <v>FRIOS E CONGELADOS</v>
          </cell>
          <cell r="C13314" t="str">
            <v>(-) Custo dos produtos vendidos (CMV)</v>
          </cell>
          <cell r="I13314" t="str">
            <v>março</v>
          </cell>
          <cell r="N13314">
            <v>253.79</v>
          </cell>
        </row>
        <row r="13315">
          <cell r="B13315" t="str">
            <v>HORTIFRUTI</v>
          </cell>
          <cell r="C13315" t="str">
            <v>(-) Custo dos produtos vendidos (CMV)</v>
          </cell>
          <cell r="I13315" t="str">
            <v>março</v>
          </cell>
          <cell r="N13315">
            <v>333.2</v>
          </cell>
        </row>
        <row r="13316">
          <cell r="B13316" t="str">
            <v>GELO</v>
          </cell>
          <cell r="C13316" t="str">
            <v>(-) Custo dos produtos vendidos (CMV)</v>
          </cell>
          <cell r="I13316" t="str">
            <v>março</v>
          </cell>
          <cell r="N13316">
            <v>466.2</v>
          </cell>
        </row>
        <row r="13317">
          <cell r="B13317" t="str">
            <v>BEBIDAS ALCOOLICAS</v>
          </cell>
          <cell r="C13317" t="str">
            <v>(-) Custo dos produtos vendidos (CMV)</v>
          </cell>
          <cell r="I13317" t="str">
            <v>março</v>
          </cell>
          <cell r="N13317">
            <v>608.77</v>
          </cell>
        </row>
        <row r="13318">
          <cell r="B13318" t="str">
            <v>PAES, MASSAS E SALGADOS</v>
          </cell>
          <cell r="C13318" t="str">
            <v>(-) Custo dos produtos vendidos (CMV)</v>
          </cell>
          <cell r="I13318" t="str">
            <v>março</v>
          </cell>
          <cell r="N13318">
            <v>804.95</v>
          </cell>
        </row>
        <row r="13319">
          <cell r="B13319" t="str">
            <v>SECOS - MERCEARIA</v>
          </cell>
          <cell r="C13319" t="str">
            <v>(-) Custo dos produtos vendidos (CMV)</v>
          </cell>
          <cell r="I13319" t="str">
            <v>março</v>
          </cell>
          <cell r="N13319">
            <v>990.68</v>
          </cell>
        </row>
        <row r="13320">
          <cell r="B13320" t="str">
            <v>CARNES E AVES</v>
          </cell>
          <cell r="C13320" t="str">
            <v>(-) Custo dos produtos vendidos (CMV)</v>
          </cell>
          <cell r="I13320" t="str">
            <v>março</v>
          </cell>
          <cell r="N13320">
            <v>1036.3900000000001</v>
          </cell>
        </row>
        <row r="13321">
          <cell r="B13321" t="str">
            <v>VINHOS</v>
          </cell>
          <cell r="C13321" t="str">
            <v>(-) Custo dos produtos vendidos (CMV)</v>
          </cell>
          <cell r="I13321" t="str">
            <v>março</v>
          </cell>
          <cell r="N13321">
            <v>1176</v>
          </cell>
        </row>
        <row r="13322">
          <cell r="B13322" t="str">
            <v>CARNES E AVES</v>
          </cell>
          <cell r="C13322" t="str">
            <v>(-) Custo dos produtos vendidos (CMV)</v>
          </cell>
          <cell r="I13322" t="str">
            <v>março</v>
          </cell>
          <cell r="N13322">
            <v>1190.67</v>
          </cell>
        </row>
        <row r="13323">
          <cell r="B13323" t="str">
            <v>SECOS - MERCEARIA</v>
          </cell>
          <cell r="C13323" t="str">
            <v>(-) Custo dos produtos vendidos (CMV)</v>
          </cell>
          <cell r="I13323" t="str">
            <v>março</v>
          </cell>
          <cell r="N13323">
            <v>1450.76</v>
          </cell>
        </row>
        <row r="13324">
          <cell r="B13324" t="str">
            <v>SECOS - MERCEARIA</v>
          </cell>
          <cell r="C13324" t="str">
            <v>(-) Custo dos produtos vendidos (CMV)</v>
          </cell>
          <cell r="I13324" t="str">
            <v>março</v>
          </cell>
          <cell r="N13324">
            <v>1650.34</v>
          </cell>
        </row>
        <row r="13325">
          <cell r="B13325" t="str">
            <v>LATICINIOS / OVOS</v>
          </cell>
          <cell r="C13325" t="str">
            <v>(-) Custo dos produtos vendidos (CMV)</v>
          </cell>
          <cell r="I13325" t="str">
            <v>março</v>
          </cell>
          <cell r="N13325">
            <v>1666.14</v>
          </cell>
        </row>
        <row r="13326">
          <cell r="B13326" t="str">
            <v>VINHOS</v>
          </cell>
          <cell r="C13326" t="str">
            <v>(-) Custo dos produtos vendidos (CMV)</v>
          </cell>
          <cell r="I13326" t="str">
            <v>março</v>
          </cell>
          <cell r="N13326">
            <v>2028.56</v>
          </cell>
        </row>
        <row r="13327">
          <cell r="B13327" t="str">
            <v>CARNES E AVES</v>
          </cell>
          <cell r="C13327" t="str">
            <v>(-) Custo dos produtos vendidos (CMV)</v>
          </cell>
          <cell r="I13327" t="str">
            <v>março</v>
          </cell>
          <cell r="N13327">
            <v>2213.42</v>
          </cell>
        </row>
        <row r="13328">
          <cell r="B13328" t="str">
            <v>VINHOS</v>
          </cell>
          <cell r="C13328" t="str">
            <v>(-) Custo dos produtos vendidos (CMV)</v>
          </cell>
          <cell r="I13328" t="str">
            <v>março</v>
          </cell>
          <cell r="N13328">
            <v>2666.23</v>
          </cell>
        </row>
        <row r="13329">
          <cell r="B13329" t="str">
            <v>PAES, MASSAS E SALGADOS</v>
          </cell>
          <cell r="C13329" t="str">
            <v>(-) Custo dos produtos vendidos (CMV)</v>
          </cell>
          <cell r="I13329" t="str">
            <v>março</v>
          </cell>
          <cell r="N13329">
            <v>3595</v>
          </cell>
        </row>
        <row r="13330">
          <cell r="B13330" t="str">
            <v>CARNES E AVES</v>
          </cell>
          <cell r="C13330" t="str">
            <v>(-) Custo dos produtos vendidos (CMV)</v>
          </cell>
          <cell r="I13330" t="str">
            <v>março</v>
          </cell>
          <cell r="N13330">
            <v>4117.01</v>
          </cell>
        </row>
        <row r="13331">
          <cell r="B13331" t="str">
            <v>SECOS - MERCEARIA</v>
          </cell>
          <cell r="C13331" t="str">
            <v>(-) Custo dos produtos vendidos (CMV)</v>
          </cell>
          <cell r="I13331" t="str">
            <v>março</v>
          </cell>
          <cell r="N13331">
            <v>98.3</v>
          </cell>
        </row>
        <row r="13332">
          <cell r="B13332" t="str">
            <v>SECOS - MERCEARIA</v>
          </cell>
          <cell r="C13332" t="str">
            <v>(-) Custo dos produtos vendidos (CMV)</v>
          </cell>
          <cell r="I13332" t="str">
            <v>março</v>
          </cell>
          <cell r="N13332">
            <v>175.61</v>
          </cell>
        </row>
        <row r="13333">
          <cell r="B13333" t="str">
            <v>LATICINIOS / OVOS</v>
          </cell>
          <cell r="C13333" t="str">
            <v>(-) Custo dos produtos vendidos (CMV)</v>
          </cell>
          <cell r="I13333" t="str">
            <v>março</v>
          </cell>
          <cell r="N13333">
            <v>284.85000000000002</v>
          </cell>
        </row>
        <row r="13334">
          <cell r="B13334" t="str">
            <v>GELO</v>
          </cell>
          <cell r="C13334" t="str">
            <v>(-) Custo dos produtos vendidos (CMV)</v>
          </cell>
          <cell r="I13334" t="str">
            <v>março</v>
          </cell>
          <cell r="N13334">
            <v>466.2</v>
          </cell>
        </row>
        <row r="13335">
          <cell r="B13335" t="str">
            <v>BEBIDAS ALCOOLICAS</v>
          </cell>
          <cell r="C13335" t="str">
            <v>(-) Custo dos produtos vendidos (CMV)</v>
          </cell>
          <cell r="I13335" t="str">
            <v>março</v>
          </cell>
          <cell r="N13335">
            <v>731.95</v>
          </cell>
        </row>
        <row r="13336">
          <cell r="B13336" t="str">
            <v>CARNES E AVES</v>
          </cell>
          <cell r="C13336" t="str">
            <v>(-) Custo dos produtos vendidos (CMV)</v>
          </cell>
          <cell r="I13336" t="str">
            <v>março</v>
          </cell>
          <cell r="N13336">
            <v>794.07</v>
          </cell>
        </row>
        <row r="13337">
          <cell r="B13337" t="str">
            <v>BEBIDAS ALCOOLICAS</v>
          </cell>
          <cell r="C13337" t="str">
            <v>(-) Custo dos produtos vendidos (CMV)</v>
          </cell>
          <cell r="I13337" t="str">
            <v>março</v>
          </cell>
          <cell r="N13337">
            <v>883.03</v>
          </cell>
        </row>
        <row r="13338">
          <cell r="B13338" t="str">
            <v>CARNES E AVES</v>
          </cell>
          <cell r="C13338" t="str">
            <v>(-) Custo dos produtos vendidos (CMV)</v>
          </cell>
          <cell r="I13338" t="str">
            <v>março</v>
          </cell>
          <cell r="N13338">
            <v>979.17</v>
          </cell>
        </row>
        <row r="13339">
          <cell r="B13339" t="str">
            <v>BEBIDAS ALCOOLICAS</v>
          </cell>
          <cell r="C13339" t="str">
            <v>(-) Custo dos produtos vendidos (CMV)</v>
          </cell>
          <cell r="I13339" t="str">
            <v>março</v>
          </cell>
          <cell r="N13339">
            <v>1200.6500000000001</v>
          </cell>
        </row>
        <row r="13340">
          <cell r="B13340" t="str">
            <v>PESCADOS</v>
          </cell>
          <cell r="C13340" t="str">
            <v>(-) Custo dos produtos vendidos (CMV)</v>
          </cell>
          <cell r="I13340" t="str">
            <v>março</v>
          </cell>
          <cell r="N13340">
            <v>1650</v>
          </cell>
        </row>
        <row r="13341">
          <cell r="B13341" t="str">
            <v>VINHOS</v>
          </cell>
          <cell r="C13341" t="str">
            <v>(-) Custo dos produtos vendidos (CMV)</v>
          </cell>
          <cell r="I13341" t="str">
            <v>março</v>
          </cell>
          <cell r="N13341">
            <v>2232.42</v>
          </cell>
        </row>
        <row r="13342">
          <cell r="B13342" t="str">
            <v>CARNES E AVES</v>
          </cell>
          <cell r="C13342" t="str">
            <v>(-) Custo dos produtos vendidos (CMV)</v>
          </cell>
          <cell r="I13342" t="str">
            <v>março</v>
          </cell>
          <cell r="N13342">
            <v>2848.32</v>
          </cell>
        </row>
        <row r="13343">
          <cell r="B13343" t="str">
            <v>CERVEJA</v>
          </cell>
          <cell r="C13343" t="str">
            <v>(-) Custo dos produtos vendidos (CMV)</v>
          </cell>
          <cell r="I13343" t="str">
            <v>março</v>
          </cell>
          <cell r="N13343">
            <v>4424.53</v>
          </cell>
        </row>
        <row r="13344">
          <cell r="B13344" t="str">
            <v>BEBIDAS NAO ALCOOLICAS</v>
          </cell>
          <cell r="C13344" t="str">
            <v>(-) Custo dos produtos vendidos (CMV)</v>
          </cell>
          <cell r="I13344" t="str">
            <v>março</v>
          </cell>
          <cell r="N13344">
            <v>4574.3999999999996</v>
          </cell>
        </row>
        <row r="13345">
          <cell r="B13345" t="str">
            <v>FRETE DE INSUMOS</v>
          </cell>
          <cell r="C13345" t="str">
            <v>(-) Custo dos produtos vendidos (CMV)</v>
          </cell>
          <cell r="I13345" t="str">
            <v>março</v>
          </cell>
          <cell r="N13345">
            <v>35</v>
          </cell>
        </row>
        <row r="13346">
          <cell r="B13346" t="str">
            <v>HORTIFRUTI</v>
          </cell>
          <cell r="C13346" t="str">
            <v>(-) Custo dos produtos vendidos (CMV)</v>
          </cell>
          <cell r="I13346" t="str">
            <v>março</v>
          </cell>
          <cell r="N13346">
            <v>83.4</v>
          </cell>
        </row>
        <row r="13347">
          <cell r="B13347" t="str">
            <v>SECOS - MERCEARIA</v>
          </cell>
          <cell r="C13347" t="str">
            <v>(-) Custo dos produtos vendidos (CMV)</v>
          </cell>
          <cell r="I13347" t="str">
            <v>março</v>
          </cell>
          <cell r="N13347">
            <v>750.32</v>
          </cell>
        </row>
        <row r="13348">
          <cell r="B13348" t="str">
            <v>VINHOS</v>
          </cell>
          <cell r="C13348" t="str">
            <v>(-) Custo dos produtos vendidos (CMV)</v>
          </cell>
          <cell r="I13348" t="str">
            <v>março</v>
          </cell>
          <cell r="N13348">
            <v>1638.42</v>
          </cell>
        </row>
        <row r="13349">
          <cell r="B13349" t="str">
            <v>BEBIDAS NAO ALCOOLICAS</v>
          </cell>
          <cell r="C13349" t="str">
            <v>(-) Custo dos produtos vendidos (CMV)</v>
          </cell>
          <cell r="I13349" t="str">
            <v>março</v>
          </cell>
          <cell r="N13349">
            <v>1786.29</v>
          </cell>
        </row>
        <row r="13350">
          <cell r="B13350" t="str">
            <v>CARNES E AVES</v>
          </cell>
          <cell r="C13350" t="str">
            <v>(-) Custo dos produtos vendidos (CMV)</v>
          </cell>
          <cell r="I13350" t="str">
            <v>março</v>
          </cell>
          <cell r="N13350">
            <v>3188.81</v>
          </cell>
        </row>
        <row r="13351">
          <cell r="B13351" t="str">
            <v>CARNES E AVES</v>
          </cell>
          <cell r="C13351" t="str">
            <v>(-) Custo dos produtos vendidos (CMV)</v>
          </cell>
          <cell r="I13351" t="str">
            <v>março</v>
          </cell>
          <cell r="N13351">
            <v>3632.36</v>
          </cell>
        </row>
        <row r="13352">
          <cell r="B13352" t="str">
            <v>CARNES E AVES</v>
          </cell>
          <cell r="C13352" t="str">
            <v>(-) Custo dos produtos vendidos (CMV)</v>
          </cell>
          <cell r="I13352" t="str">
            <v>março</v>
          </cell>
          <cell r="N13352">
            <v>6121.88</v>
          </cell>
        </row>
        <row r="13353">
          <cell r="B13353" t="str">
            <v>SECOS - MERCEARIA</v>
          </cell>
          <cell r="C13353" t="str">
            <v>(-) Custo dos produtos vendidos (CMV)</v>
          </cell>
          <cell r="I13353" t="str">
            <v>março</v>
          </cell>
          <cell r="N13353">
            <v>216.9</v>
          </cell>
        </row>
        <row r="13354">
          <cell r="B13354" t="str">
            <v>SECOS - MERCEARIA</v>
          </cell>
          <cell r="C13354" t="str">
            <v>(-) Custo dos produtos vendidos (CMV)</v>
          </cell>
          <cell r="I13354" t="str">
            <v>março</v>
          </cell>
          <cell r="N13354">
            <v>239.1</v>
          </cell>
        </row>
        <row r="13355">
          <cell r="B13355" t="str">
            <v>SECOS - MERCEARIA</v>
          </cell>
          <cell r="C13355" t="str">
            <v>(-) Custo dos produtos vendidos (CMV)</v>
          </cell>
          <cell r="I13355" t="str">
            <v>março</v>
          </cell>
          <cell r="N13355">
            <v>285</v>
          </cell>
        </row>
        <row r="13356">
          <cell r="B13356" t="str">
            <v>SECOS - MERCEARIA</v>
          </cell>
          <cell r="C13356" t="str">
            <v>(-) Custo dos produtos vendidos (CMV)</v>
          </cell>
          <cell r="I13356" t="str">
            <v>março</v>
          </cell>
          <cell r="N13356">
            <v>365.65</v>
          </cell>
        </row>
        <row r="13357">
          <cell r="B13357" t="str">
            <v>BEBIDAS ALCOOLICAS</v>
          </cell>
          <cell r="C13357" t="str">
            <v>(-) Custo dos produtos vendidos (CMV)</v>
          </cell>
          <cell r="I13357" t="str">
            <v>março</v>
          </cell>
          <cell r="N13357">
            <v>367.8</v>
          </cell>
        </row>
        <row r="13358">
          <cell r="B13358" t="str">
            <v>LATICINIOS / OVOS</v>
          </cell>
          <cell r="C13358" t="str">
            <v>(-) Custo dos produtos vendidos (CMV)</v>
          </cell>
          <cell r="I13358" t="str">
            <v>março</v>
          </cell>
          <cell r="N13358">
            <v>379.8</v>
          </cell>
        </row>
        <row r="13359">
          <cell r="B13359" t="str">
            <v>HORTIFRUTI</v>
          </cell>
          <cell r="C13359" t="str">
            <v>(-) Custo dos produtos vendidos (CMV)</v>
          </cell>
          <cell r="I13359" t="str">
            <v>março</v>
          </cell>
          <cell r="N13359">
            <v>427.7</v>
          </cell>
        </row>
        <row r="13360">
          <cell r="B13360" t="str">
            <v>HORTIFRUTI</v>
          </cell>
          <cell r="C13360" t="str">
            <v>(-) Custo dos produtos vendidos (CMV)</v>
          </cell>
          <cell r="I13360" t="str">
            <v>março</v>
          </cell>
          <cell r="N13360">
            <v>470.1</v>
          </cell>
        </row>
        <row r="13361">
          <cell r="B13361" t="str">
            <v>PESCADOS</v>
          </cell>
          <cell r="C13361" t="str">
            <v>(-) Custo dos produtos vendidos (CMV)</v>
          </cell>
          <cell r="I13361" t="str">
            <v>março</v>
          </cell>
          <cell r="N13361">
            <v>775.5</v>
          </cell>
        </row>
        <row r="13362">
          <cell r="B13362" t="str">
            <v>VINHOS</v>
          </cell>
          <cell r="C13362" t="str">
            <v>(-) Custo dos produtos vendidos (CMV)</v>
          </cell>
          <cell r="I13362" t="str">
            <v>março</v>
          </cell>
          <cell r="N13362">
            <v>1024.5</v>
          </cell>
        </row>
        <row r="13363">
          <cell r="B13363" t="str">
            <v>PESCADOS</v>
          </cell>
          <cell r="C13363" t="str">
            <v>(-) Custo dos produtos vendidos (CMV)</v>
          </cell>
          <cell r="I13363" t="str">
            <v>março</v>
          </cell>
          <cell r="N13363">
            <v>1048.5</v>
          </cell>
        </row>
        <row r="13364">
          <cell r="B13364" t="str">
            <v>PESCADOS</v>
          </cell>
          <cell r="C13364" t="str">
            <v>(-) Custo dos produtos vendidos (CMV)</v>
          </cell>
          <cell r="I13364" t="str">
            <v>março</v>
          </cell>
          <cell r="N13364">
            <v>1293.1500000000001</v>
          </cell>
        </row>
        <row r="13365">
          <cell r="B13365" t="str">
            <v>CARNES E AVES</v>
          </cell>
          <cell r="C13365" t="str">
            <v>(-) Custo dos produtos vendidos (CMV)</v>
          </cell>
          <cell r="I13365" t="str">
            <v>março</v>
          </cell>
          <cell r="N13365">
            <v>1965.32</v>
          </cell>
        </row>
        <row r="13366">
          <cell r="B13366" t="str">
            <v>PESCADOS</v>
          </cell>
          <cell r="C13366" t="str">
            <v>(-) Custo dos produtos vendidos (CMV)</v>
          </cell>
          <cell r="I13366" t="str">
            <v>março</v>
          </cell>
          <cell r="N13366">
            <v>2397</v>
          </cell>
        </row>
        <row r="13367">
          <cell r="B13367" t="str">
            <v>CARNES E AVES</v>
          </cell>
          <cell r="C13367" t="str">
            <v>(-) Custo dos produtos vendidos (CMV)</v>
          </cell>
          <cell r="I13367" t="str">
            <v>março</v>
          </cell>
          <cell r="N13367">
            <v>3421.49</v>
          </cell>
        </row>
        <row r="13368">
          <cell r="B13368" t="str">
            <v>VINHOS</v>
          </cell>
          <cell r="C13368" t="str">
            <v>(-) Custo dos produtos vendidos (CMV)</v>
          </cell>
          <cell r="I13368" t="str">
            <v>março</v>
          </cell>
          <cell r="N13368">
            <v>5633.73</v>
          </cell>
        </row>
        <row r="13369">
          <cell r="B13369" t="str">
            <v>VINHOS</v>
          </cell>
          <cell r="C13369" t="str">
            <v>(-) Custo dos produtos vendidos (CMV)</v>
          </cell>
          <cell r="I13369" t="str">
            <v>março</v>
          </cell>
          <cell r="N13369">
            <v>10542.69</v>
          </cell>
        </row>
        <row r="13370">
          <cell r="B13370" t="str">
            <v>VINHOS</v>
          </cell>
          <cell r="C13370" t="str">
            <v>(-) Custo dos produtos vendidos (CMV)</v>
          </cell>
          <cell r="I13370" t="str">
            <v>março</v>
          </cell>
          <cell r="N13370">
            <v>12555.99</v>
          </cell>
        </row>
        <row r="13371">
          <cell r="B13371" t="str">
            <v>LATICINIOS / OVOS</v>
          </cell>
          <cell r="C13371" t="str">
            <v>(-) Custo dos produtos vendidos (CMV)</v>
          </cell>
          <cell r="I13371" t="str">
            <v>março</v>
          </cell>
          <cell r="N13371">
            <v>862.3</v>
          </cell>
        </row>
        <row r="13372">
          <cell r="B13372" t="str">
            <v>CARNES E AVES</v>
          </cell>
          <cell r="C13372" t="str">
            <v>(-) Custo dos produtos vendidos (CMV)</v>
          </cell>
          <cell r="I13372" t="str">
            <v>março</v>
          </cell>
          <cell r="N13372">
            <v>1525.11</v>
          </cell>
        </row>
        <row r="13373">
          <cell r="B13373" t="str">
            <v>CARVAO</v>
          </cell>
          <cell r="C13373" t="str">
            <v>(-) Custo dos produtos vendidos (CMV)</v>
          </cell>
          <cell r="I13373" t="str">
            <v>março</v>
          </cell>
          <cell r="N13373">
            <v>1632</v>
          </cell>
        </row>
        <row r="13374">
          <cell r="B13374" t="str">
            <v>LATICINIOS / OVOS</v>
          </cell>
          <cell r="C13374" t="str">
            <v>(-) Custo dos produtos vendidos (CMV)</v>
          </cell>
          <cell r="I13374" t="str">
            <v>março</v>
          </cell>
          <cell r="N13374">
            <v>1804.06</v>
          </cell>
        </row>
        <row r="13375">
          <cell r="B13375" t="str">
            <v>HORTIFRUTI</v>
          </cell>
          <cell r="C13375" t="str">
            <v>(-) Custo dos produtos vendidos (CMV)</v>
          </cell>
          <cell r="I13375" t="str">
            <v>março</v>
          </cell>
          <cell r="N13375">
            <v>4082.54</v>
          </cell>
        </row>
        <row r="13376">
          <cell r="B13376" t="str">
            <v>CARNES E AVES</v>
          </cell>
          <cell r="C13376" t="str">
            <v>(-) Custo dos produtos vendidos (CMV)</v>
          </cell>
          <cell r="I13376" t="str">
            <v>março</v>
          </cell>
          <cell r="N13376">
            <v>4369.3999999999996</v>
          </cell>
        </row>
        <row r="13377">
          <cell r="B13377" t="str">
            <v>SECOS - MERCEARIA</v>
          </cell>
          <cell r="C13377" t="str">
            <v>(-) Custo dos produtos vendidos (CMV)</v>
          </cell>
          <cell r="I13377" t="str">
            <v>março</v>
          </cell>
          <cell r="N13377">
            <v>79.98</v>
          </cell>
        </row>
        <row r="13378">
          <cell r="B13378" t="str">
            <v>PESCADOS</v>
          </cell>
          <cell r="C13378" t="str">
            <v>(-) Custo dos produtos vendidos (CMV)</v>
          </cell>
          <cell r="I13378" t="str">
            <v>março</v>
          </cell>
          <cell r="N13378">
            <v>155</v>
          </cell>
        </row>
        <row r="13379">
          <cell r="B13379" t="str">
            <v>SECOS - MERCEARIA</v>
          </cell>
          <cell r="C13379" t="str">
            <v>(-) Custo dos produtos vendidos (CMV)</v>
          </cell>
          <cell r="I13379" t="str">
            <v>março</v>
          </cell>
          <cell r="N13379">
            <v>170.92</v>
          </cell>
        </row>
        <row r="13380">
          <cell r="B13380" t="str">
            <v>HORTIFRUTI</v>
          </cell>
          <cell r="C13380" t="str">
            <v>(-) Custo dos produtos vendidos (CMV)</v>
          </cell>
          <cell r="I13380" t="str">
            <v>março</v>
          </cell>
          <cell r="N13380">
            <v>226</v>
          </cell>
        </row>
        <row r="13381">
          <cell r="B13381" t="str">
            <v>SECOS - MERCEARIA</v>
          </cell>
          <cell r="C13381" t="str">
            <v>(-) Custo dos produtos vendidos (CMV)</v>
          </cell>
          <cell r="I13381" t="str">
            <v>março</v>
          </cell>
          <cell r="N13381">
            <v>450.84</v>
          </cell>
        </row>
        <row r="13382">
          <cell r="B13382" t="str">
            <v>GELO</v>
          </cell>
          <cell r="C13382" t="str">
            <v>(-) Custo dos produtos vendidos (CMV)</v>
          </cell>
          <cell r="I13382" t="str">
            <v>março</v>
          </cell>
          <cell r="N13382">
            <v>466.2</v>
          </cell>
        </row>
        <row r="13383">
          <cell r="B13383" t="str">
            <v>SECOS - MERCEARIA</v>
          </cell>
          <cell r="C13383" t="str">
            <v>(-) Custo dos produtos vendidos (CMV)</v>
          </cell>
          <cell r="I13383" t="str">
            <v>março</v>
          </cell>
          <cell r="N13383">
            <v>487.6</v>
          </cell>
        </row>
        <row r="13384">
          <cell r="B13384" t="str">
            <v>BEBIDAS NAO ALCOOLICAS</v>
          </cell>
          <cell r="C13384" t="str">
            <v>(-) Custo dos produtos vendidos (CMV)</v>
          </cell>
          <cell r="I13384" t="str">
            <v>março</v>
          </cell>
          <cell r="N13384">
            <v>669.75</v>
          </cell>
        </row>
        <row r="13385">
          <cell r="B13385" t="str">
            <v>PAES, MASSAS E SALGADOS</v>
          </cell>
          <cell r="C13385" t="str">
            <v>(-) Custo dos produtos vendidos (CMV)</v>
          </cell>
          <cell r="I13385" t="str">
            <v>março</v>
          </cell>
          <cell r="N13385">
            <v>764</v>
          </cell>
        </row>
        <row r="13386">
          <cell r="B13386" t="str">
            <v>CARNES E AVES</v>
          </cell>
          <cell r="C13386" t="str">
            <v>(-) Custo dos produtos vendidos (CMV)</v>
          </cell>
          <cell r="I13386" t="str">
            <v>março</v>
          </cell>
          <cell r="N13386">
            <v>1190.68</v>
          </cell>
        </row>
        <row r="13387">
          <cell r="B13387" t="str">
            <v>SECOS - MERCEARIA</v>
          </cell>
          <cell r="C13387" t="str">
            <v>(-) Custo dos produtos vendidos (CMV)</v>
          </cell>
          <cell r="I13387" t="str">
            <v>março</v>
          </cell>
          <cell r="N13387">
            <v>1260.73</v>
          </cell>
        </row>
        <row r="13388">
          <cell r="B13388" t="str">
            <v>PESCADOS</v>
          </cell>
          <cell r="C13388" t="str">
            <v>(-) Custo dos produtos vendidos (CMV)</v>
          </cell>
          <cell r="I13388" t="str">
            <v>março</v>
          </cell>
          <cell r="N13388">
            <v>1525.5</v>
          </cell>
        </row>
        <row r="13389">
          <cell r="B13389" t="str">
            <v>CARNES E AVES</v>
          </cell>
          <cell r="C13389" t="str">
            <v>(-) Custo dos produtos vendidos (CMV)</v>
          </cell>
          <cell r="I13389" t="str">
            <v>março</v>
          </cell>
          <cell r="N13389">
            <v>2140.08</v>
          </cell>
        </row>
        <row r="13390">
          <cell r="B13390" t="str">
            <v>SECOS - MERCEARIA</v>
          </cell>
          <cell r="C13390" t="str">
            <v>(-) Custo dos produtos vendidos (CMV)</v>
          </cell>
          <cell r="I13390" t="str">
            <v>março</v>
          </cell>
          <cell r="N13390">
            <v>3122.43</v>
          </cell>
        </row>
        <row r="13391">
          <cell r="B13391" t="str">
            <v>HORTIFRUTI</v>
          </cell>
          <cell r="C13391" t="str">
            <v>(-) Custo dos produtos vendidos (CMV)</v>
          </cell>
          <cell r="I13391" t="str">
            <v>março</v>
          </cell>
          <cell r="N13391">
            <v>144.58000000000001</v>
          </cell>
        </row>
        <row r="13392">
          <cell r="B13392" t="str">
            <v>SECOS - MERCEARIA</v>
          </cell>
          <cell r="C13392" t="str">
            <v>(-) Custo dos produtos vendidos (CMV)</v>
          </cell>
          <cell r="I13392" t="str">
            <v>março</v>
          </cell>
          <cell r="N13392">
            <v>149.30000000000001</v>
          </cell>
        </row>
        <row r="13393">
          <cell r="B13393" t="str">
            <v>BEBIDAS NAO ALCOOLICAS</v>
          </cell>
          <cell r="C13393" t="str">
            <v>(-) Custo dos produtos vendidos (CMV)</v>
          </cell>
          <cell r="I13393" t="str">
            <v>março</v>
          </cell>
          <cell r="N13393">
            <v>228.82</v>
          </cell>
        </row>
        <row r="13394">
          <cell r="B13394" t="str">
            <v>LATICINIOS / OVOS</v>
          </cell>
          <cell r="C13394" t="str">
            <v>(-) Custo dos produtos vendidos (CMV)</v>
          </cell>
          <cell r="I13394" t="str">
            <v>março</v>
          </cell>
          <cell r="N13394">
            <v>284.85000000000002</v>
          </cell>
        </row>
        <row r="13395">
          <cell r="B13395" t="str">
            <v>PESCADOS</v>
          </cell>
          <cell r="C13395" t="str">
            <v>(-) Custo dos produtos vendidos (CMV)</v>
          </cell>
          <cell r="I13395" t="str">
            <v>março</v>
          </cell>
          <cell r="N13395">
            <v>310</v>
          </cell>
        </row>
        <row r="13396">
          <cell r="B13396" t="str">
            <v>CARNES E AVES</v>
          </cell>
          <cell r="C13396" t="str">
            <v>(-) Custo dos produtos vendidos (CMV)</v>
          </cell>
          <cell r="I13396" t="str">
            <v>março</v>
          </cell>
          <cell r="N13396">
            <v>429.6</v>
          </cell>
        </row>
        <row r="13397">
          <cell r="B13397" t="str">
            <v>GELO</v>
          </cell>
          <cell r="C13397" t="str">
            <v>(-) Custo dos produtos vendidos (CMV)</v>
          </cell>
          <cell r="I13397" t="str">
            <v>março</v>
          </cell>
          <cell r="N13397">
            <v>466.2</v>
          </cell>
        </row>
        <row r="13398">
          <cell r="B13398" t="str">
            <v>BEBIDAS NAO ALCOOLICAS</v>
          </cell>
          <cell r="C13398" t="str">
            <v>(-) Custo dos produtos vendidos (CMV)</v>
          </cell>
          <cell r="I13398" t="str">
            <v>março</v>
          </cell>
          <cell r="N13398">
            <v>502.32</v>
          </cell>
        </row>
        <row r="13399">
          <cell r="B13399" t="str">
            <v>CERVEJA</v>
          </cell>
          <cell r="C13399" t="str">
            <v>(-) Custo dos produtos vendidos (CMV)</v>
          </cell>
          <cell r="I13399" t="str">
            <v>março</v>
          </cell>
          <cell r="N13399">
            <v>719.9</v>
          </cell>
        </row>
        <row r="13400">
          <cell r="B13400" t="str">
            <v>SECOS - MERCEARIA</v>
          </cell>
          <cell r="C13400" t="str">
            <v>(-) Custo dos produtos vendidos (CMV)</v>
          </cell>
          <cell r="I13400" t="str">
            <v>março</v>
          </cell>
          <cell r="N13400">
            <v>801.6</v>
          </cell>
        </row>
        <row r="13401">
          <cell r="B13401" t="str">
            <v>CARNES E AVES</v>
          </cell>
          <cell r="C13401" t="str">
            <v>(-) Custo dos produtos vendidos (CMV)</v>
          </cell>
          <cell r="I13401" t="str">
            <v>março</v>
          </cell>
          <cell r="N13401">
            <v>814.83</v>
          </cell>
        </row>
        <row r="13402">
          <cell r="B13402" t="str">
            <v>BEBIDAS ALCOOLICAS</v>
          </cell>
          <cell r="C13402" t="str">
            <v>(-) Custo dos produtos vendidos (CMV)</v>
          </cell>
          <cell r="I13402" t="str">
            <v>março</v>
          </cell>
          <cell r="N13402">
            <v>883.03</v>
          </cell>
        </row>
        <row r="13403">
          <cell r="B13403" t="str">
            <v>SECOS - MERCEARIA</v>
          </cell>
          <cell r="C13403" t="str">
            <v>(-) Custo dos produtos vendidos (CMV)</v>
          </cell>
          <cell r="I13403" t="str">
            <v>março</v>
          </cell>
          <cell r="N13403">
            <v>936.6</v>
          </cell>
        </row>
        <row r="13404">
          <cell r="B13404" t="str">
            <v>CERVEJA</v>
          </cell>
          <cell r="C13404" t="str">
            <v>(-) Custo dos produtos vendidos (CMV)</v>
          </cell>
          <cell r="I13404" t="str">
            <v>março</v>
          </cell>
          <cell r="N13404">
            <v>1055.6400000000001</v>
          </cell>
        </row>
        <row r="13405">
          <cell r="B13405" t="str">
            <v>BEBIDAS ALCOOLICAS</v>
          </cell>
          <cell r="C13405" t="str">
            <v>(-) Custo dos produtos vendidos (CMV)</v>
          </cell>
          <cell r="I13405" t="str">
            <v>março</v>
          </cell>
          <cell r="N13405">
            <v>1201</v>
          </cell>
        </row>
        <row r="13406">
          <cell r="B13406" t="str">
            <v>CERVEJA</v>
          </cell>
          <cell r="C13406" t="str">
            <v>(-) Custo dos produtos vendidos (CMV)</v>
          </cell>
          <cell r="I13406" t="str">
            <v>março</v>
          </cell>
          <cell r="N13406">
            <v>1455.67</v>
          </cell>
        </row>
        <row r="13407">
          <cell r="B13407" t="str">
            <v>CERVEJA</v>
          </cell>
          <cell r="C13407" t="str">
            <v>(-) Custo dos produtos vendidos (CMV)</v>
          </cell>
          <cell r="I13407" t="str">
            <v>março</v>
          </cell>
          <cell r="N13407">
            <v>1458.08</v>
          </cell>
        </row>
        <row r="13408">
          <cell r="B13408" t="str">
            <v>CARNES E AVES</v>
          </cell>
          <cell r="C13408" t="str">
            <v>(-) Custo dos produtos vendidos (CMV)</v>
          </cell>
          <cell r="I13408" t="str">
            <v>março</v>
          </cell>
          <cell r="N13408">
            <v>1522.69</v>
          </cell>
        </row>
        <row r="13409">
          <cell r="B13409" t="str">
            <v>SECOS - MERCEARIA</v>
          </cell>
          <cell r="C13409" t="str">
            <v>(-) Custo dos produtos vendidos (CMV)</v>
          </cell>
          <cell r="I13409" t="str">
            <v>março</v>
          </cell>
          <cell r="N13409">
            <v>1530.21</v>
          </cell>
        </row>
        <row r="13410">
          <cell r="B13410" t="str">
            <v>CARVAO</v>
          </cell>
          <cell r="C13410" t="str">
            <v>(-) Custo dos produtos vendidos (CMV)</v>
          </cell>
          <cell r="I13410" t="str">
            <v>março</v>
          </cell>
          <cell r="N13410">
            <v>1632</v>
          </cell>
        </row>
        <row r="13411">
          <cell r="B13411" t="str">
            <v>CARNES E AVES</v>
          </cell>
          <cell r="C13411" t="str">
            <v>(-) Custo dos produtos vendidos (CMV)</v>
          </cell>
          <cell r="I13411" t="str">
            <v>março</v>
          </cell>
          <cell r="N13411">
            <v>2848.32</v>
          </cell>
        </row>
        <row r="13412">
          <cell r="B13412" t="str">
            <v>PESCADOS</v>
          </cell>
          <cell r="C13412" t="str">
            <v>(-) Custo dos produtos vendidos (CMV)</v>
          </cell>
          <cell r="I13412" t="str">
            <v>março</v>
          </cell>
          <cell r="N13412">
            <v>3399.8</v>
          </cell>
        </row>
        <row r="13413">
          <cell r="B13413" t="str">
            <v>HORTIFRUTI</v>
          </cell>
          <cell r="C13413" t="str">
            <v>(-) Custo dos produtos vendidos (CMV)</v>
          </cell>
          <cell r="I13413" t="str">
            <v>março</v>
          </cell>
          <cell r="N13413">
            <v>6797.62</v>
          </cell>
        </row>
        <row r="13414">
          <cell r="B13414" t="str">
            <v>BEBIDAS ALCOOLICAS</v>
          </cell>
          <cell r="C13414" t="str">
            <v>(-) Custo dos produtos vendidos (CMV)</v>
          </cell>
          <cell r="I13414" t="str">
            <v>março</v>
          </cell>
          <cell r="N13414">
            <v>7799.99</v>
          </cell>
        </row>
        <row r="13415">
          <cell r="B13415" t="str">
            <v>BEBIDAS ALCOOLICAS</v>
          </cell>
          <cell r="C13415" t="str">
            <v>(-) Custo dos produtos vendidos (CMV)</v>
          </cell>
          <cell r="I13415" t="str">
            <v>março</v>
          </cell>
          <cell r="N13415">
            <v>15599.99</v>
          </cell>
        </row>
        <row r="13416">
          <cell r="B13416" t="str">
            <v>FRIOS E CONGELADOS</v>
          </cell>
          <cell r="C13416" t="str">
            <v>(-) Custo dos produtos vendidos (CMV)</v>
          </cell>
          <cell r="I13416" t="str">
            <v>março</v>
          </cell>
          <cell r="N13416">
            <v>176.92</v>
          </cell>
        </row>
        <row r="13417">
          <cell r="B13417" t="str">
            <v>HORTIFRUTI</v>
          </cell>
          <cell r="C13417" t="str">
            <v>(-) Custo dos produtos vendidos (CMV)</v>
          </cell>
          <cell r="I13417" t="str">
            <v>março</v>
          </cell>
          <cell r="N13417">
            <v>185.4</v>
          </cell>
        </row>
        <row r="13418">
          <cell r="B13418" t="str">
            <v>VINHOS</v>
          </cell>
          <cell r="C13418" t="str">
            <v>(-) Custo dos produtos vendidos (CMV)</v>
          </cell>
          <cell r="I13418" t="str">
            <v>março</v>
          </cell>
          <cell r="N13418">
            <v>810.24</v>
          </cell>
        </row>
        <row r="13419">
          <cell r="B13419" t="str">
            <v>PAES, MASSAS E SALGADOS</v>
          </cell>
          <cell r="C13419" t="str">
            <v>(-) Custo dos produtos vendidos (CMV)</v>
          </cell>
          <cell r="I13419" t="str">
            <v>março</v>
          </cell>
          <cell r="N13419">
            <v>864</v>
          </cell>
        </row>
        <row r="13420">
          <cell r="B13420" t="str">
            <v>SECOS - MERCEARIA</v>
          </cell>
          <cell r="C13420" t="str">
            <v>(-) Custo dos produtos vendidos (CMV)</v>
          </cell>
          <cell r="I13420" t="str">
            <v>março</v>
          </cell>
          <cell r="N13420">
            <v>1233.4000000000001</v>
          </cell>
        </row>
        <row r="13421">
          <cell r="B13421" t="str">
            <v>BEBIDAS NAO ALCOOLICAS</v>
          </cell>
          <cell r="C13421" t="str">
            <v>(-) Custo dos produtos vendidos (CMV)</v>
          </cell>
          <cell r="I13421" t="str">
            <v>março</v>
          </cell>
          <cell r="N13421">
            <v>1289.08</v>
          </cell>
        </row>
        <row r="13422">
          <cell r="B13422" t="str">
            <v>VINHOS</v>
          </cell>
          <cell r="C13422" t="str">
            <v>(-) Custo dos produtos vendidos (CMV)</v>
          </cell>
          <cell r="I13422" t="str">
            <v>março</v>
          </cell>
          <cell r="N13422">
            <v>1638.42</v>
          </cell>
        </row>
        <row r="13423">
          <cell r="B13423" t="str">
            <v>CARNES E AVES</v>
          </cell>
          <cell r="C13423" t="str">
            <v>(-) Custo dos produtos vendidos (CMV)</v>
          </cell>
          <cell r="I13423" t="str">
            <v>março</v>
          </cell>
          <cell r="N13423">
            <v>7846.16</v>
          </cell>
        </row>
        <row r="13424">
          <cell r="B13424" t="str">
            <v>ENLATADOS E CONSERVAS</v>
          </cell>
          <cell r="C13424" t="str">
            <v>(-) Custo dos produtos vendidos (CMV)</v>
          </cell>
          <cell r="I13424" t="str">
            <v>março</v>
          </cell>
          <cell r="N13424">
            <v>285</v>
          </cell>
        </row>
        <row r="13425">
          <cell r="B13425" t="str">
            <v>LATICINIOS / OVOS</v>
          </cell>
          <cell r="C13425" t="str">
            <v>(-) Custo dos produtos vendidos (CMV)</v>
          </cell>
          <cell r="I13425" t="str">
            <v>março</v>
          </cell>
          <cell r="N13425">
            <v>379.8</v>
          </cell>
        </row>
        <row r="13426">
          <cell r="B13426" t="str">
            <v>HORTIFRUTI</v>
          </cell>
          <cell r="C13426" t="str">
            <v>(-) Custo dos produtos vendidos (CMV)</v>
          </cell>
          <cell r="I13426" t="str">
            <v>março</v>
          </cell>
          <cell r="N13426">
            <v>470.1</v>
          </cell>
        </row>
        <row r="13427">
          <cell r="B13427" t="str">
            <v>CERVEJA</v>
          </cell>
          <cell r="C13427" t="str">
            <v>(-) Custo dos produtos vendidos (CMV)</v>
          </cell>
          <cell r="I13427" t="str">
            <v>março</v>
          </cell>
          <cell r="N13427">
            <v>719.9</v>
          </cell>
        </row>
        <row r="13428">
          <cell r="B13428" t="str">
            <v>SECOS - MERCEARIA</v>
          </cell>
          <cell r="C13428" t="str">
            <v>(-) Custo dos produtos vendidos (CMV)</v>
          </cell>
          <cell r="I13428" t="str">
            <v>março</v>
          </cell>
          <cell r="N13428">
            <v>778.8</v>
          </cell>
        </row>
        <row r="13429">
          <cell r="B13429" t="str">
            <v>VINHOS</v>
          </cell>
          <cell r="C13429" t="str">
            <v>(-) Custo dos produtos vendidos (CMV)</v>
          </cell>
          <cell r="I13429" t="str">
            <v>março</v>
          </cell>
          <cell r="N13429">
            <v>1024.5</v>
          </cell>
        </row>
        <row r="13430">
          <cell r="B13430" t="str">
            <v>PESCADOS</v>
          </cell>
          <cell r="C13430" t="str">
            <v>(-) Custo dos produtos vendidos (CMV)</v>
          </cell>
          <cell r="I13430" t="str">
            <v>março</v>
          </cell>
          <cell r="N13430">
            <v>1048.5</v>
          </cell>
        </row>
        <row r="13431">
          <cell r="B13431" t="str">
            <v>CARNES E AVES</v>
          </cell>
          <cell r="C13431" t="str">
            <v>(-) Custo dos produtos vendidos (CMV)</v>
          </cell>
          <cell r="I13431" t="str">
            <v>março</v>
          </cell>
          <cell r="N13431">
            <v>1965.32</v>
          </cell>
        </row>
        <row r="13432">
          <cell r="B13432" t="str">
            <v>PAES, MASSAS E SALGADOS</v>
          </cell>
          <cell r="C13432" t="str">
            <v>(-) Custo dos produtos vendidos (CMV)</v>
          </cell>
          <cell r="I13432" t="str">
            <v>março</v>
          </cell>
          <cell r="N13432">
            <v>3010</v>
          </cell>
        </row>
        <row r="13433">
          <cell r="B13433" t="str">
            <v>VINHOS</v>
          </cell>
          <cell r="C13433" t="str">
            <v>(-) Custo dos produtos vendidos (CMV)</v>
          </cell>
          <cell r="I13433" t="str">
            <v>março</v>
          </cell>
          <cell r="N13433">
            <v>5621.93</v>
          </cell>
        </row>
        <row r="13434">
          <cell r="B13434" t="str">
            <v>PAES, MASSAS E SALGADOS</v>
          </cell>
          <cell r="C13434" t="str">
            <v>(-) Custo dos produtos vendidos (CMV)</v>
          </cell>
          <cell r="I13434" t="str">
            <v>março</v>
          </cell>
          <cell r="N13434">
            <v>585</v>
          </cell>
        </row>
        <row r="13435">
          <cell r="B13435" t="str">
            <v>BEBIDAS NAO ALCOOLICAS</v>
          </cell>
          <cell r="C13435" t="str">
            <v>(-) Custo dos produtos vendidos (CMV)</v>
          </cell>
          <cell r="I13435" t="str">
            <v>março</v>
          </cell>
          <cell r="N13435">
            <v>753.24</v>
          </cell>
        </row>
        <row r="13436">
          <cell r="B13436" t="str">
            <v>PESCADOS</v>
          </cell>
          <cell r="C13436" t="str">
            <v>(-) Custo dos produtos vendidos (CMV)</v>
          </cell>
          <cell r="I13436" t="str">
            <v>março</v>
          </cell>
          <cell r="N13436">
            <v>850.5</v>
          </cell>
        </row>
        <row r="13437">
          <cell r="B13437" t="str">
            <v>CARNES E AVES</v>
          </cell>
          <cell r="C13437" t="str">
            <v>(-) Custo dos produtos vendidos (CMV)</v>
          </cell>
          <cell r="I13437" t="str">
            <v>março</v>
          </cell>
          <cell r="N13437">
            <v>1557.95</v>
          </cell>
        </row>
        <row r="13438">
          <cell r="B13438" t="str">
            <v>SECOS - MERCEARIA</v>
          </cell>
          <cell r="C13438" t="str">
            <v>(-) Custo dos produtos vendidos (CMV)</v>
          </cell>
          <cell r="I13438" t="str">
            <v>março</v>
          </cell>
          <cell r="N13438">
            <v>1946.03</v>
          </cell>
        </row>
        <row r="13439">
          <cell r="B13439" t="str">
            <v>CARVAO</v>
          </cell>
          <cell r="C13439" t="str">
            <v>(-) Custo dos produtos vendidos (CMV)</v>
          </cell>
          <cell r="I13439" t="str">
            <v>março</v>
          </cell>
          <cell r="N13439">
            <v>2040</v>
          </cell>
        </row>
        <row r="13440">
          <cell r="B13440" t="str">
            <v>FRIOS E CONGELADOS</v>
          </cell>
          <cell r="C13440" t="str">
            <v>(-) Custo dos produtos vendidos (CMV)</v>
          </cell>
          <cell r="I13440" t="str">
            <v>março</v>
          </cell>
          <cell r="N13440">
            <v>3405.66</v>
          </cell>
        </row>
        <row r="13441">
          <cell r="B13441" t="str">
            <v>PESCADOS</v>
          </cell>
          <cell r="C13441" t="str">
            <v>(-) Custo dos produtos vendidos (CMV)</v>
          </cell>
          <cell r="I13441" t="str">
            <v>março</v>
          </cell>
          <cell r="N13441">
            <v>5365.12</v>
          </cell>
        </row>
        <row r="13442">
          <cell r="B13442" t="str">
            <v>HORTIFRUTI</v>
          </cell>
          <cell r="C13442" t="str">
            <v>(-) Custo dos produtos vendidos (CMV)</v>
          </cell>
          <cell r="I13442" t="str">
            <v>março</v>
          </cell>
          <cell r="N13442">
            <v>7576.69</v>
          </cell>
        </row>
        <row r="13443">
          <cell r="B13443" t="str">
            <v>VINHOS</v>
          </cell>
          <cell r="C13443" t="str">
            <v>(-) Custo dos produtos vendidos (CMV)</v>
          </cell>
          <cell r="I13443" t="str">
            <v>março</v>
          </cell>
          <cell r="N13443">
            <v>10000.709999999999</v>
          </cell>
        </row>
        <row r="13444">
          <cell r="B13444" t="str">
            <v>PESCADOS</v>
          </cell>
          <cell r="C13444" t="str">
            <v>(-) Custo dos produtos vendidos (CMV)</v>
          </cell>
          <cell r="I13444" t="str">
            <v>março</v>
          </cell>
          <cell r="N13444">
            <v>155</v>
          </cell>
        </row>
        <row r="13445">
          <cell r="B13445" t="str">
            <v>ENLATADOS E CONSERVAS</v>
          </cell>
          <cell r="C13445" t="str">
            <v>(-) Custo dos produtos vendidos (CMV)</v>
          </cell>
          <cell r="I13445" t="str">
            <v>março</v>
          </cell>
          <cell r="N13445">
            <v>170.92</v>
          </cell>
        </row>
        <row r="13446">
          <cell r="B13446" t="str">
            <v>PAES, MASSAS E SALGADOS</v>
          </cell>
          <cell r="C13446" t="str">
            <v>(-) Custo dos produtos vendidos (CMV)</v>
          </cell>
          <cell r="I13446" t="str">
            <v>março</v>
          </cell>
          <cell r="N13446">
            <v>231.35</v>
          </cell>
        </row>
        <row r="13447">
          <cell r="B13447" t="str">
            <v>FRIOS E CONGELADOS</v>
          </cell>
          <cell r="C13447" t="str">
            <v>(-) Custo dos produtos vendidos (CMV)</v>
          </cell>
          <cell r="I13447" t="str">
            <v>março</v>
          </cell>
          <cell r="N13447">
            <v>245.38</v>
          </cell>
        </row>
        <row r="13448">
          <cell r="B13448" t="str">
            <v>LATICINIOS / OVOS</v>
          </cell>
          <cell r="C13448" t="str">
            <v>(-) Custo dos produtos vendidos (CMV)</v>
          </cell>
          <cell r="I13448" t="str">
            <v>março</v>
          </cell>
          <cell r="N13448">
            <v>320.76</v>
          </cell>
        </row>
        <row r="13449">
          <cell r="B13449" t="str">
            <v>GELO</v>
          </cell>
          <cell r="C13449" t="str">
            <v>(-) Custo dos produtos vendidos (CMV)</v>
          </cell>
          <cell r="I13449" t="str">
            <v>março</v>
          </cell>
          <cell r="N13449">
            <v>466.2</v>
          </cell>
        </row>
        <row r="13450">
          <cell r="B13450" t="str">
            <v>PESCADOS</v>
          </cell>
          <cell r="C13450" t="str">
            <v>(-) Custo dos produtos vendidos (CMV)</v>
          </cell>
          <cell r="I13450" t="str">
            <v>março</v>
          </cell>
          <cell r="N13450">
            <v>517</v>
          </cell>
        </row>
        <row r="13451">
          <cell r="B13451" t="str">
            <v>CARNES E AVES</v>
          </cell>
          <cell r="C13451" t="str">
            <v>(-) Custo dos produtos vendidos (CMV)</v>
          </cell>
          <cell r="I13451" t="str">
            <v>março</v>
          </cell>
          <cell r="N13451">
            <v>842.81</v>
          </cell>
        </row>
        <row r="13452">
          <cell r="B13452" t="str">
            <v>CARNES E AVES</v>
          </cell>
          <cell r="C13452" t="str">
            <v>(-) Custo dos produtos vendidos (CMV)</v>
          </cell>
          <cell r="I13452" t="str">
            <v>março</v>
          </cell>
          <cell r="N13452">
            <v>1070.04</v>
          </cell>
        </row>
        <row r="13453">
          <cell r="B13453" t="str">
            <v>SECOS - MERCEARIA</v>
          </cell>
          <cell r="C13453" t="str">
            <v>(-) Custo dos produtos vendidos (CMV)</v>
          </cell>
          <cell r="I13453" t="str">
            <v>março</v>
          </cell>
          <cell r="N13453">
            <v>1150</v>
          </cell>
        </row>
        <row r="13454">
          <cell r="B13454" t="str">
            <v>LATICINIOS / OVOS</v>
          </cell>
          <cell r="C13454" t="str">
            <v>(-) Custo dos produtos vendidos (CMV)</v>
          </cell>
          <cell r="I13454" t="str">
            <v>março</v>
          </cell>
          <cell r="N13454">
            <v>1247.22</v>
          </cell>
        </row>
        <row r="13455">
          <cell r="B13455" t="str">
            <v>SECOS - MERCEARIA</v>
          </cell>
          <cell r="C13455" t="str">
            <v>(-) Custo dos produtos vendidos (CMV)</v>
          </cell>
          <cell r="I13455" t="str">
            <v>março</v>
          </cell>
          <cell r="N13455">
            <v>1824.41</v>
          </cell>
        </row>
        <row r="13456">
          <cell r="B13456" t="str">
            <v>CARNES E AVES</v>
          </cell>
          <cell r="C13456" t="str">
            <v>(-) Custo dos produtos vendidos (CMV)</v>
          </cell>
          <cell r="I13456" t="str">
            <v>março</v>
          </cell>
          <cell r="N13456">
            <v>2177.75</v>
          </cell>
        </row>
        <row r="13457">
          <cell r="B13457" t="str">
            <v>BEBIDAS NAO ALCOOLICAS</v>
          </cell>
          <cell r="C13457" t="str">
            <v>(-) Custo dos produtos vendidos (CMV)</v>
          </cell>
          <cell r="I13457" t="str">
            <v>março</v>
          </cell>
          <cell r="N13457">
            <v>4574.3999999999996</v>
          </cell>
        </row>
        <row r="13458">
          <cell r="B13458" t="str">
            <v>CARNES E AVES</v>
          </cell>
          <cell r="C13458" t="str">
            <v>(-) Custo dos produtos vendidos (CMV)</v>
          </cell>
          <cell r="I13458" t="str">
            <v>março</v>
          </cell>
          <cell r="N13458">
            <v>5063.82</v>
          </cell>
        </row>
        <row r="13459">
          <cell r="B13459" t="str">
            <v>BEBIDAS NAO ALCOOLICAS</v>
          </cell>
          <cell r="C13459" t="str">
            <v>(-) Custo dos produtos vendidos (CMV)</v>
          </cell>
          <cell r="I13459" t="str">
            <v>março</v>
          </cell>
          <cell r="N13459">
            <v>8358.26</v>
          </cell>
        </row>
        <row r="13460">
          <cell r="B13460" t="str">
            <v>LATICINIOS / OVOS</v>
          </cell>
          <cell r="C13460" t="str">
            <v>(-) Custo dos produtos vendidos (CMV)</v>
          </cell>
          <cell r="I13460" t="str">
            <v>abril</v>
          </cell>
          <cell r="N13460">
            <v>284.85000000000002</v>
          </cell>
        </row>
        <row r="13461">
          <cell r="B13461" t="str">
            <v>ENLATADOS E CONSERVAS</v>
          </cell>
          <cell r="C13461" t="str">
            <v>(-) Custo dos produtos vendidos (CMV)</v>
          </cell>
          <cell r="I13461" t="str">
            <v>abril</v>
          </cell>
          <cell r="N13461">
            <v>384</v>
          </cell>
        </row>
        <row r="13462">
          <cell r="B13462" t="str">
            <v>GELO</v>
          </cell>
          <cell r="C13462" t="str">
            <v>(-) Custo dos produtos vendidos (CMV)</v>
          </cell>
          <cell r="I13462" t="str">
            <v>abril</v>
          </cell>
          <cell r="N13462">
            <v>466.2</v>
          </cell>
        </row>
        <row r="13463">
          <cell r="B13463" t="str">
            <v>CERVEJA</v>
          </cell>
          <cell r="C13463" t="str">
            <v>(-) Custo dos produtos vendidos (CMV)</v>
          </cell>
          <cell r="I13463" t="str">
            <v>abril</v>
          </cell>
          <cell r="N13463">
            <v>724.9</v>
          </cell>
        </row>
        <row r="13464">
          <cell r="B13464" t="str">
            <v>HORTIFRUTI</v>
          </cell>
          <cell r="C13464" t="str">
            <v>(-) Custo dos produtos vendidos (CMV)</v>
          </cell>
          <cell r="I13464" t="str">
            <v>abril</v>
          </cell>
          <cell r="N13464">
            <v>817.53</v>
          </cell>
        </row>
        <row r="13465">
          <cell r="B13465" t="str">
            <v>CARNES E AVES</v>
          </cell>
          <cell r="C13465" t="str">
            <v>(-) Custo dos produtos vendidos (CMV)</v>
          </cell>
          <cell r="I13465" t="str">
            <v>abril</v>
          </cell>
          <cell r="N13465">
            <v>855.35</v>
          </cell>
        </row>
        <row r="13466">
          <cell r="B13466" t="str">
            <v>BEBIDAS ALCOOLICAS</v>
          </cell>
          <cell r="C13466" t="str">
            <v>(-) Custo dos produtos vendidos (CMV)</v>
          </cell>
          <cell r="I13466" t="str">
            <v>abril</v>
          </cell>
          <cell r="N13466">
            <v>883.3</v>
          </cell>
        </row>
        <row r="13467">
          <cell r="B13467" t="str">
            <v>SECOS - MERCEARIA</v>
          </cell>
          <cell r="C13467" t="str">
            <v>(-) Custo dos produtos vendidos (CMV)</v>
          </cell>
          <cell r="I13467" t="str">
            <v>abril</v>
          </cell>
          <cell r="N13467">
            <v>1012.42</v>
          </cell>
        </row>
        <row r="13468">
          <cell r="B13468" t="str">
            <v>CARNES E AVES</v>
          </cell>
          <cell r="C13468" t="str">
            <v>(-) Custo dos produtos vendidos (CMV)</v>
          </cell>
          <cell r="I13468" t="str">
            <v>abril</v>
          </cell>
          <cell r="N13468">
            <v>1522.69</v>
          </cell>
        </row>
        <row r="13469">
          <cell r="B13469" t="str">
            <v>CARNES E AVES</v>
          </cell>
          <cell r="C13469" t="str">
            <v>(-) Custo dos produtos vendidos (CMV)</v>
          </cell>
          <cell r="I13469" t="str">
            <v>abril</v>
          </cell>
          <cell r="N13469">
            <v>1544.72</v>
          </cell>
        </row>
        <row r="13470">
          <cell r="B13470" t="str">
            <v>CARVAO</v>
          </cell>
          <cell r="C13470" t="str">
            <v>(-) Custo dos produtos vendidos (CMV)</v>
          </cell>
          <cell r="I13470" t="str">
            <v>abril</v>
          </cell>
          <cell r="N13470">
            <v>1632</v>
          </cell>
        </row>
        <row r="13471">
          <cell r="B13471" t="str">
            <v>HORTIFRUTI</v>
          </cell>
          <cell r="C13471" t="str">
            <v>(-) Custo dos produtos vendidos (CMV)</v>
          </cell>
          <cell r="I13471" t="str">
            <v>abril</v>
          </cell>
          <cell r="N13471">
            <v>1937.59</v>
          </cell>
        </row>
        <row r="13472">
          <cell r="B13472" t="str">
            <v>CARNES E AVES</v>
          </cell>
          <cell r="C13472" t="str">
            <v>(-) Custo dos produtos vendidos (CMV)</v>
          </cell>
          <cell r="I13472" t="str">
            <v>abril</v>
          </cell>
          <cell r="N13472">
            <v>2849.17</v>
          </cell>
        </row>
        <row r="13473">
          <cell r="B13473" t="str">
            <v>SECOS - MERCEARIA</v>
          </cell>
          <cell r="C13473" t="str">
            <v>(-) Custo dos produtos vendidos (CMV)</v>
          </cell>
          <cell r="I13473" t="str">
            <v>abril</v>
          </cell>
          <cell r="N13473">
            <v>2891.87</v>
          </cell>
        </row>
        <row r="13474">
          <cell r="B13474" t="str">
            <v>CARNES E AVES</v>
          </cell>
          <cell r="C13474" t="str">
            <v>(-) Custo dos produtos vendidos (CMV)</v>
          </cell>
          <cell r="I13474" t="str">
            <v>abril</v>
          </cell>
          <cell r="N13474">
            <v>3291.43</v>
          </cell>
        </row>
        <row r="13475">
          <cell r="B13475" t="str">
            <v>VINHOS</v>
          </cell>
          <cell r="C13475" t="str">
            <v>(-) Custo dos produtos vendidos (CMV)</v>
          </cell>
          <cell r="I13475" t="str">
            <v>abril</v>
          </cell>
          <cell r="N13475">
            <v>4821.5600000000004</v>
          </cell>
        </row>
        <row r="13476">
          <cell r="B13476" t="str">
            <v>SECOS - MERCEARIA</v>
          </cell>
          <cell r="C13476" t="str">
            <v>(-) Custo dos produtos vendidos (CMV)</v>
          </cell>
          <cell r="I13476" t="str">
            <v>abril</v>
          </cell>
          <cell r="N13476">
            <v>107.8</v>
          </cell>
        </row>
        <row r="13477">
          <cell r="B13477" t="str">
            <v>PAES, MASSAS E SALGADOS</v>
          </cell>
          <cell r="C13477" t="str">
            <v>(-) Custo dos produtos vendidos (CMV)</v>
          </cell>
          <cell r="I13477" t="str">
            <v>abril</v>
          </cell>
          <cell r="N13477">
            <v>297</v>
          </cell>
        </row>
        <row r="13478">
          <cell r="B13478" t="str">
            <v>HORTIFRUTI</v>
          </cell>
          <cell r="C13478" t="str">
            <v>(-) Custo dos produtos vendidos (CMV)</v>
          </cell>
          <cell r="I13478" t="str">
            <v>abril</v>
          </cell>
          <cell r="N13478">
            <v>401.5</v>
          </cell>
        </row>
        <row r="13479">
          <cell r="B13479" t="str">
            <v>FRIOS E CONGELADOS</v>
          </cell>
          <cell r="C13479" t="str">
            <v>(-) Custo dos produtos vendidos (CMV)</v>
          </cell>
          <cell r="I13479" t="str">
            <v>abril</v>
          </cell>
          <cell r="N13479">
            <v>420</v>
          </cell>
        </row>
        <row r="13480">
          <cell r="B13480" t="str">
            <v>HORTIFRUTI</v>
          </cell>
          <cell r="C13480" t="str">
            <v>(-) Custo dos produtos vendidos (CMV)</v>
          </cell>
          <cell r="I13480" t="str">
            <v>abril</v>
          </cell>
          <cell r="N13480">
            <v>727.3</v>
          </cell>
        </row>
        <row r="13481">
          <cell r="B13481" t="str">
            <v>VINHOS</v>
          </cell>
          <cell r="C13481" t="str">
            <v>(-) Custo dos produtos vendidos (CMV)</v>
          </cell>
          <cell r="I13481" t="str">
            <v>abril</v>
          </cell>
          <cell r="N13481">
            <v>810.24</v>
          </cell>
        </row>
        <row r="13482">
          <cell r="B13482" t="str">
            <v>LATICINIOS / OVOS</v>
          </cell>
          <cell r="C13482" t="str">
            <v>(-) Custo dos produtos vendidos (CMV)</v>
          </cell>
          <cell r="I13482" t="str">
            <v>abril</v>
          </cell>
          <cell r="N13482">
            <v>813.89</v>
          </cell>
        </row>
        <row r="13483">
          <cell r="B13483" t="str">
            <v>BEBIDAS ALCOOLICAS</v>
          </cell>
          <cell r="C13483" t="str">
            <v>(-) Custo dos produtos vendidos (CMV)</v>
          </cell>
          <cell r="I13483" t="str">
            <v>abril</v>
          </cell>
          <cell r="N13483">
            <v>1558.95</v>
          </cell>
        </row>
        <row r="13484">
          <cell r="B13484" t="str">
            <v>CARNES E AVES</v>
          </cell>
          <cell r="C13484" t="str">
            <v>(-) Custo dos produtos vendidos (CMV)</v>
          </cell>
          <cell r="I13484" t="str">
            <v>abril</v>
          </cell>
          <cell r="N13484">
            <v>3638.36</v>
          </cell>
        </row>
        <row r="13485">
          <cell r="B13485" t="str">
            <v>CARNES E AVES</v>
          </cell>
          <cell r="C13485" t="str">
            <v>(-) Custo dos produtos vendidos (CMV)</v>
          </cell>
          <cell r="I13485" t="str">
            <v>abril</v>
          </cell>
          <cell r="N13485">
            <v>19906.23</v>
          </cell>
        </row>
        <row r="13486">
          <cell r="B13486" t="str">
            <v>PAES, MASSAS E SALGADOS</v>
          </cell>
          <cell r="C13486" t="str">
            <v>(-) Custo dos produtos vendidos (CMV)</v>
          </cell>
          <cell r="I13486" t="str">
            <v>abril</v>
          </cell>
          <cell r="N13486">
            <v>190.29</v>
          </cell>
        </row>
        <row r="13487">
          <cell r="B13487" t="str">
            <v>PESCADOS</v>
          </cell>
          <cell r="C13487" t="str">
            <v>(-) Custo dos produtos vendidos (CMV)</v>
          </cell>
          <cell r="I13487" t="str">
            <v>abril</v>
          </cell>
          <cell r="N13487">
            <v>199.8</v>
          </cell>
        </row>
        <row r="13488">
          <cell r="B13488" t="str">
            <v>HORTIFRUTI</v>
          </cell>
          <cell r="C13488" t="str">
            <v>(-) Custo dos produtos vendidos (CMV)</v>
          </cell>
          <cell r="I13488" t="str">
            <v>abril</v>
          </cell>
          <cell r="N13488">
            <v>273.8</v>
          </cell>
        </row>
        <row r="13489">
          <cell r="B13489" t="str">
            <v>ENLATADOS E CONSERVAS</v>
          </cell>
          <cell r="C13489" t="str">
            <v>(-) Custo dos produtos vendidos (CMV)</v>
          </cell>
          <cell r="I13489" t="str">
            <v>abril</v>
          </cell>
          <cell r="N13489">
            <v>285</v>
          </cell>
        </row>
        <row r="13490">
          <cell r="B13490" t="str">
            <v>HORTIFRUTI</v>
          </cell>
          <cell r="C13490" t="str">
            <v>(-) Custo dos produtos vendidos (CMV)</v>
          </cell>
          <cell r="I13490" t="str">
            <v>abril</v>
          </cell>
          <cell r="N13490">
            <v>337.28</v>
          </cell>
        </row>
        <row r="13491">
          <cell r="B13491" t="str">
            <v>LATICINIOS / OVOS</v>
          </cell>
          <cell r="C13491" t="str">
            <v>(-) Custo dos produtos vendidos (CMV)</v>
          </cell>
          <cell r="I13491" t="str">
            <v>abril</v>
          </cell>
          <cell r="N13491">
            <v>379.8</v>
          </cell>
        </row>
        <row r="13492">
          <cell r="B13492" t="str">
            <v>BEBIDAS ALCOOLICAS</v>
          </cell>
          <cell r="C13492" t="str">
            <v>(-) Custo dos produtos vendidos (CMV)</v>
          </cell>
          <cell r="I13492" t="str">
            <v>abril</v>
          </cell>
          <cell r="N13492">
            <v>497.7</v>
          </cell>
        </row>
        <row r="13493">
          <cell r="B13493" t="str">
            <v>BEBIDAS ALCOOLICAS</v>
          </cell>
          <cell r="C13493" t="str">
            <v>(-) Custo dos produtos vendidos (CMV)</v>
          </cell>
          <cell r="I13493" t="str">
            <v>abril</v>
          </cell>
          <cell r="N13493">
            <v>579.6</v>
          </cell>
        </row>
        <row r="13494">
          <cell r="B13494" t="str">
            <v>BEBIDAS ALCOOLICAS</v>
          </cell>
          <cell r="C13494" t="str">
            <v>(-) Custo dos produtos vendidos (CMV)</v>
          </cell>
          <cell r="I13494" t="str">
            <v>abril</v>
          </cell>
          <cell r="N13494">
            <v>1578</v>
          </cell>
        </row>
        <row r="13495">
          <cell r="B13495" t="str">
            <v>SECOS - MERCEARIA</v>
          </cell>
          <cell r="C13495" t="str">
            <v>(-) Custo dos produtos vendidos (CMV)</v>
          </cell>
          <cell r="I13495" t="str">
            <v>abril</v>
          </cell>
          <cell r="N13495">
            <v>1981.65</v>
          </cell>
        </row>
        <row r="13496">
          <cell r="B13496" t="str">
            <v>PESCADOS</v>
          </cell>
          <cell r="C13496" t="str">
            <v>(-) Custo dos produtos vendidos (CMV)</v>
          </cell>
          <cell r="I13496" t="str">
            <v>abril</v>
          </cell>
          <cell r="N13496">
            <v>2254.5</v>
          </cell>
        </row>
        <row r="13497">
          <cell r="B13497" t="str">
            <v>CARNES E AVES</v>
          </cell>
          <cell r="C13497" t="str">
            <v>(-) Custo dos produtos vendidos (CMV)</v>
          </cell>
          <cell r="I13497" t="str">
            <v>abril</v>
          </cell>
          <cell r="N13497">
            <v>2495.3200000000002</v>
          </cell>
        </row>
        <row r="13498">
          <cell r="B13498" t="str">
            <v>PESCADOS</v>
          </cell>
          <cell r="C13498" t="str">
            <v>(-) Custo dos produtos vendidos (CMV)</v>
          </cell>
          <cell r="I13498" t="str">
            <v>abril</v>
          </cell>
          <cell r="N13498">
            <v>5870.16</v>
          </cell>
        </row>
        <row r="13499">
          <cell r="B13499" t="str">
            <v>LATICINIOS / OVOS</v>
          </cell>
          <cell r="C13499" t="str">
            <v>(-) Custo dos produtos vendidos (CMV)</v>
          </cell>
          <cell r="I13499" t="str">
            <v>abril</v>
          </cell>
          <cell r="N13499">
            <v>17.79</v>
          </cell>
        </row>
        <row r="13500">
          <cell r="B13500" t="str">
            <v>HORTIFRUTI</v>
          </cell>
          <cell r="C13500" t="str">
            <v>(-) Custo dos produtos vendidos (CMV)</v>
          </cell>
          <cell r="I13500" t="str">
            <v>abril</v>
          </cell>
          <cell r="N13500">
            <v>30.5</v>
          </cell>
        </row>
        <row r="13501">
          <cell r="B13501" t="str">
            <v>FRETE DE INSUMOS</v>
          </cell>
          <cell r="C13501" t="str">
            <v>(-) Custo dos produtos vendidos (CMV)</v>
          </cell>
          <cell r="I13501" t="str">
            <v>abril</v>
          </cell>
          <cell r="N13501">
            <v>37.450000000000003</v>
          </cell>
        </row>
        <row r="13502">
          <cell r="B13502" t="str">
            <v>PESCADOS</v>
          </cell>
          <cell r="C13502" t="str">
            <v>(-) Custo dos produtos vendidos (CMV)</v>
          </cell>
          <cell r="I13502" t="str">
            <v>abril</v>
          </cell>
          <cell r="N13502">
            <v>217</v>
          </cell>
        </row>
        <row r="13503">
          <cell r="B13503" t="str">
            <v>ENLATADOS E CONSERVAS</v>
          </cell>
          <cell r="C13503" t="str">
            <v>(-) Custo dos produtos vendidos (CMV)</v>
          </cell>
          <cell r="I13503" t="str">
            <v>abril</v>
          </cell>
          <cell r="N13503">
            <v>239.1</v>
          </cell>
        </row>
        <row r="13504">
          <cell r="B13504" t="str">
            <v>BEBIDAS NAO ALCOOLICAS</v>
          </cell>
          <cell r="C13504" t="str">
            <v>(-) Custo dos produtos vendidos (CMV)</v>
          </cell>
          <cell r="I13504" t="str">
            <v>abril</v>
          </cell>
          <cell r="N13504">
            <v>833.08</v>
          </cell>
        </row>
        <row r="13505">
          <cell r="B13505" t="str">
            <v>FRIOS E CONGELADOS</v>
          </cell>
          <cell r="C13505" t="str">
            <v>(-) Custo dos produtos vendidos (CMV)</v>
          </cell>
          <cell r="I13505" t="str">
            <v>abril</v>
          </cell>
          <cell r="N13505">
            <v>992.86</v>
          </cell>
        </row>
        <row r="13506">
          <cell r="B13506" t="str">
            <v>PAES, MASSAS E SALGADOS</v>
          </cell>
          <cell r="C13506" t="str">
            <v>(-) Custo dos produtos vendidos (CMV)</v>
          </cell>
          <cell r="I13506" t="str">
            <v>abril</v>
          </cell>
          <cell r="N13506">
            <v>1735</v>
          </cell>
        </row>
        <row r="13507">
          <cell r="B13507" t="str">
            <v>CARVAO</v>
          </cell>
          <cell r="C13507" t="str">
            <v>(-) Custo dos produtos vendidos (CMV)</v>
          </cell>
          <cell r="I13507" t="str">
            <v>abril</v>
          </cell>
          <cell r="N13507">
            <v>2040</v>
          </cell>
        </row>
        <row r="13508">
          <cell r="B13508" t="str">
            <v>BEBIDAS NAO ALCOOLICAS</v>
          </cell>
          <cell r="C13508" t="str">
            <v>(-) Custo dos produtos vendidos (CMV)</v>
          </cell>
          <cell r="I13508" t="str">
            <v>abril</v>
          </cell>
          <cell r="N13508">
            <v>2209.85</v>
          </cell>
        </row>
        <row r="13509">
          <cell r="B13509" t="str">
            <v>LATICINIOS / OVOS</v>
          </cell>
          <cell r="C13509" t="str">
            <v>(-) Custo dos produtos vendidos (CMV)</v>
          </cell>
          <cell r="I13509" t="str">
            <v>abril</v>
          </cell>
          <cell r="N13509">
            <v>2664.61</v>
          </cell>
        </row>
        <row r="13510">
          <cell r="B13510" t="str">
            <v>VINHOS</v>
          </cell>
          <cell r="C13510" t="str">
            <v>(-) Custo dos produtos vendidos (CMV)</v>
          </cell>
          <cell r="I13510" t="str">
            <v>abril</v>
          </cell>
          <cell r="N13510">
            <v>3019.12</v>
          </cell>
        </row>
        <row r="13511">
          <cell r="B13511" t="str">
            <v>CARNES E AVES</v>
          </cell>
          <cell r="C13511" t="str">
            <v>(-) Custo dos produtos vendidos (CMV)</v>
          </cell>
          <cell r="I13511" t="str">
            <v>abril</v>
          </cell>
          <cell r="N13511">
            <v>3798.12</v>
          </cell>
        </row>
        <row r="13512">
          <cell r="B13512" t="str">
            <v>HORTIFRUTI</v>
          </cell>
          <cell r="C13512" t="str">
            <v>(-) Custo dos produtos vendidos (CMV)</v>
          </cell>
          <cell r="I13512" t="str">
            <v>abril</v>
          </cell>
          <cell r="N13512">
            <v>6351.05</v>
          </cell>
        </row>
        <row r="13513">
          <cell r="B13513" t="str">
            <v>ENLATADOS E CONSERVAS</v>
          </cell>
          <cell r="C13513" t="str">
            <v>(-) Custo dos produtos vendidos (CMV)</v>
          </cell>
          <cell r="I13513" t="str">
            <v>abril</v>
          </cell>
          <cell r="N13513">
            <v>170.92</v>
          </cell>
        </row>
        <row r="13514">
          <cell r="B13514" t="str">
            <v>FRIOS E CONGELADOS</v>
          </cell>
          <cell r="C13514" t="str">
            <v>(-) Custo dos produtos vendidos (CMV)</v>
          </cell>
          <cell r="I13514" t="str">
            <v>abril</v>
          </cell>
          <cell r="N13514">
            <v>176.92</v>
          </cell>
        </row>
        <row r="13515">
          <cell r="B13515" t="str">
            <v>BEBIDAS NAO ALCOOLICAS</v>
          </cell>
          <cell r="C13515" t="str">
            <v>(-) Custo dos produtos vendidos (CMV)</v>
          </cell>
          <cell r="I13515" t="str">
            <v>abril</v>
          </cell>
          <cell r="N13515">
            <v>180</v>
          </cell>
        </row>
        <row r="13516">
          <cell r="B13516" t="str">
            <v>PESCADOS</v>
          </cell>
          <cell r="C13516" t="str">
            <v>(-) Custo dos produtos vendidos (CMV)</v>
          </cell>
          <cell r="I13516" t="str">
            <v>abril</v>
          </cell>
          <cell r="N13516">
            <v>191.8</v>
          </cell>
        </row>
        <row r="13517">
          <cell r="B13517" t="str">
            <v>PAES, MASSAS E SALGADOS</v>
          </cell>
          <cell r="C13517" t="str">
            <v>(-) Custo dos produtos vendidos (CMV)</v>
          </cell>
          <cell r="I13517" t="str">
            <v>abril</v>
          </cell>
          <cell r="N13517">
            <v>231.35</v>
          </cell>
        </row>
        <row r="13518">
          <cell r="B13518" t="str">
            <v>HORTIFRUTI</v>
          </cell>
          <cell r="C13518" t="str">
            <v>(-) Custo dos produtos vendidos (CMV)</v>
          </cell>
          <cell r="I13518" t="str">
            <v>abril</v>
          </cell>
          <cell r="N13518">
            <v>333.2</v>
          </cell>
        </row>
        <row r="13519">
          <cell r="B13519" t="str">
            <v>BEBIDAS ALCOOLICAS</v>
          </cell>
          <cell r="C13519" t="str">
            <v>(-) Custo dos produtos vendidos (CMV)</v>
          </cell>
          <cell r="I13519" t="str">
            <v>abril</v>
          </cell>
          <cell r="N13519">
            <v>380</v>
          </cell>
        </row>
        <row r="13520">
          <cell r="B13520" t="str">
            <v>GELO</v>
          </cell>
          <cell r="C13520" t="str">
            <v>(-) Custo dos produtos vendidos (CMV)</v>
          </cell>
          <cell r="I13520" t="str">
            <v>abril</v>
          </cell>
          <cell r="N13520">
            <v>454.04</v>
          </cell>
        </row>
        <row r="13521">
          <cell r="B13521" t="str">
            <v>GELO</v>
          </cell>
          <cell r="C13521" t="str">
            <v>(-) Custo dos produtos vendidos (CMV)</v>
          </cell>
          <cell r="I13521" t="str">
            <v>abril</v>
          </cell>
          <cell r="N13521">
            <v>466.2</v>
          </cell>
        </row>
        <row r="13522">
          <cell r="B13522" t="str">
            <v>CARNES E AVES</v>
          </cell>
          <cell r="C13522" t="str">
            <v>(-) Custo dos produtos vendidos (CMV)</v>
          </cell>
          <cell r="I13522" t="str">
            <v>abril</v>
          </cell>
          <cell r="N13522">
            <v>572.79999999999995</v>
          </cell>
        </row>
        <row r="13523">
          <cell r="B13523" t="str">
            <v>SECOS - MERCEARIA</v>
          </cell>
          <cell r="C13523" t="str">
            <v>(-) Custo dos produtos vendidos (CMV)</v>
          </cell>
          <cell r="I13523" t="str">
            <v>abril</v>
          </cell>
          <cell r="N13523">
            <v>778.8</v>
          </cell>
        </row>
        <row r="13524">
          <cell r="B13524" t="str">
            <v>BEBIDAS ALCOOLICAS</v>
          </cell>
          <cell r="C13524" t="str">
            <v>(-) Custo dos produtos vendidos (CMV)</v>
          </cell>
          <cell r="I13524" t="str">
            <v>abril</v>
          </cell>
          <cell r="N13524">
            <v>837.6</v>
          </cell>
        </row>
        <row r="13525">
          <cell r="B13525" t="str">
            <v>CARNES E AVES</v>
          </cell>
          <cell r="C13525" t="str">
            <v>(-) Custo dos produtos vendidos (CMV)</v>
          </cell>
          <cell r="I13525" t="str">
            <v>abril</v>
          </cell>
          <cell r="N13525">
            <v>842.81</v>
          </cell>
        </row>
        <row r="13526">
          <cell r="B13526" t="str">
            <v>SECOS - MERCEARIA</v>
          </cell>
          <cell r="C13526" t="str">
            <v>(-) Custo dos produtos vendidos (CMV)</v>
          </cell>
          <cell r="I13526" t="str">
            <v>abril</v>
          </cell>
          <cell r="N13526">
            <v>1124.6199999999999</v>
          </cell>
        </row>
        <row r="13527">
          <cell r="B13527" t="str">
            <v>HORTIFRUTI</v>
          </cell>
          <cell r="C13527" t="str">
            <v>(-) Custo dos produtos vendidos (CMV)</v>
          </cell>
          <cell r="I13527" t="str">
            <v>abril</v>
          </cell>
          <cell r="N13527">
            <v>1214.97</v>
          </cell>
        </row>
        <row r="13528">
          <cell r="B13528" t="str">
            <v>PAES, MASSAS E SALGADOS</v>
          </cell>
          <cell r="C13528" t="str">
            <v>(-) Custo dos produtos vendidos (CMV)</v>
          </cell>
          <cell r="I13528" t="str">
            <v>abril</v>
          </cell>
          <cell r="N13528">
            <v>1399.47</v>
          </cell>
        </row>
        <row r="13529">
          <cell r="B13529" t="str">
            <v>LATICINIOS / OVOS</v>
          </cell>
          <cell r="C13529" t="str">
            <v>(-) Custo dos produtos vendidos (CMV)</v>
          </cell>
          <cell r="I13529" t="str">
            <v>abril</v>
          </cell>
          <cell r="N13529">
            <v>1551.1</v>
          </cell>
        </row>
        <row r="13530">
          <cell r="B13530" t="str">
            <v>PAES, MASSAS E SALGADOS</v>
          </cell>
          <cell r="C13530" t="str">
            <v>(-) Custo dos produtos vendidos (CMV)</v>
          </cell>
          <cell r="I13530" t="str">
            <v>abril</v>
          </cell>
          <cell r="N13530">
            <v>1650</v>
          </cell>
        </row>
        <row r="13531">
          <cell r="B13531" t="str">
            <v>CARNES E AVES</v>
          </cell>
          <cell r="C13531" t="str">
            <v>(-) Custo dos produtos vendidos (CMV)</v>
          </cell>
          <cell r="I13531" t="str">
            <v>abril</v>
          </cell>
          <cell r="N13531">
            <v>1729.66</v>
          </cell>
        </row>
        <row r="13532">
          <cell r="B13532" t="str">
            <v>CARNES E AVES</v>
          </cell>
          <cell r="C13532" t="str">
            <v>(-) Custo dos produtos vendidos (CMV)</v>
          </cell>
          <cell r="I13532" t="str">
            <v>abril</v>
          </cell>
          <cell r="N13532">
            <v>1822.18</v>
          </cell>
        </row>
        <row r="13533">
          <cell r="B13533" t="str">
            <v>BEBIDAS NAO ALCOOLICAS</v>
          </cell>
          <cell r="C13533" t="str">
            <v>(-) Custo dos produtos vendidos (CMV)</v>
          </cell>
          <cell r="I13533" t="str">
            <v>abril</v>
          </cell>
          <cell r="N13533">
            <v>2386.8000000000002</v>
          </cell>
        </row>
        <row r="13534">
          <cell r="B13534" t="str">
            <v>SECOS - MERCEARIA</v>
          </cell>
          <cell r="C13534" t="str">
            <v>(-) Custo dos produtos vendidos (CMV)</v>
          </cell>
          <cell r="I13534" t="str">
            <v>abril</v>
          </cell>
          <cell r="N13534">
            <v>2555.79</v>
          </cell>
        </row>
        <row r="13535">
          <cell r="B13535" t="str">
            <v>BEBIDAS ALCOOLICAS</v>
          </cell>
          <cell r="C13535" t="str">
            <v>(-) Custo dos produtos vendidos (CMV)</v>
          </cell>
          <cell r="I13535" t="str">
            <v>abril</v>
          </cell>
          <cell r="N13535">
            <v>3300</v>
          </cell>
        </row>
        <row r="13536">
          <cell r="B13536" t="str">
            <v>BEBIDAS NAO ALCOOLICAS</v>
          </cell>
          <cell r="C13536" t="str">
            <v>(-) Custo dos produtos vendidos (CMV)</v>
          </cell>
          <cell r="I13536" t="str">
            <v>abril</v>
          </cell>
          <cell r="N13536">
            <v>3430.8</v>
          </cell>
        </row>
        <row r="13537">
          <cell r="B13537" t="str">
            <v>ENLATADOS E CONSERVAS</v>
          </cell>
          <cell r="C13537" t="str">
            <v>(-) Custo dos produtos vendidos (CMV)</v>
          </cell>
          <cell r="I13537" t="str">
            <v>abril</v>
          </cell>
          <cell r="N13537">
            <v>3720.07</v>
          </cell>
        </row>
        <row r="13538">
          <cell r="B13538" t="str">
            <v>CARNES E AVES</v>
          </cell>
          <cell r="C13538" t="str">
            <v>(-) Custo dos produtos vendidos (CMV)</v>
          </cell>
          <cell r="I13538" t="str">
            <v>abril</v>
          </cell>
          <cell r="N13538">
            <v>5063.82</v>
          </cell>
        </row>
        <row r="13539">
          <cell r="B13539" t="str">
            <v>CARNES E AVES</v>
          </cell>
          <cell r="C13539" t="str">
            <v>(-) Custo dos produtos vendidos (CMV)</v>
          </cell>
          <cell r="I13539" t="str">
            <v>abril</v>
          </cell>
          <cell r="N13539">
            <v>8073.08</v>
          </cell>
        </row>
        <row r="13540">
          <cell r="B13540" t="str">
            <v>SECOS - MERCEARIA</v>
          </cell>
          <cell r="C13540" t="str">
            <v>(-) Custo dos produtos vendidos (CMV)</v>
          </cell>
          <cell r="I13540" t="str">
            <v>abril</v>
          </cell>
          <cell r="N13540">
            <v>26.62</v>
          </cell>
        </row>
        <row r="13541">
          <cell r="B13541" t="str">
            <v>HORTIFRUTI</v>
          </cell>
          <cell r="C13541" t="str">
            <v>(-) Custo dos produtos vendidos (CMV)</v>
          </cell>
          <cell r="I13541" t="str">
            <v>abril</v>
          </cell>
          <cell r="N13541">
            <v>277.08</v>
          </cell>
        </row>
        <row r="13542">
          <cell r="B13542" t="str">
            <v>LATICINIOS / OVOS</v>
          </cell>
          <cell r="C13542" t="str">
            <v>(-) Custo dos produtos vendidos (CMV)</v>
          </cell>
          <cell r="I13542" t="str">
            <v>abril</v>
          </cell>
          <cell r="N13542">
            <v>284.85000000000002</v>
          </cell>
        </row>
        <row r="13543">
          <cell r="B13543" t="str">
            <v>LATICINIOS / OVOS</v>
          </cell>
          <cell r="C13543" t="str">
            <v>(-) Custo dos produtos vendidos (CMV)</v>
          </cell>
          <cell r="I13543" t="str">
            <v>abril</v>
          </cell>
          <cell r="N13543">
            <v>328.42</v>
          </cell>
        </row>
        <row r="13544">
          <cell r="B13544" t="str">
            <v>LATICINIOS / OVOS</v>
          </cell>
          <cell r="C13544" t="str">
            <v>(-) Custo dos produtos vendidos (CMV)</v>
          </cell>
          <cell r="I13544" t="str">
            <v>abril</v>
          </cell>
          <cell r="N13544">
            <v>380</v>
          </cell>
        </row>
        <row r="13545">
          <cell r="B13545" t="str">
            <v>SECOS - MERCEARIA</v>
          </cell>
          <cell r="C13545" t="str">
            <v>(-) Custo dos produtos vendidos (CMV)</v>
          </cell>
          <cell r="I13545" t="str">
            <v>abril</v>
          </cell>
          <cell r="N13545">
            <v>436.8</v>
          </cell>
        </row>
        <row r="13546">
          <cell r="B13546" t="str">
            <v>GELO</v>
          </cell>
          <cell r="C13546" t="str">
            <v>(-) Custo dos produtos vendidos (CMV)</v>
          </cell>
          <cell r="I13546" t="str">
            <v>abril</v>
          </cell>
          <cell r="N13546">
            <v>466.2</v>
          </cell>
        </row>
        <row r="13547">
          <cell r="B13547" t="str">
            <v>CARNES E AVES</v>
          </cell>
          <cell r="C13547" t="str">
            <v>(-) Custo dos produtos vendidos (CMV)</v>
          </cell>
          <cell r="I13547" t="str">
            <v>abril</v>
          </cell>
          <cell r="N13547">
            <v>469.45</v>
          </cell>
        </row>
        <row r="13548">
          <cell r="B13548" t="str">
            <v>SECOS - MERCEARIA</v>
          </cell>
          <cell r="C13548" t="str">
            <v>(-) Custo dos produtos vendidos (CMV)</v>
          </cell>
          <cell r="I13548" t="str">
            <v>abril</v>
          </cell>
          <cell r="N13548">
            <v>1070.4000000000001</v>
          </cell>
        </row>
        <row r="13549">
          <cell r="B13549" t="str">
            <v>SECOS - MERCEARIA</v>
          </cell>
          <cell r="C13549" t="str">
            <v>(-) Custo dos produtos vendidos (CMV)</v>
          </cell>
          <cell r="I13549" t="str">
            <v>abril</v>
          </cell>
          <cell r="N13549">
            <v>1175.42</v>
          </cell>
        </row>
        <row r="13550">
          <cell r="B13550" t="str">
            <v>CARNES E AVES</v>
          </cell>
          <cell r="C13550" t="str">
            <v>(-) Custo dos produtos vendidos (CMV)</v>
          </cell>
          <cell r="I13550" t="str">
            <v>abril</v>
          </cell>
          <cell r="N13550">
            <v>1523.15</v>
          </cell>
        </row>
        <row r="13551">
          <cell r="B13551" t="str">
            <v>CARNES E AVES</v>
          </cell>
          <cell r="C13551" t="str">
            <v>(-) Custo dos produtos vendidos (CMV)</v>
          </cell>
          <cell r="I13551" t="str">
            <v>abril</v>
          </cell>
          <cell r="N13551">
            <v>1557.6</v>
          </cell>
        </row>
        <row r="13552">
          <cell r="B13552" t="str">
            <v>CARNES E AVES</v>
          </cell>
          <cell r="C13552" t="str">
            <v>(-) Custo dos produtos vendidos (CMV)</v>
          </cell>
          <cell r="I13552" t="str">
            <v>abril</v>
          </cell>
          <cell r="N13552">
            <v>1582.95</v>
          </cell>
        </row>
        <row r="13553">
          <cell r="B13553" t="str">
            <v>CARVAO</v>
          </cell>
          <cell r="C13553" t="str">
            <v>(-) Custo dos produtos vendidos (CMV)</v>
          </cell>
          <cell r="I13553" t="str">
            <v>abril</v>
          </cell>
          <cell r="N13553">
            <v>1632</v>
          </cell>
        </row>
        <row r="13554">
          <cell r="B13554" t="str">
            <v>FRIOS E CONGELADOS</v>
          </cell>
          <cell r="C13554" t="str">
            <v>(-) Custo dos produtos vendidos (CMV)</v>
          </cell>
          <cell r="I13554" t="str">
            <v>abril</v>
          </cell>
          <cell r="N13554">
            <v>2005.7</v>
          </cell>
        </row>
        <row r="13555">
          <cell r="B13555" t="str">
            <v>HORTIFRUTI</v>
          </cell>
          <cell r="C13555" t="str">
            <v>(-) Custo dos produtos vendidos (CMV)</v>
          </cell>
          <cell r="I13555" t="str">
            <v>abril</v>
          </cell>
          <cell r="N13555">
            <v>2684.9</v>
          </cell>
        </row>
        <row r="13556">
          <cell r="B13556" t="str">
            <v>VINHOS</v>
          </cell>
          <cell r="C13556" t="str">
            <v>(-) Custo dos produtos vendidos (CMV)</v>
          </cell>
          <cell r="I13556" t="str">
            <v>abril</v>
          </cell>
          <cell r="N13556">
            <v>3345</v>
          </cell>
        </row>
        <row r="13557">
          <cell r="B13557" t="str">
            <v>SECOS - MERCEARIA</v>
          </cell>
          <cell r="C13557" t="str">
            <v>(-) Custo dos produtos vendidos (CMV)</v>
          </cell>
          <cell r="I13557" t="str">
            <v>abril</v>
          </cell>
          <cell r="N13557">
            <v>33.1</v>
          </cell>
        </row>
        <row r="13558">
          <cell r="B13558" t="str">
            <v>FRIOS E CONGELADOS</v>
          </cell>
          <cell r="C13558" t="str">
            <v>(-) Custo dos produtos vendidos (CMV)</v>
          </cell>
          <cell r="I13558" t="str">
            <v>abril</v>
          </cell>
          <cell r="N13558">
            <v>328.2</v>
          </cell>
        </row>
        <row r="13559">
          <cell r="B13559" t="str">
            <v>BEBIDAS ALCOOLICAS</v>
          </cell>
          <cell r="C13559" t="str">
            <v>(-) Custo dos produtos vendidos (CMV)</v>
          </cell>
          <cell r="I13559" t="str">
            <v>abril</v>
          </cell>
          <cell r="N13559">
            <v>850.4</v>
          </cell>
        </row>
        <row r="13560">
          <cell r="B13560" t="str">
            <v>CARNES E AVES</v>
          </cell>
          <cell r="C13560" t="str">
            <v>(-) Custo dos produtos vendidos (CMV)</v>
          </cell>
          <cell r="I13560" t="str">
            <v>abril</v>
          </cell>
          <cell r="N13560">
            <v>867.93</v>
          </cell>
        </row>
        <row r="13561">
          <cell r="B13561" t="str">
            <v>BEBIDAS ALCOOLICAS</v>
          </cell>
          <cell r="C13561" t="str">
            <v>(-) Custo dos produtos vendidos (CMV)</v>
          </cell>
          <cell r="I13561" t="str">
            <v>abril</v>
          </cell>
          <cell r="N13561">
            <v>1558.94</v>
          </cell>
        </row>
        <row r="13562">
          <cell r="B13562" t="str">
            <v>LATICINIOS / OVOS</v>
          </cell>
          <cell r="C13562" t="str">
            <v>(-) Custo dos produtos vendidos (CMV)</v>
          </cell>
          <cell r="I13562" t="str">
            <v>abril</v>
          </cell>
          <cell r="N13562">
            <v>2653.43</v>
          </cell>
        </row>
        <row r="13563">
          <cell r="B13563" t="str">
            <v>ENLATADOS E CONSERVAS</v>
          </cell>
          <cell r="C13563" t="str">
            <v>(-) Custo dos produtos vendidos (CMV)</v>
          </cell>
          <cell r="I13563" t="str">
            <v>abril</v>
          </cell>
          <cell r="N13563">
            <v>300</v>
          </cell>
        </row>
        <row r="13564">
          <cell r="B13564" t="str">
            <v>HORTIFRUTI</v>
          </cell>
          <cell r="C13564" t="str">
            <v>(-) Custo dos produtos vendidos (CMV)</v>
          </cell>
          <cell r="I13564" t="str">
            <v>abril</v>
          </cell>
          <cell r="N13564">
            <v>333.2</v>
          </cell>
        </row>
        <row r="13565">
          <cell r="B13565" t="str">
            <v>LATICINIOS / OVOS</v>
          </cell>
          <cell r="C13565" t="str">
            <v>(-) Custo dos produtos vendidos (CMV)</v>
          </cell>
          <cell r="I13565" t="str">
            <v>abril</v>
          </cell>
          <cell r="N13565">
            <v>379.8</v>
          </cell>
        </row>
        <row r="13566">
          <cell r="B13566" t="str">
            <v>BEBIDAS ALCOOLICAS</v>
          </cell>
          <cell r="C13566" t="str">
            <v>(-) Custo dos produtos vendidos (CMV)</v>
          </cell>
          <cell r="I13566" t="str">
            <v>abril</v>
          </cell>
          <cell r="N13566">
            <v>515.6</v>
          </cell>
        </row>
        <row r="13567">
          <cell r="B13567" t="str">
            <v>BEBIDAS ALCOOLICAS</v>
          </cell>
          <cell r="C13567" t="str">
            <v>(-) Custo dos produtos vendidos (CMV)</v>
          </cell>
          <cell r="I13567" t="str">
            <v>abril</v>
          </cell>
          <cell r="N13567">
            <v>579.6</v>
          </cell>
        </row>
        <row r="13568">
          <cell r="B13568" t="str">
            <v>CARNES E AVES</v>
          </cell>
          <cell r="C13568" t="str">
            <v>(-) Custo dos produtos vendidos (CMV)</v>
          </cell>
          <cell r="I13568" t="str">
            <v>abril</v>
          </cell>
          <cell r="N13568">
            <v>1411.74</v>
          </cell>
        </row>
        <row r="13569">
          <cell r="B13569" t="str">
            <v>PESCADOS</v>
          </cell>
          <cell r="C13569" t="str">
            <v>(-) Custo dos produtos vendidos (CMV)</v>
          </cell>
          <cell r="I13569" t="str">
            <v>abril</v>
          </cell>
          <cell r="N13569">
            <v>1485</v>
          </cell>
        </row>
        <row r="13570">
          <cell r="B13570" t="str">
            <v>FRIOS E CONGELADOS</v>
          </cell>
          <cell r="C13570" t="str">
            <v>(-) Custo dos produtos vendidos (CMV)</v>
          </cell>
          <cell r="I13570" t="str">
            <v>abril</v>
          </cell>
          <cell r="N13570">
            <v>1507.31</v>
          </cell>
        </row>
        <row r="13571">
          <cell r="B13571" t="str">
            <v>PESCADOS</v>
          </cell>
          <cell r="C13571" t="str">
            <v>(-) Custo dos produtos vendidos (CMV)</v>
          </cell>
          <cell r="I13571" t="str">
            <v>abril</v>
          </cell>
          <cell r="N13571">
            <v>1636.8</v>
          </cell>
        </row>
        <row r="13572">
          <cell r="B13572" t="str">
            <v>PESCADOS</v>
          </cell>
          <cell r="C13572" t="str">
            <v>(-) Custo dos produtos vendidos (CMV)</v>
          </cell>
          <cell r="I13572" t="str">
            <v>abril</v>
          </cell>
          <cell r="N13572">
            <v>1917.6</v>
          </cell>
        </row>
        <row r="13573">
          <cell r="B13573" t="str">
            <v>CARNES E AVES</v>
          </cell>
          <cell r="C13573" t="str">
            <v>(-) Custo dos produtos vendidos (CMV)</v>
          </cell>
          <cell r="I13573" t="str">
            <v>abril</v>
          </cell>
          <cell r="N13573">
            <v>2495.3200000000002</v>
          </cell>
        </row>
        <row r="13574">
          <cell r="B13574" t="str">
            <v>CERVEJA</v>
          </cell>
          <cell r="C13574" t="str">
            <v>(-) Custo dos produtos vendidos (CMV)</v>
          </cell>
          <cell r="I13574" t="str">
            <v>abril</v>
          </cell>
          <cell r="N13574">
            <v>3258.07</v>
          </cell>
        </row>
        <row r="13575">
          <cell r="B13575" t="str">
            <v>CARNES E AVES</v>
          </cell>
          <cell r="C13575" t="str">
            <v>(-) Custo dos produtos vendidos (CMV)</v>
          </cell>
          <cell r="I13575" t="str">
            <v>abril</v>
          </cell>
          <cell r="N13575">
            <v>3334.04</v>
          </cell>
        </row>
        <row r="13576">
          <cell r="B13576" t="str">
            <v>VINHOS</v>
          </cell>
          <cell r="C13576" t="str">
            <v>(-) Custo dos produtos vendidos (CMV)</v>
          </cell>
          <cell r="I13576" t="str">
            <v>abril</v>
          </cell>
          <cell r="N13576">
            <v>15211.47</v>
          </cell>
        </row>
        <row r="13577">
          <cell r="B13577" t="str">
            <v>SECOS - MERCEARIA</v>
          </cell>
          <cell r="C13577" t="str">
            <v>(-) Custo dos produtos vendidos (CMV)</v>
          </cell>
          <cell r="I13577" t="str">
            <v>abril</v>
          </cell>
          <cell r="N13577">
            <v>391.42</v>
          </cell>
        </row>
        <row r="13578">
          <cell r="B13578" t="str">
            <v>LATICINIOS / OVOS</v>
          </cell>
          <cell r="C13578" t="str">
            <v>(-) Custo dos produtos vendidos (CMV)</v>
          </cell>
          <cell r="I13578" t="str">
            <v>abril</v>
          </cell>
          <cell r="N13578">
            <v>437.34</v>
          </cell>
        </row>
        <row r="13579">
          <cell r="B13579" t="str">
            <v>SECOS - MERCEARIA</v>
          </cell>
          <cell r="C13579" t="str">
            <v>(-) Custo dos produtos vendidos (CMV)</v>
          </cell>
          <cell r="I13579" t="str">
            <v>abril</v>
          </cell>
          <cell r="N13579">
            <v>485</v>
          </cell>
        </row>
        <row r="13580">
          <cell r="B13580" t="str">
            <v>BEBIDAS NAO ALCOOLICAS</v>
          </cell>
          <cell r="C13580" t="str">
            <v>(-) Custo dos produtos vendidos (CMV)</v>
          </cell>
          <cell r="I13580" t="str">
            <v>abril</v>
          </cell>
          <cell r="N13580">
            <v>743.83</v>
          </cell>
        </row>
        <row r="13581">
          <cell r="B13581" t="str">
            <v>FRIOS E CONGELADOS</v>
          </cell>
          <cell r="C13581" t="str">
            <v>(-) Custo dos produtos vendidos (CMV)</v>
          </cell>
          <cell r="I13581" t="str">
            <v>abril</v>
          </cell>
          <cell r="N13581">
            <v>1075</v>
          </cell>
        </row>
        <row r="13582">
          <cell r="B13582" t="str">
            <v>PAES, MASSAS E SALGADOS</v>
          </cell>
          <cell r="C13582" t="str">
            <v>(-) Custo dos produtos vendidos (CMV)</v>
          </cell>
          <cell r="I13582" t="str">
            <v>abril</v>
          </cell>
          <cell r="N13582">
            <v>1135</v>
          </cell>
        </row>
        <row r="13583">
          <cell r="B13583" t="str">
            <v>CARNES E AVES</v>
          </cell>
          <cell r="C13583" t="str">
            <v>(-) Custo dos produtos vendidos (CMV)</v>
          </cell>
          <cell r="I13583" t="str">
            <v>abril</v>
          </cell>
          <cell r="N13583">
            <v>1380.19</v>
          </cell>
        </row>
        <row r="13584">
          <cell r="B13584" t="str">
            <v>BEBIDAS NAO ALCOOLICAS</v>
          </cell>
          <cell r="C13584" t="str">
            <v>(-) Custo dos produtos vendidos (CMV)</v>
          </cell>
          <cell r="I13584" t="str">
            <v>abril</v>
          </cell>
          <cell r="N13584">
            <v>1473.22</v>
          </cell>
        </row>
        <row r="13585">
          <cell r="B13585" t="str">
            <v>CERVEJA</v>
          </cell>
          <cell r="C13585" t="str">
            <v>(-) Custo dos produtos vendidos (CMV)</v>
          </cell>
          <cell r="I13585" t="str">
            <v>abril</v>
          </cell>
          <cell r="N13585">
            <v>1909.5</v>
          </cell>
        </row>
        <row r="13586">
          <cell r="B13586" t="str">
            <v>LATICINIOS / OVOS</v>
          </cell>
          <cell r="C13586" t="str">
            <v>(-) Custo dos produtos vendidos (CMV)</v>
          </cell>
          <cell r="I13586" t="str">
            <v>abril</v>
          </cell>
          <cell r="N13586">
            <v>2574.42</v>
          </cell>
        </row>
        <row r="13587">
          <cell r="B13587" t="str">
            <v>CARNES E AVES</v>
          </cell>
          <cell r="C13587" t="str">
            <v>(-) Custo dos produtos vendidos (CMV)</v>
          </cell>
          <cell r="I13587" t="str">
            <v>abril</v>
          </cell>
          <cell r="N13587">
            <v>3520.98</v>
          </cell>
        </row>
        <row r="13588">
          <cell r="B13588" t="str">
            <v>CARNES E AVES</v>
          </cell>
          <cell r="C13588" t="str">
            <v>(-) Custo dos produtos vendidos (CMV)</v>
          </cell>
          <cell r="I13588" t="str">
            <v>abril</v>
          </cell>
          <cell r="N13588">
            <v>3626.37</v>
          </cell>
        </row>
        <row r="13589">
          <cell r="B13589" t="str">
            <v>LATICINIOS / OVOS</v>
          </cell>
          <cell r="C13589" t="str">
            <v>(-) Custo dos produtos vendidos (CMV)</v>
          </cell>
          <cell r="I13589" t="str">
            <v>abril</v>
          </cell>
          <cell r="N13589">
            <v>3826.5</v>
          </cell>
        </row>
        <row r="13590">
          <cell r="B13590" t="str">
            <v>PESCADOS</v>
          </cell>
          <cell r="C13590" t="str">
            <v>(-) Custo dos produtos vendidos (CMV)</v>
          </cell>
          <cell r="I13590" t="str">
            <v>abril</v>
          </cell>
          <cell r="N13590">
            <v>3904.14</v>
          </cell>
        </row>
        <row r="13591">
          <cell r="B13591" t="str">
            <v>LATICINIOS / OVOS</v>
          </cell>
          <cell r="C13591" t="str">
            <v>(-) Custo dos produtos vendidos (CMV)</v>
          </cell>
          <cell r="I13591" t="str">
            <v>abril</v>
          </cell>
          <cell r="N13591">
            <v>6320</v>
          </cell>
        </row>
        <row r="13592">
          <cell r="B13592" t="str">
            <v>SECOS - MERCEARIA</v>
          </cell>
          <cell r="C13592" t="str">
            <v>(-) Custo dos produtos vendidos (CMV)</v>
          </cell>
          <cell r="I13592" t="str">
            <v>abril</v>
          </cell>
          <cell r="N13592">
            <v>165.8</v>
          </cell>
        </row>
        <row r="13593">
          <cell r="B13593" t="str">
            <v>ENLATADOS E CONSERVAS</v>
          </cell>
          <cell r="C13593" t="str">
            <v>(-) Custo dos produtos vendidos (CMV)</v>
          </cell>
          <cell r="I13593" t="str">
            <v>abril</v>
          </cell>
          <cell r="N13593">
            <v>170.92</v>
          </cell>
        </row>
        <row r="13594">
          <cell r="B13594" t="str">
            <v>PAES, MASSAS E SALGADOS</v>
          </cell>
          <cell r="C13594" t="str">
            <v>(-) Custo dos produtos vendidos (CMV)</v>
          </cell>
          <cell r="I13594" t="str">
            <v>abril</v>
          </cell>
          <cell r="N13594">
            <v>231.35</v>
          </cell>
        </row>
        <row r="13595">
          <cell r="B13595" t="str">
            <v>ENLATADOS E CONSERVAS</v>
          </cell>
          <cell r="C13595" t="str">
            <v>(-) Custo dos produtos vendidos (CMV)</v>
          </cell>
          <cell r="I13595" t="str">
            <v>abril</v>
          </cell>
          <cell r="N13595">
            <v>258.7</v>
          </cell>
        </row>
        <row r="13596">
          <cell r="B13596" t="str">
            <v>HORTIFRUTI</v>
          </cell>
          <cell r="C13596" t="str">
            <v>(-) Custo dos produtos vendidos (CMV)</v>
          </cell>
          <cell r="I13596" t="str">
            <v>abril</v>
          </cell>
          <cell r="N13596">
            <v>333.2</v>
          </cell>
        </row>
        <row r="13597">
          <cell r="B13597" t="str">
            <v>SECOS - MERCEARIA</v>
          </cell>
          <cell r="C13597" t="str">
            <v>(-) Custo dos produtos vendidos (CMV)</v>
          </cell>
          <cell r="I13597" t="str">
            <v>abril</v>
          </cell>
          <cell r="N13597">
            <v>366.94</v>
          </cell>
        </row>
        <row r="13598">
          <cell r="B13598" t="str">
            <v>PAES, MASSAS E SALGADOS</v>
          </cell>
          <cell r="C13598" t="str">
            <v>(-) Custo dos produtos vendidos (CMV)</v>
          </cell>
          <cell r="I13598" t="str">
            <v>abril</v>
          </cell>
          <cell r="N13598">
            <v>375</v>
          </cell>
        </row>
        <row r="13599">
          <cell r="B13599" t="str">
            <v>CARNES E AVES</v>
          </cell>
          <cell r="C13599" t="str">
            <v>(-) Custo dos produtos vendidos (CMV)</v>
          </cell>
          <cell r="I13599" t="str">
            <v>abril</v>
          </cell>
          <cell r="N13599">
            <v>429.6</v>
          </cell>
        </row>
        <row r="13600">
          <cell r="B13600" t="str">
            <v>GELO</v>
          </cell>
          <cell r="C13600" t="str">
            <v>(-) Custo dos produtos vendidos (CMV)</v>
          </cell>
          <cell r="I13600" t="str">
            <v>abril</v>
          </cell>
          <cell r="N13600">
            <v>466.2</v>
          </cell>
        </row>
        <row r="13601">
          <cell r="B13601" t="str">
            <v>PESCADOS</v>
          </cell>
          <cell r="C13601" t="str">
            <v>(-) Custo dos produtos vendidos (CMV)</v>
          </cell>
          <cell r="I13601" t="str">
            <v>abril</v>
          </cell>
          <cell r="N13601">
            <v>517</v>
          </cell>
        </row>
        <row r="13602">
          <cell r="B13602" t="str">
            <v>CARNES E AVES</v>
          </cell>
          <cell r="C13602" t="str">
            <v>(-) Custo dos produtos vendidos (CMV)</v>
          </cell>
          <cell r="I13602" t="str">
            <v>abril</v>
          </cell>
          <cell r="N13602">
            <v>843.07</v>
          </cell>
        </row>
        <row r="13603">
          <cell r="B13603" t="str">
            <v>BEBIDAS NAO ALCOOLICAS</v>
          </cell>
          <cell r="C13603" t="str">
            <v>(-) Custo dos produtos vendidos (CMV)</v>
          </cell>
          <cell r="I13603" t="str">
            <v>abril</v>
          </cell>
          <cell r="N13603">
            <v>1101.5999999999999</v>
          </cell>
        </row>
        <row r="13604">
          <cell r="B13604" t="str">
            <v>PAES, MASSAS E SALGADOS</v>
          </cell>
          <cell r="C13604" t="str">
            <v>(-) Custo dos produtos vendidos (CMV)</v>
          </cell>
          <cell r="I13604" t="str">
            <v>abril</v>
          </cell>
          <cell r="N13604">
            <v>1209.18</v>
          </cell>
        </row>
        <row r="13605">
          <cell r="B13605" t="str">
            <v>CERVEJA</v>
          </cell>
          <cell r="C13605" t="str">
            <v>(-) Custo dos produtos vendidos (CMV)</v>
          </cell>
          <cell r="I13605" t="str">
            <v>abril</v>
          </cell>
          <cell r="N13605">
            <v>1439.8</v>
          </cell>
        </row>
        <row r="13606">
          <cell r="B13606" t="str">
            <v>CARNES E AVES</v>
          </cell>
          <cell r="C13606" t="str">
            <v>(-) Custo dos produtos vendidos (CMV)</v>
          </cell>
          <cell r="I13606" t="str">
            <v>abril</v>
          </cell>
          <cell r="N13606">
            <v>1908.93</v>
          </cell>
        </row>
        <row r="13607">
          <cell r="B13607" t="str">
            <v>LATICINIOS / OVOS</v>
          </cell>
          <cell r="C13607" t="str">
            <v>(-) Custo dos produtos vendidos (CMV)</v>
          </cell>
          <cell r="I13607" t="str">
            <v>abril</v>
          </cell>
          <cell r="N13607">
            <v>2044.82</v>
          </cell>
        </row>
        <row r="13608">
          <cell r="B13608" t="str">
            <v>PAES, MASSAS E SALGADOS</v>
          </cell>
          <cell r="C13608" t="str">
            <v>(-) Custo dos produtos vendidos (CMV)</v>
          </cell>
          <cell r="I13608" t="str">
            <v>abril</v>
          </cell>
          <cell r="N13608">
            <v>2062.5</v>
          </cell>
        </row>
        <row r="13609">
          <cell r="B13609" t="str">
            <v>CARNES E AVES</v>
          </cell>
          <cell r="C13609" t="str">
            <v>(-) Custo dos produtos vendidos (CMV)</v>
          </cell>
          <cell r="I13609" t="str">
            <v>abril</v>
          </cell>
          <cell r="N13609">
            <v>2140.08</v>
          </cell>
        </row>
        <row r="13610">
          <cell r="B13610" t="str">
            <v>BEBIDAS ALCOOLICAS</v>
          </cell>
          <cell r="C13610" t="str">
            <v>(-) Custo dos produtos vendidos (CMV)</v>
          </cell>
          <cell r="I13610" t="str">
            <v>abril</v>
          </cell>
          <cell r="N13610">
            <v>2918.06</v>
          </cell>
        </row>
        <row r="13611">
          <cell r="B13611" t="str">
            <v>BEBIDAS NAO ALCOOLICAS</v>
          </cell>
          <cell r="C13611" t="str">
            <v>(-) Custo dos produtos vendidos (CMV)</v>
          </cell>
          <cell r="I13611" t="str">
            <v>abril</v>
          </cell>
          <cell r="N13611">
            <v>4574.3999999999996</v>
          </cell>
        </row>
        <row r="13612">
          <cell r="B13612" t="str">
            <v>CARNES E AVES</v>
          </cell>
          <cell r="C13612" t="str">
            <v>(-) Custo dos produtos vendidos (CMV)</v>
          </cell>
          <cell r="I13612" t="str">
            <v>abril</v>
          </cell>
          <cell r="N13612">
            <v>8073.08</v>
          </cell>
        </row>
        <row r="13613">
          <cell r="B13613" t="str">
            <v>SECOS - MERCEARIA</v>
          </cell>
          <cell r="C13613" t="str">
            <v>(-) Custo dos produtos vendidos (CMV)</v>
          </cell>
          <cell r="I13613" t="str">
            <v>abril</v>
          </cell>
          <cell r="N13613">
            <v>89.31</v>
          </cell>
        </row>
        <row r="13614">
          <cell r="B13614" t="str">
            <v>PESCADOS</v>
          </cell>
          <cell r="C13614" t="str">
            <v>(-) Custo dos produtos vendidos (CMV)</v>
          </cell>
          <cell r="I13614" t="str">
            <v>abril</v>
          </cell>
          <cell r="N13614">
            <v>155</v>
          </cell>
        </row>
        <row r="13615">
          <cell r="B13615" t="str">
            <v>SECOS - MERCEARIA</v>
          </cell>
          <cell r="C13615" t="str">
            <v>(-) Custo dos produtos vendidos (CMV)</v>
          </cell>
          <cell r="I13615" t="str">
            <v>abril</v>
          </cell>
          <cell r="N13615">
            <v>193.7</v>
          </cell>
        </row>
        <row r="13616">
          <cell r="B13616" t="str">
            <v>LATICINIOS / OVOS</v>
          </cell>
          <cell r="C13616" t="str">
            <v>(-) Custo dos produtos vendidos (CMV)</v>
          </cell>
          <cell r="I13616" t="str">
            <v>abril</v>
          </cell>
          <cell r="N13616">
            <v>284.85000000000002</v>
          </cell>
        </row>
        <row r="13617">
          <cell r="B13617" t="str">
            <v>FRIOS E CONGELADOS</v>
          </cell>
          <cell r="C13617" t="str">
            <v>(-) Custo dos produtos vendidos (CMV)</v>
          </cell>
          <cell r="I13617" t="str">
            <v>abril</v>
          </cell>
          <cell r="N13617">
            <v>320</v>
          </cell>
        </row>
        <row r="13618">
          <cell r="B13618" t="str">
            <v>HORTIFRUTI</v>
          </cell>
          <cell r="C13618" t="str">
            <v>(-) Custo dos produtos vendidos (CMV)</v>
          </cell>
          <cell r="I13618" t="str">
            <v>abril</v>
          </cell>
          <cell r="N13618">
            <v>584.94000000000005</v>
          </cell>
        </row>
        <row r="13619">
          <cell r="B13619" t="str">
            <v>SECOS - MERCEARIA</v>
          </cell>
          <cell r="C13619" t="str">
            <v>(-) Custo dos produtos vendidos (CMV)</v>
          </cell>
          <cell r="I13619" t="str">
            <v>abril</v>
          </cell>
          <cell r="N13619">
            <v>936.6</v>
          </cell>
        </row>
        <row r="13620">
          <cell r="B13620" t="str">
            <v>CARVAO</v>
          </cell>
          <cell r="C13620" t="str">
            <v>(-) Custo dos produtos vendidos (CMV)</v>
          </cell>
          <cell r="I13620" t="str">
            <v>abril</v>
          </cell>
          <cell r="N13620">
            <v>1224</v>
          </cell>
        </row>
        <row r="13621">
          <cell r="B13621" t="str">
            <v>BEBIDAS NAO ALCOOLICAS</v>
          </cell>
          <cell r="C13621" t="str">
            <v>(-) Custo dos produtos vendidos (CMV)</v>
          </cell>
          <cell r="I13621" t="str">
            <v>abril</v>
          </cell>
          <cell r="N13621">
            <v>1306.93</v>
          </cell>
        </row>
        <row r="13622">
          <cell r="B13622" t="str">
            <v>LATICINIOS / OVOS</v>
          </cell>
          <cell r="C13622" t="str">
            <v>(-) Custo dos produtos vendidos (CMV)</v>
          </cell>
          <cell r="I13622" t="str">
            <v>abril</v>
          </cell>
          <cell r="N13622">
            <v>1510.01</v>
          </cell>
        </row>
        <row r="13623">
          <cell r="B13623" t="str">
            <v>GELO</v>
          </cell>
          <cell r="C13623" t="str">
            <v>(-) Custo dos produtos vendidos (CMV)</v>
          </cell>
          <cell r="I13623" t="str">
            <v>abril</v>
          </cell>
          <cell r="N13623">
            <v>1696</v>
          </cell>
        </row>
        <row r="13624">
          <cell r="B13624" t="str">
            <v>CARNES E AVES</v>
          </cell>
          <cell r="C13624" t="str">
            <v>(-) Custo dos produtos vendidos (CMV)</v>
          </cell>
          <cell r="I13624" t="str">
            <v>abril</v>
          </cell>
          <cell r="N13624">
            <v>1726.27</v>
          </cell>
        </row>
        <row r="13625">
          <cell r="B13625" t="str">
            <v>HORTIFRUTI</v>
          </cell>
          <cell r="C13625" t="str">
            <v>(-) Custo dos produtos vendidos (CMV)</v>
          </cell>
          <cell r="I13625" t="str">
            <v>abril</v>
          </cell>
          <cell r="N13625">
            <v>2097.9899999999998</v>
          </cell>
        </row>
        <row r="13626">
          <cell r="B13626" t="str">
            <v>VINHOS</v>
          </cell>
          <cell r="C13626" t="str">
            <v>(-) Custo dos produtos vendidos (CMV)</v>
          </cell>
          <cell r="I13626" t="str">
            <v>abril</v>
          </cell>
          <cell r="N13626">
            <v>3345</v>
          </cell>
        </row>
        <row r="13627">
          <cell r="B13627" t="str">
            <v>LATICINIOS / OVOS</v>
          </cell>
          <cell r="C13627" t="str">
            <v>(-) Custo dos produtos vendidos (CMV)</v>
          </cell>
          <cell r="I13627" t="str">
            <v>abril</v>
          </cell>
          <cell r="N13627">
            <v>3377.95</v>
          </cell>
        </row>
        <row r="13628">
          <cell r="B13628" t="str">
            <v>FRIOS E CONGELADOS</v>
          </cell>
          <cell r="C13628" t="str">
            <v>(-) Custo dos produtos vendidos (CMV)</v>
          </cell>
          <cell r="I13628" t="str">
            <v>abril</v>
          </cell>
          <cell r="N13628">
            <v>3734.33</v>
          </cell>
        </row>
        <row r="13629">
          <cell r="B13629" t="str">
            <v>VINHOS</v>
          </cell>
          <cell r="C13629" t="str">
            <v>(-) Custo dos produtos vendidos (CMV)</v>
          </cell>
          <cell r="I13629" t="str">
            <v>abril</v>
          </cell>
          <cell r="N13629">
            <v>3843</v>
          </cell>
        </row>
        <row r="13630">
          <cell r="B13630" t="str">
            <v>CARNES E AVES</v>
          </cell>
          <cell r="C13630" t="str">
            <v>(-) Custo dos produtos vendidos (CMV)</v>
          </cell>
          <cell r="I13630" t="str">
            <v>abril</v>
          </cell>
          <cell r="N13630">
            <v>6264.74</v>
          </cell>
        </row>
        <row r="13631">
          <cell r="B13631" t="str">
            <v>CARNES E AVES</v>
          </cell>
          <cell r="C13631" t="str">
            <v>(-) Custo dos produtos vendidos (CMV)</v>
          </cell>
          <cell r="I13631" t="str">
            <v>abril</v>
          </cell>
          <cell r="N13631">
            <v>7430.65</v>
          </cell>
        </row>
        <row r="13632">
          <cell r="B13632" t="str">
            <v>PAES, MASSAS E SALGADOS</v>
          </cell>
          <cell r="C13632" t="str">
            <v>(-) Custo dos produtos vendidos (CMV)</v>
          </cell>
          <cell r="I13632" t="str">
            <v>abril</v>
          </cell>
          <cell r="N13632">
            <v>288</v>
          </cell>
        </row>
        <row r="13633">
          <cell r="B13633" t="str">
            <v>BEBIDAS ALCOOLICAS</v>
          </cell>
          <cell r="C13633" t="str">
            <v>(-) Custo dos produtos vendidos (CMV)</v>
          </cell>
          <cell r="I13633" t="str">
            <v>abril</v>
          </cell>
          <cell r="N13633">
            <v>608.77</v>
          </cell>
        </row>
        <row r="13634">
          <cell r="B13634" t="str">
            <v>LATICINIOS / OVOS</v>
          </cell>
          <cell r="C13634" t="str">
            <v>(-) Custo dos produtos vendidos (CMV)</v>
          </cell>
          <cell r="I13634" t="str">
            <v>abril</v>
          </cell>
          <cell r="N13634">
            <v>800</v>
          </cell>
        </row>
        <row r="13635">
          <cell r="B13635" t="str">
            <v>BEBIDAS ALCOOLICAS</v>
          </cell>
          <cell r="C13635" t="str">
            <v>(-) Custo dos produtos vendidos (CMV)</v>
          </cell>
          <cell r="I13635" t="str">
            <v>abril</v>
          </cell>
          <cell r="N13635">
            <v>850.4</v>
          </cell>
        </row>
        <row r="13636">
          <cell r="B13636" t="str">
            <v>CARNES E AVES</v>
          </cell>
          <cell r="C13636" t="str">
            <v>(-) Custo dos produtos vendidos (CMV)</v>
          </cell>
          <cell r="I13636" t="str">
            <v>abril</v>
          </cell>
          <cell r="N13636">
            <v>937.77</v>
          </cell>
        </row>
        <row r="13637">
          <cell r="B13637" t="str">
            <v>CARNES E AVES</v>
          </cell>
          <cell r="C13637" t="str">
            <v>(-) Custo dos produtos vendidos (CMV)</v>
          </cell>
          <cell r="I13637" t="str">
            <v>abril</v>
          </cell>
          <cell r="N13637">
            <v>988.58</v>
          </cell>
        </row>
        <row r="13638">
          <cell r="B13638" t="str">
            <v>CARNES E AVES</v>
          </cell>
          <cell r="C13638" t="str">
            <v>(-) Custo dos produtos vendidos (CMV)</v>
          </cell>
          <cell r="I13638" t="str">
            <v>abril</v>
          </cell>
          <cell r="N13638">
            <v>1249.06</v>
          </cell>
        </row>
        <row r="13639">
          <cell r="B13639" t="str">
            <v>SECOS - MERCEARIA</v>
          </cell>
          <cell r="C13639" t="str">
            <v>(-) Custo dos produtos vendidos (CMV)</v>
          </cell>
          <cell r="I13639" t="str">
            <v>abril</v>
          </cell>
          <cell r="N13639">
            <v>1438.9</v>
          </cell>
        </row>
        <row r="13640">
          <cell r="B13640" t="str">
            <v>FRIOS E CONGELADOS</v>
          </cell>
          <cell r="C13640" t="str">
            <v>(-) Custo dos produtos vendidos (CMV)</v>
          </cell>
          <cell r="I13640" t="str">
            <v>abril</v>
          </cell>
          <cell r="N13640">
            <v>1501.2</v>
          </cell>
        </row>
        <row r="13641">
          <cell r="B13641" t="str">
            <v>BEBIDAS ALCOOLICAS</v>
          </cell>
          <cell r="C13641" t="str">
            <v>(-) Custo dos produtos vendidos (CMV)</v>
          </cell>
          <cell r="I13641" t="str">
            <v>abril</v>
          </cell>
          <cell r="N13641">
            <v>1558.94</v>
          </cell>
        </row>
        <row r="13642">
          <cell r="B13642" t="str">
            <v>CARNES E AVES</v>
          </cell>
          <cell r="C13642" t="str">
            <v>(-) Custo dos produtos vendidos (CMV)</v>
          </cell>
          <cell r="I13642" t="str">
            <v>abril</v>
          </cell>
          <cell r="N13642">
            <v>1572.57</v>
          </cell>
        </row>
        <row r="13643">
          <cell r="B13643" t="str">
            <v>BEBIDAS NAO ALCOOLICAS</v>
          </cell>
          <cell r="C13643" t="str">
            <v>(-) Custo dos produtos vendidos (CMV)</v>
          </cell>
          <cell r="I13643" t="str">
            <v>abril</v>
          </cell>
          <cell r="N13643">
            <v>1841.54</v>
          </cell>
        </row>
        <row r="13644">
          <cell r="B13644" t="str">
            <v>SECOS - MERCEARIA</v>
          </cell>
          <cell r="C13644" t="str">
            <v>(-) Custo dos produtos vendidos (CMV)</v>
          </cell>
          <cell r="I13644" t="str">
            <v>abril</v>
          </cell>
          <cell r="N13644">
            <v>79.88</v>
          </cell>
        </row>
        <row r="13645">
          <cell r="B13645" t="str">
            <v>PAES, MASSAS E SALGADOS</v>
          </cell>
          <cell r="C13645" t="str">
            <v>(-) Custo dos produtos vendidos (CMV)</v>
          </cell>
          <cell r="I13645" t="str">
            <v>abril</v>
          </cell>
          <cell r="N13645">
            <v>231.35</v>
          </cell>
        </row>
        <row r="13646">
          <cell r="B13646" t="str">
            <v>PESCADOS</v>
          </cell>
          <cell r="C13646" t="str">
            <v>(-) Custo dos produtos vendidos (CMV)</v>
          </cell>
          <cell r="I13646" t="str">
            <v>abril</v>
          </cell>
          <cell r="N13646">
            <v>310</v>
          </cell>
        </row>
        <row r="13647">
          <cell r="B13647" t="str">
            <v>HORTIFRUTI</v>
          </cell>
          <cell r="C13647" t="str">
            <v>(-) Custo dos produtos vendidos (CMV)</v>
          </cell>
          <cell r="I13647" t="str">
            <v>abril</v>
          </cell>
          <cell r="N13647">
            <v>333.2</v>
          </cell>
        </row>
        <row r="13648">
          <cell r="B13648" t="str">
            <v>LATICINIOS / OVOS</v>
          </cell>
          <cell r="C13648" t="str">
            <v>(-) Custo dos produtos vendidos (CMV)</v>
          </cell>
          <cell r="I13648" t="str">
            <v>abril</v>
          </cell>
          <cell r="N13648">
            <v>379.8</v>
          </cell>
        </row>
        <row r="13649">
          <cell r="B13649" t="str">
            <v>BEBIDAS ALCOOLICAS</v>
          </cell>
          <cell r="C13649" t="str">
            <v>(-) Custo dos produtos vendidos (CMV)</v>
          </cell>
          <cell r="I13649" t="str">
            <v>abril</v>
          </cell>
          <cell r="N13649">
            <v>515.6</v>
          </cell>
        </row>
        <row r="13650">
          <cell r="B13650" t="str">
            <v>BEBIDAS ALCOOLICAS</v>
          </cell>
          <cell r="C13650" t="str">
            <v>(-) Custo dos produtos vendidos (CMV)</v>
          </cell>
          <cell r="I13650" t="str">
            <v>abril</v>
          </cell>
          <cell r="N13650">
            <v>515.6</v>
          </cell>
        </row>
        <row r="13651">
          <cell r="B13651" t="str">
            <v>BEBIDAS ALCOOLICAS</v>
          </cell>
          <cell r="C13651" t="str">
            <v>(-) Custo dos produtos vendidos (CMV)</v>
          </cell>
          <cell r="I13651" t="str">
            <v>abril</v>
          </cell>
          <cell r="N13651">
            <v>579.6</v>
          </cell>
        </row>
        <row r="13652">
          <cell r="B13652" t="str">
            <v>BEBIDAS ALCOOLICAS</v>
          </cell>
          <cell r="C13652" t="str">
            <v>(-) Custo dos produtos vendidos (CMV)</v>
          </cell>
          <cell r="I13652" t="str">
            <v>abril</v>
          </cell>
          <cell r="N13652">
            <v>639.6</v>
          </cell>
        </row>
        <row r="13653">
          <cell r="B13653" t="str">
            <v>CERVEJA</v>
          </cell>
          <cell r="C13653" t="str">
            <v>(-) Custo dos produtos vendidos (CMV)</v>
          </cell>
          <cell r="I13653" t="str">
            <v>abril</v>
          </cell>
          <cell r="N13653">
            <v>1008.43</v>
          </cell>
        </row>
        <row r="13654">
          <cell r="B13654" t="str">
            <v>CARNES E AVES</v>
          </cell>
          <cell r="C13654" t="str">
            <v>(-) Custo dos produtos vendidos (CMV)</v>
          </cell>
          <cell r="I13654" t="str">
            <v>abril</v>
          </cell>
          <cell r="N13654">
            <v>1054.0999999999999</v>
          </cell>
        </row>
        <row r="13655">
          <cell r="B13655" t="str">
            <v>PESCADOS</v>
          </cell>
          <cell r="C13655" t="str">
            <v>(-) Custo dos produtos vendidos (CMV)</v>
          </cell>
          <cell r="I13655" t="str">
            <v>abril</v>
          </cell>
          <cell r="N13655">
            <v>1080.3599999999999</v>
          </cell>
        </row>
        <row r="13656">
          <cell r="B13656" t="str">
            <v>HORTIFRUTI</v>
          </cell>
          <cell r="C13656" t="str">
            <v>(-) Custo dos produtos vendidos (CMV)</v>
          </cell>
          <cell r="I13656" t="str">
            <v>abril</v>
          </cell>
          <cell r="N13656">
            <v>1357.13</v>
          </cell>
        </row>
        <row r="13657">
          <cell r="B13657" t="str">
            <v>PESCADOS</v>
          </cell>
          <cell r="C13657" t="str">
            <v>(-) Custo dos produtos vendidos (CMV)</v>
          </cell>
          <cell r="I13657" t="str">
            <v>abril</v>
          </cell>
          <cell r="N13657">
            <v>1836</v>
          </cell>
        </row>
        <row r="13658">
          <cell r="B13658" t="str">
            <v>CARNES E AVES</v>
          </cell>
          <cell r="C13658" t="str">
            <v>(-) Custo dos produtos vendidos (CMV)</v>
          </cell>
          <cell r="I13658" t="str">
            <v>abril</v>
          </cell>
          <cell r="N13658">
            <v>2496.06</v>
          </cell>
        </row>
        <row r="13659">
          <cell r="B13659" t="str">
            <v>CERVEJA</v>
          </cell>
          <cell r="C13659" t="str">
            <v>(-) Custo dos produtos vendidos (CMV)</v>
          </cell>
          <cell r="I13659" t="str">
            <v>abril</v>
          </cell>
          <cell r="N13659">
            <v>2503.88</v>
          </cell>
        </row>
        <row r="13660">
          <cell r="B13660" t="str">
            <v>CARNES E AVES</v>
          </cell>
          <cell r="C13660" t="str">
            <v>(-) Custo dos produtos vendidos (CMV)</v>
          </cell>
          <cell r="I13660" t="str">
            <v>abril</v>
          </cell>
          <cell r="N13660">
            <v>2563.88</v>
          </cell>
        </row>
        <row r="13661">
          <cell r="B13661" t="str">
            <v>CARNES E AVES</v>
          </cell>
          <cell r="C13661" t="str">
            <v>(-) Custo dos produtos vendidos (CMV)</v>
          </cell>
          <cell r="I13661" t="str">
            <v>abril</v>
          </cell>
          <cell r="N13661">
            <v>3334.04</v>
          </cell>
        </row>
        <row r="13662">
          <cell r="B13662" t="str">
            <v>PESCADOS</v>
          </cell>
          <cell r="C13662" t="str">
            <v>(-) Custo dos produtos vendidos (CMV)</v>
          </cell>
          <cell r="I13662" t="str">
            <v>abril</v>
          </cell>
          <cell r="N13662">
            <v>6097.1</v>
          </cell>
        </row>
        <row r="13663">
          <cell r="B13663" t="str">
            <v>CARNES E AVES</v>
          </cell>
          <cell r="C13663" t="str">
            <v>(-) Custo dos produtos vendidos (CMV)</v>
          </cell>
          <cell r="I13663" t="str">
            <v>abril</v>
          </cell>
          <cell r="N13663">
            <v>15125.77</v>
          </cell>
        </row>
        <row r="13664">
          <cell r="B13664" t="str">
            <v>PAES, MASSAS E SALGADOS</v>
          </cell>
          <cell r="C13664" t="str">
            <v>(-) Custo dos produtos vendidos (CMV)</v>
          </cell>
          <cell r="I13664" t="str">
            <v>abril</v>
          </cell>
          <cell r="N13664">
            <v>231.35</v>
          </cell>
        </row>
        <row r="13665">
          <cell r="B13665" t="str">
            <v>LATICINIOS / OVOS</v>
          </cell>
          <cell r="C13665" t="str">
            <v>(-) Custo dos produtos vendidos (CMV)</v>
          </cell>
          <cell r="I13665" t="str">
            <v>abril</v>
          </cell>
          <cell r="N13665">
            <v>284.85000000000002</v>
          </cell>
        </row>
        <row r="13666">
          <cell r="B13666" t="str">
            <v>PAES, MASSAS E SALGADOS</v>
          </cell>
          <cell r="C13666" t="str">
            <v>(-) Custo dos produtos vendidos (CMV)</v>
          </cell>
          <cell r="I13666" t="str">
            <v>abril</v>
          </cell>
          <cell r="N13666">
            <v>300</v>
          </cell>
        </row>
        <row r="13667">
          <cell r="B13667" t="str">
            <v>PESCADOS</v>
          </cell>
          <cell r="C13667" t="str">
            <v>(-) Custo dos produtos vendidos (CMV)</v>
          </cell>
          <cell r="I13667" t="str">
            <v>abril</v>
          </cell>
          <cell r="N13667">
            <v>310</v>
          </cell>
        </row>
        <row r="13668">
          <cell r="B13668" t="str">
            <v>HORTIFRUTI</v>
          </cell>
          <cell r="C13668" t="str">
            <v>(-) Custo dos produtos vendidos (CMV)</v>
          </cell>
          <cell r="I13668" t="str">
            <v>abril</v>
          </cell>
          <cell r="N13668">
            <v>333.2</v>
          </cell>
        </row>
        <row r="13669">
          <cell r="B13669" t="str">
            <v>HORTIFRUTI</v>
          </cell>
          <cell r="C13669" t="str">
            <v>(-) Custo dos produtos vendidos (CMV)</v>
          </cell>
          <cell r="I13669" t="str">
            <v>abril</v>
          </cell>
          <cell r="N13669">
            <v>359.18</v>
          </cell>
        </row>
        <row r="13670">
          <cell r="B13670" t="str">
            <v>HORTIFRUTI</v>
          </cell>
          <cell r="C13670" t="str">
            <v>(-) Custo dos produtos vendidos (CMV)</v>
          </cell>
          <cell r="I13670" t="str">
            <v>abril</v>
          </cell>
          <cell r="N13670">
            <v>387.2</v>
          </cell>
        </row>
        <row r="13671">
          <cell r="B13671" t="str">
            <v>SECOS - MERCEARIA</v>
          </cell>
          <cell r="C13671" t="str">
            <v>(-) Custo dos produtos vendidos (CMV)</v>
          </cell>
          <cell r="I13671" t="str">
            <v>abril</v>
          </cell>
          <cell r="N13671">
            <v>404.57</v>
          </cell>
        </row>
        <row r="13672">
          <cell r="B13672" t="str">
            <v>BEBIDAS NAO ALCOOLICAS</v>
          </cell>
          <cell r="C13672" t="str">
            <v>(-) Custo dos produtos vendidos (CMV)</v>
          </cell>
          <cell r="I13672" t="str">
            <v>abril</v>
          </cell>
          <cell r="N13672">
            <v>439.8</v>
          </cell>
        </row>
        <row r="13673">
          <cell r="B13673" t="str">
            <v>FRIOS E CONGELADOS</v>
          </cell>
          <cell r="C13673" t="str">
            <v>(-) Custo dos produtos vendidos (CMV)</v>
          </cell>
          <cell r="I13673" t="str">
            <v>abril</v>
          </cell>
          <cell r="N13673">
            <v>440</v>
          </cell>
        </row>
        <row r="13674">
          <cell r="B13674" t="str">
            <v>GELO</v>
          </cell>
          <cell r="C13674" t="str">
            <v>(-) Custo dos produtos vendidos (CMV)</v>
          </cell>
          <cell r="I13674" t="str">
            <v>abril</v>
          </cell>
          <cell r="N13674">
            <v>466.2</v>
          </cell>
        </row>
        <row r="13675">
          <cell r="B13675" t="str">
            <v>BEBIDAS ALCOOLICAS</v>
          </cell>
          <cell r="C13675" t="str">
            <v>(-) Custo dos produtos vendidos (CMV)</v>
          </cell>
          <cell r="I13675" t="str">
            <v>abril</v>
          </cell>
          <cell r="N13675">
            <v>490.74</v>
          </cell>
        </row>
        <row r="13676">
          <cell r="B13676" t="str">
            <v>SECOS - MERCEARIA</v>
          </cell>
          <cell r="C13676" t="str">
            <v>(-) Custo dos produtos vendidos (CMV)</v>
          </cell>
          <cell r="I13676" t="str">
            <v>abril</v>
          </cell>
          <cell r="N13676">
            <v>495</v>
          </cell>
        </row>
        <row r="13677">
          <cell r="B13677" t="str">
            <v>SECOS - MERCEARIA</v>
          </cell>
          <cell r="C13677" t="str">
            <v>(-) Custo dos produtos vendidos (CMV)</v>
          </cell>
          <cell r="I13677" t="str">
            <v>abril</v>
          </cell>
          <cell r="N13677">
            <v>551.4</v>
          </cell>
        </row>
        <row r="13678">
          <cell r="B13678" t="str">
            <v>LATICINIOS / OVOS</v>
          </cell>
          <cell r="C13678" t="str">
            <v>(-) Custo dos produtos vendidos (CMV)</v>
          </cell>
          <cell r="I13678" t="str">
            <v>abril</v>
          </cell>
          <cell r="N13678">
            <v>663.79</v>
          </cell>
        </row>
        <row r="13679">
          <cell r="B13679" t="str">
            <v>VINHOS</v>
          </cell>
          <cell r="C13679" t="str">
            <v>(-) Custo dos produtos vendidos (CMV)</v>
          </cell>
          <cell r="I13679" t="str">
            <v>abril</v>
          </cell>
          <cell r="N13679">
            <v>702</v>
          </cell>
        </row>
        <row r="13680">
          <cell r="B13680" t="str">
            <v>SECOS - MERCEARIA</v>
          </cell>
          <cell r="C13680" t="str">
            <v>(-) Custo dos produtos vendidos (CMV)</v>
          </cell>
          <cell r="I13680" t="str">
            <v>abril</v>
          </cell>
          <cell r="N13680">
            <v>778.8</v>
          </cell>
        </row>
        <row r="13681">
          <cell r="B13681" t="str">
            <v>SECOS - MERCEARIA</v>
          </cell>
          <cell r="C13681" t="str">
            <v>(-) Custo dos produtos vendidos (CMV)</v>
          </cell>
          <cell r="I13681" t="str">
            <v>abril</v>
          </cell>
          <cell r="N13681">
            <v>831.6</v>
          </cell>
        </row>
        <row r="13682">
          <cell r="B13682" t="str">
            <v>CARNES E AVES</v>
          </cell>
          <cell r="C13682" t="str">
            <v>(-) Custo dos produtos vendidos (CMV)</v>
          </cell>
          <cell r="I13682" t="str">
            <v>abril</v>
          </cell>
          <cell r="N13682">
            <v>947.26</v>
          </cell>
        </row>
        <row r="13683">
          <cell r="B13683" t="str">
            <v>CARNES E AVES</v>
          </cell>
          <cell r="C13683" t="str">
            <v>(-) Custo dos produtos vendidos (CMV)</v>
          </cell>
          <cell r="I13683" t="str">
            <v>abril</v>
          </cell>
          <cell r="N13683">
            <v>1016.08</v>
          </cell>
        </row>
        <row r="13684">
          <cell r="B13684" t="str">
            <v>BEBIDAS ALCOOLICAS</v>
          </cell>
          <cell r="C13684" t="str">
            <v>(-) Custo dos produtos vendidos (CMV)</v>
          </cell>
          <cell r="I13684" t="str">
            <v>abril</v>
          </cell>
          <cell r="N13684">
            <v>1175</v>
          </cell>
        </row>
        <row r="13685">
          <cell r="B13685" t="str">
            <v>PAES, MASSAS E SALGADOS</v>
          </cell>
          <cell r="C13685" t="str">
            <v>(-) Custo dos produtos vendidos (CMV)</v>
          </cell>
          <cell r="I13685" t="str">
            <v>abril</v>
          </cell>
          <cell r="N13685">
            <v>1195</v>
          </cell>
        </row>
        <row r="13686">
          <cell r="B13686" t="str">
            <v>PESCADOS</v>
          </cell>
          <cell r="C13686" t="str">
            <v>(-) Custo dos produtos vendidos (CMV)</v>
          </cell>
          <cell r="I13686" t="str">
            <v>abril</v>
          </cell>
          <cell r="N13686">
            <v>1198.8</v>
          </cell>
        </row>
        <row r="13687">
          <cell r="B13687" t="str">
            <v>VINHOS</v>
          </cell>
          <cell r="C13687" t="str">
            <v>(-) Custo dos produtos vendidos (CMV)</v>
          </cell>
          <cell r="I13687" t="str">
            <v>abril</v>
          </cell>
          <cell r="N13687">
            <v>1636.4</v>
          </cell>
        </row>
        <row r="13688">
          <cell r="B13688" t="str">
            <v>CARNES E AVES</v>
          </cell>
          <cell r="C13688" t="str">
            <v>(-) Custo dos produtos vendidos (CMV)</v>
          </cell>
          <cell r="I13688" t="str">
            <v>abril</v>
          </cell>
          <cell r="N13688">
            <v>1726.26</v>
          </cell>
        </row>
        <row r="13689">
          <cell r="B13689" t="str">
            <v>PESCADOS</v>
          </cell>
          <cell r="C13689" t="str">
            <v>(-) Custo dos produtos vendidos (CMV)</v>
          </cell>
          <cell r="I13689" t="str">
            <v>abril</v>
          </cell>
          <cell r="N13689">
            <v>1782</v>
          </cell>
        </row>
        <row r="13690">
          <cell r="B13690" t="str">
            <v>CARNES E AVES</v>
          </cell>
          <cell r="C13690" t="str">
            <v>(-) Custo dos produtos vendidos (CMV)</v>
          </cell>
          <cell r="I13690" t="str">
            <v>abril</v>
          </cell>
          <cell r="N13690">
            <v>1788.57</v>
          </cell>
        </row>
        <row r="13691">
          <cell r="B13691" t="str">
            <v>PAES, MASSAS E SALGADOS</v>
          </cell>
          <cell r="C13691" t="str">
            <v>(-) Custo dos produtos vendidos (CMV)</v>
          </cell>
          <cell r="I13691" t="str">
            <v>abril</v>
          </cell>
          <cell r="N13691">
            <v>1875</v>
          </cell>
        </row>
        <row r="13692">
          <cell r="B13692" t="str">
            <v>CARNES E AVES</v>
          </cell>
          <cell r="C13692" t="str">
            <v>(-) Custo dos produtos vendidos (CMV)</v>
          </cell>
          <cell r="I13692" t="str">
            <v>abril</v>
          </cell>
          <cell r="N13692">
            <v>1898.03</v>
          </cell>
        </row>
        <row r="13693">
          <cell r="B13693" t="str">
            <v>PESCADOS</v>
          </cell>
          <cell r="C13693" t="str">
            <v>(-) Custo dos produtos vendidos (CMV)</v>
          </cell>
          <cell r="I13693" t="str">
            <v>abril</v>
          </cell>
          <cell r="N13693">
            <v>1917.6</v>
          </cell>
        </row>
        <row r="13694">
          <cell r="B13694" t="str">
            <v>CARVAO</v>
          </cell>
          <cell r="C13694" t="str">
            <v>(-) Custo dos produtos vendidos (CMV)</v>
          </cell>
          <cell r="I13694" t="str">
            <v>abril</v>
          </cell>
          <cell r="N13694">
            <v>2040</v>
          </cell>
        </row>
        <row r="13695">
          <cell r="B13695" t="str">
            <v>BEBIDAS ALCOOLICAS</v>
          </cell>
          <cell r="C13695" t="str">
            <v>(-) Custo dos produtos vendidos (CMV)</v>
          </cell>
          <cell r="I13695" t="str">
            <v>abril</v>
          </cell>
          <cell r="N13695">
            <v>2058.48</v>
          </cell>
        </row>
        <row r="13696">
          <cell r="B13696" t="str">
            <v>CARNES E AVES</v>
          </cell>
          <cell r="C13696" t="str">
            <v>(-) Custo dos produtos vendidos (CMV)</v>
          </cell>
          <cell r="I13696" t="str">
            <v>abril</v>
          </cell>
          <cell r="N13696">
            <v>2140.08</v>
          </cell>
        </row>
        <row r="13697">
          <cell r="B13697" t="str">
            <v>CARNES E AVES</v>
          </cell>
          <cell r="C13697" t="str">
            <v>(-) Custo dos produtos vendidos (CMV)</v>
          </cell>
          <cell r="I13697" t="str">
            <v>abril</v>
          </cell>
          <cell r="N13697">
            <v>2208.0100000000002</v>
          </cell>
        </row>
        <row r="13698">
          <cell r="B13698" t="str">
            <v>BEBIDAS NAO ALCOOLICAS</v>
          </cell>
          <cell r="C13698" t="str">
            <v>(-) Custo dos produtos vendidos (CMV)</v>
          </cell>
          <cell r="I13698" t="str">
            <v>abril</v>
          </cell>
          <cell r="N13698">
            <v>2287.1999999999998</v>
          </cell>
        </row>
        <row r="13699">
          <cell r="B13699" t="str">
            <v>FRIOS E CONGELADOS</v>
          </cell>
          <cell r="C13699" t="str">
            <v>(-) Custo dos produtos vendidos (CMV)</v>
          </cell>
          <cell r="I13699" t="str">
            <v>abril</v>
          </cell>
          <cell r="N13699">
            <v>2316.5</v>
          </cell>
        </row>
        <row r="13700">
          <cell r="B13700" t="str">
            <v>CERVEJA</v>
          </cell>
          <cell r="C13700" t="str">
            <v>(-) Custo dos produtos vendidos (CMV)</v>
          </cell>
          <cell r="I13700" t="str">
            <v>abril</v>
          </cell>
          <cell r="N13700">
            <v>2383.21</v>
          </cell>
        </row>
        <row r="13701">
          <cell r="B13701" t="str">
            <v>CARNES E AVES</v>
          </cell>
          <cell r="C13701" t="str">
            <v>(-) Custo dos produtos vendidos (CMV)</v>
          </cell>
          <cell r="I13701" t="str">
            <v>abril</v>
          </cell>
          <cell r="N13701">
            <v>2455.84</v>
          </cell>
        </row>
        <row r="13702">
          <cell r="B13702" t="str">
            <v>SECOS - MERCEARIA</v>
          </cell>
          <cell r="C13702" t="str">
            <v>(-) Custo dos produtos vendidos (CMV)</v>
          </cell>
          <cell r="I13702" t="str">
            <v>abril</v>
          </cell>
          <cell r="N13702">
            <v>2497.6</v>
          </cell>
        </row>
        <row r="13703">
          <cell r="B13703" t="str">
            <v>VINHOS</v>
          </cell>
          <cell r="C13703" t="str">
            <v>(-) Custo dos produtos vendidos (CMV)</v>
          </cell>
          <cell r="I13703" t="str">
            <v>abril</v>
          </cell>
          <cell r="N13703">
            <v>2589.6999999999998</v>
          </cell>
        </row>
        <row r="13704">
          <cell r="B13704" t="str">
            <v>SECOS - MERCEARIA</v>
          </cell>
          <cell r="C13704" t="str">
            <v>(-) Custo dos produtos vendidos (CMV)</v>
          </cell>
          <cell r="I13704" t="str">
            <v>abril</v>
          </cell>
          <cell r="N13704">
            <v>2956.68</v>
          </cell>
        </row>
        <row r="13705">
          <cell r="B13705" t="str">
            <v>VINHOS</v>
          </cell>
          <cell r="C13705" t="str">
            <v>(-) Custo dos produtos vendidos (CMV)</v>
          </cell>
          <cell r="I13705" t="str">
            <v>abril</v>
          </cell>
          <cell r="N13705">
            <v>3843</v>
          </cell>
        </row>
        <row r="13706">
          <cell r="B13706" t="str">
            <v>BEBIDAS NAO ALCOOLICAS</v>
          </cell>
          <cell r="C13706" t="str">
            <v>(-) Custo dos produtos vendidos (CMV)</v>
          </cell>
          <cell r="I13706" t="str">
            <v>abril</v>
          </cell>
          <cell r="N13706">
            <v>4574.3999999999996</v>
          </cell>
        </row>
        <row r="13707">
          <cell r="B13707" t="str">
            <v>BEBIDAS ALCOOLICAS</v>
          </cell>
          <cell r="C13707" t="str">
            <v>(-) Custo dos produtos vendidos (CMV)</v>
          </cell>
          <cell r="I13707" t="str">
            <v>abril</v>
          </cell>
          <cell r="N13707">
            <v>4608.95</v>
          </cell>
        </row>
        <row r="13708">
          <cell r="B13708" t="str">
            <v>LATICINIOS / OVOS</v>
          </cell>
          <cell r="C13708" t="str">
            <v>(-) Custo dos produtos vendidos (CMV)</v>
          </cell>
          <cell r="I13708" t="str">
            <v>abril</v>
          </cell>
          <cell r="N13708">
            <v>5025.72</v>
          </cell>
        </row>
        <row r="13709">
          <cell r="B13709" t="str">
            <v>HORTIFRUTI</v>
          </cell>
          <cell r="C13709" t="str">
            <v>(-) Custo dos produtos vendidos (CMV)</v>
          </cell>
          <cell r="I13709" t="str">
            <v>abril</v>
          </cell>
          <cell r="N13709">
            <v>5855.08</v>
          </cell>
        </row>
        <row r="13710">
          <cell r="B13710" t="str">
            <v>CARNES E AVES</v>
          </cell>
          <cell r="C13710" t="str">
            <v>(-) Custo dos produtos vendidos (CMV)</v>
          </cell>
          <cell r="I13710" t="str">
            <v>abril</v>
          </cell>
          <cell r="N13710">
            <v>6264.74</v>
          </cell>
        </row>
        <row r="13711">
          <cell r="B13711" t="str">
            <v>CARNES E AVES</v>
          </cell>
          <cell r="C13711" t="str">
            <v>(-) Custo dos produtos vendidos (CMV)</v>
          </cell>
          <cell r="I13711" t="str">
            <v>abril</v>
          </cell>
          <cell r="N13711">
            <v>7189.08</v>
          </cell>
        </row>
        <row r="13712">
          <cell r="B13712" t="str">
            <v>CARNES E AVES</v>
          </cell>
          <cell r="C13712" t="str">
            <v>(-) Custo dos produtos vendidos (CMV)</v>
          </cell>
          <cell r="I13712" t="str">
            <v>abril</v>
          </cell>
          <cell r="N13712">
            <v>7430.65</v>
          </cell>
        </row>
        <row r="13713">
          <cell r="B13713" t="str">
            <v>CARNES E AVES</v>
          </cell>
          <cell r="C13713" t="str">
            <v>(-) Custo dos produtos vendidos (CMV)</v>
          </cell>
          <cell r="I13713" t="str">
            <v>abril</v>
          </cell>
          <cell r="N13713">
            <v>8075.51</v>
          </cell>
        </row>
        <row r="13714">
          <cell r="B13714" t="str">
            <v>BEBIDAS ALCOOLICAS</v>
          </cell>
          <cell r="C13714" t="str">
            <v>(-) Custo dos produtos vendidos (CMV)</v>
          </cell>
          <cell r="I13714" t="str">
            <v>abril</v>
          </cell>
          <cell r="N13714">
            <v>8489.42</v>
          </cell>
        </row>
        <row r="13715">
          <cell r="B13715" t="str">
            <v>VINHOS</v>
          </cell>
          <cell r="C13715" t="str">
            <v>(-) Custo dos produtos vendidos (CMV)</v>
          </cell>
          <cell r="I13715" t="str">
            <v>abril</v>
          </cell>
          <cell r="N13715">
            <v>19592.310000000001</v>
          </cell>
        </row>
        <row r="13716">
          <cell r="B13716" t="str">
            <v>HORTIFRUTI</v>
          </cell>
          <cell r="C13716" t="str">
            <v>(-) Custo dos produtos vendidos (CMV)</v>
          </cell>
          <cell r="I13716" t="str">
            <v>abril</v>
          </cell>
          <cell r="N13716">
            <v>293.02999999999997</v>
          </cell>
        </row>
        <row r="13717">
          <cell r="B13717" t="str">
            <v>FRIOS E CONGELADOS</v>
          </cell>
          <cell r="C13717" t="str">
            <v>(-) Custo dos produtos vendidos (CMV)</v>
          </cell>
          <cell r="I13717" t="str">
            <v>abril</v>
          </cell>
          <cell r="N13717">
            <v>344.61</v>
          </cell>
        </row>
        <row r="13718">
          <cell r="B13718" t="str">
            <v>FRIOS E CONGELADOS</v>
          </cell>
          <cell r="C13718" t="str">
            <v>(-) Custo dos produtos vendidos (CMV)</v>
          </cell>
          <cell r="I13718" t="str">
            <v>abril</v>
          </cell>
          <cell r="N13718">
            <v>450</v>
          </cell>
        </row>
        <row r="13719">
          <cell r="B13719" t="str">
            <v>PAES, MASSAS E SALGADOS</v>
          </cell>
          <cell r="C13719" t="str">
            <v>(-) Custo dos produtos vendidos (CMV)</v>
          </cell>
          <cell r="I13719" t="str">
            <v>abril</v>
          </cell>
          <cell r="N13719">
            <v>460</v>
          </cell>
        </row>
        <row r="13720">
          <cell r="B13720" t="str">
            <v>GELO</v>
          </cell>
          <cell r="C13720" t="str">
            <v>(-) Custo dos produtos vendidos (CMV)</v>
          </cell>
          <cell r="I13720" t="str">
            <v>abril</v>
          </cell>
          <cell r="N13720">
            <v>466.2</v>
          </cell>
        </row>
        <row r="13721">
          <cell r="B13721" t="str">
            <v>SECOS - MERCEARIA</v>
          </cell>
          <cell r="C13721" t="str">
            <v>(-) Custo dos produtos vendidos (CMV)</v>
          </cell>
          <cell r="I13721" t="str">
            <v>abril</v>
          </cell>
          <cell r="N13721">
            <v>468.2</v>
          </cell>
        </row>
        <row r="13722">
          <cell r="B13722" t="str">
            <v>BEBIDAS ALCOOLICAS</v>
          </cell>
          <cell r="C13722" t="str">
            <v>(-) Custo dos produtos vendidos (CMV)</v>
          </cell>
          <cell r="I13722" t="str">
            <v>abril</v>
          </cell>
          <cell r="N13722">
            <v>488</v>
          </cell>
        </row>
        <row r="13723">
          <cell r="B13723" t="str">
            <v>CARNES E AVES</v>
          </cell>
          <cell r="C13723" t="str">
            <v>(-) Custo dos produtos vendidos (CMV)</v>
          </cell>
          <cell r="I13723" t="str">
            <v>abril</v>
          </cell>
          <cell r="N13723">
            <v>988.57</v>
          </cell>
        </row>
        <row r="13724">
          <cell r="B13724" t="str">
            <v>FRIOS E CONGELADOS</v>
          </cell>
          <cell r="C13724" t="str">
            <v>(-) Custo dos produtos vendidos (CMV)</v>
          </cell>
          <cell r="I13724" t="str">
            <v>abril</v>
          </cell>
          <cell r="N13724">
            <v>1099.1500000000001</v>
          </cell>
        </row>
        <row r="13725">
          <cell r="B13725" t="str">
            <v>SECOS - MERCEARIA</v>
          </cell>
          <cell r="C13725" t="str">
            <v>(-) Custo dos produtos vendidos (CMV)</v>
          </cell>
          <cell r="I13725" t="str">
            <v>abril</v>
          </cell>
          <cell r="N13725">
            <v>1182.01</v>
          </cell>
        </row>
        <row r="13726">
          <cell r="B13726" t="str">
            <v>CARNES E AVES</v>
          </cell>
          <cell r="C13726" t="str">
            <v>(-) Custo dos produtos vendidos (CMV)</v>
          </cell>
          <cell r="I13726" t="str">
            <v>abril</v>
          </cell>
          <cell r="N13726">
            <v>1276.17</v>
          </cell>
        </row>
        <row r="13727">
          <cell r="B13727" t="str">
            <v>PAES, MASSAS E SALGADOS</v>
          </cell>
          <cell r="C13727" t="str">
            <v>(-) Custo dos produtos vendidos (CMV)</v>
          </cell>
          <cell r="I13727" t="str">
            <v>abril</v>
          </cell>
          <cell r="N13727">
            <v>1291.58</v>
          </cell>
        </row>
        <row r="13728">
          <cell r="B13728" t="str">
            <v>BEBIDAS NAO ALCOOLICAS</v>
          </cell>
          <cell r="C13728" t="str">
            <v>(-) Custo dos produtos vendidos (CMV)</v>
          </cell>
          <cell r="I13728" t="str">
            <v>abril</v>
          </cell>
          <cell r="N13728">
            <v>1542</v>
          </cell>
        </row>
        <row r="13729">
          <cell r="B13729" t="str">
            <v>FRIOS E CONGELADOS</v>
          </cell>
          <cell r="C13729" t="str">
            <v>(-) Custo dos produtos vendidos (CMV)</v>
          </cell>
          <cell r="I13729" t="str">
            <v>abril</v>
          </cell>
          <cell r="N13729">
            <v>1557.38</v>
          </cell>
        </row>
        <row r="13730">
          <cell r="B13730" t="str">
            <v>PESCADOS</v>
          </cell>
          <cell r="C13730" t="str">
            <v>(-) Custo dos produtos vendidos (CMV)</v>
          </cell>
          <cell r="I13730" t="str">
            <v>abril</v>
          </cell>
          <cell r="N13730">
            <v>2023.48</v>
          </cell>
        </row>
        <row r="13731">
          <cell r="B13731" t="str">
            <v>CARVAO</v>
          </cell>
          <cell r="C13731" t="str">
            <v>(-) Custo dos produtos vendidos (CMV)</v>
          </cell>
          <cell r="I13731" t="str">
            <v>abril</v>
          </cell>
          <cell r="N13731">
            <v>2091</v>
          </cell>
        </row>
        <row r="13732">
          <cell r="B13732" t="str">
            <v>PESCADOS</v>
          </cell>
          <cell r="C13732" t="str">
            <v>(-) Custo dos produtos vendidos (CMV)</v>
          </cell>
          <cell r="I13732" t="str">
            <v>abril</v>
          </cell>
          <cell r="N13732">
            <v>3622.35</v>
          </cell>
        </row>
        <row r="13733">
          <cell r="B13733" t="str">
            <v>CARNES E AVES</v>
          </cell>
          <cell r="C13733" t="str">
            <v>(-) Custo dos produtos vendidos (CMV)</v>
          </cell>
          <cell r="I13733" t="str">
            <v>abril</v>
          </cell>
          <cell r="N13733">
            <v>4205.59</v>
          </cell>
        </row>
        <row r="13734">
          <cell r="B13734" t="str">
            <v>HORTIFRUTI</v>
          </cell>
          <cell r="C13734" t="str">
            <v>(-) Custo dos produtos vendidos (CMV)</v>
          </cell>
          <cell r="I13734" t="str">
            <v>abril</v>
          </cell>
          <cell r="N13734">
            <v>7791.84</v>
          </cell>
        </row>
        <row r="13735">
          <cell r="B13735" t="str">
            <v>SECOS - MERCEARIA</v>
          </cell>
          <cell r="C13735" t="str">
            <v>(-) Custo dos produtos vendidos (CMV)</v>
          </cell>
          <cell r="I13735" t="str">
            <v>abril</v>
          </cell>
          <cell r="N13735">
            <v>365.65</v>
          </cell>
        </row>
        <row r="13736">
          <cell r="B13736" t="str">
            <v>LATICINIOS / OVOS</v>
          </cell>
          <cell r="C13736" t="str">
            <v>(-) Custo dos produtos vendidos (CMV)</v>
          </cell>
          <cell r="I13736" t="str">
            <v>abril</v>
          </cell>
          <cell r="N13736">
            <v>379.8</v>
          </cell>
        </row>
        <row r="13737">
          <cell r="B13737" t="str">
            <v>HORTIFRUTI</v>
          </cell>
          <cell r="C13737" t="str">
            <v>(-) Custo dos produtos vendidos (CMV)</v>
          </cell>
          <cell r="I13737" t="str">
            <v>abril</v>
          </cell>
          <cell r="N13737">
            <v>386.8</v>
          </cell>
        </row>
        <row r="13738">
          <cell r="B13738" t="str">
            <v>ENLATADOS E CONSERVAS</v>
          </cell>
          <cell r="C13738" t="str">
            <v>(-) Custo dos produtos vendidos (CMV)</v>
          </cell>
          <cell r="I13738" t="str">
            <v>abril</v>
          </cell>
          <cell r="N13738">
            <v>400</v>
          </cell>
        </row>
        <row r="13739">
          <cell r="B13739" t="str">
            <v>CARNES E AVES</v>
          </cell>
          <cell r="C13739" t="str">
            <v>(-) Custo dos produtos vendidos (CMV)</v>
          </cell>
          <cell r="I13739" t="str">
            <v>abril</v>
          </cell>
          <cell r="N13739">
            <v>477.6</v>
          </cell>
        </row>
        <row r="13740">
          <cell r="B13740" t="str">
            <v>BEBIDAS ALCOOLICAS</v>
          </cell>
          <cell r="C13740" t="str">
            <v>(-) Custo dos produtos vendidos (CMV)</v>
          </cell>
          <cell r="I13740" t="str">
            <v>abril</v>
          </cell>
          <cell r="N13740">
            <v>515.6</v>
          </cell>
        </row>
        <row r="13741">
          <cell r="B13741" t="str">
            <v>BEBIDAS ALCOOLICAS</v>
          </cell>
          <cell r="C13741" t="str">
            <v>(-) Custo dos produtos vendidos (CMV)</v>
          </cell>
          <cell r="I13741" t="str">
            <v>abril</v>
          </cell>
          <cell r="N13741">
            <v>515.6</v>
          </cell>
        </row>
        <row r="13742">
          <cell r="B13742" t="str">
            <v>PESCADOS</v>
          </cell>
          <cell r="C13742" t="str">
            <v>(-) Custo dos produtos vendidos (CMV)</v>
          </cell>
          <cell r="I13742" t="str">
            <v>abril</v>
          </cell>
          <cell r="N13742">
            <v>1048.5</v>
          </cell>
        </row>
        <row r="13743">
          <cell r="B13743" t="str">
            <v>CARNES E AVES</v>
          </cell>
          <cell r="C13743" t="str">
            <v>(-) Custo dos produtos vendidos (CMV)</v>
          </cell>
          <cell r="I13743" t="str">
            <v>abril</v>
          </cell>
          <cell r="N13743">
            <v>1054.0899999999999</v>
          </cell>
        </row>
        <row r="13744">
          <cell r="B13744" t="str">
            <v>LATICINIOS / OVOS</v>
          </cell>
          <cell r="C13744" t="str">
            <v>(-) Custo dos produtos vendidos (CMV)</v>
          </cell>
          <cell r="I13744" t="str">
            <v>abril</v>
          </cell>
          <cell r="N13744">
            <v>1097.76</v>
          </cell>
        </row>
        <row r="13745">
          <cell r="B13745" t="str">
            <v>PESCADOS</v>
          </cell>
          <cell r="C13745" t="str">
            <v>(-) Custo dos produtos vendidos (CMV)</v>
          </cell>
          <cell r="I13745" t="str">
            <v>abril</v>
          </cell>
          <cell r="N13745">
            <v>1836</v>
          </cell>
        </row>
        <row r="13746">
          <cell r="B13746" t="str">
            <v>CARNES E AVES</v>
          </cell>
          <cell r="C13746" t="str">
            <v>(-) Custo dos produtos vendidos (CMV)</v>
          </cell>
          <cell r="I13746" t="str">
            <v>abril</v>
          </cell>
          <cell r="N13746">
            <v>2351.6</v>
          </cell>
        </row>
        <row r="13747">
          <cell r="B13747" t="str">
            <v>CARNES E AVES</v>
          </cell>
          <cell r="C13747" t="str">
            <v>(-) Custo dos produtos vendidos (CMV)</v>
          </cell>
          <cell r="I13747" t="str">
            <v>abril</v>
          </cell>
          <cell r="N13747">
            <v>2563.88</v>
          </cell>
        </row>
        <row r="13748">
          <cell r="B13748" t="str">
            <v>SECOS - MERCEARIA</v>
          </cell>
          <cell r="C13748" t="str">
            <v>(-) Custo dos produtos vendidos (CMV)</v>
          </cell>
          <cell r="I13748" t="str">
            <v>abril</v>
          </cell>
          <cell r="N13748">
            <v>2929.33</v>
          </cell>
        </row>
        <row r="13749">
          <cell r="B13749" t="str">
            <v>CARNES E AVES</v>
          </cell>
          <cell r="C13749" t="str">
            <v>(-) Custo dos produtos vendidos (CMV)</v>
          </cell>
          <cell r="I13749" t="str">
            <v>abril</v>
          </cell>
          <cell r="N13749">
            <v>3335.03</v>
          </cell>
        </row>
        <row r="13750">
          <cell r="B13750" t="str">
            <v>CARNES E AVES</v>
          </cell>
          <cell r="C13750" t="str">
            <v>(-) Custo dos produtos vendidos (CMV)</v>
          </cell>
          <cell r="I13750" t="str">
            <v>abril</v>
          </cell>
          <cell r="N13750">
            <v>3425.09</v>
          </cell>
        </row>
        <row r="13751">
          <cell r="B13751" t="str">
            <v>CARNES E AVES</v>
          </cell>
          <cell r="C13751" t="str">
            <v>(-) Custo dos produtos vendidos (CMV)</v>
          </cell>
          <cell r="I13751" t="str">
            <v>abril</v>
          </cell>
          <cell r="N13751">
            <v>3846.68</v>
          </cell>
        </row>
        <row r="13752">
          <cell r="B13752" t="str">
            <v>CARNES E AVES</v>
          </cell>
          <cell r="C13752" t="str">
            <v>(-) Custo dos produtos vendidos (CMV)</v>
          </cell>
          <cell r="I13752" t="str">
            <v>abril</v>
          </cell>
          <cell r="N13752">
            <v>5567.43</v>
          </cell>
        </row>
        <row r="13753">
          <cell r="B13753" t="str">
            <v>CARNES E AVES</v>
          </cell>
          <cell r="C13753" t="str">
            <v>(-) Custo dos produtos vendidos (CMV)</v>
          </cell>
          <cell r="I13753" t="str">
            <v>abril</v>
          </cell>
          <cell r="N13753">
            <v>10164.36</v>
          </cell>
        </row>
        <row r="13754">
          <cell r="B13754" t="str">
            <v>HORTIFRUTI</v>
          </cell>
          <cell r="C13754" t="str">
            <v>(-) Custo dos produtos vendidos (CMV)</v>
          </cell>
          <cell r="I13754" t="str">
            <v>abril</v>
          </cell>
          <cell r="N13754">
            <v>126.84</v>
          </cell>
        </row>
        <row r="13755">
          <cell r="B13755" t="str">
            <v>PESCADOS</v>
          </cell>
          <cell r="C13755" t="str">
            <v>(-) Custo dos produtos vendidos (CMV)</v>
          </cell>
          <cell r="I13755" t="str">
            <v>abril</v>
          </cell>
          <cell r="N13755">
            <v>310</v>
          </cell>
        </row>
        <row r="13756">
          <cell r="B13756" t="str">
            <v>BEBIDAS NAO ALCOOLICAS</v>
          </cell>
          <cell r="C13756" t="str">
            <v>(-) Custo dos produtos vendidos (CMV)</v>
          </cell>
          <cell r="I13756" t="str">
            <v>abril</v>
          </cell>
          <cell r="N13756">
            <v>379.6</v>
          </cell>
        </row>
        <row r="13757">
          <cell r="B13757" t="str">
            <v>BEBIDAS ALCOOLICAS</v>
          </cell>
          <cell r="C13757" t="str">
            <v>(-) Custo dos produtos vendidos (CMV)</v>
          </cell>
          <cell r="I13757" t="str">
            <v>abril</v>
          </cell>
          <cell r="N13757">
            <v>386.6</v>
          </cell>
        </row>
        <row r="13758">
          <cell r="B13758" t="str">
            <v>SECOS - MERCEARIA</v>
          </cell>
          <cell r="C13758" t="str">
            <v>(-) Custo dos produtos vendidos (CMV)</v>
          </cell>
          <cell r="I13758" t="str">
            <v>abril</v>
          </cell>
          <cell r="N13758">
            <v>552.84</v>
          </cell>
        </row>
        <row r="13759">
          <cell r="B13759" t="str">
            <v>FRIOS E CONGELADOS</v>
          </cell>
          <cell r="C13759" t="str">
            <v>(-) Custo dos produtos vendidos (CMV)</v>
          </cell>
          <cell r="I13759" t="str">
            <v>abril</v>
          </cell>
          <cell r="N13759">
            <v>583.74</v>
          </cell>
        </row>
        <row r="13760">
          <cell r="B13760" t="str">
            <v>CARNES E AVES</v>
          </cell>
          <cell r="C13760" t="str">
            <v>(-) Custo dos produtos vendidos (CMV)</v>
          </cell>
          <cell r="I13760" t="str">
            <v>abril</v>
          </cell>
          <cell r="N13760">
            <v>607.70000000000005</v>
          </cell>
        </row>
        <row r="13761">
          <cell r="B13761" t="str">
            <v>CARNES E AVES</v>
          </cell>
          <cell r="C13761" t="str">
            <v>(-) Custo dos produtos vendidos (CMV)</v>
          </cell>
          <cell r="I13761" t="str">
            <v>abril</v>
          </cell>
          <cell r="N13761">
            <v>884.08</v>
          </cell>
        </row>
        <row r="13762">
          <cell r="B13762" t="str">
            <v>PAES, MASSAS E SALGADOS</v>
          </cell>
          <cell r="C13762" t="str">
            <v>(-) Custo dos produtos vendidos (CMV)</v>
          </cell>
          <cell r="I13762" t="str">
            <v>abril</v>
          </cell>
          <cell r="N13762">
            <v>1630</v>
          </cell>
        </row>
        <row r="13763">
          <cell r="B13763" t="str">
            <v>PESCADOS</v>
          </cell>
          <cell r="C13763" t="str">
            <v>(-) Custo dos produtos vendidos (CMV)</v>
          </cell>
          <cell r="I13763" t="str">
            <v>abril</v>
          </cell>
          <cell r="N13763">
            <v>1917.6</v>
          </cell>
        </row>
        <row r="13764">
          <cell r="B13764" t="str">
            <v>CARVAO</v>
          </cell>
          <cell r="C13764" t="str">
            <v>(-) Custo dos produtos vendidos (CMV)</v>
          </cell>
          <cell r="I13764" t="str">
            <v>abril</v>
          </cell>
          <cell r="N13764">
            <v>2040</v>
          </cell>
        </row>
        <row r="13765">
          <cell r="B13765" t="str">
            <v>CARNES E AVES</v>
          </cell>
          <cell r="C13765" t="str">
            <v>(-) Custo dos produtos vendidos (CMV)</v>
          </cell>
          <cell r="I13765" t="str">
            <v>abril</v>
          </cell>
          <cell r="N13765">
            <v>3207.96</v>
          </cell>
        </row>
        <row r="13766">
          <cell r="B13766" t="str">
            <v>LATICINIOS / OVOS</v>
          </cell>
          <cell r="C13766" t="str">
            <v>(-) Custo dos produtos vendidos (CMV)</v>
          </cell>
          <cell r="I13766" t="str">
            <v>abril</v>
          </cell>
          <cell r="N13766">
            <v>5734.83</v>
          </cell>
        </row>
        <row r="13767">
          <cell r="B13767" t="str">
            <v>VINHOS</v>
          </cell>
          <cell r="C13767" t="str">
            <v>(-) Custo dos produtos vendidos (CMV)</v>
          </cell>
          <cell r="I13767" t="str">
            <v>abril</v>
          </cell>
          <cell r="N13767">
            <v>14782.71</v>
          </cell>
        </row>
        <row r="13768">
          <cell r="B13768" t="str">
            <v>ENLATADOS E CONSERVAS</v>
          </cell>
          <cell r="C13768" t="str">
            <v>(-) Custo dos produtos vendidos (CMV)</v>
          </cell>
          <cell r="I13768" t="str">
            <v>abril</v>
          </cell>
          <cell r="N13768">
            <v>170.92</v>
          </cell>
        </row>
        <row r="13769">
          <cell r="B13769" t="str">
            <v>ENLATADOS E CONSERVAS</v>
          </cell>
          <cell r="C13769" t="str">
            <v>(-) Custo dos produtos vendidos (CMV)</v>
          </cell>
          <cell r="I13769" t="str">
            <v>abril</v>
          </cell>
          <cell r="N13769">
            <v>266.45</v>
          </cell>
        </row>
        <row r="13770">
          <cell r="B13770" t="str">
            <v>PAES, MASSAS E SALGADOS</v>
          </cell>
          <cell r="C13770" t="str">
            <v>(-) Custo dos produtos vendidos (CMV)</v>
          </cell>
          <cell r="I13770" t="str">
            <v>abril</v>
          </cell>
          <cell r="N13770">
            <v>324</v>
          </cell>
        </row>
        <row r="13771">
          <cell r="B13771" t="str">
            <v>HORTIFRUTI</v>
          </cell>
          <cell r="C13771" t="str">
            <v>(-) Custo dos produtos vendidos (CMV)</v>
          </cell>
          <cell r="I13771" t="str">
            <v>abril</v>
          </cell>
          <cell r="N13771">
            <v>333.2</v>
          </cell>
        </row>
        <row r="13772">
          <cell r="B13772" t="str">
            <v>HORTIFRUTI</v>
          </cell>
          <cell r="C13772" t="str">
            <v>(-) Custo dos produtos vendidos (CMV)</v>
          </cell>
          <cell r="I13772" t="str">
            <v>abril</v>
          </cell>
          <cell r="N13772">
            <v>372.5</v>
          </cell>
        </row>
        <row r="13773">
          <cell r="B13773" t="str">
            <v>FRIOS E CONGELADOS</v>
          </cell>
          <cell r="C13773" t="str">
            <v>(-) Custo dos produtos vendidos (CMV)</v>
          </cell>
          <cell r="I13773" t="str">
            <v>abril</v>
          </cell>
          <cell r="N13773">
            <v>389.16</v>
          </cell>
        </row>
        <row r="13774">
          <cell r="B13774" t="str">
            <v>PAES, MASSAS E SALGADOS</v>
          </cell>
          <cell r="C13774" t="str">
            <v>(-) Custo dos produtos vendidos (CMV)</v>
          </cell>
          <cell r="I13774" t="str">
            <v>abril</v>
          </cell>
          <cell r="N13774">
            <v>462.68</v>
          </cell>
        </row>
        <row r="13775">
          <cell r="B13775" t="str">
            <v>BEBIDAS ALCOOLICAS</v>
          </cell>
          <cell r="C13775" t="str">
            <v>(-) Custo dos produtos vendidos (CMV)</v>
          </cell>
          <cell r="I13775" t="str">
            <v>abril</v>
          </cell>
          <cell r="N13775">
            <v>470.7</v>
          </cell>
        </row>
        <row r="13776">
          <cell r="B13776" t="str">
            <v>SECOS - MERCEARIA</v>
          </cell>
          <cell r="C13776" t="str">
            <v>(-) Custo dos produtos vendidos (CMV)</v>
          </cell>
          <cell r="I13776" t="str">
            <v>abril</v>
          </cell>
          <cell r="N13776">
            <v>485</v>
          </cell>
        </row>
        <row r="13777">
          <cell r="B13777" t="str">
            <v>BEBIDAS ALCOOLICAS</v>
          </cell>
          <cell r="C13777" t="str">
            <v>(-) Custo dos produtos vendidos (CMV)</v>
          </cell>
          <cell r="I13777" t="str">
            <v>abril</v>
          </cell>
          <cell r="N13777">
            <v>490.72</v>
          </cell>
        </row>
        <row r="13778">
          <cell r="B13778" t="str">
            <v>FRIOS E CONGELADOS</v>
          </cell>
          <cell r="C13778" t="str">
            <v>(-) Custo dos produtos vendidos (CMV)</v>
          </cell>
          <cell r="I13778" t="str">
            <v>abril</v>
          </cell>
          <cell r="N13778">
            <v>585.72</v>
          </cell>
        </row>
        <row r="13779">
          <cell r="B13779" t="str">
            <v>CARNES E AVES</v>
          </cell>
          <cell r="C13779" t="str">
            <v>(-) Custo dos produtos vendidos (CMV)</v>
          </cell>
          <cell r="I13779" t="str">
            <v>abril</v>
          </cell>
          <cell r="N13779">
            <v>947.25</v>
          </cell>
        </row>
        <row r="13780">
          <cell r="B13780" t="str">
            <v>PAES, MASSAS E SALGADOS</v>
          </cell>
          <cell r="C13780" t="str">
            <v>(-) Custo dos produtos vendidos (CMV)</v>
          </cell>
          <cell r="I13780" t="str">
            <v>abril</v>
          </cell>
          <cell r="N13780">
            <v>1018.89</v>
          </cell>
        </row>
        <row r="13781">
          <cell r="B13781" t="str">
            <v>CARNES E AVES</v>
          </cell>
          <cell r="C13781" t="str">
            <v>(-) Custo dos produtos vendidos (CMV)</v>
          </cell>
          <cell r="I13781" t="str">
            <v>abril</v>
          </cell>
          <cell r="N13781">
            <v>1070.04</v>
          </cell>
        </row>
        <row r="13782">
          <cell r="B13782" t="str">
            <v>SECOS - MERCEARIA</v>
          </cell>
          <cell r="C13782" t="str">
            <v>(-) Custo dos produtos vendidos (CMV)</v>
          </cell>
          <cell r="I13782" t="str">
            <v>abril</v>
          </cell>
          <cell r="N13782">
            <v>1124.6199999999999</v>
          </cell>
        </row>
        <row r="13783">
          <cell r="B13783" t="str">
            <v>FRIOS E CONGELADOS</v>
          </cell>
          <cell r="C13783" t="str">
            <v>(-) Custo dos produtos vendidos (CMV)</v>
          </cell>
          <cell r="I13783" t="str">
            <v>abril</v>
          </cell>
          <cell r="N13783">
            <v>1127</v>
          </cell>
        </row>
        <row r="13784">
          <cell r="B13784" t="str">
            <v>CERVEJA</v>
          </cell>
          <cell r="C13784" t="str">
            <v>(-) Custo dos produtos vendidos (CMV)</v>
          </cell>
          <cell r="I13784" t="str">
            <v>abril</v>
          </cell>
          <cell r="N13784">
            <v>1594.88</v>
          </cell>
        </row>
        <row r="13785">
          <cell r="B13785" t="str">
            <v>PAES, MASSAS E SALGADOS</v>
          </cell>
          <cell r="C13785" t="str">
            <v>(-) Custo dos produtos vendidos (CMV)</v>
          </cell>
          <cell r="I13785" t="str">
            <v>abril</v>
          </cell>
          <cell r="N13785">
            <v>1711</v>
          </cell>
        </row>
        <row r="13786">
          <cell r="B13786" t="str">
            <v>CARNES E AVES</v>
          </cell>
          <cell r="C13786" t="str">
            <v>(-) Custo dos produtos vendidos (CMV)</v>
          </cell>
          <cell r="I13786" t="str">
            <v>abril</v>
          </cell>
          <cell r="N13786">
            <v>2208.0100000000002</v>
          </cell>
        </row>
        <row r="13787">
          <cell r="B13787" t="str">
            <v>BEBIDAS ALCOOLICAS</v>
          </cell>
          <cell r="C13787" t="str">
            <v>(-) Custo dos produtos vendidos (CMV)</v>
          </cell>
          <cell r="I13787" t="str">
            <v>abril</v>
          </cell>
          <cell r="N13787">
            <v>2415.6</v>
          </cell>
        </row>
        <row r="13788">
          <cell r="B13788" t="str">
            <v>CARNES E AVES</v>
          </cell>
          <cell r="C13788" t="str">
            <v>(-) Custo dos produtos vendidos (CMV)</v>
          </cell>
          <cell r="I13788" t="str">
            <v>abril</v>
          </cell>
          <cell r="N13788">
            <v>2455.84</v>
          </cell>
        </row>
        <row r="13789">
          <cell r="B13789" t="str">
            <v>VINHOS</v>
          </cell>
          <cell r="C13789" t="str">
            <v>(-) Custo dos produtos vendidos (CMV)</v>
          </cell>
          <cell r="I13789" t="str">
            <v>abril</v>
          </cell>
          <cell r="N13789">
            <v>2589.6999999999998</v>
          </cell>
        </row>
        <row r="13790">
          <cell r="B13790" t="str">
            <v>LATICINIOS / OVOS</v>
          </cell>
          <cell r="C13790" t="str">
            <v>(-) Custo dos produtos vendidos (CMV)</v>
          </cell>
          <cell r="I13790" t="str">
            <v>abril</v>
          </cell>
          <cell r="N13790">
            <v>2693.78</v>
          </cell>
        </row>
        <row r="13791">
          <cell r="B13791" t="str">
            <v>CARNES E AVES</v>
          </cell>
          <cell r="C13791" t="str">
            <v>(-) Custo dos produtos vendidos (CMV)</v>
          </cell>
          <cell r="I13791" t="str">
            <v>abril</v>
          </cell>
          <cell r="N13791">
            <v>3127.21</v>
          </cell>
        </row>
        <row r="13792">
          <cell r="B13792" t="str">
            <v>VINHOS</v>
          </cell>
          <cell r="C13792" t="str">
            <v>(-) Custo dos produtos vendidos (CMV)</v>
          </cell>
          <cell r="I13792" t="str">
            <v>abril</v>
          </cell>
          <cell r="N13792">
            <v>3890.7</v>
          </cell>
        </row>
        <row r="13793">
          <cell r="B13793" t="str">
            <v>SECOS - MERCEARIA</v>
          </cell>
          <cell r="C13793" t="str">
            <v>(-) Custo dos produtos vendidos (CMV)</v>
          </cell>
          <cell r="I13793" t="str">
            <v>abril</v>
          </cell>
          <cell r="N13793">
            <v>4474.3999999999996</v>
          </cell>
        </row>
        <row r="13794">
          <cell r="B13794" t="str">
            <v>BEBIDAS NAO ALCOOLICAS</v>
          </cell>
          <cell r="C13794" t="str">
            <v>(-) Custo dos produtos vendidos (CMV)</v>
          </cell>
          <cell r="I13794" t="str">
            <v>abril</v>
          </cell>
          <cell r="N13794">
            <v>4574.3999999999996</v>
          </cell>
        </row>
        <row r="13795">
          <cell r="B13795" t="str">
            <v>BEBIDAS ALCOOLICAS</v>
          </cell>
          <cell r="C13795" t="str">
            <v>(-) Custo dos produtos vendidos (CMV)</v>
          </cell>
          <cell r="I13795" t="str">
            <v>abril</v>
          </cell>
          <cell r="N13795">
            <v>5049.16</v>
          </cell>
        </row>
        <row r="13796">
          <cell r="B13796" t="str">
            <v>CARNES E AVES</v>
          </cell>
          <cell r="C13796" t="str">
            <v>(-) Custo dos produtos vendidos (CMV)</v>
          </cell>
          <cell r="I13796" t="str">
            <v>abril</v>
          </cell>
          <cell r="N13796">
            <v>6266.62</v>
          </cell>
        </row>
        <row r="13797">
          <cell r="B13797" t="str">
            <v>HORTIFRUTI</v>
          </cell>
          <cell r="C13797" t="str">
            <v>(-) Custo dos produtos vendidos (CMV)</v>
          </cell>
          <cell r="I13797" t="str">
            <v>abril</v>
          </cell>
          <cell r="N13797">
            <v>282.32</v>
          </cell>
        </row>
        <row r="13798">
          <cell r="B13798" t="str">
            <v>LATICINIOS / OVOS</v>
          </cell>
          <cell r="C13798" t="str">
            <v>(-) Custo dos produtos vendidos (CMV)</v>
          </cell>
          <cell r="I13798" t="str">
            <v>abril</v>
          </cell>
          <cell r="N13798">
            <v>284.85000000000002</v>
          </cell>
        </row>
        <row r="13799">
          <cell r="B13799" t="str">
            <v>LATICINIOS / OVOS</v>
          </cell>
          <cell r="C13799" t="str">
            <v>(-) Custo dos produtos vendidos (CMV)</v>
          </cell>
          <cell r="I13799" t="str">
            <v>abril</v>
          </cell>
          <cell r="N13799">
            <v>380</v>
          </cell>
        </row>
        <row r="13800">
          <cell r="B13800" t="str">
            <v>BEBIDAS ALCOOLICAS</v>
          </cell>
          <cell r="C13800" t="str">
            <v>(-) Custo dos produtos vendidos (CMV)</v>
          </cell>
          <cell r="I13800" t="str">
            <v>abril</v>
          </cell>
          <cell r="N13800">
            <v>439.6</v>
          </cell>
        </row>
        <row r="13801">
          <cell r="B13801" t="str">
            <v>LATICINIOS / OVOS</v>
          </cell>
          <cell r="C13801" t="str">
            <v>(-) Custo dos produtos vendidos (CMV)</v>
          </cell>
          <cell r="I13801" t="str">
            <v>abril</v>
          </cell>
          <cell r="N13801">
            <v>693.02</v>
          </cell>
        </row>
        <row r="13802">
          <cell r="B13802" t="str">
            <v>PAES, MASSAS E SALGADOS</v>
          </cell>
          <cell r="C13802" t="str">
            <v>(-) Custo dos produtos vendidos (CMV)</v>
          </cell>
          <cell r="I13802" t="str">
            <v>abril</v>
          </cell>
          <cell r="N13802">
            <v>698</v>
          </cell>
        </row>
        <row r="13803">
          <cell r="B13803" t="str">
            <v>SECOS - MERCEARIA</v>
          </cell>
          <cell r="C13803" t="str">
            <v>(-) Custo dos produtos vendidos (CMV)</v>
          </cell>
          <cell r="I13803" t="str">
            <v>abril</v>
          </cell>
          <cell r="N13803">
            <v>831.6</v>
          </cell>
        </row>
        <row r="13804">
          <cell r="B13804" t="str">
            <v>BEBIDAS ALCOOLICAS</v>
          </cell>
          <cell r="C13804" t="str">
            <v>(-) Custo dos produtos vendidos (CMV)</v>
          </cell>
          <cell r="I13804" t="str">
            <v>abril</v>
          </cell>
          <cell r="N13804">
            <v>1007.4</v>
          </cell>
        </row>
        <row r="13805">
          <cell r="B13805" t="str">
            <v>CARVAO</v>
          </cell>
          <cell r="C13805" t="str">
            <v>(-) Custo dos produtos vendidos (CMV)</v>
          </cell>
          <cell r="I13805" t="str">
            <v>abril</v>
          </cell>
          <cell r="N13805">
            <v>1224</v>
          </cell>
        </row>
        <row r="13806">
          <cell r="B13806" t="str">
            <v>SECOS - MERCEARIA</v>
          </cell>
          <cell r="C13806" t="str">
            <v>(-) Custo dos produtos vendidos (CMV)</v>
          </cell>
          <cell r="I13806" t="str">
            <v>abril</v>
          </cell>
          <cell r="N13806">
            <v>1259.3</v>
          </cell>
        </row>
        <row r="13807">
          <cell r="B13807" t="str">
            <v>PESCADOS</v>
          </cell>
          <cell r="C13807" t="str">
            <v>(-) Custo dos produtos vendidos (CMV)</v>
          </cell>
          <cell r="I13807" t="str">
            <v>abril</v>
          </cell>
          <cell r="N13807">
            <v>1782</v>
          </cell>
        </row>
        <row r="13808">
          <cell r="B13808" t="str">
            <v>CARNES E AVES</v>
          </cell>
          <cell r="C13808" t="str">
            <v>(-) Custo dos produtos vendidos (CMV)</v>
          </cell>
          <cell r="I13808" t="str">
            <v>abril</v>
          </cell>
          <cell r="N13808">
            <v>2116.9</v>
          </cell>
        </row>
        <row r="13809">
          <cell r="B13809" t="str">
            <v>LATICINIOS / OVOS</v>
          </cell>
          <cell r="C13809" t="str">
            <v>(-) Custo dos produtos vendidos (CMV)</v>
          </cell>
          <cell r="I13809" t="str">
            <v>abril</v>
          </cell>
          <cell r="N13809">
            <v>2164.94</v>
          </cell>
        </row>
        <row r="13810">
          <cell r="B13810" t="str">
            <v>BEBIDAS NAO ALCOOLICAS</v>
          </cell>
          <cell r="C13810" t="str">
            <v>(-) Custo dos produtos vendidos (CMV)</v>
          </cell>
          <cell r="I13810" t="str">
            <v>abril</v>
          </cell>
          <cell r="N13810">
            <v>2705.08</v>
          </cell>
        </row>
        <row r="13811">
          <cell r="B13811" t="str">
            <v>PESCADOS</v>
          </cell>
          <cell r="C13811" t="str">
            <v>(-) Custo dos produtos vendidos (CMV)</v>
          </cell>
          <cell r="I13811" t="str">
            <v>abril</v>
          </cell>
          <cell r="N13811">
            <v>3220</v>
          </cell>
        </row>
        <row r="13812">
          <cell r="B13812" t="str">
            <v>CARNES E AVES</v>
          </cell>
          <cell r="C13812" t="str">
            <v>(-) Custo dos produtos vendidos (CMV)</v>
          </cell>
          <cell r="I13812" t="str">
            <v>abril</v>
          </cell>
          <cell r="N13812">
            <v>7189.07</v>
          </cell>
        </row>
        <row r="13813">
          <cell r="B13813" t="str">
            <v>HORTIFRUTI</v>
          </cell>
          <cell r="C13813" t="str">
            <v>(-) Custo dos produtos vendidos (CMV)</v>
          </cell>
          <cell r="I13813" t="str">
            <v>abril</v>
          </cell>
          <cell r="N13813">
            <v>7337.42</v>
          </cell>
        </row>
        <row r="13814">
          <cell r="B13814" t="str">
            <v>PESCADOS</v>
          </cell>
          <cell r="C13814" t="str">
            <v>(-) Custo dos produtos vendidos (CMV)</v>
          </cell>
          <cell r="I13814" t="str">
            <v>abril</v>
          </cell>
          <cell r="N13814">
            <v>155</v>
          </cell>
        </row>
        <row r="13815">
          <cell r="B13815" t="str">
            <v>PAES, MASSAS E SALGADOS</v>
          </cell>
          <cell r="C13815" t="str">
            <v>(-) Custo dos produtos vendidos (CMV)</v>
          </cell>
          <cell r="I13815" t="str">
            <v>abril</v>
          </cell>
          <cell r="N13815">
            <v>288</v>
          </cell>
        </row>
        <row r="13816">
          <cell r="B13816" t="str">
            <v>FRIOS E CONGELADOS</v>
          </cell>
          <cell r="C13816" t="str">
            <v>(-) Custo dos produtos vendidos (CMV)</v>
          </cell>
          <cell r="I13816" t="str">
            <v>abril</v>
          </cell>
          <cell r="N13816">
            <v>328.2</v>
          </cell>
        </row>
        <row r="13817">
          <cell r="B13817" t="str">
            <v>SECOS - MERCEARIA</v>
          </cell>
          <cell r="C13817" t="str">
            <v>(-) Custo dos produtos vendidos (CMV)</v>
          </cell>
          <cell r="I13817" t="str">
            <v>abril</v>
          </cell>
          <cell r="N13817">
            <v>618</v>
          </cell>
        </row>
        <row r="13818">
          <cell r="B13818" t="str">
            <v>GELO</v>
          </cell>
          <cell r="C13818" t="str">
            <v>(-) Custo dos produtos vendidos (CMV)</v>
          </cell>
          <cell r="I13818" t="str">
            <v>abril</v>
          </cell>
          <cell r="N13818">
            <v>913.4</v>
          </cell>
        </row>
        <row r="13819">
          <cell r="B13819" t="str">
            <v>PAES, MASSAS E SALGADOS</v>
          </cell>
          <cell r="C13819" t="str">
            <v>(-) Custo dos produtos vendidos (CMV)</v>
          </cell>
          <cell r="I13819" t="str">
            <v>abril</v>
          </cell>
          <cell r="N13819">
            <v>915.45</v>
          </cell>
        </row>
        <row r="13820">
          <cell r="B13820" t="str">
            <v>BEBIDAS NAO ALCOOLICAS</v>
          </cell>
          <cell r="C13820" t="str">
            <v>(-) Custo dos produtos vendidos (CMV)</v>
          </cell>
          <cell r="I13820" t="str">
            <v>abril</v>
          </cell>
          <cell r="N13820">
            <v>1289.0899999999999</v>
          </cell>
        </row>
        <row r="13821">
          <cell r="B13821" t="str">
            <v>BEBIDAS ALCOOLICAS</v>
          </cell>
          <cell r="C13821" t="str">
            <v>(-) Custo dos produtos vendidos (CMV)</v>
          </cell>
          <cell r="I13821" t="str">
            <v>abril</v>
          </cell>
          <cell r="N13821">
            <v>1502.99</v>
          </cell>
        </row>
        <row r="13822">
          <cell r="B13822" t="str">
            <v>PESCADOS</v>
          </cell>
          <cell r="C13822" t="str">
            <v>(-) Custo dos produtos vendidos (CMV)</v>
          </cell>
          <cell r="I13822" t="str">
            <v>abril</v>
          </cell>
          <cell r="N13822">
            <v>3622.35</v>
          </cell>
        </row>
        <row r="13823">
          <cell r="B13823" t="str">
            <v>CARNES E AVES</v>
          </cell>
          <cell r="C13823" t="str">
            <v>(-) Custo dos produtos vendidos (CMV)</v>
          </cell>
          <cell r="I13823" t="str">
            <v>abril</v>
          </cell>
          <cell r="N13823">
            <v>3643.35</v>
          </cell>
        </row>
        <row r="13824">
          <cell r="B13824" t="str">
            <v>CARNES E AVES</v>
          </cell>
          <cell r="C13824" t="str">
            <v>(-) Custo dos produtos vendidos (CMV)</v>
          </cell>
          <cell r="I13824" t="str">
            <v>abril</v>
          </cell>
          <cell r="N13824">
            <v>6930.47</v>
          </cell>
        </row>
        <row r="13825">
          <cell r="B13825" t="str">
            <v>PAES, MASSAS E SALGADOS</v>
          </cell>
          <cell r="C13825" t="str">
            <v>(-) Custo dos produtos vendidos (CMV)</v>
          </cell>
          <cell r="I13825" t="str">
            <v>abril</v>
          </cell>
          <cell r="N13825">
            <v>125.1</v>
          </cell>
        </row>
        <row r="13826">
          <cell r="B13826" t="str">
            <v>PAES, MASSAS E SALGADOS</v>
          </cell>
          <cell r="C13826" t="str">
            <v>(-) Custo dos produtos vendidos (CMV)</v>
          </cell>
          <cell r="I13826" t="str">
            <v>maio</v>
          </cell>
          <cell r="N13826">
            <v>2770</v>
          </cell>
        </row>
        <row r="13827">
          <cell r="B13827" t="str">
            <v>VINHOS</v>
          </cell>
          <cell r="C13827" t="str">
            <v>(-) Custo dos produtos vendidos (CMV)</v>
          </cell>
          <cell r="I13827" t="str">
            <v>maio</v>
          </cell>
          <cell r="N13827">
            <v>10722.2</v>
          </cell>
        </row>
        <row r="13828">
          <cell r="B13828" t="str">
            <v>VINHOS</v>
          </cell>
          <cell r="C13828" t="str">
            <v>(-) Custo dos produtos vendidos (CMV)</v>
          </cell>
          <cell r="I13828" t="str">
            <v>maio</v>
          </cell>
          <cell r="N13828">
            <v>676.19</v>
          </cell>
        </row>
        <row r="13829">
          <cell r="B13829" t="str">
            <v>PESCADOS</v>
          </cell>
          <cell r="C13829" t="str">
            <v>(-) Custo dos produtos vendidos (CMV)</v>
          </cell>
          <cell r="I13829" t="str">
            <v>maio</v>
          </cell>
          <cell r="N13829">
            <v>1048.5</v>
          </cell>
        </row>
        <row r="13830">
          <cell r="B13830" t="str">
            <v>HORTIFRUTI</v>
          </cell>
          <cell r="C13830" t="str">
            <v>(-) Custo dos produtos vendidos (CMV)</v>
          </cell>
          <cell r="I13830" t="str">
            <v>maio</v>
          </cell>
          <cell r="N13830">
            <v>333.2</v>
          </cell>
        </row>
        <row r="13831">
          <cell r="B13831" t="str">
            <v>BEBIDAS ALCOOLICAS</v>
          </cell>
          <cell r="C13831" t="str">
            <v>(-) Custo dos produtos vendidos (CMV)</v>
          </cell>
          <cell r="I13831" t="str">
            <v>maio</v>
          </cell>
          <cell r="N13831">
            <v>515.6</v>
          </cell>
        </row>
        <row r="13832">
          <cell r="B13832" t="str">
            <v>PESCADOS</v>
          </cell>
          <cell r="C13832" t="str">
            <v>(-) Custo dos produtos vendidos (CMV)</v>
          </cell>
          <cell r="I13832" t="str">
            <v>maio</v>
          </cell>
          <cell r="N13832">
            <v>1699</v>
          </cell>
        </row>
        <row r="13833">
          <cell r="B13833" t="str">
            <v>SECOS - MERCEARIA</v>
          </cell>
          <cell r="C13833" t="str">
            <v>(-) Custo dos produtos vendidos (CMV)</v>
          </cell>
          <cell r="I13833" t="str">
            <v>maio</v>
          </cell>
          <cell r="N13833">
            <v>1182.01</v>
          </cell>
        </row>
        <row r="13834">
          <cell r="B13834" t="str">
            <v>CARNES E AVES</v>
          </cell>
          <cell r="C13834" t="str">
            <v>(-) Custo dos produtos vendidos (CMV)</v>
          </cell>
          <cell r="I13834" t="str">
            <v>maio</v>
          </cell>
          <cell r="N13834">
            <v>2564.64</v>
          </cell>
        </row>
        <row r="13835">
          <cell r="B13835" t="str">
            <v>CARNES E AVES</v>
          </cell>
          <cell r="C13835" t="str">
            <v>(-) Custo dos produtos vendidos (CMV)</v>
          </cell>
          <cell r="I13835" t="str">
            <v>maio</v>
          </cell>
          <cell r="N13835">
            <v>10164.35</v>
          </cell>
        </row>
        <row r="13836">
          <cell r="B13836" t="str">
            <v>LATICINIOS / OVOS</v>
          </cell>
          <cell r="C13836" t="str">
            <v>(-) Custo dos produtos vendidos (CMV)</v>
          </cell>
          <cell r="I13836" t="str">
            <v>maio</v>
          </cell>
          <cell r="N13836">
            <v>4916.4399999999996</v>
          </cell>
        </row>
        <row r="13837">
          <cell r="B13837" t="str">
            <v>FRIOS E CONGELADOS</v>
          </cell>
          <cell r="C13837" t="str">
            <v>(-) Custo dos produtos vendidos (CMV)</v>
          </cell>
          <cell r="I13837" t="str">
            <v>maio</v>
          </cell>
          <cell r="N13837">
            <v>440</v>
          </cell>
        </row>
        <row r="13838">
          <cell r="B13838" t="str">
            <v>CARVAO</v>
          </cell>
          <cell r="C13838" t="str">
            <v>(-) Custo dos produtos vendidos (CMV)</v>
          </cell>
          <cell r="I13838" t="str">
            <v>maio</v>
          </cell>
          <cell r="N13838">
            <v>816</v>
          </cell>
        </row>
        <row r="13839">
          <cell r="B13839" t="str">
            <v>HORTIFRUTI</v>
          </cell>
          <cell r="C13839" t="str">
            <v>(-) Custo dos produtos vendidos (CMV)</v>
          </cell>
          <cell r="I13839" t="str">
            <v>maio</v>
          </cell>
          <cell r="N13839">
            <v>4905.3500000000004</v>
          </cell>
        </row>
        <row r="13840">
          <cell r="B13840" t="str">
            <v>PESCADOS</v>
          </cell>
          <cell r="C13840" t="str">
            <v>(-) Custo dos produtos vendidos (CMV)</v>
          </cell>
          <cell r="I13840" t="str">
            <v>maio</v>
          </cell>
          <cell r="N13840">
            <v>155</v>
          </cell>
        </row>
        <row r="13841">
          <cell r="B13841" t="str">
            <v>CARNES E AVES</v>
          </cell>
          <cell r="C13841" t="str">
            <v>(-) Custo dos produtos vendidos (CMV)</v>
          </cell>
          <cell r="I13841" t="str">
            <v>maio</v>
          </cell>
          <cell r="N13841">
            <v>2351.6</v>
          </cell>
        </row>
        <row r="13842">
          <cell r="B13842" t="str">
            <v>CARNES E AVES</v>
          </cell>
          <cell r="C13842" t="str">
            <v>(-) Custo dos produtos vendidos (CMV)</v>
          </cell>
          <cell r="I13842" t="str">
            <v>maio</v>
          </cell>
          <cell r="N13842">
            <v>818.09</v>
          </cell>
        </row>
        <row r="13843">
          <cell r="B13843" t="str">
            <v>LATICINIOS / OVOS</v>
          </cell>
          <cell r="C13843" t="str">
            <v>(-) Custo dos produtos vendidos (CMV)</v>
          </cell>
          <cell r="I13843" t="str">
            <v>maio</v>
          </cell>
          <cell r="N13843">
            <v>379.8</v>
          </cell>
        </row>
        <row r="13844">
          <cell r="B13844" t="str">
            <v>SECOS - MERCEARIA</v>
          </cell>
          <cell r="C13844" t="str">
            <v>(-) Custo dos produtos vendidos (CMV)</v>
          </cell>
          <cell r="I13844" t="str">
            <v>maio</v>
          </cell>
          <cell r="N13844">
            <v>573.74</v>
          </cell>
        </row>
        <row r="13845">
          <cell r="B13845" t="str">
            <v>BEBIDAS NAO ALCOOLICAS</v>
          </cell>
          <cell r="C13845" t="str">
            <v>(-) Custo dos produtos vendidos (CMV)</v>
          </cell>
          <cell r="I13845" t="str">
            <v>maio</v>
          </cell>
          <cell r="N13845">
            <v>460.4</v>
          </cell>
        </row>
        <row r="13846">
          <cell r="B13846" t="str">
            <v>SECOS - MERCEARIA</v>
          </cell>
          <cell r="C13846" t="str">
            <v>(-) Custo dos produtos vendidos (CMV)</v>
          </cell>
          <cell r="I13846" t="str">
            <v>maio</v>
          </cell>
          <cell r="N13846">
            <v>992.74</v>
          </cell>
        </row>
        <row r="13847">
          <cell r="B13847" t="str">
            <v>HORTIFRUTI</v>
          </cell>
          <cell r="C13847" t="str">
            <v>(-) Custo dos produtos vendidos (CMV)</v>
          </cell>
          <cell r="I13847" t="str">
            <v>maio</v>
          </cell>
          <cell r="N13847">
            <v>440.4</v>
          </cell>
        </row>
        <row r="13848">
          <cell r="B13848" t="str">
            <v>BEBIDAS ALCOOLICAS</v>
          </cell>
          <cell r="C13848" t="str">
            <v>(-) Custo dos produtos vendidos (CMV)</v>
          </cell>
          <cell r="I13848" t="str">
            <v>maio</v>
          </cell>
          <cell r="N13848">
            <v>490.72</v>
          </cell>
        </row>
        <row r="13849">
          <cell r="B13849" t="str">
            <v>PESCADOS</v>
          </cell>
          <cell r="C13849" t="str">
            <v>(-) Custo dos produtos vendidos (CMV)</v>
          </cell>
          <cell r="I13849" t="str">
            <v>maio</v>
          </cell>
          <cell r="N13849">
            <v>1198.5</v>
          </cell>
        </row>
        <row r="13850">
          <cell r="B13850" t="str">
            <v>CARNES E AVES</v>
          </cell>
          <cell r="C13850" t="str">
            <v>(-) Custo dos produtos vendidos (CMV)</v>
          </cell>
          <cell r="I13850" t="str">
            <v>maio</v>
          </cell>
          <cell r="N13850">
            <v>3981.34</v>
          </cell>
        </row>
        <row r="13851">
          <cell r="B13851" t="str">
            <v>CARNES E AVES</v>
          </cell>
          <cell r="C13851" t="str">
            <v>(-) Custo dos produtos vendidos (CMV)</v>
          </cell>
          <cell r="I13851" t="str">
            <v>maio</v>
          </cell>
          <cell r="N13851">
            <v>1811.46</v>
          </cell>
        </row>
        <row r="13852">
          <cell r="B13852" t="str">
            <v>BEBIDAS ALCOOLICAS</v>
          </cell>
          <cell r="C13852" t="str">
            <v>(-) Custo dos produtos vendidos (CMV)</v>
          </cell>
          <cell r="I13852" t="str">
            <v>maio</v>
          </cell>
          <cell r="N13852">
            <v>413.4</v>
          </cell>
        </row>
        <row r="13853">
          <cell r="B13853" t="str">
            <v>BEBIDAS NAO ALCOOLICAS</v>
          </cell>
          <cell r="C13853" t="str">
            <v>(-) Custo dos produtos vendidos (CMV)</v>
          </cell>
          <cell r="I13853" t="str">
            <v>maio</v>
          </cell>
          <cell r="N13853">
            <v>272.62</v>
          </cell>
        </row>
        <row r="13854">
          <cell r="B13854" t="str">
            <v>CARNES E AVES</v>
          </cell>
          <cell r="C13854" t="str">
            <v>(-) Custo dos produtos vendidos (CMV)</v>
          </cell>
          <cell r="I13854" t="str">
            <v>maio</v>
          </cell>
          <cell r="N13854">
            <v>2119.79</v>
          </cell>
        </row>
        <row r="13855">
          <cell r="B13855" t="str">
            <v>PAES, MASSAS E SALGADOS</v>
          </cell>
          <cell r="C13855" t="str">
            <v>(-) Custo dos produtos vendidos (CMV)</v>
          </cell>
          <cell r="I13855" t="str">
            <v>maio</v>
          </cell>
          <cell r="N13855">
            <v>1475</v>
          </cell>
        </row>
        <row r="13856">
          <cell r="B13856" t="str">
            <v>BEBIDAS NAO ALCOOLICAS</v>
          </cell>
          <cell r="C13856" t="str">
            <v>(-) Custo dos produtos vendidos (CMV)</v>
          </cell>
          <cell r="I13856" t="str">
            <v>maio</v>
          </cell>
          <cell r="N13856">
            <v>4574.3999999999996</v>
          </cell>
        </row>
        <row r="13857">
          <cell r="B13857" t="str">
            <v>BEBIDAS NAO ALCOOLICAS</v>
          </cell>
          <cell r="C13857" t="str">
            <v>(-) Custo dos produtos vendidos (CMV)</v>
          </cell>
          <cell r="I13857" t="str">
            <v>maio</v>
          </cell>
          <cell r="N13857">
            <v>949.92</v>
          </cell>
        </row>
        <row r="13858">
          <cell r="B13858" t="str">
            <v>BEBIDAS NAO ALCOOLICAS</v>
          </cell>
          <cell r="C13858" t="str">
            <v>(-) Custo dos produtos vendidos (CMV)</v>
          </cell>
          <cell r="I13858" t="str">
            <v>maio</v>
          </cell>
          <cell r="N13858">
            <v>738.26</v>
          </cell>
        </row>
        <row r="13859">
          <cell r="B13859" t="str">
            <v>PAES, MASSAS E SALGADOS</v>
          </cell>
          <cell r="C13859" t="str">
            <v>(-) Custo dos produtos vendidos (CMV)</v>
          </cell>
          <cell r="I13859" t="str">
            <v>maio</v>
          </cell>
          <cell r="N13859">
            <v>1579</v>
          </cell>
        </row>
        <row r="13860">
          <cell r="B13860" t="str">
            <v>PESCADOS</v>
          </cell>
          <cell r="C13860" t="str">
            <v>(-) Custo dos produtos vendidos (CMV)</v>
          </cell>
          <cell r="I13860" t="str">
            <v>maio</v>
          </cell>
          <cell r="N13860">
            <v>5720.56</v>
          </cell>
        </row>
        <row r="13861">
          <cell r="B13861" t="str">
            <v>PAES, MASSAS E SALGADOS</v>
          </cell>
          <cell r="C13861" t="str">
            <v>(-) Custo dos produtos vendidos (CMV)</v>
          </cell>
          <cell r="I13861" t="str">
            <v>maio</v>
          </cell>
          <cell r="N13861">
            <v>808</v>
          </cell>
        </row>
        <row r="13862">
          <cell r="B13862" t="str">
            <v>CERVEJA</v>
          </cell>
          <cell r="C13862" t="str">
            <v>(-) Custo dos produtos vendidos (CMV)</v>
          </cell>
          <cell r="I13862" t="str">
            <v>maio</v>
          </cell>
          <cell r="N13862">
            <v>1449.98</v>
          </cell>
        </row>
        <row r="13863">
          <cell r="B13863" t="str">
            <v>CARNES E AVES</v>
          </cell>
          <cell r="C13863" t="str">
            <v>(-) Custo dos produtos vendidos (CMV)</v>
          </cell>
          <cell r="I13863" t="str">
            <v>maio</v>
          </cell>
          <cell r="N13863">
            <v>2488.1</v>
          </cell>
        </row>
        <row r="13864">
          <cell r="B13864" t="str">
            <v>CARNES E AVES</v>
          </cell>
          <cell r="C13864" t="str">
            <v>(-) Custo dos produtos vendidos (CMV)</v>
          </cell>
          <cell r="I13864" t="str">
            <v>maio</v>
          </cell>
          <cell r="N13864">
            <v>477.6</v>
          </cell>
        </row>
        <row r="13865">
          <cell r="B13865" t="str">
            <v>BEBIDAS ALCOOLICAS</v>
          </cell>
          <cell r="C13865" t="str">
            <v>(-) Custo dos produtos vendidos (CMV)</v>
          </cell>
          <cell r="I13865" t="str">
            <v>maio</v>
          </cell>
          <cell r="N13865">
            <v>765.24</v>
          </cell>
        </row>
        <row r="13866">
          <cell r="B13866" t="str">
            <v>PAES, MASSAS E SALGADOS</v>
          </cell>
          <cell r="C13866" t="str">
            <v>(-) Custo dos produtos vendidos (CMV)</v>
          </cell>
          <cell r="I13866" t="str">
            <v>maio</v>
          </cell>
          <cell r="N13866">
            <v>570.87</v>
          </cell>
        </row>
        <row r="13867">
          <cell r="B13867" t="str">
            <v>SECOS - MERCEARIA</v>
          </cell>
          <cell r="C13867" t="str">
            <v>(-) Custo dos produtos vendidos (CMV)</v>
          </cell>
          <cell r="I13867" t="str">
            <v>maio</v>
          </cell>
          <cell r="N13867">
            <v>254.93</v>
          </cell>
        </row>
        <row r="13868">
          <cell r="B13868" t="str">
            <v>VINHOS</v>
          </cell>
          <cell r="C13868" t="str">
            <v>(-) Custo dos produtos vendidos (CMV)</v>
          </cell>
          <cell r="I13868" t="str">
            <v>maio</v>
          </cell>
          <cell r="N13868">
            <v>3890.7</v>
          </cell>
        </row>
        <row r="13869">
          <cell r="B13869" t="str">
            <v>VINHOS</v>
          </cell>
          <cell r="C13869" t="str">
            <v>(-) Custo dos produtos vendidos (CMV)</v>
          </cell>
          <cell r="I13869" t="str">
            <v>maio</v>
          </cell>
          <cell r="N13869">
            <v>4727</v>
          </cell>
        </row>
        <row r="13870">
          <cell r="B13870" t="str">
            <v>BEBIDAS ALCOOLICAS</v>
          </cell>
          <cell r="C13870" t="str">
            <v>(-) Custo dos produtos vendidos (CMV)</v>
          </cell>
          <cell r="I13870" t="str">
            <v>maio</v>
          </cell>
          <cell r="N13870">
            <v>2248.1999999999998</v>
          </cell>
        </row>
        <row r="13871">
          <cell r="B13871" t="str">
            <v>CARNES E AVES</v>
          </cell>
          <cell r="C13871" t="str">
            <v>(-) Custo dos produtos vendidos (CMV)</v>
          </cell>
          <cell r="I13871" t="str">
            <v>maio</v>
          </cell>
          <cell r="N13871">
            <v>2456.58</v>
          </cell>
        </row>
        <row r="13872">
          <cell r="B13872" t="str">
            <v>PESCADOS</v>
          </cell>
          <cell r="C13872" t="str">
            <v>(-) Custo dos produtos vendidos (CMV)</v>
          </cell>
          <cell r="I13872" t="str">
            <v>maio</v>
          </cell>
          <cell r="N13872">
            <v>1198.5</v>
          </cell>
        </row>
        <row r="13873">
          <cell r="B13873" t="str">
            <v>PESCADOS</v>
          </cell>
          <cell r="C13873" t="str">
            <v>(-) Custo dos produtos vendidos (CMV)</v>
          </cell>
          <cell r="I13873" t="str">
            <v>maio</v>
          </cell>
          <cell r="N13873">
            <v>3220</v>
          </cell>
        </row>
        <row r="13874">
          <cell r="B13874" t="str">
            <v>PAES, MASSAS E SALGADOS</v>
          </cell>
          <cell r="C13874" t="str">
            <v>(-) Custo dos produtos vendidos (CMV)</v>
          </cell>
          <cell r="I13874" t="str">
            <v>maio</v>
          </cell>
          <cell r="N13874">
            <v>199</v>
          </cell>
        </row>
        <row r="13875">
          <cell r="B13875" t="str">
            <v>LATICINIOS / OVOS</v>
          </cell>
          <cell r="C13875" t="str">
            <v>(-) Custo dos produtos vendidos (CMV)</v>
          </cell>
          <cell r="I13875" t="str">
            <v>maio</v>
          </cell>
          <cell r="N13875">
            <v>7031.33</v>
          </cell>
        </row>
        <row r="13876">
          <cell r="B13876" t="str">
            <v>CARVAO</v>
          </cell>
          <cell r="C13876" t="str">
            <v>(-) Custo dos produtos vendidos (CMV)</v>
          </cell>
          <cell r="I13876" t="str">
            <v>maio</v>
          </cell>
          <cell r="N13876">
            <v>2040</v>
          </cell>
        </row>
        <row r="13877">
          <cell r="B13877" t="str">
            <v>CARNES E AVES</v>
          </cell>
          <cell r="C13877" t="str">
            <v>(-) Custo dos produtos vendidos (CMV)</v>
          </cell>
          <cell r="I13877" t="str">
            <v>maio</v>
          </cell>
          <cell r="N13877">
            <v>1862.71</v>
          </cell>
        </row>
        <row r="13878">
          <cell r="B13878" t="str">
            <v>SECOS - MERCEARIA</v>
          </cell>
          <cell r="C13878" t="str">
            <v>(-) Custo dos produtos vendidos (CMV)</v>
          </cell>
          <cell r="I13878" t="str">
            <v>maio</v>
          </cell>
          <cell r="N13878">
            <v>989.72</v>
          </cell>
        </row>
        <row r="13879">
          <cell r="B13879" t="str">
            <v>CERVEJA</v>
          </cell>
          <cell r="C13879" t="str">
            <v>(-) Custo dos produtos vendidos (CMV)</v>
          </cell>
          <cell r="I13879" t="str">
            <v>maio</v>
          </cell>
          <cell r="N13879">
            <v>2169.6999999999998</v>
          </cell>
        </row>
        <row r="13880">
          <cell r="B13880" t="str">
            <v>BEBIDAS NAO ALCOOLICAS</v>
          </cell>
          <cell r="C13880" t="str">
            <v>(-) Custo dos produtos vendidos (CMV)</v>
          </cell>
          <cell r="I13880" t="str">
            <v>maio</v>
          </cell>
          <cell r="N13880">
            <v>506.68</v>
          </cell>
        </row>
        <row r="13881">
          <cell r="B13881" t="str">
            <v>BEBIDAS NAO ALCOOLICAS</v>
          </cell>
          <cell r="C13881" t="str">
            <v>(-) Custo dos produtos vendidos (CMV)</v>
          </cell>
          <cell r="I13881" t="str">
            <v>maio</v>
          </cell>
          <cell r="N13881">
            <v>2543.4299999999998</v>
          </cell>
        </row>
        <row r="13882">
          <cell r="B13882" t="str">
            <v>CARNES E AVES</v>
          </cell>
          <cell r="C13882" t="str">
            <v>(-) Custo dos produtos vendidos (CMV)</v>
          </cell>
          <cell r="I13882" t="str">
            <v>maio</v>
          </cell>
          <cell r="N13882">
            <v>6174.47</v>
          </cell>
        </row>
        <row r="13883">
          <cell r="B13883" t="str">
            <v>LATICINIOS / OVOS</v>
          </cell>
          <cell r="C13883" t="str">
            <v>(-) Custo dos produtos vendidos (CMV)</v>
          </cell>
          <cell r="I13883" t="str">
            <v>maio</v>
          </cell>
          <cell r="N13883">
            <v>189.9</v>
          </cell>
        </row>
        <row r="13884">
          <cell r="B13884" t="str">
            <v>GELO</v>
          </cell>
          <cell r="C13884" t="str">
            <v>(-) Custo dos produtos vendidos (CMV)</v>
          </cell>
          <cell r="I13884" t="str">
            <v>maio</v>
          </cell>
          <cell r="N13884">
            <v>466.2</v>
          </cell>
        </row>
        <row r="13885">
          <cell r="B13885" t="str">
            <v>SECOS - MERCEARIA</v>
          </cell>
          <cell r="C13885" t="str">
            <v>(-) Custo dos produtos vendidos (CMV)</v>
          </cell>
          <cell r="I13885" t="str">
            <v>maio</v>
          </cell>
          <cell r="N13885">
            <v>376.85</v>
          </cell>
        </row>
        <row r="13886">
          <cell r="B13886" t="str">
            <v>PESCADOS</v>
          </cell>
          <cell r="C13886" t="str">
            <v>(-) Custo dos produtos vendidos (CMV)</v>
          </cell>
          <cell r="I13886" t="str">
            <v>maio</v>
          </cell>
          <cell r="N13886">
            <v>1094</v>
          </cell>
        </row>
        <row r="13887">
          <cell r="B13887" t="str">
            <v>BEBIDAS ALCOOLICAS</v>
          </cell>
          <cell r="C13887" t="str">
            <v>(-) Custo dos produtos vendidos (CMV)</v>
          </cell>
          <cell r="I13887" t="str">
            <v>maio</v>
          </cell>
          <cell r="N13887">
            <v>1502.99</v>
          </cell>
        </row>
        <row r="13888">
          <cell r="B13888" t="str">
            <v>SECOS - MERCEARIA</v>
          </cell>
          <cell r="C13888" t="str">
            <v>(-) Custo dos produtos vendidos (CMV)</v>
          </cell>
          <cell r="I13888" t="str">
            <v>maio</v>
          </cell>
          <cell r="N13888">
            <v>1952.88</v>
          </cell>
        </row>
        <row r="13889">
          <cell r="B13889" t="str">
            <v>BEBIDAS ALCOOLICAS</v>
          </cell>
          <cell r="C13889" t="str">
            <v>(-) Custo dos produtos vendidos (CMV)</v>
          </cell>
          <cell r="I13889" t="str">
            <v>maio</v>
          </cell>
          <cell r="N13889">
            <v>1527.27</v>
          </cell>
        </row>
        <row r="13890">
          <cell r="B13890" t="str">
            <v>CARNES E AVES</v>
          </cell>
          <cell r="C13890" t="str">
            <v>(-) Custo dos produtos vendidos (CMV)</v>
          </cell>
          <cell r="I13890" t="str">
            <v>maio</v>
          </cell>
          <cell r="N13890">
            <v>3537.12</v>
          </cell>
        </row>
        <row r="13891">
          <cell r="B13891" t="str">
            <v>PESCADOS</v>
          </cell>
          <cell r="C13891" t="str">
            <v>(-) Custo dos produtos vendidos (CMV)</v>
          </cell>
          <cell r="I13891" t="str">
            <v>maio</v>
          </cell>
          <cell r="N13891">
            <v>2730.56</v>
          </cell>
        </row>
        <row r="13892">
          <cell r="B13892" t="str">
            <v>CERVEJA</v>
          </cell>
          <cell r="C13892" t="str">
            <v>(-) Custo dos produtos vendidos (CMV)</v>
          </cell>
          <cell r="I13892" t="str">
            <v>maio</v>
          </cell>
          <cell r="N13892">
            <v>1477.03</v>
          </cell>
        </row>
        <row r="13893">
          <cell r="B13893" t="str">
            <v>CERVEJA</v>
          </cell>
          <cell r="C13893" t="str">
            <v>(-) Custo dos produtos vendidos (CMV)</v>
          </cell>
          <cell r="I13893" t="str">
            <v>maio</v>
          </cell>
          <cell r="N13893">
            <v>1516.76</v>
          </cell>
        </row>
        <row r="13894">
          <cell r="B13894" t="str">
            <v>CARNES E AVES</v>
          </cell>
          <cell r="C13894" t="str">
            <v>(-) Custo dos produtos vendidos (CMV)</v>
          </cell>
          <cell r="I13894" t="str">
            <v>maio</v>
          </cell>
          <cell r="N13894">
            <v>1042.51</v>
          </cell>
        </row>
        <row r="13895">
          <cell r="B13895" t="str">
            <v>CARNES E AVES</v>
          </cell>
          <cell r="C13895" t="str">
            <v>(-) Custo dos produtos vendidos (CMV)</v>
          </cell>
          <cell r="I13895" t="str">
            <v>maio</v>
          </cell>
          <cell r="N13895">
            <v>3643.35</v>
          </cell>
        </row>
        <row r="13896">
          <cell r="B13896" t="str">
            <v>CARNES E AVES</v>
          </cell>
          <cell r="C13896" t="str">
            <v>(-) Custo dos produtos vendidos (CMV)</v>
          </cell>
          <cell r="I13896" t="str">
            <v>maio</v>
          </cell>
          <cell r="N13896">
            <v>2278.88</v>
          </cell>
        </row>
        <row r="13897">
          <cell r="B13897" t="str">
            <v>CARNES E AVES</v>
          </cell>
          <cell r="C13897" t="str">
            <v>(-) Custo dos produtos vendidos (CMV)</v>
          </cell>
          <cell r="I13897" t="str">
            <v>maio</v>
          </cell>
          <cell r="N13897">
            <v>3879.2</v>
          </cell>
        </row>
        <row r="13898">
          <cell r="B13898" t="str">
            <v>BEBIDAS NAO ALCOOLICAS</v>
          </cell>
          <cell r="C13898" t="str">
            <v>(-) Custo dos produtos vendidos (CMV)</v>
          </cell>
          <cell r="I13898" t="str">
            <v>maio</v>
          </cell>
          <cell r="N13898">
            <v>2209.86</v>
          </cell>
        </row>
        <row r="13899">
          <cell r="B13899" t="str">
            <v>CARNES E AVES</v>
          </cell>
          <cell r="C13899" t="str">
            <v>(-) Custo dos produtos vendidos (CMV)</v>
          </cell>
          <cell r="I13899" t="str">
            <v>maio</v>
          </cell>
          <cell r="N13899">
            <v>3549.01</v>
          </cell>
        </row>
        <row r="13900">
          <cell r="B13900" t="str">
            <v>LATICINIOS / OVOS</v>
          </cell>
          <cell r="C13900" t="str">
            <v>(-) Custo dos produtos vendidos (CMV)</v>
          </cell>
          <cell r="I13900" t="str">
            <v>maio</v>
          </cell>
          <cell r="N13900">
            <v>2777.39</v>
          </cell>
        </row>
        <row r="13901">
          <cell r="B13901" t="str">
            <v>PESCADOS</v>
          </cell>
          <cell r="C13901" t="str">
            <v>(-) Custo dos produtos vendidos (CMV)</v>
          </cell>
          <cell r="I13901" t="str">
            <v>maio</v>
          </cell>
          <cell r="N13901">
            <v>1699</v>
          </cell>
        </row>
        <row r="13902">
          <cell r="B13902" t="str">
            <v>HORTIFRUTI</v>
          </cell>
          <cell r="C13902" t="str">
            <v>(-) Custo dos produtos vendidos (CMV)</v>
          </cell>
          <cell r="I13902" t="str">
            <v>maio</v>
          </cell>
          <cell r="N13902">
            <v>333.2</v>
          </cell>
        </row>
        <row r="13903">
          <cell r="B13903" t="str">
            <v>PESCADOS</v>
          </cell>
          <cell r="C13903" t="str">
            <v>(-) Custo dos produtos vendidos (CMV)</v>
          </cell>
          <cell r="I13903" t="str">
            <v>maio</v>
          </cell>
          <cell r="N13903">
            <v>1917.6</v>
          </cell>
        </row>
        <row r="13904">
          <cell r="B13904" t="str">
            <v>CARNES E AVES</v>
          </cell>
          <cell r="C13904" t="str">
            <v>(-) Custo dos produtos vendidos (CMV)</v>
          </cell>
          <cell r="I13904" t="str">
            <v>maio</v>
          </cell>
          <cell r="N13904">
            <v>2352.31</v>
          </cell>
        </row>
        <row r="13905">
          <cell r="B13905" t="str">
            <v>CARNES E AVES</v>
          </cell>
          <cell r="C13905" t="str">
            <v>(-) Custo dos produtos vendidos (CMV)</v>
          </cell>
          <cell r="I13905" t="str">
            <v>maio</v>
          </cell>
          <cell r="N13905">
            <v>818.09</v>
          </cell>
        </row>
        <row r="13906">
          <cell r="B13906" t="str">
            <v>SECOS - MERCEARIA</v>
          </cell>
          <cell r="C13906" t="str">
            <v>(-) Custo dos produtos vendidos (CMV)</v>
          </cell>
          <cell r="I13906" t="str">
            <v>maio</v>
          </cell>
          <cell r="N13906">
            <v>1417</v>
          </cell>
        </row>
        <row r="13907">
          <cell r="B13907" t="str">
            <v>FRIOS E CONGELADOS</v>
          </cell>
          <cell r="C13907" t="str">
            <v>(-) Custo dos produtos vendidos (CMV)</v>
          </cell>
          <cell r="I13907" t="str">
            <v>maio</v>
          </cell>
          <cell r="N13907">
            <v>201.8</v>
          </cell>
        </row>
        <row r="13908">
          <cell r="B13908" t="str">
            <v>CARNES E AVES</v>
          </cell>
          <cell r="C13908" t="str">
            <v>(-) Custo dos produtos vendidos (CMV)</v>
          </cell>
          <cell r="I13908" t="str">
            <v>maio</v>
          </cell>
          <cell r="N13908">
            <v>834.4</v>
          </cell>
        </row>
        <row r="13909">
          <cell r="B13909" t="str">
            <v>CARNES E AVES</v>
          </cell>
          <cell r="C13909" t="str">
            <v>(-) Custo dos produtos vendidos (CMV)</v>
          </cell>
          <cell r="I13909" t="str">
            <v>maio</v>
          </cell>
          <cell r="N13909">
            <v>1587.48</v>
          </cell>
        </row>
        <row r="13910">
          <cell r="B13910" t="str">
            <v>FRIOS E CONGELADOS</v>
          </cell>
          <cell r="C13910" t="str">
            <v>(-) Custo dos produtos vendidos (CMV)</v>
          </cell>
          <cell r="I13910" t="str">
            <v>maio</v>
          </cell>
          <cell r="N13910">
            <v>2635.2</v>
          </cell>
        </row>
        <row r="13911">
          <cell r="B13911" t="str">
            <v>ENLATADOS E CONSERVAS</v>
          </cell>
          <cell r="C13911" t="str">
            <v>(-) Custo dos produtos vendidos (CMV)</v>
          </cell>
          <cell r="I13911" t="str">
            <v>maio</v>
          </cell>
          <cell r="N13911">
            <v>300</v>
          </cell>
        </row>
        <row r="13912">
          <cell r="B13912" t="str">
            <v>LATICINIOS / OVOS</v>
          </cell>
          <cell r="C13912" t="str">
            <v>(-) Custo dos produtos vendidos (CMV)</v>
          </cell>
          <cell r="I13912" t="str">
            <v>maio</v>
          </cell>
          <cell r="N13912">
            <v>379.8</v>
          </cell>
        </row>
        <row r="13913">
          <cell r="B13913" t="str">
            <v>PAES, MASSAS E SALGADOS</v>
          </cell>
          <cell r="C13913" t="str">
            <v>(-) Custo dos produtos vendidos (CMV)</v>
          </cell>
          <cell r="I13913" t="str">
            <v>maio</v>
          </cell>
          <cell r="N13913">
            <v>576</v>
          </cell>
        </row>
        <row r="13914">
          <cell r="B13914" t="str">
            <v>CARNES E AVES</v>
          </cell>
          <cell r="C13914" t="str">
            <v>(-) Custo dos produtos vendidos (CMV)</v>
          </cell>
          <cell r="I13914" t="str">
            <v>maio</v>
          </cell>
          <cell r="N13914">
            <v>4474.84</v>
          </cell>
        </row>
        <row r="13915">
          <cell r="B13915" t="str">
            <v>HORTIFRUTI</v>
          </cell>
          <cell r="C13915" t="str">
            <v>(-) Custo dos produtos vendidos (CMV)</v>
          </cell>
          <cell r="I13915" t="str">
            <v>maio</v>
          </cell>
          <cell r="N13915">
            <v>451.12</v>
          </cell>
        </row>
        <row r="13916">
          <cell r="B13916" t="str">
            <v>HORTIFRUTI</v>
          </cell>
          <cell r="C13916" t="str">
            <v>(-) Custo dos produtos vendidos (CMV)</v>
          </cell>
          <cell r="I13916" t="str">
            <v>maio</v>
          </cell>
          <cell r="N13916">
            <v>3645.75</v>
          </cell>
        </row>
        <row r="13917">
          <cell r="B13917" t="str">
            <v>PESCADOS</v>
          </cell>
          <cell r="C13917" t="str">
            <v>(-) Custo dos produtos vendidos (CMV)</v>
          </cell>
          <cell r="I13917" t="str">
            <v>maio</v>
          </cell>
          <cell r="N13917">
            <v>310</v>
          </cell>
        </row>
        <row r="13918">
          <cell r="B13918" t="str">
            <v>LATICINIOS / OVOS</v>
          </cell>
          <cell r="C13918" t="str">
            <v>(-) Custo dos produtos vendidos (CMV)</v>
          </cell>
          <cell r="I13918" t="str">
            <v>maio</v>
          </cell>
          <cell r="N13918">
            <v>5404.93</v>
          </cell>
        </row>
        <row r="13919">
          <cell r="B13919" t="str">
            <v>CARVAO</v>
          </cell>
          <cell r="C13919" t="str">
            <v>(-) Custo dos produtos vendidos (CMV)</v>
          </cell>
          <cell r="I13919" t="str">
            <v>maio</v>
          </cell>
          <cell r="N13919">
            <v>1632</v>
          </cell>
        </row>
        <row r="13920">
          <cell r="B13920" t="str">
            <v>CARNES E AVES</v>
          </cell>
          <cell r="C13920" t="str">
            <v>(-) Custo dos produtos vendidos (CMV)</v>
          </cell>
          <cell r="I13920" t="str">
            <v>maio</v>
          </cell>
          <cell r="N13920">
            <v>9116.42</v>
          </cell>
        </row>
        <row r="13921">
          <cell r="B13921" t="str">
            <v>FRETE DE INSUMOS</v>
          </cell>
          <cell r="C13921" t="str">
            <v>(-) Custo dos produtos vendidos (CMV)</v>
          </cell>
          <cell r="I13921" t="str">
            <v>maio</v>
          </cell>
          <cell r="N13921">
            <v>20.46</v>
          </cell>
        </row>
        <row r="13922">
          <cell r="B13922" t="str">
            <v>VINHOS</v>
          </cell>
          <cell r="C13922" t="str">
            <v>(-) Custo dos produtos vendidos (CMV)</v>
          </cell>
          <cell r="I13922" t="str">
            <v>maio</v>
          </cell>
          <cell r="N13922">
            <v>18983.28</v>
          </cell>
        </row>
        <row r="13923">
          <cell r="B13923" t="str">
            <v>HORTIFRUTI</v>
          </cell>
          <cell r="C13923" t="str">
            <v>(-) Custo dos produtos vendidos (CMV)</v>
          </cell>
          <cell r="I13923" t="str">
            <v>maio</v>
          </cell>
          <cell r="N13923">
            <v>440.4</v>
          </cell>
        </row>
        <row r="13924">
          <cell r="B13924" t="str">
            <v>SECOS - MERCEARIA</v>
          </cell>
          <cell r="C13924" t="str">
            <v>(-) Custo dos produtos vendidos (CMV)</v>
          </cell>
          <cell r="I13924" t="str">
            <v>maio</v>
          </cell>
          <cell r="N13924">
            <v>1124.6199999999999</v>
          </cell>
        </row>
        <row r="13925">
          <cell r="B13925" t="str">
            <v>BEBIDAS ALCOOLICAS</v>
          </cell>
          <cell r="C13925" t="str">
            <v>(-) Custo dos produtos vendidos (CMV)</v>
          </cell>
          <cell r="I13925" t="str">
            <v>maio</v>
          </cell>
          <cell r="N13925">
            <v>440.38</v>
          </cell>
        </row>
        <row r="13926">
          <cell r="B13926" t="str">
            <v>SECOS - MERCEARIA</v>
          </cell>
          <cell r="C13926" t="str">
            <v>(-) Custo dos produtos vendidos (CMV)</v>
          </cell>
          <cell r="I13926" t="str">
            <v>maio</v>
          </cell>
          <cell r="N13926">
            <v>1349.23</v>
          </cell>
        </row>
        <row r="13927">
          <cell r="B13927" t="str">
            <v>PAES, MASSAS E SALGADOS</v>
          </cell>
          <cell r="C13927" t="str">
            <v>(-) Custo dos produtos vendidos (CMV)</v>
          </cell>
          <cell r="I13927" t="str">
            <v>maio</v>
          </cell>
          <cell r="N13927">
            <v>1577</v>
          </cell>
        </row>
        <row r="13928">
          <cell r="B13928" t="str">
            <v>CARNES E AVES</v>
          </cell>
          <cell r="C13928" t="str">
            <v>(-) Custo dos produtos vendidos (CMV)</v>
          </cell>
          <cell r="I13928" t="str">
            <v>maio</v>
          </cell>
          <cell r="N13928">
            <v>2389.5</v>
          </cell>
        </row>
        <row r="13929">
          <cell r="B13929" t="str">
            <v>PAES, MASSAS E SALGADOS</v>
          </cell>
          <cell r="C13929" t="str">
            <v>(-) Custo dos produtos vendidos (CMV)</v>
          </cell>
          <cell r="I13929" t="str">
            <v>maio</v>
          </cell>
          <cell r="N13929">
            <v>462.68</v>
          </cell>
        </row>
        <row r="13930">
          <cell r="B13930" t="str">
            <v>CARNES E AVES</v>
          </cell>
          <cell r="C13930" t="str">
            <v>(-) Custo dos produtos vendidos (CMV)</v>
          </cell>
          <cell r="I13930" t="str">
            <v>maio</v>
          </cell>
          <cell r="N13930">
            <v>8931.44</v>
          </cell>
        </row>
        <row r="13931">
          <cell r="B13931" t="str">
            <v>FRIOS E CONGELADOS</v>
          </cell>
          <cell r="C13931" t="str">
            <v>(-) Custo dos produtos vendidos (CMV)</v>
          </cell>
          <cell r="I13931" t="str">
            <v>maio</v>
          </cell>
          <cell r="N13931">
            <v>328.2</v>
          </cell>
        </row>
        <row r="13932">
          <cell r="B13932" t="str">
            <v>BEBIDAS NAO ALCOOLICAS</v>
          </cell>
          <cell r="C13932" t="str">
            <v>(-) Custo dos produtos vendidos (CMV)</v>
          </cell>
          <cell r="I13932" t="str">
            <v>maio</v>
          </cell>
          <cell r="N13932">
            <v>288</v>
          </cell>
        </row>
        <row r="13933">
          <cell r="B13933" t="str">
            <v>CARNES E AVES</v>
          </cell>
          <cell r="C13933" t="str">
            <v>(-) Custo dos produtos vendidos (CMV)</v>
          </cell>
          <cell r="I13933" t="str">
            <v>maio</v>
          </cell>
          <cell r="N13933">
            <v>4222.6499999999996</v>
          </cell>
        </row>
        <row r="13934">
          <cell r="B13934" t="str">
            <v>BEBIDAS NAO ALCOOLICAS</v>
          </cell>
          <cell r="C13934" t="str">
            <v>(-) Custo dos produtos vendidos (CMV)</v>
          </cell>
          <cell r="I13934" t="str">
            <v>maio</v>
          </cell>
          <cell r="N13934">
            <v>1867.2</v>
          </cell>
        </row>
        <row r="13935">
          <cell r="B13935" t="str">
            <v>GELO</v>
          </cell>
          <cell r="C13935" t="str">
            <v>(-) Custo dos produtos vendidos (CMV)</v>
          </cell>
          <cell r="I13935" t="str">
            <v>maio</v>
          </cell>
          <cell r="N13935">
            <v>466.2</v>
          </cell>
        </row>
        <row r="13936">
          <cell r="B13936" t="str">
            <v>CARNES E AVES</v>
          </cell>
          <cell r="C13936" t="str">
            <v>(-) Custo dos produtos vendidos (CMV)</v>
          </cell>
          <cell r="I13936" t="str">
            <v>maio</v>
          </cell>
          <cell r="N13936">
            <v>636.79999999999995</v>
          </cell>
        </row>
        <row r="13937">
          <cell r="B13937" t="str">
            <v>PAES, MASSAS E SALGADOS</v>
          </cell>
          <cell r="C13937" t="str">
            <v>(-) Custo dos produtos vendidos (CMV)</v>
          </cell>
          <cell r="I13937" t="str">
            <v>maio</v>
          </cell>
          <cell r="N13937">
            <v>697.24</v>
          </cell>
        </row>
        <row r="13938">
          <cell r="B13938" t="str">
            <v>ENLATADOS E CONSERVAS</v>
          </cell>
          <cell r="C13938" t="str">
            <v>(-) Custo dos produtos vendidos (CMV)</v>
          </cell>
          <cell r="I13938" t="str">
            <v>maio</v>
          </cell>
          <cell r="N13938">
            <v>170.92</v>
          </cell>
        </row>
        <row r="13939">
          <cell r="B13939" t="str">
            <v>PAES, MASSAS E SALGADOS</v>
          </cell>
          <cell r="C13939" t="str">
            <v>(-) Custo dos produtos vendidos (CMV)</v>
          </cell>
          <cell r="I13939" t="str">
            <v>maio</v>
          </cell>
          <cell r="N13939">
            <v>2035</v>
          </cell>
        </row>
        <row r="13940">
          <cell r="B13940" t="str">
            <v>PESCADOS</v>
          </cell>
          <cell r="C13940" t="str">
            <v>(-) Custo dos produtos vendidos (CMV)</v>
          </cell>
          <cell r="I13940" t="str">
            <v>maio</v>
          </cell>
          <cell r="N13940">
            <v>191.8</v>
          </cell>
        </row>
        <row r="13941">
          <cell r="B13941" t="str">
            <v>VINHOS</v>
          </cell>
          <cell r="C13941" t="str">
            <v>(-) Custo dos produtos vendidos (CMV)</v>
          </cell>
          <cell r="I13941" t="str">
            <v>maio</v>
          </cell>
          <cell r="N13941">
            <v>4727</v>
          </cell>
        </row>
        <row r="13942">
          <cell r="B13942" t="str">
            <v>VINHOS</v>
          </cell>
          <cell r="C13942" t="str">
            <v>(-) Custo dos produtos vendidos (CMV)</v>
          </cell>
          <cell r="I13942" t="str">
            <v>maio</v>
          </cell>
          <cell r="N13942">
            <v>3603</v>
          </cell>
        </row>
        <row r="13943">
          <cell r="B13943" t="str">
            <v>SECOS - MERCEARIA</v>
          </cell>
          <cell r="C13943" t="str">
            <v>(-) Custo dos produtos vendidos (CMV)</v>
          </cell>
          <cell r="I13943" t="str">
            <v>maio</v>
          </cell>
          <cell r="N13943">
            <v>679.92</v>
          </cell>
        </row>
        <row r="13944">
          <cell r="B13944" t="str">
            <v>CARNES E AVES</v>
          </cell>
          <cell r="C13944" t="str">
            <v>(-) Custo dos produtos vendidos (CMV)</v>
          </cell>
          <cell r="I13944" t="str">
            <v>maio</v>
          </cell>
          <cell r="N13944">
            <v>2911</v>
          </cell>
        </row>
        <row r="13945">
          <cell r="B13945" t="str">
            <v>CARNES E AVES</v>
          </cell>
          <cell r="C13945" t="str">
            <v>(-) Custo dos produtos vendidos (CMV)</v>
          </cell>
          <cell r="I13945" t="str">
            <v>maio</v>
          </cell>
          <cell r="N13945">
            <v>718</v>
          </cell>
        </row>
        <row r="13946">
          <cell r="B13946" t="str">
            <v>BEBIDAS NAO ALCOOLICAS</v>
          </cell>
          <cell r="C13946" t="str">
            <v>(-) Custo dos produtos vendidos (CMV)</v>
          </cell>
          <cell r="I13946" t="str">
            <v>maio</v>
          </cell>
          <cell r="N13946">
            <v>1524.8</v>
          </cell>
        </row>
        <row r="13947">
          <cell r="B13947" t="str">
            <v>HORTIFRUTI</v>
          </cell>
          <cell r="C13947" t="str">
            <v>(-) Custo dos produtos vendidos (CMV)</v>
          </cell>
          <cell r="I13947" t="str">
            <v>maio</v>
          </cell>
          <cell r="N13947">
            <v>770.4</v>
          </cell>
        </row>
        <row r="13948">
          <cell r="B13948" t="str">
            <v>BEBIDAS ALCOOLICAS</v>
          </cell>
          <cell r="C13948" t="str">
            <v>(-) Custo dos produtos vendidos (CMV)</v>
          </cell>
          <cell r="I13948" t="str">
            <v>maio</v>
          </cell>
          <cell r="N13948">
            <v>3156.94</v>
          </cell>
        </row>
        <row r="13949">
          <cell r="B13949" t="str">
            <v>HORTIFRUTI</v>
          </cell>
          <cell r="C13949" t="str">
            <v>(-) Custo dos produtos vendidos (CMV)</v>
          </cell>
          <cell r="I13949" t="str">
            <v>maio</v>
          </cell>
          <cell r="N13949">
            <v>6421.04</v>
          </cell>
        </row>
        <row r="13950">
          <cell r="B13950" t="str">
            <v>SECOS - MERCEARIA</v>
          </cell>
          <cell r="C13950" t="str">
            <v>(-) Custo dos produtos vendidos (CMV)</v>
          </cell>
          <cell r="I13950" t="str">
            <v>maio</v>
          </cell>
          <cell r="N13950">
            <v>831.6</v>
          </cell>
        </row>
        <row r="13951">
          <cell r="B13951" t="str">
            <v>CERVEJA</v>
          </cell>
          <cell r="C13951" t="str">
            <v>(-) Custo dos produtos vendidos (CMV)</v>
          </cell>
          <cell r="I13951" t="str">
            <v>maio</v>
          </cell>
          <cell r="N13951">
            <v>3716.06</v>
          </cell>
        </row>
        <row r="13952">
          <cell r="B13952" t="str">
            <v>PESCADOS</v>
          </cell>
          <cell r="C13952" t="str">
            <v>(-) Custo dos produtos vendidos (CMV)</v>
          </cell>
          <cell r="I13952" t="str">
            <v>maio</v>
          </cell>
          <cell r="N13952">
            <v>5431.76</v>
          </cell>
        </row>
        <row r="13953">
          <cell r="B13953" t="str">
            <v>CARVAO</v>
          </cell>
          <cell r="C13953" t="str">
            <v>(-) Custo dos produtos vendidos (CMV)</v>
          </cell>
          <cell r="I13953" t="str">
            <v>maio</v>
          </cell>
          <cell r="N13953">
            <v>1224</v>
          </cell>
        </row>
        <row r="13954">
          <cell r="B13954" t="str">
            <v>CARNES E AVES</v>
          </cell>
          <cell r="C13954" t="str">
            <v>(-) Custo dos produtos vendidos (CMV)</v>
          </cell>
          <cell r="I13954" t="str">
            <v>maio</v>
          </cell>
          <cell r="N13954">
            <v>6174.47</v>
          </cell>
        </row>
        <row r="13955">
          <cell r="B13955" t="str">
            <v>BEBIDAS ALCOOLICAS</v>
          </cell>
          <cell r="C13955" t="str">
            <v>(-) Custo dos produtos vendidos (CMV)</v>
          </cell>
          <cell r="I13955" t="str">
            <v>maio</v>
          </cell>
          <cell r="N13955">
            <v>489</v>
          </cell>
        </row>
        <row r="13956">
          <cell r="B13956" t="str">
            <v>BEBIDAS ALCOOLICAS</v>
          </cell>
          <cell r="C13956" t="str">
            <v>(-) Custo dos produtos vendidos (CMV)</v>
          </cell>
          <cell r="I13956" t="str">
            <v>maio</v>
          </cell>
          <cell r="N13956">
            <v>749.4</v>
          </cell>
        </row>
        <row r="13957">
          <cell r="B13957" t="str">
            <v>CERVEJA</v>
          </cell>
          <cell r="C13957" t="str">
            <v>(-) Custo dos produtos vendidos (CMV)</v>
          </cell>
          <cell r="I13957" t="str">
            <v>maio</v>
          </cell>
          <cell r="N13957">
            <v>3723.88</v>
          </cell>
        </row>
        <row r="13958">
          <cell r="B13958" t="str">
            <v>BEBIDAS ALCOOLICAS</v>
          </cell>
          <cell r="C13958" t="str">
            <v>(-) Custo dos produtos vendidos (CMV)</v>
          </cell>
          <cell r="I13958" t="str">
            <v>maio</v>
          </cell>
          <cell r="N13958">
            <v>277</v>
          </cell>
        </row>
        <row r="13959">
          <cell r="B13959" t="str">
            <v>CARNES E AVES</v>
          </cell>
          <cell r="C13959" t="str">
            <v>(-) Custo dos produtos vendidos (CMV)</v>
          </cell>
          <cell r="I13959" t="str">
            <v>maio</v>
          </cell>
          <cell r="N13959">
            <v>1270.3499999999999</v>
          </cell>
        </row>
        <row r="13960">
          <cell r="B13960" t="str">
            <v>PESCADOS</v>
          </cell>
          <cell r="C13960" t="str">
            <v>(-) Custo dos produtos vendidos (CMV)</v>
          </cell>
          <cell r="I13960" t="str">
            <v>maio</v>
          </cell>
          <cell r="N13960">
            <v>4195.8</v>
          </cell>
        </row>
        <row r="13961">
          <cell r="B13961" t="str">
            <v>BEBIDAS ALCOOLICAS</v>
          </cell>
          <cell r="C13961" t="str">
            <v>(-) Custo dos produtos vendidos (CMV)</v>
          </cell>
          <cell r="I13961" t="str">
            <v>maio</v>
          </cell>
          <cell r="N13961">
            <v>1503.45</v>
          </cell>
        </row>
        <row r="13962">
          <cell r="B13962" t="str">
            <v>BEBIDAS ALCOOLICAS</v>
          </cell>
          <cell r="C13962" t="str">
            <v>(-) Custo dos produtos vendidos (CMV)</v>
          </cell>
          <cell r="I13962" t="str">
            <v>maio</v>
          </cell>
          <cell r="N13962">
            <v>1527.27</v>
          </cell>
        </row>
        <row r="13963">
          <cell r="B13963" t="str">
            <v>PESCADOS</v>
          </cell>
          <cell r="C13963" t="str">
            <v>(-) Custo dos produtos vendidos (CMV)</v>
          </cell>
          <cell r="I13963" t="str">
            <v>maio</v>
          </cell>
          <cell r="N13963">
            <v>2730.56</v>
          </cell>
        </row>
        <row r="13964">
          <cell r="B13964" t="str">
            <v>CARNES E AVES</v>
          </cell>
          <cell r="C13964" t="str">
            <v>(-) Custo dos produtos vendidos (CMV)</v>
          </cell>
          <cell r="I13964" t="str">
            <v>maio</v>
          </cell>
          <cell r="N13964">
            <v>3644.44</v>
          </cell>
        </row>
        <row r="13965">
          <cell r="B13965" t="str">
            <v>CARNES E AVES</v>
          </cell>
          <cell r="C13965" t="str">
            <v>(-) Custo dos produtos vendidos (CMV)</v>
          </cell>
          <cell r="I13965" t="str">
            <v>maio</v>
          </cell>
          <cell r="N13965">
            <v>2278.87</v>
          </cell>
        </row>
        <row r="13966">
          <cell r="B13966" t="str">
            <v>FRIOS E CONGELADOS</v>
          </cell>
          <cell r="C13966" t="str">
            <v>(-) Custo dos produtos vendidos (CMV)</v>
          </cell>
          <cell r="I13966" t="str">
            <v>maio</v>
          </cell>
          <cell r="N13966">
            <v>1805.91</v>
          </cell>
        </row>
        <row r="13967">
          <cell r="B13967" t="str">
            <v>SECOS - MERCEARIA</v>
          </cell>
          <cell r="C13967" t="str">
            <v>(-) Custo dos produtos vendidos (CMV)</v>
          </cell>
          <cell r="I13967" t="str">
            <v>maio</v>
          </cell>
          <cell r="N13967">
            <v>539.70000000000005</v>
          </cell>
        </row>
        <row r="13968">
          <cell r="B13968" t="str">
            <v>CARNES E AVES</v>
          </cell>
          <cell r="C13968" t="str">
            <v>(-) Custo dos produtos vendidos (CMV)</v>
          </cell>
          <cell r="I13968" t="str">
            <v>maio</v>
          </cell>
          <cell r="N13968">
            <v>3549.01</v>
          </cell>
        </row>
        <row r="13969">
          <cell r="B13969" t="str">
            <v>SECOS - MERCEARIA</v>
          </cell>
          <cell r="C13969" t="str">
            <v>(-) Custo dos produtos vendidos (CMV)</v>
          </cell>
          <cell r="I13969" t="str">
            <v>maio</v>
          </cell>
          <cell r="N13969">
            <v>778.8</v>
          </cell>
        </row>
        <row r="13970">
          <cell r="B13970" t="str">
            <v>CARNES E AVES</v>
          </cell>
          <cell r="C13970" t="str">
            <v>(-) Custo dos produtos vendidos (CMV)</v>
          </cell>
          <cell r="I13970" t="str">
            <v>maio</v>
          </cell>
          <cell r="N13970">
            <v>2034.01</v>
          </cell>
        </row>
        <row r="13971">
          <cell r="B13971" t="str">
            <v>SECOS - MERCEARIA</v>
          </cell>
          <cell r="C13971" t="str">
            <v>(-) Custo dos produtos vendidos (CMV)</v>
          </cell>
          <cell r="I13971" t="str">
            <v>maio</v>
          </cell>
          <cell r="N13971">
            <v>430.39</v>
          </cell>
        </row>
        <row r="13972">
          <cell r="B13972" t="str">
            <v>SECOS - MERCEARIA</v>
          </cell>
          <cell r="C13972" t="str">
            <v>(-) Custo dos produtos vendidos (CMV)</v>
          </cell>
          <cell r="I13972" t="str">
            <v>maio</v>
          </cell>
          <cell r="N13972">
            <v>1020.74</v>
          </cell>
        </row>
        <row r="13973">
          <cell r="B13973" t="str">
            <v>VINHOS</v>
          </cell>
          <cell r="C13973" t="str">
            <v>(-) Custo dos produtos vendidos (CMV)</v>
          </cell>
          <cell r="I13973" t="str">
            <v>maio</v>
          </cell>
          <cell r="N13973">
            <v>8478.92</v>
          </cell>
        </row>
        <row r="13974">
          <cell r="B13974" t="str">
            <v>HORTIFRUTI</v>
          </cell>
          <cell r="C13974" t="str">
            <v>(-) Custo dos produtos vendidos (CMV)</v>
          </cell>
          <cell r="I13974" t="str">
            <v>maio</v>
          </cell>
          <cell r="N13974">
            <v>226</v>
          </cell>
        </row>
        <row r="13975">
          <cell r="B13975" t="str">
            <v>PESCADOS</v>
          </cell>
          <cell r="C13975" t="str">
            <v>(-) Custo dos produtos vendidos (CMV)</v>
          </cell>
          <cell r="I13975" t="str">
            <v>maio</v>
          </cell>
          <cell r="N13975">
            <v>975</v>
          </cell>
        </row>
        <row r="13976">
          <cell r="B13976" t="str">
            <v>BEBIDAS ALCOOLICAS</v>
          </cell>
          <cell r="C13976" t="str">
            <v>(-) Custo dos produtos vendidos (CMV)</v>
          </cell>
          <cell r="I13976" t="str">
            <v>maio</v>
          </cell>
          <cell r="N13976">
            <v>699.3</v>
          </cell>
        </row>
        <row r="13977">
          <cell r="B13977" t="str">
            <v>BEBIDAS ALCOOLICAS</v>
          </cell>
          <cell r="C13977" t="str">
            <v>(-) Custo dos produtos vendidos (CMV)</v>
          </cell>
          <cell r="I13977" t="str">
            <v>maio</v>
          </cell>
          <cell r="N13977">
            <v>1498.8</v>
          </cell>
        </row>
        <row r="13978">
          <cell r="B13978" t="str">
            <v>CARNES E AVES</v>
          </cell>
          <cell r="C13978" t="str">
            <v>(-) Custo dos produtos vendidos (CMV)</v>
          </cell>
          <cell r="I13978" t="str">
            <v>maio</v>
          </cell>
          <cell r="N13978">
            <v>834.4</v>
          </cell>
        </row>
        <row r="13979">
          <cell r="B13979" t="str">
            <v>CARNES E AVES</v>
          </cell>
          <cell r="C13979" t="str">
            <v>(-) Custo dos produtos vendidos (CMV)</v>
          </cell>
          <cell r="I13979" t="str">
            <v>maio</v>
          </cell>
          <cell r="N13979">
            <v>1587.47</v>
          </cell>
        </row>
        <row r="13980">
          <cell r="B13980" t="str">
            <v>CARNES E AVES</v>
          </cell>
          <cell r="C13980" t="str">
            <v>(-) Custo dos produtos vendidos (CMV)</v>
          </cell>
          <cell r="I13980" t="str">
            <v>maio</v>
          </cell>
          <cell r="N13980">
            <v>1936.42</v>
          </cell>
        </row>
        <row r="13981">
          <cell r="B13981" t="str">
            <v>LATICINIOS / OVOS</v>
          </cell>
          <cell r="C13981" t="str">
            <v>(-) Custo dos produtos vendidos (CMV)</v>
          </cell>
          <cell r="I13981" t="str">
            <v>maio</v>
          </cell>
          <cell r="N13981">
            <v>422.4</v>
          </cell>
        </row>
        <row r="13982">
          <cell r="B13982" t="str">
            <v>PESCADOS</v>
          </cell>
          <cell r="C13982" t="str">
            <v>(-) Custo dos produtos vendidos (CMV)</v>
          </cell>
          <cell r="I13982" t="str">
            <v>maio</v>
          </cell>
          <cell r="N13982">
            <v>155</v>
          </cell>
        </row>
        <row r="13983">
          <cell r="B13983" t="str">
            <v>CARNES E AVES</v>
          </cell>
          <cell r="C13983" t="str">
            <v>(-) Custo dos produtos vendidos (CMV)</v>
          </cell>
          <cell r="I13983" t="str">
            <v>maio</v>
          </cell>
          <cell r="N13983">
            <v>1797.8</v>
          </cell>
        </row>
        <row r="13984">
          <cell r="B13984" t="str">
            <v>CARNES E AVES</v>
          </cell>
          <cell r="C13984" t="str">
            <v>(-) Custo dos produtos vendidos (CMV)</v>
          </cell>
          <cell r="I13984" t="str">
            <v>maio</v>
          </cell>
          <cell r="N13984">
            <v>1744.27</v>
          </cell>
        </row>
        <row r="13985">
          <cell r="B13985" t="str">
            <v>LATICINIOS / OVOS</v>
          </cell>
          <cell r="C13985" t="str">
            <v>(-) Custo dos produtos vendidos (CMV)</v>
          </cell>
          <cell r="I13985" t="str">
            <v>maio</v>
          </cell>
          <cell r="N13985">
            <v>189.9</v>
          </cell>
        </row>
        <row r="13986">
          <cell r="B13986" t="str">
            <v>PAES, MASSAS E SALGADOS</v>
          </cell>
          <cell r="C13986" t="str">
            <v>(-) Custo dos produtos vendidos (CMV)</v>
          </cell>
          <cell r="I13986" t="str">
            <v>maio</v>
          </cell>
          <cell r="N13986">
            <v>550.05999999999995</v>
          </cell>
        </row>
        <row r="13987">
          <cell r="B13987" t="str">
            <v>BEBIDAS NAO ALCOOLICAS</v>
          </cell>
          <cell r="C13987" t="str">
            <v>(-) Custo dos produtos vendidos (CMV)</v>
          </cell>
          <cell r="I13987" t="str">
            <v>maio</v>
          </cell>
          <cell r="N13987">
            <v>501.6</v>
          </cell>
        </row>
        <row r="13988">
          <cell r="B13988" t="str">
            <v>PESCADOS</v>
          </cell>
          <cell r="C13988" t="str">
            <v>(-) Custo dos produtos vendidos (CMV)</v>
          </cell>
          <cell r="I13988" t="str">
            <v>maio</v>
          </cell>
          <cell r="N13988">
            <v>1917.6</v>
          </cell>
        </row>
        <row r="13989">
          <cell r="B13989" t="str">
            <v>CARNES E AVES</v>
          </cell>
          <cell r="C13989" t="str">
            <v>(-) Custo dos produtos vendidos (CMV)</v>
          </cell>
          <cell r="I13989" t="str">
            <v>maio</v>
          </cell>
          <cell r="N13989">
            <v>9116.42</v>
          </cell>
        </row>
        <row r="13990">
          <cell r="B13990" t="str">
            <v>BEBIDAS NAO ALCOOLICAS</v>
          </cell>
          <cell r="C13990" t="str">
            <v>(-) Custo dos produtos vendidos (CMV)</v>
          </cell>
          <cell r="I13990" t="str">
            <v>maio</v>
          </cell>
          <cell r="N13990">
            <v>1699.25</v>
          </cell>
        </row>
        <row r="13991">
          <cell r="B13991" t="str">
            <v>LATICINIOS / OVOS</v>
          </cell>
          <cell r="C13991" t="str">
            <v>(-) Custo dos produtos vendidos (CMV)</v>
          </cell>
          <cell r="I13991" t="str">
            <v>maio</v>
          </cell>
          <cell r="N13991">
            <v>1672.18</v>
          </cell>
        </row>
        <row r="13992">
          <cell r="B13992" t="str">
            <v>PESCADOS</v>
          </cell>
          <cell r="C13992" t="str">
            <v>(-) Custo dos produtos vendidos (CMV)</v>
          </cell>
          <cell r="I13992" t="str">
            <v>maio</v>
          </cell>
          <cell r="N13992">
            <v>5036.67</v>
          </cell>
        </row>
        <row r="13993">
          <cell r="B13993" t="str">
            <v>PESCADOS</v>
          </cell>
          <cell r="C13993" t="str">
            <v>(-) Custo dos produtos vendidos (CMV)</v>
          </cell>
          <cell r="I13993" t="str">
            <v>maio</v>
          </cell>
          <cell r="N13993">
            <v>2160</v>
          </cell>
        </row>
        <row r="13994">
          <cell r="B13994" t="str">
            <v>LATICINIOS / OVOS</v>
          </cell>
          <cell r="C13994" t="str">
            <v>(-) Custo dos produtos vendidos (CMV)</v>
          </cell>
          <cell r="I13994" t="str">
            <v>maio</v>
          </cell>
          <cell r="N13994">
            <v>5613.42</v>
          </cell>
        </row>
        <row r="13995">
          <cell r="B13995" t="str">
            <v>CARVAO</v>
          </cell>
          <cell r="C13995" t="str">
            <v>(-) Custo dos produtos vendidos (CMV)</v>
          </cell>
          <cell r="I13995" t="str">
            <v>maio</v>
          </cell>
          <cell r="N13995">
            <v>1632</v>
          </cell>
        </row>
        <row r="13996">
          <cell r="B13996" t="str">
            <v>CERVEJA</v>
          </cell>
          <cell r="C13996" t="str">
            <v>(-) Custo dos produtos vendidos (CMV)</v>
          </cell>
          <cell r="I13996" t="str">
            <v>maio</v>
          </cell>
          <cell r="N13996">
            <v>1015.01</v>
          </cell>
        </row>
        <row r="13997">
          <cell r="B13997" t="str">
            <v>BEBIDAS ALCOOLICAS</v>
          </cell>
          <cell r="C13997" t="str">
            <v>(-) Custo dos produtos vendidos (CMV)</v>
          </cell>
          <cell r="I13997" t="str">
            <v>maio</v>
          </cell>
          <cell r="N13997">
            <v>2187.13</v>
          </cell>
        </row>
        <row r="13998">
          <cell r="B13998" t="str">
            <v>SECOS - MERCEARIA</v>
          </cell>
          <cell r="C13998" t="str">
            <v>(-) Custo dos produtos vendidos (CMV)</v>
          </cell>
          <cell r="I13998" t="str">
            <v>maio</v>
          </cell>
          <cell r="N13998">
            <v>485</v>
          </cell>
        </row>
        <row r="13999">
          <cell r="B13999" t="str">
            <v>PAES, MASSAS E SALGADOS</v>
          </cell>
          <cell r="C13999" t="str">
            <v>(-) Custo dos produtos vendidos (CMV)</v>
          </cell>
          <cell r="I13999" t="str">
            <v>maio</v>
          </cell>
          <cell r="N13999">
            <v>982</v>
          </cell>
        </row>
        <row r="14000">
          <cell r="B14000" t="str">
            <v>SECOS - MERCEARIA</v>
          </cell>
          <cell r="C14000" t="str">
            <v>(-) Custo dos produtos vendidos (CMV)</v>
          </cell>
          <cell r="I14000" t="str">
            <v>maio</v>
          </cell>
          <cell r="N14000">
            <v>80.680000000000007</v>
          </cell>
        </row>
        <row r="14001">
          <cell r="B14001" t="str">
            <v>HORTIFRUTI</v>
          </cell>
          <cell r="C14001" t="str">
            <v>(-) Custo dos produtos vendidos (CMV)</v>
          </cell>
          <cell r="I14001" t="str">
            <v>maio</v>
          </cell>
          <cell r="N14001">
            <v>409.4</v>
          </cell>
        </row>
        <row r="14002">
          <cell r="B14002" t="str">
            <v>PESCADOS</v>
          </cell>
          <cell r="C14002" t="str">
            <v>(-) Custo dos produtos vendidos (CMV)</v>
          </cell>
          <cell r="I14002" t="str">
            <v>maio</v>
          </cell>
          <cell r="N14002">
            <v>1551</v>
          </cell>
        </row>
        <row r="14003">
          <cell r="B14003" t="str">
            <v>BEBIDAS NAO ALCOOLICAS</v>
          </cell>
          <cell r="C14003" t="str">
            <v>(-) Custo dos produtos vendidos (CMV)</v>
          </cell>
          <cell r="I14003" t="str">
            <v>maio</v>
          </cell>
          <cell r="N14003">
            <v>272.62</v>
          </cell>
        </row>
        <row r="14004">
          <cell r="B14004" t="str">
            <v>BEBIDAS NAO ALCOOLICAS</v>
          </cell>
          <cell r="C14004" t="str">
            <v>(-) Custo dos produtos vendidos (CMV)</v>
          </cell>
          <cell r="I14004" t="str">
            <v>maio</v>
          </cell>
          <cell r="N14004">
            <v>6099.2</v>
          </cell>
        </row>
        <row r="14005">
          <cell r="B14005" t="str">
            <v>SECOS - MERCEARIA</v>
          </cell>
          <cell r="C14005" t="str">
            <v>(-) Custo dos produtos vendidos (CMV)</v>
          </cell>
          <cell r="I14005" t="str">
            <v>maio</v>
          </cell>
          <cell r="N14005">
            <v>849.9</v>
          </cell>
        </row>
        <row r="14006">
          <cell r="B14006" t="str">
            <v>CARNES E AVES</v>
          </cell>
          <cell r="C14006" t="str">
            <v>(-) Custo dos produtos vendidos (CMV)</v>
          </cell>
          <cell r="I14006" t="str">
            <v>maio</v>
          </cell>
          <cell r="N14006">
            <v>8931.43</v>
          </cell>
        </row>
        <row r="14007">
          <cell r="B14007" t="str">
            <v>BEBIDAS NAO ALCOOLICAS</v>
          </cell>
          <cell r="C14007" t="str">
            <v>(-) Custo dos produtos vendidos (CMV)</v>
          </cell>
          <cell r="I14007" t="str">
            <v>maio</v>
          </cell>
          <cell r="N14007">
            <v>264</v>
          </cell>
        </row>
        <row r="14008">
          <cell r="B14008" t="str">
            <v>LATICINIOS / OVOS</v>
          </cell>
          <cell r="C14008" t="str">
            <v>(-) Custo dos produtos vendidos (CMV)</v>
          </cell>
          <cell r="I14008" t="str">
            <v>maio</v>
          </cell>
          <cell r="N14008">
            <v>346.51</v>
          </cell>
        </row>
        <row r="14009">
          <cell r="B14009" t="str">
            <v>CARNES E AVES</v>
          </cell>
          <cell r="C14009" t="str">
            <v>(-) Custo dos produtos vendidos (CMV)</v>
          </cell>
          <cell r="I14009" t="str">
            <v>maio</v>
          </cell>
          <cell r="N14009">
            <v>3203.39</v>
          </cell>
        </row>
        <row r="14010">
          <cell r="B14010" t="str">
            <v>BEBIDAS ALCOOLICAS</v>
          </cell>
          <cell r="C14010" t="str">
            <v>(-) Custo dos produtos vendidos (CMV)</v>
          </cell>
          <cell r="I14010" t="str">
            <v>maio</v>
          </cell>
          <cell r="N14010">
            <v>1045.1600000000001</v>
          </cell>
        </row>
        <row r="14011">
          <cell r="B14011" t="str">
            <v>SECOS - MERCEARIA</v>
          </cell>
          <cell r="C14011" t="str">
            <v>(-) Custo dos produtos vendidos (CMV)</v>
          </cell>
          <cell r="I14011" t="str">
            <v>maio</v>
          </cell>
          <cell r="N14011">
            <v>1865.82</v>
          </cell>
        </row>
        <row r="14012">
          <cell r="B14012" t="str">
            <v>PAES, MASSAS E SALGADOS</v>
          </cell>
          <cell r="C14012" t="str">
            <v>(-) Custo dos produtos vendidos (CMV)</v>
          </cell>
          <cell r="I14012" t="str">
            <v>maio</v>
          </cell>
          <cell r="N14012">
            <v>2673</v>
          </cell>
        </row>
        <row r="14013">
          <cell r="B14013" t="str">
            <v>CARNES E AVES</v>
          </cell>
          <cell r="C14013" t="str">
            <v>(-) Custo dos produtos vendidos (CMV)</v>
          </cell>
          <cell r="I14013" t="str">
            <v>maio</v>
          </cell>
          <cell r="N14013">
            <v>2389.5</v>
          </cell>
        </row>
        <row r="14014">
          <cell r="B14014" t="str">
            <v>BEBIDAS ALCOOLICAS</v>
          </cell>
          <cell r="C14014" t="str">
            <v>(-) Custo dos produtos vendidos (CMV)</v>
          </cell>
          <cell r="I14014" t="str">
            <v>maio</v>
          </cell>
          <cell r="N14014">
            <v>3661.82</v>
          </cell>
        </row>
        <row r="14015">
          <cell r="B14015" t="str">
            <v>BEBIDAS NAO ALCOOLICAS</v>
          </cell>
          <cell r="C14015" t="str">
            <v>(-) Custo dos produtos vendidos (CMV)</v>
          </cell>
          <cell r="I14015" t="str">
            <v>maio</v>
          </cell>
          <cell r="N14015">
            <v>1104.9100000000001</v>
          </cell>
        </row>
        <row r="14016">
          <cell r="B14016" t="str">
            <v>GELO</v>
          </cell>
          <cell r="C14016" t="str">
            <v>(-) Custo dos produtos vendidos (CMV)</v>
          </cell>
          <cell r="I14016" t="str">
            <v>maio</v>
          </cell>
          <cell r="N14016">
            <v>466.2</v>
          </cell>
        </row>
        <row r="14017">
          <cell r="B14017" t="str">
            <v>SECOS - MERCEARIA</v>
          </cell>
          <cell r="C14017" t="str">
            <v>(-) Custo dos produtos vendidos (CMV)</v>
          </cell>
          <cell r="I14017" t="str">
            <v>maio</v>
          </cell>
          <cell r="N14017">
            <v>765.83</v>
          </cell>
        </row>
        <row r="14018">
          <cell r="B14018" t="str">
            <v>CARNES E AVES</v>
          </cell>
          <cell r="C14018" t="str">
            <v>(-) Custo dos produtos vendidos (CMV)</v>
          </cell>
          <cell r="I14018" t="str">
            <v>maio</v>
          </cell>
          <cell r="N14018">
            <v>636.79999999999995</v>
          </cell>
        </row>
        <row r="14019">
          <cell r="B14019" t="str">
            <v>SECOS - MERCEARIA</v>
          </cell>
          <cell r="C14019" t="str">
            <v>(-) Custo dos produtos vendidos (CMV)</v>
          </cell>
          <cell r="I14019" t="str">
            <v>maio</v>
          </cell>
          <cell r="N14019">
            <v>624.26</v>
          </cell>
        </row>
        <row r="14020">
          <cell r="B14020" t="str">
            <v>ENLATADOS E CONSERVAS</v>
          </cell>
          <cell r="C14020" t="str">
            <v>(-) Custo dos produtos vendidos (CMV)</v>
          </cell>
          <cell r="I14020" t="str">
            <v>maio</v>
          </cell>
          <cell r="N14020">
            <v>170.92</v>
          </cell>
        </row>
        <row r="14021">
          <cell r="B14021" t="str">
            <v>PAES, MASSAS E SALGADOS</v>
          </cell>
          <cell r="C14021" t="str">
            <v>(-) Custo dos produtos vendidos (CMV)</v>
          </cell>
          <cell r="I14021" t="str">
            <v>maio</v>
          </cell>
          <cell r="N14021">
            <v>845.9</v>
          </cell>
        </row>
        <row r="14022">
          <cell r="B14022" t="str">
            <v>VINHOS</v>
          </cell>
          <cell r="C14022" t="str">
            <v>(-) Custo dos produtos vendidos (CMV)</v>
          </cell>
          <cell r="I14022" t="str">
            <v>maio</v>
          </cell>
          <cell r="N14022">
            <v>3603</v>
          </cell>
        </row>
        <row r="14023">
          <cell r="B14023" t="str">
            <v>SECOS - MERCEARIA</v>
          </cell>
          <cell r="C14023" t="str">
            <v>(-) Custo dos produtos vendidos (CMV)</v>
          </cell>
          <cell r="I14023" t="str">
            <v>maio</v>
          </cell>
          <cell r="N14023">
            <v>240.9</v>
          </cell>
        </row>
        <row r="14024">
          <cell r="B14024" t="str">
            <v>HORTIFRUTI</v>
          </cell>
          <cell r="C14024" t="str">
            <v>(-) Custo dos produtos vendidos (CMV)</v>
          </cell>
          <cell r="I14024" t="str">
            <v>maio</v>
          </cell>
          <cell r="N14024">
            <v>279.60000000000002</v>
          </cell>
        </row>
        <row r="14025">
          <cell r="B14025" t="str">
            <v>BEBIDAS NAO ALCOOLICAS</v>
          </cell>
          <cell r="C14025" t="str">
            <v>(-) Custo dos produtos vendidos (CMV)</v>
          </cell>
          <cell r="I14025" t="str">
            <v>maio</v>
          </cell>
          <cell r="N14025">
            <v>264</v>
          </cell>
        </row>
        <row r="14026">
          <cell r="B14026" t="str">
            <v>CARNES E AVES</v>
          </cell>
          <cell r="C14026" t="str">
            <v>(-) Custo dos produtos vendidos (CMV)</v>
          </cell>
          <cell r="I14026" t="str">
            <v>maio</v>
          </cell>
          <cell r="N14026">
            <v>6176.32</v>
          </cell>
        </row>
        <row r="14027">
          <cell r="B14027" t="str">
            <v>BEBIDAS ALCOOLICAS</v>
          </cell>
          <cell r="C14027" t="str">
            <v>(-) Custo dos produtos vendidos (CMV)</v>
          </cell>
          <cell r="I14027" t="str">
            <v>maio</v>
          </cell>
          <cell r="N14027">
            <v>749.4</v>
          </cell>
        </row>
        <row r="14028">
          <cell r="B14028" t="str">
            <v>HORTIFRUTI</v>
          </cell>
          <cell r="C14028" t="str">
            <v>(-) Custo dos produtos vendidos (CMV)</v>
          </cell>
          <cell r="I14028" t="str">
            <v>maio</v>
          </cell>
          <cell r="N14028">
            <v>252.4</v>
          </cell>
        </row>
        <row r="14029">
          <cell r="B14029" t="str">
            <v>HORTIFRUTI</v>
          </cell>
          <cell r="C14029" t="str">
            <v>(-) Custo dos produtos vendidos (CMV)</v>
          </cell>
          <cell r="I14029" t="str">
            <v>maio</v>
          </cell>
          <cell r="N14029">
            <v>3908.39</v>
          </cell>
        </row>
        <row r="14030">
          <cell r="B14030" t="str">
            <v>LATICINIOS / OVOS</v>
          </cell>
          <cell r="C14030" t="str">
            <v>(-) Custo dos produtos vendidos (CMV)</v>
          </cell>
          <cell r="I14030" t="str">
            <v>maio</v>
          </cell>
          <cell r="N14030">
            <v>440</v>
          </cell>
        </row>
        <row r="14031">
          <cell r="B14031" t="str">
            <v>CARVAO</v>
          </cell>
          <cell r="C14031" t="str">
            <v>(-) Custo dos produtos vendidos (CMV)</v>
          </cell>
          <cell r="I14031" t="str">
            <v>maio</v>
          </cell>
          <cell r="N14031">
            <v>2040</v>
          </cell>
        </row>
        <row r="14032">
          <cell r="B14032" t="str">
            <v>BEBIDAS ALCOOLICAS</v>
          </cell>
          <cell r="C14032" t="str">
            <v>(-) Custo dos produtos vendidos (CMV)</v>
          </cell>
          <cell r="I14032" t="str">
            <v>maio</v>
          </cell>
          <cell r="N14032">
            <v>304.83</v>
          </cell>
        </row>
        <row r="14033">
          <cell r="B14033" t="str">
            <v>CARNES E AVES</v>
          </cell>
          <cell r="C14033" t="str">
            <v>(-) Custo dos produtos vendidos (CMV)</v>
          </cell>
          <cell r="I14033" t="str">
            <v>maio</v>
          </cell>
          <cell r="N14033">
            <v>1270.3499999999999</v>
          </cell>
        </row>
        <row r="14034">
          <cell r="B14034" t="str">
            <v>SECOS - MERCEARIA</v>
          </cell>
          <cell r="C14034" t="str">
            <v>(-) Custo dos produtos vendidos (CMV)</v>
          </cell>
          <cell r="I14034" t="str">
            <v>maio</v>
          </cell>
          <cell r="N14034">
            <v>1655.2</v>
          </cell>
        </row>
        <row r="14035">
          <cell r="B14035" t="str">
            <v>BEBIDAS NAO ALCOOLICAS</v>
          </cell>
          <cell r="C14035" t="str">
            <v>(-) Custo dos produtos vendidos (CMV)</v>
          </cell>
          <cell r="I14035" t="str">
            <v>maio</v>
          </cell>
          <cell r="N14035">
            <v>879.6</v>
          </cell>
        </row>
        <row r="14036">
          <cell r="B14036" t="str">
            <v>BEBIDAS ALCOOLICAS</v>
          </cell>
          <cell r="C14036" t="str">
            <v>(-) Custo dos produtos vendidos (CMV)</v>
          </cell>
          <cell r="I14036" t="str">
            <v>maio</v>
          </cell>
          <cell r="N14036">
            <v>1508.36</v>
          </cell>
        </row>
        <row r="14037">
          <cell r="B14037" t="str">
            <v>SECOS - MERCEARIA</v>
          </cell>
          <cell r="C14037" t="str">
            <v>(-) Custo dos produtos vendidos (CMV)</v>
          </cell>
          <cell r="I14037" t="str">
            <v>maio</v>
          </cell>
          <cell r="N14037">
            <v>919.51</v>
          </cell>
        </row>
        <row r="14038">
          <cell r="B14038" t="str">
            <v>BEBIDAS NAO ALCOOLICAS</v>
          </cell>
          <cell r="C14038" t="str">
            <v>(-) Custo dos produtos vendidos (CMV)</v>
          </cell>
          <cell r="I14038" t="str">
            <v>maio</v>
          </cell>
          <cell r="N14038">
            <v>184.16</v>
          </cell>
        </row>
        <row r="14039">
          <cell r="B14039" t="str">
            <v>LATICINIOS / OVOS</v>
          </cell>
          <cell r="C14039" t="str">
            <v>(-) Custo dos produtos vendidos (CMV)</v>
          </cell>
          <cell r="I14039" t="str">
            <v>maio</v>
          </cell>
          <cell r="N14039">
            <v>284.85000000000002</v>
          </cell>
        </row>
        <row r="14040">
          <cell r="B14040" t="str">
            <v>PESCADOS</v>
          </cell>
          <cell r="C14040" t="str">
            <v>(-) Custo dos produtos vendidos (CMV)</v>
          </cell>
          <cell r="I14040" t="str">
            <v>maio</v>
          </cell>
          <cell r="N14040">
            <v>999</v>
          </cell>
        </row>
        <row r="14041">
          <cell r="B14041" t="str">
            <v>GELO</v>
          </cell>
          <cell r="C14041" t="str">
            <v>(-) Custo dos produtos vendidos (CMV)</v>
          </cell>
          <cell r="I14041" t="str">
            <v>maio</v>
          </cell>
          <cell r="N14041">
            <v>466.2</v>
          </cell>
        </row>
        <row r="14042">
          <cell r="B14042" t="str">
            <v>CARNES E AVES</v>
          </cell>
          <cell r="C14042" t="str">
            <v>(-) Custo dos produtos vendidos (CMV)</v>
          </cell>
          <cell r="I14042" t="str">
            <v>maio</v>
          </cell>
          <cell r="N14042">
            <v>3825.7</v>
          </cell>
        </row>
        <row r="14043">
          <cell r="B14043" t="str">
            <v>BEBIDAS ALCOOLICAS</v>
          </cell>
          <cell r="C14043" t="str">
            <v>(-) Custo dos produtos vendidos (CMV)</v>
          </cell>
          <cell r="I14043" t="str">
            <v>maio</v>
          </cell>
          <cell r="N14043">
            <v>1527.73</v>
          </cell>
        </row>
        <row r="14044">
          <cell r="B14044" t="str">
            <v>BEBIDAS ALCOOLICAS</v>
          </cell>
          <cell r="C14044" t="str">
            <v>(-) Custo dos produtos vendidos (CMV)</v>
          </cell>
          <cell r="I14044" t="str">
            <v>maio</v>
          </cell>
          <cell r="N14044">
            <v>1241.18</v>
          </cell>
        </row>
        <row r="14045">
          <cell r="B14045" t="str">
            <v>CARNES E AVES</v>
          </cell>
          <cell r="C14045" t="str">
            <v>(-) Custo dos produtos vendidos (CMV)</v>
          </cell>
          <cell r="I14045" t="str">
            <v>maio</v>
          </cell>
          <cell r="N14045">
            <v>3550.06</v>
          </cell>
        </row>
        <row r="14046">
          <cell r="B14046" t="str">
            <v>CARNES E AVES</v>
          </cell>
          <cell r="C14046" t="str">
            <v>(-) Custo dos produtos vendidos (CMV)</v>
          </cell>
          <cell r="I14046" t="str">
            <v>maio</v>
          </cell>
          <cell r="N14046">
            <v>2034.01</v>
          </cell>
        </row>
        <row r="14047">
          <cell r="B14047" t="str">
            <v>BEBIDAS ALCOOLICAS</v>
          </cell>
          <cell r="C14047" t="str">
            <v>(-) Custo dos produtos vendidos (CMV)</v>
          </cell>
          <cell r="I14047" t="str">
            <v>maio</v>
          </cell>
          <cell r="N14047">
            <v>788.06</v>
          </cell>
        </row>
        <row r="14048">
          <cell r="B14048" t="str">
            <v>PAES, MASSAS E SALGADOS</v>
          </cell>
          <cell r="C14048" t="str">
            <v>(-) Custo dos produtos vendidos (CMV)</v>
          </cell>
          <cell r="I14048" t="str">
            <v>maio</v>
          </cell>
          <cell r="N14048">
            <v>231.35</v>
          </cell>
        </row>
        <row r="14049">
          <cell r="B14049" t="str">
            <v>SECOS - MERCEARIA</v>
          </cell>
          <cell r="C14049" t="str">
            <v>(-) Custo dos produtos vendidos (CMV)</v>
          </cell>
          <cell r="I14049" t="str">
            <v>maio</v>
          </cell>
          <cell r="N14049">
            <v>2424.56</v>
          </cell>
        </row>
        <row r="14050">
          <cell r="B14050" t="str">
            <v>PESCADOS</v>
          </cell>
          <cell r="C14050" t="str">
            <v>(-) Custo dos produtos vendidos (CMV)</v>
          </cell>
          <cell r="I14050" t="str">
            <v>maio</v>
          </cell>
          <cell r="N14050">
            <v>3705.74</v>
          </cell>
        </row>
        <row r="14051">
          <cell r="B14051" t="str">
            <v>CARNES E AVES</v>
          </cell>
          <cell r="C14051" t="str">
            <v>(-) Custo dos produtos vendidos (CMV)</v>
          </cell>
          <cell r="I14051" t="str">
            <v>maio</v>
          </cell>
          <cell r="N14051">
            <v>7829.54</v>
          </cell>
        </row>
        <row r="14052">
          <cell r="B14052" t="str">
            <v>CARNES E AVES</v>
          </cell>
          <cell r="C14052" t="str">
            <v>(-) Custo dos produtos vendidos (CMV)</v>
          </cell>
          <cell r="I14052" t="str">
            <v>maio</v>
          </cell>
          <cell r="N14052">
            <v>1569.46</v>
          </cell>
        </row>
        <row r="14053">
          <cell r="B14053" t="str">
            <v>BEBIDAS ALCOOLICAS</v>
          </cell>
          <cell r="C14053" t="str">
            <v>(-) Custo dos produtos vendidos (CMV)</v>
          </cell>
          <cell r="I14053" t="str">
            <v>maio</v>
          </cell>
          <cell r="N14053">
            <v>1190</v>
          </cell>
        </row>
        <row r="14054">
          <cell r="B14054" t="str">
            <v>PESCADOS</v>
          </cell>
          <cell r="C14054" t="str">
            <v>(-) Custo dos produtos vendidos (CMV)</v>
          </cell>
          <cell r="I14054" t="str">
            <v>maio</v>
          </cell>
          <cell r="N14054">
            <v>975</v>
          </cell>
        </row>
        <row r="14055">
          <cell r="B14055" t="str">
            <v>HORTIFRUTI</v>
          </cell>
          <cell r="C14055" t="str">
            <v>(-) Custo dos produtos vendidos (CMV)</v>
          </cell>
          <cell r="I14055" t="str">
            <v>maio</v>
          </cell>
          <cell r="N14055">
            <v>440.4</v>
          </cell>
        </row>
        <row r="14056">
          <cell r="B14056" t="str">
            <v>PESCADOS</v>
          </cell>
          <cell r="C14056" t="str">
            <v>(-) Custo dos produtos vendidos (CMV)</v>
          </cell>
          <cell r="I14056" t="str">
            <v>maio</v>
          </cell>
          <cell r="N14056">
            <v>155</v>
          </cell>
        </row>
        <row r="14057">
          <cell r="B14057" t="str">
            <v>CARNES E AVES</v>
          </cell>
          <cell r="C14057" t="str">
            <v>(-) Custo dos produtos vendidos (CMV)</v>
          </cell>
          <cell r="I14057" t="str">
            <v>maio</v>
          </cell>
          <cell r="N14057">
            <v>4827.1499999999996</v>
          </cell>
        </row>
        <row r="14058">
          <cell r="B14058" t="str">
            <v>CARNES E AVES</v>
          </cell>
          <cell r="C14058" t="str">
            <v>(-) Custo dos produtos vendidos (CMV)</v>
          </cell>
          <cell r="I14058" t="str">
            <v>maio</v>
          </cell>
          <cell r="N14058">
            <v>1744.27</v>
          </cell>
        </row>
        <row r="14059">
          <cell r="B14059" t="str">
            <v>FRIOS E CONGELADOS</v>
          </cell>
          <cell r="C14059" t="str">
            <v>(-) Custo dos produtos vendidos (CMV)</v>
          </cell>
          <cell r="I14059" t="str">
            <v>maio</v>
          </cell>
          <cell r="N14059">
            <v>328.2</v>
          </cell>
        </row>
        <row r="14060">
          <cell r="B14060" t="str">
            <v>CARNES E AVES</v>
          </cell>
          <cell r="C14060" t="str">
            <v>(-) Custo dos produtos vendidos (CMV)</v>
          </cell>
          <cell r="I14060" t="str">
            <v>maio</v>
          </cell>
          <cell r="N14060">
            <v>783.1</v>
          </cell>
        </row>
        <row r="14061">
          <cell r="B14061" t="str">
            <v>LATICINIOS / OVOS</v>
          </cell>
          <cell r="C14061" t="str">
            <v>(-) Custo dos produtos vendidos (CMV)</v>
          </cell>
          <cell r="I14061" t="str">
            <v>maio</v>
          </cell>
          <cell r="N14061">
            <v>379.8</v>
          </cell>
        </row>
        <row r="14062">
          <cell r="B14062" t="str">
            <v>SECOS - MERCEARIA</v>
          </cell>
          <cell r="C14062" t="str">
            <v>(-) Custo dos produtos vendidos (CMV)</v>
          </cell>
          <cell r="I14062" t="str">
            <v>maio</v>
          </cell>
          <cell r="N14062">
            <v>340.37</v>
          </cell>
        </row>
        <row r="14063">
          <cell r="B14063" t="str">
            <v>FRIOS E CONGELADOS</v>
          </cell>
          <cell r="C14063" t="str">
            <v>(-) Custo dos produtos vendidos (CMV)</v>
          </cell>
          <cell r="I14063" t="str">
            <v>maio</v>
          </cell>
          <cell r="N14063">
            <v>193.3</v>
          </cell>
        </row>
        <row r="14064">
          <cell r="B14064" t="str">
            <v>VINHOS</v>
          </cell>
          <cell r="C14064" t="str">
            <v>(-) Custo dos produtos vendidos (CMV)</v>
          </cell>
          <cell r="I14064" t="str">
            <v>maio</v>
          </cell>
          <cell r="N14064">
            <v>5779.29</v>
          </cell>
        </row>
        <row r="14065">
          <cell r="B14065" t="str">
            <v>PESCADOS</v>
          </cell>
          <cell r="C14065" t="str">
            <v>(-) Custo dos produtos vendidos (CMV)</v>
          </cell>
          <cell r="I14065" t="str">
            <v>maio</v>
          </cell>
          <cell r="N14065">
            <v>1917.6</v>
          </cell>
        </row>
        <row r="14066">
          <cell r="B14066" t="str">
            <v>PAES, MASSAS E SALGADOS</v>
          </cell>
          <cell r="C14066" t="str">
            <v>(-) Custo dos produtos vendidos (CMV)</v>
          </cell>
          <cell r="I14066" t="str">
            <v>maio</v>
          </cell>
          <cell r="N14066">
            <v>2958</v>
          </cell>
        </row>
        <row r="14067">
          <cell r="B14067" t="str">
            <v>HORTIFRUTI</v>
          </cell>
          <cell r="C14067" t="str">
            <v>(-) Custo dos produtos vendidos (CMV)</v>
          </cell>
          <cell r="I14067" t="str">
            <v>maio</v>
          </cell>
          <cell r="N14067">
            <v>210.54</v>
          </cell>
        </row>
        <row r="14068">
          <cell r="B14068" t="str">
            <v>BEBIDAS ALCOOLICAS</v>
          </cell>
          <cell r="C14068" t="str">
            <v>(-) Custo dos produtos vendidos (CMV)</v>
          </cell>
          <cell r="I14068" t="str">
            <v>maio</v>
          </cell>
          <cell r="N14068">
            <v>1571.5</v>
          </cell>
        </row>
        <row r="14069">
          <cell r="B14069" t="str">
            <v>HORTIFRUTI</v>
          </cell>
          <cell r="C14069" t="str">
            <v>(-) Custo dos produtos vendidos (CMV)</v>
          </cell>
          <cell r="I14069" t="str">
            <v>maio</v>
          </cell>
          <cell r="N14069">
            <v>5734.98</v>
          </cell>
        </row>
        <row r="14070">
          <cell r="B14070" t="str">
            <v>PESCADOS</v>
          </cell>
          <cell r="C14070" t="str">
            <v>(-) Custo dos produtos vendidos (CMV)</v>
          </cell>
          <cell r="I14070" t="str">
            <v>maio</v>
          </cell>
          <cell r="N14070">
            <v>155</v>
          </cell>
        </row>
        <row r="14071">
          <cell r="B14071" t="str">
            <v>LATICINIOS / OVOS</v>
          </cell>
          <cell r="C14071" t="str">
            <v>(-) Custo dos produtos vendidos (CMV)</v>
          </cell>
          <cell r="I14071" t="str">
            <v>maio</v>
          </cell>
          <cell r="N14071">
            <v>5106.75</v>
          </cell>
        </row>
        <row r="14072">
          <cell r="B14072" t="str">
            <v>CARVAO</v>
          </cell>
          <cell r="C14072" t="str">
            <v>(-) Custo dos produtos vendidos (CMV)</v>
          </cell>
          <cell r="I14072" t="str">
            <v>maio</v>
          </cell>
          <cell r="N14072">
            <v>2040</v>
          </cell>
        </row>
        <row r="14073">
          <cell r="B14073" t="str">
            <v>CARNES E AVES</v>
          </cell>
          <cell r="C14073" t="str">
            <v>(-) Custo dos produtos vendidos (CMV)</v>
          </cell>
          <cell r="I14073" t="str">
            <v>maio</v>
          </cell>
          <cell r="N14073">
            <v>9407.86</v>
          </cell>
        </row>
        <row r="14074">
          <cell r="B14074" t="str">
            <v>CERVEJA</v>
          </cell>
          <cell r="C14074" t="str">
            <v>(-) Custo dos produtos vendidos (CMV)</v>
          </cell>
          <cell r="I14074" t="str">
            <v>maio</v>
          </cell>
          <cell r="N14074">
            <v>2174.9699999999998</v>
          </cell>
        </row>
        <row r="14075">
          <cell r="B14075" t="str">
            <v>PAES, MASSAS E SALGADOS</v>
          </cell>
          <cell r="C14075" t="str">
            <v>(-) Custo dos produtos vendidos (CMV)</v>
          </cell>
          <cell r="I14075" t="str">
            <v>maio</v>
          </cell>
          <cell r="N14075">
            <v>1775.25</v>
          </cell>
        </row>
        <row r="14076">
          <cell r="B14076" t="str">
            <v>SECOS - MERCEARIA</v>
          </cell>
          <cell r="C14076" t="str">
            <v>(-) Custo dos produtos vendidos (CMV)</v>
          </cell>
          <cell r="I14076" t="str">
            <v>maio</v>
          </cell>
          <cell r="N14076">
            <v>1695.93</v>
          </cell>
        </row>
        <row r="14077">
          <cell r="B14077" t="str">
            <v>BEBIDAS NAO ALCOOLICAS</v>
          </cell>
          <cell r="C14077" t="str">
            <v>(-) Custo dos produtos vendidos (CMV)</v>
          </cell>
          <cell r="I14077" t="str">
            <v>maio</v>
          </cell>
          <cell r="N14077">
            <v>2287.1999999999998</v>
          </cell>
        </row>
        <row r="14078">
          <cell r="B14078" t="str">
            <v>BEBIDAS ALCOOLICAS</v>
          </cell>
          <cell r="C14078" t="str">
            <v>(-) Custo dos produtos vendidos (CMV)</v>
          </cell>
          <cell r="I14078" t="str">
            <v>maio</v>
          </cell>
          <cell r="N14078">
            <v>1258.8</v>
          </cell>
        </row>
        <row r="14079">
          <cell r="B14079" t="str">
            <v>PESCADOS</v>
          </cell>
          <cell r="C14079" t="str">
            <v>(-) Custo dos produtos vendidos (CMV)</v>
          </cell>
          <cell r="I14079" t="str">
            <v>maio</v>
          </cell>
          <cell r="N14079">
            <v>4291.3999999999996</v>
          </cell>
        </row>
        <row r="14080">
          <cell r="B14080" t="str">
            <v>HORTIFRUTI</v>
          </cell>
          <cell r="C14080" t="str">
            <v>(-) Custo dos produtos vendidos (CMV)</v>
          </cell>
          <cell r="I14080" t="str">
            <v>maio</v>
          </cell>
          <cell r="N14080">
            <v>790.14</v>
          </cell>
        </row>
        <row r="14081">
          <cell r="B14081" t="str">
            <v>CERVEJA</v>
          </cell>
          <cell r="C14081" t="str">
            <v>(-) Custo dos produtos vendidos (CMV)</v>
          </cell>
          <cell r="I14081" t="str">
            <v>maio</v>
          </cell>
          <cell r="N14081">
            <v>2232</v>
          </cell>
        </row>
        <row r="14082">
          <cell r="B14082" t="str">
            <v>PAES, MASSAS E SALGADOS</v>
          </cell>
          <cell r="C14082" t="str">
            <v>(-) Custo dos produtos vendidos (CMV)</v>
          </cell>
          <cell r="I14082" t="str">
            <v>maio</v>
          </cell>
          <cell r="N14082">
            <v>1100</v>
          </cell>
        </row>
        <row r="14083">
          <cell r="B14083" t="str">
            <v>SECOS - MERCEARIA</v>
          </cell>
          <cell r="C14083" t="str">
            <v>(-) Custo dos produtos vendidos (CMV)</v>
          </cell>
          <cell r="I14083" t="str">
            <v>maio</v>
          </cell>
          <cell r="N14083">
            <v>1124.6199999999999</v>
          </cell>
        </row>
        <row r="14084">
          <cell r="B14084" t="str">
            <v>HORTIFRUTI</v>
          </cell>
          <cell r="C14084" t="str">
            <v>(-) Custo dos produtos vendidos (CMV)</v>
          </cell>
          <cell r="I14084" t="str">
            <v>maio</v>
          </cell>
          <cell r="N14084">
            <v>440.4</v>
          </cell>
        </row>
        <row r="14085">
          <cell r="B14085" t="str">
            <v>BEBIDAS ALCOOLICAS</v>
          </cell>
          <cell r="C14085" t="str">
            <v>(-) Custo dos produtos vendidos (CMV)</v>
          </cell>
          <cell r="I14085" t="str">
            <v>maio</v>
          </cell>
          <cell r="N14085">
            <v>723.96</v>
          </cell>
        </row>
        <row r="14086">
          <cell r="B14086" t="str">
            <v>VINHOS</v>
          </cell>
          <cell r="C14086" t="str">
            <v>(-) Custo dos produtos vendidos (CMV)</v>
          </cell>
          <cell r="I14086" t="str">
            <v>maio</v>
          </cell>
          <cell r="N14086">
            <v>2492.6999999999998</v>
          </cell>
        </row>
        <row r="14087">
          <cell r="B14087" t="str">
            <v>CARNES E AVES</v>
          </cell>
          <cell r="C14087" t="str">
            <v>(-) Custo dos produtos vendidos (CMV)</v>
          </cell>
          <cell r="I14087" t="str">
            <v>maio</v>
          </cell>
          <cell r="N14087">
            <v>1407.04</v>
          </cell>
        </row>
        <row r="14088">
          <cell r="B14088" t="str">
            <v>CERVEJA</v>
          </cell>
          <cell r="C14088" t="str">
            <v>(-) Custo dos produtos vendidos (CMV)</v>
          </cell>
          <cell r="I14088" t="str">
            <v>maio</v>
          </cell>
          <cell r="N14088">
            <v>1516.77</v>
          </cell>
        </row>
        <row r="14089">
          <cell r="B14089" t="str">
            <v>CARNES E AVES</v>
          </cell>
          <cell r="C14089" t="str">
            <v>(-) Custo dos produtos vendidos (CMV)</v>
          </cell>
          <cell r="I14089" t="str">
            <v>maio</v>
          </cell>
          <cell r="N14089">
            <v>1194.1500000000001</v>
          </cell>
        </row>
        <row r="14090">
          <cell r="B14090" t="str">
            <v>SECOS - MERCEARIA</v>
          </cell>
          <cell r="C14090" t="str">
            <v>(-) Custo dos produtos vendidos (CMV)</v>
          </cell>
          <cell r="I14090" t="str">
            <v>maio</v>
          </cell>
          <cell r="N14090">
            <v>2340.9</v>
          </cell>
        </row>
        <row r="14091">
          <cell r="B14091" t="str">
            <v>CARNES E AVES</v>
          </cell>
          <cell r="C14091" t="str">
            <v>(-) Custo dos produtos vendidos (CMV)</v>
          </cell>
          <cell r="I14091" t="str">
            <v>maio</v>
          </cell>
          <cell r="N14091">
            <v>2477.58</v>
          </cell>
        </row>
        <row r="14092">
          <cell r="B14092" t="str">
            <v>BEBIDAS NAO ALCOOLICAS</v>
          </cell>
          <cell r="C14092" t="str">
            <v>(-) Custo dos produtos vendidos (CMV)</v>
          </cell>
          <cell r="I14092" t="str">
            <v>maio</v>
          </cell>
          <cell r="N14092">
            <v>920.77</v>
          </cell>
        </row>
        <row r="14093">
          <cell r="B14093" t="str">
            <v>GELO</v>
          </cell>
          <cell r="C14093" t="str">
            <v>(-) Custo dos produtos vendidos (CMV)</v>
          </cell>
          <cell r="I14093" t="str">
            <v>maio</v>
          </cell>
          <cell r="N14093">
            <v>468.2</v>
          </cell>
        </row>
        <row r="14094">
          <cell r="B14094" t="str">
            <v>SECOS - MERCEARIA</v>
          </cell>
          <cell r="C14094" t="str">
            <v>(-) Custo dos produtos vendidos (CMV)</v>
          </cell>
          <cell r="I14094" t="str">
            <v>maio</v>
          </cell>
          <cell r="N14094">
            <v>603.64</v>
          </cell>
        </row>
        <row r="14095">
          <cell r="B14095" t="str">
            <v>SECOS - MERCEARIA</v>
          </cell>
          <cell r="C14095" t="str">
            <v>(-) Custo dos produtos vendidos (CMV)</v>
          </cell>
          <cell r="I14095" t="str">
            <v>maio</v>
          </cell>
          <cell r="N14095">
            <v>1907.84</v>
          </cell>
        </row>
        <row r="14096">
          <cell r="B14096" t="str">
            <v>CARNES E AVES</v>
          </cell>
          <cell r="C14096" t="str">
            <v>(-) Custo dos produtos vendidos (CMV)</v>
          </cell>
          <cell r="I14096" t="str">
            <v>maio</v>
          </cell>
          <cell r="N14096">
            <v>238.8</v>
          </cell>
        </row>
        <row r="14097">
          <cell r="B14097" t="str">
            <v>PAES, MASSAS E SALGADOS</v>
          </cell>
          <cell r="C14097" t="str">
            <v>(-) Custo dos produtos vendidos (CMV)</v>
          </cell>
          <cell r="I14097" t="str">
            <v>maio</v>
          </cell>
          <cell r="N14097">
            <v>348.62</v>
          </cell>
        </row>
        <row r="14098">
          <cell r="B14098" t="str">
            <v>ENLATADOS E CONSERVAS</v>
          </cell>
          <cell r="C14098" t="str">
            <v>(-) Custo dos produtos vendidos (CMV)</v>
          </cell>
          <cell r="I14098" t="str">
            <v>maio</v>
          </cell>
          <cell r="N14098">
            <v>170.92</v>
          </cell>
        </row>
        <row r="14099">
          <cell r="B14099" t="str">
            <v>PAES, MASSAS E SALGADOS</v>
          </cell>
          <cell r="C14099" t="str">
            <v>(-) Custo dos produtos vendidos (CMV)</v>
          </cell>
          <cell r="I14099" t="str">
            <v>maio</v>
          </cell>
          <cell r="N14099">
            <v>380.58</v>
          </cell>
        </row>
        <row r="14100">
          <cell r="B14100" t="str">
            <v>BEBIDAS ALCOOLICAS</v>
          </cell>
          <cell r="C14100" t="str">
            <v>(-) Custo dos produtos vendidos (CMV)</v>
          </cell>
          <cell r="I14100" t="str">
            <v>maio</v>
          </cell>
          <cell r="N14100">
            <v>749.4</v>
          </cell>
        </row>
        <row r="14101">
          <cell r="B14101" t="str">
            <v>CARNES E AVES</v>
          </cell>
          <cell r="C14101" t="str">
            <v>(-) Custo dos produtos vendidos (CMV)</v>
          </cell>
          <cell r="I14101" t="str">
            <v>maio</v>
          </cell>
          <cell r="N14101">
            <v>2381.46</v>
          </cell>
        </row>
        <row r="14102">
          <cell r="B14102" t="str">
            <v>CARNES E AVES</v>
          </cell>
          <cell r="C14102" t="str">
            <v>(-) Custo dos produtos vendidos (CMV)</v>
          </cell>
          <cell r="I14102" t="str">
            <v>maio</v>
          </cell>
          <cell r="N14102">
            <v>1836.77</v>
          </cell>
        </row>
        <row r="14103">
          <cell r="B14103" t="str">
            <v>BEBIDAS ALCOOLICAS</v>
          </cell>
          <cell r="C14103" t="str">
            <v>(-) Custo dos produtos vendidos (CMV)</v>
          </cell>
          <cell r="I14103" t="str">
            <v>maio</v>
          </cell>
          <cell r="N14103">
            <v>594.88</v>
          </cell>
        </row>
        <row r="14104">
          <cell r="B14104" t="str">
            <v>CARNES E AVES</v>
          </cell>
          <cell r="C14104" t="str">
            <v>(-) Custo dos produtos vendidos (CMV)</v>
          </cell>
          <cell r="I14104" t="str">
            <v>maio</v>
          </cell>
          <cell r="N14104">
            <v>1270.72</v>
          </cell>
        </row>
        <row r="14105">
          <cell r="B14105" t="str">
            <v>BEBIDAS ALCOOLICAS</v>
          </cell>
          <cell r="C14105" t="str">
            <v>(-) Custo dos produtos vendidos (CMV)</v>
          </cell>
          <cell r="I14105" t="str">
            <v>maio</v>
          </cell>
          <cell r="N14105">
            <v>509.7</v>
          </cell>
        </row>
        <row r="14106">
          <cell r="B14106" t="str">
            <v>BEBIDAS NAO ALCOOLICAS</v>
          </cell>
          <cell r="C14106" t="str">
            <v>(-) Custo dos produtos vendidos (CMV)</v>
          </cell>
          <cell r="I14106" t="str">
            <v>maio</v>
          </cell>
          <cell r="N14106">
            <v>2668.4</v>
          </cell>
        </row>
        <row r="14107">
          <cell r="B14107" t="str">
            <v>HORTIFRUTI</v>
          </cell>
          <cell r="C14107" t="str">
            <v>(-) Custo dos produtos vendidos (CMV)</v>
          </cell>
          <cell r="I14107" t="str">
            <v>maio</v>
          </cell>
          <cell r="N14107">
            <v>217.8</v>
          </cell>
        </row>
        <row r="14108">
          <cell r="B14108" t="str">
            <v>LATICINIOS / OVOS</v>
          </cell>
          <cell r="C14108" t="str">
            <v>(-) Custo dos produtos vendidos (CMV)</v>
          </cell>
          <cell r="I14108" t="str">
            <v>maio</v>
          </cell>
          <cell r="N14108">
            <v>5278.92</v>
          </cell>
        </row>
        <row r="14109">
          <cell r="B14109" t="str">
            <v>ENLATADOS E CONSERVAS</v>
          </cell>
          <cell r="C14109" t="str">
            <v>(-) Custo dos produtos vendidos (CMV)</v>
          </cell>
          <cell r="I14109" t="str">
            <v>maio</v>
          </cell>
          <cell r="N14109">
            <v>3918.67</v>
          </cell>
        </row>
        <row r="14110">
          <cell r="B14110" t="str">
            <v>CARVAO</v>
          </cell>
          <cell r="C14110" t="str">
            <v>(-) Custo dos produtos vendidos (CMV)</v>
          </cell>
          <cell r="I14110" t="str">
            <v>maio</v>
          </cell>
          <cell r="N14110">
            <v>2040</v>
          </cell>
        </row>
        <row r="14111">
          <cell r="B14111" t="str">
            <v>CERVEJA</v>
          </cell>
          <cell r="C14111" t="str">
            <v>(-) Custo dos produtos vendidos (CMV)</v>
          </cell>
          <cell r="I14111" t="str">
            <v>maio</v>
          </cell>
          <cell r="N14111">
            <v>1461.6</v>
          </cell>
        </row>
        <row r="14112">
          <cell r="B14112" t="str">
            <v>CARNES E AVES</v>
          </cell>
          <cell r="C14112" t="str">
            <v>(-) Custo dos produtos vendidos (CMV)</v>
          </cell>
          <cell r="I14112" t="str">
            <v>maio</v>
          </cell>
          <cell r="N14112">
            <v>6248.09</v>
          </cell>
        </row>
        <row r="14113">
          <cell r="B14113" t="str">
            <v>LATICINIOS / OVOS</v>
          </cell>
          <cell r="C14113" t="str">
            <v>(-) Custo dos produtos vendidos (CMV)</v>
          </cell>
          <cell r="I14113" t="str">
            <v>maio</v>
          </cell>
          <cell r="N14113">
            <v>284.85000000000002</v>
          </cell>
        </row>
        <row r="14114">
          <cell r="B14114" t="str">
            <v>GELO</v>
          </cell>
          <cell r="C14114" t="str">
            <v>(-) Custo dos produtos vendidos (CMV)</v>
          </cell>
          <cell r="I14114" t="str">
            <v>maio</v>
          </cell>
          <cell r="N14114">
            <v>468.2</v>
          </cell>
        </row>
        <row r="14115">
          <cell r="B14115" t="str">
            <v>BEBIDAS ALCOOLICAS</v>
          </cell>
          <cell r="C14115" t="str">
            <v>(-) Custo dos produtos vendidos (CMV)</v>
          </cell>
          <cell r="I14115" t="str">
            <v>maio</v>
          </cell>
          <cell r="N14115">
            <v>1241.18</v>
          </cell>
        </row>
        <row r="14116">
          <cell r="B14116" t="str">
            <v>SECOS - MERCEARIA</v>
          </cell>
          <cell r="C14116" t="str">
            <v>(-) Custo dos produtos vendidos (CMV)</v>
          </cell>
          <cell r="I14116" t="str">
            <v>maio</v>
          </cell>
          <cell r="N14116">
            <v>240.9</v>
          </cell>
        </row>
        <row r="14117">
          <cell r="B14117" t="str">
            <v>PESCADOS</v>
          </cell>
          <cell r="C14117" t="str">
            <v>(-) Custo dos produtos vendidos (CMV)</v>
          </cell>
          <cell r="I14117" t="str">
            <v>maio</v>
          </cell>
          <cell r="N14117">
            <v>3705.74</v>
          </cell>
        </row>
        <row r="14118">
          <cell r="B14118" t="str">
            <v>FRIOS E CONGELADOS</v>
          </cell>
          <cell r="C14118" t="str">
            <v>(-) Custo dos produtos vendidos (CMV)</v>
          </cell>
          <cell r="I14118" t="str">
            <v>maio</v>
          </cell>
          <cell r="N14118">
            <v>4713.03</v>
          </cell>
        </row>
        <row r="14119">
          <cell r="B14119" t="str">
            <v>CARNES E AVES</v>
          </cell>
          <cell r="C14119" t="str">
            <v>(-) Custo dos produtos vendidos (CMV)</v>
          </cell>
          <cell r="I14119" t="str">
            <v>maio</v>
          </cell>
          <cell r="N14119">
            <v>7829.54</v>
          </cell>
        </row>
        <row r="14120">
          <cell r="B14120" t="str">
            <v>PAES, MASSAS E SALGADOS</v>
          </cell>
          <cell r="C14120" t="str">
            <v>(-) Custo dos produtos vendidos (CMV)</v>
          </cell>
          <cell r="I14120" t="str">
            <v>maio</v>
          </cell>
          <cell r="N14120">
            <v>347.01</v>
          </cell>
        </row>
        <row r="14121">
          <cell r="B14121" t="str">
            <v>LATICINIOS / OVOS</v>
          </cell>
          <cell r="C14121" t="str">
            <v>(-) Custo dos produtos vendidos (CMV)</v>
          </cell>
          <cell r="I14121" t="str">
            <v>maio</v>
          </cell>
          <cell r="N14121">
            <v>1292.71</v>
          </cell>
        </row>
        <row r="14122">
          <cell r="B14122" t="str">
            <v>VINHOS</v>
          </cell>
          <cell r="C14122" t="str">
            <v>(-) Custo dos produtos vendidos (CMV)</v>
          </cell>
          <cell r="I14122" t="str">
            <v>maio</v>
          </cell>
          <cell r="N14122">
            <v>4751</v>
          </cell>
        </row>
        <row r="14123">
          <cell r="B14123" t="str">
            <v>VINHOS</v>
          </cell>
          <cell r="C14123" t="str">
            <v>(-) Custo dos produtos vendidos (CMV)</v>
          </cell>
          <cell r="I14123" t="str">
            <v>maio</v>
          </cell>
          <cell r="N14123">
            <v>18280.38</v>
          </cell>
        </row>
        <row r="14124">
          <cell r="B14124" t="str">
            <v>CARNES E AVES</v>
          </cell>
          <cell r="C14124" t="str">
            <v>(-) Custo dos produtos vendidos (CMV)</v>
          </cell>
          <cell r="I14124" t="str">
            <v>maio</v>
          </cell>
          <cell r="N14124">
            <v>4827.1499999999996</v>
          </cell>
        </row>
        <row r="14125">
          <cell r="B14125" t="str">
            <v>CARNES E AVES</v>
          </cell>
          <cell r="C14125" t="str">
            <v>(-) Custo dos produtos vendidos (CMV)</v>
          </cell>
          <cell r="I14125" t="str">
            <v>maio</v>
          </cell>
          <cell r="N14125">
            <v>1744.79</v>
          </cell>
        </row>
        <row r="14126">
          <cell r="B14126" t="str">
            <v>SECOS - MERCEARIA</v>
          </cell>
          <cell r="C14126" t="str">
            <v>(-) Custo dos produtos vendidos (CMV)</v>
          </cell>
          <cell r="I14126" t="str">
            <v>maio</v>
          </cell>
          <cell r="N14126">
            <v>4128.6499999999996</v>
          </cell>
        </row>
        <row r="14127">
          <cell r="B14127" t="str">
            <v>LATICINIOS / OVOS</v>
          </cell>
          <cell r="C14127" t="str">
            <v>(-) Custo dos produtos vendidos (CMV)</v>
          </cell>
          <cell r="I14127" t="str">
            <v>maio</v>
          </cell>
          <cell r="N14127">
            <v>949.31</v>
          </cell>
        </row>
        <row r="14128">
          <cell r="B14128" t="str">
            <v>BEBIDAS ALCOOLICAS</v>
          </cell>
          <cell r="C14128" t="str">
            <v>(-) Custo dos produtos vendidos (CMV)</v>
          </cell>
          <cell r="I14128" t="str">
            <v>maio</v>
          </cell>
          <cell r="N14128">
            <v>1498.8</v>
          </cell>
        </row>
        <row r="14129">
          <cell r="B14129" t="str">
            <v>HORTIFRUTI</v>
          </cell>
          <cell r="C14129" t="str">
            <v>(-) Custo dos produtos vendidos (CMV)</v>
          </cell>
          <cell r="I14129" t="str">
            <v>maio</v>
          </cell>
          <cell r="N14129">
            <v>905.4</v>
          </cell>
        </row>
        <row r="14130">
          <cell r="B14130" t="str">
            <v>SECOS - MERCEARIA</v>
          </cell>
          <cell r="C14130" t="str">
            <v>(-) Custo dos produtos vendidos (CMV)</v>
          </cell>
          <cell r="I14130" t="str">
            <v>maio</v>
          </cell>
          <cell r="N14130">
            <v>365.65</v>
          </cell>
        </row>
        <row r="14131">
          <cell r="B14131" t="str">
            <v>HORTIFRUTI</v>
          </cell>
          <cell r="C14131" t="str">
            <v>(-) Custo dos produtos vendidos (CMV)</v>
          </cell>
          <cell r="I14131" t="str">
            <v>maio</v>
          </cell>
          <cell r="N14131">
            <v>240.22</v>
          </cell>
        </row>
        <row r="14132">
          <cell r="B14132" t="str">
            <v>BEBIDAS NAO ALCOOLICAS</v>
          </cell>
          <cell r="C14132" t="str">
            <v>(-) Custo dos produtos vendidos (CMV)</v>
          </cell>
          <cell r="I14132" t="str">
            <v>maio</v>
          </cell>
          <cell r="N14132">
            <v>1596.04</v>
          </cell>
        </row>
        <row r="14133">
          <cell r="B14133" t="str">
            <v>PESCADOS</v>
          </cell>
          <cell r="C14133" t="str">
            <v>(-) Custo dos produtos vendidos (CMV)</v>
          </cell>
          <cell r="I14133" t="str">
            <v>maio</v>
          </cell>
          <cell r="N14133">
            <v>310</v>
          </cell>
        </row>
        <row r="14134">
          <cell r="B14134" t="str">
            <v>CARNES E AVES</v>
          </cell>
          <cell r="C14134" t="str">
            <v>(-) Custo dos produtos vendidos (CMV)</v>
          </cell>
          <cell r="I14134" t="str">
            <v>maio</v>
          </cell>
          <cell r="N14134">
            <v>783.1</v>
          </cell>
        </row>
        <row r="14135">
          <cell r="B14135" t="str">
            <v>SECOS - MERCEARIA</v>
          </cell>
          <cell r="C14135" t="str">
            <v>(-) Custo dos produtos vendidos (CMV)</v>
          </cell>
          <cell r="I14135" t="str">
            <v>maio</v>
          </cell>
          <cell r="N14135">
            <v>778.8</v>
          </cell>
        </row>
        <row r="14136">
          <cell r="B14136" t="str">
            <v>CARNES E AVES</v>
          </cell>
          <cell r="C14136" t="str">
            <v>(-) Custo dos produtos vendidos (CMV)</v>
          </cell>
          <cell r="I14136" t="str">
            <v>maio</v>
          </cell>
          <cell r="N14136">
            <v>906.28</v>
          </cell>
        </row>
        <row r="14137">
          <cell r="B14137" t="str">
            <v>FRIOS E CONGELADOS</v>
          </cell>
          <cell r="C14137" t="str">
            <v>(-) Custo dos produtos vendidos (CMV)</v>
          </cell>
          <cell r="I14137" t="str">
            <v>maio</v>
          </cell>
          <cell r="N14137">
            <v>337.05</v>
          </cell>
        </row>
        <row r="14138">
          <cell r="B14138" t="str">
            <v>FRIOS E CONGELADOS</v>
          </cell>
          <cell r="C14138" t="str">
            <v>(-) Custo dos produtos vendidos (CMV)</v>
          </cell>
          <cell r="I14138" t="str">
            <v>maio</v>
          </cell>
          <cell r="N14138">
            <v>256.14999999999998</v>
          </cell>
        </row>
        <row r="14139">
          <cell r="B14139" t="str">
            <v>FRIOS E CONGELADOS</v>
          </cell>
          <cell r="C14139" t="str">
            <v>(-) Custo dos produtos vendidos (CMV)</v>
          </cell>
          <cell r="I14139" t="str">
            <v>maio</v>
          </cell>
          <cell r="N14139">
            <v>4558.1000000000004</v>
          </cell>
        </row>
        <row r="14140">
          <cell r="B14140" t="str">
            <v>BEBIDAS ALCOOLICAS</v>
          </cell>
          <cell r="C14140" t="str">
            <v>(-) Custo dos produtos vendidos (CMV)</v>
          </cell>
          <cell r="I14140" t="str">
            <v>maio</v>
          </cell>
          <cell r="N14140">
            <v>1104.9100000000001</v>
          </cell>
        </row>
        <row r="14141">
          <cell r="B14141" t="str">
            <v>LATICINIOS / OVOS</v>
          </cell>
          <cell r="C14141" t="str">
            <v>(-) Custo dos produtos vendidos (CMV)</v>
          </cell>
          <cell r="I14141" t="str">
            <v>maio</v>
          </cell>
          <cell r="N14141">
            <v>474.75</v>
          </cell>
        </row>
        <row r="14142">
          <cell r="B14142" t="str">
            <v>ENLATADOS E CONSERVAS</v>
          </cell>
          <cell r="C14142" t="str">
            <v>(-) Custo dos produtos vendidos (CMV)</v>
          </cell>
          <cell r="I14142" t="str">
            <v>maio</v>
          </cell>
          <cell r="N14142">
            <v>300</v>
          </cell>
        </row>
        <row r="14143">
          <cell r="B14143" t="str">
            <v>BEBIDAS NAO ALCOOLICAS</v>
          </cell>
          <cell r="C14143" t="str">
            <v>(-) Custo dos produtos vendidos (CMV)</v>
          </cell>
          <cell r="I14143" t="str">
            <v>maio</v>
          </cell>
          <cell r="N14143">
            <v>65.87</v>
          </cell>
        </row>
        <row r="14144">
          <cell r="B14144" t="str">
            <v>SECOS - MERCEARIA</v>
          </cell>
          <cell r="C14144" t="str">
            <v>(-) Custo dos produtos vendidos (CMV)</v>
          </cell>
          <cell r="I14144" t="str">
            <v>maio</v>
          </cell>
          <cell r="N14144">
            <v>1182.01</v>
          </cell>
        </row>
        <row r="14145">
          <cell r="B14145" t="str">
            <v>HORTIFRUTI</v>
          </cell>
          <cell r="C14145" t="str">
            <v>(-) Custo dos produtos vendidos (CMV)</v>
          </cell>
          <cell r="I14145" t="str">
            <v>maio</v>
          </cell>
          <cell r="N14145">
            <v>440.4</v>
          </cell>
        </row>
        <row r="14146">
          <cell r="B14146" t="str">
            <v>CARNES E AVES</v>
          </cell>
          <cell r="C14146" t="str">
            <v>(-) Custo dos produtos vendidos (CMV)</v>
          </cell>
          <cell r="I14146" t="str">
            <v>maio</v>
          </cell>
          <cell r="N14146">
            <v>1523.55</v>
          </cell>
        </row>
        <row r="14147">
          <cell r="B14147" t="str">
            <v>PESCADOS</v>
          </cell>
          <cell r="C14147" t="str">
            <v>(-) Custo dos produtos vendidos (CMV)</v>
          </cell>
          <cell r="I14147" t="str">
            <v>maio</v>
          </cell>
          <cell r="N14147">
            <v>725</v>
          </cell>
        </row>
        <row r="14148">
          <cell r="B14148" t="str">
            <v>PESCADOS</v>
          </cell>
          <cell r="C14148" t="str">
            <v>(-) Custo dos produtos vendidos (CMV)</v>
          </cell>
          <cell r="I14148" t="str">
            <v>maio</v>
          </cell>
          <cell r="N14148">
            <v>1917.6</v>
          </cell>
        </row>
        <row r="14149">
          <cell r="B14149" t="str">
            <v>CARNES E AVES</v>
          </cell>
          <cell r="C14149" t="str">
            <v>(-) Custo dos produtos vendidos (CMV)</v>
          </cell>
          <cell r="I14149" t="str">
            <v>maio</v>
          </cell>
          <cell r="N14149">
            <v>9407.86</v>
          </cell>
        </row>
        <row r="14150">
          <cell r="B14150" t="str">
            <v>PAES, MASSAS E SALGADOS</v>
          </cell>
          <cell r="C14150" t="str">
            <v>(-) Custo dos produtos vendidos (CMV)</v>
          </cell>
          <cell r="I14150" t="str">
            <v>maio</v>
          </cell>
          <cell r="N14150">
            <v>1468</v>
          </cell>
        </row>
        <row r="14151">
          <cell r="B14151" t="str">
            <v>HORTIFRUTI</v>
          </cell>
          <cell r="C14151" t="str">
            <v>(-) Custo dos produtos vendidos (CMV)</v>
          </cell>
          <cell r="I14151" t="str">
            <v>maio</v>
          </cell>
          <cell r="N14151">
            <v>893.9</v>
          </cell>
        </row>
        <row r="14152">
          <cell r="B14152" t="str">
            <v>LATICINIOS / OVOS</v>
          </cell>
          <cell r="C14152" t="str">
            <v>(-) Custo dos produtos vendidos (CMV)</v>
          </cell>
          <cell r="I14152" t="str">
            <v>maio</v>
          </cell>
          <cell r="N14152">
            <v>5082.45</v>
          </cell>
        </row>
        <row r="14153">
          <cell r="B14153" t="str">
            <v>BEBIDAS ALCOOLICAS</v>
          </cell>
          <cell r="C14153" t="str">
            <v>(-) Custo dos produtos vendidos (CMV)</v>
          </cell>
          <cell r="I14153" t="str">
            <v>maio</v>
          </cell>
          <cell r="N14153">
            <v>645</v>
          </cell>
        </row>
        <row r="14154">
          <cell r="B14154" t="str">
            <v>LATICINIOS / OVOS</v>
          </cell>
          <cell r="C14154" t="str">
            <v>(-) Custo dos produtos vendidos (CMV)</v>
          </cell>
          <cell r="I14154" t="str">
            <v>maio</v>
          </cell>
          <cell r="N14154">
            <v>2333.06</v>
          </cell>
        </row>
        <row r="14155">
          <cell r="B14155" t="str">
            <v>PESCADOS</v>
          </cell>
          <cell r="C14155" t="str">
            <v>(-) Custo dos produtos vendidos (CMV)</v>
          </cell>
          <cell r="I14155" t="str">
            <v>maio</v>
          </cell>
          <cell r="N14155">
            <v>2080.2600000000002</v>
          </cell>
        </row>
        <row r="14156">
          <cell r="B14156" t="str">
            <v>CARNES E AVES</v>
          </cell>
          <cell r="C14156" t="str">
            <v>(-) Custo dos produtos vendidos (CMV)</v>
          </cell>
          <cell r="I14156" t="str">
            <v>maio</v>
          </cell>
          <cell r="N14156">
            <v>2978.3</v>
          </cell>
        </row>
        <row r="14157">
          <cell r="B14157" t="str">
            <v>CARVAO</v>
          </cell>
          <cell r="C14157" t="str">
            <v>(-) Custo dos produtos vendidos (CMV)</v>
          </cell>
          <cell r="I14157" t="str">
            <v>maio</v>
          </cell>
          <cell r="N14157">
            <v>1632</v>
          </cell>
        </row>
        <row r="14158">
          <cell r="B14158" t="str">
            <v>PAES, MASSAS E SALGADOS</v>
          </cell>
          <cell r="C14158" t="str">
            <v>(-) Custo dos produtos vendidos (CMV)</v>
          </cell>
          <cell r="I14158" t="str">
            <v>maio</v>
          </cell>
          <cell r="N14158">
            <v>487</v>
          </cell>
        </row>
        <row r="14159">
          <cell r="B14159" t="str">
            <v>CERVEJA</v>
          </cell>
          <cell r="C14159" t="str">
            <v>(-) Custo dos produtos vendidos (CMV)</v>
          </cell>
          <cell r="I14159" t="str">
            <v>maio</v>
          </cell>
          <cell r="N14159">
            <v>750</v>
          </cell>
        </row>
        <row r="14160">
          <cell r="B14160" t="str">
            <v>BEBIDAS NAO ALCOOLICAS</v>
          </cell>
          <cell r="C14160" t="str">
            <v>(-) Custo dos produtos vendidos (CMV)</v>
          </cell>
          <cell r="I14160" t="str">
            <v>maio</v>
          </cell>
          <cell r="N14160">
            <v>280.29000000000002</v>
          </cell>
        </row>
        <row r="14161">
          <cell r="B14161" t="str">
            <v>CARNES E AVES</v>
          </cell>
          <cell r="C14161" t="str">
            <v>(-) Custo dos produtos vendidos (CMV)</v>
          </cell>
          <cell r="I14161" t="str">
            <v>maio</v>
          </cell>
          <cell r="N14161">
            <v>3883.4</v>
          </cell>
        </row>
        <row r="14162">
          <cell r="B14162" t="str">
            <v>SECOS - MERCEARIA</v>
          </cell>
          <cell r="C14162" t="str">
            <v>(-) Custo dos produtos vendidos (CMV)</v>
          </cell>
          <cell r="I14162" t="str">
            <v>maio</v>
          </cell>
          <cell r="N14162">
            <v>1106.47</v>
          </cell>
        </row>
        <row r="14163">
          <cell r="B14163" t="str">
            <v>PESCADOS</v>
          </cell>
          <cell r="C14163" t="str">
            <v>(-) Custo dos produtos vendidos (CMV)</v>
          </cell>
          <cell r="I14163" t="str">
            <v>junho</v>
          </cell>
          <cell r="N14163">
            <v>2947.05</v>
          </cell>
        </row>
        <row r="14164">
          <cell r="B14164" t="str">
            <v>PAES, MASSAS E SALGADOS</v>
          </cell>
          <cell r="C14164" t="str">
            <v>(-) Custo dos produtos vendidos (CMV)</v>
          </cell>
          <cell r="I14164" t="str">
            <v>junho</v>
          </cell>
          <cell r="N14164">
            <v>288</v>
          </cell>
        </row>
        <row r="14165">
          <cell r="B14165" t="str">
            <v>BEBIDAS NAO ALCOOLICAS</v>
          </cell>
          <cell r="C14165" t="str">
            <v>(-) Custo dos produtos vendidos (CMV)</v>
          </cell>
          <cell r="I14165" t="str">
            <v>junho</v>
          </cell>
          <cell r="N14165">
            <v>4574.3999999999996</v>
          </cell>
        </row>
        <row r="14166">
          <cell r="B14166" t="str">
            <v>GELO</v>
          </cell>
          <cell r="C14166" t="str">
            <v>(-) Custo dos produtos vendidos (CMV)</v>
          </cell>
          <cell r="I14166" t="str">
            <v>junho</v>
          </cell>
          <cell r="N14166">
            <v>668.44</v>
          </cell>
        </row>
        <row r="14167">
          <cell r="B14167" t="str">
            <v>HORTIFRUTI</v>
          </cell>
          <cell r="C14167" t="str">
            <v>(-) Custo dos produtos vendidos (CMV)</v>
          </cell>
          <cell r="I14167" t="str">
            <v>junho</v>
          </cell>
          <cell r="N14167">
            <v>440.4</v>
          </cell>
        </row>
        <row r="14168">
          <cell r="B14168" t="str">
            <v>CARNES E AVES</v>
          </cell>
          <cell r="C14168" t="str">
            <v>(-) Custo dos produtos vendidos (CMV)</v>
          </cell>
          <cell r="I14168" t="str">
            <v>junho</v>
          </cell>
          <cell r="N14168">
            <v>1194.1500000000001</v>
          </cell>
        </row>
        <row r="14169">
          <cell r="B14169" t="str">
            <v>SECOS - MERCEARIA</v>
          </cell>
          <cell r="C14169" t="str">
            <v>(-) Custo dos produtos vendidos (CMV)</v>
          </cell>
          <cell r="I14169" t="str">
            <v>junho</v>
          </cell>
          <cell r="N14169">
            <v>111.14</v>
          </cell>
        </row>
        <row r="14170">
          <cell r="B14170" t="str">
            <v>BEBIDAS ALCOOLICAS</v>
          </cell>
          <cell r="C14170" t="str">
            <v>(-) Custo dos produtos vendidos (CMV)</v>
          </cell>
          <cell r="I14170" t="str">
            <v>junho</v>
          </cell>
          <cell r="N14170">
            <v>1251.3599999999999</v>
          </cell>
        </row>
        <row r="14171">
          <cell r="B14171" t="str">
            <v>ENLATADOS E CONSERVAS</v>
          </cell>
          <cell r="C14171" t="str">
            <v>(-) Custo dos produtos vendidos (CMV)</v>
          </cell>
          <cell r="I14171" t="str">
            <v>junho</v>
          </cell>
          <cell r="N14171">
            <v>2427.75</v>
          </cell>
        </row>
        <row r="14172">
          <cell r="B14172" t="str">
            <v>PAES, MASSAS E SALGADOS</v>
          </cell>
          <cell r="C14172" t="str">
            <v>(-) Custo dos produtos vendidos (CMV)</v>
          </cell>
          <cell r="I14172" t="str">
            <v>junho</v>
          </cell>
          <cell r="N14172">
            <v>1338</v>
          </cell>
        </row>
        <row r="14173">
          <cell r="B14173" t="str">
            <v>BEBIDAS ALCOOLICAS</v>
          </cell>
          <cell r="C14173" t="str">
            <v>(-) Custo dos produtos vendidos (CMV)</v>
          </cell>
          <cell r="I14173" t="str">
            <v>junho</v>
          </cell>
          <cell r="N14173">
            <v>1358</v>
          </cell>
        </row>
        <row r="14174">
          <cell r="B14174" t="str">
            <v>CARNES E AVES</v>
          </cell>
          <cell r="C14174" t="str">
            <v>(-) Custo dos produtos vendidos (CMV)</v>
          </cell>
          <cell r="I14174" t="str">
            <v>junho</v>
          </cell>
          <cell r="N14174">
            <v>2477.58</v>
          </cell>
        </row>
        <row r="14175">
          <cell r="B14175" t="str">
            <v>CARNES E AVES</v>
          </cell>
          <cell r="C14175" t="str">
            <v>(-) Custo dos produtos vendidos (CMV)</v>
          </cell>
          <cell r="I14175" t="str">
            <v>junho</v>
          </cell>
          <cell r="N14175">
            <v>1468.5</v>
          </cell>
        </row>
        <row r="14176">
          <cell r="B14176" t="str">
            <v>CARNES E AVES</v>
          </cell>
          <cell r="C14176" t="str">
            <v>(-) Custo dos produtos vendidos (CMV)</v>
          </cell>
          <cell r="I14176" t="str">
            <v>junho</v>
          </cell>
          <cell r="N14176">
            <v>1377.4</v>
          </cell>
        </row>
        <row r="14177">
          <cell r="B14177" t="str">
            <v>CARNES E AVES</v>
          </cell>
          <cell r="C14177" t="str">
            <v>(-) Custo dos produtos vendidos (CMV)</v>
          </cell>
          <cell r="I14177" t="str">
            <v>junho</v>
          </cell>
          <cell r="N14177">
            <v>904.18</v>
          </cell>
        </row>
        <row r="14178">
          <cell r="B14178" t="str">
            <v>BEBIDAS NAO ALCOOLICAS</v>
          </cell>
          <cell r="C14178" t="str">
            <v>(-) Custo dos produtos vendidos (CMV)</v>
          </cell>
          <cell r="I14178" t="str">
            <v>junho</v>
          </cell>
          <cell r="N14178">
            <v>1104.92</v>
          </cell>
        </row>
        <row r="14179">
          <cell r="B14179" t="str">
            <v>CARNES E AVES</v>
          </cell>
          <cell r="C14179" t="str">
            <v>(-) Custo dos produtos vendidos (CMV)</v>
          </cell>
          <cell r="I14179" t="str">
            <v>junho</v>
          </cell>
          <cell r="N14179">
            <v>3182.05</v>
          </cell>
        </row>
        <row r="14180">
          <cell r="B14180" t="str">
            <v>GELO</v>
          </cell>
          <cell r="C14180" t="str">
            <v>(-) Custo dos produtos vendidos (CMV)</v>
          </cell>
          <cell r="I14180" t="str">
            <v>junho</v>
          </cell>
          <cell r="N14180">
            <v>468.2</v>
          </cell>
        </row>
        <row r="14181">
          <cell r="B14181" t="str">
            <v>CARNES E AVES</v>
          </cell>
          <cell r="C14181" t="str">
            <v>(-) Custo dos produtos vendidos (CMV)</v>
          </cell>
          <cell r="I14181" t="str">
            <v>junho</v>
          </cell>
          <cell r="N14181">
            <v>1894.6</v>
          </cell>
        </row>
        <row r="14182">
          <cell r="B14182" t="str">
            <v>SECOS - MERCEARIA</v>
          </cell>
          <cell r="C14182" t="str">
            <v>(-) Custo dos produtos vendidos (CMV)</v>
          </cell>
          <cell r="I14182" t="str">
            <v>junho</v>
          </cell>
          <cell r="N14182">
            <v>399.71</v>
          </cell>
        </row>
        <row r="14183">
          <cell r="B14183" t="str">
            <v>PAES, MASSAS E SALGADOS</v>
          </cell>
          <cell r="C14183" t="str">
            <v>(-) Custo dos produtos vendidos (CMV)</v>
          </cell>
          <cell r="I14183" t="str">
            <v>junho</v>
          </cell>
          <cell r="N14183">
            <v>1225</v>
          </cell>
        </row>
        <row r="14184">
          <cell r="B14184" t="str">
            <v>CARNES E AVES</v>
          </cell>
          <cell r="C14184" t="str">
            <v>(-) Custo dos produtos vendidos (CMV)</v>
          </cell>
          <cell r="I14184" t="str">
            <v>junho</v>
          </cell>
          <cell r="N14184">
            <v>318.39999999999998</v>
          </cell>
        </row>
        <row r="14185">
          <cell r="B14185" t="str">
            <v>PAES, MASSAS E SALGADOS</v>
          </cell>
          <cell r="C14185" t="str">
            <v>(-) Custo dos produtos vendidos (CMV)</v>
          </cell>
          <cell r="I14185" t="str">
            <v>junho</v>
          </cell>
          <cell r="N14185">
            <v>348.62</v>
          </cell>
        </row>
        <row r="14186">
          <cell r="B14186" t="str">
            <v>SECOS - MERCEARIA</v>
          </cell>
          <cell r="C14186" t="str">
            <v>(-) Custo dos produtos vendidos (CMV)</v>
          </cell>
          <cell r="I14186" t="str">
            <v>junho</v>
          </cell>
          <cell r="N14186">
            <v>94.81</v>
          </cell>
        </row>
        <row r="14187">
          <cell r="B14187" t="str">
            <v>PAES, MASSAS E SALGADOS</v>
          </cell>
          <cell r="C14187" t="str">
            <v>(-) Custo dos produtos vendidos (CMV)</v>
          </cell>
          <cell r="I14187" t="str">
            <v>junho</v>
          </cell>
          <cell r="N14187">
            <v>465.32</v>
          </cell>
        </row>
        <row r="14188">
          <cell r="B14188" t="str">
            <v>BEBIDAS NAO ALCOOLICAS</v>
          </cell>
          <cell r="C14188" t="str">
            <v>(-) Custo dos produtos vendidos (CMV)</v>
          </cell>
          <cell r="I14188" t="str">
            <v>junho</v>
          </cell>
          <cell r="N14188">
            <v>173.24</v>
          </cell>
        </row>
        <row r="14189">
          <cell r="B14189" t="str">
            <v>VINHOS</v>
          </cell>
          <cell r="C14189" t="str">
            <v>(-) Custo dos produtos vendidos (CMV)</v>
          </cell>
          <cell r="I14189" t="str">
            <v>junho</v>
          </cell>
          <cell r="N14189">
            <v>1860</v>
          </cell>
        </row>
        <row r="14190">
          <cell r="B14190" t="str">
            <v>PESCADOS</v>
          </cell>
          <cell r="C14190" t="str">
            <v>(-) Custo dos produtos vendidos (CMV)</v>
          </cell>
          <cell r="I14190" t="str">
            <v>junho</v>
          </cell>
          <cell r="N14190">
            <v>725</v>
          </cell>
        </row>
        <row r="14191">
          <cell r="B14191" t="str">
            <v>PESCADOS</v>
          </cell>
          <cell r="C14191" t="str">
            <v>(-) Custo dos produtos vendidos (CMV)</v>
          </cell>
          <cell r="I14191" t="str">
            <v>junho</v>
          </cell>
          <cell r="N14191">
            <v>1917.6</v>
          </cell>
        </row>
        <row r="14192">
          <cell r="B14192" t="str">
            <v>CARNES E AVES</v>
          </cell>
          <cell r="C14192" t="str">
            <v>(-) Custo dos produtos vendidos (CMV)</v>
          </cell>
          <cell r="I14192" t="str">
            <v>junho</v>
          </cell>
          <cell r="N14192">
            <v>2354.91</v>
          </cell>
        </row>
        <row r="14193">
          <cell r="B14193" t="str">
            <v>SECOS - MERCEARIA</v>
          </cell>
          <cell r="C14193" t="str">
            <v>(-) Custo dos produtos vendidos (CMV)</v>
          </cell>
          <cell r="I14193" t="str">
            <v>junho</v>
          </cell>
          <cell r="N14193">
            <v>137.88</v>
          </cell>
        </row>
        <row r="14194">
          <cell r="B14194" t="str">
            <v>BEBIDAS NAO ALCOOLICAS</v>
          </cell>
          <cell r="C14194" t="str">
            <v>(-) Custo dos produtos vendidos (CMV)</v>
          </cell>
          <cell r="I14194" t="str">
            <v>junho</v>
          </cell>
          <cell r="N14194">
            <v>1906</v>
          </cell>
        </row>
        <row r="14195">
          <cell r="B14195" t="str">
            <v>HORTIFRUTI</v>
          </cell>
          <cell r="C14195" t="str">
            <v>(-) Custo dos produtos vendidos (CMV)</v>
          </cell>
          <cell r="I14195" t="str">
            <v>junho</v>
          </cell>
          <cell r="N14195">
            <v>6932.07</v>
          </cell>
        </row>
        <row r="14196">
          <cell r="B14196" t="str">
            <v>PESCADOS</v>
          </cell>
          <cell r="C14196" t="str">
            <v>(-) Custo dos produtos vendidos (CMV)</v>
          </cell>
          <cell r="I14196" t="str">
            <v>junho</v>
          </cell>
          <cell r="N14196">
            <v>155</v>
          </cell>
        </row>
        <row r="14197">
          <cell r="B14197" t="str">
            <v>PESCADOS</v>
          </cell>
          <cell r="C14197" t="str">
            <v>(-) Custo dos produtos vendidos (CMV)</v>
          </cell>
          <cell r="I14197" t="str">
            <v>junho</v>
          </cell>
          <cell r="N14197">
            <v>6939.2</v>
          </cell>
        </row>
        <row r="14198">
          <cell r="B14198" t="str">
            <v>CARVAO</v>
          </cell>
          <cell r="C14198" t="str">
            <v>(-) Custo dos produtos vendidos (CMV)</v>
          </cell>
          <cell r="I14198" t="str">
            <v>junho</v>
          </cell>
          <cell r="N14198">
            <v>1632</v>
          </cell>
        </row>
        <row r="14199">
          <cell r="B14199" t="str">
            <v>HORTIFRUTI</v>
          </cell>
          <cell r="C14199" t="str">
            <v>(-) Custo dos produtos vendidos (CMV)</v>
          </cell>
          <cell r="I14199" t="str">
            <v>junho</v>
          </cell>
          <cell r="N14199">
            <v>349.04</v>
          </cell>
        </row>
        <row r="14200">
          <cell r="B14200" t="str">
            <v>CARNES E AVES</v>
          </cell>
          <cell r="C14200" t="str">
            <v>(-) Custo dos produtos vendidos (CMV)</v>
          </cell>
          <cell r="I14200" t="str">
            <v>junho</v>
          </cell>
          <cell r="N14200">
            <v>6248.09</v>
          </cell>
        </row>
        <row r="14201">
          <cell r="B14201" t="str">
            <v>CARNES E AVES</v>
          </cell>
          <cell r="C14201" t="str">
            <v>(-) Custo dos produtos vendidos (CMV)</v>
          </cell>
          <cell r="I14201" t="str">
            <v>junho</v>
          </cell>
          <cell r="N14201">
            <v>6569.75</v>
          </cell>
        </row>
        <row r="14202">
          <cell r="B14202" t="str">
            <v>FRIOS E CONGELADOS</v>
          </cell>
          <cell r="C14202" t="str">
            <v>(-) Custo dos produtos vendidos (CMV)</v>
          </cell>
          <cell r="I14202" t="str">
            <v>junho</v>
          </cell>
          <cell r="N14202">
            <v>1898.88</v>
          </cell>
        </row>
        <row r="14203">
          <cell r="B14203" t="str">
            <v>CARNES E AVES</v>
          </cell>
          <cell r="C14203" t="str">
            <v>(-) Custo dos produtos vendidos (CMV)</v>
          </cell>
          <cell r="I14203" t="str">
            <v>junho</v>
          </cell>
          <cell r="N14203">
            <v>919.67</v>
          </cell>
        </row>
        <row r="14204">
          <cell r="B14204" t="str">
            <v>BEBIDAS NAO ALCOOLICAS</v>
          </cell>
          <cell r="C14204" t="str">
            <v>(-) Custo dos produtos vendidos (CMV)</v>
          </cell>
          <cell r="I14204" t="str">
            <v>junho</v>
          </cell>
          <cell r="N14204">
            <v>9202.51</v>
          </cell>
        </row>
        <row r="14205">
          <cell r="B14205" t="str">
            <v>CERVEJA</v>
          </cell>
          <cell r="C14205" t="str">
            <v>(-) Custo dos produtos vendidos (CMV)</v>
          </cell>
          <cell r="I14205" t="str">
            <v>junho</v>
          </cell>
          <cell r="N14205">
            <v>1449.98</v>
          </cell>
        </row>
        <row r="14206">
          <cell r="B14206" t="str">
            <v>CARNES E AVES</v>
          </cell>
          <cell r="C14206" t="str">
            <v>(-) Custo dos produtos vendidos (CMV)</v>
          </cell>
          <cell r="I14206" t="str">
            <v>junho</v>
          </cell>
          <cell r="N14206">
            <v>1383.22</v>
          </cell>
        </row>
        <row r="14207">
          <cell r="B14207" t="str">
            <v>LATICINIOS / OVOS</v>
          </cell>
          <cell r="C14207" t="str">
            <v>(-) Custo dos produtos vendidos (CMV)</v>
          </cell>
          <cell r="I14207" t="str">
            <v>junho</v>
          </cell>
          <cell r="N14207">
            <v>284.85000000000002</v>
          </cell>
        </row>
        <row r="14208">
          <cell r="B14208" t="str">
            <v>BEBIDAS ALCOOLICAS</v>
          </cell>
          <cell r="C14208" t="str">
            <v>(-) Custo dos produtos vendidos (CMV)</v>
          </cell>
          <cell r="I14208" t="str">
            <v>junho</v>
          </cell>
          <cell r="N14208">
            <v>1241.57</v>
          </cell>
        </row>
        <row r="14209">
          <cell r="B14209" t="str">
            <v>BEBIDAS ALCOOLICAS</v>
          </cell>
          <cell r="C14209" t="str">
            <v>(-) Custo dos produtos vendidos (CMV)</v>
          </cell>
          <cell r="I14209" t="str">
            <v>junho</v>
          </cell>
          <cell r="N14209">
            <v>612.33000000000004</v>
          </cell>
        </row>
        <row r="14210">
          <cell r="B14210" t="str">
            <v>BEBIDAS ALCOOLICAS</v>
          </cell>
          <cell r="C14210" t="str">
            <v>(-) Custo dos produtos vendidos (CMV)</v>
          </cell>
          <cell r="I14210" t="str">
            <v>junho</v>
          </cell>
          <cell r="N14210">
            <v>42</v>
          </cell>
        </row>
        <row r="14211">
          <cell r="B14211" t="str">
            <v>CARNES E AVES</v>
          </cell>
          <cell r="C14211" t="str">
            <v>(-) Custo dos produtos vendidos (CMV)</v>
          </cell>
          <cell r="I14211" t="str">
            <v>junho</v>
          </cell>
          <cell r="N14211">
            <v>2652.55</v>
          </cell>
        </row>
        <row r="14212">
          <cell r="B14212" t="str">
            <v>BEBIDAS ALCOOLICAS</v>
          </cell>
          <cell r="C14212" t="str">
            <v>(-) Custo dos produtos vendidos (CMV)</v>
          </cell>
          <cell r="I14212" t="str">
            <v>junho</v>
          </cell>
          <cell r="N14212">
            <v>210</v>
          </cell>
        </row>
        <row r="14213">
          <cell r="B14213" t="str">
            <v>CARNES E AVES</v>
          </cell>
          <cell r="C14213" t="str">
            <v>(-) Custo dos produtos vendidos (CMV)</v>
          </cell>
          <cell r="I14213" t="str">
            <v>junho</v>
          </cell>
          <cell r="N14213">
            <v>7831.88</v>
          </cell>
        </row>
        <row r="14214">
          <cell r="B14214" t="str">
            <v>CARNES E AVES</v>
          </cell>
          <cell r="C14214" t="str">
            <v>(-) Custo dos produtos vendidos (CMV)</v>
          </cell>
          <cell r="I14214" t="str">
            <v>junho</v>
          </cell>
          <cell r="N14214">
            <v>1822.86</v>
          </cell>
        </row>
        <row r="14215">
          <cell r="B14215" t="str">
            <v>HORTIFRUTI</v>
          </cell>
          <cell r="C14215" t="str">
            <v>(-) Custo dos produtos vendidos (CMV)</v>
          </cell>
          <cell r="I14215" t="str">
            <v>junho</v>
          </cell>
          <cell r="N14215">
            <v>817.6</v>
          </cell>
        </row>
        <row r="14216">
          <cell r="B14216" t="str">
            <v>HORTIFRUTI</v>
          </cell>
          <cell r="C14216" t="str">
            <v>(-) Custo dos produtos vendidos (CMV)</v>
          </cell>
          <cell r="I14216" t="str">
            <v>junho</v>
          </cell>
          <cell r="N14216">
            <v>163.22999999999999</v>
          </cell>
        </row>
        <row r="14217">
          <cell r="B14217" t="str">
            <v>CERVEJA</v>
          </cell>
          <cell r="C14217" t="str">
            <v>(-) Custo dos produtos vendidos (CMV)</v>
          </cell>
          <cell r="I14217" t="str">
            <v>junho</v>
          </cell>
          <cell r="N14217">
            <v>1491.48</v>
          </cell>
        </row>
        <row r="14218">
          <cell r="B14218" t="str">
            <v>SECOS - MERCEARIA</v>
          </cell>
          <cell r="C14218" t="str">
            <v>(-) Custo dos produtos vendidos (CMV)</v>
          </cell>
          <cell r="I14218" t="str">
            <v>junho</v>
          </cell>
          <cell r="N14218">
            <v>980.2</v>
          </cell>
        </row>
        <row r="14219">
          <cell r="B14219" t="str">
            <v>PAES, MASSAS E SALGADOS</v>
          </cell>
          <cell r="C14219" t="str">
            <v>(-) Custo dos produtos vendidos (CMV)</v>
          </cell>
          <cell r="I14219" t="str">
            <v>junho</v>
          </cell>
          <cell r="N14219">
            <v>347.01</v>
          </cell>
        </row>
        <row r="14220">
          <cell r="B14220" t="str">
            <v>LATICINIOS / OVOS</v>
          </cell>
          <cell r="C14220" t="str">
            <v>(-) Custo dos produtos vendidos (CMV)</v>
          </cell>
          <cell r="I14220" t="str">
            <v>junho</v>
          </cell>
          <cell r="N14220">
            <v>516.23</v>
          </cell>
        </row>
        <row r="14221">
          <cell r="B14221" t="str">
            <v>BEBIDAS ALCOOLICAS</v>
          </cell>
          <cell r="C14221" t="str">
            <v>(-) Custo dos produtos vendidos (CMV)</v>
          </cell>
          <cell r="I14221" t="str">
            <v>junho</v>
          </cell>
          <cell r="N14221">
            <v>1261.8599999999999</v>
          </cell>
        </row>
        <row r="14222">
          <cell r="B14222" t="str">
            <v>CARNES E AVES</v>
          </cell>
          <cell r="C14222" t="str">
            <v>(-) Custo dos produtos vendidos (CMV)</v>
          </cell>
          <cell r="I14222" t="str">
            <v>junho</v>
          </cell>
          <cell r="N14222">
            <v>783.32</v>
          </cell>
        </row>
        <row r="14223">
          <cell r="B14223" t="str">
            <v>CARNES E AVES</v>
          </cell>
          <cell r="C14223" t="str">
            <v>(-) Custo dos produtos vendidos (CMV)</v>
          </cell>
          <cell r="I14223" t="str">
            <v>junho</v>
          </cell>
          <cell r="N14223">
            <v>906.28</v>
          </cell>
        </row>
        <row r="14224">
          <cell r="B14224" t="str">
            <v>SECOS - MERCEARIA</v>
          </cell>
          <cell r="C14224" t="str">
            <v>(-) Custo dos produtos vendidos (CMV)</v>
          </cell>
          <cell r="I14224" t="str">
            <v>junho</v>
          </cell>
          <cell r="N14224">
            <v>230.48</v>
          </cell>
        </row>
        <row r="14225">
          <cell r="B14225" t="str">
            <v>BEBIDAS ALCOOLICAS</v>
          </cell>
          <cell r="C14225" t="str">
            <v>(-) Custo dos produtos vendidos (CMV)</v>
          </cell>
          <cell r="I14225" t="str">
            <v>junho</v>
          </cell>
          <cell r="N14225">
            <v>867</v>
          </cell>
        </row>
        <row r="14226">
          <cell r="B14226" t="str">
            <v>SECOS - MERCEARIA</v>
          </cell>
          <cell r="C14226" t="str">
            <v>(-) Custo dos produtos vendidos (CMV)</v>
          </cell>
          <cell r="I14226" t="str">
            <v>junho</v>
          </cell>
          <cell r="N14226">
            <v>1596.74</v>
          </cell>
        </row>
        <row r="14227">
          <cell r="B14227" t="str">
            <v>CERVEJA</v>
          </cell>
          <cell r="C14227" t="str">
            <v>(-) Custo dos produtos vendidos (CMV)</v>
          </cell>
          <cell r="I14227" t="str">
            <v>junho</v>
          </cell>
          <cell r="N14227">
            <v>2232</v>
          </cell>
        </row>
        <row r="14228">
          <cell r="B14228" t="str">
            <v>CERVEJA</v>
          </cell>
          <cell r="C14228" t="str">
            <v>(-) Custo dos produtos vendidos (CMV)</v>
          </cell>
          <cell r="I14228" t="str">
            <v>junho</v>
          </cell>
          <cell r="N14228">
            <v>431.76</v>
          </cell>
        </row>
        <row r="14229">
          <cell r="B14229" t="str">
            <v>CARNES E AVES</v>
          </cell>
          <cell r="C14229" t="str">
            <v>(-) Custo dos produtos vendidos (CMV)</v>
          </cell>
          <cell r="I14229" t="str">
            <v>junho</v>
          </cell>
          <cell r="N14229">
            <v>1549.96</v>
          </cell>
        </row>
        <row r="14230">
          <cell r="B14230" t="str">
            <v>LATICINIOS / OVOS</v>
          </cell>
          <cell r="C14230" t="str">
            <v>(-) Custo dos produtos vendidos (CMV)</v>
          </cell>
          <cell r="I14230" t="str">
            <v>junho</v>
          </cell>
          <cell r="N14230">
            <v>1092.8900000000001</v>
          </cell>
        </row>
        <row r="14231">
          <cell r="B14231" t="str">
            <v>SECOS - MERCEARIA</v>
          </cell>
          <cell r="C14231" t="str">
            <v>(-) Custo dos produtos vendidos (CMV)</v>
          </cell>
          <cell r="I14231" t="str">
            <v>junho</v>
          </cell>
          <cell r="N14231">
            <v>1315.81</v>
          </cell>
        </row>
        <row r="14232">
          <cell r="B14232" t="str">
            <v>LATICINIOS / OVOS</v>
          </cell>
          <cell r="C14232" t="str">
            <v>(-) Custo dos produtos vendidos (CMV)</v>
          </cell>
          <cell r="I14232" t="str">
            <v>junho</v>
          </cell>
          <cell r="N14232">
            <v>474.75</v>
          </cell>
        </row>
        <row r="14233">
          <cell r="B14233" t="str">
            <v>SECOS - MERCEARIA</v>
          </cell>
          <cell r="C14233" t="str">
            <v>(-) Custo dos produtos vendidos (CMV)</v>
          </cell>
          <cell r="I14233" t="str">
            <v>junho</v>
          </cell>
          <cell r="N14233">
            <v>335.88</v>
          </cell>
        </row>
        <row r="14234">
          <cell r="B14234" t="str">
            <v>VINHOS</v>
          </cell>
          <cell r="C14234" t="str">
            <v>(-) Custo dos produtos vendidos (CMV)</v>
          </cell>
          <cell r="I14234" t="str">
            <v>junho</v>
          </cell>
          <cell r="N14234">
            <v>2492.6999999999998</v>
          </cell>
        </row>
        <row r="14235">
          <cell r="B14235" t="str">
            <v>GELO</v>
          </cell>
          <cell r="C14235" t="str">
            <v>(-) Custo dos produtos vendidos (CMV)</v>
          </cell>
          <cell r="I14235" t="str">
            <v>junho</v>
          </cell>
          <cell r="N14235">
            <v>470.96</v>
          </cell>
        </row>
        <row r="14236">
          <cell r="B14236" t="str">
            <v>VINHOS</v>
          </cell>
          <cell r="C14236" t="str">
            <v>(-) Custo dos produtos vendidos (CMV)</v>
          </cell>
          <cell r="I14236" t="str">
            <v>junho</v>
          </cell>
          <cell r="N14236">
            <v>14096.1</v>
          </cell>
        </row>
        <row r="14237">
          <cell r="B14237" t="str">
            <v>PESCADOS</v>
          </cell>
          <cell r="C14237" t="str">
            <v>(-) Custo dos produtos vendidos (CMV)</v>
          </cell>
          <cell r="I14237" t="str">
            <v>junho</v>
          </cell>
          <cell r="N14237">
            <v>725</v>
          </cell>
        </row>
        <row r="14238">
          <cell r="B14238" t="str">
            <v>PESCADOS</v>
          </cell>
          <cell r="C14238" t="str">
            <v>(-) Custo dos produtos vendidos (CMV)</v>
          </cell>
          <cell r="I14238" t="str">
            <v>junho</v>
          </cell>
          <cell r="N14238">
            <v>898.5</v>
          </cell>
        </row>
        <row r="14239">
          <cell r="B14239" t="str">
            <v>CARNES E AVES</v>
          </cell>
          <cell r="C14239" t="str">
            <v>(-) Custo dos produtos vendidos (CMV)</v>
          </cell>
          <cell r="I14239" t="str">
            <v>junho</v>
          </cell>
          <cell r="N14239">
            <v>4428.32</v>
          </cell>
        </row>
        <row r="14240">
          <cell r="B14240" t="str">
            <v>PESCADOS</v>
          </cell>
          <cell r="C14240" t="str">
            <v>(-) Custo dos produtos vendidos (CMV)</v>
          </cell>
          <cell r="I14240" t="str">
            <v>junho</v>
          </cell>
          <cell r="N14240">
            <v>2397</v>
          </cell>
        </row>
        <row r="14241">
          <cell r="B14241" t="str">
            <v>CARNES E AVES</v>
          </cell>
          <cell r="C14241" t="str">
            <v>(-) Custo dos produtos vendidos (CMV)</v>
          </cell>
          <cell r="I14241" t="str">
            <v>junho</v>
          </cell>
          <cell r="N14241">
            <v>2978.3</v>
          </cell>
        </row>
        <row r="14242">
          <cell r="B14242" t="str">
            <v>HORTIFRUTI</v>
          </cell>
          <cell r="C14242" t="str">
            <v>(-) Custo dos produtos vendidos (CMV)</v>
          </cell>
          <cell r="I14242" t="str">
            <v>junho</v>
          </cell>
          <cell r="N14242">
            <v>382.8</v>
          </cell>
        </row>
        <row r="14243">
          <cell r="B14243" t="str">
            <v>HORTIFRUTI</v>
          </cell>
          <cell r="C14243" t="str">
            <v>(-) Custo dos produtos vendidos (CMV)</v>
          </cell>
          <cell r="I14243" t="str">
            <v>junho</v>
          </cell>
          <cell r="N14243">
            <v>346</v>
          </cell>
        </row>
        <row r="14244">
          <cell r="B14244" t="str">
            <v>HORTIFRUTI</v>
          </cell>
          <cell r="C14244" t="str">
            <v>(-) Custo dos produtos vendidos (CMV)</v>
          </cell>
          <cell r="I14244" t="str">
            <v>junho</v>
          </cell>
          <cell r="N14244">
            <v>5926.46</v>
          </cell>
        </row>
        <row r="14245">
          <cell r="B14245" t="str">
            <v>LATICINIOS / OVOS</v>
          </cell>
          <cell r="C14245" t="str">
            <v>(-) Custo dos produtos vendidos (CMV)</v>
          </cell>
          <cell r="I14245" t="str">
            <v>junho</v>
          </cell>
          <cell r="N14245">
            <v>3542.88</v>
          </cell>
        </row>
        <row r="14246">
          <cell r="B14246" t="str">
            <v>PESCADOS</v>
          </cell>
          <cell r="C14246" t="str">
            <v>(-) Custo dos produtos vendidos (CMV)</v>
          </cell>
          <cell r="I14246" t="str">
            <v>junho</v>
          </cell>
          <cell r="N14246">
            <v>5067.0600000000004</v>
          </cell>
        </row>
        <row r="14247">
          <cell r="B14247" t="str">
            <v>CARVAO</v>
          </cell>
          <cell r="C14247" t="str">
            <v>(-) Custo dos produtos vendidos (CMV)</v>
          </cell>
          <cell r="I14247" t="str">
            <v>junho</v>
          </cell>
          <cell r="N14247">
            <v>2040</v>
          </cell>
        </row>
        <row r="14248">
          <cell r="B14248" t="str">
            <v>CARNES E AVES</v>
          </cell>
          <cell r="C14248" t="str">
            <v>(-) Custo dos produtos vendidos (CMV)</v>
          </cell>
          <cell r="I14248" t="str">
            <v>junho</v>
          </cell>
          <cell r="N14248">
            <v>6041.3</v>
          </cell>
        </row>
        <row r="14249">
          <cell r="B14249" t="str">
            <v>LATICINIOS / OVOS</v>
          </cell>
          <cell r="C14249" t="str">
            <v>(-) Custo dos produtos vendidos (CMV)</v>
          </cell>
          <cell r="I14249" t="str">
            <v>junho</v>
          </cell>
          <cell r="N14249">
            <v>759.6</v>
          </cell>
        </row>
        <row r="14250">
          <cell r="B14250" t="str">
            <v>GELO</v>
          </cell>
          <cell r="C14250" t="str">
            <v>(-) Custo dos produtos vendidos (CMV)</v>
          </cell>
          <cell r="I14250" t="str">
            <v>junho</v>
          </cell>
          <cell r="N14250">
            <v>829.3</v>
          </cell>
        </row>
        <row r="14251">
          <cell r="B14251" t="str">
            <v>PAES, MASSAS E SALGADOS</v>
          </cell>
          <cell r="C14251" t="str">
            <v>(-) Custo dos produtos vendidos (CMV)</v>
          </cell>
          <cell r="I14251" t="str">
            <v>junho</v>
          </cell>
          <cell r="N14251">
            <v>3412</v>
          </cell>
        </row>
        <row r="14252">
          <cell r="B14252" t="str">
            <v>SECOS - MERCEARIA</v>
          </cell>
          <cell r="C14252" t="str">
            <v>(-) Custo dos produtos vendidos (CMV)</v>
          </cell>
          <cell r="I14252" t="str">
            <v>junho</v>
          </cell>
          <cell r="N14252">
            <v>14.09</v>
          </cell>
        </row>
        <row r="14253">
          <cell r="B14253" t="str">
            <v>LATICINIOS / OVOS</v>
          </cell>
          <cell r="C14253" t="str">
            <v>(-) Custo dos produtos vendidos (CMV)</v>
          </cell>
          <cell r="I14253" t="str">
            <v>junho</v>
          </cell>
          <cell r="N14253">
            <v>119.62</v>
          </cell>
        </row>
        <row r="14254">
          <cell r="B14254" t="str">
            <v>HORTIFRUTI</v>
          </cell>
          <cell r="C14254" t="str">
            <v>(-) Custo dos produtos vendidos (CMV)</v>
          </cell>
          <cell r="I14254" t="str">
            <v>junho</v>
          </cell>
          <cell r="N14254">
            <v>14.31</v>
          </cell>
        </row>
        <row r="14255">
          <cell r="B14255" t="str">
            <v>BEBIDAS NAO ALCOOLICAS</v>
          </cell>
          <cell r="C14255" t="str">
            <v>(-) Custo dos produtos vendidos (CMV)</v>
          </cell>
          <cell r="I14255" t="str">
            <v>junho</v>
          </cell>
          <cell r="N14255">
            <v>4574.3999999999996</v>
          </cell>
        </row>
        <row r="14256">
          <cell r="B14256" t="str">
            <v>PESCADOS</v>
          </cell>
          <cell r="C14256" t="str">
            <v>(-) Custo dos produtos vendidos (CMV)</v>
          </cell>
          <cell r="I14256" t="str">
            <v>junho</v>
          </cell>
          <cell r="N14256">
            <v>155</v>
          </cell>
        </row>
        <row r="14257">
          <cell r="B14257" t="str">
            <v>PAES, MASSAS E SALGADOS</v>
          </cell>
          <cell r="C14257" t="str">
            <v>(-) Custo dos produtos vendidos (CMV)</v>
          </cell>
          <cell r="I14257" t="str">
            <v>junho</v>
          </cell>
          <cell r="N14257">
            <v>872</v>
          </cell>
        </row>
        <row r="14258">
          <cell r="B14258" t="str">
            <v>SECOS - MERCEARIA</v>
          </cell>
          <cell r="C14258" t="str">
            <v>(-) Custo dos produtos vendidos (CMV)</v>
          </cell>
          <cell r="I14258" t="str">
            <v>junho</v>
          </cell>
          <cell r="N14258">
            <v>485</v>
          </cell>
        </row>
        <row r="14259">
          <cell r="B14259" t="str">
            <v>BEBIDAS NAO ALCOOLICAS</v>
          </cell>
          <cell r="C14259" t="str">
            <v>(-) Custo dos produtos vendidos (CMV)</v>
          </cell>
          <cell r="I14259" t="str">
            <v>junho</v>
          </cell>
          <cell r="N14259">
            <v>1061.94</v>
          </cell>
        </row>
        <row r="14260">
          <cell r="B14260" t="str">
            <v>CARNES E AVES</v>
          </cell>
          <cell r="C14260" t="str">
            <v>(-) Custo dos produtos vendidos (CMV)</v>
          </cell>
          <cell r="I14260" t="str">
            <v>junho</v>
          </cell>
          <cell r="N14260">
            <v>1468.5</v>
          </cell>
        </row>
        <row r="14261">
          <cell r="B14261" t="str">
            <v>SECOS - MERCEARIA</v>
          </cell>
          <cell r="C14261" t="str">
            <v>(-) Custo dos produtos vendidos (CMV)</v>
          </cell>
          <cell r="I14261" t="str">
            <v>junho</v>
          </cell>
          <cell r="N14261">
            <v>1020</v>
          </cell>
        </row>
        <row r="14262">
          <cell r="B14262" t="str">
            <v>CARNES E AVES</v>
          </cell>
          <cell r="C14262" t="str">
            <v>(-) Custo dos produtos vendidos (CMV)</v>
          </cell>
          <cell r="I14262" t="str">
            <v>junho</v>
          </cell>
          <cell r="N14262">
            <v>904.17</v>
          </cell>
        </row>
        <row r="14263">
          <cell r="B14263" t="str">
            <v>PAES, MASSAS E SALGADOS</v>
          </cell>
          <cell r="C14263" t="str">
            <v>(-) Custo dos produtos vendidos (CMV)</v>
          </cell>
          <cell r="I14263" t="str">
            <v>junho</v>
          </cell>
          <cell r="N14263">
            <v>133</v>
          </cell>
        </row>
        <row r="14264">
          <cell r="B14264" t="str">
            <v>FRIOS E CONGELADOS</v>
          </cell>
          <cell r="C14264" t="str">
            <v>(-) Custo dos produtos vendidos (CMV)</v>
          </cell>
          <cell r="I14264" t="str">
            <v>junho</v>
          </cell>
          <cell r="N14264">
            <v>3407.4</v>
          </cell>
        </row>
        <row r="14265">
          <cell r="B14265" t="str">
            <v>BEBIDAS ALCOOLICAS</v>
          </cell>
          <cell r="C14265" t="str">
            <v>(-) Custo dos produtos vendidos (CMV)</v>
          </cell>
          <cell r="I14265" t="str">
            <v>junho</v>
          </cell>
          <cell r="N14265">
            <v>310.2</v>
          </cell>
        </row>
        <row r="14266">
          <cell r="B14266" t="str">
            <v>CERVEJA</v>
          </cell>
          <cell r="C14266" t="str">
            <v>(-) Custo dos produtos vendidos (CMV)</v>
          </cell>
          <cell r="I14266" t="str">
            <v>junho</v>
          </cell>
          <cell r="N14266">
            <v>2174.98</v>
          </cell>
        </row>
        <row r="14267">
          <cell r="B14267" t="str">
            <v>BEBIDAS NAO ALCOOLICAS</v>
          </cell>
          <cell r="C14267" t="str">
            <v>(-) Custo dos produtos vendidos (CMV)</v>
          </cell>
          <cell r="I14267" t="str">
            <v>junho</v>
          </cell>
          <cell r="N14267">
            <v>681.37</v>
          </cell>
        </row>
        <row r="14268">
          <cell r="B14268" t="str">
            <v>GELO</v>
          </cell>
          <cell r="C14268" t="str">
            <v>(-) Custo dos produtos vendidos (CMV)</v>
          </cell>
          <cell r="I14268" t="str">
            <v>junho</v>
          </cell>
          <cell r="N14268">
            <v>785.4</v>
          </cell>
        </row>
        <row r="14269">
          <cell r="B14269" t="str">
            <v>CARNES E AVES</v>
          </cell>
          <cell r="C14269" t="str">
            <v>(-) Custo dos produtos vendidos (CMV)</v>
          </cell>
          <cell r="I14269" t="str">
            <v>junho</v>
          </cell>
          <cell r="N14269">
            <v>477.6</v>
          </cell>
        </row>
        <row r="14270">
          <cell r="B14270" t="str">
            <v>SECOS - MERCEARIA</v>
          </cell>
          <cell r="C14270" t="str">
            <v>(-) Custo dos produtos vendidos (CMV)</v>
          </cell>
          <cell r="I14270" t="str">
            <v>junho</v>
          </cell>
          <cell r="N14270">
            <v>44.7</v>
          </cell>
        </row>
        <row r="14271">
          <cell r="B14271" t="str">
            <v>SECOS - MERCEARIA</v>
          </cell>
          <cell r="C14271" t="str">
            <v>(-) Custo dos produtos vendidos (CMV)</v>
          </cell>
          <cell r="I14271" t="str">
            <v>junho</v>
          </cell>
          <cell r="N14271">
            <v>570.66999999999996</v>
          </cell>
        </row>
        <row r="14272">
          <cell r="B14272" t="str">
            <v>PAES, MASSAS E SALGADOS</v>
          </cell>
          <cell r="C14272" t="str">
            <v>(-) Custo dos produtos vendidos (CMV)</v>
          </cell>
          <cell r="I14272" t="str">
            <v>junho</v>
          </cell>
          <cell r="N14272">
            <v>288</v>
          </cell>
        </row>
        <row r="14273">
          <cell r="B14273" t="str">
            <v>SECOS - MERCEARIA</v>
          </cell>
          <cell r="C14273" t="str">
            <v>(-) Custo dos produtos vendidos (CMV)</v>
          </cell>
          <cell r="I14273" t="str">
            <v>junho</v>
          </cell>
          <cell r="N14273">
            <v>80.48</v>
          </cell>
        </row>
        <row r="14274">
          <cell r="B14274" t="str">
            <v>PAES, MASSAS E SALGADOS</v>
          </cell>
          <cell r="C14274" t="str">
            <v>(-) Custo dos produtos vendidos (CMV)</v>
          </cell>
          <cell r="I14274" t="str">
            <v>junho</v>
          </cell>
          <cell r="N14274">
            <v>129.88</v>
          </cell>
        </row>
        <row r="14275">
          <cell r="B14275" t="str">
            <v>PAES, MASSAS E SALGADOS</v>
          </cell>
          <cell r="C14275" t="str">
            <v>(-) Custo dos produtos vendidos (CMV)</v>
          </cell>
          <cell r="I14275" t="str">
            <v>junho</v>
          </cell>
          <cell r="N14275">
            <v>655.61</v>
          </cell>
        </row>
        <row r="14276">
          <cell r="B14276" t="str">
            <v>ENLATADOS E CONSERVAS</v>
          </cell>
          <cell r="C14276" t="str">
            <v>(-) Custo dos produtos vendidos (CMV)</v>
          </cell>
          <cell r="I14276" t="str">
            <v>junho</v>
          </cell>
          <cell r="N14276">
            <v>170.92</v>
          </cell>
        </row>
        <row r="14277">
          <cell r="B14277" t="str">
            <v>VINHOS</v>
          </cell>
          <cell r="C14277" t="str">
            <v>(-) Custo dos produtos vendidos (CMV)</v>
          </cell>
          <cell r="I14277" t="str">
            <v>junho</v>
          </cell>
          <cell r="N14277">
            <v>1860</v>
          </cell>
        </row>
        <row r="14278">
          <cell r="B14278" t="str">
            <v>PESCADOS</v>
          </cell>
          <cell r="C14278" t="str">
            <v>(-) Custo dos produtos vendidos (CMV)</v>
          </cell>
          <cell r="I14278" t="str">
            <v>junho</v>
          </cell>
          <cell r="N14278">
            <v>725</v>
          </cell>
        </row>
        <row r="14279">
          <cell r="B14279" t="str">
            <v>HORTIFRUTI</v>
          </cell>
          <cell r="C14279" t="str">
            <v>(-) Custo dos produtos vendidos (CMV)</v>
          </cell>
          <cell r="I14279" t="str">
            <v>junho</v>
          </cell>
          <cell r="N14279">
            <v>133.80000000000001</v>
          </cell>
        </row>
        <row r="14280">
          <cell r="B14280" t="str">
            <v>VINHOS</v>
          </cell>
          <cell r="C14280" t="str">
            <v>(-) Custo dos produtos vendidos (CMV)</v>
          </cell>
          <cell r="I14280" t="str">
            <v>junho</v>
          </cell>
          <cell r="N14280">
            <v>2645.7</v>
          </cell>
        </row>
        <row r="14281">
          <cell r="B14281" t="str">
            <v>PESCADOS</v>
          </cell>
          <cell r="C14281" t="str">
            <v>(-) Custo dos produtos vendidos (CMV)</v>
          </cell>
          <cell r="I14281" t="str">
            <v>junho</v>
          </cell>
          <cell r="N14281">
            <v>898.5</v>
          </cell>
        </row>
        <row r="14282">
          <cell r="B14282" t="str">
            <v>CARNES E AVES</v>
          </cell>
          <cell r="C14282" t="str">
            <v>(-) Custo dos produtos vendidos (CMV)</v>
          </cell>
          <cell r="I14282" t="str">
            <v>junho</v>
          </cell>
          <cell r="N14282">
            <v>2638.24</v>
          </cell>
        </row>
        <row r="14283">
          <cell r="B14283" t="str">
            <v>CARNES E AVES</v>
          </cell>
          <cell r="C14283" t="str">
            <v>(-) Custo dos produtos vendidos (CMV)</v>
          </cell>
          <cell r="I14283" t="str">
            <v>junho</v>
          </cell>
          <cell r="N14283">
            <v>6249.95</v>
          </cell>
        </row>
        <row r="14284">
          <cell r="B14284" t="str">
            <v>LATICINIOS / OVOS</v>
          </cell>
          <cell r="C14284" t="str">
            <v>(-) Custo dos produtos vendidos (CMV)</v>
          </cell>
          <cell r="I14284" t="str">
            <v>junho</v>
          </cell>
          <cell r="N14284">
            <v>1257.24</v>
          </cell>
        </row>
        <row r="14285">
          <cell r="B14285" t="str">
            <v>CARNES E AVES</v>
          </cell>
          <cell r="C14285" t="str">
            <v>(-) Custo dos produtos vendidos (CMV)</v>
          </cell>
          <cell r="I14285" t="str">
            <v>junho</v>
          </cell>
          <cell r="N14285">
            <v>700.71</v>
          </cell>
        </row>
        <row r="14286">
          <cell r="B14286" t="str">
            <v>CARNES E AVES</v>
          </cell>
          <cell r="C14286" t="str">
            <v>(-) Custo dos produtos vendidos (CMV)</v>
          </cell>
          <cell r="I14286" t="str">
            <v>junho</v>
          </cell>
          <cell r="N14286">
            <v>919.66</v>
          </cell>
        </row>
        <row r="14287">
          <cell r="B14287" t="str">
            <v>BEBIDAS NAO ALCOOLICAS</v>
          </cell>
          <cell r="C14287" t="str">
            <v>(-) Custo dos produtos vendidos (CMV)</v>
          </cell>
          <cell r="I14287" t="str">
            <v>junho</v>
          </cell>
          <cell r="N14287">
            <v>1524.8</v>
          </cell>
        </row>
        <row r="14288">
          <cell r="B14288" t="str">
            <v>HORTIFRUTI</v>
          </cell>
          <cell r="C14288" t="str">
            <v>(-) Custo dos produtos vendidos (CMV)</v>
          </cell>
          <cell r="I14288" t="str">
            <v>junho</v>
          </cell>
          <cell r="N14288">
            <v>888.85</v>
          </cell>
        </row>
        <row r="14289">
          <cell r="B14289" t="str">
            <v>HORTIFRUTI</v>
          </cell>
          <cell r="C14289" t="str">
            <v>(-) Custo dos produtos vendidos (CMV)</v>
          </cell>
          <cell r="I14289" t="str">
            <v>junho</v>
          </cell>
          <cell r="N14289">
            <v>4154.3500000000004</v>
          </cell>
        </row>
        <row r="14290">
          <cell r="B14290" t="str">
            <v>BEBIDAS NAO ALCOOLICAS</v>
          </cell>
          <cell r="C14290" t="str">
            <v>(-) Custo dos produtos vendidos (CMV)</v>
          </cell>
          <cell r="I14290" t="str">
            <v>junho</v>
          </cell>
          <cell r="N14290">
            <v>407.7</v>
          </cell>
        </row>
        <row r="14291">
          <cell r="B14291" t="str">
            <v>PESCADOS</v>
          </cell>
          <cell r="C14291" t="str">
            <v>(-) Custo dos produtos vendidos (CMV)</v>
          </cell>
          <cell r="I14291" t="str">
            <v>junho</v>
          </cell>
          <cell r="N14291">
            <v>155</v>
          </cell>
        </row>
        <row r="14292">
          <cell r="B14292" t="str">
            <v>CARVAO</v>
          </cell>
          <cell r="C14292" t="str">
            <v>(-) Custo dos produtos vendidos (CMV)</v>
          </cell>
          <cell r="I14292" t="str">
            <v>junho</v>
          </cell>
          <cell r="N14292">
            <v>1632</v>
          </cell>
        </row>
        <row r="14293">
          <cell r="B14293" t="str">
            <v>CARNES E AVES</v>
          </cell>
          <cell r="C14293" t="str">
            <v>(-) Custo dos produtos vendidos (CMV)</v>
          </cell>
          <cell r="I14293" t="str">
            <v>junho</v>
          </cell>
          <cell r="N14293">
            <v>1383.22</v>
          </cell>
        </row>
        <row r="14294">
          <cell r="B14294" t="str">
            <v>CARNES E AVES</v>
          </cell>
          <cell r="C14294" t="str">
            <v>(-) Custo dos produtos vendidos (CMV)</v>
          </cell>
          <cell r="I14294" t="str">
            <v>junho</v>
          </cell>
          <cell r="N14294">
            <v>1841.54</v>
          </cell>
        </row>
        <row r="14295">
          <cell r="B14295" t="str">
            <v>ENLATADOS E CONSERVAS</v>
          </cell>
          <cell r="C14295" t="str">
            <v>(-) Custo dos produtos vendidos (CMV)</v>
          </cell>
          <cell r="I14295" t="str">
            <v>junho</v>
          </cell>
          <cell r="N14295">
            <v>1013.42</v>
          </cell>
        </row>
        <row r="14296">
          <cell r="B14296" t="str">
            <v>BEBIDAS ALCOOLICAS</v>
          </cell>
          <cell r="C14296" t="str">
            <v>(-) Custo dos produtos vendidos (CMV)</v>
          </cell>
          <cell r="I14296" t="str">
            <v>junho</v>
          </cell>
          <cell r="N14296">
            <v>2322.15</v>
          </cell>
        </row>
        <row r="14297">
          <cell r="B14297" t="str">
            <v>BEBIDAS NAO ALCOOLICAS</v>
          </cell>
          <cell r="C14297" t="str">
            <v>(-) Custo dos produtos vendidos (CMV)</v>
          </cell>
          <cell r="I14297" t="str">
            <v>junho</v>
          </cell>
          <cell r="N14297">
            <v>2025.68</v>
          </cell>
        </row>
        <row r="14298">
          <cell r="B14298" t="str">
            <v>LATICINIOS / OVOS</v>
          </cell>
          <cell r="C14298" t="str">
            <v>(-) Custo dos produtos vendidos (CMV)</v>
          </cell>
          <cell r="I14298" t="str">
            <v>junho</v>
          </cell>
          <cell r="N14298">
            <v>1543.67</v>
          </cell>
        </row>
        <row r="14299">
          <cell r="B14299" t="str">
            <v>CARNES E AVES</v>
          </cell>
          <cell r="C14299" t="str">
            <v>(-) Custo dos produtos vendidos (CMV)</v>
          </cell>
          <cell r="I14299" t="str">
            <v>junho</v>
          </cell>
          <cell r="N14299">
            <v>3347.17</v>
          </cell>
        </row>
        <row r="14300">
          <cell r="B14300" t="str">
            <v>LATICINIOS / OVOS</v>
          </cell>
          <cell r="C14300" t="str">
            <v>(-) Custo dos produtos vendidos (CMV)</v>
          </cell>
          <cell r="I14300" t="str">
            <v>junho</v>
          </cell>
          <cell r="N14300">
            <v>379.8</v>
          </cell>
        </row>
        <row r="14301">
          <cell r="B14301" t="str">
            <v>PESCADOS</v>
          </cell>
          <cell r="C14301" t="str">
            <v>(-) Custo dos produtos vendidos (CMV)</v>
          </cell>
          <cell r="I14301" t="str">
            <v>junho</v>
          </cell>
          <cell r="N14301">
            <v>3996</v>
          </cell>
        </row>
        <row r="14302">
          <cell r="B14302" t="str">
            <v>BEBIDAS ALCOOLICAS</v>
          </cell>
          <cell r="C14302" t="str">
            <v>(-) Custo dos produtos vendidos (CMV)</v>
          </cell>
          <cell r="I14302" t="str">
            <v>junho</v>
          </cell>
          <cell r="N14302">
            <v>612.33000000000004</v>
          </cell>
        </row>
        <row r="14303">
          <cell r="B14303" t="str">
            <v>SECOS - MERCEARIA</v>
          </cell>
          <cell r="C14303" t="str">
            <v>(-) Custo dos produtos vendidos (CMV)</v>
          </cell>
          <cell r="I14303" t="str">
            <v>junho</v>
          </cell>
          <cell r="N14303">
            <v>1932.27</v>
          </cell>
        </row>
        <row r="14304">
          <cell r="B14304" t="str">
            <v>BEBIDAS NAO ALCOOLICAS</v>
          </cell>
          <cell r="C14304" t="str">
            <v>(-) Custo dos produtos vendidos (CMV)</v>
          </cell>
          <cell r="I14304" t="str">
            <v>junho</v>
          </cell>
          <cell r="N14304">
            <v>386.35</v>
          </cell>
        </row>
        <row r="14305">
          <cell r="B14305" t="str">
            <v>CARNES E AVES</v>
          </cell>
          <cell r="C14305" t="str">
            <v>(-) Custo dos produtos vendidos (CMV)</v>
          </cell>
          <cell r="I14305" t="str">
            <v>junho</v>
          </cell>
          <cell r="N14305">
            <v>702.94</v>
          </cell>
        </row>
        <row r="14306">
          <cell r="B14306" t="str">
            <v>PAES, MASSAS E SALGADOS</v>
          </cell>
          <cell r="C14306" t="str">
            <v>(-) Custo dos produtos vendidos (CMV)</v>
          </cell>
          <cell r="I14306" t="str">
            <v>junho</v>
          </cell>
          <cell r="N14306">
            <v>231.35</v>
          </cell>
        </row>
        <row r="14307">
          <cell r="B14307" t="str">
            <v>CARNES E AVES</v>
          </cell>
          <cell r="C14307" t="str">
            <v>(-) Custo dos produtos vendidos (CMV)</v>
          </cell>
          <cell r="I14307" t="str">
            <v>junho</v>
          </cell>
          <cell r="N14307">
            <v>4180.0600000000004</v>
          </cell>
        </row>
        <row r="14308">
          <cell r="B14308" t="str">
            <v>GELO</v>
          </cell>
          <cell r="C14308" t="str">
            <v>(-) Custo dos produtos vendidos (CMV)</v>
          </cell>
          <cell r="I14308" t="str">
            <v>junho</v>
          </cell>
          <cell r="N14308">
            <v>785.4</v>
          </cell>
        </row>
        <row r="14309">
          <cell r="B14309" t="str">
            <v>CARNES E AVES</v>
          </cell>
          <cell r="C14309" t="str">
            <v>(-) Custo dos produtos vendidos (CMV)</v>
          </cell>
          <cell r="I14309" t="str">
            <v>junho</v>
          </cell>
          <cell r="N14309">
            <v>783.69</v>
          </cell>
        </row>
        <row r="14310">
          <cell r="B14310" t="str">
            <v>FRIOS E CONGELADOS</v>
          </cell>
          <cell r="C14310" t="str">
            <v>(-) Custo dos produtos vendidos (CMV)</v>
          </cell>
          <cell r="I14310" t="str">
            <v>junho</v>
          </cell>
          <cell r="N14310">
            <v>261.72000000000003</v>
          </cell>
        </row>
        <row r="14311">
          <cell r="B14311" t="str">
            <v>LATICINIOS / OVOS</v>
          </cell>
          <cell r="C14311" t="str">
            <v>(-) Custo dos produtos vendidos (CMV)</v>
          </cell>
          <cell r="I14311" t="str">
            <v>junho</v>
          </cell>
          <cell r="N14311">
            <v>1058.1099999999999</v>
          </cell>
        </row>
        <row r="14312">
          <cell r="B14312" t="str">
            <v>SECOS - MERCEARIA</v>
          </cell>
          <cell r="C14312" t="str">
            <v>(-) Custo dos produtos vendidos (CMV)</v>
          </cell>
          <cell r="I14312" t="str">
            <v>junho</v>
          </cell>
          <cell r="N14312">
            <v>240.9</v>
          </cell>
        </row>
        <row r="14313">
          <cell r="B14313" t="str">
            <v>HORTIFRUTI</v>
          </cell>
          <cell r="C14313" t="str">
            <v>(-) Custo dos produtos vendidos (CMV)</v>
          </cell>
          <cell r="I14313" t="str">
            <v>junho</v>
          </cell>
          <cell r="N14313">
            <v>333.2</v>
          </cell>
        </row>
        <row r="14314">
          <cell r="B14314" t="str">
            <v>SECOS - MERCEARIA</v>
          </cell>
          <cell r="C14314" t="str">
            <v>(-) Custo dos produtos vendidos (CMV)</v>
          </cell>
          <cell r="I14314" t="str">
            <v>junho</v>
          </cell>
          <cell r="N14314">
            <v>680</v>
          </cell>
        </row>
        <row r="14315">
          <cell r="B14315" t="str">
            <v>PESCADOS</v>
          </cell>
          <cell r="C14315" t="str">
            <v>(-) Custo dos produtos vendidos (CMV)</v>
          </cell>
          <cell r="I14315" t="str">
            <v>junho</v>
          </cell>
          <cell r="N14315">
            <v>1450</v>
          </cell>
        </row>
        <row r="14316">
          <cell r="B14316" t="str">
            <v>BEBIDAS ALCOOLICAS</v>
          </cell>
          <cell r="C14316" t="str">
            <v>(-) Custo dos produtos vendidos (CMV)</v>
          </cell>
          <cell r="I14316" t="str">
            <v>junho</v>
          </cell>
          <cell r="N14316">
            <v>1438.8</v>
          </cell>
        </row>
        <row r="14317">
          <cell r="B14317" t="str">
            <v>HORTIFRUTI</v>
          </cell>
          <cell r="C14317" t="str">
            <v>(-) Custo dos produtos vendidos (CMV)</v>
          </cell>
          <cell r="I14317" t="str">
            <v>junho</v>
          </cell>
          <cell r="N14317">
            <v>260.2</v>
          </cell>
        </row>
        <row r="14318">
          <cell r="B14318" t="str">
            <v>CARNES E AVES</v>
          </cell>
          <cell r="C14318" t="str">
            <v>(-) Custo dos produtos vendidos (CMV)</v>
          </cell>
          <cell r="I14318" t="str">
            <v>junho</v>
          </cell>
          <cell r="N14318">
            <v>1549.96</v>
          </cell>
        </row>
        <row r="14319">
          <cell r="B14319" t="str">
            <v>FRIOS E CONGELADOS</v>
          </cell>
          <cell r="C14319" t="str">
            <v>(-) Custo dos produtos vendidos (CMV)</v>
          </cell>
          <cell r="I14319" t="str">
            <v>junho</v>
          </cell>
          <cell r="N14319">
            <v>1368</v>
          </cell>
        </row>
        <row r="14320">
          <cell r="B14320" t="str">
            <v>BEBIDAS ALCOOLICAS</v>
          </cell>
          <cell r="C14320" t="str">
            <v>(-) Custo dos produtos vendidos (CMV)</v>
          </cell>
          <cell r="I14320" t="str">
            <v>junho</v>
          </cell>
          <cell r="N14320">
            <v>936.9</v>
          </cell>
        </row>
        <row r="14321">
          <cell r="B14321" t="str">
            <v>ENLATADOS E CONSERVAS</v>
          </cell>
          <cell r="C14321" t="str">
            <v>(-) Custo dos produtos vendidos (CMV)</v>
          </cell>
          <cell r="I14321" t="str">
            <v>junho</v>
          </cell>
          <cell r="N14321">
            <v>300</v>
          </cell>
        </row>
        <row r="14322">
          <cell r="B14322" t="str">
            <v>CARNES E AVES</v>
          </cell>
          <cell r="C14322" t="str">
            <v>(-) Custo dos produtos vendidos (CMV)</v>
          </cell>
          <cell r="I14322" t="str">
            <v>junho</v>
          </cell>
          <cell r="N14322">
            <v>6381.79</v>
          </cell>
        </row>
        <row r="14323">
          <cell r="B14323" t="str">
            <v>LATICINIOS / OVOS</v>
          </cell>
          <cell r="C14323" t="str">
            <v>(-) Custo dos produtos vendidos (CMV)</v>
          </cell>
          <cell r="I14323" t="str">
            <v>junho</v>
          </cell>
          <cell r="N14323">
            <v>379.8</v>
          </cell>
        </row>
        <row r="14324">
          <cell r="B14324" t="str">
            <v>PAES, MASSAS E SALGADOS</v>
          </cell>
          <cell r="C14324" t="str">
            <v>(-) Custo dos produtos vendidos (CMV)</v>
          </cell>
          <cell r="I14324" t="str">
            <v>junho</v>
          </cell>
          <cell r="N14324">
            <v>288</v>
          </cell>
        </row>
        <row r="14325">
          <cell r="B14325" t="str">
            <v>SECOS - MERCEARIA</v>
          </cell>
          <cell r="C14325" t="str">
            <v>(-) Custo dos produtos vendidos (CMV)</v>
          </cell>
          <cell r="I14325" t="str">
            <v>junho</v>
          </cell>
          <cell r="N14325">
            <v>18.489999999999998</v>
          </cell>
        </row>
        <row r="14326">
          <cell r="B14326" t="str">
            <v>SECOS - MERCEARIA</v>
          </cell>
          <cell r="C14326" t="str">
            <v>(-) Custo dos produtos vendidos (CMV)</v>
          </cell>
          <cell r="I14326" t="str">
            <v>junho</v>
          </cell>
          <cell r="N14326">
            <v>49.52</v>
          </cell>
        </row>
        <row r="14327">
          <cell r="B14327" t="str">
            <v>PESCADOS</v>
          </cell>
          <cell r="C14327" t="str">
            <v>(-) Custo dos produtos vendidos (CMV)</v>
          </cell>
          <cell r="I14327" t="str">
            <v>junho</v>
          </cell>
          <cell r="N14327">
            <v>898.5</v>
          </cell>
        </row>
        <row r="14328">
          <cell r="B14328" t="str">
            <v>PESCADOS</v>
          </cell>
          <cell r="C14328" t="str">
            <v>(-) Custo dos produtos vendidos (CMV)</v>
          </cell>
          <cell r="I14328" t="str">
            <v>junho</v>
          </cell>
          <cell r="N14328">
            <v>2397</v>
          </cell>
        </row>
        <row r="14329">
          <cell r="B14329" t="str">
            <v>CARNES E AVES</v>
          </cell>
          <cell r="C14329" t="str">
            <v>(-) Custo dos produtos vendidos (CMV)</v>
          </cell>
          <cell r="I14329" t="str">
            <v>junho</v>
          </cell>
          <cell r="N14329">
            <v>6041.3</v>
          </cell>
        </row>
        <row r="14330">
          <cell r="B14330" t="str">
            <v>CARNES E AVES</v>
          </cell>
          <cell r="C14330" t="str">
            <v>(-) Custo dos produtos vendidos (CMV)</v>
          </cell>
          <cell r="I14330" t="str">
            <v>junho</v>
          </cell>
          <cell r="N14330">
            <v>2539.35</v>
          </cell>
        </row>
        <row r="14331">
          <cell r="B14331" t="str">
            <v>SECOS - MERCEARIA</v>
          </cell>
          <cell r="C14331" t="str">
            <v>(-) Custo dos produtos vendidos (CMV)</v>
          </cell>
          <cell r="I14331" t="str">
            <v>junho</v>
          </cell>
          <cell r="N14331">
            <v>231.6</v>
          </cell>
        </row>
        <row r="14332">
          <cell r="B14332" t="str">
            <v>BEBIDAS NAO ALCOOLICAS</v>
          </cell>
          <cell r="C14332" t="str">
            <v>(-) Custo dos produtos vendidos (CMV)</v>
          </cell>
          <cell r="I14332" t="str">
            <v>junho</v>
          </cell>
          <cell r="N14332">
            <v>308.88</v>
          </cell>
        </row>
        <row r="14333">
          <cell r="B14333" t="str">
            <v>HORTIFRUTI</v>
          </cell>
          <cell r="C14333" t="str">
            <v>(-) Custo dos produtos vendidos (CMV)</v>
          </cell>
          <cell r="I14333" t="str">
            <v>junho</v>
          </cell>
          <cell r="N14333">
            <v>626.34</v>
          </cell>
        </row>
        <row r="14334">
          <cell r="B14334" t="str">
            <v>HORTIFRUTI</v>
          </cell>
          <cell r="C14334" t="str">
            <v>(-) Custo dos produtos vendidos (CMV)</v>
          </cell>
          <cell r="I14334" t="str">
            <v>junho</v>
          </cell>
          <cell r="N14334">
            <v>6562</v>
          </cell>
        </row>
        <row r="14335">
          <cell r="B14335" t="str">
            <v>HORTIFRUTI</v>
          </cell>
          <cell r="C14335" t="str">
            <v>(-) Custo dos produtos vendidos (CMV)</v>
          </cell>
          <cell r="I14335" t="str">
            <v>junho</v>
          </cell>
          <cell r="N14335">
            <v>2649.38</v>
          </cell>
        </row>
        <row r="14336">
          <cell r="B14336" t="str">
            <v>PESCADOS</v>
          </cell>
          <cell r="C14336" t="str">
            <v>(-) Custo dos produtos vendidos (CMV)</v>
          </cell>
          <cell r="I14336" t="str">
            <v>junho</v>
          </cell>
          <cell r="N14336">
            <v>7242</v>
          </cell>
        </row>
        <row r="14337">
          <cell r="B14337" t="str">
            <v>CARNES E AVES</v>
          </cell>
          <cell r="C14337" t="str">
            <v>(-) Custo dos produtos vendidos (CMV)</v>
          </cell>
          <cell r="I14337" t="str">
            <v>junho</v>
          </cell>
          <cell r="N14337">
            <v>1525.21</v>
          </cell>
        </row>
        <row r="14338">
          <cell r="B14338" t="str">
            <v>CARVAO</v>
          </cell>
          <cell r="C14338" t="str">
            <v>(-) Custo dos produtos vendidos (CMV)</v>
          </cell>
          <cell r="I14338" t="str">
            <v>junho</v>
          </cell>
          <cell r="N14338">
            <v>1632</v>
          </cell>
        </row>
        <row r="14339">
          <cell r="B14339" t="str">
            <v>SECOS - MERCEARIA</v>
          </cell>
          <cell r="C14339" t="str">
            <v>(-) Custo dos produtos vendidos (CMV)</v>
          </cell>
          <cell r="I14339" t="str">
            <v>junho</v>
          </cell>
          <cell r="N14339">
            <v>3639.48</v>
          </cell>
        </row>
        <row r="14340">
          <cell r="B14340" t="str">
            <v>PESCADOS</v>
          </cell>
          <cell r="C14340" t="str">
            <v>(-) Custo dos produtos vendidos (CMV)</v>
          </cell>
          <cell r="I14340" t="str">
            <v>junho</v>
          </cell>
          <cell r="N14340">
            <v>1034</v>
          </cell>
        </row>
        <row r="14341">
          <cell r="B14341" t="str">
            <v>PESCADOS</v>
          </cell>
          <cell r="C14341" t="str">
            <v>(-) Custo dos produtos vendidos (CMV)</v>
          </cell>
          <cell r="I14341" t="str">
            <v>junho</v>
          </cell>
          <cell r="N14341">
            <v>155</v>
          </cell>
        </row>
        <row r="14342">
          <cell r="B14342" t="str">
            <v>CERVEJA</v>
          </cell>
          <cell r="C14342" t="str">
            <v>(-) Custo dos produtos vendidos (CMV)</v>
          </cell>
          <cell r="I14342" t="str">
            <v>junho</v>
          </cell>
          <cell r="N14342">
            <v>1448.76</v>
          </cell>
        </row>
        <row r="14343">
          <cell r="B14343" t="str">
            <v>CERVEJA</v>
          </cell>
          <cell r="C14343" t="str">
            <v>(-) Custo dos produtos vendidos (CMV)</v>
          </cell>
          <cell r="I14343" t="str">
            <v>junho</v>
          </cell>
          <cell r="N14343">
            <v>1444.89</v>
          </cell>
        </row>
        <row r="14344">
          <cell r="B14344" t="str">
            <v>CERVEJA</v>
          </cell>
          <cell r="C14344" t="str">
            <v>(-) Custo dos produtos vendidos (CMV)</v>
          </cell>
          <cell r="I14344" t="str">
            <v>junho</v>
          </cell>
          <cell r="N14344">
            <v>754.8</v>
          </cell>
        </row>
        <row r="14345">
          <cell r="B14345" t="str">
            <v>PAES, MASSAS E SALGADOS</v>
          </cell>
          <cell r="C14345" t="str">
            <v>(-) Custo dos produtos vendidos (CMV)</v>
          </cell>
          <cell r="I14345" t="str">
            <v>junho</v>
          </cell>
          <cell r="N14345">
            <v>1225</v>
          </cell>
        </row>
        <row r="14346">
          <cell r="B14346" t="str">
            <v>BEBIDAS NAO ALCOOLICAS</v>
          </cell>
          <cell r="C14346" t="str">
            <v>(-) Custo dos produtos vendidos (CMV)</v>
          </cell>
          <cell r="I14346" t="str">
            <v>junho</v>
          </cell>
          <cell r="N14346">
            <v>4574.3999999999996</v>
          </cell>
        </row>
        <row r="14347">
          <cell r="B14347" t="str">
            <v>HORTIFRUTI</v>
          </cell>
          <cell r="C14347" t="str">
            <v>(-) Custo dos produtos vendidos (CMV)</v>
          </cell>
          <cell r="I14347" t="str">
            <v>junho</v>
          </cell>
          <cell r="N14347">
            <v>406.78</v>
          </cell>
        </row>
        <row r="14348">
          <cell r="B14348" t="str">
            <v>PAES, MASSAS E SALGADOS</v>
          </cell>
          <cell r="C14348" t="str">
            <v>(-) Custo dos produtos vendidos (CMV)</v>
          </cell>
          <cell r="I14348" t="str">
            <v>junho</v>
          </cell>
          <cell r="N14348">
            <v>3778</v>
          </cell>
        </row>
        <row r="14349">
          <cell r="B14349" t="str">
            <v>VINHOS</v>
          </cell>
          <cell r="C14349" t="str">
            <v>(-) Custo dos produtos vendidos (CMV)</v>
          </cell>
          <cell r="I14349" t="str">
            <v>junho</v>
          </cell>
          <cell r="N14349">
            <v>20959.27</v>
          </cell>
        </row>
        <row r="14350">
          <cell r="B14350" t="str">
            <v>BEBIDAS NAO ALCOOLICAS</v>
          </cell>
          <cell r="C14350" t="str">
            <v>(-) Custo dos produtos vendidos (CMV)</v>
          </cell>
          <cell r="I14350" t="str">
            <v>junho</v>
          </cell>
          <cell r="N14350">
            <v>1358</v>
          </cell>
        </row>
        <row r="14351">
          <cell r="B14351" t="str">
            <v>HORTIFRUTI</v>
          </cell>
          <cell r="C14351" t="str">
            <v>(-) Custo dos produtos vendidos (CMV)</v>
          </cell>
          <cell r="I14351" t="str">
            <v>junho</v>
          </cell>
          <cell r="N14351">
            <v>333.2</v>
          </cell>
        </row>
        <row r="14352">
          <cell r="B14352" t="str">
            <v>SECOS - MERCEARIA</v>
          </cell>
          <cell r="C14352" t="str">
            <v>(-) Custo dos produtos vendidos (CMV)</v>
          </cell>
          <cell r="I14352" t="str">
            <v>junho</v>
          </cell>
          <cell r="N14352">
            <v>833</v>
          </cell>
        </row>
        <row r="14353">
          <cell r="B14353" t="str">
            <v>BEBIDAS ALCOOLICAS</v>
          </cell>
          <cell r="C14353" t="str">
            <v>(-) Custo dos produtos vendidos (CMV)</v>
          </cell>
          <cell r="I14353" t="str">
            <v>junho</v>
          </cell>
          <cell r="N14353">
            <v>323.2</v>
          </cell>
        </row>
        <row r="14354">
          <cell r="B14354" t="str">
            <v>BEBIDAS ALCOOLICAS</v>
          </cell>
          <cell r="C14354" t="str">
            <v>(-) Custo dos produtos vendidos (CMV)</v>
          </cell>
          <cell r="I14354" t="str">
            <v>junho</v>
          </cell>
          <cell r="N14354">
            <v>649</v>
          </cell>
        </row>
        <row r="14355">
          <cell r="B14355" t="str">
            <v>GELO</v>
          </cell>
          <cell r="C14355" t="str">
            <v>(-) Custo dos produtos vendidos (CMV)</v>
          </cell>
          <cell r="I14355" t="str">
            <v>junho</v>
          </cell>
          <cell r="N14355">
            <v>829.3</v>
          </cell>
        </row>
        <row r="14356">
          <cell r="B14356" t="str">
            <v>PAES, MASSAS E SALGADOS</v>
          </cell>
          <cell r="C14356" t="str">
            <v>(-) Custo dos produtos vendidos (CMV)</v>
          </cell>
          <cell r="I14356" t="str">
            <v>junho</v>
          </cell>
          <cell r="N14356">
            <v>1144</v>
          </cell>
        </row>
        <row r="14357">
          <cell r="B14357" t="str">
            <v>CARNES E AVES</v>
          </cell>
          <cell r="C14357" t="str">
            <v>(-) Custo dos produtos vendidos (CMV)</v>
          </cell>
          <cell r="I14357" t="str">
            <v>junho</v>
          </cell>
          <cell r="N14357">
            <v>2477.58</v>
          </cell>
        </row>
        <row r="14358">
          <cell r="B14358" t="str">
            <v>CARNES E AVES</v>
          </cell>
          <cell r="C14358" t="str">
            <v>(-) Custo dos produtos vendidos (CMV)</v>
          </cell>
          <cell r="I14358" t="str">
            <v>junho</v>
          </cell>
          <cell r="N14358">
            <v>2457.6</v>
          </cell>
        </row>
        <row r="14359">
          <cell r="B14359" t="str">
            <v>CARNES E AVES</v>
          </cell>
          <cell r="C14359" t="str">
            <v>(-) Custo dos produtos vendidos (CMV)</v>
          </cell>
          <cell r="I14359" t="str">
            <v>junho</v>
          </cell>
          <cell r="N14359">
            <v>8708.7800000000007</v>
          </cell>
        </row>
        <row r="14360">
          <cell r="B14360" t="str">
            <v>BEBIDAS NAO ALCOOLICAS</v>
          </cell>
          <cell r="C14360" t="str">
            <v>(-) Custo dos produtos vendidos (CMV)</v>
          </cell>
          <cell r="I14360" t="str">
            <v>junho</v>
          </cell>
          <cell r="N14360">
            <v>12149.44</v>
          </cell>
        </row>
        <row r="14361">
          <cell r="B14361" t="str">
            <v>CERVEJA</v>
          </cell>
          <cell r="C14361" t="str">
            <v>(-) Custo dos produtos vendidos (CMV)</v>
          </cell>
          <cell r="I14361" t="str">
            <v>junho</v>
          </cell>
          <cell r="N14361">
            <v>1460</v>
          </cell>
        </row>
        <row r="14362">
          <cell r="B14362" t="str">
            <v>CERVEJA</v>
          </cell>
          <cell r="C14362" t="str">
            <v>(-) Custo dos produtos vendidos (CMV)</v>
          </cell>
          <cell r="I14362" t="str">
            <v>junho</v>
          </cell>
          <cell r="N14362">
            <v>2199.96</v>
          </cell>
        </row>
        <row r="14363">
          <cell r="B14363" t="str">
            <v>BEBIDAS ALCOOLICAS</v>
          </cell>
          <cell r="C14363" t="str">
            <v>(-) Custo dos produtos vendidos (CMV)</v>
          </cell>
          <cell r="I14363" t="str">
            <v>junho</v>
          </cell>
          <cell r="N14363">
            <v>1745.15</v>
          </cell>
        </row>
        <row r="14364">
          <cell r="B14364" t="str">
            <v>GELO</v>
          </cell>
          <cell r="C14364" t="str">
            <v>(-) Custo dos produtos vendidos (CMV)</v>
          </cell>
          <cell r="I14364" t="str">
            <v>junho</v>
          </cell>
          <cell r="N14364">
            <v>468.2</v>
          </cell>
        </row>
        <row r="14365">
          <cell r="B14365" t="str">
            <v>SECOS - MERCEARIA</v>
          </cell>
          <cell r="C14365" t="str">
            <v>(-) Custo dos produtos vendidos (CMV)</v>
          </cell>
          <cell r="I14365" t="str">
            <v>junho</v>
          </cell>
          <cell r="N14365">
            <v>769.84</v>
          </cell>
        </row>
        <row r="14366">
          <cell r="B14366" t="str">
            <v>CARNES E AVES</v>
          </cell>
          <cell r="C14366" t="str">
            <v>(-) Custo dos produtos vendidos (CMV)</v>
          </cell>
          <cell r="I14366" t="str">
            <v>junho</v>
          </cell>
          <cell r="N14366">
            <v>2301.5</v>
          </cell>
        </row>
        <row r="14367">
          <cell r="B14367" t="str">
            <v>SECOS - MERCEARIA</v>
          </cell>
          <cell r="C14367" t="str">
            <v>(-) Custo dos produtos vendidos (CMV)</v>
          </cell>
          <cell r="I14367" t="str">
            <v>junho</v>
          </cell>
          <cell r="N14367">
            <v>80.150000000000006</v>
          </cell>
        </row>
        <row r="14368">
          <cell r="B14368" t="str">
            <v>BEBIDAS NAO ALCOOLICAS</v>
          </cell>
          <cell r="C14368" t="str">
            <v>(-) Custo dos produtos vendidos (CMV)</v>
          </cell>
          <cell r="I14368" t="str">
            <v>junho</v>
          </cell>
          <cell r="N14368">
            <v>792.42</v>
          </cell>
        </row>
        <row r="14369">
          <cell r="B14369" t="str">
            <v>SECOS - MERCEARIA</v>
          </cell>
          <cell r="C14369" t="str">
            <v>(-) Custo dos produtos vendidos (CMV)</v>
          </cell>
          <cell r="I14369" t="str">
            <v>junho</v>
          </cell>
          <cell r="N14369">
            <v>1504.45</v>
          </cell>
        </row>
        <row r="14370">
          <cell r="B14370" t="str">
            <v>CARNES E AVES</v>
          </cell>
          <cell r="C14370" t="str">
            <v>(-) Custo dos produtos vendidos (CMV)</v>
          </cell>
          <cell r="I14370" t="str">
            <v>junho</v>
          </cell>
          <cell r="N14370">
            <v>477.6</v>
          </cell>
        </row>
        <row r="14371">
          <cell r="B14371" t="str">
            <v>ENLATADOS E CONSERVAS</v>
          </cell>
          <cell r="C14371" t="str">
            <v>(-) Custo dos produtos vendidos (CMV)</v>
          </cell>
          <cell r="I14371" t="str">
            <v>junho</v>
          </cell>
          <cell r="N14371">
            <v>170.92</v>
          </cell>
        </row>
        <row r="14372">
          <cell r="B14372" t="str">
            <v>PAES, MASSAS E SALGADOS</v>
          </cell>
          <cell r="C14372" t="str">
            <v>(-) Custo dos produtos vendidos (CMV)</v>
          </cell>
          <cell r="I14372" t="str">
            <v>junho</v>
          </cell>
          <cell r="N14372">
            <v>804.95</v>
          </cell>
        </row>
        <row r="14373">
          <cell r="B14373" t="str">
            <v>ENLATADOS E CONSERVAS</v>
          </cell>
          <cell r="C14373" t="str">
            <v>(-) Custo dos produtos vendidos (CMV)</v>
          </cell>
          <cell r="I14373" t="str">
            <v>junho</v>
          </cell>
          <cell r="N14373">
            <v>251.95</v>
          </cell>
        </row>
        <row r="14374">
          <cell r="B14374" t="str">
            <v>PAES, MASSAS E SALGADOS</v>
          </cell>
          <cell r="C14374" t="str">
            <v>(-) Custo dos produtos vendidos (CMV)</v>
          </cell>
          <cell r="I14374" t="str">
            <v>junho</v>
          </cell>
          <cell r="N14374">
            <v>199.8</v>
          </cell>
        </row>
        <row r="14375">
          <cell r="B14375" t="str">
            <v>CERVEJA</v>
          </cell>
          <cell r="C14375" t="str">
            <v>(-) Custo dos produtos vendidos (CMV)</v>
          </cell>
          <cell r="I14375" t="str">
            <v>junho</v>
          </cell>
          <cell r="N14375">
            <v>1511.04</v>
          </cell>
        </row>
        <row r="14376">
          <cell r="B14376" t="str">
            <v>VINHOS</v>
          </cell>
          <cell r="C14376" t="str">
            <v>(-) Custo dos produtos vendidos (CMV)</v>
          </cell>
          <cell r="I14376" t="str">
            <v>junho</v>
          </cell>
          <cell r="N14376">
            <v>2645.7</v>
          </cell>
        </row>
        <row r="14377">
          <cell r="B14377" t="str">
            <v>PESCADOS</v>
          </cell>
          <cell r="C14377" t="str">
            <v>(-) Custo dos produtos vendidos (CMV)</v>
          </cell>
          <cell r="I14377" t="str">
            <v>junho</v>
          </cell>
          <cell r="N14377">
            <v>898.5</v>
          </cell>
        </row>
        <row r="14378">
          <cell r="B14378" t="str">
            <v>BEBIDAS ALCOOLICAS</v>
          </cell>
          <cell r="C14378" t="str">
            <v>(-) Custo dos produtos vendidos (CMV)</v>
          </cell>
          <cell r="I14378" t="str">
            <v>junho</v>
          </cell>
          <cell r="N14378">
            <v>600</v>
          </cell>
        </row>
        <row r="14379">
          <cell r="B14379" t="str">
            <v>CARNES E AVES</v>
          </cell>
          <cell r="C14379" t="str">
            <v>(-) Custo dos produtos vendidos (CMV)</v>
          </cell>
          <cell r="I14379" t="str">
            <v>junho</v>
          </cell>
          <cell r="N14379">
            <v>470</v>
          </cell>
        </row>
        <row r="14380">
          <cell r="B14380" t="str">
            <v>CARNES E AVES</v>
          </cell>
          <cell r="C14380" t="str">
            <v>(-) Custo dos produtos vendidos (CMV)</v>
          </cell>
          <cell r="I14380" t="str">
            <v>junho</v>
          </cell>
          <cell r="N14380">
            <v>1383.64</v>
          </cell>
        </row>
        <row r="14381">
          <cell r="B14381" t="str">
            <v>CARNES E AVES</v>
          </cell>
          <cell r="C14381" t="str">
            <v>(-) Custo dos produtos vendidos (CMV)</v>
          </cell>
          <cell r="I14381" t="str">
            <v>junho</v>
          </cell>
          <cell r="N14381">
            <v>1841.54</v>
          </cell>
        </row>
        <row r="14382">
          <cell r="B14382" t="str">
            <v>BEBIDAS NAO ALCOOLICAS</v>
          </cell>
          <cell r="C14382" t="str">
            <v>(-) Custo dos produtos vendidos (CMV)</v>
          </cell>
          <cell r="I14382" t="str">
            <v>junho</v>
          </cell>
          <cell r="N14382">
            <v>3812</v>
          </cell>
        </row>
        <row r="14383">
          <cell r="B14383" t="str">
            <v>HORTIFRUTI</v>
          </cell>
          <cell r="C14383" t="str">
            <v>(-) Custo dos produtos vendidos (CMV)</v>
          </cell>
          <cell r="I14383" t="str">
            <v>junho</v>
          </cell>
          <cell r="N14383">
            <v>5029.3900000000003</v>
          </cell>
        </row>
        <row r="14384">
          <cell r="B14384" t="str">
            <v>PESCADOS</v>
          </cell>
          <cell r="C14384" t="str">
            <v>(-) Custo dos produtos vendidos (CMV)</v>
          </cell>
          <cell r="I14384" t="str">
            <v>junho</v>
          </cell>
          <cell r="N14384">
            <v>155</v>
          </cell>
        </row>
        <row r="14385">
          <cell r="B14385" t="str">
            <v>CARVAO</v>
          </cell>
          <cell r="C14385" t="str">
            <v>(-) Custo dos produtos vendidos (CMV)</v>
          </cell>
          <cell r="I14385" t="str">
            <v>junho</v>
          </cell>
          <cell r="N14385">
            <v>2040</v>
          </cell>
        </row>
        <row r="14386">
          <cell r="B14386" t="str">
            <v>CARNES E AVES</v>
          </cell>
          <cell r="C14386" t="str">
            <v>(-) Custo dos produtos vendidos (CMV)</v>
          </cell>
          <cell r="I14386" t="str">
            <v>junho</v>
          </cell>
          <cell r="N14386">
            <v>3347.17</v>
          </cell>
        </row>
        <row r="14387">
          <cell r="B14387" t="str">
            <v>BEBIDAS ALCOOLICAS</v>
          </cell>
          <cell r="C14387" t="str">
            <v>(-) Custo dos produtos vendidos (CMV)</v>
          </cell>
          <cell r="I14387" t="str">
            <v>junho</v>
          </cell>
          <cell r="N14387">
            <v>1298.26</v>
          </cell>
        </row>
        <row r="14388">
          <cell r="B14388" t="str">
            <v>BEBIDAS NAO ALCOOLICAS</v>
          </cell>
          <cell r="C14388" t="str">
            <v>(-) Custo dos produtos vendidos (CMV)</v>
          </cell>
          <cell r="I14388" t="str">
            <v>junho</v>
          </cell>
          <cell r="N14388">
            <v>1841.53</v>
          </cell>
        </row>
        <row r="14389">
          <cell r="B14389" t="str">
            <v>BEBIDAS NAO ALCOOLICAS</v>
          </cell>
          <cell r="C14389" t="str">
            <v>(-) Custo dos produtos vendidos (CMV)</v>
          </cell>
          <cell r="I14389" t="str">
            <v>junho</v>
          </cell>
          <cell r="N14389">
            <v>2027.2</v>
          </cell>
        </row>
        <row r="14390">
          <cell r="B14390" t="str">
            <v>CARNES E AVES</v>
          </cell>
          <cell r="C14390" t="str">
            <v>(-) Custo dos produtos vendidos (CMV)</v>
          </cell>
          <cell r="I14390" t="str">
            <v>junho</v>
          </cell>
          <cell r="N14390">
            <v>3747.43</v>
          </cell>
        </row>
        <row r="14391">
          <cell r="B14391" t="str">
            <v>LATICINIOS / OVOS</v>
          </cell>
          <cell r="C14391" t="str">
            <v>(-) Custo dos produtos vendidos (CMV)</v>
          </cell>
          <cell r="I14391" t="str">
            <v>junho</v>
          </cell>
          <cell r="N14391">
            <v>305.25</v>
          </cell>
        </row>
        <row r="14392">
          <cell r="B14392" t="str">
            <v>GELO</v>
          </cell>
          <cell r="C14392" t="str">
            <v>(-) Custo dos produtos vendidos (CMV)</v>
          </cell>
          <cell r="I14392" t="str">
            <v>junho</v>
          </cell>
          <cell r="N14392">
            <v>468.2</v>
          </cell>
        </row>
        <row r="14393">
          <cell r="B14393" t="str">
            <v>VINHOS</v>
          </cell>
          <cell r="C14393" t="str">
            <v>(-) Custo dos produtos vendidos (CMV)</v>
          </cell>
          <cell r="I14393" t="str">
            <v>junho</v>
          </cell>
          <cell r="N14393">
            <v>4869.1499999999996</v>
          </cell>
        </row>
        <row r="14394">
          <cell r="B14394" t="str">
            <v>BEBIDAS ALCOOLICAS</v>
          </cell>
          <cell r="C14394" t="str">
            <v>(-) Custo dos produtos vendidos (CMV)</v>
          </cell>
          <cell r="I14394" t="str">
            <v>junho</v>
          </cell>
          <cell r="N14394">
            <v>968.9</v>
          </cell>
        </row>
        <row r="14395">
          <cell r="B14395" t="str">
            <v>BEBIDAS ALCOOLICAS</v>
          </cell>
          <cell r="C14395" t="str">
            <v>(-) Custo dos produtos vendidos (CMV)</v>
          </cell>
          <cell r="I14395" t="str">
            <v>junho</v>
          </cell>
          <cell r="N14395">
            <v>612.53</v>
          </cell>
        </row>
        <row r="14396">
          <cell r="B14396" t="str">
            <v>SECOS - MERCEARIA</v>
          </cell>
          <cell r="C14396" t="str">
            <v>(-) Custo dos produtos vendidos (CMV)</v>
          </cell>
          <cell r="I14396" t="str">
            <v>junho</v>
          </cell>
          <cell r="N14396">
            <v>144.07</v>
          </cell>
        </row>
        <row r="14397">
          <cell r="B14397" t="str">
            <v>CARNES E AVES</v>
          </cell>
          <cell r="C14397" t="str">
            <v>(-) Custo dos produtos vendidos (CMV)</v>
          </cell>
          <cell r="I14397" t="str">
            <v>junho</v>
          </cell>
          <cell r="N14397">
            <v>1763.08</v>
          </cell>
        </row>
        <row r="14398">
          <cell r="B14398" t="str">
            <v>BEBIDAS NAO ALCOOLICAS</v>
          </cell>
          <cell r="C14398" t="str">
            <v>(-) Custo dos produtos vendidos (CMV)</v>
          </cell>
          <cell r="I14398" t="str">
            <v>junho</v>
          </cell>
          <cell r="N14398">
            <v>813.81</v>
          </cell>
        </row>
        <row r="14399">
          <cell r="B14399" t="str">
            <v>LATICINIOS / OVOS</v>
          </cell>
          <cell r="C14399" t="str">
            <v>(-) Custo dos produtos vendidos (CMV)</v>
          </cell>
          <cell r="I14399" t="str">
            <v>junho</v>
          </cell>
          <cell r="N14399">
            <v>3269.23</v>
          </cell>
        </row>
        <row r="14400">
          <cell r="B14400" t="str">
            <v>FRIOS E CONGELADOS</v>
          </cell>
          <cell r="C14400" t="str">
            <v>(-) Custo dos produtos vendidos (CMV)</v>
          </cell>
          <cell r="I14400" t="str">
            <v>junho</v>
          </cell>
          <cell r="N14400">
            <v>450</v>
          </cell>
        </row>
        <row r="14401">
          <cell r="B14401" t="str">
            <v>ENLATADOS E CONSERVAS</v>
          </cell>
          <cell r="C14401" t="str">
            <v>(-) Custo dos produtos vendidos (CMV)</v>
          </cell>
          <cell r="I14401" t="str">
            <v>junho</v>
          </cell>
          <cell r="N14401">
            <v>400</v>
          </cell>
        </row>
        <row r="14402">
          <cell r="B14402" t="str">
            <v>PESCADOS</v>
          </cell>
          <cell r="C14402" t="str">
            <v>(-) Custo dos produtos vendidos (CMV)</v>
          </cell>
          <cell r="I14402" t="str">
            <v>junho</v>
          </cell>
          <cell r="N14402">
            <v>1450</v>
          </cell>
        </row>
        <row r="14403">
          <cell r="B14403" t="str">
            <v>BEBIDAS ALCOOLICAS</v>
          </cell>
          <cell r="C14403" t="str">
            <v>(-) Custo dos produtos vendidos (CMV)</v>
          </cell>
          <cell r="I14403" t="str">
            <v>junho</v>
          </cell>
          <cell r="N14403">
            <v>1072</v>
          </cell>
        </row>
        <row r="14404">
          <cell r="B14404" t="str">
            <v>VINHOS</v>
          </cell>
          <cell r="C14404" t="str">
            <v>(-) Custo dos produtos vendidos (CMV)</v>
          </cell>
          <cell r="I14404" t="str">
            <v>junho</v>
          </cell>
          <cell r="N14404">
            <v>3195.7</v>
          </cell>
        </row>
        <row r="14405">
          <cell r="B14405" t="str">
            <v>CARNES E AVES</v>
          </cell>
          <cell r="C14405" t="str">
            <v>(-) Custo dos produtos vendidos (CMV)</v>
          </cell>
          <cell r="I14405" t="str">
            <v>junho</v>
          </cell>
          <cell r="N14405">
            <v>1550.42</v>
          </cell>
        </row>
        <row r="14406">
          <cell r="B14406" t="str">
            <v>SECOS - MERCEARIA</v>
          </cell>
          <cell r="C14406" t="str">
            <v>(-) Custo dos produtos vendidos (CMV)</v>
          </cell>
          <cell r="I14406" t="str">
            <v>junho</v>
          </cell>
          <cell r="N14406">
            <v>680</v>
          </cell>
        </row>
        <row r="14407">
          <cell r="B14407" t="str">
            <v>SECOS - MERCEARIA</v>
          </cell>
          <cell r="C14407" t="str">
            <v>(-) Custo dos produtos vendidos (CMV)</v>
          </cell>
          <cell r="I14407" t="str">
            <v>junho</v>
          </cell>
          <cell r="N14407">
            <v>312.87</v>
          </cell>
        </row>
        <row r="14408">
          <cell r="B14408" t="str">
            <v>BEBIDAS NAO ALCOOLICAS</v>
          </cell>
          <cell r="C14408" t="str">
            <v>(-) Custo dos produtos vendidos (CMV)</v>
          </cell>
          <cell r="I14408" t="str">
            <v>junho</v>
          </cell>
          <cell r="N14408">
            <v>474.83</v>
          </cell>
        </row>
        <row r="14409">
          <cell r="B14409" t="str">
            <v>SECOS - MERCEARIA</v>
          </cell>
          <cell r="C14409" t="str">
            <v>(-) Custo dos produtos vendidos (CMV)</v>
          </cell>
          <cell r="I14409" t="str">
            <v>junho</v>
          </cell>
          <cell r="N14409">
            <v>365.65</v>
          </cell>
        </row>
        <row r="14410">
          <cell r="B14410" t="str">
            <v>CARNES E AVES</v>
          </cell>
          <cell r="C14410" t="str">
            <v>(-) Custo dos produtos vendidos (CMV)</v>
          </cell>
          <cell r="I14410" t="str">
            <v>junho</v>
          </cell>
          <cell r="N14410">
            <v>11103.84</v>
          </cell>
        </row>
        <row r="14411">
          <cell r="B14411" t="str">
            <v>CARNES E AVES</v>
          </cell>
          <cell r="C14411" t="str">
            <v>(-) Custo dos produtos vendidos (CMV)</v>
          </cell>
          <cell r="I14411" t="str">
            <v>junho</v>
          </cell>
          <cell r="N14411">
            <v>6381.79</v>
          </cell>
        </row>
        <row r="14412">
          <cell r="B14412" t="str">
            <v>SECOS - MERCEARIA</v>
          </cell>
          <cell r="C14412" t="str">
            <v>(-) Custo dos produtos vendidos (CMV)</v>
          </cell>
          <cell r="I14412" t="str">
            <v>junho</v>
          </cell>
          <cell r="N14412">
            <v>778.8</v>
          </cell>
        </row>
        <row r="14413">
          <cell r="B14413" t="str">
            <v>CARNES E AVES</v>
          </cell>
          <cell r="C14413" t="str">
            <v>(-) Custo dos produtos vendidos (CMV)</v>
          </cell>
          <cell r="I14413" t="str">
            <v>junho</v>
          </cell>
          <cell r="N14413">
            <v>572.52</v>
          </cell>
        </row>
        <row r="14414">
          <cell r="B14414" t="str">
            <v>FRIOS E CONGELADOS</v>
          </cell>
          <cell r="C14414" t="str">
            <v>(-) Custo dos produtos vendidos (CMV)</v>
          </cell>
          <cell r="I14414" t="str">
            <v>junho</v>
          </cell>
          <cell r="N14414">
            <v>3407.4</v>
          </cell>
        </row>
        <row r="14415">
          <cell r="B14415" t="str">
            <v>CARNES E AVES</v>
          </cell>
          <cell r="C14415" t="str">
            <v>(-) Custo dos produtos vendidos (CMV)</v>
          </cell>
          <cell r="I14415" t="str">
            <v>junho</v>
          </cell>
          <cell r="N14415">
            <v>2444.88</v>
          </cell>
        </row>
        <row r="14416">
          <cell r="B14416" t="str">
            <v>BEBIDAS ALCOOLICAS</v>
          </cell>
          <cell r="C14416" t="str">
            <v>(-) Custo dos produtos vendidos (CMV)</v>
          </cell>
          <cell r="I14416" t="str">
            <v>junho</v>
          </cell>
          <cell r="N14416">
            <v>793.34</v>
          </cell>
        </row>
        <row r="14417">
          <cell r="B14417" t="str">
            <v>LATICINIOS / OVOS</v>
          </cell>
          <cell r="C14417" t="str">
            <v>(-) Custo dos produtos vendidos (CMV)</v>
          </cell>
          <cell r="I14417" t="str">
            <v>junho</v>
          </cell>
          <cell r="N14417">
            <v>2340.96</v>
          </cell>
        </row>
        <row r="14418">
          <cell r="B14418" t="str">
            <v>CARNES E AVES</v>
          </cell>
          <cell r="C14418" t="str">
            <v>(-) Custo dos produtos vendidos (CMV)</v>
          </cell>
          <cell r="I14418" t="str">
            <v>junho</v>
          </cell>
          <cell r="N14418">
            <v>8100.32</v>
          </cell>
        </row>
        <row r="14419">
          <cell r="B14419" t="str">
            <v>LATICINIOS / OVOS</v>
          </cell>
          <cell r="C14419" t="str">
            <v>(-) Custo dos produtos vendidos (CMV)</v>
          </cell>
          <cell r="I14419" t="str">
            <v>junho</v>
          </cell>
          <cell r="N14419">
            <v>407</v>
          </cell>
        </row>
        <row r="14420">
          <cell r="B14420" t="str">
            <v>VINHOS</v>
          </cell>
          <cell r="C14420" t="str">
            <v>(-) Custo dos produtos vendidos (CMV)</v>
          </cell>
          <cell r="I14420" t="str">
            <v>junho</v>
          </cell>
          <cell r="N14420">
            <v>5997.42</v>
          </cell>
        </row>
        <row r="14421">
          <cell r="B14421" t="str">
            <v>HORTIFRUTI</v>
          </cell>
          <cell r="C14421" t="str">
            <v>(-) Custo dos produtos vendidos (CMV)</v>
          </cell>
          <cell r="I14421" t="str">
            <v>junho</v>
          </cell>
          <cell r="N14421">
            <v>654.79999999999995</v>
          </cell>
        </row>
        <row r="14422">
          <cell r="B14422" t="str">
            <v>PESCADOS</v>
          </cell>
          <cell r="C14422" t="str">
            <v>(-) Custo dos produtos vendidos (CMV)</v>
          </cell>
          <cell r="I14422" t="str">
            <v>junho</v>
          </cell>
          <cell r="N14422">
            <v>1198.5</v>
          </cell>
        </row>
        <row r="14423">
          <cell r="B14423" t="str">
            <v>CARNES E AVES</v>
          </cell>
          <cell r="C14423" t="str">
            <v>(-) Custo dos produtos vendidos (CMV)</v>
          </cell>
          <cell r="I14423" t="str">
            <v>junho</v>
          </cell>
          <cell r="N14423">
            <v>2418.48</v>
          </cell>
        </row>
        <row r="14424">
          <cell r="B14424" t="str">
            <v>LATICINIOS / OVOS</v>
          </cell>
          <cell r="C14424" t="str">
            <v>(-) Custo dos produtos vendidos (CMV)</v>
          </cell>
          <cell r="I14424" t="str">
            <v>junho</v>
          </cell>
          <cell r="N14424">
            <v>339.55</v>
          </cell>
        </row>
        <row r="14425">
          <cell r="B14425" t="str">
            <v>HORTIFRUTI</v>
          </cell>
          <cell r="C14425" t="str">
            <v>(-) Custo dos produtos vendidos (CMV)</v>
          </cell>
          <cell r="I14425" t="str">
            <v>junho</v>
          </cell>
          <cell r="N14425">
            <v>786</v>
          </cell>
        </row>
        <row r="14426">
          <cell r="B14426" t="str">
            <v>PAES, MASSAS E SALGADOS</v>
          </cell>
          <cell r="C14426" t="str">
            <v>(-) Custo dos produtos vendidos (CMV)</v>
          </cell>
          <cell r="I14426" t="str">
            <v>junho</v>
          </cell>
          <cell r="N14426">
            <v>4375</v>
          </cell>
        </row>
        <row r="14427">
          <cell r="B14427" t="str">
            <v>HORTIFRUTI</v>
          </cell>
          <cell r="C14427" t="str">
            <v>(-) Custo dos produtos vendidos (CMV)</v>
          </cell>
          <cell r="I14427" t="str">
            <v>junho</v>
          </cell>
          <cell r="N14427">
            <v>5856.74</v>
          </cell>
        </row>
        <row r="14428">
          <cell r="B14428" t="str">
            <v>PESCADOS</v>
          </cell>
          <cell r="C14428" t="str">
            <v>(-) Custo dos produtos vendidos (CMV)</v>
          </cell>
          <cell r="I14428" t="str">
            <v>junho</v>
          </cell>
          <cell r="N14428">
            <v>155</v>
          </cell>
        </row>
        <row r="14429">
          <cell r="B14429" t="str">
            <v>LATICINIOS / OVOS</v>
          </cell>
          <cell r="C14429" t="str">
            <v>(-) Custo dos produtos vendidos (CMV)</v>
          </cell>
          <cell r="I14429" t="str">
            <v>junho</v>
          </cell>
          <cell r="N14429">
            <v>2249.04</v>
          </cell>
        </row>
        <row r="14430">
          <cell r="B14430" t="str">
            <v>PESCADOS</v>
          </cell>
          <cell r="C14430" t="str">
            <v>(-) Custo dos produtos vendidos (CMV)</v>
          </cell>
          <cell r="I14430" t="str">
            <v>junho</v>
          </cell>
          <cell r="N14430">
            <v>7066.36</v>
          </cell>
        </row>
        <row r="14431">
          <cell r="B14431" t="str">
            <v>SECOS - MERCEARIA</v>
          </cell>
          <cell r="C14431" t="str">
            <v>(-) Custo dos produtos vendidos (CMV)</v>
          </cell>
          <cell r="I14431" t="str">
            <v>junho</v>
          </cell>
          <cell r="N14431">
            <v>2585.1999999999998</v>
          </cell>
        </row>
        <row r="14432">
          <cell r="B14432" t="str">
            <v>SECOS - MERCEARIA</v>
          </cell>
          <cell r="C14432" t="str">
            <v>(-) Custo dos produtos vendidos (CMV)</v>
          </cell>
          <cell r="I14432" t="str">
            <v>junho</v>
          </cell>
          <cell r="N14432">
            <v>213.9</v>
          </cell>
        </row>
        <row r="14433">
          <cell r="B14433" t="str">
            <v>CARVAO</v>
          </cell>
          <cell r="C14433" t="str">
            <v>(-) Custo dos produtos vendidos (CMV)</v>
          </cell>
          <cell r="I14433" t="str">
            <v>junho</v>
          </cell>
          <cell r="N14433">
            <v>2040</v>
          </cell>
        </row>
        <row r="14434">
          <cell r="B14434" t="str">
            <v>CARNES E AVES</v>
          </cell>
          <cell r="C14434" t="str">
            <v>(-) Custo dos produtos vendidos (CMV)</v>
          </cell>
          <cell r="I14434" t="str">
            <v>junho</v>
          </cell>
          <cell r="N14434">
            <v>4185.8100000000004</v>
          </cell>
        </row>
        <row r="14435">
          <cell r="B14435" t="str">
            <v>LATICINIOS / OVOS</v>
          </cell>
          <cell r="C14435" t="str">
            <v>(-) Custo dos produtos vendidos (CMV)</v>
          </cell>
          <cell r="I14435" t="str">
            <v>junho</v>
          </cell>
          <cell r="N14435">
            <v>2188.56</v>
          </cell>
        </row>
        <row r="14436">
          <cell r="B14436" t="str">
            <v>CERVEJA</v>
          </cell>
          <cell r="C14436" t="str">
            <v>(-) Custo dos produtos vendidos (CMV)</v>
          </cell>
          <cell r="I14436" t="str">
            <v>junho</v>
          </cell>
          <cell r="N14436">
            <v>2991.59</v>
          </cell>
        </row>
        <row r="14437">
          <cell r="B14437" t="str">
            <v>PAES, MASSAS E SALGADOS</v>
          </cell>
          <cell r="C14437" t="str">
            <v>(-) Custo dos produtos vendidos (CMV)</v>
          </cell>
          <cell r="I14437" t="str">
            <v>junho</v>
          </cell>
          <cell r="N14437">
            <v>4060</v>
          </cell>
        </row>
        <row r="14438">
          <cell r="B14438" t="str">
            <v>PESCADOS</v>
          </cell>
          <cell r="C14438" t="str">
            <v>(-) Custo dos produtos vendidos (CMV)</v>
          </cell>
          <cell r="I14438" t="str">
            <v>junho</v>
          </cell>
          <cell r="N14438">
            <v>191.8</v>
          </cell>
        </row>
        <row r="14439">
          <cell r="B14439" t="str">
            <v>SECOS - MERCEARIA</v>
          </cell>
          <cell r="C14439" t="str">
            <v>(-) Custo dos produtos vendidos (CMV)</v>
          </cell>
          <cell r="I14439" t="str">
            <v>junho</v>
          </cell>
          <cell r="N14439">
            <v>1695.93</v>
          </cell>
        </row>
        <row r="14440">
          <cell r="B14440" t="str">
            <v>CARNES E AVES</v>
          </cell>
          <cell r="C14440" t="str">
            <v>(-) Custo dos produtos vendidos (CMV)</v>
          </cell>
          <cell r="I14440" t="str">
            <v>junho</v>
          </cell>
          <cell r="N14440">
            <v>448.95</v>
          </cell>
        </row>
        <row r="14441">
          <cell r="B14441" t="str">
            <v>BEBIDAS NAO ALCOOLICAS</v>
          </cell>
          <cell r="C14441" t="str">
            <v>(-) Custo dos produtos vendidos (CMV)</v>
          </cell>
          <cell r="I14441" t="str">
            <v>junho</v>
          </cell>
          <cell r="N14441">
            <v>762.4</v>
          </cell>
        </row>
        <row r="14442">
          <cell r="B14442" t="str">
            <v>PAES, MASSAS E SALGADOS</v>
          </cell>
          <cell r="C14442" t="str">
            <v>(-) Custo dos produtos vendidos (CMV)</v>
          </cell>
          <cell r="I14442" t="str">
            <v>junho</v>
          </cell>
          <cell r="N14442">
            <v>2059</v>
          </cell>
        </row>
        <row r="14443">
          <cell r="B14443" t="str">
            <v>PAES, MASSAS E SALGADOS</v>
          </cell>
          <cell r="C14443" t="str">
            <v>(-) Custo dos produtos vendidos (CMV)</v>
          </cell>
          <cell r="I14443" t="str">
            <v>junho</v>
          </cell>
          <cell r="N14443">
            <v>462.68</v>
          </cell>
        </row>
        <row r="14444">
          <cell r="B14444" t="str">
            <v>HORTIFRUTI</v>
          </cell>
          <cell r="C14444" t="str">
            <v>(-) Custo dos produtos vendidos (CMV)</v>
          </cell>
          <cell r="I14444" t="str">
            <v>junho</v>
          </cell>
          <cell r="N14444">
            <v>279.60000000000002</v>
          </cell>
        </row>
        <row r="14445">
          <cell r="B14445" t="str">
            <v>CARNES E AVES</v>
          </cell>
          <cell r="C14445" t="str">
            <v>(-) Custo dos produtos vendidos (CMV)</v>
          </cell>
          <cell r="I14445" t="str">
            <v>junho</v>
          </cell>
          <cell r="N14445">
            <v>1665.4</v>
          </cell>
        </row>
        <row r="14446">
          <cell r="B14446" t="str">
            <v>CARNES E AVES</v>
          </cell>
          <cell r="C14446" t="str">
            <v>(-) Custo dos produtos vendidos (CMV)</v>
          </cell>
          <cell r="I14446" t="str">
            <v>junho</v>
          </cell>
          <cell r="N14446">
            <v>8708.7800000000007</v>
          </cell>
        </row>
        <row r="14447">
          <cell r="B14447" t="str">
            <v>CARNES E AVES</v>
          </cell>
          <cell r="C14447" t="str">
            <v>(-) Custo dos produtos vendidos (CMV)</v>
          </cell>
          <cell r="I14447" t="str">
            <v>junho</v>
          </cell>
          <cell r="N14447">
            <v>2389.5</v>
          </cell>
        </row>
        <row r="14448">
          <cell r="B14448" t="str">
            <v>SECOS - MERCEARIA</v>
          </cell>
          <cell r="C14448" t="str">
            <v>(-) Custo dos produtos vendidos (CMV)</v>
          </cell>
          <cell r="I14448" t="str">
            <v>junho</v>
          </cell>
          <cell r="N14448">
            <v>4345.3999999999996</v>
          </cell>
        </row>
        <row r="14449">
          <cell r="B14449" t="str">
            <v>BEBIDAS ALCOOLICAS</v>
          </cell>
          <cell r="C14449" t="str">
            <v>(-) Custo dos produtos vendidos (CMV)</v>
          </cell>
          <cell r="I14449" t="str">
            <v>junho</v>
          </cell>
          <cell r="N14449">
            <v>7777.7</v>
          </cell>
        </row>
        <row r="14450">
          <cell r="B14450" t="str">
            <v>BEBIDAS NAO ALCOOLICAS</v>
          </cell>
          <cell r="C14450" t="str">
            <v>(-) Custo dos produtos vendidos (CMV)</v>
          </cell>
          <cell r="I14450" t="str">
            <v>junho</v>
          </cell>
          <cell r="N14450">
            <v>736.62</v>
          </cell>
        </row>
        <row r="14451">
          <cell r="B14451" t="str">
            <v>BEBIDAS ALCOOLICAS</v>
          </cell>
          <cell r="C14451" t="str">
            <v>(-) Custo dos produtos vendidos (CMV)</v>
          </cell>
          <cell r="I14451" t="str">
            <v>junho</v>
          </cell>
          <cell r="N14451">
            <v>6711.97</v>
          </cell>
        </row>
        <row r="14452">
          <cell r="B14452" t="str">
            <v>BEBIDAS NAO ALCOOLICAS</v>
          </cell>
          <cell r="C14452" t="str">
            <v>(-) Custo dos produtos vendidos (CMV)</v>
          </cell>
          <cell r="I14452" t="str">
            <v>junho</v>
          </cell>
          <cell r="N14452">
            <v>1268.4000000000001</v>
          </cell>
        </row>
        <row r="14453">
          <cell r="B14453" t="str">
            <v>GELO</v>
          </cell>
          <cell r="C14453" t="str">
            <v>(-) Custo dos produtos vendidos (CMV)</v>
          </cell>
          <cell r="I14453" t="str">
            <v>junho</v>
          </cell>
          <cell r="N14453">
            <v>468.2</v>
          </cell>
        </row>
        <row r="14454">
          <cell r="B14454" t="str">
            <v>SECOS - MERCEARIA</v>
          </cell>
          <cell r="C14454" t="str">
            <v>(-) Custo dos produtos vendidos (CMV)</v>
          </cell>
          <cell r="I14454" t="str">
            <v>junho</v>
          </cell>
          <cell r="N14454">
            <v>874.23</v>
          </cell>
        </row>
        <row r="14455">
          <cell r="B14455" t="str">
            <v>PESCADOS</v>
          </cell>
          <cell r="C14455" t="str">
            <v>(-) Custo dos produtos vendidos (CMV)</v>
          </cell>
          <cell r="I14455" t="str">
            <v>junho</v>
          </cell>
          <cell r="N14455">
            <v>2391.48</v>
          </cell>
        </row>
        <row r="14456">
          <cell r="B14456" t="str">
            <v>PAES, MASSAS E SALGADOS</v>
          </cell>
          <cell r="C14456" t="str">
            <v>(-) Custo dos produtos vendidos (CMV)</v>
          </cell>
          <cell r="I14456" t="str">
            <v>junho</v>
          </cell>
          <cell r="N14456">
            <v>697.24</v>
          </cell>
        </row>
        <row r="14457">
          <cell r="B14457" t="str">
            <v>HORTIFRUTI</v>
          </cell>
          <cell r="C14457" t="str">
            <v>(-) Custo dos produtos vendidos (CMV)</v>
          </cell>
          <cell r="I14457" t="str">
            <v>junho</v>
          </cell>
          <cell r="N14457">
            <v>103.92</v>
          </cell>
        </row>
        <row r="14458">
          <cell r="B14458" t="str">
            <v>CARNES E AVES</v>
          </cell>
          <cell r="C14458" t="str">
            <v>(-) Custo dos produtos vendidos (CMV)</v>
          </cell>
          <cell r="I14458" t="str">
            <v>junho</v>
          </cell>
          <cell r="N14458">
            <v>4565.96</v>
          </cell>
        </row>
        <row r="14459">
          <cell r="B14459" t="str">
            <v>CARNES E AVES</v>
          </cell>
          <cell r="C14459" t="str">
            <v>(-) Custo dos produtos vendidos (CMV)</v>
          </cell>
          <cell r="I14459" t="str">
            <v>junho</v>
          </cell>
          <cell r="N14459">
            <v>3348.16</v>
          </cell>
        </row>
        <row r="14460">
          <cell r="B14460" t="str">
            <v>BEBIDAS ALCOOLICAS</v>
          </cell>
          <cell r="C14460" t="str">
            <v>(-) Custo dos produtos vendidos (CMV)</v>
          </cell>
          <cell r="I14460" t="str">
            <v>junho</v>
          </cell>
          <cell r="N14460">
            <v>1298.24</v>
          </cell>
        </row>
        <row r="14461">
          <cell r="B14461" t="str">
            <v>BEBIDAS ALCOOLICAS</v>
          </cell>
          <cell r="C14461" t="str">
            <v>(-) Custo dos produtos vendidos (CMV)</v>
          </cell>
          <cell r="I14461" t="str">
            <v>junho</v>
          </cell>
          <cell r="N14461">
            <v>252</v>
          </cell>
        </row>
        <row r="14462">
          <cell r="B14462" t="str">
            <v>BEBIDAS NAO ALCOOLICAS</v>
          </cell>
          <cell r="C14462" t="str">
            <v>(-) Custo dos produtos vendidos (CMV)</v>
          </cell>
          <cell r="I14462" t="str">
            <v>junho</v>
          </cell>
          <cell r="N14462">
            <v>6099.2</v>
          </cell>
        </row>
        <row r="14463">
          <cell r="B14463" t="str">
            <v>HORTIFRUTI</v>
          </cell>
          <cell r="C14463" t="str">
            <v>(-) Custo dos produtos vendidos (CMV)</v>
          </cell>
          <cell r="I14463" t="str">
            <v>junho</v>
          </cell>
          <cell r="N14463">
            <v>1605.08</v>
          </cell>
        </row>
        <row r="14464">
          <cell r="B14464" t="str">
            <v>BEBIDAS NAO ALCOOLICAS</v>
          </cell>
          <cell r="C14464" t="str">
            <v>(-) Custo dos produtos vendidos (CMV)</v>
          </cell>
          <cell r="I14464" t="str">
            <v>junho</v>
          </cell>
          <cell r="N14464">
            <v>995.04</v>
          </cell>
        </row>
        <row r="14465">
          <cell r="B14465" t="str">
            <v>HORTIFRUTI</v>
          </cell>
          <cell r="C14465" t="str">
            <v>(-) Custo dos produtos vendidos (CMV)</v>
          </cell>
          <cell r="I14465" t="str">
            <v>junho</v>
          </cell>
          <cell r="N14465">
            <v>5639.99</v>
          </cell>
        </row>
        <row r="14466">
          <cell r="B14466" t="str">
            <v>PESCADOS</v>
          </cell>
          <cell r="C14466" t="str">
            <v>(-) Custo dos produtos vendidos (CMV)</v>
          </cell>
          <cell r="I14466" t="str">
            <v>junho</v>
          </cell>
          <cell r="N14466">
            <v>155</v>
          </cell>
        </row>
        <row r="14467">
          <cell r="B14467" t="str">
            <v>LATICINIOS / OVOS</v>
          </cell>
          <cell r="C14467" t="str">
            <v>(-) Custo dos produtos vendidos (CMV)</v>
          </cell>
          <cell r="I14467" t="str">
            <v>junho</v>
          </cell>
          <cell r="N14467">
            <v>2215.6999999999998</v>
          </cell>
        </row>
        <row r="14468">
          <cell r="B14468" t="str">
            <v>CARNES E AVES</v>
          </cell>
          <cell r="C14468" t="str">
            <v>(-) Custo dos produtos vendidos (CMV)</v>
          </cell>
          <cell r="I14468" t="str">
            <v>junho</v>
          </cell>
          <cell r="N14468">
            <v>3747.43</v>
          </cell>
        </row>
        <row r="14469">
          <cell r="B14469" t="str">
            <v>CARVAO</v>
          </cell>
          <cell r="C14469" t="str">
            <v>(-) Custo dos produtos vendidos (CMV)</v>
          </cell>
          <cell r="I14469" t="str">
            <v>junho</v>
          </cell>
          <cell r="N14469">
            <v>1632</v>
          </cell>
        </row>
        <row r="14470">
          <cell r="B14470" t="str">
            <v>BEBIDAS ALCOOLICAS</v>
          </cell>
          <cell r="C14470" t="str">
            <v>(-) Custo dos produtos vendidos (CMV)</v>
          </cell>
          <cell r="I14470" t="str">
            <v>junho</v>
          </cell>
          <cell r="N14470">
            <v>218.7</v>
          </cell>
        </row>
        <row r="14471">
          <cell r="B14471" t="str">
            <v>SECOS - MERCEARIA</v>
          </cell>
          <cell r="C14471" t="str">
            <v>(-) Custo dos produtos vendidos (CMV)</v>
          </cell>
          <cell r="I14471" t="str">
            <v>junho</v>
          </cell>
          <cell r="N14471">
            <v>2902.6</v>
          </cell>
        </row>
        <row r="14472">
          <cell r="B14472" t="str">
            <v>BEBIDAS NAO ALCOOLICAS</v>
          </cell>
          <cell r="C14472" t="str">
            <v>(-) Custo dos produtos vendidos (CMV)</v>
          </cell>
          <cell r="I14472" t="str">
            <v>junho</v>
          </cell>
          <cell r="N14472">
            <v>1381.05</v>
          </cell>
        </row>
        <row r="14473">
          <cell r="B14473" t="str">
            <v>CARNES E AVES</v>
          </cell>
          <cell r="C14473" t="str">
            <v>(-) Custo dos produtos vendidos (CMV)</v>
          </cell>
          <cell r="I14473" t="str">
            <v>junho</v>
          </cell>
          <cell r="N14473">
            <v>871.92</v>
          </cell>
        </row>
        <row r="14474">
          <cell r="B14474" t="str">
            <v>LATICINIOS / OVOS</v>
          </cell>
          <cell r="C14474" t="str">
            <v>(-) Custo dos produtos vendidos (CMV)</v>
          </cell>
          <cell r="I14474" t="str">
            <v>junho</v>
          </cell>
          <cell r="N14474">
            <v>305.25</v>
          </cell>
        </row>
        <row r="14475">
          <cell r="B14475" t="str">
            <v>GELO</v>
          </cell>
          <cell r="C14475" t="str">
            <v>(-) Custo dos produtos vendidos (CMV)</v>
          </cell>
          <cell r="I14475" t="str">
            <v>junho</v>
          </cell>
          <cell r="N14475">
            <v>915.4</v>
          </cell>
        </row>
        <row r="14476">
          <cell r="B14476" t="str">
            <v>VINHOS</v>
          </cell>
          <cell r="C14476" t="str">
            <v>(-) Custo dos produtos vendidos (CMV)</v>
          </cell>
          <cell r="I14476" t="str">
            <v>junho</v>
          </cell>
          <cell r="N14476">
            <v>4352</v>
          </cell>
        </row>
        <row r="14477">
          <cell r="B14477" t="str">
            <v>VINHOS</v>
          </cell>
          <cell r="C14477" t="str">
            <v>(-) Custo dos produtos vendidos (CMV)</v>
          </cell>
          <cell r="I14477" t="str">
            <v>junho</v>
          </cell>
          <cell r="N14477">
            <v>1617.52</v>
          </cell>
        </row>
        <row r="14478">
          <cell r="B14478" t="str">
            <v>CARNES E AVES</v>
          </cell>
          <cell r="C14478" t="str">
            <v>(-) Custo dos produtos vendidos (CMV)</v>
          </cell>
          <cell r="I14478" t="str">
            <v>junho</v>
          </cell>
          <cell r="N14478">
            <v>699.2</v>
          </cell>
        </row>
        <row r="14479">
          <cell r="B14479" t="str">
            <v>CERVEJA</v>
          </cell>
          <cell r="C14479" t="str">
            <v>(-) Custo dos produtos vendidos (CMV)</v>
          </cell>
          <cell r="I14479" t="str">
            <v>junho</v>
          </cell>
          <cell r="N14479">
            <v>714.42</v>
          </cell>
        </row>
        <row r="14480">
          <cell r="B14480" t="str">
            <v>LATICINIOS / OVOS</v>
          </cell>
          <cell r="C14480" t="str">
            <v>(-) Custo dos produtos vendidos (CMV)</v>
          </cell>
          <cell r="I14480" t="str">
            <v>junho</v>
          </cell>
          <cell r="N14480">
            <v>3760.41</v>
          </cell>
        </row>
        <row r="14481">
          <cell r="B14481" t="str">
            <v>CARNES E AVES</v>
          </cell>
          <cell r="C14481" t="str">
            <v>(-) Custo dos produtos vendidos (CMV)</v>
          </cell>
          <cell r="I14481" t="str">
            <v>junho</v>
          </cell>
          <cell r="N14481">
            <v>4647.67</v>
          </cell>
        </row>
        <row r="14482">
          <cell r="B14482" t="str">
            <v>CARNES E AVES</v>
          </cell>
          <cell r="C14482" t="str">
            <v>(-) Custo dos produtos vendidos (CMV)</v>
          </cell>
          <cell r="I14482" t="str">
            <v>junho</v>
          </cell>
          <cell r="N14482">
            <v>1098</v>
          </cell>
        </row>
        <row r="14483">
          <cell r="B14483" t="str">
            <v>CERVEJA</v>
          </cell>
          <cell r="C14483" t="str">
            <v>(-) Custo dos produtos vendidos (CMV)</v>
          </cell>
          <cell r="I14483" t="str">
            <v>junho</v>
          </cell>
          <cell r="N14483">
            <v>1491.48</v>
          </cell>
        </row>
        <row r="14484">
          <cell r="B14484" t="str">
            <v>CARNES E AVES</v>
          </cell>
          <cell r="C14484" t="str">
            <v>(-) Custo dos produtos vendidos (CMV)</v>
          </cell>
          <cell r="I14484" t="str">
            <v>junho</v>
          </cell>
          <cell r="N14484">
            <v>7821.34</v>
          </cell>
        </row>
        <row r="14485">
          <cell r="B14485" t="str">
            <v>VINHOS</v>
          </cell>
          <cell r="C14485" t="str">
            <v>(-) Custo dos produtos vendidos (CMV)</v>
          </cell>
          <cell r="I14485" t="str">
            <v>junho</v>
          </cell>
          <cell r="N14485">
            <v>3195.7</v>
          </cell>
        </row>
        <row r="14486">
          <cell r="B14486" t="str">
            <v>SECOS - MERCEARIA</v>
          </cell>
          <cell r="C14486" t="str">
            <v>(-) Custo dos produtos vendidos (CMV)</v>
          </cell>
          <cell r="I14486" t="str">
            <v>junho</v>
          </cell>
          <cell r="N14486">
            <v>1824.41</v>
          </cell>
        </row>
        <row r="14487">
          <cell r="B14487" t="str">
            <v>HORTIFRUTI</v>
          </cell>
          <cell r="C14487" t="str">
            <v>(-) Custo dos produtos vendidos (CMV)</v>
          </cell>
          <cell r="I14487" t="str">
            <v>junho</v>
          </cell>
          <cell r="N14487">
            <v>333.2</v>
          </cell>
        </row>
        <row r="14488">
          <cell r="B14488" t="str">
            <v>BEBIDAS ALCOOLICAS</v>
          </cell>
          <cell r="C14488" t="str">
            <v>(-) Custo dos produtos vendidos (CMV)</v>
          </cell>
          <cell r="I14488" t="str">
            <v>junho</v>
          </cell>
          <cell r="N14488">
            <v>1386.24</v>
          </cell>
        </row>
        <row r="14489">
          <cell r="B14489" t="str">
            <v>CARNES E AVES</v>
          </cell>
          <cell r="C14489" t="str">
            <v>(-) Custo dos produtos vendidos (CMV)</v>
          </cell>
          <cell r="I14489" t="str">
            <v>junho</v>
          </cell>
          <cell r="N14489">
            <v>11103.84</v>
          </cell>
        </row>
        <row r="14490">
          <cell r="B14490" t="str">
            <v>CARNES E AVES</v>
          </cell>
          <cell r="C14490" t="str">
            <v>(-) Custo dos produtos vendidos (CMV)</v>
          </cell>
          <cell r="I14490" t="str">
            <v>junho</v>
          </cell>
          <cell r="N14490">
            <v>6383.7</v>
          </cell>
        </row>
        <row r="14491">
          <cell r="B14491" t="str">
            <v>SECOS - MERCEARIA</v>
          </cell>
          <cell r="C14491" t="str">
            <v>(-) Custo dos produtos vendidos (CMV)</v>
          </cell>
          <cell r="I14491" t="str">
            <v>junho</v>
          </cell>
          <cell r="N14491">
            <v>1326</v>
          </cell>
        </row>
        <row r="14492">
          <cell r="B14492" t="str">
            <v>CARNES E AVES</v>
          </cell>
          <cell r="C14492" t="str">
            <v>(-) Custo dos produtos vendidos (CMV)</v>
          </cell>
          <cell r="I14492" t="str">
            <v>junho</v>
          </cell>
          <cell r="N14492">
            <v>572.52</v>
          </cell>
        </row>
        <row r="14493">
          <cell r="B14493" t="str">
            <v>CARNES E AVES</v>
          </cell>
          <cell r="C14493" t="str">
            <v>(-) Custo dos produtos vendidos (CMV)</v>
          </cell>
          <cell r="I14493" t="str">
            <v>junho</v>
          </cell>
          <cell r="N14493">
            <v>2444.87</v>
          </cell>
        </row>
        <row r="14494">
          <cell r="B14494" t="str">
            <v>BEBIDAS ALCOOLICAS</v>
          </cell>
          <cell r="C14494" t="str">
            <v>(-) Custo dos produtos vendidos (CMV)</v>
          </cell>
          <cell r="I14494" t="str">
            <v>junho</v>
          </cell>
          <cell r="N14494">
            <v>793.32</v>
          </cell>
        </row>
        <row r="14495">
          <cell r="B14495" t="str">
            <v>CARNES E AVES</v>
          </cell>
          <cell r="C14495" t="str">
            <v>(-) Custo dos produtos vendidos (CMV)</v>
          </cell>
          <cell r="I14495" t="str">
            <v>junho</v>
          </cell>
          <cell r="N14495">
            <v>8100.32</v>
          </cell>
        </row>
        <row r="14496">
          <cell r="B14496" t="str">
            <v>FRIOS E CONGELADOS</v>
          </cell>
          <cell r="C14496" t="str">
            <v>(-) Custo dos produtos vendidos (CMV)</v>
          </cell>
          <cell r="I14496" t="str">
            <v>junho</v>
          </cell>
          <cell r="N14496">
            <v>432.3</v>
          </cell>
        </row>
        <row r="14497">
          <cell r="B14497" t="str">
            <v>LATICINIOS / OVOS</v>
          </cell>
          <cell r="C14497" t="str">
            <v>(-) Custo dos produtos vendidos (CMV)</v>
          </cell>
          <cell r="I14497" t="str">
            <v>junho</v>
          </cell>
          <cell r="N14497">
            <v>161.80000000000001</v>
          </cell>
        </row>
        <row r="14498">
          <cell r="B14498" t="str">
            <v>CARNES E AVES</v>
          </cell>
          <cell r="C14498" t="str">
            <v>(-) Custo dos produtos vendidos (CMV)</v>
          </cell>
          <cell r="I14498" t="str">
            <v>junho</v>
          </cell>
          <cell r="N14498">
            <v>4612.3599999999997</v>
          </cell>
        </row>
        <row r="14499">
          <cell r="B14499" t="str">
            <v>SECOS - MERCEARIA</v>
          </cell>
          <cell r="C14499" t="str">
            <v>(-) Custo dos produtos vendidos (CMV)</v>
          </cell>
          <cell r="I14499" t="str">
            <v>junho</v>
          </cell>
          <cell r="N14499">
            <v>1439.2</v>
          </cell>
        </row>
        <row r="14500">
          <cell r="B14500" t="str">
            <v>SECOS - MERCEARIA</v>
          </cell>
          <cell r="C14500" t="str">
            <v>(-) Custo dos produtos vendidos (CMV)</v>
          </cell>
          <cell r="I14500" t="str">
            <v>junho</v>
          </cell>
          <cell r="N14500">
            <v>1663.2</v>
          </cell>
        </row>
        <row r="14501">
          <cell r="B14501" t="str">
            <v>PAES, MASSAS E SALGADOS</v>
          </cell>
          <cell r="C14501" t="str">
            <v>(-) Custo dos produtos vendidos (CMV)</v>
          </cell>
          <cell r="I14501" t="str">
            <v>junho</v>
          </cell>
          <cell r="N14501">
            <v>1461</v>
          </cell>
        </row>
        <row r="14502">
          <cell r="B14502" t="str">
            <v>ENLATADOS E CONSERVAS</v>
          </cell>
          <cell r="C14502" t="str">
            <v>(-) Custo dos produtos vendidos (CMV)</v>
          </cell>
          <cell r="I14502" t="str">
            <v>junho</v>
          </cell>
          <cell r="N14502">
            <v>400</v>
          </cell>
        </row>
        <row r="14503">
          <cell r="B14503" t="str">
            <v>SECOS - MERCEARIA</v>
          </cell>
          <cell r="C14503" t="str">
            <v>(-) Custo dos produtos vendidos (CMV)</v>
          </cell>
          <cell r="I14503" t="str">
            <v>junho</v>
          </cell>
          <cell r="N14503">
            <v>3307.57</v>
          </cell>
        </row>
        <row r="14504">
          <cell r="B14504" t="str">
            <v>LATICINIOS / OVOS</v>
          </cell>
          <cell r="C14504" t="str">
            <v>(-) Custo dos produtos vendidos (CMV)</v>
          </cell>
          <cell r="I14504" t="str">
            <v>junho</v>
          </cell>
          <cell r="N14504">
            <v>407</v>
          </cell>
        </row>
        <row r="14505">
          <cell r="B14505" t="str">
            <v>SECOS - MERCEARIA</v>
          </cell>
          <cell r="C14505" t="str">
            <v>(-) Custo dos produtos vendidos (CMV)</v>
          </cell>
          <cell r="I14505" t="str">
            <v>junho</v>
          </cell>
          <cell r="N14505">
            <v>485</v>
          </cell>
        </row>
        <row r="14506">
          <cell r="B14506" t="str">
            <v>PESCADOS</v>
          </cell>
          <cell r="C14506" t="str">
            <v>(-) Custo dos produtos vendidos (CMV)</v>
          </cell>
          <cell r="I14506" t="str">
            <v>junho</v>
          </cell>
          <cell r="N14506">
            <v>2397</v>
          </cell>
        </row>
        <row r="14507">
          <cell r="B14507" t="str">
            <v>CARNES E AVES</v>
          </cell>
          <cell r="C14507" t="str">
            <v>(-) Custo dos produtos vendidos (CMV)</v>
          </cell>
          <cell r="I14507" t="str">
            <v>junho</v>
          </cell>
          <cell r="N14507">
            <v>2957.25</v>
          </cell>
        </row>
        <row r="14508">
          <cell r="B14508" t="str">
            <v>HORTIFRUTI</v>
          </cell>
          <cell r="C14508" t="str">
            <v>(-) Custo dos produtos vendidos (CMV)</v>
          </cell>
          <cell r="I14508" t="str">
            <v>junho</v>
          </cell>
          <cell r="N14508">
            <v>680.68</v>
          </cell>
        </row>
        <row r="14509">
          <cell r="B14509" t="str">
            <v>HORTIFRUTI</v>
          </cell>
          <cell r="C14509" t="str">
            <v>(-) Custo dos produtos vendidos (CMV)</v>
          </cell>
          <cell r="I14509" t="str">
            <v>junho</v>
          </cell>
          <cell r="N14509">
            <v>5370.76</v>
          </cell>
        </row>
        <row r="14510">
          <cell r="B14510" t="str">
            <v>SECOS - MERCEARIA</v>
          </cell>
          <cell r="C14510" t="str">
            <v>(-) Custo dos produtos vendidos (CMV)</v>
          </cell>
          <cell r="I14510" t="str">
            <v>junho</v>
          </cell>
          <cell r="N14510">
            <v>831.6</v>
          </cell>
        </row>
        <row r="14511">
          <cell r="B14511" t="str">
            <v>LATICINIOS / OVOS</v>
          </cell>
          <cell r="C14511" t="str">
            <v>(-) Custo dos produtos vendidos (CMV)</v>
          </cell>
          <cell r="I14511" t="str">
            <v>junho</v>
          </cell>
          <cell r="N14511">
            <v>4314.43</v>
          </cell>
        </row>
        <row r="14512">
          <cell r="B14512" t="str">
            <v>PESCADOS</v>
          </cell>
          <cell r="C14512" t="str">
            <v>(-) Custo dos produtos vendidos (CMV)</v>
          </cell>
          <cell r="I14512" t="str">
            <v>junho</v>
          </cell>
          <cell r="N14512">
            <v>6856.76</v>
          </cell>
        </row>
        <row r="14513">
          <cell r="B14513" t="str">
            <v>CARNES E AVES</v>
          </cell>
          <cell r="C14513" t="str">
            <v>(-) Custo dos produtos vendidos (CMV)</v>
          </cell>
          <cell r="I14513" t="str">
            <v>junho</v>
          </cell>
          <cell r="N14513">
            <v>2196.52</v>
          </cell>
        </row>
        <row r="14514">
          <cell r="B14514" t="str">
            <v>VINHOS</v>
          </cell>
          <cell r="C14514" t="str">
            <v>(-) Custo dos produtos vendidos (CMV)</v>
          </cell>
          <cell r="I14514" t="str">
            <v>junho</v>
          </cell>
          <cell r="N14514">
            <v>4869.1499999999996</v>
          </cell>
        </row>
        <row r="14515">
          <cell r="B14515" t="str">
            <v>CARVAO</v>
          </cell>
          <cell r="C14515" t="str">
            <v>(-) Custo dos produtos vendidos (CMV)</v>
          </cell>
          <cell r="I14515" t="str">
            <v>junho</v>
          </cell>
          <cell r="N14515">
            <v>1632</v>
          </cell>
        </row>
        <row r="14516">
          <cell r="B14516" t="str">
            <v>CERVEJA</v>
          </cell>
          <cell r="C14516" t="str">
            <v>(-) Custo dos produtos vendidos (CMV)</v>
          </cell>
          <cell r="I14516" t="str">
            <v>junho</v>
          </cell>
          <cell r="N14516">
            <v>2169.89</v>
          </cell>
        </row>
        <row r="14517">
          <cell r="B14517" t="str">
            <v>CERVEJA</v>
          </cell>
          <cell r="C14517" t="str">
            <v>(-) Custo dos produtos vendidos (CMV)</v>
          </cell>
          <cell r="I14517" t="str">
            <v>junho</v>
          </cell>
          <cell r="N14517">
            <v>292.32</v>
          </cell>
        </row>
        <row r="14518">
          <cell r="B14518" t="str">
            <v>BEBIDAS NAO ALCOOLICAS</v>
          </cell>
          <cell r="C14518" t="str">
            <v>(-) Custo dos produtos vendidos (CMV)</v>
          </cell>
          <cell r="I14518" t="str">
            <v>junho</v>
          </cell>
          <cell r="N14518">
            <v>2209.83</v>
          </cell>
        </row>
        <row r="14519">
          <cell r="B14519" t="str">
            <v>BEBIDAS NAO ALCOOLICAS</v>
          </cell>
          <cell r="C14519" t="str">
            <v>(-) Custo dos produtos vendidos (CMV)</v>
          </cell>
          <cell r="I14519" t="str">
            <v>junho</v>
          </cell>
          <cell r="N14519">
            <v>2287.1999999999998</v>
          </cell>
        </row>
        <row r="14520">
          <cell r="B14520" t="str">
            <v>PESCADOS</v>
          </cell>
          <cell r="C14520" t="str">
            <v>(-) Custo dos produtos vendidos (CMV)</v>
          </cell>
          <cell r="I14520" t="str">
            <v>junho</v>
          </cell>
          <cell r="N14520">
            <v>310</v>
          </cell>
        </row>
        <row r="14521">
          <cell r="B14521" t="str">
            <v>SECOS - MERCEARIA</v>
          </cell>
          <cell r="C14521" t="str">
            <v>(-) Custo dos produtos vendidos (CMV)</v>
          </cell>
          <cell r="I14521" t="str">
            <v>junho</v>
          </cell>
          <cell r="N14521">
            <v>213.27</v>
          </cell>
        </row>
        <row r="14522">
          <cell r="B14522" t="str">
            <v>PAES, MASSAS E SALGADOS</v>
          </cell>
          <cell r="C14522" t="str">
            <v>(-) Custo dos produtos vendidos (CMV)</v>
          </cell>
          <cell r="I14522" t="str">
            <v>junho</v>
          </cell>
          <cell r="N14522">
            <v>3888</v>
          </cell>
        </row>
        <row r="14523">
          <cell r="B14523" t="str">
            <v>PAES, MASSAS E SALGADOS</v>
          </cell>
          <cell r="C14523" t="str">
            <v>(-) Custo dos produtos vendidos (CMV)</v>
          </cell>
          <cell r="I14523" t="str">
            <v>junho</v>
          </cell>
          <cell r="N14523">
            <v>3462</v>
          </cell>
        </row>
        <row r="14524">
          <cell r="B14524" t="str">
            <v>PAES, MASSAS E SALGADOS</v>
          </cell>
          <cell r="C14524" t="str">
            <v>(-) Custo dos produtos vendidos (CMV)</v>
          </cell>
          <cell r="I14524" t="str">
            <v>junho</v>
          </cell>
          <cell r="N14524">
            <v>462.68</v>
          </cell>
        </row>
        <row r="14525">
          <cell r="B14525" t="str">
            <v>VINHOS</v>
          </cell>
          <cell r="C14525" t="str">
            <v>(-) Custo dos produtos vendidos (CMV)</v>
          </cell>
          <cell r="I14525" t="str">
            <v>junho</v>
          </cell>
          <cell r="N14525">
            <v>15072.43</v>
          </cell>
        </row>
        <row r="14526">
          <cell r="B14526" t="str">
            <v>VINHOS</v>
          </cell>
          <cell r="C14526" t="str">
            <v>(-) Custo dos produtos vendidos (CMV)</v>
          </cell>
          <cell r="I14526" t="str">
            <v>junho</v>
          </cell>
          <cell r="N14526">
            <v>468</v>
          </cell>
        </row>
        <row r="14527">
          <cell r="B14527" t="str">
            <v>HORTIFRUTI</v>
          </cell>
          <cell r="C14527" t="str">
            <v>(-) Custo dos produtos vendidos (CMV)</v>
          </cell>
          <cell r="I14527" t="str">
            <v>junho</v>
          </cell>
          <cell r="N14527">
            <v>359.6</v>
          </cell>
        </row>
        <row r="14528">
          <cell r="B14528" t="str">
            <v>SECOS - MERCEARIA</v>
          </cell>
          <cell r="C14528" t="str">
            <v>(-) Custo dos produtos vendidos (CMV)</v>
          </cell>
          <cell r="I14528" t="str">
            <v>junho</v>
          </cell>
          <cell r="N14528">
            <v>1124.6199999999999</v>
          </cell>
        </row>
        <row r="14529">
          <cell r="B14529" t="str">
            <v>SECOS - MERCEARIA</v>
          </cell>
          <cell r="C14529" t="str">
            <v>(-) Custo dos produtos vendidos (CMV)</v>
          </cell>
          <cell r="I14529" t="str">
            <v>junho</v>
          </cell>
          <cell r="N14529">
            <v>359.28</v>
          </cell>
        </row>
        <row r="14530">
          <cell r="B14530" t="str">
            <v>LATICINIOS / OVOS</v>
          </cell>
          <cell r="C14530" t="str">
            <v>(-) Custo dos produtos vendidos (CMV)</v>
          </cell>
          <cell r="I14530" t="str">
            <v>junho</v>
          </cell>
          <cell r="N14530">
            <v>336.77</v>
          </cell>
        </row>
        <row r="14531">
          <cell r="B14531" t="str">
            <v>LATICINIOS / OVOS</v>
          </cell>
          <cell r="C14531" t="str">
            <v>(-) Custo dos produtos vendidos (CMV)</v>
          </cell>
          <cell r="I14531" t="str">
            <v>junho</v>
          </cell>
          <cell r="N14531">
            <v>570</v>
          </cell>
        </row>
        <row r="14532">
          <cell r="B14532" t="str">
            <v>PAES, MASSAS E SALGADOS</v>
          </cell>
          <cell r="C14532" t="str">
            <v>(-) Custo dos produtos vendidos (CMV)</v>
          </cell>
          <cell r="I14532" t="str">
            <v>junho</v>
          </cell>
          <cell r="N14532">
            <v>765</v>
          </cell>
        </row>
        <row r="14533">
          <cell r="B14533" t="str">
            <v>FRIOS E CONGELADOS</v>
          </cell>
          <cell r="C14533" t="str">
            <v>(-) Custo dos produtos vendidos (CMV)</v>
          </cell>
          <cell r="I14533" t="str">
            <v>junho</v>
          </cell>
          <cell r="N14533">
            <v>860</v>
          </cell>
        </row>
        <row r="14534">
          <cell r="B14534" t="str">
            <v>CARNES E AVES</v>
          </cell>
          <cell r="C14534" t="str">
            <v>(-) Custo dos produtos vendidos (CMV)</v>
          </cell>
          <cell r="I14534" t="str">
            <v>junho</v>
          </cell>
          <cell r="N14534">
            <v>717</v>
          </cell>
        </row>
        <row r="14535">
          <cell r="B14535" t="str">
            <v>SECOS - MERCEARIA</v>
          </cell>
          <cell r="C14535" t="str">
            <v>(-) Custo dos produtos vendidos (CMV)</v>
          </cell>
          <cell r="I14535" t="str">
            <v>junho</v>
          </cell>
          <cell r="N14535">
            <v>2310.64</v>
          </cell>
        </row>
        <row r="14536">
          <cell r="B14536" t="str">
            <v>BEBIDAS ALCOOLICAS</v>
          </cell>
          <cell r="C14536" t="str">
            <v>(-) Custo dos produtos vendidos (CMV)</v>
          </cell>
          <cell r="I14536" t="str">
            <v>junho</v>
          </cell>
          <cell r="N14536">
            <v>3560.8</v>
          </cell>
        </row>
        <row r="14537">
          <cell r="B14537" t="str">
            <v>SECOS - MERCEARIA</v>
          </cell>
          <cell r="C14537" t="str">
            <v>(-) Custo dos produtos vendidos (CMV)</v>
          </cell>
          <cell r="I14537" t="str">
            <v>junho</v>
          </cell>
          <cell r="N14537">
            <v>1952.53</v>
          </cell>
        </row>
        <row r="14538">
          <cell r="B14538" t="str">
            <v>BEBIDAS NAO ALCOOLICAS</v>
          </cell>
          <cell r="C14538" t="str">
            <v>(-) Custo dos produtos vendidos (CMV)</v>
          </cell>
          <cell r="I14538" t="str">
            <v>junho</v>
          </cell>
          <cell r="N14538">
            <v>5889.29</v>
          </cell>
        </row>
        <row r="14539">
          <cell r="B14539" t="str">
            <v>GELO</v>
          </cell>
          <cell r="C14539" t="str">
            <v>(-) Custo dos produtos vendidos (CMV)</v>
          </cell>
          <cell r="I14539" t="str">
            <v>junho</v>
          </cell>
          <cell r="N14539">
            <v>468.2</v>
          </cell>
        </row>
        <row r="14540">
          <cell r="B14540" t="str">
            <v>SECOS - MERCEARIA</v>
          </cell>
          <cell r="C14540" t="str">
            <v>(-) Custo dos produtos vendidos (CMV)</v>
          </cell>
          <cell r="I14540" t="str">
            <v>junho</v>
          </cell>
          <cell r="N14540">
            <v>356.1</v>
          </cell>
        </row>
        <row r="14541">
          <cell r="B14541" t="str">
            <v>CARNES E AVES</v>
          </cell>
          <cell r="C14541" t="str">
            <v>(-) Custo dos produtos vendidos (CMV)</v>
          </cell>
          <cell r="I14541" t="str">
            <v>junho</v>
          </cell>
          <cell r="N14541">
            <v>477.6</v>
          </cell>
        </row>
        <row r="14542">
          <cell r="B14542" t="str">
            <v>ENLATADOS E CONSERVAS</v>
          </cell>
          <cell r="C14542" t="str">
            <v>(-) Custo dos produtos vendidos (CMV)</v>
          </cell>
          <cell r="I14542" t="str">
            <v>junho</v>
          </cell>
          <cell r="N14542">
            <v>279.35000000000002</v>
          </cell>
        </row>
        <row r="14543">
          <cell r="B14543" t="str">
            <v>BEBIDAS NAO ALCOOLICAS</v>
          </cell>
          <cell r="C14543" t="str">
            <v>(-) Custo dos produtos vendidos (CMV)</v>
          </cell>
          <cell r="I14543" t="str">
            <v>junho</v>
          </cell>
          <cell r="N14543">
            <v>122.84</v>
          </cell>
        </row>
        <row r="14544">
          <cell r="B14544" t="str">
            <v>LATICINIOS / OVOS</v>
          </cell>
          <cell r="C14544" t="str">
            <v>(-) Custo dos produtos vendidos (CMV)</v>
          </cell>
          <cell r="I14544" t="str">
            <v>julho</v>
          </cell>
          <cell r="N14544">
            <v>70.92</v>
          </cell>
        </row>
        <row r="14545">
          <cell r="B14545" t="str">
            <v>LATICINIOS / OVOS</v>
          </cell>
          <cell r="C14545" t="str">
            <v>(-) Custo dos produtos vendidos (CMV)</v>
          </cell>
          <cell r="I14545" t="str">
            <v>julho</v>
          </cell>
          <cell r="N14545">
            <v>89.88</v>
          </cell>
        </row>
        <row r="14546">
          <cell r="B14546" t="str">
            <v>BEBIDAS ALCOOLICAS</v>
          </cell>
          <cell r="C14546" t="str">
            <v>(-) Custo dos produtos vendidos (CMV)</v>
          </cell>
          <cell r="I14546" t="str">
            <v>julho</v>
          </cell>
          <cell r="N14546">
            <v>441.64</v>
          </cell>
        </row>
        <row r="14547">
          <cell r="B14547" t="str">
            <v>VINHOS</v>
          </cell>
          <cell r="C14547" t="str">
            <v>(-) Custo dos produtos vendidos (CMV)</v>
          </cell>
          <cell r="I14547" t="str">
            <v>julho</v>
          </cell>
          <cell r="N14547">
            <v>2556</v>
          </cell>
        </row>
        <row r="14548">
          <cell r="B14548" t="str">
            <v>BEBIDAS ALCOOLICAS</v>
          </cell>
          <cell r="C14548" t="str">
            <v>(-) Custo dos produtos vendidos (CMV)</v>
          </cell>
          <cell r="I14548" t="str">
            <v>julho</v>
          </cell>
          <cell r="N14548">
            <v>1298.24</v>
          </cell>
        </row>
        <row r="14549">
          <cell r="B14549" t="str">
            <v>BEBIDAS ALCOOLICAS</v>
          </cell>
          <cell r="C14549" t="str">
            <v>(-) Custo dos produtos vendidos (CMV)</v>
          </cell>
          <cell r="I14549" t="str">
            <v>julho</v>
          </cell>
          <cell r="N14549">
            <v>668.7</v>
          </cell>
        </row>
        <row r="14550">
          <cell r="B14550" t="str">
            <v>BEBIDAS ALCOOLICAS</v>
          </cell>
          <cell r="C14550" t="str">
            <v>(-) Custo dos produtos vendidos (CMV)</v>
          </cell>
          <cell r="I14550" t="str">
            <v>julho</v>
          </cell>
          <cell r="N14550">
            <v>371.58</v>
          </cell>
        </row>
        <row r="14551">
          <cell r="B14551" t="str">
            <v>CARNES E AVES</v>
          </cell>
          <cell r="C14551" t="str">
            <v>(-) Custo dos produtos vendidos (CMV)</v>
          </cell>
          <cell r="I14551" t="str">
            <v>julho</v>
          </cell>
          <cell r="N14551">
            <v>3748.55</v>
          </cell>
        </row>
        <row r="14552">
          <cell r="B14552" t="str">
            <v>BEBIDAS ALCOOLICAS</v>
          </cell>
          <cell r="C14552" t="str">
            <v>(-) Custo dos produtos vendidos (CMV)</v>
          </cell>
          <cell r="I14552" t="str">
            <v>julho</v>
          </cell>
          <cell r="N14552">
            <v>1462.8</v>
          </cell>
        </row>
        <row r="14553">
          <cell r="B14553" t="str">
            <v>BEBIDAS ALCOOLICAS</v>
          </cell>
          <cell r="C14553" t="str">
            <v>(-) Custo dos produtos vendidos (CMV)</v>
          </cell>
          <cell r="I14553" t="str">
            <v>julho</v>
          </cell>
          <cell r="N14553">
            <v>519.5</v>
          </cell>
        </row>
        <row r="14554">
          <cell r="B14554" t="str">
            <v>CARNES E AVES</v>
          </cell>
          <cell r="C14554" t="str">
            <v>(-) Custo dos produtos vendidos (CMV)</v>
          </cell>
          <cell r="I14554" t="str">
            <v>julho</v>
          </cell>
          <cell r="N14554">
            <v>2205.67</v>
          </cell>
        </row>
        <row r="14555">
          <cell r="B14555" t="str">
            <v>HORTIFRUTI</v>
          </cell>
          <cell r="C14555" t="str">
            <v>(-) Custo dos produtos vendidos (CMV)</v>
          </cell>
          <cell r="I14555" t="str">
            <v>julho</v>
          </cell>
          <cell r="N14555">
            <v>1105.5</v>
          </cell>
        </row>
        <row r="14556">
          <cell r="B14556" t="str">
            <v>HORTIFRUTI</v>
          </cell>
          <cell r="C14556" t="str">
            <v>(-) Custo dos produtos vendidos (CMV)</v>
          </cell>
          <cell r="I14556" t="str">
            <v>julho</v>
          </cell>
          <cell r="N14556">
            <v>4428.91</v>
          </cell>
        </row>
        <row r="14557">
          <cell r="B14557" t="str">
            <v>CARNES E AVES</v>
          </cell>
          <cell r="C14557" t="str">
            <v>(-) Custo dos produtos vendidos (CMV)</v>
          </cell>
          <cell r="I14557" t="str">
            <v>julho</v>
          </cell>
          <cell r="N14557">
            <v>2389.5</v>
          </cell>
        </row>
        <row r="14558">
          <cell r="B14558" t="str">
            <v>CARNES E AVES</v>
          </cell>
          <cell r="C14558" t="str">
            <v>(-) Custo dos produtos vendidos (CMV)</v>
          </cell>
          <cell r="I14558" t="str">
            <v>julho</v>
          </cell>
          <cell r="N14558">
            <v>6875.83</v>
          </cell>
        </row>
        <row r="14559">
          <cell r="B14559" t="str">
            <v>PESCADOS</v>
          </cell>
          <cell r="C14559" t="str">
            <v>(-) Custo dos produtos vendidos (CMV)</v>
          </cell>
          <cell r="I14559" t="str">
            <v>julho</v>
          </cell>
          <cell r="N14559">
            <v>6202.75</v>
          </cell>
        </row>
        <row r="14560">
          <cell r="B14560" t="str">
            <v>CARVAO</v>
          </cell>
          <cell r="C14560" t="str">
            <v>(-) Custo dos produtos vendidos (CMV)</v>
          </cell>
          <cell r="I14560" t="str">
            <v>julho</v>
          </cell>
          <cell r="N14560">
            <v>1224</v>
          </cell>
        </row>
        <row r="14561">
          <cell r="B14561" t="str">
            <v>CARNES E AVES</v>
          </cell>
          <cell r="C14561" t="str">
            <v>(-) Custo dos produtos vendidos (CMV)</v>
          </cell>
          <cell r="I14561" t="str">
            <v>julho</v>
          </cell>
          <cell r="N14561">
            <v>1498.77</v>
          </cell>
        </row>
        <row r="14562">
          <cell r="B14562" t="str">
            <v>CARNES E AVES</v>
          </cell>
          <cell r="C14562" t="str">
            <v>(-) Custo dos produtos vendidos (CMV)</v>
          </cell>
          <cell r="I14562" t="str">
            <v>julho</v>
          </cell>
          <cell r="N14562">
            <v>4525.1499999999996</v>
          </cell>
        </row>
        <row r="14563">
          <cell r="B14563" t="str">
            <v>CERVEJA</v>
          </cell>
          <cell r="C14563" t="str">
            <v>(-) Custo dos produtos vendidos (CMV)</v>
          </cell>
          <cell r="I14563" t="str">
            <v>julho</v>
          </cell>
          <cell r="N14563">
            <v>1711.35</v>
          </cell>
        </row>
        <row r="14564">
          <cell r="B14564" t="str">
            <v>SECOS - MERCEARIA</v>
          </cell>
          <cell r="C14564" t="str">
            <v>(-) Custo dos produtos vendidos (CMV)</v>
          </cell>
          <cell r="I14564" t="str">
            <v>julho</v>
          </cell>
          <cell r="N14564">
            <v>478.43</v>
          </cell>
        </row>
        <row r="14565">
          <cell r="B14565" t="str">
            <v>GELO</v>
          </cell>
          <cell r="C14565" t="str">
            <v>(-) Custo dos produtos vendidos (CMV)</v>
          </cell>
          <cell r="I14565" t="str">
            <v>julho</v>
          </cell>
          <cell r="N14565">
            <v>468.2</v>
          </cell>
        </row>
        <row r="14566">
          <cell r="B14566" t="str">
            <v>LATICINIOS / OVOS</v>
          </cell>
          <cell r="C14566" t="str">
            <v>(-) Custo dos produtos vendidos (CMV)</v>
          </cell>
          <cell r="I14566" t="str">
            <v>julho</v>
          </cell>
          <cell r="N14566">
            <v>464.72</v>
          </cell>
        </row>
        <row r="14567">
          <cell r="B14567" t="str">
            <v>HORTIFRUTI</v>
          </cell>
          <cell r="C14567" t="str">
            <v>(-) Custo dos produtos vendidos (CMV)</v>
          </cell>
          <cell r="I14567" t="str">
            <v>julho</v>
          </cell>
          <cell r="N14567">
            <v>20.92</v>
          </cell>
        </row>
        <row r="14568">
          <cell r="B14568" t="str">
            <v>SECOS - MERCEARIA</v>
          </cell>
          <cell r="C14568" t="str">
            <v>(-) Custo dos produtos vendidos (CMV)</v>
          </cell>
          <cell r="I14568" t="str">
            <v>julho</v>
          </cell>
          <cell r="N14568">
            <v>482.68</v>
          </cell>
        </row>
        <row r="14569">
          <cell r="B14569" t="str">
            <v>VINHOS</v>
          </cell>
          <cell r="C14569" t="str">
            <v>(-) Custo dos produtos vendidos (CMV)</v>
          </cell>
          <cell r="I14569" t="str">
            <v>julho</v>
          </cell>
          <cell r="N14569">
            <v>4352</v>
          </cell>
        </row>
        <row r="14570">
          <cell r="B14570" t="str">
            <v>CARNES E AVES</v>
          </cell>
          <cell r="C14570" t="str">
            <v>(-) Custo dos produtos vendidos (CMV)</v>
          </cell>
          <cell r="I14570" t="str">
            <v>julho</v>
          </cell>
          <cell r="N14570">
            <v>365.49</v>
          </cell>
        </row>
        <row r="14571">
          <cell r="B14571" t="str">
            <v>CARNES E AVES</v>
          </cell>
          <cell r="C14571" t="str">
            <v>(-) Custo dos produtos vendidos (CMV)</v>
          </cell>
          <cell r="I14571" t="str">
            <v>julho</v>
          </cell>
          <cell r="N14571">
            <v>4647.67</v>
          </cell>
        </row>
        <row r="14572">
          <cell r="B14572" t="str">
            <v>CARNES E AVES</v>
          </cell>
          <cell r="C14572" t="str">
            <v>(-) Custo dos produtos vendidos (CMV)</v>
          </cell>
          <cell r="I14572" t="str">
            <v>julho</v>
          </cell>
          <cell r="N14572">
            <v>1098</v>
          </cell>
        </row>
        <row r="14573">
          <cell r="B14573" t="str">
            <v>BEBIDAS ALCOOLICAS</v>
          </cell>
          <cell r="C14573" t="str">
            <v>(-) Custo dos produtos vendidos (CMV)</v>
          </cell>
          <cell r="I14573" t="str">
            <v>julho</v>
          </cell>
          <cell r="N14573">
            <v>648.63</v>
          </cell>
        </row>
        <row r="14574">
          <cell r="B14574" t="str">
            <v>LATICINIOS / OVOS</v>
          </cell>
          <cell r="C14574" t="str">
            <v>(-) Custo dos produtos vendidos (CMV)</v>
          </cell>
          <cell r="I14574" t="str">
            <v>julho</v>
          </cell>
          <cell r="N14574">
            <v>2645.45</v>
          </cell>
        </row>
        <row r="14575">
          <cell r="B14575" t="str">
            <v>FRIOS E CONGELADOS</v>
          </cell>
          <cell r="C14575" t="str">
            <v>(-) Custo dos produtos vendidos (CMV)</v>
          </cell>
          <cell r="I14575" t="str">
            <v>julho</v>
          </cell>
          <cell r="N14575">
            <v>256.14999999999998</v>
          </cell>
        </row>
        <row r="14576">
          <cell r="B14576" t="str">
            <v>CARNES E AVES</v>
          </cell>
          <cell r="C14576" t="str">
            <v>(-) Custo dos produtos vendidos (CMV)</v>
          </cell>
          <cell r="I14576" t="str">
            <v>julho</v>
          </cell>
          <cell r="N14576">
            <v>7821.34</v>
          </cell>
        </row>
        <row r="14577">
          <cell r="B14577" t="str">
            <v>PESCADOS</v>
          </cell>
          <cell r="C14577" t="str">
            <v>(-) Custo dos produtos vendidos (CMV)</v>
          </cell>
          <cell r="I14577" t="str">
            <v>julho</v>
          </cell>
          <cell r="N14577">
            <v>778.8</v>
          </cell>
        </row>
        <row r="14578">
          <cell r="B14578" t="str">
            <v>SECOS - MERCEARIA</v>
          </cell>
          <cell r="C14578" t="str">
            <v>(-) Custo dos produtos vendidos (CMV)</v>
          </cell>
          <cell r="I14578" t="str">
            <v>julho</v>
          </cell>
          <cell r="N14578">
            <v>3427.5</v>
          </cell>
        </row>
        <row r="14579">
          <cell r="B14579" t="str">
            <v>CARNES E AVES</v>
          </cell>
          <cell r="C14579" t="str">
            <v>(-) Custo dos produtos vendidos (CMV)</v>
          </cell>
          <cell r="I14579" t="str">
            <v>julho</v>
          </cell>
          <cell r="N14579">
            <v>4251.51</v>
          </cell>
        </row>
        <row r="14580">
          <cell r="B14580" t="str">
            <v>CARNES E AVES</v>
          </cell>
          <cell r="C14580" t="str">
            <v>(-) Custo dos produtos vendidos (CMV)</v>
          </cell>
          <cell r="I14580" t="str">
            <v>julho</v>
          </cell>
          <cell r="N14580">
            <v>4242.1099999999997</v>
          </cell>
        </row>
        <row r="14581">
          <cell r="B14581" t="str">
            <v>LATICINIOS / OVOS</v>
          </cell>
          <cell r="C14581" t="str">
            <v>(-) Custo dos produtos vendidos (CMV)</v>
          </cell>
          <cell r="I14581" t="str">
            <v>julho</v>
          </cell>
          <cell r="N14581">
            <v>28</v>
          </cell>
        </row>
        <row r="14582">
          <cell r="B14582" t="str">
            <v>HORTIFRUTI</v>
          </cell>
          <cell r="C14582" t="str">
            <v>(-) Custo dos produtos vendidos (CMV)</v>
          </cell>
          <cell r="I14582" t="str">
            <v>julho</v>
          </cell>
          <cell r="N14582">
            <v>569.79999999999995</v>
          </cell>
        </row>
        <row r="14583">
          <cell r="B14583" t="str">
            <v>BEBIDAS ALCOOLICAS</v>
          </cell>
          <cell r="C14583" t="str">
            <v>(-) Custo dos produtos vendidos (CMV)</v>
          </cell>
          <cell r="I14583" t="str">
            <v>julho</v>
          </cell>
          <cell r="N14583">
            <v>793.32</v>
          </cell>
        </row>
        <row r="14584">
          <cell r="B14584" t="str">
            <v>CARNES E AVES</v>
          </cell>
          <cell r="C14584" t="str">
            <v>(-) Custo dos produtos vendidos (CMV)</v>
          </cell>
          <cell r="I14584" t="str">
            <v>julho</v>
          </cell>
          <cell r="N14584">
            <v>8102.74</v>
          </cell>
        </row>
        <row r="14585">
          <cell r="B14585" t="str">
            <v>CARNES E AVES</v>
          </cell>
          <cell r="C14585" t="str">
            <v>(-) Custo dos produtos vendidos (CMV)</v>
          </cell>
          <cell r="I14585" t="str">
            <v>julho</v>
          </cell>
          <cell r="N14585">
            <v>4612.3500000000004</v>
          </cell>
        </row>
        <row r="14586">
          <cell r="B14586" t="str">
            <v>PAES, MASSAS E SALGADOS</v>
          </cell>
          <cell r="C14586" t="str">
            <v>(-) Custo dos produtos vendidos (CMV)</v>
          </cell>
          <cell r="I14586" t="str">
            <v>julho</v>
          </cell>
          <cell r="N14586">
            <v>480</v>
          </cell>
        </row>
        <row r="14587">
          <cell r="B14587" t="str">
            <v>SECOS - MERCEARIA</v>
          </cell>
          <cell r="C14587" t="str">
            <v>(-) Custo dos produtos vendidos (CMV)</v>
          </cell>
          <cell r="I14587" t="str">
            <v>julho</v>
          </cell>
          <cell r="N14587">
            <v>1173</v>
          </cell>
        </row>
        <row r="14588">
          <cell r="B14588" t="str">
            <v>CARNES E AVES</v>
          </cell>
          <cell r="C14588" t="str">
            <v>(-) Custo dos produtos vendidos (CMV)</v>
          </cell>
          <cell r="I14588" t="str">
            <v>julho</v>
          </cell>
          <cell r="N14588">
            <v>3013.29</v>
          </cell>
        </row>
        <row r="14589">
          <cell r="B14589" t="str">
            <v>PESCADOS</v>
          </cell>
          <cell r="C14589" t="str">
            <v>(-) Custo dos produtos vendidos (CMV)</v>
          </cell>
          <cell r="I14589" t="str">
            <v>julho</v>
          </cell>
          <cell r="N14589">
            <v>155</v>
          </cell>
        </row>
        <row r="14590">
          <cell r="B14590" t="str">
            <v>LATICINIOS / OVOS</v>
          </cell>
          <cell r="C14590" t="str">
            <v>(-) Custo dos produtos vendidos (CMV)</v>
          </cell>
          <cell r="I14590" t="str">
            <v>julho</v>
          </cell>
          <cell r="N14590">
            <v>305.25</v>
          </cell>
        </row>
        <row r="14591">
          <cell r="B14591" t="str">
            <v>SECOS - MERCEARIA</v>
          </cell>
          <cell r="C14591" t="str">
            <v>(-) Custo dos produtos vendidos (CMV)</v>
          </cell>
          <cell r="I14591" t="str">
            <v>julho</v>
          </cell>
          <cell r="N14591">
            <v>361.66</v>
          </cell>
        </row>
        <row r="14592">
          <cell r="B14592" t="str">
            <v>PESCADOS</v>
          </cell>
          <cell r="C14592" t="str">
            <v>(-) Custo dos produtos vendidos (CMV)</v>
          </cell>
          <cell r="I14592" t="str">
            <v>julho</v>
          </cell>
          <cell r="N14592">
            <v>191.8</v>
          </cell>
        </row>
        <row r="14593">
          <cell r="B14593" t="str">
            <v>SECOS - MERCEARIA</v>
          </cell>
          <cell r="C14593" t="str">
            <v>(-) Custo dos produtos vendidos (CMV)</v>
          </cell>
          <cell r="I14593" t="str">
            <v>julho</v>
          </cell>
          <cell r="N14593">
            <v>217.97</v>
          </cell>
        </row>
        <row r="14594">
          <cell r="B14594" t="str">
            <v>SECOS - MERCEARIA</v>
          </cell>
          <cell r="C14594" t="str">
            <v>(-) Custo dos produtos vendidos (CMV)</v>
          </cell>
          <cell r="I14594" t="str">
            <v>julho</v>
          </cell>
          <cell r="N14594">
            <v>62.46</v>
          </cell>
        </row>
        <row r="14595">
          <cell r="B14595" t="str">
            <v>VINHOS</v>
          </cell>
          <cell r="C14595" t="str">
            <v>(-) Custo dos produtos vendidos (CMV)</v>
          </cell>
          <cell r="I14595" t="str">
            <v>julho</v>
          </cell>
          <cell r="N14595">
            <v>5997.42</v>
          </cell>
        </row>
        <row r="14596">
          <cell r="B14596" t="str">
            <v>VINHOS</v>
          </cell>
          <cell r="C14596" t="str">
            <v>(-) Custo dos produtos vendidos (CMV)</v>
          </cell>
          <cell r="I14596" t="str">
            <v>julho</v>
          </cell>
          <cell r="N14596">
            <v>7979.95</v>
          </cell>
        </row>
        <row r="14597">
          <cell r="B14597" t="str">
            <v>VINHOS</v>
          </cell>
          <cell r="C14597" t="str">
            <v>(-) Custo dos produtos vendidos (CMV)</v>
          </cell>
          <cell r="I14597" t="str">
            <v>julho</v>
          </cell>
          <cell r="N14597">
            <v>3289.12</v>
          </cell>
        </row>
        <row r="14598">
          <cell r="B14598" t="str">
            <v>PESCADOS</v>
          </cell>
          <cell r="C14598" t="str">
            <v>(-) Custo dos produtos vendidos (CMV)</v>
          </cell>
          <cell r="I14598" t="str">
            <v>julho</v>
          </cell>
          <cell r="N14598">
            <v>2397</v>
          </cell>
        </row>
        <row r="14599">
          <cell r="B14599" t="str">
            <v>HORTIFRUTI</v>
          </cell>
          <cell r="C14599" t="str">
            <v>(-) Custo dos produtos vendidos (CMV)</v>
          </cell>
          <cell r="I14599" t="str">
            <v>julho</v>
          </cell>
          <cell r="N14599">
            <v>298.95</v>
          </cell>
        </row>
        <row r="14600">
          <cell r="B14600" t="str">
            <v>HORTIFRUTI</v>
          </cell>
          <cell r="C14600" t="str">
            <v>(-) Custo dos produtos vendidos (CMV)</v>
          </cell>
          <cell r="I14600" t="str">
            <v>julho</v>
          </cell>
          <cell r="N14600">
            <v>977.96</v>
          </cell>
        </row>
        <row r="14601">
          <cell r="B14601" t="str">
            <v>LATICINIOS / OVOS</v>
          </cell>
          <cell r="C14601" t="str">
            <v>(-) Custo dos produtos vendidos (CMV)</v>
          </cell>
          <cell r="I14601" t="str">
            <v>julho</v>
          </cell>
          <cell r="N14601">
            <v>3881.18</v>
          </cell>
        </row>
        <row r="14602">
          <cell r="B14602" t="str">
            <v>CARNES E AVES</v>
          </cell>
          <cell r="C14602" t="str">
            <v>(-) Custo dos produtos vendidos (CMV)</v>
          </cell>
          <cell r="I14602" t="str">
            <v>julho</v>
          </cell>
          <cell r="N14602">
            <v>558.08000000000004</v>
          </cell>
        </row>
        <row r="14603">
          <cell r="B14603" t="str">
            <v>SECOS - MERCEARIA</v>
          </cell>
          <cell r="C14603" t="str">
            <v>(-) Custo dos produtos vendidos (CMV)</v>
          </cell>
          <cell r="I14603" t="str">
            <v>julho</v>
          </cell>
          <cell r="N14603">
            <v>1146.7</v>
          </cell>
        </row>
        <row r="14604">
          <cell r="B14604" t="str">
            <v>SECOS - MERCEARIA</v>
          </cell>
          <cell r="C14604" t="str">
            <v>(-) Custo dos produtos vendidos (CMV)</v>
          </cell>
          <cell r="I14604" t="str">
            <v>julho</v>
          </cell>
          <cell r="N14604">
            <v>576</v>
          </cell>
        </row>
        <row r="14605">
          <cell r="B14605" t="str">
            <v>BEBIDAS NAO ALCOOLICAS</v>
          </cell>
          <cell r="C14605" t="str">
            <v>(-) Custo dos produtos vendidos (CMV)</v>
          </cell>
          <cell r="I14605" t="str">
            <v>julho</v>
          </cell>
          <cell r="N14605">
            <v>6099.2</v>
          </cell>
        </row>
        <row r="14606">
          <cell r="B14606" t="str">
            <v>PAES, MASSAS E SALGADOS</v>
          </cell>
          <cell r="C14606" t="str">
            <v>(-) Custo dos produtos vendidos (CMV)</v>
          </cell>
          <cell r="I14606" t="str">
            <v>julho</v>
          </cell>
          <cell r="N14606">
            <v>820</v>
          </cell>
        </row>
        <row r="14607">
          <cell r="B14607" t="str">
            <v>PAES, MASSAS E SALGADOS</v>
          </cell>
          <cell r="C14607" t="str">
            <v>(-) Custo dos produtos vendidos (CMV)</v>
          </cell>
          <cell r="I14607" t="str">
            <v>julho</v>
          </cell>
          <cell r="N14607">
            <v>1458</v>
          </cell>
        </row>
        <row r="14608">
          <cell r="B14608" t="str">
            <v>HORTIFRUTI</v>
          </cell>
          <cell r="C14608" t="str">
            <v>(-) Custo dos produtos vendidos (CMV)</v>
          </cell>
          <cell r="I14608" t="str">
            <v>julho</v>
          </cell>
          <cell r="N14608">
            <v>2108.5500000000002</v>
          </cell>
        </row>
        <row r="14609">
          <cell r="B14609" t="str">
            <v>PAES, MASSAS E SALGADOS</v>
          </cell>
          <cell r="C14609" t="str">
            <v>(-) Custo dos produtos vendidos (CMV)</v>
          </cell>
          <cell r="I14609" t="str">
            <v>julho</v>
          </cell>
          <cell r="N14609">
            <v>1377</v>
          </cell>
        </row>
        <row r="14610">
          <cell r="B14610" t="str">
            <v>PESCADOS</v>
          </cell>
          <cell r="C14610" t="str">
            <v>(-) Custo dos produtos vendidos (CMV)</v>
          </cell>
          <cell r="I14610" t="str">
            <v>julho</v>
          </cell>
          <cell r="N14610">
            <v>1034</v>
          </cell>
        </row>
        <row r="14611">
          <cell r="B14611" t="str">
            <v>VINHOS</v>
          </cell>
          <cell r="C14611" t="str">
            <v>(-) Custo dos produtos vendidos (CMV)</v>
          </cell>
          <cell r="I14611" t="str">
            <v>julho</v>
          </cell>
          <cell r="N14611">
            <v>468</v>
          </cell>
        </row>
        <row r="14612">
          <cell r="B14612" t="str">
            <v>VINHOS</v>
          </cell>
          <cell r="C14612" t="str">
            <v>(-) Custo dos produtos vendidos (CMV)</v>
          </cell>
          <cell r="I14612" t="str">
            <v>julho</v>
          </cell>
          <cell r="N14612">
            <v>3797.7</v>
          </cell>
        </row>
        <row r="14613">
          <cell r="B14613" t="str">
            <v>HORTIFRUTI</v>
          </cell>
          <cell r="C14613" t="str">
            <v>(-) Custo dos produtos vendidos (CMV)</v>
          </cell>
          <cell r="I14613" t="str">
            <v>julho</v>
          </cell>
          <cell r="N14613">
            <v>452.4</v>
          </cell>
        </row>
        <row r="14614">
          <cell r="B14614" t="str">
            <v>SECOS - MERCEARIA</v>
          </cell>
          <cell r="C14614" t="str">
            <v>(-) Custo dos produtos vendidos (CMV)</v>
          </cell>
          <cell r="I14614" t="str">
            <v>julho</v>
          </cell>
          <cell r="N14614">
            <v>485</v>
          </cell>
        </row>
        <row r="14615">
          <cell r="B14615" t="str">
            <v>CARNES E AVES</v>
          </cell>
          <cell r="C14615" t="str">
            <v>(-) Custo dos produtos vendidos (CMV)</v>
          </cell>
          <cell r="I14615" t="str">
            <v>julho</v>
          </cell>
          <cell r="N14615">
            <v>1194.75</v>
          </cell>
        </row>
        <row r="14616">
          <cell r="B14616" t="str">
            <v>FRIOS E CONGELADOS</v>
          </cell>
          <cell r="C14616" t="str">
            <v>(-) Custo dos produtos vendidos (CMV)</v>
          </cell>
          <cell r="I14616" t="str">
            <v>julho</v>
          </cell>
          <cell r="N14616">
            <v>1388.1</v>
          </cell>
        </row>
        <row r="14617">
          <cell r="B14617" t="str">
            <v>SECOS - MERCEARIA</v>
          </cell>
          <cell r="C14617" t="str">
            <v>(-) Custo dos produtos vendidos (CMV)</v>
          </cell>
          <cell r="I14617" t="str">
            <v>julho</v>
          </cell>
          <cell r="N14617">
            <v>771.09</v>
          </cell>
        </row>
        <row r="14618">
          <cell r="B14618" t="str">
            <v>CERVEJA</v>
          </cell>
          <cell r="C14618" t="str">
            <v>(-) Custo dos produtos vendidos (CMV)</v>
          </cell>
          <cell r="I14618" t="str">
            <v>julho</v>
          </cell>
          <cell r="N14618">
            <v>2169.89</v>
          </cell>
        </row>
        <row r="14619">
          <cell r="B14619" t="str">
            <v>BEBIDAS NAO ALCOOLICAS</v>
          </cell>
          <cell r="C14619" t="str">
            <v>(-) Custo dos produtos vendidos (CMV)</v>
          </cell>
          <cell r="I14619" t="str">
            <v>julho</v>
          </cell>
          <cell r="N14619">
            <v>1473.22</v>
          </cell>
        </row>
        <row r="14620">
          <cell r="B14620" t="str">
            <v>GELO</v>
          </cell>
          <cell r="C14620" t="str">
            <v>(-) Custo dos produtos vendidos (CMV)</v>
          </cell>
          <cell r="I14620" t="str">
            <v>julho</v>
          </cell>
          <cell r="N14620">
            <v>468.2</v>
          </cell>
        </row>
        <row r="14621">
          <cell r="B14621" t="str">
            <v>SECOS - MERCEARIA</v>
          </cell>
          <cell r="C14621" t="str">
            <v>(-) Custo dos produtos vendidos (CMV)</v>
          </cell>
          <cell r="I14621" t="str">
            <v>julho</v>
          </cell>
          <cell r="N14621">
            <v>413.21</v>
          </cell>
        </row>
        <row r="14622">
          <cell r="B14622" t="str">
            <v>LATICINIOS / OVOS</v>
          </cell>
          <cell r="C14622" t="str">
            <v>(-) Custo dos produtos vendidos (CMV)</v>
          </cell>
          <cell r="I14622" t="str">
            <v>julho</v>
          </cell>
          <cell r="N14622">
            <v>1584.47</v>
          </cell>
        </row>
        <row r="14623">
          <cell r="B14623" t="str">
            <v>PESCADOS</v>
          </cell>
          <cell r="C14623" t="str">
            <v>(-) Custo dos produtos vendidos (CMV)</v>
          </cell>
          <cell r="I14623" t="str">
            <v>julho</v>
          </cell>
          <cell r="N14623">
            <v>1287.9000000000001</v>
          </cell>
        </row>
        <row r="14624">
          <cell r="B14624" t="str">
            <v>ENLATADOS E CONSERVAS</v>
          </cell>
          <cell r="C14624" t="str">
            <v>(-) Custo dos produtos vendidos (CMV)</v>
          </cell>
          <cell r="I14624" t="str">
            <v>julho</v>
          </cell>
          <cell r="N14624">
            <v>311.83999999999997</v>
          </cell>
        </row>
        <row r="14625">
          <cell r="B14625" t="str">
            <v>SECOS - MERCEARIA</v>
          </cell>
          <cell r="C14625" t="str">
            <v>(-) Custo dos produtos vendidos (CMV)</v>
          </cell>
          <cell r="I14625" t="str">
            <v>julho</v>
          </cell>
          <cell r="N14625">
            <v>212.13</v>
          </cell>
        </row>
        <row r="14626">
          <cell r="B14626" t="str">
            <v>PAES, MASSAS E SALGADOS</v>
          </cell>
          <cell r="C14626" t="str">
            <v>(-) Custo dos produtos vendidos (CMV)</v>
          </cell>
          <cell r="I14626" t="str">
            <v>julho</v>
          </cell>
          <cell r="N14626">
            <v>570.87</v>
          </cell>
        </row>
        <row r="14627">
          <cell r="B14627" t="str">
            <v>CARNES E AVES</v>
          </cell>
          <cell r="C14627" t="str">
            <v>(-) Custo dos produtos vendidos (CMV)</v>
          </cell>
          <cell r="I14627" t="str">
            <v>julho</v>
          </cell>
          <cell r="N14627">
            <v>636.79999999999995</v>
          </cell>
        </row>
        <row r="14628">
          <cell r="B14628" t="str">
            <v>BEBIDAS NAO ALCOOLICAS</v>
          </cell>
          <cell r="C14628" t="str">
            <v>(-) Custo dos produtos vendidos (CMV)</v>
          </cell>
          <cell r="I14628" t="str">
            <v>julho</v>
          </cell>
          <cell r="N14628">
            <v>264.77999999999997</v>
          </cell>
        </row>
        <row r="14629">
          <cell r="B14629" t="str">
            <v>VINHOS</v>
          </cell>
          <cell r="C14629" t="str">
            <v>(-) Custo dos produtos vendidos (CMV)</v>
          </cell>
          <cell r="I14629" t="str">
            <v>julho</v>
          </cell>
          <cell r="N14629">
            <v>2556</v>
          </cell>
        </row>
        <row r="14630">
          <cell r="B14630" t="str">
            <v>CARNES E AVES</v>
          </cell>
          <cell r="C14630" t="str">
            <v>(-) Custo dos produtos vendidos (CMV)</v>
          </cell>
          <cell r="I14630" t="str">
            <v>julho</v>
          </cell>
          <cell r="N14630">
            <v>6875.83</v>
          </cell>
        </row>
        <row r="14631">
          <cell r="B14631" t="str">
            <v>PESCADOS</v>
          </cell>
          <cell r="C14631" t="str">
            <v>(-) Custo dos produtos vendidos (CMV)</v>
          </cell>
          <cell r="I14631" t="str">
            <v>julho</v>
          </cell>
          <cell r="N14631">
            <v>2348.5</v>
          </cell>
        </row>
        <row r="14632">
          <cell r="B14632" t="str">
            <v>CARNES E AVES</v>
          </cell>
          <cell r="C14632" t="str">
            <v>(-) Custo dos produtos vendidos (CMV)</v>
          </cell>
          <cell r="I14632" t="str">
            <v>julho</v>
          </cell>
          <cell r="N14632">
            <v>1574.56</v>
          </cell>
        </row>
        <row r="14633">
          <cell r="B14633" t="str">
            <v>CARNES E AVES</v>
          </cell>
          <cell r="C14633" t="str">
            <v>(-) Custo dos produtos vendidos (CMV)</v>
          </cell>
          <cell r="I14633" t="str">
            <v>julho</v>
          </cell>
          <cell r="N14633">
            <v>4525.1499999999996</v>
          </cell>
        </row>
        <row r="14634">
          <cell r="B14634" t="str">
            <v>CARNES E AVES</v>
          </cell>
          <cell r="C14634" t="str">
            <v>(-) Custo dos produtos vendidos (CMV)</v>
          </cell>
          <cell r="I14634" t="str">
            <v>julho</v>
          </cell>
          <cell r="N14634">
            <v>3062.69</v>
          </cell>
        </row>
        <row r="14635">
          <cell r="B14635" t="str">
            <v>BEBIDAS NAO ALCOOLICAS</v>
          </cell>
          <cell r="C14635" t="str">
            <v>(-) Custo dos produtos vendidos (CMV)</v>
          </cell>
          <cell r="I14635" t="str">
            <v>julho</v>
          </cell>
          <cell r="N14635">
            <v>3049.6</v>
          </cell>
        </row>
        <row r="14636">
          <cell r="B14636" t="str">
            <v>HORTIFRUTI</v>
          </cell>
          <cell r="C14636" t="str">
            <v>(-) Custo dos produtos vendidos (CMV)</v>
          </cell>
          <cell r="I14636" t="str">
            <v>julho</v>
          </cell>
          <cell r="N14636">
            <v>2072.6999999999998</v>
          </cell>
        </row>
        <row r="14637">
          <cell r="B14637" t="str">
            <v>CARVAO</v>
          </cell>
          <cell r="C14637" t="str">
            <v>(-) Custo dos produtos vendidos (CMV)</v>
          </cell>
          <cell r="I14637" t="str">
            <v>julho</v>
          </cell>
          <cell r="N14637">
            <v>489.6</v>
          </cell>
        </row>
        <row r="14638">
          <cell r="B14638" t="str">
            <v>CARNES E AVES</v>
          </cell>
          <cell r="C14638" t="str">
            <v>(-) Custo dos produtos vendidos (CMV)</v>
          </cell>
          <cell r="I14638" t="str">
            <v>julho</v>
          </cell>
          <cell r="N14638">
            <v>1401.48</v>
          </cell>
        </row>
        <row r="14639">
          <cell r="B14639" t="str">
            <v>LATICINIOS / OVOS</v>
          </cell>
          <cell r="C14639" t="str">
            <v>(-) Custo dos produtos vendidos (CMV)</v>
          </cell>
          <cell r="I14639" t="str">
            <v>julho</v>
          </cell>
          <cell r="N14639">
            <v>305.25</v>
          </cell>
        </row>
        <row r="14640">
          <cell r="B14640" t="str">
            <v>GELO</v>
          </cell>
          <cell r="C14640" t="str">
            <v>(-) Custo dos produtos vendidos (CMV)</v>
          </cell>
          <cell r="I14640" t="str">
            <v>julho</v>
          </cell>
          <cell r="N14640">
            <v>468.2</v>
          </cell>
        </row>
        <row r="14641">
          <cell r="B14641" t="str">
            <v>LATICINIOS / OVOS</v>
          </cell>
          <cell r="C14641" t="str">
            <v>(-) Custo dos produtos vendidos (CMV)</v>
          </cell>
          <cell r="I14641" t="str">
            <v>julho</v>
          </cell>
          <cell r="N14641">
            <v>1030.32</v>
          </cell>
        </row>
        <row r="14642">
          <cell r="B14642" t="str">
            <v>SECOS - MERCEARIA</v>
          </cell>
          <cell r="C14642" t="str">
            <v>(-) Custo dos produtos vendidos (CMV)</v>
          </cell>
          <cell r="I14642" t="str">
            <v>julho</v>
          </cell>
          <cell r="N14642">
            <v>1685.62</v>
          </cell>
        </row>
        <row r="14643">
          <cell r="B14643" t="str">
            <v>BEBIDAS ALCOOLICAS</v>
          </cell>
          <cell r="C14643" t="str">
            <v>(-) Custo dos produtos vendidos (CMV)</v>
          </cell>
          <cell r="I14643" t="str">
            <v>julho</v>
          </cell>
          <cell r="N14643">
            <v>2772.83</v>
          </cell>
        </row>
        <row r="14644">
          <cell r="B14644" t="str">
            <v>BEBIDAS ALCOOLICAS</v>
          </cell>
          <cell r="C14644" t="str">
            <v>(-) Custo dos produtos vendidos (CMV)</v>
          </cell>
          <cell r="I14644" t="str">
            <v>julho</v>
          </cell>
          <cell r="N14644">
            <v>648.64</v>
          </cell>
        </row>
        <row r="14645">
          <cell r="B14645" t="str">
            <v>CARNES E AVES</v>
          </cell>
          <cell r="C14645" t="str">
            <v>(-) Custo dos produtos vendidos (CMV)</v>
          </cell>
          <cell r="I14645" t="str">
            <v>julho</v>
          </cell>
          <cell r="N14645">
            <v>7823.7</v>
          </cell>
        </row>
        <row r="14646">
          <cell r="B14646" t="str">
            <v>CARNES E AVES</v>
          </cell>
          <cell r="C14646" t="str">
            <v>(-) Custo dos produtos vendidos (CMV)</v>
          </cell>
          <cell r="I14646" t="str">
            <v>julho</v>
          </cell>
          <cell r="N14646">
            <v>4251.5</v>
          </cell>
        </row>
        <row r="14647">
          <cell r="B14647" t="str">
            <v>LATICINIOS / OVOS</v>
          </cell>
          <cell r="C14647" t="str">
            <v>(-) Custo dos produtos vendidos (CMV)</v>
          </cell>
          <cell r="I14647" t="str">
            <v>julho</v>
          </cell>
          <cell r="N14647">
            <v>1538.56</v>
          </cell>
        </row>
        <row r="14648">
          <cell r="B14648" t="str">
            <v>CARNES E AVES</v>
          </cell>
          <cell r="C14648" t="str">
            <v>(-) Custo dos produtos vendidos (CMV)</v>
          </cell>
          <cell r="I14648" t="str">
            <v>julho</v>
          </cell>
          <cell r="N14648">
            <v>512.51</v>
          </cell>
        </row>
        <row r="14649">
          <cell r="B14649" t="str">
            <v>HORTIFRUTI</v>
          </cell>
          <cell r="C14649" t="str">
            <v>(-) Custo dos produtos vendidos (CMV)</v>
          </cell>
          <cell r="I14649" t="str">
            <v>julho</v>
          </cell>
          <cell r="N14649">
            <v>181.95</v>
          </cell>
        </row>
        <row r="14650">
          <cell r="B14650" t="str">
            <v>LATICINIOS / OVOS</v>
          </cell>
          <cell r="C14650" t="str">
            <v>(-) Custo dos produtos vendidos (CMV)</v>
          </cell>
          <cell r="I14650" t="str">
            <v>julho</v>
          </cell>
          <cell r="N14650">
            <v>338.16</v>
          </cell>
        </row>
        <row r="14651">
          <cell r="B14651" t="str">
            <v>PESCADOS</v>
          </cell>
          <cell r="C14651" t="str">
            <v>(-) Custo dos produtos vendidos (CMV)</v>
          </cell>
          <cell r="I14651" t="str">
            <v>julho</v>
          </cell>
          <cell r="N14651">
            <v>310</v>
          </cell>
        </row>
        <row r="14652">
          <cell r="B14652" t="str">
            <v>FRIOS E CONGELADOS</v>
          </cell>
          <cell r="C14652" t="str">
            <v>(-) Custo dos produtos vendidos (CMV)</v>
          </cell>
          <cell r="I14652" t="str">
            <v>julho</v>
          </cell>
          <cell r="N14652">
            <v>450</v>
          </cell>
        </row>
        <row r="14653">
          <cell r="B14653" t="str">
            <v>BEBIDAS NAO ALCOOLICAS</v>
          </cell>
          <cell r="C14653" t="str">
            <v>(-) Custo dos produtos vendidos (CMV)</v>
          </cell>
          <cell r="I14653" t="str">
            <v>julho</v>
          </cell>
          <cell r="N14653">
            <v>828.69</v>
          </cell>
        </row>
        <row r="14654">
          <cell r="B14654" t="str">
            <v>PESCADOS</v>
          </cell>
          <cell r="C14654" t="str">
            <v>(-) Custo dos produtos vendidos (CMV)</v>
          </cell>
          <cell r="I14654" t="str">
            <v>julho</v>
          </cell>
          <cell r="N14654">
            <v>150</v>
          </cell>
        </row>
        <row r="14655">
          <cell r="B14655" t="str">
            <v>CARNES E AVES</v>
          </cell>
          <cell r="C14655" t="str">
            <v>(-) Custo dos produtos vendidos (CMV)</v>
          </cell>
          <cell r="I14655" t="str">
            <v>julho</v>
          </cell>
          <cell r="N14655">
            <v>1873.7</v>
          </cell>
        </row>
        <row r="14656">
          <cell r="B14656" t="str">
            <v>LATICINIOS / OVOS</v>
          </cell>
          <cell r="C14656" t="str">
            <v>(-) Custo dos produtos vendidos (CMV)</v>
          </cell>
          <cell r="I14656" t="str">
            <v>julho</v>
          </cell>
          <cell r="N14656">
            <v>407</v>
          </cell>
        </row>
        <row r="14657">
          <cell r="B14657" t="str">
            <v>ENLATADOS E CONSERVAS</v>
          </cell>
          <cell r="C14657" t="str">
            <v>(-) Custo dos produtos vendidos (CMV)</v>
          </cell>
          <cell r="I14657" t="str">
            <v>julho</v>
          </cell>
          <cell r="N14657">
            <v>300</v>
          </cell>
        </row>
        <row r="14658">
          <cell r="B14658" t="str">
            <v>VINHOS</v>
          </cell>
          <cell r="C14658" t="str">
            <v>(-) Custo dos produtos vendidos (CMV)</v>
          </cell>
          <cell r="I14658" t="str">
            <v>julho</v>
          </cell>
          <cell r="N14658">
            <v>2419.5</v>
          </cell>
        </row>
        <row r="14659">
          <cell r="B14659" t="str">
            <v>PESCADOS</v>
          </cell>
          <cell r="C14659" t="str">
            <v>(-) Custo dos produtos vendidos (CMV)</v>
          </cell>
          <cell r="I14659" t="str">
            <v>julho</v>
          </cell>
          <cell r="N14659">
            <v>1598</v>
          </cell>
        </row>
        <row r="14660">
          <cell r="B14660" t="str">
            <v>HORTIFRUTI</v>
          </cell>
          <cell r="C14660" t="str">
            <v>(-) Custo dos produtos vendidos (CMV)</v>
          </cell>
          <cell r="I14660" t="str">
            <v>julho</v>
          </cell>
          <cell r="N14660">
            <v>408.83</v>
          </cell>
        </row>
        <row r="14661">
          <cell r="B14661" t="str">
            <v>LATICINIOS / OVOS</v>
          </cell>
          <cell r="C14661" t="str">
            <v>(-) Custo dos produtos vendidos (CMV)</v>
          </cell>
          <cell r="I14661" t="str">
            <v>julho</v>
          </cell>
          <cell r="N14661">
            <v>4737.58</v>
          </cell>
        </row>
        <row r="14662">
          <cell r="B14662" t="str">
            <v>BEBIDAS NAO ALCOOLICAS</v>
          </cell>
          <cell r="C14662" t="str">
            <v>(-) Custo dos produtos vendidos (CMV)</v>
          </cell>
          <cell r="I14662" t="str">
            <v>julho</v>
          </cell>
          <cell r="N14662">
            <v>1283.57</v>
          </cell>
        </row>
        <row r="14663">
          <cell r="B14663" t="str">
            <v>BEBIDAS NAO ALCOOLICAS</v>
          </cell>
          <cell r="C14663" t="str">
            <v>(-) Custo dos produtos vendidos (CMV)</v>
          </cell>
          <cell r="I14663" t="str">
            <v>julho</v>
          </cell>
          <cell r="N14663">
            <v>511.62</v>
          </cell>
        </row>
        <row r="14664">
          <cell r="B14664" t="str">
            <v>LATICINIOS / OVOS</v>
          </cell>
          <cell r="C14664" t="str">
            <v>(-) Custo dos produtos vendidos (CMV)</v>
          </cell>
          <cell r="I14664" t="str">
            <v>julho</v>
          </cell>
          <cell r="N14664">
            <v>1261.4000000000001</v>
          </cell>
        </row>
        <row r="14665">
          <cell r="B14665" t="str">
            <v>BEBIDAS NAO ALCOOLICAS</v>
          </cell>
          <cell r="C14665" t="str">
            <v>(-) Custo dos produtos vendidos (CMV)</v>
          </cell>
          <cell r="I14665" t="str">
            <v>julho</v>
          </cell>
          <cell r="N14665">
            <v>4054.24</v>
          </cell>
        </row>
        <row r="14666">
          <cell r="B14666" t="str">
            <v>CARVAO</v>
          </cell>
          <cell r="C14666" t="str">
            <v>(-) Custo dos produtos vendidos (CMV)</v>
          </cell>
          <cell r="I14666" t="str">
            <v>julho</v>
          </cell>
          <cell r="N14666">
            <v>1224</v>
          </cell>
        </row>
        <row r="14667">
          <cell r="B14667" t="str">
            <v>CERVEJA</v>
          </cell>
          <cell r="C14667" t="str">
            <v>(-) Custo dos produtos vendidos (CMV)</v>
          </cell>
          <cell r="I14667" t="str">
            <v>julho</v>
          </cell>
          <cell r="N14667">
            <v>2169.89</v>
          </cell>
        </row>
        <row r="14668">
          <cell r="B14668" t="str">
            <v>ENLATADOS E CONSERVAS</v>
          </cell>
          <cell r="C14668" t="str">
            <v>(-) Custo dos produtos vendidos (CMV)</v>
          </cell>
          <cell r="I14668" t="str">
            <v>julho</v>
          </cell>
          <cell r="N14668">
            <v>5247.97</v>
          </cell>
        </row>
        <row r="14669">
          <cell r="B14669" t="str">
            <v>GELO</v>
          </cell>
          <cell r="C14669" t="str">
            <v>(-) Custo dos produtos vendidos (CMV)</v>
          </cell>
          <cell r="I14669" t="str">
            <v>julho</v>
          </cell>
          <cell r="N14669">
            <v>468.2</v>
          </cell>
        </row>
        <row r="14670">
          <cell r="B14670" t="str">
            <v>PAES, MASSAS E SALGADOS</v>
          </cell>
          <cell r="C14670" t="str">
            <v>(-) Custo dos produtos vendidos (CMV)</v>
          </cell>
          <cell r="I14670" t="str">
            <v>julho</v>
          </cell>
          <cell r="N14670">
            <v>576</v>
          </cell>
        </row>
        <row r="14671">
          <cell r="B14671" t="str">
            <v>SECOS - MERCEARIA</v>
          </cell>
          <cell r="C14671" t="str">
            <v>(-) Custo dos produtos vendidos (CMV)</v>
          </cell>
          <cell r="I14671" t="str">
            <v>julho</v>
          </cell>
          <cell r="N14671">
            <v>67.8</v>
          </cell>
        </row>
        <row r="14672">
          <cell r="B14672" t="str">
            <v>VINHOS</v>
          </cell>
          <cell r="C14672" t="str">
            <v>(-) Custo dos produtos vendidos (CMV)</v>
          </cell>
          <cell r="I14672" t="str">
            <v>julho</v>
          </cell>
          <cell r="N14672">
            <v>1617.53</v>
          </cell>
        </row>
        <row r="14673">
          <cell r="B14673" t="str">
            <v>VINHOS</v>
          </cell>
          <cell r="C14673" t="str">
            <v>(-) Custo dos produtos vendidos (CMV)</v>
          </cell>
          <cell r="I14673" t="str">
            <v>julho</v>
          </cell>
          <cell r="N14673">
            <v>3797.7</v>
          </cell>
        </row>
        <row r="14674">
          <cell r="B14674" t="str">
            <v>VINHOS</v>
          </cell>
          <cell r="C14674" t="str">
            <v>(-) Custo dos produtos vendidos (CMV)</v>
          </cell>
          <cell r="I14674" t="str">
            <v>julho</v>
          </cell>
          <cell r="N14674">
            <v>2661.77</v>
          </cell>
        </row>
        <row r="14675">
          <cell r="B14675" t="str">
            <v>VINHOS</v>
          </cell>
          <cell r="C14675" t="str">
            <v>(-) Custo dos produtos vendidos (CMV)</v>
          </cell>
          <cell r="I14675" t="str">
            <v>julho</v>
          </cell>
          <cell r="N14675">
            <v>1384.65</v>
          </cell>
        </row>
        <row r="14676">
          <cell r="B14676" t="str">
            <v>HORTIFRUTI</v>
          </cell>
          <cell r="C14676" t="str">
            <v>(-) Custo dos produtos vendidos (CMV)</v>
          </cell>
          <cell r="I14676" t="str">
            <v>julho</v>
          </cell>
          <cell r="N14676">
            <v>181.95</v>
          </cell>
        </row>
        <row r="14677">
          <cell r="B14677" t="str">
            <v>SECOS - MERCEARIA</v>
          </cell>
          <cell r="C14677" t="str">
            <v>(-) Custo dos produtos vendidos (CMV)</v>
          </cell>
          <cell r="I14677" t="str">
            <v>julho</v>
          </cell>
          <cell r="N14677">
            <v>115.68</v>
          </cell>
        </row>
        <row r="14678">
          <cell r="B14678" t="str">
            <v>SECOS - MERCEARIA</v>
          </cell>
          <cell r="C14678" t="str">
            <v>(-) Custo dos produtos vendidos (CMV)</v>
          </cell>
          <cell r="I14678" t="str">
            <v>julho</v>
          </cell>
          <cell r="N14678">
            <v>1383.54</v>
          </cell>
        </row>
        <row r="14679">
          <cell r="B14679" t="str">
            <v>FRIOS E CONGELADOS</v>
          </cell>
          <cell r="C14679" t="str">
            <v>(-) Custo dos produtos vendidos (CMV)</v>
          </cell>
          <cell r="I14679" t="str">
            <v>julho</v>
          </cell>
          <cell r="N14679">
            <v>432.3</v>
          </cell>
        </row>
        <row r="14680">
          <cell r="B14680" t="str">
            <v>CARNES E AVES</v>
          </cell>
          <cell r="C14680" t="str">
            <v>(-) Custo dos produtos vendidos (CMV)</v>
          </cell>
          <cell r="I14680" t="str">
            <v>julho</v>
          </cell>
          <cell r="N14680">
            <v>1631.21</v>
          </cell>
        </row>
        <row r="14681">
          <cell r="B14681" t="str">
            <v>CARNES E AVES</v>
          </cell>
          <cell r="C14681" t="str">
            <v>(-) Custo dos produtos vendidos (CMV)</v>
          </cell>
          <cell r="I14681" t="str">
            <v>julho</v>
          </cell>
          <cell r="N14681">
            <v>2350.39</v>
          </cell>
        </row>
        <row r="14682">
          <cell r="B14682" t="str">
            <v>FRIOS E CONGELADOS</v>
          </cell>
          <cell r="C14682" t="str">
            <v>(-) Custo dos produtos vendidos (CMV)</v>
          </cell>
          <cell r="I14682" t="str">
            <v>julho</v>
          </cell>
          <cell r="N14682">
            <v>850.5</v>
          </cell>
        </row>
        <row r="14683">
          <cell r="B14683" t="str">
            <v>CERVEJA</v>
          </cell>
          <cell r="C14683" t="str">
            <v>(-) Custo dos produtos vendidos (CMV)</v>
          </cell>
          <cell r="I14683" t="str">
            <v>julho</v>
          </cell>
          <cell r="N14683">
            <v>3619.88</v>
          </cell>
        </row>
        <row r="14684">
          <cell r="B14684" t="str">
            <v>CERVEJA</v>
          </cell>
          <cell r="C14684" t="str">
            <v>(-) Custo dos produtos vendidos (CMV)</v>
          </cell>
          <cell r="I14684" t="str">
            <v>julho</v>
          </cell>
          <cell r="N14684">
            <v>1722.96</v>
          </cell>
        </row>
        <row r="14685">
          <cell r="B14685" t="str">
            <v>VINHOS</v>
          </cell>
          <cell r="C14685" t="str">
            <v>(-) Custo dos produtos vendidos (CMV)</v>
          </cell>
          <cell r="I14685" t="str">
            <v>julho</v>
          </cell>
          <cell r="N14685">
            <v>11790.38</v>
          </cell>
        </row>
        <row r="14686">
          <cell r="B14686" t="str">
            <v>BEBIDAS NAO ALCOOLICAS</v>
          </cell>
          <cell r="C14686" t="str">
            <v>(-) Custo dos produtos vendidos (CMV)</v>
          </cell>
          <cell r="I14686" t="str">
            <v>julho</v>
          </cell>
          <cell r="N14686">
            <v>1473.22</v>
          </cell>
        </row>
        <row r="14687">
          <cell r="B14687" t="str">
            <v>CARNES E AVES</v>
          </cell>
          <cell r="C14687" t="str">
            <v>(-) Custo dos produtos vendidos (CMV)</v>
          </cell>
          <cell r="I14687" t="str">
            <v>julho</v>
          </cell>
          <cell r="N14687">
            <v>2307.58</v>
          </cell>
        </row>
        <row r="14688">
          <cell r="B14688" t="str">
            <v>GELO</v>
          </cell>
          <cell r="C14688" t="str">
            <v>(-) Custo dos produtos vendidos (CMV)</v>
          </cell>
          <cell r="I14688" t="str">
            <v>julho</v>
          </cell>
          <cell r="N14688">
            <v>468.2</v>
          </cell>
        </row>
        <row r="14689">
          <cell r="B14689" t="str">
            <v>SECOS - MERCEARIA</v>
          </cell>
          <cell r="C14689" t="str">
            <v>(-) Custo dos produtos vendidos (CMV)</v>
          </cell>
          <cell r="I14689" t="str">
            <v>julho</v>
          </cell>
          <cell r="N14689">
            <v>380.57</v>
          </cell>
        </row>
        <row r="14690">
          <cell r="B14690" t="str">
            <v>PAES, MASSAS E SALGADOS</v>
          </cell>
          <cell r="C14690" t="str">
            <v>(-) Custo dos produtos vendidos (CMV)</v>
          </cell>
          <cell r="I14690" t="str">
            <v>julho</v>
          </cell>
          <cell r="N14690">
            <v>697.24</v>
          </cell>
        </row>
        <row r="14691">
          <cell r="B14691" t="str">
            <v>PAES, MASSAS E SALGADOS</v>
          </cell>
          <cell r="C14691" t="str">
            <v>(-) Custo dos produtos vendidos (CMV)</v>
          </cell>
          <cell r="I14691" t="str">
            <v>julho</v>
          </cell>
          <cell r="N14691">
            <v>529.91999999999996</v>
          </cell>
        </row>
        <row r="14692">
          <cell r="B14692" t="str">
            <v>PAES, MASSAS E SALGADOS</v>
          </cell>
          <cell r="C14692" t="str">
            <v>(-) Custo dos produtos vendidos (CMV)</v>
          </cell>
          <cell r="I14692" t="str">
            <v>julho</v>
          </cell>
          <cell r="N14692">
            <v>64.84</v>
          </cell>
        </row>
        <row r="14693">
          <cell r="B14693" t="str">
            <v>VINHOS</v>
          </cell>
          <cell r="C14693" t="str">
            <v>(-) Custo dos produtos vendidos (CMV)</v>
          </cell>
          <cell r="I14693" t="str">
            <v>julho</v>
          </cell>
          <cell r="N14693">
            <v>16037.02</v>
          </cell>
        </row>
        <row r="14694">
          <cell r="B14694" t="str">
            <v>VINHOS</v>
          </cell>
          <cell r="C14694" t="str">
            <v>(-) Custo dos produtos vendidos (CMV)</v>
          </cell>
          <cell r="I14694" t="str">
            <v>julho</v>
          </cell>
          <cell r="N14694">
            <v>1762</v>
          </cell>
        </row>
        <row r="14695">
          <cell r="B14695" t="str">
            <v>PESCADOS</v>
          </cell>
          <cell r="C14695" t="str">
            <v>(-) Custo dos produtos vendidos (CMV)</v>
          </cell>
          <cell r="I14695" t="str">
            <v>julho</v>
          </cell>
          <cell r="N14695">
            <v>2348.5</v>
          </cell>
        </row>
        <row r="14696">
          <cell r="B14696" t="str">
            <v>CARNES E AVES</v>
          </cell>
          <cell r="C14696" t="str">
            <v>(-) Custo dos produtos vendidos (CMV)</v>
          </cell>
          <cell r="I14696" t="str">
            <v>julho</v>
          </cell>
          <cell r="N14696">
            <v>1698.71</v>
          </cell>
        </row>
        <row r="14697">
          <cell r="B14697" t="str">
            <v>BEBIDAS NAO ALCOOLICAS</v>
          </cell>
          <cell r="C14697" t="str">
            <v>(-) Custo dos produtos vendidos (CMV)</v>
          </cell>
          <cell r="I14697" t="str">
            <v>julho</v>
          </cell>
          <cell r="N14697">
            <v>1524.8</v>
          </cell>
        </row>
        <row r="14698">
          <cell r="B14698" t="str">
            <v>LATICINIOS / OVOS</v>
          </cell>
          <cell r="C14698" t="str">
            <v>(-) Custo dos produtos vendidos (CMV)</v>
          </cell>
          <cell r="I14698" t="str">
            <v>julho</v>
          </cell>
          <cell r="N14698">
            <v>2910.84</v>
          </cell>
        </row>
        <row r="14699">
          <cell r="B14699" t="str">
            <v>PESCADOS</v>
          </cell>
          <cell r="C14699" t="str">
            <v>(-) Custo dos produtos vendidos (CMV)</v>
          </cell>
          <cell r="I14699" t="str">
            <v>julho</v>
          </cell>
          <cell r="N14699">
            <v>155</v>
          </cell>
        </row>
        <row r="14700">
          <cell r="B14700" t="str">
            <v>CARNES E AVES</v>
          </cell>
          <cell r="C14700" t="str">
            <v>(-) Custo dos produtos vendidos (CMV)</v>
          </cell>
          <cell r="I14700" t="str">
            <v>julho</v>
          </cell>
          <cell r="N14700">
            <v>1401.48</v>
          </cell>
        </row>
        <row r="14701">
          <cell r="B14701" t="str">
            <v>CARVAO</v>
          </cell>
          <cell r="C14701" t="str">
            <v>(-) Custo dos produtos vendidos (CMV)</v>
          </cell>
          <cell r="I14701" t="str">
            <v>julho</v>
          </cell>
          <cell r="N14701">
            <v>1224</v>
          </cell>
        </row>
        <row r="14702">
          <cell r="B14702" t="str">
            <v>CARNES E AVES</v>
          </cell>
          <cell r="C14702" t="str">
            <v>(-) Custo dos produtos vendidos (CMV)</v>
          </cell>
          <cell r="I14702" t="str">
            <v>julho</v>
          </cell>
          <cell r="N14702">
            <v>4217.75</v>
          </cell>
        </row>
        <row r="14703">
          <cell r="B14703" t="str">
            <v>ENLATADOS E CONSERVAS</v>
          </cell>
          <cell r="C14703" t="str">
            <v>(-) Custo dos produtos vendidos (CMV)</v>
          </cell>
          <cell r="I14703" t="str">
            <v>julho</v>
          </cell>
          <cell r="N14703">
            <v>3815.05</v>
          </cell>
        </row>
        <row r="14704">
          <cell r="B14704" t="str">
            <v>CARNES E AVES</v>
          </cell>
          <cell r="C14704" t="str">
            <v>(-) Custo dos produtos vendidos (CMV)</v>
          </cell>
          <cell r="I14704" t="str">
            <v>julho</v>
          </cell>
          <cell r="N14704">
            <v>9669.02</v>
          </cell>
        </row>
        <row r="14705">
          <cell r="B14705" t="str">
            <v>LATICINIOS / OVOS</v>
          </cell>
          <cell r="C14705" t="str">
            <v>(-) Custo dos produtos vendidos (CMV)</v>
          </cell>
          <cell r="I14705" t="str">
            <v>julho</v>
          </cell>
          <cell r="N14705">
            <v>203.5</v>
          </cell>
        </row>
        <row r="14706">
          <cell r="B14706" t="str">
            <v>GELO</v>
          </cell>
          <cell r="C14706" t="str">
            <v>(-) Custo dos produtos vendidos (CMV)</v>
          </cell>
          <cell r="I14706" t="str">
            <v>julho</v>
          </cell>
          <cell r="N14706">
            <v>468.2</v>
          </cell>
        </row>
        <row r="14707">
          <cell r="B14707" t="str">
            <v>BEBIDAS ALCOOLICAS</v>
          </cell>
          <cell r="C14707" t="str">
            <v>(-) Custo dos produtos vendidos (CMV)</v>
          </cell>
          <cell r="I14707" t="str">
            <v>julho</v>
          </cell>
          <cell r="N14707">
            <v>2772.83</v>
          </cell>
        </row>
        <row r="14708">
          <cell r="B14708" t="str">
            <v>SECOS - MERCEARIA</v>
          </cell>
          <cell r="C14708" t="str">
            <v>(-) Custo dos produtos vendidos (CMV)</v>
          </cell>
          <cell r="I14708" t="str">
            <v>julho</v>
          </cell>
          <cell r="N14708">
            <v>781.2</v>
          </cell>
        </row>
        <row r="14709">
          <cell r="B14709" t="str">
            <v>BEBIDAS ALCOOLICAS</v>
          </cell>
          <cell r="C14709" t="str">
            <v>(-) Custo dos produtos vendidos (CMV)</v>
          </cell>
          <cell r="I14709" t="str">
            <v>julho</v>
          </cell>
          <cell r="N14709">
            <v>648.64</v>
          </cell>
        </row>
        <row r="14710">
          <cell r="B14710" t="str">
            <v>CARNES E AVES</v>
          </cell>
          <cell r="C14710" t="str">
            <v>(-) Custo dos produtos vendidos (CMV)</v>
          </cell>
          <cell r="I14710" t="str">
            <v>julho</v>
          </cell>
          <cell r="N14710">
            <v>533.98</v>
          </cell>
        </row>
        <row r="14711">
          <cell r="B14711" t="str">
            <v>HORTIFRUTI</v>
          </cell>
          <cell r="C14711" t="str">
            <v>(-) Custo dos produtos vendidos (CMV)</v>
          </cell>
          <cell r="I14711" t="str">
            <v>julho</v>
          </cell>
          <cell r="N14711">
            <v>545.1</v>
          </cell>
        </row>
        <row r="14712">
          <cell r="B14712" t="str">
            <v>BEBIDAS NAO ALCOOLICAS</v>
          </cell>
          <cell r="C14712" t="str">
            <v>(-) Custo dos produtos vendidos (CMV)</v>
          </cell>
          <cell r="I14712" t="str">
            <v>julho</v>
          </cell>
          <cell r="N14712">
            <v>894.79</v>
          </cell>
        </row>
        <row r="14713">
          <cell r="B14713" t="str">
            <v>CARNES E AVES</v>
          </cell>
          <cell r="C14713" t="str">
            <v>(-) Custo dos produtos vendidos (CMV)</v>
          </cell>
          <cell r="I14713" t="str">
            <v>julho</v>
          </cell>
          <cell r="N14713">
            <v>2477.58</v>
          </cell>
        </row>
        <row r="14714">
          <cell r="B14714" t="str">
            <v>CARNES E AVES</v>
          </cell>
          <cell r="C14714" t="str">
            <v>(-) Custo dos produtos vendidos (CMV)</v>
          </cell>
          <cell r="I14714" t="str">
            <v>julho</v>
          </cell>
          <cell r="N14714">
            <v>512.51</v>
          </cell>
        </row>
        <row r="14715">
          <cell r="B14715" t="str">
            <v>PAES, MASSAS E SALGADOS</v>
          </cell>
          <cell r="C14715" t="str">
            <v>(-) Custo dos produtos vendidos (CMV)</v>
          </cell>
          <cell r="I14715" t="str">
            <v>julho</v>
          </cell>
          <cell r="N14715">
            <v>347.01</v>
          </cell>
        </row>
        <row r="14716">
          <cell r="B14716" t="str">
            <v>LATICINIOS / OVOS</v>
          </cell>
          <cell r="C14716" t="str">
            <v>(-) Custo dos produtos vendidos (CMV)</v>
          </cell>
          <cell r="I14716" t="str">
            <v>julho</v>
          </cell>
          <cell r="N14716">
            <v>642.24</v>
          </cell>
        </row>
        <row r="14717">
          <cell r="B14717" t="str">
            <v>VINHOS</v>
          </cell>
          <cell r="C14717" t="str">
            <v>(-) Custo dos produtos vendidos (CMV)</v>
          </cell>
          <cell r="I14717" t="str">
            <v>julho</v>
          </cell>
          <cell r="N14717">
            <v>11400.64</v>
          </cell>
        </row>
        <row r="14718">
          <cell r="B14718" t="str">
            <v>CARNES E AVES</v>
          </cell>
          <cell r="C14718" t="str">
            <v>(-) Custo dos produtos vendidos (CMV)</v>
          </cell>
          <cell r="I14718" t="str">
            <v>julho</v>
          </cell>
          <cell r="N14718">
            <v>3437.9</v>
          </cell>
        </row>
        <row r="14719">
          <cell r="B14719" t="str">
            <v>PESCADOS</v>
          </cell>
          <cell r="C14719" t="str">
            <v>(-) Custo dos produtos vendidos (CMV)</v>
          </cell>
          <cell r="I14719" t="str">
            <v>julho</v>
          </cell>
          <cell r="N14719">
            <v>3982.4</v>
          </cell>
        </row>
        <row r="14720">
          <cell r="B14720" t="str">
            <v>LATICINIOS / OVOS</v>
          </cell>
          <cell r="C14720" t="str">
            <v>(-) Custo dos produtos vendidos (CMV)</v>
          </cell>
          <cell r="I14720" t="str">
            <v>julho</v>
          </cell>
          <cell r="N14720">
            <v>578.20000000000005</v>
          </cell>
        </row>
        <row r="14721">
          <cell r="B14721" t="str">
            <v>CARNES E AVES</v>
          </cell>
          <cell r="C14721" t="str">
            <v>(-) Custo dos produtos vendidos (CMV)</v>
          </cell>
          <cell r="I14721" t="str">
            <v>julho</v>
          </cell>
          <cell r="N14721">
            <v>3369.79</v>
          </cell>
        </row>
        <row r="14722">
          <cell r="B14722" t="str">
            <v>FRIOS E CONGELADOS</v>
          </cell>
          <cell r="C14722" t="str">
            <v>(-) Custo dos produtos vendidos (CMV)</v>
          </cell>
          <cell r="I14722" t="str">
            <v>julho</v>
          </cell>
          <cell r="N14722">
            <v>3845.19</v>
          </cell>
        </row>
        <row r="14723">
          <cell r="B14723" t="str">
            <v>CARNES E AVES</v>
          </cell>
          <cell r="C14723" t="str">
            <v>(-) Custo dos produtos vendidos (CMV)</v>
          </cell>
          <cell r="I14723" t="str">
            <v>julho</v>
          </cell>
          <cell r="N14723">
            <v>1419.6</v>
          </cell>
        </row>
        <row r="14724">
          <cell r="B14724" t="str">
            <v>ENLATADOS E CONSERVAS</v>
          </cell>
          <cell r="C14724" t="str">
            <v>(-) Custo dos produtos vendidos (CMV)</v>
          </cell>
          <cell r="I14724" t="str">
            <v>julho</v>
          </cell>
          <cell r="N14724">
            <v>300</v>
          </cell>
        </row>
        <row r="14725">
          <cell r="B14725" t="str">
            <v>LATICINIOS / OVOS</v>
          </cell>
          <cell r="C14725" t="str">
            <v>(-) Custo dos produtos vendidos (CMV)</v>
          </cell>
          <cell r="I14725" t="str">
            <v>julho</v>
          </cell>
          <cell r="N14725">
            <v>203.5</v>
          </cell>
        </row>
        <row r="14726">
          <cell r="B14726" t="str">
            <v>CARNES E AVES</v>
          </cell>
          <cell r="C14726" t="str">
            <v>(-) Custo dos produtos vendidos (CMV)</v>
          </cell>
          <cell r="I14726" t="str">
            <v>julho</v>
          </cell>
          <cell r="N14726">
            <v>680.4</v>
          </cell>
        </row>
        <row r="14727">
          <cell r="B14727" t="str">
            <v>PESCADOS</v>
          </cell>
          <cell r="C14727" t="str">
            <v>(-) Custo dos produtos vendidos (CMV)</v>
          </cell>
          <cell r="I14727" t="str">
            <v>julho</v>
          </cell>
          <cell r="N14727">
            <v>1150.8</v>
          </cell>
        </row>
        <row r="14728">
          <cell r="B14728" t="str">
            <v>VINHOS</v>
          </cell>
          <cell r="C14728" t="str">
            <v>(-) Custo dos produtos vendidos (CMV)</v>
          </cell>
          <cell r="I14728" t="str">
            <v>julho</v>
          </cell>
          <cell r="N14728">
            <v>2419.5</v>
          </cell>
        </row>
        <row r="14729">
          <cell r="B14729" t="str">
            <v>HORTIFRUTI</v>
          </cell>
          <cell r="C14729" t="str">
            <v>(-) Custo dos produtos vendidos (CMV)</v>
          </cell>
          <cell r="I14729" t="str">
            <v>julho</v>
          </cell>
          <cell r="N14729">
            <v>267.5</v>
          </cell>
        </row>
        <row r="14730">
          <cell r="B14730" t="str">
            <v>SECOS - MERCEARIA</v>
          </cell>
          <cell r="C14730" t="str">
            <v>(-) Custo dos produtos vendidos (CMV)</v>
          </cell>
          <cell r="I14730" t="str">
            <v>julho</v>
          </cell>
          <cell r="N14730">
            <v>1739.94</v>
          </cell>
        </row>
        <row r="14731">
          <cell r="B14731" t="str">
            <v>BEBIDAS NAO ALCOOLICAS</v>
          </cell>
          <cell r="C14731" t="str">
            <v>(-) Custo dos produtos vendidos (CMV)</v>
          </cell>
          <cell r="I14731" t="str">
            <v>julho</v>
          </cell>
          <cell r="N14731">
            <v>280.27999999999997</v>
          </cell>
        </row>
        <row r="14732">
          <cell r="B14732" t="str">
            <v>HORTIFRUTI</v>
          </cell>
          <cell r="C14732" t="str">
            <v>(-) Custo dos produtos vendidos (CMV)</v>
          </cell>
          <cell r="I14732" t="str">
            <v>julho</v>
          </cell>
          <cell r="N14732">
            <v>5718.34</v>
          </cell>
        </row>
        <row r="14733">
          <cell r="B14733" t="str">
            <v>PESCADOS</v>
          </cell>
          <cell r="C14733" t="str">
            <v>(-) Custo dos produtos vendidos (CMV)</v>
          </cell>
          <cell r="I14733" t="str">
            <v>julho</v>
          </cell>
          <cell r="N14733">
            <v>310</v>
          </cell>
        </row>
        <row r="14734">
          <cell r="B14734" t="str">
            <v>CARVAO</v>
          </cell>
          <cell r="C14734" t="str">
            <v>(-) Custo dos produtos vendidos (CMV)</v>
          </cell>
          <cell r="I14734" t="str">
            <v>julho</v>
          </cell>
          <cell r="N14734">
            <v>1632</v>
          </cell>
        </row>
        <row r="14735">
          <cell r="B14735" t="str">
            <v>SECOS - MERCEARIA</v>
          </cell>
          <cell r="C14735" t="str">
            <v>(-) Custo dos produtos vendidos (CMV)</v>
          </cell>
          <cell r="I14735" t="str">
            <v>julho</v>
          </cell>
          <cell r="N14735">
            <v>1225.5999999999999</v>
          </cell>
        </row>
        <row r="14736">
          <cell r="B14736" t="str">
            <v>SECOS - MERCEARIA</v>
          </cell>
          <cell r="C14736" t="str">
            <v>(-) Custo dos produtos vendidos (CMV)</v>
          </cell>
          <cell r="I14736" t="str">
            <v>julho</v>
          </cell>
          <cell r="N14736">
            <v>541.62</v>
          </cell>
        </row>
        <row r="14737">
          <cell r="B14737" t="str">
            <v>PAES, MASSAS E SALGADOS</v>
          </cell>
          <cell r="C14737" t="str">
            <v>(-) Custo dos produtos vendidos (CMV)</v>
          </cell>
          <cell r="I14737" t="str">
            <v>julho</v>
          </cell>
          <cell r="N14737">
            <v>1786</v>
          </cell>
        </row>
        <row r="14738">
          <cell r="B14738" t="str">
            <v>VINHOS</v>
          </cell>
          <cell r="C14738" t="str">
            <v>(-) Custo dos produtos vendidos (CMV)</v>
          </cell>
          <cell r="I14738" t="str">
            <v>julho</v>
          </cell>
          <cell r="N14738">
            <v>5999.21</v>
          </cell>
        </row>
        <row r="14739">
          <cell r="B14739" t="str">
            <v>VINHOS</v>
          </cell>
          <cell r="C14739" t="str">
            <v>(-) Custo dos produtos vendidos (CMV)</v>
          </cell>
          <cell r="I14739" t="str">
            <v>julho</v>
          </cell>
          <cell r="N14739">
            <v>7979.95</v>
          </cell>
        </row>
        <row r="14740">
          <cell r="B14740" t="str">
            <v>SECOS - MERCEARIA</v>
          </cell>
          <cell r="C14740" t="str">
            <v>(-) Custo dos produtos vendidos (CMV)</v>
          </cell>
          <cell r="I14740" t="str">
            <v>julho</v>
          </cell>
          <cell r="N14740">
            <v>1824.41</v>
          </cell>
        </row>
        <row r="14741">
          <cell r="B14741" t="str">
            <v>HORTIFRUTI</v>
          </cell>
          <cell r="C14741" t="str">
            <v>(-) Custo dos produtos vendidos (CMV)</v>
          </cell>
          <cell r="I14741" t="str">
            <v>julho</v>
          </cell>
          <cell r="N14741">
            <v>351.6</v>
          </cell>
        </row>
        <row r="14742">
          <cell r="B14742" t="str">
            <v>SECOS - MERCEARIA</v>
          </cell>
          <cell r="C14742" t="str">
            <v>(-) Custo dos produtos vendidos (CMV)</v>
          </cell>
          <cell r="I14742" t="str">
            <v>julho</v>
          </cell>
          <cell r="N14742">
            <v>1124.6199999999999</v>
          </cell>
        </row>
        <row r="14743">
          <cell r="B14743" t="str">
            <v>BEBIDAS NAO ALCOOLICAS</v>
          </cell>
          <cell r="C14743" t="str">
            <v>(-) Custo dos produtos vendidos (CMV)</v>
          </cell>
          <cell r="I14743" t="str">
            <v>julho</v>
          </cell>
          <cell r="N14743">
            <v>5336.8</v>
          </cell>
        </row>
        <row r="14744">
          <cell r="B14744" t="str">
            <v>LATICINIOS / OVOS</v>
          </cell>
          <cell r="C14744" t="str">
            <v>(-) Custo dos produtos vendidos (CMV)</v>
          </cell>
          <cell r="I14744" t="str">
            <v>julho</v>
          </cell>
          <cell r="N14744">
            <v>2246.6999999999998</v>
          </cell>
        </row>
        <row r="14745">
          <cell r="B14745" t="str">
            <v>CARNES E AVES</v>
          </cell>
          <cell r="C14745" t="str">
            <v>(-) Custo dos produtos vendidos (CMV)</v>
          </cell>
          <cell r="I14745" t="str">
            <v>julho</v>
          </cell>
          <cell r="N14745">
            <v>2350.38</v>
          </cell>
        </row>
        <row r="14746">
          <cell r="B14746" t="str">
            <v>HORTIFRUTI</v>
          </cell>
          <cell r="C14746" t="str">
            <v>(-) Custo dos produtos vendidos (CMV)</v>
          </cell>
          <cell r="I14746" t="str">
            <v>julho</v>
          </cell>
          <cell r="N14746">
            <v>316.8</v>
          </cell>
        </row>
        <row r="14747">
          <cell r="B14747" t="str">
            <v>SECOS - MERCEARIA</v>
          </cell>
          <cell r="C14747" t="str">
            <v>(-) Custo dos produtos vendidos (CMV)</v>
          </cell>
          <cell r="I14747" t="str">
            <v>julho</v>
          </cell>
          <cell r="N14747">
            <v>1229.4000000000001</v>
          </cell>
        </row>
        <row r="14748">
          <cell r="B14748" t="str">
            <v>CARNES E AVES</v>
          </cell>
          <cell r="C14748" t="str">
            <v>(-) Custo dos produtos vendidos (CMV)</v>
          </cell>
          <cell r="I14748" t="str">
            <v>julho</v>
          </cell>
          <cell r="N14748">
            <v>1238.79</v>
          </cell>
        </row>
        <row r="14749">
          <cell r="B14749" t="str">
            <v>FRIOS E CONGELADOS</v>
          </cell>
          <cell r="C14749" t="str">
            <v>(-) Custo dos produtos vendidos (CMV)</v>
          </cell>
          <cell r="I14749" t="str">
            <v>julho</v>
          </cell>
          <cell r="N14749">
            <v>1389.9</v>
          </cell>
        </row>
        <row r="14750">
          <cell r="B14750" t="str">
            <v>BEBIDAS NAO ALCOOLICAS</v>
          </cell>
          <cell r="C14750" t="str">
            <v>(-) Custo dos produtos vendidos (CMV)</v>
          </cell>
          <cell r="I14750" t="str">
            <v>julho</v>
          </cell>
          <cell r="N14750">
            <v>736.61</v>
          </cell>
        </row>
        <row r="14751">
          <cell r="B14751" t="str">
            <v>CERVEJA</v>
          </cell>
          <cell r="C14751" t="str">
            <v>(-) Custo dos produtos vendidos (CMV)</v>
          </cell>
          <cell r="I14751" t="str">
            <v>julho</v>
          </cell>
          <cell r="N14751">
            <v>3614.78</v>
          </cell>
        </row>
        <row r="14752">
          <cell r="B14752" t="str">
            <v>GELO</v>
          </cell>
          <cell r="C14752" t="str">
            <v>(-) Custo dos produtos vendidos (CMV)</v>
          </cell>
          <cell r="I14752" t="str">
            <v>julho</v>
          </cell>
          <cell r="N14752">
            <v>468.2</v>
          </cell>
        </row>
        <row r="14753">
          <cell r="B14753" t="str">
            <v>PAES, MASSAS E SALGADOS</v>
          </cell>
          <cell r="C14753" t="str">
            <v>(-) Custo dos produtos vendidos (CMV)</v>
          </cell>
          <cell r="I14753" t="str">
            <v>julho</v>
          </cell>
          <cell r="N14753">
            <v>1063</v>
          </cell>
        </row>
        <row r="14754">
          <cell r="B14754" t="str">
            <v>PAES, MASSAS E SALGADOS</v>
          </cell>
          <cell r="C14754" t="str">
            <v>(-) Custo dos produtos vendidos (CMV)</v>
          </cell>
          <cell r="I14754" t="str">
            <v>julho</v>
          </cell>
          <cell r="N14754">
            <v>339.63</v>
          </cell>
        </row>
        <row r="14755">
          <cell r="B14755" t="str">
            <v>SECOS - MERCEARIA</v>
          </cell>
          <cell r="C14755" t="str">
            <v>(-) Custo dos produtos vendidos (CMV)</v>
          </cell>
          <cell r="I14755" t="str">
            <v>julho</v>
          </cell>
          <cell r="N14755">
            <v>441.09</v>
          </cell>
        </row>
        <row r="14756">
          <cell r="B14756" t="str">
            <v>HORTIFRUTI</v>
          </cell>
          <cell r="C14756" t="str">
            <v>(-) Custo dos produtos vendidos (CMV)</v>
          </cell>
          <cell r="I14756" t="str">
            <v>julho</v>
          </cell>
          <cell r="N14756">
            <v>24.37</v>
          </cell>
        </row>
        <row r="14757">
          <cell r="B14757" t="str">
            <v>VINHOS</v>
          </cell>
          <cell r="C14757" t="str">
            <v>(-) Custo dos produtos vendidos (CMV)</v>
          </cell>
          <cell r="I14757" t="str">
            <v>julho</v>
          </cell>
          <cell r="N14757">
            <v>1762</v>
          </cell>
        </row>
        <row r="14758">
          <cell r="B14758" t="str">
            <v>VINHOS</v>
          </cell>
          <cell r="C14758" t="str">
            <v>(-) Custo dos produtos vendidos (CMV)</v>
          </cell>
          <cell r="I14758" t="str">
            <v>julho</v>
          </cell>
          <cell r="N14758">
            <v>888</v>
          </cell>
        </row>
        <row r="14759">
          <cell r="B14759" t="str">
            <v>PESCADOS</v>
          </cell>
          <cell r="C14759" t="str">
            <v>(-) Custo dos produtos vendidos (CMV)</v>
          </cell>
          <cell r="I14759" t="str">
            <v>julho</v>
          </cell>
          <cell r="N14759">
            <v>958.8</v>
          </cell>
        </row>
        <row r="14760">
          <cell r="B14760" t="str">
            <v>CARNES E AVES</v>
          </cell>
          <cell r="C14760" t="str">
            <v>(-) Custo dos produtos vendidos (CMV)</v>
          </cell>
          <cell r="I14760" t="str">
            <v>julho</v>
          </cell>
          <cell r="N14760">
            <v>1401.9</v>
          </cell>
        </row>
        <row r="14761">
          <cell r="B14761" t="str">
            <v>CARNES E AVES</v>
          </cell>
          <cell r="C14761" t="str">
            <v>(-) Custo dos produtos vendidos (CMV)</v>
          </cell>
          <cell r="I14761" t="str">
            <v>julho</v>
          </cell>
          <cell r="N14761">
            <v>1119.0999999999999</v>
          </cell>
        </row>
        <row r="14762">
          <cell r="B14762" t="str">
            <v>CARNES E AVES</v>
          </cell>
          <cell r="C14762" t="str">
            <v>(-) Custo dos produtos vendidos (CMV)</v>
          </cell>
          <cell r="I14762" t="str">
            <v>julho</v>
          </cell>
          <cell r="N14762">
            <v>261.49</v>
          </cell>
        </row>
        <row r="14763">
          <cell r="B14763" t="str">
            <v>LATICINIOS / OVOS</v>
          </cell>
          <cell r="C14763" t="str">
            <v>(-) Custo dos produtos vendidos (CMV)</v>
          </cell>
          <cell r="I14763" t="str">
            <v>julho</v>
          </cell>
          <cell r="N14763">
            <v>3948.67</v>
          </cell>
        </row>
        <row r="14764">
          <cell r="B14764" t="str">
            <v>PESCADOS</v>
          </cell>
          <cell r="C14764" t="str">
            <v>(-) Custo dos produtos vendidos (CMV)</v>
          </cell>
          <cell r="I14764" t="str">
            <v>julho</v>
          </cell>
          <cell r="N14764">
            <v>155</v>
          </cell>
        </row>
        <row r="14765">
          <cell r="B14765" t="str">
            <v>BEBIDAS NAO ALCOOLICAS</v>
          </cell>
          <cell r="C14765" t="str">
            <v>(-) Custo dos produtos vendidos (CMV)</v>
          </cell>
          <cell r="I14765" t="str">
            <v>julho</v>
          </cell>
          <cell r="N14765">
            <v>1023.24</v>
          </cell>
        </row>
        <row r="14766">
          <cell r="B14766" t="str">
            <v>CARNES E AVES</v>
          </cell>
          <cell r="C14766" t="str">
            <v>(-) Custo dos produtos vendidos (CMV)</v>
          </cell>
          <cell r="I14766" t="str">
            <v>julho</v>
          </cell>
          <cell r="N14766">
            <v>8149.1</v>
          </cell>
        </row>
        <row r="14767">
          <cell r="B14767" t="str">
            <v>CARNES E AVES</v>
          </cell>
          <cell r="C14767" t="str">
            <v>(-) Custo dos produtos vendidos (CMV)</v>
          </cell>
          <cell r="I14767" t="str">
            <v>julho</v>
          </cell>
          <cell r="N14767">
            <v>9669.02</v>
          </cell>
        </row>
        <row r="14768">
          <cell r="B14768" t="str">
            <v>BEBIDAS NAO ALCOOLICAS</v>
          </cell>
          <cell r="C14768" t="str">
            <v>(-) Custo dos produtos vendidos (CMV)</v>
          </cell>
          <cell r="I14768" t="str">
            <v>julho</v>
          </cell>
          <cell r="N14768">
            <v>4055.83</v>
          </cell>
        </row>
        <row r="14769">
          <cell r="B14769" t="str">
            <v>CARVAO</v>
          </cell>
          <cell r="C14769" t="str">
            <v>(-) Custo dos produtos vendidos (CMV)</v>
          </cell>
          <cell r="I14769" t="str">
            <v>julho</v>
          </cell>
          <cell r="N14769">
            <v>2040</v>
          </cell>
        </row>
        <row r="14770">
          <cell r="B14770" t="str">
            <v>PESCADOS</v>
          </cell>
          <cell r="C14770" t="str">
            <v>(-) Custo dos produtos vendidos (CMV)</v>
          </cell>
          <cell r="I14770" t="str">
            <v>julho</v>
          </cell>
          <cell r="N14770">
            <v>1938</v>
          </cell>
        </row>
        <row r="14771">
          <cell r="B14771" t="str">
            <v>VINHOS</v>
          </cell>
          <cell r="C14771" t="str">
            <v>(-) Custo dos produtos vendidos (CMV)</v>
          </cell>
          <cell r="I14771" t="str">
            <v>julho</v>
          </cell>
          <cell r="N14771">
            <v>16037.03</v>
          </cell>
        </row>
        <row r="14772">
          <cell r="B14772" t="str">
            <v>PESCADOS</v>
          </cell>
          <cell r="C14772" t="str">
            <v>(-) Custo dos produtos vendidos (CMV)</v>
          </cell>
          <cell r="I14772" t="str">
            <v>julho</v>
          </cell>
          <cell r="N14772">
            <v>219.8</v>
          </cell>
        </row>
        <row r="14773">
          <cell r="B14773" t="str">
            <v>GELO</v>
          </cell>
          <cell r="C14773" t="str">
            <v>(-) Custo dos produtos vendidos (CMV)</v>
          </cell>
          <cell r="I14773" t="str">
            <v>julho</v>
          </cell>
          <cell r="N14773">
            <v>468.2</v>
          </cell>
        </row>
        <row r="14774">
          <cell r="B14774" t="str">
            <v>BEBIDAS ALCOOLICAS</v>
          </cell>
          <cell r="C14774" t="str">
            <v>(-) Custo dos produtos vendidos (CMV)</v>
          </cell>
          <cell r="I14774" t="str">
            <v>julho</v>
          </cell>
          <cell r="N14774">
            <v>2773.67</v>
          </cell>
        </row>
        <row r="14775">
          <cell r="B14775" t="str">
            <v>CARNES E AVES</v>
          </cell>
          <cell r="C14775" t="str">
            <v>(-) Custo dos produtos vendidos (CMV)</v>
          </cell>
          <cell r="I14775" t="str">
            <v>julho</v>
          </cell>
          <cell r="N14775">
            <v>512.66</v>
          </cell>
        </row>
        <row r="14776">
          <cell r="B14776" t="str">
            <v>HORTIFRUTI</v>
          </cell>
          <cell r="C14776" t="str">
            <v>(-) Custo dos produtos vendidos (CMV)</v>
          </cell>
          <cell r="I14776" t="str">
            <v>julho</v>
          </cell>
          <cell r="N14776">
            <v>748.8</v>
          </cell>
        </row>
        <row r="14777">
          <cell r="B14777" t="str">
            <v>PAES, MASSAS E SALGADOS</v>
          </cell>
          <cell r="C14777" t="str">
            <v>(-) Custo dos produtos vendidos (CMV)</v>
          </cell>
          <cell r="I14777" t="str">
            <v>julho</v>
          </cell>
          <cell r="N14777">
            <v>462.68</v>
          </cell>
        </row>
        <row r="14778">
          <cell r="B14778" t="str">
            <v>LATICINIOS / OVOS</v>
          </cell>
          <cell r="C14778" t="str">
            <v>(-) Custo dos produtos vendidos (CMV)</v>
          </cell>
          <cell r="I14778" t="str">
            <v>julho</v>
          </cell>
          <cell r="N14778">
            <v>540.15</v>
          </cell>
        </row>
        <row r="14779">
          <cell r="B14779" t="str">
            <v>VINHOS</v>
          </cell>
          <cell r="C14779" t="str">
            <v>(-) Custo dos produtos vendidos (CMV)</v>
          </cell>
          <cell r="I14779" t="str">
            <v>julho</v>
          </cell>
          <cell r="N14779">
            <v>3905.7</v>
          </cell>
        </row>
        <row r="14780">
          <cell r="B14780" t="str">
            <v>VINHOS</v>
          </cell>
          <cell r="C14780" t="str">
            <v>(-) Custo dos produtos vendidos (CMV)</v>
          </cell>
          <cell r="I14780" t="str">
            <v>julho</v>
          </cell>
          <cell r="N14780">
            <v>828</v>
          </cell>
        </row>
        <row r="14781">
          <cell r="B14781" t="str">
            <v>BEBIDAS ALCOOLICAS</v>
          </cell>
          <cell r="C14781" t="str">
            <v>(-) Custo dos produtos vendidos (CMV)</v>
          </cell>
          <cell r="I14781" t="str">
            <v>julho</v>
          </cell>
          <cell r="N14781">
            <v>667.18</v>
          </cell>
        </row>
        <row r="14782">
          <cell r="B14782" t="str">
            <v>CARNES E AVES</v>
          </cell>
          <cell r="C14782" t="str">
            <v>(-) Custo dos produtos vendidos (CMV)</v>
          </cell>
          <cell r="I14782" t="str">
            <v>julho</v>
          </cell>
          <cell r="N14782">
            <v>3369.78</v>
          </cell>
        </row>
        <row r="14783">
          <cell r="B14783" t="str">
            <v>LATICINIOS / OVOS</v>
          </cell>
          <cell r="C14783" t="str">
            <v>(-) Custo dos produtos vendidos (CMV)</v>
          </cell>
          <cell r="I14783" t="str">
            <v>julho</v>
          </cell>
          <cell r="N14783">
            <v>624.53</v>
          </cell>
        </row>
        <row r="14784">
          <cell r="B14784" t="str">
            <v>LATICINIOS / OVOS</v>
          </cell>
          <cell r="C14784" t="str">
            <v>(-) Custo dos produtos vendidos (CMV)</v>
          </cell>
          <cell r="I14784" t="str">
            <v>julho</v>
          </cell>
          <cell r="N14784">
            <v>352.07</v>
          </cell>
        </row>
        <row r="14785">
          <cell r="B14785" t="str">
            <v>PESCADOS</v>
          </cell>
          <cell r="C14785" t="str">
            <v>(-) Custo dos produtos vendidos (CMV)</v>
          </cell>
          <cell r="I14785" t="str">
            <v>julho</v>
          </cell>
          <cell r="N14785">
            <v>1450</v>
          </cell>
        </row>
        <row r="14786">
          <cell r="B14786" t="str">
            <v>CARNES E AVES</v>
          </cell>
          <cell r="C14786" t="str">
            <v>(-) Custo dos produtos vendidos (CMV)</v>
          </cell>
          <cell r="I14786" t="str">
            <v>julho</v>
          </cell>
          <cell r="N14786">
            <v>1419.6</v>
          </cell>
        </row>
        <row r="14787">
          <cell r="B14787" t="str">
            <v>PESCADOS</v>
          </cell>
          <cell r="C14787" t="str">
            <v>(-) Custo dos produtos vendidos (CMV)</v>
          </cell>
          <cell r="I14787" t="str">
            <v>julho</v>
          </cell>
          <cell r="N14787">
            <v>155</v>
          </cell>
        </row>
        <row r="14788">
          <cell r="B14788" t="str">
            <v>PESCADOS</v>
          </cell>
          <cell r="C14788" t="str">
            <v>(-) Custo dos produtos vendidos (CMV)</v>
          </cell>
          <cell r="I14788" t="str">
            <v>julho</v>
          </cell>
          <cell r="N14788">
            <v>8181.4</v>
          </cell>
        </row>
        <row r="14789">
          <cell r="B14789" t="str">
            <v>ENLATADOS E CONSERVAS</v>
          </cell>
          <cell r="C14789" t="str">
            <v>(-) Custo dos produtos vendidos (CMV)</v>
          </cell>
          <cell r="I14789" t="str">
            <v>julho</v>
          </cell>
          <cell r="N14789">
            <v>698.8</v>
          </cell>
        </row>
        <row r="14790">
          <cell r="B14790" t="str">
            <v>SECOS - MERCEARIA</v>
          </cell>
          <cell r="C14790" t="str">
            <v>(-) Custo dos produtos vendidos (CMV)</v>
          </cell>
          <cell r="I14790" t="str">
            <v>julho</v>
          </cell>
          <cell r="N14790">
            <v>778.8</v>
          </cell>
        </row>
        <row r="14791">
          <cell r="B14791" t="str">
            <v>SECOS - MERCEARIA</v>
          </cell>
          <cell r="C14791" t="str">
            <v>(-) Custo dos produtos vendidos (CMV)</v>
          </cell>
          <cell r="I14791" t="str">
            <v>julho</v>
          </cell>
          <cell r="N14791">
            <v>351</v>
          </cell>
        </row>
        <row r="14792">
          <cell r="B14792" t="str">
            <v>FRIOS E CONGELADOS</v>
          </cell>
          <cell r="C14792" t="str">
            <v>(-) Custo dos produtos vendidos (CMV)</v>
          </cell>
          <cell r="I14792" t="str">
            <v>julho</v>
          </cell>
          <cell r="N14792">
            <v>2807.4</v>
          </cell>
        </row>
        <row r="14793">
          <cell r="B14793" t="str">
            <v>CARNES E AVES</v>
          </cell>
          <cell r="C14793" t="str">
            <v>(-) Custo dos produtos vendidos (CMV)</v>
          </cell>
          <cell r="I14793" t="str">
            <v>julho</v>
          </cell>
          <cell r="N14793">
            <v>459</v>
          </cell>
        </row>
        <row r="14794">
          <cell r="B14794" t="str">
            <v>CARNES E AVES</v>
          </cell>
          <cell r="C14794" t="str">
            <v>(-) Custo dos produtos vendidos (CMV)</v>
          </cell>
          <cell r="I14794" t="str">
            <v>julho</v>
          </cell>
          <cell r="N14794">
            <v>527.65</v>
          </cell>
        </row>
        <row r="14795">
          <cell r="B14795" t="str">
            <v>CARNES E AVES</v>
          </cell>
          <cell r="C14795" t="str">
            <v>(-) Custo dos produtos vendidos (CMV)</v>
          </cell>
          <cell r="I14795" t="str">
            <v>julho</v>
          </cell>
          <cell r="N14795">
            <v>8253.42</v>
          </cell>
        </row>
        <row r="14796">
          <cell r="B14796" t="str">
            <v>SECOS - MERCEARIA</v>
          </cell>
          <cell r="C14796" t="str">
            <v>(-) Custo dos produtos vendidos (CMV)</v>
          </cell>
          <cell r="I14796" t="str">
            <v>julho</v>
          </cell>
          <cell r="N14796">
            <v>2006.06</v>
          </cell>
        </row>
        <row r="14797">
          <cell r="B14797" t="str">
            <v>CERVEJA</v>
          </cell>
          <cell r="C14797" t="str">
            <v>(-) Custo dos produtos vendidos (CMV)</v>
          </cell>
          <cell r="I14797" t="str">
            <v>julho</v>
          </cell>
          <cell r="N14797">
            <v>1493.48</v>
          </cell>
        </row>
        <row r="14798">
          <cell r="B14798" t="str">
            <v>CERVEJA</v>
          </cell>
          <cell r="C14798" t="str">
            <v>(-) Custo dos produtos vendidos (CMV)</v>
          </cell>
          <cell r="I14798" t="str">
            <v>julho</v>
          </cell>
          <cell r="N14798">
            <v>730.8</v>
          </cell>
        </row>
        <row r="14799">
          <cell r="B14799" t="str">
            <v>BEBIDAS NAO ALCOOLICAS</v>
          </cell>
          <cell r="C14799" t="str">
            <v>(-) Custo dos produtos vendidos (CMV)</v>
          </cell>
          <cell r="I14799" t="str">
            <v>julho</v>
          </cell>
          <cell r="N14799">
            <v>384.14</v>
          </cell>
        </row>
        <row r="14800">
          <cell r="B14800" t="str">
            <v>CARNES E AVES</v>
          </cell>
          <cell r="C14800" t="str">
            <v>(-) Custo dos produtos vendidos (CMV)</v>
          </cell>
          <cell r="I14800" t="str">
            <v>julho</v>
          </cell>
          <cell r="N14800">
            <v>786.3</v>
          </cell>
        </row>
        <row r="14801">
          <cell r="B14801" t="str">
            <v>LATICINIOS / OVOS</v>
          </cell>
          <cell r="C14801" t="str">
            <v>(-) Custo dos produtos vendidos (CMV)</v>
          </cell>
          <cell r="I14801" t="str">
            <v>julho</v>
          </cell>
          <cell r="N14801">
            <v>305.25</v>
          </cell>
        </row>
        <row r="14802">
          <cell r="B14802" t="str">
            <v>PAES, MASSAS E SALGADOS</v>
          </cell>
          <cell r="C14802" t="str">
            <v>(-) Custo dos produtos vendidos (CMV)</v>
          </cell>
          <cell r="I14802" t="str">
            <v>julho</v>
          </cell>
          <cell r="N14802">
            <v>2325</v>
          </cell>
        </row>
        <row r="14803">
          <cell r="B14803" t="str">
            <v>HORTIFRUTI</v>
          </cell>
          <cell r="C14803" t="str">
            <v>(-) Custo dos produtos vendidos (CMV)</v>
          </cell>
          <cell r="I14803" t="str">
            <v>julho</v>
          </cell>
          <cell r="N14803">
            <v>351.6</v>
          </cell>
        </row>
        <row r="14804">
          <cell r="B14804" t="str">
            <v>PESCADOS</v>
          </cell>
          <cell r="C14804" t="str">
            <v>(-) Custo dos produtos vendidos (CMV)</v>
          </cell>
          <cell r="I14804" t="str">
            <v>julho</v>
          </cell>
          <cell r="N14804">
            <v>1917.6</v>
          </cell>
        </row>
        <row r="14805">
          <cell r="B14805" t="str">
            <v>CARNES E AVES</v>
          </cell>
          <cell r="C14805" t="str">
            <v>(-) Custo dos produtos vendidos (CMV)</v>
          </cell>
          <cell r="I14805" t="str">
            <v>julho</v>
          </cell>
          <cell r="N14805">
            <v>3878.35</v>
          </cell>
        </row>
        <row r="14806">
          <cell r="B14806" t="str">
            <v>LATICINIOS / OVOS</v>
          </cell>
          <cell r="C14806" t="str">
            <v>(-) Custo dos produtos vendidos (CMV)</v>
          </cell>
          <cell r="I14806" t="str">
            <v>julho</v>
          </cell>
          <cell r="N14806">
            <v>615.44000000000005</v>
          </cell>
        </row>
        <row r="14807">
          <cell r="B14807" t="str">
            <v>BEBIDAS NAO ALCOOLICAS</v>
          </cell>
          <cell r="C14807" t="str">
            <v>(-) Custo dos produtos vendidos (CMV)</v>
          </cell>
          <cell r="I14807" t="str">
            <v>julho</v>
          </cell>
          <cell r="N14807">
            <v>900</v>
          </cell>
        </row>
        <row r="14808">
          <cell r="B14808" t="str">
            <v>BEBIDAS NAO ALCOOLICAS</v>
          </cell>
          <cell r="C14808" t="str">
            <v>(-) Custo dos produtos vendidos (CMV)</v>
          </cell>
          <cell r="I14808" t="str">
            <v>julho</v>
          </cell>
          <cell r="N14808">
            <v>289.12</v>
          </cell>
        </row>
        <row r="14809">
          <cell r="B14809" t="str">
            <v>HORTIFRUTI</v>
          </cell>
          <cell r="C14809" t="str">
            <v>(-) Custo dos produtos vendidos (CMV)</v>
          </cell>
          <cell r="I14809" t="str">
            <v>julho</v>
          </cell>
          <cell r="N14809">
            <v>4425.51</v>
          </cell>
        </row>
        <row r="14810">
          <cell r="B14810" t="str">
            <v>BEBIDAS ALCOOLICAS</v>
          </cell>
          <cell r="C14810" t="str">
            <v>(-) Custo dos produtos vendidos (CMV)</v>
          </cell>
          <cell r="I14810" t="str">
            <v>julho</v>
          </cell>
          <cell r="N14810">
            <v>4509.2</v>
          </cell>
        </row>
        <row r="14811">
          <cell r="B14811" t="str">
            <v>SECOS - MERCEARIA</v>
          </cell>
          <cell r="C14811" t="str">
            <v>(-) Custo dos produtos vendidos (CMV)</v>
          </cell>
          <cell r="I14811" t="str">
            <v>julho</v>
          </cell>
          <cell r="N14811">
            <v>1599.5</v>
          </cell>
        </row>
        <row r="14812">
          <cell r="B14812" t="str">
            <v>CARVAO</v>
          </cell>
          <cell r="C14812" t="str">
            <v>(-) Custo dos produtos vendidos (CMV)</v>
          </cell>
          <cell r="I14812" t="str">
            <v>julho</v>
          </cell>
          <cell r="N14812">
            <v>1632</v>
          </cell>
        </row>
        <row r="14813">
          <cell r="B14813" t="str">
            <v>BEBIDAS NAO ALCOOLICAS</v>
          </cell>
          <cell r="C14813" t="str">
            <v>(-) Custo dos produtos vendidos (CMV)</v>
          </cell>
          <cell r="I14813" t="str">
            <v>julho</v>
          </cell>
          <cell r="N14813">
            <v>384</v>
          </cell>
        </row>
        <row r="14814">
          <cell r="B14814" t="str">
            <v>PAES, MASSAS E SALGADOS</v>
          </cell>
          <cell r="C14814" t="str">
            <v>(-) Custo dos produtos vendidos (CMV)</v>
          </cell>
          <cell r="I14814" t="str">
            <v>julho</v>
          </cell>
          <cell r="N14814">
            <v>576</v>
          </cell>
        </row>
        <row r="14815">
          <cell r="B14815" t="str">
            <v>PAES, MASSAS E SALGADOS</v>
          </cell>
          <cell r="C14815" t="str">
            <v>(-) Custo dos produtos vendidos (CMV)</v>
          </cell>
          <cell r="I14815" t="str">
            <v>julho</v>
          </cell>
          <cell r="N14815">
            <v>1834</v>
          </cell>
        </row>
        <row r="14816">
          <cell r="B14816" t="str">
            <v>VINHOS</v>
          </cell>
          <cell r="C14816" t="str">
            <v>(-) Custo dos produtos vendidos (CMV)</v>
          </cell>
          <cell r="I14816" t="str">
            <v>julho</v>
          </cell>
          <cell r="N14816">
            <v>2661.77</v>
          </cell>
        </row>
        <row r="14817">
          <cell r="B14817" t="str">
            <v>SECOS - MERCEARIA</v>
          </cell>
          <cell r="C14817" t="str">
            <v>(-) Custo dos produtos vendidos (CMV)</v>
          </cell>
          <cell r="I14817" t="str">
            <v>julho</v>
          </cell>
          <cell r="N14817">
            <v>576</v>
          </cell>
        </row>
        <row r="14818">
          <cell r="B14818" t="str">
            <v>SECOS - MERCEARIA</v>
          </cell>
          <cell r="C14818" t="str">
            <v>(-) Custo dos produtos vendidos (CMV)</v>
          </cell>
          <cell r="I14818" t="str">
            <v>julho</v>
          </cell>
          <cell r="N14818">
            <v>1739.94</v>
          </cell>
        </row>
        <row r="14819">
          <cell r="B14819" t="str">
            <v>BEBIDAS NAO ALCOOLICAS</v>
          </cell>
          <cell r="C14819" t="str">
            <v>(-) Custo dos produtos vendidos (CMV)</v>
          </cell>
          <cell r="I14819" t="str">
            <v>julho</v>
          </cell>
          <cell r="N14819">
            <v>3143.2</v>
          </cell>
        </row>
        <row r="14820">
          <cell r="B14820" t="str">
            <v>PAES, MASSAS E SALGADOS</v>
          </cell>
          <cell r="C14820" t="str">
            <v>(-) Custo dos produtos vendidos (CMV)</v>
          </cell>
          <cell r="I14820" t="str">
            <v>julho</v>
          </cell>
          <cell r="N14820">
            <v>1424</v>
          </cell>
        </row>
        <row r="14821">
          <cell r="B14821" t="str">
            <v>HORTIFRUTI</v>
          </cell>
          <cell r="C14821" t="str">
            <v>(-) Custo dos produtos vendidos (CMV)</v>
          </cell>
          <cell r="I14821" t="str">
            <v>julho</v>
          </cell>
          <cell r="N14821">
            <v>978.23</v>
          </cell>
        </row>
        <row r="14822">
          <cell r="B14822" t="str">
            <v>PESCADOS</v>
          </cell>
          <cell r="C14822" t="str">
            <v>(-) Custo dos produtos vendidos (CMV)</v>
          </cell>
          <cell r="I14822" t="str">
            <v>julho</v>
          </cell>
          <cell r="N14822">
            <v>155</v>
          </cell>
        </row>
        <row r="14823">
          <cell r="B14823" t="str">
            <v>CARNES E AVES</v>
          </cell>
          <cell r="C14823" t="str">
            <v>(-) Custo dos produtos vendidos (CMV)</v>
          </cell>
          <cell r="I14823" t="str">
            <v>julho</v>
          </cell>
          <cell r="N14823">
            <v>2477.58</v>
          </cell>
        </row>
        <row r="14824">
          <cell r="B14824" t="str">
            <v>CARNES E AVES</v>
          </cell>
          <cell r="C14824" t="str">
            <v>(-) Custo dos produtos vendidos (CMV)</v>
          </cell>
          <cell r="I14824" t="str">
            <v>julho</v>
          </cell>
          <cell r="N14824">
            <v>1580.36</v>
          </cell>
        </row>
        <row r="14825">
          <cell r="B14825" t="str">
            <v>FRIOS E CONGELADOS</v>
          </cell>
          <cell r="C14825" t="str">
            <v>(-) Custo dos produtos vendidos (CMV)</v>
          </cell>
          <cell r="I14825" t="str">
            <v>julho</v>
          </cell>
          <cell r="N14825">
            <v>2103.8000000000002</v>
          </cell>
        </row>
        <row r="14826">
          <cell r="B14826" t="str">
            <v>CERVEJA</v>
          </cell>
          <cell r="C14826" t="str">
            <v>(-) Custo dos produtos vendidos (CMV)</v>
          </cell>
          <cell r="I14826" t="str">
            <v>julho</v>
          </cell>
          <cell r="N14826">
            <v>1003.15</v>
          </cell>
        </row>
        <row r="14827">
          <cell r="B14827" t="str">
            <v>BEBIDAS NAO ALCOOLICAS</v>
          </cell>
          <cell r="C14827" t="str">
            <v>(-) Custo dos produtos vendidos (CMV)</v>
          </cell>
          <cell r="I14827" t="str">
            <v>julho</v>
          </cell>
          <cell r="N14827">
            <v>2318.52</v>
          </cell>
        </row>
        <row r="14828">
          <cell r="B14828" t="str">
            <v>BEBIDAS NAO ALCOOLICAS</v>
          </cell>
          <cell r="C14828" t="str">
            <v>(-) Custo dos produtos vendidos (CMV)</v>
          </cell>
          <cell r="I14828" t="str">
            <v>julho</v>
          </cell>
          <cell r="N14828">
            <v>768.28</v>
          </cell>
        </row>
        <row r="14829">
          <cell r="B14829" t="str">
            <v>GELO</v>
          </cell>
          <cell r="C14829" t="str">
            <v>(-) Custo dos produtos vendidos (CMV)</v>
          </cell>
          <cell r="I14829" t="str">
            <v>julho</v>
          </cell>
          <cell r="N14829">
            <v>468.2</v>
          </cell>
        </row>
        <row r="14830">
          <cell r="B14830" t="str">
            <v>SECOS - MERCEARIA</v>
          </cell>
          <cell r="C14830" t="str">
            <v>(-) Custo dos produtos vendidos (CMV)</v>
          </cell>
          <cell r="I14830" t="str">
            <v>julho</v>
          </cell>
          <cell r="N14830">
            <v>553.17999999999995</v>
          </cell>
        </row>
        <row r="14831">
          <cell r="B14831" t="str">
            <v>PAES, MASSAS E SALGADOS</v>
          </cell>
          <cell r="C14831" t="str">
            <v>(-) Custo dos produtos vendidos (CMV)</v>
          </cell>
          <cell r="I14831" t="str">
            <v>julho</v>
          </cell>
          <cell r="N14831">
            <v>1144.58</v>
          </cell>
        </row>
        <row r="14832">
          <cell r="B14832" t="str">
            <v>VINHOS</v>
          </cell>
          <cell r="C14832" t="str">
            <v>(-) Custo dos produtos vendidos (CMV)</v>
          </cell>
          <cell r="I14832" t="str">
            <v>julho</v>
          </cell>
          <cell r="N14832">
            <v>888</v>
          </cell>
        </row>
        <row r="14833">
          <cell r="B14833" t="str">
            <v>CARNES E AVES</v>
          </cell>
          <cell r="C14833" t="str">
            <v>(-) Custo dos produtos vendidos (CMV)</v>
          </cell>
          <cell r="I14833" t="str">
            <v>julho</v>
          </cell>
          <cell r="N14833">
            <v>8149.08</v>
          </cell>
        </row>
        <row r="14834">
          <cell r="B14834" t="str">
            <v>CARNES E AVES</v>
          </cell>
          <cell r="C14834" t="str">
            <v>(-) Custo dos produtos vendidos (CMV)</v>
          </cell>
          <cell r="I14834" t="str">
            <v>julho</v>
          </cell>
          <cell r="N14834">
            <v>9671.91</v>
          </cell>
        </row>
        <row r="14835">
          <cell r="B14835" t="str">
            <v>CARNES E AVES</v>
          </cell>
          <cell r="C14835" t="str">
            <v>(-) Custo dos produtos vendidos (CMV)</v>
          </cell>
          <cell r="I14835" t="str">
            <v>julho</v>
          </cell>
          <cell r="N14835">
            <v>2185.36</v>
          </cell>
        </row>
        <row r="14836">
          <cell r="B14836" t="str">
            <v>CARNES E AVES</v>
          </cell>
          <cell r="C14836" t="str">
            <v>(-) Custo dos produtos vendidos (CMV)</v>
          </cell>
          <cell r="I14836" t="str">
            <v>julho</v>
          </cell>
          <cell r="N14836">
            <v>1217.25</v>
          </cell>
        </row>
        <row r="14837">
          <cell r="B14837" t="str">
            <v>BEBIDAS NAO ALCOOLICAS</v>
          </cell>
          <cell r="C14837" t="str">
            <v>(-) Custo dos produtos vendidos (CMV)</v>
          </cell>
          <cell r="I14837" t="str">
            <v>julho</v>
          </cell>
          <cell r="N14837">
            <v>2287.1999999999998</v>
          </cell>
        </row>
        <row r="14838">
          <cell r="B14838" t="str">
            <v>LATICINIOS / OVOS</v>
          </cell>
          <cell r="C14838" t="str">
            <v>(-) Custo dos produtos vendidos (CMV)</v>
          </cell>
          <cell r="I14838" t="str">
            <v>julho</v>
          </cell>
          <cell r="N14838">
            <v>2328.31</v>
          </cell>
        </row>
        <row r="14839">
          <cell r="B14839" t="str">
            <v>PESCADOS</v>
          </cell>
          <cell r="C14839" t="str">
            <v>(-) Custo dos produtos vendidos (CMV)</v>
          </cell>
          <cell r="I14839" t="str">
            <v>julho</v>
          </cell>
          <cell r="N14839">
            <v>155</v>
          </cell>
        </row>
        <row r="14840">
          <cell r="B14840" t="str">
            <v>SECOS - MERCEARIA</v>
          </cell>
          <cell r="C14840" t="str">
            <v>(-) Custo dos produtos vendidos (CMV)</v>
          </cell>
          <cell r="I14840" t="str">
            <v>julho</v>
          </cell>
          <cell r="N14840">
            <v>858.24</v>
          </cell>
        </row>
        <row r="14841">
          <cell r="B14841" t="str">
            <v>CARVAO</v>
          </cell>
          <cell r="C14841" t="str">
            <v>(-) Custo dos produtos vendidos (CMV)</v>
          </cell>
          <cell r="I14841" t="str">
            <v>julho</v>
          </cell>
          <cell r="N14841">
            <v>816</v>
          </cell>
        </row>
        <row r="14842">
          <cell r="B14842" t="str">
            <v>LATICINIOS / OVOS</v>
          </cell>
          <cell r="C14842" t="str">
            <v>(-) Custo dos produtos vendidos (CMV)</v>
          </cell>
          <cell r="I14842" t="str">
            <v>julho</v>
          </cell>
          <cell r="N14842">
            <v>3058.19</v>
          </cell>
        </row>
        <row r="14843">
          <cell r="B14843" t="str">
            <v>CARNES E AVES</v>
          </cell>
          <cell r="C14843" t="str">
            <v>(-) Custo dos produtos vendidos (CMV)</v>
          </cell>
          <cell r="I14843" t="str">
            <v>julho</v>
          </cell>
          <cell r="N14843">
            <v>3154.52</v>
          </cell>
        </row>
        <row r="14844">
          <cell r="B14844" t="str">
            <v>LATICINIOS / OVOS</v>
          </cell>
          <cell r="C14844" t="str">
            <v>(-) Custo dos produtos vendidos (CMV)</v>
          </cell>
          <cell r="I14844" t="str">
            <v>julho</v>
          </cell>
          <cell r="N14844">
            <v>305.25</v>
          </cell>
        </row>
        <row r="14845">
          <cell r="B14845" t="str">
            <v>GELO</v>
          </cell>
          <cell r="C14845" t="str">
            <v>(-) Custo dos produtos vendidos (CMV)</v>
          </cell>
          <cell r="I14845" t="str">
            <v>julho</v>
          </cell>
          <cell r="N14845">
            <v>468.2</v>
          </cell>
        </row>
        <row r="14846">
          <cell r="B14846" t="str">
            <v>VINHOS</v>
          </cell>
          <cell r="C14846" t="str">
            <v>(-) Custo dos produtos vendidos (CMV)</v>
          </cell>
          <cell r="I14846" t="str">
            <v>julho</v>
          </cell>
          <cell r="N14846">
            <v>654</v>
          </cell>
        </row>
        <row r="14847">
          <cell r="B14847" t="str">
            <v>HORTIFRUTI</v>
          </cell>
          <cell r="C14847" t="str">
            <v>(-) Custo dos produtos vendidos (CMV)</v>
          </cell>
          <cell r="I14847" t="str">
            <v>julho</v>
          </cell>
          <cell r="N14847">
            <v>351.6</v>
          </cell>
        </row>
        <row r="14848">
          <cell r="B14848" t="str">
            <v>BEBIDAS ALCOOLICAS</v>
          </cell>
          <cell r="C14848" t="str">
            <v>(-) Custo dos produtos vendidos (CMV)</v>
          </cell>
          <cell r="I14848" t="str">
            <v>julho</v>
          </cell>
          <cell r="N14848">
            <v>435.44</v>
          </cell>
        </row>
        <row r="14849">
          <cell r="B14849" t="str">
            <v>BEBIDAS NAO ALCOOLICAS</v>
          </cell>
          <cell r="C14849" t="str">
            <v>(-) Custo dos produtos vendidos (CMV)</v>
          </cell>
          <cell r="I14849" t="str">
            <v>julho</v>
          </cell>
          <cell r="N14849">
            <v>294.7</v>
          </cell>
        </row>
        <row r="14850">
          <cell r="B14850" t="str">
            <v>FRIOS E CONGELADOS</v>
          </cell>
          <cell r="C14850" t="str">
            <v>(-) Custo dos produtos vendidos (CMV)</v>
          </cell>
          <cell r="I14850" t="str">
            <v>julho</v>
          </cell>
          <cell r="N14850">
            <v>450</v>
          </cell>
        </row>
        <row r="14851">
          <cell r="B14851" t="str">
            <v>CARNES E AVES</v>
          </cell>
          <cell r="C14851" t="str">
            <v>(-) Custo dos produtos vendidos (CMV)</v>
          </cell>
          <cell r="I14851" t="str">
            <v>julho</v>
          </cell>
          <cell r="N14851">
            <v>1611.05</v>
          </cell>
        </row>
        <row r="14852">
          <cell r="B14852" t="str">
            <v>SECOS - MERCEARIA</v>
          </cell>
          <cell r="C14852" t="str">
            <v>(-) Custo dos produtos vendidos (CMV)</v>
          </cell>
          <cell r="I14852" t="str">
            <v>julho</v>
          </cell>
          <cell r="N14852">
            <v>331.56</v>
          </cell>
        </row>
        <row r="14853">
          <cell r="B14853" t="str">
            <v>CARNES E AVES</v>
          </cell>
          <cell r="C14853" t="str">
            <v>(-) Custo dos produtos vendidos (CMV)</v>
          </cell>
          <cell r="I14853" t="str">
            <v>julho</v>
          </cell>
          <cell r="N14853">
            <v>5441.7</v>
          </cell>
        </row>
        <row r="14854">
          <cell r="B14854" t="str">
            <v>PAES, MASSAS E SALGADOS</v>
          </cell>
          <cell r="C14854" t="str">
            <v>(-) Custo dos produtos vendidos (CMV)</v>
          </cell>
          <cell r="I14854" t="str">
            <v>julho</v>
          </cell>
          <cell r="N14854">
            <v>629.9</v>
          </cell>
        </row>
        <row r="14855">
          <cell r="B14855" t="str">
            <v>CARNES E AVES</v>
          </cell>
          <cell r="C14855" t="str">
            <v>(-) Custo dos produtos vendidos (CMV)</v>
          </cell>
          <cell r="I14855" t="str">
            <v>julho</v>
          </cell>
          <cell r="N14855">
            <v>787.5</v>
          </cell>
        </row>
        <row r="14856">
          <cell r="B14856" t="str">
            <v>LATICINIOS / OVOS</v>
          </cell>
          <cell r="C14856" t="str">
            <v>(-) Custo dos produtos vendidos (CMV)</v>
          </cell>
          <cell r="I14856" t="str">
            <v>julho</v>
          </cell>
          <cell r="N14856">
            <v>1498.52</v>
          </cell>
        </row>
        <row r="14857">
          <cell r="B14857" t="str">
            <v>PESCADOS</v>
          </cell>
          <cell r="C14857" t="str">
            <v>(-) Custo dos produtos vendidos (CMV)</v>
          </cell>
          <cell r="I14857" t="str">
            <v>julho</v>
          </cell>
          <cell r="N14857">
            <v>1450</v>
          </cell>
        </row>
        <row r="14858">
          <cell r="B14858" t="str">
            <v>HORTIFRUTI</v>
          </cell>
          <cell r="C14858" t="str">
            <v>(-) Custo dos produtos vendidos (CMV)</v>
          </cell>
          <cell r="I14858" t="str">
            <v>julho</v>
          </cell>
          <cell r="N14858">
            <v>351.6</v>
          </cell>
        </row>
        <row r="14859">
          <cell r="B14859" t="str">
            <v>SECOS - MERCEARIA</v>
          </cell>
          <cell r="C14859" t="str">
            <v>(-) Custo dos produtos vendidos (CMV)</v>
          </cell>
          <cell r="I14859" t="str">
            <v>julho</v>
          </cell>
          <cell r="N14859">
            <v>351</v>
          </cell>
        </row>
        <row r="14860">
          <cell r="B14860" t="str">
            <v>PESCADOS</v>
          </cell>
          <cell r="C14860" t="str">
            <v>(-) Custo dos produtos vendidos (CMV)</v>
          </cell>
          <cell r="I14860" t="str">
            <v>julho</v>
          </cell>
          <cell r="N14860">
            <v>928.45</v>
          </cell>
        </row>
        <row r="14861">
          <cell r="B14861" t="str">
            <v>VINHOS</v>
          </cell>
          <cell r="C14861" t="str">
            <v>(-) Custo dos produtos vendidos (CMV)</v>
          </cell>
          <cell r="I14861" t="str">
            <v>julho</v>
          </cell>
          <cell r="N14861">
            <v>8436.2099999999991</v>
          </cell>
        </row>
        <row r="14862">
          <cell r="B14862" t="str">
            <v>CARNES E AVES</v>
          </cell>
          <cell r="C14862" t="str">
            <v>(-) Custo dos produtos vendidos (CMV)</v>
          </cell>
          <cell r="I14862" t="str">
            <v>julho</v>
          </cell>
          <cell r="N14862">
            <v>459</v>
          </cell>
        </row>
        <row r="14863">
          <cell r="B14863" t="str">
            <v>LATICINIOS / OVOS</v>
          </cell>
          <cell r="C14863" t="str">
            <v>(-) Custo dos produtos vendidos (CMV)</v>
          </cell>
          <cell r="I14863" t="str">
            <v>julho</v>
          </cell>
          <cell r="N14863">
            <v>3714.23</v>
          </cell>
        </row>
        <row r="14864">
          <cell r="B14864" t="str">
            <v>CARNES E AVES</v>
          </cell>
          <cell r="C14864" t="str">
            <v>(-) Custo dos produtos vendidos (CMV)</v>
          </cell>
          <cell r="I14864" t="str">
            <v>julho</v>
          </cell>
          <cell r="N14864">
            <v>527.65</v>
          </cell>
        </row>
        <row r="14865">
          <cell r="B14865" t="str">
            <v>CARNES E AVES</v>
          </cell>
          <cell r="C14865" t="str">
            <v>(-) Custo dos produtos vendidos (CMV)</v>
          </cell>
          <cell r="I14865" t="str">
            <v>julho</v>
          </cell>
          <cell r="N14865">
            <v>8253.42</v>
          </cell>
        </row>
        <row r="14866">
          <cell r="B14866" t="str">
            <v>LATICINIOS / OVOS</v>
          </cell>
          <cell r="C14866" t="str">
            <v>(-) Custo dos produtos vendidos (CMV)</v>
          </cell>
          <cell r="I14866" t="str">
            <v>julho</v>
          </cell>
          <cell r="N14866">
            <v>524.4</v>
          </cell>
        </row>
        <row r="14867">
          <cell r="B14867" t="str">
            <v>BEBIDAS ALCOOLICAS</v>
          </cell>
          <cell r="C14867" t="str">
            <v>(-) Custo dos produtos vendidos (CMV)</v>
          </cell>
          <cell r="I14867" t="str">
            <v>julho</v>
          </cell>
          <cell r="N14867">
            <v>514.5</v>
          </cell>
        </row>
        <row r="14868">
          <cell r="B14868" t="str">
            <v>BEBIDAS ALCOOLICAS</v>
          </cell>
          <cell r="C14868" t="str">
            <v>(-) Custo dos produtos vendidos (CMV)</v>
          </cell>
          <cell r="I14868" t="str">
            <v>julho</v>
          </cell>
          <cell r="N14868">
            <v>569.5</v>
          </cell>
        </row>
        <row r="14869">
          <cell r="B14869" t="str">
            <v>BEBIDAS ALCOOLICAS</v>
          </cell>
          <cell r="C14869" t="str">
            <v>(-) Custo dos produtos vendidos (CMV)</v>
          </cell>
          <cell r="I14869" t="str">
            <v>julho</v>
          </cell>
          <cell r="N14869">
            <v>455.8</v>
          </cell>
        </row>
        <row r="14870">
          <cell r="B14870" t="str">
            <v>PAES, MASSAS E SALGADOS</v>
          </cell>
          <cell r="C14870" t="str">
            <v>(-) Custo dos produtos vendidos (CMV)</v>
          </cell>
          <cell r="I14870" t="str">
            <v>julho</v>
          </cell>
          <cell r="N14870">
            <v>965</v>
          </cell>
        </row>
        <row r="14871">
          <cell r="B14871" t="str">
            <v>CARNES E AVES</v>
          </cell>
          <cell r="C14871" t="str">
            <v>(-) Custo dos produtos vendidos (CMV)</v>
          </cell>
          <cell r="I14871" t="str">
            <v>julho</v>
          </cell>
          <cell r="N14871">
            <v>786.3</v>
          </cell>
        </row>
        <row r="14872">
          <cell r="B14872" t="str">
            <v>FRIOS E CONGELADOS</v>
          </cell>
          <cell r="C14872" t="str">
            <v>(-) Custo dos produtos vendidos (CMV)</v>
          </cell>
          <cell r="I14872" t="str">
            <v>julho</v>
          </cell>
          <cell r="N14872">
            <v>320</v>
          </cell>
        </row>
        <row r="14873">
          <cell r="B14873" t="str">
            <v>CARNES E AVES</v>
          </cell>
          <cell r="C14873" t="str">
            <v>(-) Custo dos produtos vendidos (CMV)</v>
          </cell>
          <cell r="I14873" t="str">
            <v>julho</v>
          </cell>
          <cell r="N14873">
            <v>1691.25</v>
          </cell>
        </row>
        <row r="14874">
          <cell r="B14874" t="str">
            <v>LATICINIOS / OVOS</v>
          </cell>
          <cell r="C14874" t="str">
            <v>(-) Custo dos produtos vendidos (CMV)</v>
          </cell>
          <cell r="I14874" t="str">
            <v>julho</v>
          </cell>
          <cell r="N14874">
            <v>689.32</v>
          </cell>
        </row>
        <row r="14875">
          <cell r="B14875" t="str">
            <v>CARNES E AVES</v>
          </cell>
          <cell r="C14875" t="str">
            <v>(-) Custo dos produtos vendidos (CMV)</v>
          </cell>
          <cell r="I14875" t="str">
            <v>julho</v>
          </cell>
          <cell r="N14875">
            <v>192.83</v>
          </cell>
        </row>
        <row r="14876">
          <cell r="B14876" t="str">
            <v>CARNES E AVES</v>
          </cell>
          <cell r="C14876" t="str">
            <v>(-) Custo dos produtos vendidos (CMV)</v>
          </cell>
          <cell r="I14876" t="str">
            <v>julho</v>
          </cell>
          <cell r="N14876">
            <v>1503</v>
          </cell>
        </row>
        <row r="14877">
          <cell r="B14877" t="str">
            <v>LATICINIOS / OVOS</v>
          </cell>
          <cell r="C14877" t="str">
            <v>(-) Custo dos produtos vendidos (CMV)</v>
          </cell>
          <cell r="I14877" t="str">
            <v>julho</v>
          </cell>
          <cell r="N14877">
            <v>305.25</v>
          </cell>
        </row>
        <row r="14878">
          <cell r="B14878" t="str">
            <v>PESCADOS</v>
          </cell>
          <cell r="C14878" t="str">
            <v>(-) Custo dos produtos vendidos (CMV)</v>
          </cell>
          <cell r="I14878" t="str">
            <v>julho</v>
          </cell>
          <cell r="N14878">
            <v>4840</v>
          </cell>
        </row>
        <row r="14879">
          <cell r="B14879" t="str">
            <v>ENLATADOS E CONSERVAS</v>
          </cell>
          <cell r="C14879" t="str">
            <v>(-) Custo dos produtos vendidos (CMV)</v>
          </cell>
          <cell r="I14879" t="str">
            <v>julho</v>
          </cell>
          <cell r="N14879">
            <v>300</v>
          </cell>
        </row>
        <row r="14880">
          <cell r="B14880" t="str">
            <v>PAES, MASSAS E SALGADOS</v>
          </cell>
          <cell r="C14880" t="str">
            <v>(-) Custo dos produtos vendidos (CMV)</v>
          </cell>
          <cell r="I14880" t="str">
            <v>julho</v>
          </cell>
          <cell r="N14880">
            <v>697.24</v>
          </cell>
        </row>
      </sheetData>
      <sheetData sheetId="2"/>
      <sheetData sheetId="3"/>
      <sheetData sheetId="4">
        <row r="3">
          <cell r="A3" t="str">
            <v>Rótulos de Linha</v>
          </cell>
        </row>
      </sheetData>
    </sheetDataSet>
  </externalBook>
</externalLink>
</file>

<file path=xl/persons/person.xml><?xml version="1.0" encoding="utf-8"?>
<personList xmlns="http://schemas.microsoft.com/office/spreadsheetml/2018/threadedcomments" xmlns:x="http://schemas.openxmlformats.org/spreadsheetml/2006/main">
  <person displayName="Johnny" id="{0059BA2D-3B3C-4879-88BC-590F0699C4F8}" userId="S::Johnny@meeteat.com.br::84d6a148-d94d-469c-9d90-250f7917bf3f" providerId="AD"/>
  <person displayName="Alexandre  Itner" id="{6CBD16F8-55C3-4165-98F7-9072A65D1844}" userId="S::alexandreitner@meeteat.com.br::05a02f88-f402-43a3-92f2-4f9dfcdd888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5.728159259263" createdVersion="8" refreshedVersion="8" minRefreshableVersion="3" recordCount="1161" xr:uid="{79B94870-309C-4BE5-AB6B-32B35488C998}">
  <cacheSource type="worksheet">
    <worksheetSource ref="A1:Q1048576" sheet="Inventário"/>
  </cacheSource>
  <cacheFields count="17">
    <cacheField name="Fantasia" numFmtId="0">
      <sharedItems containsBlank="1"/>
    </cacheField>
    <cacheField name="Data Base" numFmtId="0">
      <sharedItems containsNonDate="0" containsDate="1" containsString="0" containsBlank="1" minDate="2026-01-31T00:00:00" maxDate="2026-04-01T00:00:00"/>
    </cacheField>
    <cacheField name="Item" numFmtId="0">
      <sharedItems containsString="0" containsBlank="1" containsNumber="1" containsInteger="1" minValue="1000005" maxValue="5000270"/>
    </cacheField>
    <cacheField name="Descrição Item" numFmtId="0">
      <sharedItems containsBlank="1" count="475">
        <s v="ABOBORA CABOTCHA - KG"/>
        <s v="ABOBRINHA ITALIANA - KG"/>
        <s v="ACELGA CHINESA (BOK CHOY) - KG"/>
        <s v="ACIDO CITRICO - KG"/>
        <s v="ACUCAR CONFEITEIRO - KG"/>
        <s v="ACUCAR DEMERARA - KG"/>
        <s v="ACUCAR REFINADO - KG"/>
        <s v="AGAR AGAR EM PO - KG"/>
        <s v="AGUA PANNA 500ML - UN"/>
        <s v="AGUA SAN PELLEGRINO 500ML - UN"/>
        <s v="ALECRIM - KG"/>
        <s v="ALHO INTEIRO ROXO - KG"/>
        <s v="ALHO PORO - KG"/>
        <s v="AMENDOAS TORRADAS LAMINADAS - KG"/>
        <s v="AMIDO DE MILHO - KG"/>
        <s v="APERITIVO ANGOSTURA - LT"/>
        <s v="APERITIVO APEROL 750ML - LT"/>
        <s v="APERITIVO CAMPARI 998ML - LT"/>
        <s v="APERITIVO CYNAR 900ML - LT"/>
        <s v="APERITIVO FERNET BRANCA FRATELLI 750ML - LT"/>
        <s v="APERITIVO LILLET BLANC 700ML - LT"/>
        <s v="APERITIVO NOILLY PRAT DRY 750ML - LT"/>
        <s v="APERITIVO PEYCHAUD 148ML - LT"/>
        <s v="APERITIVO PISCO CAPEL RESERVADO 700ML - LT"/>
        <s v="APERITIVO RAMAZZOTTI AMARO 700ML - LT"/>
        <s v="ARROZ BRANCO TP1 - KG"/>
        <s v="ARROZ TIPO ARBOREO - KG"/>
        <s v="ATUM LOMBO M FRESCO - KG"/>
        <s v="ATUM RALADO EM CONSERVA - KG"/>
        <s v="AVELA EM GRAOS - KG"/>
        <s v="AZEITE EXTRA VIRGEM COZINHA - LT"/>
        <s v="BACALHAU LOMBO - KG"/>
        <s v="BATATA INGLESA LAVADA - KG"/>
        <s v="BERINJELA COMUM - KG"/>
        <s v="CACAU EM PO 100% - KG"/>
        <s v="CACHACA ARBOREA AMBURANA 700ML - LT"/>
        <s v="CACHACA ARBOREA BRANCA 700ML - LT"/>
        <s v="CACHACA PRINCESA ISABEL BALSAMICA 700ML - LT"/>
        <s v="CACHACA PRINCESA ISABEL PRATA 750ML - LT"/>
        <s v="CAFE EM PO SOLUVEL - KG"/>
        <s v="CAFE NESPRESSO DESCAFEINADO - UN"/>
        <s v="CAFE NESPRESSO LEGGERO - UN"/>
        <s v="CAMARAO ROSA 11/15 INTEIRO - KG"/>
        <s v="CEBOLA BRANCA - KG"/>
        <s v="CEBOLA ROXA - KG"/>
        <s v="CEBOULETE - KG"/>
        <s v="CENOURA COMUM - KG"/>
        <s v="CHAMP. DOM PERIGNON BLANC VINTAGE - GF"/>
        <s v="CHAMP. LOUIS ROEDERER CRISTAL BRUT 750 ML - GF"/>
        <s v="CHAMP. VEUVE CLICQUOT BRUT 750ML - GF"/>
        <s v="CHOCOLATE EM PO 33% CACAU - KG"/>
        <s v="CHOCOLATE EM PO 54% CACAU - KG"/>
        <s v="COCA COLA KS 250ML - UN"/>
        <s v="COCA COLA ZERO KS 250ML - UN"/>
        <s v="COGUMELO FUNGHI SECO - KG"/>
        <s v="COGUMELO PORTO BELO - KG"/>
        <s v="CORANTE EM PO BRANCO - KG"/>
        <s v="CORANTE EM PO PRETO - KG"/>
        <s v="CORANTE EM PO VERDE - KG"/>
        <s v="CREME DE AVELA - KG"/>
        <s v="CREME DE LEITE FRESCO 35% - KG"/>
        <s v="CREME ESTABILIZANTE QUENTE - KG"/>
        <s v="DENVER BOVINO 300G - KG"/>
        <s v="DESMOLDANTE SPRAY 400G - UN"/>
        <s v="DEXTROSE EM PO - KG"/>
        <s v="ENDRODILL - KG"/>
        <s v="ERVA DOCE - KG"/>
        <s v="ESP. ALBUQUERQUE NATURE DAVO 750ML - GF"/>
        <s v="ESP. ASOLO PROSECCO BRUT - GF"/>
        <s v="ESP. FARFALLA BRUT  750ML - LT"/>
        <s v="ESP. FREIXENET DESALCOOLIZADO 750ML - LT"/>
        <s v="ESP. KRUG CUVEE BRUT 750ML - GF"/>
        <s v="ESP. LH ZANINI NATURE 750ML - GF"/>
        <s v="ESP. RUINART BRUT ROSE 750ML - GF"/>
        <s v="ESP. VALLONTANO BRUT 375ML - GF"/>
        <s v="ESP. VALLONTANO BRUT 750ML - GF"/>
        <s v="ESP. VALLONTANO ROSE 750ML - GF"/>
        <s v="ESPESSANTE PECTINA - KG"/>
        <s v="EXTRATO DE TOMATE - LT"/>
        <s v="FARINHA DE AMENDOA - KG"/>
        <s v="FARINHA DE TRIGO PREMIUM - KG"/>
        <s v="FARINHA DE TRIGO TIPO 00 - KG"/>
        <s v="FARINHA PANKO - KG"/>
        <s v="FARINHA SEMOLA DE TRIGO DURUM - KG"/>
        <s v="FAVA DE BAUNILHA - KG"/>
        <s v="FECULA DE BATATA - KG"/>
        <s v="FEIJAO CARIOCA - KG"/>
        <s v="FEIJAO PRETO - KG"/>
        <s v="FERMENTO BIOLOGICO FRESCO - KG"/>
        <s v="FERMENTO QUIMICO SECO - KG"/>
        <s v="FIBRAPLUS EM PO - KG"/>
        <s v="FILE DE ROBALO - KG"/>
        <s v="FOIE GRAS - KG"/>
        <s v="FOLHA DE ARROZ - KG"/>
        <s v="FRAMBOESA CONGELADO - KG"/>
        <s v="GELATINA EM PO SEM SABOR - KG"/>
        <s v="GELO RETANGULO 50X65MM - UN"/>
        <s v="GF CONHAQUE MARTELL VSOP 700ML - LT"/>
        <s v="GF CONHAQUE REMY MARTIN VSOP 700ML - LT"/>
        <s v="GIN BOMBAY SAPPHIRE 750ML - LT"/>
        <s v="GIN HENDRICKS 750ML - LT"/>
        <s v="GIN THE BOTANIST SCOTH 700ML - LT"/>
        <s v="GLUCOSE EM PO - KG"/>
        <s v="GUANCIALE SUINO - KG"/>
        <s v="HORTELA - KG"/>
        <s v="LEITE CONDENSADO TRADICIONAL - KG"/>
        <s v="LEITE EM PO - KG"/>
        <s v="LEITE INTEGRAL - LT"/>
        <s v="LICOR 43 700ML - LT"/>
        <s v="LICOR AMARO MONTENEGRO 750ML - LT"/>
        <s v="LICOR BAILEYS 750ML - LT"/>
        <s v="LICOR CASSIS GABRIEL BOURDIER 700ML - LT"/>
        <s v="LICOR COINTREAU 700ML - LT"/>
        <s v="LICOR DISARONO 700ML - LT"/>
        <s v="LICOR ERVAS ABADIA SAN BASILE 750ML - LT"/>
        <s v="LICOR FRANGELICO 700ML - LT"/>
        <s v="LICOR LIMONCELLO MOLINARI D CAPRI 700ML - LT"/>
        <s v="LICOR MARASCHINO LUXARGO 750ML - LT"/>
        <s v="LICOR SAINT GERMAIN 750ML - LT"/>
        <s v="LICOR TIA MARIA CAFE 700ML - LT"/>
        <s v="LIMAO SICILIANO - KG"/>
        <s v="LIMAO TAHITI - KG"/>
        <s v="LINGUICA CODEGUIM DEFUMADA - KG"/>
        <s v="LINGUICA TOSCANA - KG"/>
        <s v="LOURO FOLHA - KG"/>
        <s v="MANGA PALMER - KG"/>
        <s v="MANTEIGA BLOCO SEM SAL - KG"/>
        <s v="MANTEIGA DE CACAU - KG"/>
        <s v="MASSA SECA ESPAGUETE N.8 COM OVOS - KG"/>
        <s v="MEL DE ABELHA SILVESTRE - KG"/>
        <s v="MOLHO MOSTARDA DIJON - KG"/>
        <s v="MOSTARDA AMARELA - KG"/>
        <s v="NOZES QUARTOS - KG"/>
        <s v="OLEO DE ALGODAO FRITADEIRA - LT"/>
        <s v="OLEO DE CANOLA - LT"/>
        <s v="OLEO DE SOJA - LT"/>
        <s v="OVAS BOTTARGA INTEIRA +/- 100G - KG"/>
        <s v="PALETA DE CORDEIRO - KG"/>
        <s v="PAO DE FERMENTACAO NATURAL - KG"/>
        <s v="PASTA DE BAUNILHA - KG"/>
        <s v="PASTA DE BAUNILHA NATURAL - LT"/>
        <s v="PEIXE VIEIRA PERU 10/20 - KG"/>
        <s v="PIMENTAO AMARELO - KG"/>
        <s v="PIMENTAO VERMELHO - KG"/>
        <s v="PISTACHE CRU - KG"/>
        <s v="PO PARA DECORACAO - KG"/>
        <s v="POLENTA ITALIANA TRADICIONAL - KG"/>
        <s v="POLVO INTEIRO M - KG"/>
        <s v="PRESUNTO CRU JAMOM INTEIRO - KG"/>
        <s v="PURE SABOR PESSEGO - LT"/>
        <s v="QUEIJO BRIE - KG"/>
        <s v="QUEIJO FONTINA - KG"/>
        <s v="QUEIJO GORGONZOLA - KG"/>
        <s v="QUEIJO GRUYERE - KG"/>
        <s v="QUEIJO MASCARPONE - KG"/>
        <s v="QUEIJO MUSSARELA - KG"/>
        <s v="QUEIJO MUSSARELLA SFOGLIA - KG"/>
        <s v="QUEIJO PARMESAO GRANA PADANO - KG"/>
        <s v="QUEIJO PARMESAO TRADICIONAL - KG"/>
        <s v="QUEIJO PECORINO - KG"/>
        <s v="QUEIJO TULHA - KG"/>
        <s v="RUM HAVANA 3A 750ML - LT"/>
        <s v="RUM HAVANA CLUB 7A 750ML - LT"/>
        <s v="RUM ZACAPA 23A 750ML - LT"/>
        <s v="SAKE AZUMA 740ML - LT"/>
        <s v="SAL GROSSO - KG"/>
        <s v="SAL MALDON MARINHO EM FLOCOS - KG"/>
        <s v="SAL REFINADO IODADO - KG"/>
        <s v="SALSAO - KG"/>
        <s v="SALVIA - KG"/>
        <s v="SORBITOL EM PO - KG"/>
        <s v="SUCO PRONTO CRANBERRY - LT"/>
        <s v="SUCO PRONTO DE CAJU - LT"/>
        <s v="SUCO PRONTO DE TOMATE - LT"/>
        <s v="TEMPERO ACAFRAO EM PO ESPANHOL - KG"/>
        <s v="TEMPERO PIMENTA BRANCA EM GRAO - KG"/>
        <s v="TEMPERO PIMENTA CALABRESA - KG"/>
        <s v="TEMPERO PIMENTA PRETA EM GRAOS - KG"/>
        <s v="TEMPERO PIMENTA ROSA EM GRAOS - KG"/>
        <s v="TEQUILA DON JULIO 1942 750ML - LT"/>
        <s v="TEQUILA DON JULIO ANEJO 750ML - LT"/>
        <s v="TEQUILA DON JULIO BLANCA 750ML - LT"/>
        <s v="TEQUILA DON JULIO REPOSADO 750ML - LT"/>
        <s v="TOMATE MOLHO - KG"/>
        <s v="TOMATE PELADO EM CONSERVA - KG"/>
        <s v="TOMATE SALADA - KG"/>
        <s v="TOMILHO - KG"/>
        <s v="TONICA SCHWEPPES 350ML LATA - UN"/>
        <s v="TONICA SCHWEPPES ZERO 350ML LATA - UN"/>
        <s v="TRANSGLUTAMINASE MOLECULAR - KG"/>
        <s v="V. BR ABBONA MARZIANO ROERO 750ML - GF"/>
        <s v="V. BR ALLO ALVARINHO LOUREIRO 750ML - GF"/>
        <s v="V. BR BARISTA CHANDONNAY 750ML - GF"/>
        <s v="V. BR BASA RUEDA 750ML - GF"/>
        <s v="V. BR BOYA SAV BLANC 750ML - GF"/>
        <s v="V. BR CAMPAGNOLA DELLE VENEZIE PINOT GRIGIO 375ML - GF"/>
        <s v="V. BR CAPOFARO MALVASIA DI SALINA 500ML - GF"/>
        <s v="V. BR CARMEN INSIGNE SAUVIGNON BLANC 375ML - GF"/>
        <s v="V. BR CHATEAU PILLET 750ML - GF"/>
        <s v="V. BR DELLE VENEZIE PINOT GRIGIO 750ML - GF"/>
        <s v="V. BR DOMDECHANT WERNER HOCHHEIM RIESLING TROCKEN VDP. ORTSWEIN 750ML - GF"/>
        <s v="V. BR DOMDECHAT WERNER 750ML - GF"/>
        <s v="V. BR DOPFF AU MOULIN 750ML - GF"/>
        <s v="V. BR EL ENEMIGO SEMILLON 750ML - GF"/>
        <s v="V. BR FALERIO SALADINI"/>
        <s v="V. BR GRAPPA UNICA 500ML - GF"/>
        <s v="V. BR GRECO DI TUFO DOCG 750ML - GF"/>
        <s v="V. BR JEREZ AMONTILLADO 750ML - GF"/>
        <s v="V. BR JOSEPH DROUHIN CHADONNAY 750ML - GF"/>
        <s v="V. BR LA PETITE PERRIERE SAUV. BLANC 750ML - GF"/>
        <s v="V. BR LA VIEILLE BLANC 375ML - GF"/>
        <s v="V. BR LE CABANON DES ALEXANDRINS VIOGNIER 750ML - GF"/>
        <s v="V. BR LOCA CIUCA PECORINO 750ML - GF"/>
        <s v="V. BR LUCA CHANDONNAY 750ML - GF"/>
        <s v="V. BR LUIS PATO MARIA GOMES 375ML - GF"/>
        <s v="V. BR LUIS PATO MARIA GOMES 750ML - GF"/>
        <s v="V. BR MACON-VILLAGES 750ML - GF"/>
        <s v="V. BR MONTE DOIRO 750ML - GF"/>
        <s v="V. BR MOULIN DE GASSAC CHARDONNAY 750ML - GF"/>
        <s v="V. BR MUSCADET SUR LIE 750 ML - GF"/>
        <s v="V. BR NOTIOS WHITE 750ML - GF"/>
        <s v="V. BR PISANO CISPLANTINO 750ML - GF"/>
        <s v="V. BR REGALEALI BIANCO 750 ML GF"/>
        <s v="V. BR ROBERTSON WINERY 750ML - GF"/>
        <s v="V. BR THE Y SERIES SAUVIGNON BLANC 750ML - GF"/>
        <s v="V. BR TISTIN ROERO 750ML - GF"/>
        <s v="V. BR VALLONTANO CHARDONNAY 750ML - GF"/>
        <s v="V. BR VINA BUJANDA 750ML - GF"/>
        <s v="V. RS  STUDIO BY MIRAVAL IGP 750ML - GF"/>
        <s v="V. RS A DAUSSIERES 750ML - GF"/>
        <s v="V. RS BAYANEGRA TEMPRANILLO 750ML - GF"/>
        <s v="V. RS CHATEAU ROUTAS 375ML - GF"/>
        <s v="V. RS COELHEIROS 750ML - GF"/>
        <s v="V. RS D AUSSIERES 750ML - GF"/>
        <s v="V. RS LAGOALVA 750ML - GF"/>
        <s v="V. RS REGALEALI  LE ROSE NEROLLO 750ML - GF"/>
        <s v="V. TT  GOTIM BRU 750 ML"/>
        <s v="V. TT  ZAGALOS RESERVAS 750ML - GF"/>
        <s v="V. TT AL MUVEDRE 750 ML"/>
        <s v="V. TT ALTANO 375ML - GF"/>
        <s v="V. TT AMAYNA PINOT NOIR 750ML - GF"/>
        <s v="V. TT BADIA COLTIBUONO CHIANTI CLASSICO 750ML - GF"/>
        <s v="V. TT CARMEN INSIGNE CABERNET SAUVIGNON 375 ML - GF"/>
        <s v="V. TT CATENA APPELLATION LULUNTA 750ML - GF"/>
        <s v="V. TT CATENA MALBEC 375ML - GF"/>
        <s v="V. TT CEPA GAVILAN CRIAZA 750ML - GF"/>
        <s v="V. TT CHARTRON LA FLEUR 375ML - GF"/>
        <s v="V. TT CHATEAU DE HAUTE-SERRE LUCTER 750ML - GF"/>
        <s v="V. TT CHATEAU DE MUSSET CUVEE COMPOSTELLE 750ML - GF"/>
        <s v="V. TT CHATEAU SIGOGNAC 750ML GF"/>
        <s v="V. TT CHIANTI GENTILESCO SANGIOVESE 750ML - GF"/>
        <s v="V. TT COELHEIROS ANTAO VAZ 750ML - GF"/>
        <s v="V. TT COELHEIROS TAPADA 750ML - GF"/>
        <s v="V. TT COPA REAL ORO 750ML - GF"/>
        <s v="V. TT CORRIENTE TEMO RODRIGUEZ 750ML - GF"/>
        <s v="V. TT CRIACAO LH ZANINI 750ML - GF"/>
        <s v="V. TT DEHESA LA GRANJA 750ML - GF"/>
        <s v="V. TT DO PORTO MESSIAS RUBY 750ML - LT"/>
        <s v="V. TT DO PORTO TAWNY GRAHAN 10A 750ML - LT"/>
        <s v="V. TT DOGLIANI SAN LUIGI 750ML - GF "/>
        <s v="V. TT EL ENEMIGO SYARAH 750ML - GF"/>
        <s v="V. TT EL ENEMIGO SYRAH 750ML - GF"/>
        <s v="V. TT EPICURO ROMA 750ML - GF"/>
        <s v="V. TT FAMILLE PERRIN COTES-DU-RHONE 1,5L"/>
        <s v="V. TT GRAHAM S 10A TOURINGA 750ML - LT"/>
        <s v="V. TT GROTTA CARIGNANO ROSSA DEL 750ML - GF"/>
        <s v="V. TT KADETTE CAPE BLEND 750ML - GF"/>
        <s v="V. TT LA POSTA PAULUCCI MALBEC 750ML - GF"/>
        <s v="V. TT LA VIEILLE FERME BLANC 750ML - GF"/>
        <s v="V. TT LAPOSTOLLE APALTA 750ML - GF"/>
        <s v="V. TT LAPOSTOLLE CUVEE ALEXANDRE 750ML - GF"/>
        <s v="V. TT LOCA CIUCA ROSSO PECORINO 750ML - GF"/>
        <s v="V. TT LOS VASCOS CROMAS GRAN 750ML - GF"/>
        <s v="V. TT LUCA SYRAH 2021 750ML - GF"/>
        <s v="V. TT MARSALA SUPERIORE PORTO 750ML - GF"/>
        <s v="V. TT MASTRO IGT 750ML - GF"/>
        <s v="V. TT MEANDRO DO VALE MEAO BLEND 750ML - GF"/>
        <s v="V. TT MOULIN GASSAC SYRAH 750ML -  GF"/>
        <s v="V. TT ON THE ROAD MERLOT 750ML - GF"/>
        <s v="V. TT PADRILLOS PINOT 750ML - GF"/>
        <s v="V. TT PETIT CARO 750ML GF"/>
        <s v="V. TT PISANO RPF PETIT VERDOT 750ML - GF"/>
        <s v="V. TT PORTO MEANDRO FINEST RESERVE 750ML - GF"/>
        <s v="V. TT PRAZO DE RORIZ 750 ML"/>
        <s v="V. TT PRIMITIVO DI MANDURIA MASSERIA TRAJONE 750 ML - GF"/>
        <s v="V. TT QUINTA DA PONTE PEDRINHA 750ML - GF"/>
        <s v="V. TT QUINTA DO MONTE DOIRO 750 ML"/>
        <s v="V. TT QUINTA LAGOALVA SYRAH 750 ML"/>
        <s v="V. TT RIO DE LOS PAJAROS RES 750ML - GF"/>
        <s v="V. TT ROSSO DI MONTEFALCO RES 750ML - GF"/>
        <s v="V. TT SALADINI ROSSO PICENO 750ML - GF"/>
        <s v="V. TT SASSICAIA SAN GUIDO 750ML - GF"/>
        <s v="V. TT SASSOALORO IGT TOSCANO 375ML - GF"/>
        <s v="V. TT SEGNO CIRO CLASSICO 750ML - GF"/>
        <s v="V. TT SPERI VALPOLICELLA RIPASSO 750ML - GF"/>
        <s v="V. TT TIKAL AMORIO 750ML -GF"/>
        <s v="V. TT VALLONTANO RESERVA CABERNET 750ML - GF"/>
        <s v="V. TT VIEUX CHANTEAU SAINT ANDRE"/>
        <s v="V. TT VINA BUJANDA 375ML - GF"/>
        <s v="V. TT YALUMBA BAROSSA 750ML - GF"/>
        <s v="V. TT YALUMBA Y SERIES SAUVINGNO 750ML - GF"/>
        <s v="VERMUTH CARPANO ANTICA FORMULA 1L - LT"/>
        <s v="VERMUTH CINZANO 1757 750ML - LT"/>
        <s v="VERMUTH CINZANO ROSSO 750ML - LT"/>
        <s v="VINAGRE ACETO BALSAMICO - LT"/>
        <s v="VINAGRE DE ARROZ - LT"/>
        <s v="VINAGRE DE VINHO BRANCO - LT"/>
        <s v="VINHO BRANCO COZINHA - LT"/>
        <s v="VINHO TINTO COZINHA - LT"/>
        <s v="VODKA ABSOLUT 1LT - LT"/>
        <s v="VODKA ABSOLUT VANILLA 750ML - LT"/>
        <s v="VODKA BELVEDERE PURE 700ML - LT"/>
        <s v="VODKA GREY GOOSE 750ML - LT"/>
        <s v="VODKA HAKU 700ML - LT"/>
        <s v="WHISKY BUCHANANS 1LT - LT"/>
        <s v="WHISKY CHIVAS 12A 1LT - LT"/>
        <s v="WHISKY CHIVAS 18A 750ML - LT"/>
        <s v="WHISKY DEWARS 12A 750ML - LT"/>
        <s v="WHISKY JIM BEAM WHITE 1L - LT"/>
        <s v="WHISKY JW DOUBLE BLACK 1LT - LT"/>
        <s v="WHISKY MACALLAN 12A 700ML - LT"/>
        <s v="WHISKY MACALLAN 15A 700ML - LT"/>
        <s v="WHISKY WOODFORD RESERVA 750ML - LT"/>
        <s v="XAROPE GLUCOSE - KG"/>
        <s v="XAROPE MACADAMIA - LT"/>
        <s v="XAROPE MELANCIA - LT"/>
        <s v="PROD. AGUA DE TOMATE MDNA - KG"/>
        <s v="PROD. ATUM MDNA - KG"/>
        <s v="PROD. AVELA CARAMELIZADA CONFEITARIA - KG"/>
        <s v="PROD. AZEITE VERDE MDNA - LT"/>
        <s v="PROD. BARRIGA DE PORCO MDNA - KG"/>
        <s v="PROD. BATUTA DE TOMATE MDNA - KG"/>
        <s v="PROD. BISQUE MDNA - KG"/>
        <s v="PROD. BRIOCHE CONFEITARIA - KG"/>
        <s v="PROD. BURRATA MDNA - KG"/>
        <s v="PROD. CALDA BASE CONFEITARIA - KG"/>
        <s v="PROD. CALDA DE CHOCOLATE CONFEITARIA - KG"/>
        <s v="PROD. CALDA DE RUM CONFEITARIA - KG"/>
        <s v="PROD. CALDO DE RABADA MDNA - KG"/>
        <s v="PROD. CAMARAO ROSA MDNA - KG"/>
        <s v="PROD. CAPONATA MDNA - KG"/>
        <s v="PROD. CARAMELO SALGADO CONFEITARIA - KG"/>
        <s v="PROD. CARNE DE PATO MDNA - KG"/>
        <s v="PROD. CHOCOLATE CRISTAL CONFEITARIA - KG"/>
        <s v="PROD. CHORIZO SOUS VIDE MDNA - KG"/>
        <s v="PROD. CORDEIRO PRENSADO MDNA - KG"/>
        <s v="PROD. CREME ALHO NEGRO MDNA - KG"/>
        <s v="PROD. CREME CARBONARA - KG"/>
        <s v="PROD. CREME DE MASCARPONE CONFEITARIA - KG"/>
        <s v="PROD. CREME DE POLENTA MDNA - KG"/>
        <s v="PROD. CROCCHETTA BASE MDNA - KG"/>
        <s v="PROD. CRUMBLE CONFEITARIA - KG"/>
        <s v="PROD. CURD DE LIMAO CONFEITARIA - KG"/>
        <s v="PROD. CUSTARD CONFEITARIA - KG"/>
        <s v="PROD. DENVER LAMINADO MDNA - KG"/>
        <s v="PROD. FILE MIGNON MDNA - KG"/>
        <s v="PROD. FINANCEIER CONFEITARIA - KG"/>
        <s v="PROD. FONDUTA QUEIJO FONTINI - KG"/>
        <s v="PROD. GEL DE LARANJA CONFEITARIA - KG"/>
        <s v="PROD. GEL DE LIMAO CONFEITARIA - KG"/>
        <s v="PROD. GELEIA DE FIGO CONFEITARIA - KG"/>
        <s v="PROD. GLACE ANATRA MDNA - KG"/>
        <s v="PROD. GLACE DE CARNE MDNA - KG"/>
        <s v="PROD. GM BAUNILHA CONFEITARIA - KG"/>
        <s v="PROD. GUANCIALE MDNA - KG"/>
        <s v="PROD. LARANJA CRISTAL CONFEITARIA - KG"/>
        <s v="PROD. LASANHA ANATRA MDNA - KG"/>
        <s v="PROD. MAIONESE ATUM MDNA - KG"/>
        <s v="PROD. MANTEIGA BRANCA CONFEITARIA - KG"/>
        <s v="PROD. MANTEIGA NOISETE - KG"/>
        <s v="PROD. MANTEIGA PRETA CONFEITARIA - KG"/>
        <s v="PROD. MANTEIGA VERDE CONFEITARIA - KG"/>
        <s v="PROD. MASSA FRESCA MDNA - KG"/>
        <s v="PROD. MASSA RECHEADA CAPELETTI MDNA - KG"/>
        <s v="PROD. MOLHO DE TOMATE MDNA - KG"/>
        <s v="PROD. MOUSE FOIE GRAS MDNA - KG"/>
        <s v="PROD. NAMELAKA DE AVELA CONFEITARIA - KG"/>
        <s v="PROD. PEITO DE PATO MDNA - KG"/>
        <s v="PROD. PELE DE PORCO MDNA - KG"/>
        <s v="PROD. PICLES DE ABOBORA MDNA - KG"/>
        <s v="PROD. PICLES DE ERVA DOCE MDNA - KG"/>
        <s v="PROD. PICLES DE MELAO MDNA - KG"/>
        <s v="PROD. POLVO COZIDO MDNA - KG"/>
        <s v="PROD. PURE DE ABOBORA MDNA - KG"/>
        <s v="PROD. PURE DE LIMAO MDNA - LT"/>
        <s v="PROD. RECHEIO DE COSTELA MDNA - KG"/>
        <s v="PROD. SAL DE ALCAPARRAS MDNA - KG"/>
        <s v="PROD. SALSA TRUFADA - KG"/>
        <s v="PROD. SOUR MOSTARDA MDNA - KG"/>
        <s v="PROD. SUPPLI RECHEADO MDNA - KG"/>
        <s v="PROD. SUSPIRO CONFEITARIA - KG"/>
        <s v="PROD. TORTA DE QUIEIJO CONFEITARIA - KG"/>
        <s v="PROD. TUILE DE CHOCOLATE CONFEITARIA - KG"/>
        <s v="PROD. VINAGRETE DE TINTA DE LULA MDNA - KG"/>
        <s v="ALHO DESCASCADO NEGRO - KG"/>
        <s v="AZEITE EXTRA VIRGEM SALAO - LT"/>
        <s v="BABY LEAF BRASIL 180G - KG"/>
        <s v="BACON SUINO FATIADO - KG"/>
        <s v="BATATA PALHA TRADICIONAL - KG"/>
        <s v="BELDROEGA 180GR - KG"/>
        <s v="BURRATA GRANDE 170G - KG"/>
        <s v="CAFE EM PO - KG"/>
        <s v="CAFE NESPRESSO RISTRETO - UN"/>
        <s v="CHOCOLATE GOTAS BRANCO 32% CALLEBAUT - KG"/>
        <s v="COENTRO - KG"/>
        <s v="COGUMELO PARIS IN NATURA - KG"/>
        <s v="COGUMELOS SHITAKE IN NATURA - KG"/>
        <s v="COMINHO PRONTO - KG"/>
        <s v="CORANTE EM PO LARANJA - KG"/>
        <s v="COUVE MANTEIGA - KG"/>
        <s v="FARINHA DE MANDIOCA CRUA FINA - KG"/>
        <s v="FOLHA DE CAPUZIN MINI 100GR - KG"/>
        <s v="IOGURTE NATURAL - KG"/>
        <s v="MELAO AMARELO - KG"/>
        <s v="MENTA - KG"/>
        <s v="MOLHO BARBECUE - KG"/>
        <s v="MOLHO DEMI GLACE - KG"/>
        <s v="OVOS DE GALINHA CAIPIRA - UN"/>
        <s v="PROD. BACON MANTA MEET - KG"/>
        <s v="PROD. BOMBOM DE CARAMELO CONFEITARIA - KG"/>
        <s v="PROD. BOMBOM LEMONCELLO CONFEITARIA - KG"/>
        <s v="PROD. ESPUMA DE QUEIJO MDNA - KG"/>
        <s v="PROD. GELATO DE MENTA CONFEITARIA - KG"/>
        <s v="PROD. SORBET DE MANGA CONFEITARIA - KG"/>
        <s v="QUEIJO STRACCIATELLA DE BUFALA E VACA - KG"/>
        <s v="TEMPERO COLORAL - KG"/>
        <s v="TRUFA NEGRA FRESCA - KG"/>
        <s v="VINAGRE DE MACA - LT"/>
        <s v="GELO RETANGULO 30X30X130MM - UN"/>
        <s v="RUM BACARDI PRATA 980ML - LT"/>
        <s v="SUCO PRONTO DE UVA INTEGRAL 300ML - UN"/>
        <s v="V. BR FONTALEONI VERNACCIA DI SAN GIMIGNANO 750ML - GF"/>
        <s v="V. BR JEREZ MANZANILLA 750ML - LT"/>
        <s v="V. BR LUCA CHARDONNAY 750ML - GF"/>
        <s v="VERMUTH CARPANO ROSSO 950ML - LT"/>
        <s v="VODKA SKYY 750/980ML - LT"/>
        <s v="WHISKY JIM BEAM RYE 700ML - LT"/>
        <s v="ACUCAR INVERTIDO - KG "/>
        <s v="ALCAPARRAS MIUDA EM CONSERVA - KG"/>
        <s v="BACON SUINO MANTA ESPECIAL - KG"/>
        <s v="BANANA NANICA - KG"/>
        <s v="BATATA ASTERIX - KG"/>
        <s v="BISTECA SUINO FUNCIONARIO - KG"/>
        <s v="CHA (SABORES SORTIDOS) - UN"/>
        <s v="CHOCOLATE BARRA MEIO AMARGO 40% - KG"/>
        <s v="CHOCOLATE GOTAS AMARGO CALLEBAUT - KG"/>
        <s v="CHOCOLATE GOTAS AO LEITE CALLEBAUT - KG"/>
        <s v="CHOCOLATE GOTAS BRANCO - KG"/>
        <s v="COSTELA BOVINA JANELA - KG"/>
        <s v="COSTELA SUINA - KG"/>
        <s v="COXAO MOLE EM ISCAS - KG"/>
        <s v="CREMA BALSAMICO TRUFADO 150ML - LT"/>
        <s v="LARANJA BAHIA - KG"/>
        <s v="LARANJA PERA - KG"/>
        <s v="LARGATO BOVINO - KG"/>
        <s v="LINGUICA PAIO - KG"/>
        <s v="MASSA SECA PENNE GRANO DURO - KG"/>
        <s v="MILHO VERDE EM CONSERVA - KG"/>
        <s v="MOLHO TOMATE PELADO - KG"/>
        <s v="NEUTRO EM PO - KG"/>
        <s v="OVOS DE GALINHA BRANCO - UN"/>
        <s v="PIMENTA DEDO DE MOCA - KG"/>
        <s v="PIMENTA MALAGUETA - KG"/>
        <s v="PRESUNTO CRU DE PARMA - KG"/>
        <s v="PROD. LASANHA CLASSICA MDNA - KG"/>
        <s v="PROD. PASTA BERINGELA MDNA - KG"/>
        <s v="PROD. RECHEIO GEMA MDNA - KG"/>
        <s v="PROD. RECHEIO ZUCCA MDNA - KG"/>
        <s v="PROD. XAROPE DE ACUCAR SIMPLES - LT"/>
        <s v="SALSA TRUFADA NEGRA - KG"/>
        <s v="TARTAPAO NATURAL CLASSICO INTEIRO 600G - KG"/>
        <s v="CERVEJA HEINEKEN LONG 330ML - UN"/>
        <s v="ESP. SALTON BRUT 750ML - GF"/>
        <s v="PURE SABOR YUZU - LT"/>
        <m/>
      </sharedItems>
    </cacheField>
    <cacheField name="Tipo do Item" numFmtId="0">
      <sharedItems containsBlank="1"/>
    </cacheField>
    <cacheField name="Família" numFmtId="0">
      <sharedItems containsBlank="1"/>
    </cacheField>
    <cacheField name="Grande Grupo" numFmtId="0">
      <sharedItems containsBlank="1"/>
    </cacheField>
    <cacheField name="Grupo" numFmtId="0">
      <sharedItems containsBlank="1"/>
    </cacheField>
    <cacheField name="Subgrupo" numFmtId="0">
      <sharedItems containsBlank="1" count="31">
        <s v="MPA. HORTI VERDURAS"/>
        <s v="MPA. HORTI LEGUMES"/>
        <s v="MPA. SECOS E CONSERVAS"/>
        <s v="MPB. AGUAS, REFRI E SUCOS"/>
        <s v="MPA. HORTI DIVERSOS"/>
        <s v="MPB. APERITIVOS E SAKE"/>
        <s v="MPA. PESCADOS"/>
        <s v="MPB. CACHACAS"/>
        <s v="MPB. CHAMPANHES E ESPUMANTES"/>
        <s v="MPA. QUEIJOS  E LATICINIOS"/>
        <s v="MPA. BOVINOS"/>
        <s v="MPA. HORTI CONGELADOS"/>
        <s v="MPB. GIN"/>
        <s v="MPA. SUINOS"/>
        <s v="MPB. LICORES"/>
        <s v="MPA. HORTI FRUTAS"/>
        <s v="MPA. MASSAS"/>
        <s v="MPA. CAPRINOS E OVINOS"/>
        <s v="MPA. PAES"/>
        <s v="MPA. FRIOS E EMBUTIDOS"/>
        <s v="MPB. RUM"/>
        <s v="MPB. TEQUILAS"/>
        <s v="MPB. VINHOS BRANCOS"/>
        <s v="MPB. VINHOS ROSES"/>
        <s v="MPB. VINHOS TINTOS"/>
        <s v="VB. VINHOS TINTOS"/>
        <s v="MPB. VODKAS"/>
        <s v="MPB. WHISKYS"/>
        <s v="PRODUCAO"/>
        <s v="MPB. CERVEJAS"/>
        <m/>
      </sharedItems>
    </cacheField>
    <cacheField name="Q. Saldo" numFmtId="0">
      <sharedItems containsString="0" containsBlank="1" containsNumber="1" minValue="3.0000000000000001E-3" maxValue="380"/>
    </cacheField>
    <cacheField name="V. Custo Medio" numFmtId="0">
      <sharedItems containsString="0" containsBlank="1" containsNumber="1" minValue="6.7000000000000002E-3" maxValue="9616.6666999999998"/>
    </cacheField>
    <cacheField name="V. Saldo Custo Médio" numFmtId="0">
      <sharedItems containsString="0" containsBlank="1" containsNumber="1" minValue="1.3100000000000001E-2" maxValue="5918.77"/>
    </cacheField>
    <cacheField name="Situação" numFmtId="0">
      <sharedItems containsBlank="1"/>
    </cacheField>
    <cacheField name="MÊS COMP" numFmtId="0">
      <sharedItems containsBlank="1" count="4">
        <s v="janeiro 2026"/>
        <s v="fevereiro 2026"/>
        <s v="março 2026"/>
        <m/>
      </sharedItems>
    </cacheField>
    <cacheField name="ANO PAGAMENTO" numFmtId="0">
      <sharedItems containsString="0" containsBlank="1" containsNumber="1" containsInteger="1" minValue="2026" maxValue="2026"/>
    </cacheField>
    <cacheField name="CLASSIFICACAO DRE" numFmtId="0">
      <sharedItems containsBlank="1"/>
    </cacheField>
    <cacheField name="TIPO DESPESA"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9.480275810187" createdVersion="8" refreshedVersion="8" minRefreshableVersion="3" recordCount="539" xr:uid="{0CA1143C-429E-42A8-87A0-6795A6631999}">
  <cacheSource type="worksheet">
    <worksheetSource ref="E2:K541" sheet="B. Despesa"/>
  </cacheSource>
  <cacheFields count="7">
    <cacheField name="Nome do fornecedor/cliente" numFmtId="0">
      <sharedItems count="115">
        <s v="Tarifas Bancárias"/>
        <s v="DISTRIBUIDORA DPRO LTDA"/>
        <s v="JK COM. DE GEN. ALIMENTICIOS LTDA"/>
        <s v="TARTARUGA PANIFICIO MANUAL LTDA"/>
        <s v="ICE4PROS FABRICA DE GELO LTDA."/>
        <s v="COMERCIO DE CARNES PADOVANI LTDA"/>
        <s v="UNIPESC DISTRIBUIDORA DE ALIMENTOS LTDA-EPP"/>
        <s v="Mistral Importadora (Guarulhos)"/>
        <s v="ADDERE HIGIENE"/>
        <s v="DISTUDO"/>
        <s v="NESTLE BRASIL LTDA"/>
        <s v="O REI DAS OVAS COMERCIO DE PESCADOS LTDA"/>
        <s v="FG7 COMERCIO E DISTRIBUICAO DE BEBIDAS"/>
        <s v="CHEFON ECOMMERCE DE UTENSILIOS PARA GASTRONOMIA LTDA"/>
        <s v="S E M BRANCO CASA DE CARNES LTDA - ME"/>
        <s v="ENEL DISTRIBUICAO SAO PAULO"/>
        <s v="GERSON PEREIRA DE PAULO"/>
        <s v="TIIS COMERCIO VAREJISTA DE PECAS  EQUIPAMENTOS E SERVICOS DE"/>
        <s v="TAGME SISTEMAS P/ RESTAURANTES"/>
        <s v="CARLOS CAVALCANTE"/>
        <s v="AMAURI JOAQUIM DA SILVA"/>
        <s v="ALEX RIBEIRO PEREIRA"/>
        <s v="PMD CONSULTORIA E MARKETING"/>
        <s v="DAVI HENRIQUE ITNER DE MEDEIROS (ALEXANDRE)"/>
        <s v="JOSE ANDRE CAVALCANTE"/>
        <s v="JULIANA FARIAS DE MELO"/>
        <s v="ERALDO RODRIGUES DOS SANTOS (GUSTAVO)"/>
        <s v="Salários e Ordenados"/>
        <s v="COLABORADOR EXTRA"/>
        <s v="Aluguéis"/>
        <s v="Sabesp"/>
        <s v="Despesas com Segurança"/>
        <s v="MESO SEGURANÇA E MEDICINA DO TRABALHO"/>
        <s v="FACEBOOK SERVICOS ONLINE "/>
        <s v="GEBARA"/>
        <s v="SKYMAIL SERVIÇO DE COMPUTAÇÃO"/>
        <s v="VICTORIA LONGO KONRATH"/>
        <s v="INCRIVEL MARKETING LTDA"/>
        <s v="ANDRE DECHICHI GROSSI"/>
        <s v="JULIANA NEGRETI"/>
        <s v="CLARO"/>
        <s v="DESIGN TEXTIL"/>
        <s v="IR/INSS"/>
        <s v="FGTS"/>
        <s v="Vale Transporte Funcionário"/>
        <s v="Honorários dos Administradores"/>
        <s v="Assessoria Brasília"/>
        <s v="ITAU"/>
        <s v="(-) ICMS"/>
        <s v="ACQUALOCALE COMERCIAL LTDA"/>
        <s v="LOREAN"/>
        <s v="ACOM SISTEMAS C LTDA"/>
        <s v="HEADCHEF ASSESSORIA DE SEGURANCA DOS ALIMENTOS LTDA"/>
        <s v="MANUTENÇÃO TELHADO"/>
        <s v="VALET CLEITON"/>
        <s v="AGENCIA L. KAMMERSLTDA"/>
        <s v="J.K. COMERCIO DE GENEROS ALIMENTICIOS LTDA"/>
        <s v="PATRICIA APARECIDA AUGUSTO COMERCIO DE PRODUTOS ALIMENTICIOS LTDA"/>
        <s v="MISTRAL IMPORTADORA LTDA"/>
        <s v="S&amp;M BRANCO CASA DE CARNES LTDA"/>
        <s v="12.810.385 JOILSON MORAES SOUSA"/>
        <s v="NESTLE BRASIL LTDA."/>
        <s v="FG7 COMERCIO E DISTRIBUICAO DE BEBIDAS LTDA"/>
        <s v="MAV HORTIFRUTI LTDA"/>
        <s v="LATICINIOS AURICCHIO LTDA"/>
        <s v="MANUTENÇÃO Peças R$ 1.875,00/ Mão de Obra  R$ 800,00"/>
        <s v="MANUTENÇÃO Controlador Tic e Power R$ 1.875,00/ lavagem química R$150,00/Mão de Obra R$ 300,00"/>
        <s v="POPO PESCADOS E DISTRIBUIDORA LTDA"/>
        <s v="SALVICOM COMERCIO E SERVICOS DE PRODUTOS DE INSTRUMENTACAO LTDA"/>
        <s v="D.D.T. SERVICE SOCIEDADE EMPRE"/>
        <s v="KHADUN BARBOSA LIMA"/>
        <s v="BRAKEY COMERCIO DE PRODUTOS DE HIGIENE LTDA"/>
        <s v="ERVAS FINAS HORTICULTURA LTDA"/>
        <s v="CALIMP IMPORTACAO E EXPORTACAO LTDA"/>
        <s v="U2L COMERCIO ELETRONICO LTDA"/>
        <s v="REAL COMERCIAL LTDA"/>
        <s v="DTK COMERCIO DE ALIMENTOS LTDA"/>
        <s v="ALIANCA COMERCIO DE BOBINAS, FITAS E ETIQUETAS LTDA"/>
        <s v="MARCOS RIBAS MATOS"/>
        <s v="HORST KISSMANN LTDA"/>
        <s v="TATIANETATIANE SILVA DOS SANTOS GOMES"/>
        <s v="MINISTERIO DA FAZENDA"/>
        <s v="DANILO PIMENTEL FRANCESCHI SIMOES"/>
        <s v="ADIANTAMENTO "/>
        <s v="VALE TRANSPORTE"/>
        <s v="ANDERSON DOS SANTOS SOARES"/>
        <s v="IPTU"/>
        <s v="O CASAL DE SP MARKETING LTDA"/>
        <s v="MADONNA CUCINA"/>
        <s v="MUSTACHE SERVICOS DE COMUNICACAO"/>
        <s v="GEBARA E DIAS - SOCIEDADE DE ADVOGADOS"/>
        <s v="TARTARUGA PANIFICIO MANUAL"/>
        <s v="CASA DE CARNES BENFICA"/>
        <s v="J.K. COMERCIO DE GENEROS ALIMENTICIOS LT"/>
        <s v="CABANHA INTERLAGOS GOURMET"/>
        <s v="DTK COMERCIO DE ALIMENTOS"/>
        <s v="DI MARINO MAGAZINE LTDA"/>
        <s v="LATICINIOS AURICCHIO"/>
        <s v="PEROLAS CAVIAR"/>
        <s v="ELLEGANZA CRISTAIS"/>
        <s v="TRAMONTINA SUDESTE S.A."/>
        <s v="MISTRAL IMPORTADORA"/>
        <s v="PESCADOS POPO"/>
        <s v="QUALIVE"/>
        <s v="CHEFON ECOMMERCE DE UTENSILIOS PARA GAST"/>
        <s v="CALIMP IMPORTACAO E EXPORTACAO"/>
        <s v="FRANFILI"/>
        <s v="GUIDARA COMERCIO DE ALIMENTOS LTDA"/>
        <s v="ANDERSON PEDRO RIBEIRO"/>
        <s v="REAL COMERCIAL"/>
        <s v="PRIME CLEAN"/>
        <s v="Queijaria Atalaia"/>
        <s v="ALIANCA COMERCIO DE BOBINAS, FITAS E ETI"/>
        <s v="GENERICO ESCRITORIO E INFORMATICA - UN"/>
        <s v="BEST FISH COMERCIO E DISTRIBUICAO DE PES"/>
      </sharedItems>
    </cacheField>
    <cacheField name="Tipo" numFmtId="0">
      <sharedItems containsNonDate="0" containsString="0" containsBlank="1"/>
    </cacheField>
    <cacheField name="Categoria 1" numFmtId="0">
      <sharedItems/>
    </cacheField>
    <cacheField name="Valor na Categoria 1" numFmtId="0">
      <sharedItems containsSemiMixedTypes="0" containsString="0" containsNumber="1" minValue="-19897.66" maxValue="-5.64"/>
    </cacheField>
    <cacheField name="MÊS PAGTO" numFmtId="0">
      <sharedItems count="3">
        <s v="janeiro 2026"/>
        <s v="fevereiro 2026"/>
        <s v="março 2026"/>
      </sharedItems>
    </cacheField>
    <cacheField name="ANO PAGAMENTO" numFmtId="0">
      <sharedItems containsSemiMixedTypes="0" containsString="0" containsNumber="1" containsInteger="1" minValue="2026" maxValue="2026"/>
    </cacheField>
    <cacheField name="CLASSIFICACAO DRE" numFmtId="0">
      <sharedItems count="44">
        <s v="Encargos Bancarios"/>
        <s v="Material de Higiene/ Descartaveis"/>
        <s v="Material Limpeza"/>
        <s v="Material de Embalagens"/>
        <s v="Compra Mês"/>
        <s v="Beneficios"/>
        <s v="Uniforme/EPI"/>
        <s v="Energia Elétrica"/>
        <s v="Rescisões Trabalhistas"/>
        <s v="Serviços TI"/>
        <s v="Sistema e Software OP"/>
        <s v="Prestação de Serviço Pessoa Jurídica OP"/>
        <s v="Influencer"/>
        <s v="Outras Despesas"/>
        <s v="Salários e Ordenados"/>
        <s v="Colaborador Extra"/>
        <s v="Aluguéis"/>
        <s v="Água e Esgoto"/>
        <s v="Despesas com Segurança"/>
        <s v="Assistência Médica e Social"/>
        <s v="Monitoramento"/>
        <s v="Propaganda, Publicidade e Patrocínio"/>
        <s v="Honorarios Advocaticios"/>
        <s v="Cartório/Protestos"/>
        <s v="Telefone e Internet"/>
        <s v="Lavanderia"/>
        <s v="IR/INSS"/>
        <s v="FGTS"/>
        <s v="Vale Transporte"/>
        <s v="Honorários dos Administradores"/>
        <s v="Contabilidade"/>
        <s v="Taxas Financeiras Diversas"/>
        <s v="(-) ICMS"/>
        <s v="Aluguel de Maquinas"/>
        <s v="Assessoria Nutricional"/>
        <s v="Manutenção e Conservação"/>
        <s v="VALET"/>
        <s v="Hostess"/>
        <s v="Utensílios"/>
        <s v="Dedetização"/>
        <s v="Material de Escritório"/>
        <s v="(-) PIS/Cofins"/>
        <s v="IPTU"/>
        <s v="(-) IRPJ/CSL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1">
  <r>
    <s v="MADONNA CUCINA"/>
    <d v="2026-01-31T00:00:00"/>
    <n v="1000408"/>
    <x v="0"/>
    <s v="MATERIA PRIMA"/>
    <s v="COMPRAS"/>
    <s v="ALIMENTOS"/>
    <s v="A. HORTIFRUTI"/>
    <x v="0"/>
    <n v="7.3"/>
    <n v="4.5358999999999998"/>
    <n v="33.112099999999998"/>
    <s v="ATIVO"/>
    <x v="0"/>
    <n v="2026"/>
    <s v="Estoque Final"/>
    <s v="CUSTOS DOS PRODUTOS VENDIDOS"/>
  </r>
  <r>
    <s v="MADONNA CUCINA"/>
    <d v="2026-01-31T00:00:00"/>
    <n v="1000352"/>
    <x v="1"/>
    <s v="MATERIA PRIMA"/>
    <s v="COMPRAS"/>
    <s v="ALIMENTOS"/>
    <s v="A. HORTIFRUTI"/>
    <x v="1"/>
    <n v="3"/>
    <n v="13.31"/>
    <n v="39.93"/>
    <s v="ATIVO"/>
    <x v="0"/>
    <n v="2026"/>
    <s v="Estoque Final"/>
    <s v="CUSTOS DOS PRODUTOS VENDIDOS"/>
  </r>
  <r>
    <s v="MADONNA CUCINA"/>
    <d v="2026-01-31T00:00:00"/>
    <n v="1000910"/>
    <x v="2"/>
    <s v="MATERIA PRIMA"/>
    <s v="COMPRAS"/>
    <s v="ALIMENTOS"/>
    <s v="A. HORTIFRUTI"/>
    <x v="0"/>
    <n v="0.25"/>
    <n v="10.25"/>
    <n v="2.5625"/>
    <s v="ATIVO"/>
    <x v="0"/>
    <n v="2026"/>
    <s v="Estoque Final"/>
    <s v="CUSTOS DOS PRODUTOS VENDIDOS"/>
  </r>
  <r>
    <s v="MADONNA CUCINA"/>
    <d v="2026-01-31T00:00:00"/>
    <n v="1000906"/>
    <x v="3"/>
    <s v="MATERIA PRIMA"/>
    <s v="COMPRAS"/>
    <s v="ALIMENTOS"/>
    <s v="A. SECOS E CONSERVAS"/>
    <x v="2"/>
    <n v="0.04"/>
    <n v="35"/>
    <n v="1.4"/>
    <s v="ATIVO"/>
    <x v="0"/>
    <n v="2026"/>
    <s v="Estoque Final"/>
    <s v="CUSTOS DOS PRODUTOS VENDIDOS"/>
  </r>
  <r>
    <s v="MADONNA CUCINA"/>
    <d v="2026-01-31T00:00:00"/>
    <n v="1000245"/>
    <x v="4"/>
    <s v="MATERIA PRIMA"/>
    <s v="COMPRAS"/>
    <s v="ALIMENTOS"/>
    <s v="A. SECOS E CONSERVAS"/>
    <x v="2"/>
    <n v="1.1499999999999999"/>
    <n v="6.9901"/>
    <n v="8.0386000000000006"/>
    <s v="ATIVO"/>
    <x v="0"/>
    <n v="2026"/>
    <s v="Estoque Final"/>
    <s v="CUSTOS DOS PRODUTOS VENDIDOS"/>
  </r>
  <r>
    <s v="MADONNA CUCINA"/>
    <d v="2026-01-31T00:00:00"/>
    <n v="1001026"/>
    <x v="5"/>
    <s v="MATERIA PRIMA"/>
    <s v="COMPRAS"/>
    <s v="ALIMENTOS"/>
    <s v="A. SECOS E CONSERVAS"/>
    <x v="2"/>
    <n v="1"/>
    <n v="6.9"/>
    <n v="6.9"/>
    <s v="ATIVO"/>
    <x v="0"/>
    <n v="2026"/>
    <s v="Estoque Final"/>
    <s v="CUSTOS DOS PRODUTOS VENDIDOS"/>
  </r>
  <r>
    <s v="MADONNA CUCINA"/>
    <d v="2026-01-31T00:00:00"/>
    <n v="1000180"/>
    <x v="6"/>
    <s v="MATERIA PRIMA"/>
    <s v="COMPRAS"/>
    <s v="ALIMENTOS"/>
    <s v="A. SECOS E CONSERVAS"/>
    <x v="2"/>
    <n v="3"/>
    <n v="4.4527000000000001"/>
    <n v="13.3581"/>
    <s v="ATIVO"/>
    <x v="0"/>
    <n v="2026"/>
    <s v="Estoque Final"/>
    <s v="CUSTOS DOS PRODUTOS VENDIDOS"/>
  </r>
  <r>
    <s v="MADONNA CUCINA"/>
    <d v="2026-01-31T00:00:00"/>
    <n v="1000969"/>
    <x v="7"/>
    <s v="MATERIA PRIMA"/>
    <s v="COMPRAS"/>
    <s v="ALIMENTOS"/>
    <s v="A. SECOS E CONSERVAS"/>
    <x v="2"/>
    <n v="0.02"/>
    <n v="1166.67"/>
    <n v="23.333400000000001"/>
    <s v="ATIVO"/>
    <x v="0"/>
    <n v="2026"/>
    <s v="Estoque Final"/>
    <s v="CUSTOS DOS PRODUTOS VENDIDOS"/>
  </r>
  <r>
    <s v="MADONNA CUCINA"/>
    <d v="2026-01-31T00:00:00"/>
    <n v="1000042"/>
    <x v="8"/>
    <s v="MATERIA PRIMA"/>
    <s v="COMPRAS"/>
    <s v="BEBIDAS"/>
    <s v="B. NAO ALCOOLICOS"/>
    <x v="3"/>
    <n v="28"/>
    <n v="14.0283"/>
    <n v="392.79239999999999"/>
    <s v="ATIVO"/>
    <x v="0"/>
    <n v="2026"/>
    <s v="Estoque Final"/>
    <s v="CUSTOS DOS PRODUTOS VENDIDOS"/>
  </r>
  <r>
    <s v="MADONNA CUCINA"/>
    <d v="2026-01-31T00:00:00"/>
    <n v="1000041"/>
    <x v="9"/>
    <s v="MATERIA PRIMA"/>
    <s v="COMPRAS"/>
    <s v="BEBIDAS"/>
    <s v="B. NAO ALCOOLICOS"/>
    <x v="3"/>
    <n v="78"/>
    <n v="15.8"/>
    <n v="1232.4000000000001"/>
    <s v="ATIVO"/>
    <x v="0"/>
    <n v="2026"/>
    <s v="Estoque Final"/>
    <s v="CUSTOS DOS PRODUTOS VENDIDOS"/>
  </r>
  <r>
    <s v="MADONNA CUCINA"/>
    <d v="2026-01-31T00:00:00"/>
    <n v="1000324"/>
    <x v="10"/>
    <s v="MATERIA PRIMA"/>
    <s v="COMPRAS"/>
    <s v="ALIMENTOS"/>
    <s v="A. HORTIFRUTI"/>
    <x v="0"/>
    <n v="0.30499999999999999"/>
    <n v="42.740699999999997"/>
    <n v="13.0359"/>
    <s v="ATIVO"/>
    <x v="0"/>
    <n v="2026"/>
    <s v="Estoque Final"/>
    <s v="CUSTOS DOS PRODUTOS VENDIDOS"/>
  </r>
  <r>
    <s v="MADONNA CUCINA"/>
    <d v="2026-01-31T00:00:00"/>
    <n v="1000862"/>
    <x v="11"/>
    <s v="MATERIA PRIMA"/>
    <s v="COMPRAS"/>
    <s v="ALIMENTOS"/>
    <s v="A. HORTIFRUTI"/>
    <x v="4"/>
    <n v="2.2000000000000002"/>
    <n v="47.96"/>
    <n v="105.512"/>
    <s v="ATIVO"/>
    <x v="0"/>
    <n v="2026"/>
    <s v="Estoque Final"/>
    <s v="CUSTOS DOS PRODUTOS VENDIDOS"/>
  </r>
  <r>
    <s v="MADONNA CUCINA"/>
    <d v="2026-01-31T00:00:00"/>
    <n v="1000354"/>
    <x v="12"/>
    <s v="MATERIA PRIMA"/>
    <s v="COMPRAS"/>
    <s v="ALIMENTOS"/>
    <s v="A. HORTIFRUTI"/>
    <x v="0"/>
    <n v="1.1000000000000001"/>
    <n v="20"/>
    <n v="22"/>
    <s v="ATIVO"/>
    <x v="0"/>
    <n v="2026"/>
    <s v="Estoque Final"/>
    <s v="CUSTOS DOS PRODUTOS VENDIDOS"/>
  </r>
  <r>
    <s v="MADONNA CUCINA"/>
    <d v="2026-01-31T00:00:00"/>
    <n v="1000254"/>
    <x v="13"/>
    <s v="MATERIA PRIMA"/>
    <s v="COMPRAS"/>
    <s v="ALIMENTOS"/>
    <s v="A. SECOS E CONSERVAS"/>
    <x v="2"/>
    <n v="1"/>
    <n v="84.13"/>
    <n v="84.13"/>
    <s v="ATIVO"/>
    <x v="0"/>
    <n v="2026"/>
    <s v="Estoque Final"/>
    <s v="CUSTOS DOS PRODUTOS VENDIDOS"/>
  </r>
  <r>
    <s v="MADONNA CUCINA"/>
    <d v="2026-01-31T00:00:00"/>
    <n v="1000185"/>
    <x v="14"/>
    <s v="MATERIA PRIMA"/>
    <s v="COMPRAS"/>
    <s v="ALIMENTOS"/>
    <s v="A. SECOS E CONSERVAS"/>
    <x v="2"/>
    <n v="1.22"/>
    <n v="6.5507999999999997"/>
    <n v="7.992"/>
    <s v="ATIVO"/>
    <x v="0"/>
    <n v="2026"/>
    <s v="Estoque Final"/>
    <s v="CUSTOS DOS PRODUTOS VENDIDOS"/>
  </r>
  <r>
    <s v="MADONNA CUCINA"/>
    <d v="2026-01-31T00:00:00"/>
    <n v="1000309"/>
    <x v="15"/>
    <s v="MATERIA PRIMA"/>
    <s v="COMPRAS"/>
    <s v="BEBIDAS"/>
    <s v="B. ALCOOLICOS"/>
    <x v="5"/>
    <n v="0.7"/>
    <n v="958.21910000000003"/>
    <n v="670.75340000000006"/>
    <s v="ATIVO"/>
    <x v="0"/>
    <n v="2026"/>
    <s v="Estoque Final"/>
    <s v="CUSTOS DOS PRODUTOS VENDIDOS"/>
  </r>
  <r>
    <s v="MADONNA CUCINA"/>
    <d v="2026-01-31T00:00:00"/>
    <n v="1000310"/>
    <x v="16"/>
    <s v="MATERIA PRIMA"/>
    <s v="COMPRAS"/>
    <s v="BEBIDAS"/>
    <s v="B. ALCOOLICOS"/>
    <x v="5"/>
    <n v="4.2"/>
    <n v="50.419899999999998"/>
    <n v="211.7636"/>
    <s v="ATIVO"/>
    <x v="0"/>
    <n v="2026"/>
    <s v="Estoque Final"/>
    <s v="CUSTOS DOS PRODUTOS VENDIDOS"/>
  </r>
  <r>
    <s v="MADONNA CUCINA"/>
    <d v="2026-01-31T00:00:00"/>
    <n v="1000462"/>
    <x v="17"/>
    <s v="MATERIA PRIMA"/>
    <s v="COMPRAS"/>
    <s v="BEBIDAS"/>
    <s v="B. ALCOOLICOS"/>
    <x v="5"/>
    <n v="2.7"/>
    <n v="49.407899999999998"/>
    <n v="133.40129999999999"/>
    <s v="ATIVO"/>
    <x v="0"/>
    <n v="2026"/>
    <s v="Estoque Final"/>
    <s v="CUSTOS DOS PRODUTOS VENDIDOS"/>
  </r>
  <r>
    <s v="MADONNA CUCINA"/>
    <d v="2026-01-31T00:00:00"/>
    <n v="1000946"/>
    <x v="18"/>
    <s v="MATERIA PRIMA"/>
    <s v="COMPRAS"/>
    <s v="BEBIDAS"/>
    <s v="B. ALCOOLICOS"/>
    <x v="5"/>
    <n v="0.9"/>
    <n v="2.6200000000000001E-2"/>
    <n v="2.3599999999999999E-2"/>
    <s v="ATIVO"/>
    <x v="0"/>
    <n v="2026"/>
    <s v="Estoque Final"/>
    <s v="CUSTOS DOS PRODUTOS VENDIDOS"/>
  </r>
  <r>
    <s v="MADONNA CUCINA"/>
    <d v="2026-01-31T00:00:00"/>
    <n v="1000773"/>
    <x v="19"/>
    <s v="MATERIA PRIMA"/>
    <s v="COMPRAS"/>
    <s v="BEBIDAS"/>
    <s v="B. ALCOOLICOS"/>
    <x v="5"/>
    <n v="1.2"/>
    <n v="140.6"/>
    <n v="168.72"/>
    <s v="ATIVO"/>
    <x v="0"/>
    <n v="2026"/>
    <s v="Estoque Final"/>
    <s v="CUSTOS DOS PRODUTOS VENDIDOS"/>
  </r>
  <r>
    <s v="MADONNA CUCINA"/>
    <d v="2026-01-31T00:00:00"/>
    <n v="1000464"/>
    <x v="20"/>
    <s v="MATERIA PRIMA"/>
    <s v="COMPRAS"/>
    <s v="BEBIDAS"/>
    <s v="B. ALCOOLICOS"/>
    <x v="5"/>
    <n v="0.75"/>
    <n v="112.96"/>
    <n v="84.72"/>
    <s v="ATIVO"/>
    <x v="0"/>
    <n v="2026"/>
    <s v="Estoque Final"/>
    <s v="CUSTOS DOS PRODUTOS VENDIDOS"/>
  </r>
  <r>
    <s v="MADONNA CUCINA"/>
    <d v="2026-01-31T00:00:00"/>
    <n v="1000566"/>
    <x v="21"/>
    <s v="MATERIA PRIMA"/>
    <s v="COMPRAS"/>
    <s v="BEBIDAS"/>
    <s v="B. ALCOOLICOS"/>
    <x v="5"/>
    <n v="0.52500000000000002"/>
    <n v="110.7432"/>
    <n v="58.1402"/>
    <s v="ATIVO"/>
    <x v="0"/>
    <n v="2026"/>
    <s v="Estoque Final"/>
    <s v="CUSTOS DOS PRODUTOS VENDIDOS"/>
  </r>
  <r>
    <s v="MADONNA CUCINA"/>
    <d v="2026-01-31T00:00:00"/>
    <n v="1001037"/>
    <x v="22"/>
    <s v="MATERIA PRIMA"/>
    <s v="COMPRAS"/>
    <s v="BEBIDAS"/>
    <s v="B. ALCOOLICOS"/>
    <x v="5"/>
    <n v="0.14799999999999999"/>
    <n v="608"/>
    <n v="89.983999999999995"/>
    <s v="ATIVO"/>
    <x v="0"/>
    <n v="2026"/>
    <s v="Estoque Final"/>
    <s v="CUSTOS DOS PRODUTOS VENDIDOS"/>
  </r>
  <r>
    <s v="MADONNA CUCINA"/>
    <d v="2026-01-31T00:00:00"/>
    <n v="1000943"/>
    <x v="23"/>
    <s v="MATERIA PRIMA"/>
    <s v="COMPRAS"/>
    <s v="BEBIDAS"/>
    <s v="B. ALCOOLICOS"/>
    <x v="5"/>
    <n v="0.75"/>
    <n v="169.8"/>
    <n v="127.35"/>
    <s v="ATIVO"/>
    <x v="0"/>
    <n v="2026"/>
    <s v="Estoque Final"/>
    <s v="CUSTOS DOS PRODUTOS VENDIDOS"/>
  </r>
  <r>
    <s v="MADONNA CUCINA"/>
    <d v="2026-01-31T00:00:00"/>
    <n v="1000945"/>
    <x v="24"/>
    <s v="MATERIA PRIMA"/>
    <s v="COMPRAS"/>
    <s v="BEBIDAS"/>
    <s v="B. ALCOOLICOS"/>
    <x v="5"/>
    <n v="0.7"/>
    <n v="92.942899999999995"/>
    <n v="65.06"/>
    <s v="ATIVO"/>
    <x v="0"/>
    <n v="2026"/>
    <s v="Estoque Final"/>
    <s v="CUSTOS DOS PRODUTOS VENDIDOS"/>
  </r>
  <r>
    <s v="MADONNA CUCINA"/>
    <d v="2026-01-31T00:00:00"/>
    <n v="1000187"/>
    <x v="25"/>
    <s v="MATERIA PRIMA"/>
    <s v="COMPRAS"/>
    <s v="ALIMENTOS"/>
    <s v="A. SECOS E CONSERVAS"/>
    <x v="2"/>
    <n v="25"/>
    <n v="23.81"/>
    <n v="595.25"/>
    <s v="ATIVO"/>
    <x v="0"/>
    <n v="2026"/>
    <s v="Estoque Final"/>
    <s v="CUSTOS DOS PRODUTOS VENDIDOS"/>
  </r>
  <r>
    <s v="MADONNA CUCINA"/>
    <d v="2026-01-31T00:00:00"/>
    <n v="1000186"/>
    <x v="26"/>
    <s v="MATERIA PRIMA"/>
    <s v="COMPRAS"/>
    <s v="ALIMENTOS"/>
    <s v="A. SECOS E CONSERVAS"/>
    <x v="2"/>
    <n v="7"/>
    <n v="29.154299999999999"/>
    <n v="204.08009999999999"/>
    <s v="ATIVO"/>
    <x v="0"/>
    <n v="2026"/>
    <s v="Estoque Final"/>
    <s v="CUSTOS DOS PRODUTOS VENDIDOS"/>
  </r>
  <r>
    <s v="MADONNA CUCINA"/>
    <d v="2026-01-31T00:00:00"/>
    <n v="1000807"/>
    <x v="27"/>
    <s v="MATERIA PRIMA"/>
    <s v="COMPRAS"/>
    <s v="ALIMENTOS"/>
    <s v="A. PROTEINAS"/>
    <x v="6"/>
    <n v="3"/>
    <n v="65"/>
    <n v="195"/>
    <s v="ATIVO"/>
    <x v="0"/>
    <n v="2026"/>
    <s v="Estoque Final"/>
    <s v="CUSTOS DOS PRODUTOS VENDIDOS"/>
  </r>
  <r>
    <s v="MADONNA CUCINA"/>
    <d v="2026-01-31T00:00:00"/>
    <n v="1000523"/>
    <x v="28"/>
    <s v="MATERIA PRIMA"/>
    <s v="COMPRAS"/>
    <s v="ALIMENTOS"/>
    <s v="A. PROTEINAS"/>
    <x v="6"/>
    <n v="0.9"/>
    <n v="55.800899999999999"/>
    <n v="50.220799999999997"/>
    <s v="ATIVO"/>
    <x v="0"/>
    <n v="2026"/>
    <s v="Estoque Final"/>
    <s v="CUSTOS DOS PRODUTOS VENDIDOS"/>
  </r>
  <r>
    <s v="MADONNA CUCINA"/>
    <d v="2026-01-31T00:00:00"/>
    <n v="1000224"/>
    <x v="29"/>
    <s v="MATERIA PRIMA"/>
    <s v="COMPRAS"/>
    <s v="ALIMENTOS"/>
    <s v="PRODUCAO ALIMENTOS"/>
    <x v="2"/>
    <n v="1"/>
    <n v="109.4293"/>
    <n v="109.4293"/>
    <s v="ATIVO"/>
    <x v="0"/>
    <n v="2026"/>
    <s v="Estoque Final"/>
    <s v="CUSTOS DOS PRODUTOS VENDIDOS"/>
  </r>
  <r>
    <s v="MADONNA CUCINA"/>
    <d v="2026-01-31T00:00:00"/>
    <n v="1000189"/>
    <x v="30"/>
    <s v="MATERIA PRIMA"/>
    <s v="COMPRAS"/>
    <s v="ALIMENTOS"/>
    <s v="A. SECOS E CONSERVAS"/>
    <x v="2"/>
    <n v="5.76"/>
    <n v="58"/>
    <n v="334.08"/>
    <s v="ATIVO"/>
    <x v="0"/>
    <n v="2026"/>
    <s v="Estoque Final"/>
    <s v="CUSTOS DOS PRODUTOS VENDIDOS"/>
  </r>
  <r>
    <s v="MADONNA CUCINA"/>
    <d v="2026-01-31T00:00:00"/>
    <n v="1000777"/>
    <x v="31"/>
    <s v="MATERIA PRIMA"/>
    <s v="COMPRAS"/>
    <s v="ALIMENTOS"/>
    <s v="A. PROTEINAS"/>
    <x v="6"/>
    <n v="2"/>
    <n v="248"/>
    <n v="496"/>
    <s v="ATIVO"/>
    <x v="0"/>
    <n v="2026"/>
    <s v="Estoque Final"/>
    <s v="CUSTOS DOS PRODUTOS VENDIDOS"/>
  </r>
  <r>
    <s v="MADONNA CUCINA"/>
    <d v="2026-01-31T00:00:00"/>
    <n v="1000359"/>
    <x v="32"/>
    <s v="MATERIA PRIMA"/>
    <s v="COMPRAS"/>
    <s v="ALIMENTOS"/>
    <s v="A. HORTIFRUTI"/>
    <x v="1"/>
    <n v="3"/>
    <n v="4.9800000000000004"/>
    <n v="14.94"/>
    <s v="ATIVO"/>
    <x v="0"/>
    <n v="2026"/>
    <s v="Estoque Final"/>
    <s v="CUSTOS DOS PRODUTOS VENDIDOS"/>
  </r>
  <r>
    <s v="MADONNA CUCINA"/>
    <d v="2026-01-31T00:00:00"/>
    <n v="1000360"/>
    <x v="33"/>
    <s v="MATERIA PRIMA"/>
    <s v="COMPRAS"/>
    <s v="ALIMENTOS"/>
    <s v="A. HORTIFRUTI"/>
    <x v="1"/>
    <n v="2.2999999999999998"/>
    <n v="7.9901"/>
    <n v="18.377199999999998"/>
    <s v="ATIVO"/>
    <x v="0"/>
    <n v="2026"/>
    <s v="Estoque Final"/>
    <s v="CUSTOS DOS PRODUTOS VENDIDOS"/>
  </r>
  <r>
    <s v="MADONNA CUCINA"/>
    <d v="2026-01-31T00:00:00"/>
    <n v="1000724"/>
    <x v="34"/>
    <s v="MATERIA PRIMA"/>
    <s v="COMPRAS"/>
    <s v="ALIMENTOS"/>
    <s v="A. SECOS E CONSERVAS"/>
    <x v="2"/>
    <n v="0.71"/>
    <n v="92.529200000000003"/>
    <n v="65.695700000000002"/>
    <s v="ATIVO"/>
    <x v="0"/>
    <n v="2026"/>
    <s v="Estoque Final"/>
    <s v="CUSTOS DOS PRODUTOS VENDIDOS"/>
  </r>
  <r>
    <s v="MADONNA CUCINA"/>
    <d v="2026-01-31T00:00:00"/>
    <n v="1000923"/>
    <x v="35"/>
    <s v="MATERIA PRIMA"/>
    <s v="COMPRAS"/>
    <s v="BEBIDAS"/>
    <s v="B. ALCOOLICOS"/>
    <x v="7"/>
    <n v="2.1"/>
    <n v="81.423900000000003"/>
    <n v="170.99019999999999"/>
    <s v="ATIVO"/>
    <x v="0"/>
    <n v="2026"/>
    <s v="Estoque Final"/>
    <s v="CUSTOS DOS PRODUTOS VENDIDOS"/>
  </r>
  <r>
    <s v="MADONNA CUCINA"/>
    <d v="2026-01-31T00:00:00"/>
    <n v="1000922"/>
    <x v="36"/>
    <s v="MATERIA PRIMA"/>
    <s v="COMPRAS"/>
    <s v="BEBIDAS"/>
    <s v="B. ALCOOLICOS"/>
    <x v="7"/>
    <n v="0.77"/>
    <n v="72.138099999999994"/>
    <n v="55.546300000000002"/>
    <s v="ATIVO"/>
    <x v="0"/>
    <n v="2026"/>
    <s v="Estoque Final"/>
    <s v="CUSTOS DOS PRODUTOS VENDIDOS"/>
  </r>
  <r>
    <s v="MADONNA CUCINA"/>
    <d v="2026-01-31T00:00:00"/>
    <n v="1000925"/>
    <x v="37"/>
    <s v="MATERIA PRIMA"/>
    <s v="COMPRAS"/>
    <s v="BEBIDAS"/>
    <s v="B. ALCOOLICOS"/>
    <x v="7"/>
    <n v="0.7"/>
    <n v="149.13999999999999"/>
    <n v="104.398"/>
    <s v="ATIVO"/>
    <x v="0"/>
    <n v="2026"/>
    <s v="Estoque Final"/>
    <s v="CUSTOS DOS PRODUTOS VENDIDOS"/>
  </r>
  <r>
    <s v="MADONNA CUCINA"/>
    <d v="2026-01-31T00:00:00"/>
    <n v="1000924"/>
    <x v="38"/>
    <s v="MATERIA PRIMA"/>
    <s v="COMPRAS"/>
    <s v="BEBIDAS"/>
    <s v="B. ALCOOLICOS"/>
    <x v="7"/>
    <n v="0.7"/>
    <n v="101.2"/>
    <n v="70.84"/>
    <s v="ATIVO"/>
    <x v="0"/>
    <n v="2026"/>
    <s v="Estoque Final"/>
    <s v="CUSTOS DOS PRODUTOS VENDIDOS"/>
  </r>
  <r>
    <s v="MADONNA CUCINA"/>
    <d v="2026-01-31T00:00:00"/>
    <n v="1000781"/>
    <x v="39"/>
    <s v="MATERIA PRIMA"/>
    <s v="COMPRAS"/>
    <s v="ALIMENTOS"/>
    <s v="A. SECOS E CONSERVAS"/>
    <x v="2"/>
    <n v="0.1"/>
    <n v="29.92"/>
    <n v="2.992"/>
    <s v="ATIVO"/>
    <x v="0"/>
    <n v="2026"/>
    <s v="Estoque Final"/>
    <s v="CUSTOS DOS PRODUTOS VENDIDOS"/>
  </r>
  <r>
    <s v="MADONNA CUCINA"/>
    <d v="2026-01-31T00:00:00"/>
    <n v="1000725"/>
    <x v="40"/>
    <s v="MATERIA PRIMA"/>
    <s v="COMPRAS"/>
    <s v="ALIMENTOS"/>
    <s v="A. SECOS E CONSERVAS"/>
    <x v="2"/>
    <n v="7"/>
    <n v="2.6505999999999998"/>
    <n v="18.554200000000002"/>
    <s v="ATIVO"/>
    <x v="0"/>
    <n v="2026"/>
    <s v="Estoque Final"/>
    <s v="CUSTOS DOS PRODUTOS VENDIDOS"/>
  </r>
  <r>
    <s v="MADONNA CUCINA"/>
    <d v="2026-01-31T00:00:00"/>
    <n v="1000579"/>
    <x v="41"/>
    <s v="MATERIA PRIMA"/>
    <s v="COMPRAS"/>
    <s v="ALIMENTOS"/>
    <s v="A. SECOS E CONSERVAS"/>
    <x v="2"/>
    <n v="23"/>
    <n v="2.8"/>
    <n v="64.400000000000006"/>
    <s v="ATIVO"/>
    <x v="0"/>
    <n v="2026"/>
    <s v="Estoque Final"/>
    <s v="CUSTOS DOS PRODUTOS VENDIDOS"/>
  </r>
  <r>
    <s v="MADONNA CUCINA"/>
    <d v="2026-01-31T00:00:00"/>
    <n v="1000169"/>
    <x v="42"/>
    <s v="MATERIA PRIMA"/>
    <s v="COMPRAS"/>
    <s v="ALIMENTOS"/>
    <s v="A. PROTEINAS"/>
    <x v="6"/>
    <n v="3.1"/>
    <n v="133.30019999999999"/>
    <n v="413.23059999999998"/>
    <s v="ATIVO"/>
    <x v="0"/>
    <n v="2026"/>
    <s v="Estoque Final"/>
    <s v="CUSTOS DOS PRODUTOS VENDIDOS"/>
  </r>
  <r>
    <s v="MADONNA CUCINA"/>
    <d v="2026-01-31T00:00:00"/>
    <n v="1000364"/>
    <x v="43"/>
    <s v="MATERIA PRIMA"/>
    <s v="COMPRAS"/>
    <s v="ALIMENTOS"/>
    <s v="A. HORTIFRUTI"/>
    <x v="4"/>
    <n v="10"/>
    <n v="2.5055999999999998"/>
    <n v="25.056000000000001"/>
    <s v="ATIVO"/>
    <x v="0"/>
    <n v="2026"/>
    <s v="Estoque Final"/>
    <s v="CUSTOS DOS PRODUTOS VENDIDOS"/>
  </r>
  <r>
    <s v="MADONNA CUCINA"/>
    <d v="2026-01-31T00:00:00"/>
    <n v="1000365"/>
    <x v="44"/>
    <s v="MATERIA PRIMA"/>
    <s v="COMPRAS"/>
    <s v="ALIMENTOS"/>
    <s v="A. HORTIFRUTI"/>
    <x v="4"/>
    <n v="0.5"/>
    <n v="6.47"/>
    <n v="3.2349999999999999"/>
    <s v="ATIVO"/>
    <x v="0"/>
    <n v="2026"/>
    <s v="Estoque Final"/>
    <s v="CUSTOS DOS PRODUTOS VENDIDOS"/>
  </r>
  <r>
    <s v="MADONNA CUCINA"/>
    <d v="2026-01-31T00:00:00"/>
    <n v="1000327"/>
    <x v="45"/>
    <s v="MATERIA PRIMA"/>
    <s v="COMPRAS"/>
    <s v="ALIMENTOS"/>
    <s v="A. HORTIFRUTI"/>
    <x v="0"/>
    <n v="0.54500000000000004"/>
    <n v="48.686199999999999"/>
    <n v="26.533999999999999"/>
    <s v="ATIVO"/>
    <x v="0"/>
    <n v="2026"/>
    <s v="Estoque Final"/>
    <s v="CUSTOS DOS PRODUTOS VENDIDOS"/>
  </r>
  <r>
    <s v="MADONNA CUCINA"/>
    <d v="2026-01-31T00:00:00"/>
    <n v="1000367"/>
    <x v="46"/>
    <s v="MATERIA PRIMA"/>
    <s v="COMPRAS"/>
    <s v="ALIMENTOS"/>
    <s v="A. HORTIFRUTI"/>
    <x v="1"/>
    <n v="2"/>
    <n v="4.2881"/>
    <n v="8.5762"/>
    <s v="ATIVO"/>
    <x v="0"/>
    <n v="2026"/>
    <s v="Estoque Final"/>
    <s v="CUSTOS DOS PRODUTOS VENDIDOS"/>
  </r>
  <r>
    <s v="MADONNA CUCINA"/>
    <d v="2026-01-31T00:00:00"/>
    <n v="1000134"/>
    <x v="47"/>
    <s v="MATERIA PRIMA"/>
    <s v="COMPRAS"/>
    <s v="BEBIDAS"/>
    <s v="B. CHAMPANHES E ESPUMANTES"/>
    <x v="8"/>
    <n v="1"/>
    <n v="1655.08"/>
    <n v="1655.08"/>
    <s v="ATIVO"/>
    <x v="0"/>
    <n v="2026"/>
    <s v="Estoque Final"/>
    <s v="CUSTOS DOS PRODUTOS VENDIDOS"/>
  </r>
  <r>
    <s v="MADONNA CUCINA"/>
    <d v="2026-01-31T00:00:00"/>
    <n v="1001225"/>
    <x v="48"/>
    <s v="MATERIA PRIMA"/>
    <s v="COMPRAS"/>
    <s v="BEBIDAS"/>
    <s v="B. CHAMPANHES E ESPUMANTES"/>
    <x v="8"/>
    <n v="1"/>
    <n v="5694.99"/>
    <n v="5694.99"/>
    <s v="ATIVO"/>
    <x v="0"/>
    <n v="2026"/>
    <s v="Estoque Final"/>
    <s v="CUSTOS DOS PRODUTOS VENDIDOS"/>
  </r>
  <r>
    <s v="MADONNA CUCINA"/>
    <d v="2026-01-31T00:00:00"/>
    <n v="1000778"/>
    <x v="49"/>
    <s v="MATERIA PRIMA"/>
    <s v="COMPRAS"/>
    <s v="BEBIDAS"/>
    <s v="B. CHAMPANHES E ESPUMANTES"/>
    <x v="8"/>
    <n v="3"/>
    <n v="385"/>
    <n v="1155"/>
    <s v="ATIVO"/>
    <x v="0"/>
    <n v="2026"/>
    <s v="Estoque Final"/>
    <s v="CUSTOS DOS PRODUTOS VENDIDOS"/>
  </r>
  <r>
    <s v="MADONNA CUCINA"/>
    <d v="2026-01-31T00:00:00"/>
    <n v="1000949"/>
    <x v="50"/>
    <s v="MATERIA PRIMA"/>
    <s v="COMPRAS"/>
    <s v="ALIMENTOS"/>
    <s v="A. SECOS E CONSERVAS"/>
    <x v="2"/>
    <n v="2.5"/>
    <n v="144.75120000000001"/>
    <n v="361.87799999999999"/>
    <s v="ATIVO"/>
    <x v="0"/>
    <n v="2026"/>
    <s v="Estoque Final"/>
    <s v="CUSTOS DOS PRODUTOS VENDIDOS"/>
  </r>
  <r>
    <s v="MADONNA CUCINA"/>
    <d v="2026-01-31T00:00:00"/>
    <n v="1000950"/>
    <x v="51"/>
    <s v="MATERIA PRIMA"/>
    <s v="COMPRAS"/>
    <s v="ALIMENTOS"/>
    <s v="A. SECOS E CONSERVAS"/>
    <x v="2"/>
    <n v="2.94"/>
    <n v="292"/>
    <n v="858.48"/>
    <s v="ATIVO"/>
    <x v="0"/>
    <n v="2026"/>
    <s v="Estoque Final"/>
    <s v="CUSTOS DOS PRODUTOS VENDIDOS"/>
  </r>
  <r>
    <s v="MADONNA CUCINA"/>
    <d v="2026-01-31T00:00:00"/>
    <n v="1000122"/>
    <x v="52"/>
    <s v="MATERIA PRIMA"/>
    <s v="COMPRAS"/>
    <s v="BEBIDAS"/>
    <s v="B. NAO ALCOOLICOS"/>
    <x v="3"/>
    <n v="36"/>
    <n v="3.2202000000000002"/>
    <n v="115.9272"/>
    <s v="ATIVO"/>
    <x v="0"/>
    <n v="2026"/>
    <s v="Estoque Final"/>
    <s v="CUSTOS DOS PRODUTOS VENDIDOS"/>
  </r>
  <r>
    <s v="MADONNA CUCINA"/>
    <d v="2026-01-31T00:00:00"/>
    <n v="1000121"/>
    <x v="53"/>
    <s v="MATERIA PRIMA"/>
    <s v="COMPRAS"/>
    <s v="BEBIDAS"/>
    <s v="B. NAO ALCOOLICOS"/>
    <x v="3"/>
    <n v="23"/>
    <n v="3.2202000000000002"/>
    <n v="74.064599999999999"/>
    <s v="ATIVO"/>
    <x v="0"/>
    <n v="2026"/>
    <s v="Estoque Final"/>
    <s v="CUSTOS DOS PRODUTOS VENDIDOS"/>
  </r>
  <r>
    <s v="MADONNA CUCINA"/>
    <d v="2026-01-31T00:00:00"/>
    <n v="1000882"/>
    <x v="54"/>
    <s v="MATERIA PRIMA"/>
    <s v="COMPRAS"/>
    <s v="ALIMENTOS"/>
    <s v="A. SECOS E CONSERVAS"/>
    <x v="2"/>
    <n v="0.95"/>
    <n v="738"/>
    <n v="701.1"/>
    <s v="ATIVO"/>
    <x v="0"/>
    <n v="2026"/>
    <s v="Estoque Final"/>
    <s v="CUSTOS DOS PRODUTOS VENDIDOS"/>
  </r>
  <r>
    <s v="MADONNA CUCINA"/>
    <d v="2026-01-31T00:00:00"/>
    <n v="1000881"/>
    <x v="55"/>
    <s v="MATERIA PRIMA"/>
    <s v="COMPRAS"/>
    <s v="ALIMENTOS"/>
    <s v="A. HORTIFRUTI"/>
    <x v="4"/>
    <n v="0.8"/>
    <n v="63.2"/>
    <n v="50.56"/>
    <s v="ATIVO"/>
    <x v="0"/>
    <n v="2026"/>
    <s v="Estoque Final"/>
    <s v="CUSTOS DOS PRODUTOS VENDIDOS"/>
  </r>
  <r>
    <s v="MADONNA CUCINA"/>
    <d v="2026-01-31T00:00:00"/>
    <n v="1000956"/>
    <x v="56"/>
    <s v="MATERIA PRIMA"/>
    <s v="COMPRAS"/>
    <s v="ALIMENTOS"/>
    <s v="A. SECOS E CONSERVAS"/>
    <x v="2"/>
    <n v="0.09"/>
    <n v="553.33000000000004"/>
    <n v="49.799700000000001"/>
    <s v="ATIVO"/>
    <x v="0"/>
    <n v="2026"/>
    <s v="Estoque Final"/>
    <s v="CUSTOS DOS PRODUTOS VENDIDOS"/>
  </r>
  <r>
    <s v="MADONNA CUCINA"/>
    <d v="2026-01-31T00:00:00"/>
    <n v="1000892"/>
    <x v="57"/>
    <s v="MATERIA PRIMA"/>
    <s v="COMPRAS"/>
    <s v="ALIMENTOS"/>
    <s v="A. SECOS E CONSERVAS"/>
    <x v="2"/>
    <n v="0.01"/>
    <n v="3920"/>
    <n v="39.200000000000003"/>
    <s v="ATIVO"/>
    <x v="0"/>
    <n v="2026"/>
    <s v="Estoque Final"/>
    <s v="CUSTOS DOS PRODUTOS VENDIDOS"/>
  </r>
  <r>
    <s v="MADONNA CUCINA"/>
    <d v="2026-01-31T00:00:00"/>
    <n v="1000893"/>
    <x v="58"/>
    <s v="MATERIA PRIMA"/>
    <s v="COMPRAS"/>
    <s v="ALIMENTOS"/>
    <s v="A. SECOS E CONSERVAS"/>
    <x v="2"/>
    <n v="3.0000000000000001E-3"/>
    <n v="2560"/>
    <n v="7.68"/>
    <s v="ATIVO"/>
    <x v="0"/>
    <n v="2026"/>
    <s v="Estoque Final"/>
    <s v="CUSTOS DOS PRODUTOS VENDIDOS"/>
  </r>
  <r>
    <s v="MADONNA CUCINA"/>
    <d v="2026-01-31T00:00:00"/>
    <n v="1000242"/>
    <x v="59"/>
    <s v="MATERIA PRIMA"/>
    <s v="COMPRAS"/>
    <s v="ALIMENTOS"/>
    <s v="A. SECOS E CONSERVAS"/>
    <x v="2"/>
    <n v="0.14000000000000001"/>
    <n v="61.62"/>
    <n v="8.6267999999999994"/>
    <s v="ATIVO"/>
    <x v="0"/>
    <n v="2026"/>
    <s v="Estoque Final"/>
    <s v="CUSTOS DOS PRODUTOS VENDIDOS"/>
  </r>
  <r>
    <s v="MADONNA CUCINA"/>
    <d v="2026-01-31T00:00:00"/>
    <n v="1000413"/>
    <x v="60"/>
    <s v="MATERIA PRIMA"/>
    <s v="COMPRAS"/>
    <s v="ALIMENTOS"/>
    <s v="A. FRIOS E LATICINIOS"/>
    <x v="9"/>
    <n v="1.5"/>
    <n v="32.636800000000001"/>
    <n v="48.955199999999998"/>
    <s v="ATIVO"/>
    <x v="0"/>
    <n v="2026"/>
    <s v="Estoque Final"/>
    <s v="CUSTOS DOS PRODUTOS VENDIDOS"/>
  </r>
  <r>
    <s v="MADONNA CUCINA"/>
    <d v="2026-01-31T00:00:00"/>
    <n v="1000791"/>
    <x v="61"/>
    <s v="MATERIA PRIMA"/>
    <s v="COMPRAS"/>
    <s v="ALIMENTOS"/>
    <s v="A. SECOS E CONSERVAS"/>
    <x v="2"/>
    <n v="0.9"/>
    <n v="180.8998"/>
    <n v="162.8098"/>
    <s v="ATIVO"/>
    <x v="0"/>
    <n v="2026"/>
    <s v="Estoque Final"/>
    <s v="CUSTOS DOS PRODUTOS VENDIDOS"/>
  </r>
  <r>
    <s v="MADONNA CUCINA"/>
    <d v="2026-01-31T00:00:00"/>
    <n v="1000470"/>
    <x v="62"/>
    <s v="MATERIA PRIMA"/>
    <s v="COMPRAS"/>
    <s v="ALIMENTOS"/>
    <s v="A. PROTEINAS"/>
    <x v="10"/>
    <n v="6"/>
    <n v="199.59039999999999"/>
    <n v="1197.5424"/>
    <s v="ATIVO"/>
    <x v="0"/>
    <n v="2026"/>
    <s v="Estoque Final"/>
    <s v="CUSTOS DOS PRODUTOS VENDIDOS"/>
  </r>
  <r>
    <s v="MADONNA CUCINA"/>
    <d v="2026-01-31T00:00:00"/>
    <n v="1000561"/>
    <x v="63"/>
    <s v="MATERIA PRIMA"/>
    <s v="COMPRAS"/>
    <s v="ALIMENTOS"/>
    <s v="A. SECOS E CONSERVAS"/>
    <x v="2"/>
    <n v="3"/>
    <n v="27.549499999999998"/>
    <n v="82.648499999999999"/>
    <s v="ATIVO"/>
    <x v="0"/>
    <n v="2026"/>
    <s v="Estoque Final"/>
    <s v="CUSTOS DOS PRODUTOS VENDIDOS"/>
  </r>
  <r>
    <s v="MADONNA CUCINA"/>
    <d v="2026-01-31T00:00:00"/>
    <n v="1000958"/>
    <x v="64"/>
    <s v="MATERIA PRIMA"/>
    <s v="COMPRAS"/>
    <s v="ALIMENTOS"/>
    <s v="A. SECOS E CONSERVAS"/>
    <x v="2"/>
    <n v="0.3"/>
    <n v="80.400000000000006"/>
    <n v="24.12"/>
    <s v="ATIVO"/>
    <x v="0"/>
    <n v="2026"/>
    <s v="Estoque Final"/>
    <s v="CUSTOS DOS PRODUTOS VENDIDOS"/>
  </r>
  <r>
    <s v="MADONNA CUCINA"/>
    <d v="2026-01-31T00:00:00"/>
    <n v="1001083"/>
    <x v="65"/>
    <s v="MATERIA PRIMA"/>
    <s v="COMPRAS"/>
    <s v="ALIMENTOS"/>
    <s v="A. HORTIFRUTI"/>
    <x v="0"/>
    <n v="8.4000000000000005E-2"/>
    <n v="9.9"/>
    <n v="0.83160000000000001"/>
    <s v="ATIVO"/>
    <x v="0"/>
    <n v="2026"/>
    <s v="Estoque Final"/>
    <s v="CUSTOS DOS PRODUTOS VENDIDOS"/>
  </r>
  <r>
    <s v="MADONNA CUCINA"/>
    <d v="2026-01-31T00:00:00"/>
    <n v="1000864"/>
    <x v="66"/>
    <s v="MATERIA PRIMA"/>
    <s v="COMPRAS"/>
    <s v="ALIMENTOS"/>
    <s v="A. HORTIFRUTI"/>
    <x v="0"/>
    <n v="1.6"/>
    <n v="8.1083999999999996"/>
    <n v="12.9734"/>
    <s v="ATIVO"/>
    <x v="0"/>
    <n v="2026"/>
    <s v="Estoque Final"/>
    <s v="CUSTOS DOS PRODUTOS VENDIDOS"/>
  </r>
  <r>
    <s v="MADONNA CUCINA"/>
    <d v="2026-01-31T00:00:00"/>
    <n v="1000984"/>
    <x v="67"/>
    <s v="MATERIA PRIMA"/>
    <s v="COMPRAS"/>
    <s v="BEBIDAS"/>
    <s v="B. CHAMPANHES E ESPUMANTES"/>
    <x v="8"/>
    <n v="2"/>
    <n v="179"/>
    <n v="358"/>
    <s v="ATIVO"/>
    <x v="0"/>
    <n v="2026"/>
    <s v="Estoque Final"/>
    <s v="CUSTOS DOS PRODUTOS VENDIDOS"/>
  </r>
  <r>
    <s v="MADONNA CUCINA"/>
    <d v="2026-01-31T00:00:00"/>
    <n v="1000934"/>
    <x v="68"/>
    <s v="MATERIA PRIMA"/>
    <s v="COMPRAS"/>
    <s v="BEBIDAS"/>
    <s v="B. CHAMPANHES E ESPUMANTES"/>
    <x v="8"/>
    <n v="2"/>
    <n v="160.24"/>
    <n v="320.48"/>
    <s v="ATIVO"/>
    <x v="0"/>
    <n v="2026"/>
    <s v="Estoque Final"/>
    <s v="CUSTOS DOS PRODUTOS VENDIDOS"/>
  </r>
  <r>
    <s v="MADONNA CUCINA"/>
    <d v="2026-01-31T00:00:00"/>
    <n v="1000449"/>
    <x v="69"/>
    <s v="MATERIA PRIMA"/>
    <s v="COMPRAS"/>
    <s v="BEBIDAS"/>
    <s v="B. CHAMPANHES E ESPUMANTES"/>
    <x v="8"/>
    <n v="24.48"/>
    <n v="34.577599999999997"/>
    <n v="846.45960000000002"/>
    <s v="ATIVO"/>
    <x v="0"/>
    <n v="2026"/>
    <s v="Estoque Final"/>
    <s v="CUSTOS DOS PRODUTOS VENDIDOS"/>
  </r>
  <r>
    <s v="MADONNA CUCINA"/>
    <d v="2026-01-31T00:00:00"/>
    <n v="1000940"/>
    <x v="70"/>
    <s v="MATERIA PRIMA"/>
    <s v="COMPRAS"/>
    <s v="BEBIDAS"/>
    <s v="B. CHAMPANHES E ESPUMANTES"/>
    <x v="8"/>
    <n v="9"/>
    <n v="95.521799999999999"/>
    <n v="859.69619999999998"/>
    <s v="ATIVO"/>
    <x v="0"/>
    <n v="2026"/>
    <s v="Estoque Final"/>
    <s v="CUSTOS DOS PRODUTOS VENDIDOS"/>
  </r>
  <r>
    <s v="MADONNA CUCINA"/>
    <d v="2026-01-31T00:00:00"/>
    <n v="1000936"/>
    <x v="71"/>
    <s v="MATERIA PRIMA"/>
    <s v="COMPRAS"/>
    <s v="BEBIDAS"/>
    <s v="B. CHAMPANHES E ESPUMANTES"/>
    <x v="8"/>
    <n v="1"/>
    <n v="2458.9899999999998"/>
    <n v="2458.9899999999998"/>
    <s v="ATIVO"/>
    <x v="0"/>
    <n v="2026"/>
    <s v="Estoque Final"/>
    <s v="CUSTOS DOS PRODUTOS VENDIDOS"/>
  </r>
  <r>
    <s v="MADONNA CUCINA"/>
    <d v="2026-01-31T00:00:00"/>
    <n v="1001219"/>
    <x v="72"/>
    <s v="MATERIA PRIMA"/>
    <s v="COMPRAS"/>
    <s v="BEBIDAS"/>
    <s v="B. CHAMPANHES E ESPUMANTES"/>
    <x v="8"/>
    <n v="2"/>
    <n v="199.9"/>
    <n v="399.8"/>
    <s v="ATIVO"/>
    <x v="0"/>
    <n v="2026"/>
    <s v="Estoque Final"/>
    <s v="CUSTOS DOS PRODUTOS VENDIDOS"/>
  </r>
  <r>
    <s v="MADONNA CUCINA"/>
    <d v="2026-01-31T00:00:00"/>
    <n v="1000937"/>
    <x v="73"/>
    <s v="MATERIA PRIMA"/>
    <s v="COMPRAS"/>
    <s v="BEBIDAS"/>
    <s v="B. CHAMPANHES E ESPUMANTES"/>
    <x v="8"/>
    <n v="1"/>
    <n v="890"/>
    <n v="890"/>
    <s v="ATIVO"/>
    <x v="0"/>
    <n v="2026"/>
    <s v="Estoque Final"/>
    <s v="CUSTOS DOS PRODUTOS VENDIDOS"/>
  </r>
  <r>
    <s v="MADONNA CUCINA"/>
    <d v="2026-01-31T00:00:00"/>
    <n v="1001052"/>
    <x v="74"/>
    <s v="MATERIA PRIMA"/>
    <s v="COMPRAS"/>
    <s v="BEBIDAS"/>
    <s v="B. CHAMPANHES E ESPUMANTES"/>
    <x v="8"/>
    <n v="4"/>
    <n v="78.900000000000006"/>
    <n v="315.60000000000002"/>
    <s v="ATIVO"/>
    <x v="0"/>
    <n v="2026"/>
    <s v="Estoque Final"/>
    <s v="CUSTOS DOS PRODUTOS VENDIDOS"/>
  </r>
  <r>
    <s v="MADONNA CUCINA"/>
    <d v="2026-01-31T00:00:00"/>
    <n v="1000932"/>
    <x v="75"/>
    <s v="MATERIA PRIMA"/>
    <s v="COMPRAS"/>
    <s v="BEBIDAS"/>
    <s v="B. CHAMPANHES E ESPUMANTES"/>
    <x v="8"/>
    <n v="2"/>
    <n v="67.008300000000006"/>
    <n v="134.01660000000001"/>
    <s v="ATIVO"/>
    <x v="0"/>
    <n v="2026"/>
    <s v="Estoque Final"/>
    <s v="CUSTOS DOS PRODUTOS VENDIDOS"/>
  </r>
  <r>
    <s v="MADONNA CUCINA"/>
    <d v="2026-01-31T00:00:00"/>
    <n v="1000933"/>
    <x v="76"/>
    <s v="MATERIA PRIMA"/>
    <s v="COMPRAS"/>
    <s v="BEBIDAS"/>
    <s v="B. CHAMPANHES E ESPUMANTES"/>
    <x v="8"/>
    <n v="2"/>
    <n v="101.17"/>
    <n v="202.34"/>
    <s v="ATIVO"/>
    <x v="0"/>
    <n v="2026"/>
    <s v="Estoque Final"/>
    <s v="CUSTOS DOS PRODUTOS VENDIDOS"/>
  </r>
  <r>
    <s v="MADONNA CUCINA"/>
    <d v="2026-01-31T00:00:00"/>
    <n v="1000886"/>
    <x v="77"/>
    <s v="MATERIA PRIMA"/>
    <s v="COMPRAS"/>
    <s v="ALIMENTOS"/>
    <s v="A. SECOS E CONSERVAS"/>
    <x v="2"/>
    <n v="0.13"/>
    <n v="939"/>
    <n v="122.07"/>
    <s v="ATIVO"/>
    <x v="0"/>
    <n v="2026"/>
    <s v="Estoque Final"/>
    <s v="CUSTOS DOS PRODUTOS VENDIDOS"/>
  </r>
  <r>
    <s v="MADONNA CUCINA"/>
    <d v="2026-01-31T00:00:00"/>
    <n v="1000216"/>
    <x v="78"/>
    <s v="MATERIA PRIMA"/>
    <s v="COMPRAS"/>
    <s v="ALIMENTOS"/>
    <s v="A. SECOS E CONSERVAS"/>
    <x v="2"/>
    <n v="24"/>
    <n v="19.946899999999999"/>
    <n v="478.72559999999999"/>
    <s v="ATIVO"/>
    <x v="0"/>
    <n v="2026"/>
    <s v="Estoque Final"/>
    <s v="CUSTOS DOS PRODUTOS VENDIDOS"/>
  </r>
  <r>
    <s v="MADONNA CUCINA"/>
    <d v="2026-01-31T00:00:00"/>
    <n v="1000227"/>
    <x v="79"/>
    <s v="MATERIA PRIMA"/>
    <s v="COMPRAS"/>
    <s v="ALIMENTOS"/>
    <s v="A. SECOS E CONSERVAS"/>
    <x v="2"/>
    <n v="1.827"/>
    <n v="74.803299999999993"/>
    <n v="136.66560000000001"/>
    <s v="ATIVO"/>
    <x v="0"/>
    <n v="2026"/>
    <s v="Estoque Final"/>
    <s v="CUSTOS DOS PRODUTOS VENDIDOS"/>
  </r>
  <r>
    <s v="MADONNA CUCINA"/>
    <d v="2026-01-31T00:00:00"/>
    <n v="1000488"/>
    <x v="80"/>
    <s v="MATERIA PRIMA"/>
    <s v="COMPRAS"/>
    <s v="ALIMENTOS"/>
    <s v="A. SECOS E CONSERVAS"/>
    <x v="2"/>
    <n v="14.79"/>
    <n v="47.64"/>
    <n v="704.59559999999999"/>
    <s v="ATIVO"/>
    <x v="0"/>
    <n v="2026"/>
    <s v="Estoque Final"/>
    <s v="CUSTOS DOS PRODUTOS VENDIDOS"/>
  </r>
  <r>
    <s v="MADONNA CUCINA"/>
    <d v="2026-01-31T00:00:00"/>
    <n v="1000194"/>
    <x v="81"/>
    <s v="MATERIA PRIMA"/>
    <s v="COMPRAS"/>
    <s v="ALIMENTOS"/>
    <s v="A. SECOS E CONSERVAS"/>
    <x v="2"/>
    <n v="50"/>
    <n v="5.7107000000000001"/>
    <n v="285.53500000000003"/>
    <s v="ATIVO"/>
    <x v="0"/>
    <n v="2026"/>
    <s v="Estoque Final"/>
    <s v="CUSTOS DOS PRODUTOS VENDIDOS"/>
  </r>
  <r>
    <s v="MADONNA CUCINA"/>
    <d v="2026-01-31T00:00:00"/>
    <n v="1000197"/>
    <x v="82"/>
    <s v="MATERIA PRIMA"/>
    <s v="COMPRAS"/>
    <s v="ALIMENTOS"/>
    <s v="A. SECOS E CONSERVAS"/>
    <x v="2"/>
    <n v="5"/>
    <n v="15.509399999999999"/>
    <n v="77.546999999999997"/>
    <s v="ATIVO"/>
    <x v="0"/>
    <n v="2026"/>
    <s v="Estoque Final"/>
    <s v="CUSTOS DOS PRODUTOS VENDIDOS"/>
  </r>
  <r>
    <s v="MADONNA CUCINA"/>
    <d v="2026-01-31T00:00:00"/>
    <n v="1000196"/>
    <x v="83"/>
    <s v="MATERIA PRIMA"/>
    <s v="COMPRAS"/>
    <s v="ALIMENTOS"/>
    <s v="A. SECOS E CONSERVAS"/>
    <x v="2"/>
    <n v="50"/>
    <n v="18.921099999999999"/>
    <n v="946.05499999999995"/>
    <s v="ATIVO"/>
    <x v="0"/>
    <n v="2026"/>
    <s v="Estoque Final"/>
    <s v="CUSTOS DOS PRODUTOS VENDIDOS"/>
  </r>
  <r>
    <s v="MADONNA CUCINA"/>
    <d v="2026-01-31T00:00:00"/>
    <n v="1000953"/>
    <x v="84"/>
    <s v="MATERIA PRIMA"/>
    <s v="COMPRAS"/>
    <s v="ALIMENTOS"/>
    <s v="A. SECOS E CONSERVAS"/>
    <x v="2"/>
    <n v="0.08"/>
    <n v="5000"/>
    <n v="400"/>
    <s v="ATIVO"/>
    <x v="0"/>
    <n v="2026"/>
    <s v="Estoque Final"/>
    <s v="CUSTOS DOS PRODUTOS VENDIDOS"/>
  </r>
  <r>
    <s v="MADONNA CUCINA"/>
    <d v="2026-01-31T00:00:00"/>
    <n v="1000895"/>
    <x v="85"/>
    <s v="MATERIA PRIMA"/>
    <s v="COMPRAS"/>
    <s v="ALIMENTOS"/>
    <s v="A. SECOS E CONSERVAS"/>
    <x v="2"/>
    <n v="0.55000000000000004"/>
    <n v="17.9785"/>
    <n v="9.8881999999999994"/>
    <s v="ATIVO"/>
    <x v="0"/>
    <n v="2026"/>
    <s v="Estoque Final"/>
    <s v="CUSTOS DOS PRODUTOS VENDIDOS"/>
  </r>
  <r>
    <s v="MADONNA CUCINA"/>
    <d v="2026-01-31T00:00:00"/>
    <n v="1000199"/>
    <x v="86"/>
    <s v="MATERIA PRIMA"/>
    <s v="COMPRAS"/>
    <s v="ALIMENTOS"/>
    <s v="A. SECOS E CONSERVAS"/>
    <x v="2"/>
    <n v="5"/>
    <n v="9.32"/>
    <n v="46.6"/>
    <s v="ATIVO"/>
    <x v="0"/>
    <n v="2026"/>
    <s v="Estoque Final"/>
    <s v="CUSTOS DOS PRODUTOS VENDIDOS"/>
  </r>
  <r>
    <s v="MADONNA CUCINA"/>
    <d v="2026-01-31T00:00:00"/>
    <n v="1000489"/>
    <x v="87"/>
    <s v="MATERIA PRIMA"/>
    <s v="COMPRAS"/>
    <s v="ALIMENTOS"/>
    <s v="A. SECOS E CONSERVAS"/>
    <x v="2"/>
    <n v="2"/>
    <n v="5.96"/>
    <n v="11.92"/>
    <s v="ATIVO"/>
    <x v="0"/>
    <n v="2026"/>
    <s v="Estoque Final"/>
    <s v="CUSTOS DOS PRODUTOS VENDIDOS"/>
  </r>
  <r>
    <s v="MADONNA CUCINA"/>
    <d v="2026-01-31T00:00:00"/>
    <n v="1000782"/>
    <x v="88"/>
    <s v="MATERIA PRIMA"/>
    <s v="COMPRAS"/>
    <s v="ALIMENTOS"/>
    <s v="A. SECOS E CONSERVAS"/>
    <x v="2"/>
    <n v="0.96399999999999997"/>
    <n v="132.44999999999999"/>
    <n v="127.6818"/>
    <s v="ATIVO"/>
    <x v="0"/>
    <n v="2026"/>
    <s v="Estoque Final"/>
    <s v="CUSTOS DOS PRODUTOS VENDIDOS"/>
  </r>
  <r>
    <s v="MADONNA CUCINA"/>
    <d v="2026-01-31T00:00:00"/>
    <n v="1000200"/>
    <x v="89"/>
    <s v="MATERIA PRIMA"/>
    <s v="COMPRAS"/>
    <s v="ALIMENTOS"/>
    <s v="A. SECOS E CONSERVAS"/>
    <x v="2"/>
    <n v="0.95"/>
    <n v="63.9"/>
    <n v="60.704999999999998"/>
    <s v="ATIVO"/>
    <x v="0"/>
    <n v="2026"/>
    <s v="Estoque Final"/>
    <s v="CUSTOS DOS PRODUTOS VENDIDOS"/>
  </r>
  <r>
    <s v="MADONNA CUCINA"/>
    <d v="2026-01-31T00:00:00"/>
    <n v="1000962"/>
    <x v="90"/>
    <s v="MATERIA PRIMA"/>
    <s v="COMPRAS"/>
    <s v="ALIMENTOS"/>
    <s v="A. SECOS E CONSERVAS"/>
    <x v="2"/>
    <n v="0.86"/>
    <n v="99.8"/>
    <n v="85.828000000000003"/>
    <s v="ATIVO"/>
    <x v="0"/>
    <n v="2026"/>
    <s v="Estoque Final"/>
    <s v="CUSTOS DOS PRODUTOS VENDIDOS"/>
  </r>
  <r>
    <s v="MADONNA CUCINA"/>
    <d v="2026-01-31T00:00:00"/>
    <n v="1000898"/>
    <x v="91"/>
    <s v="MATERIA PRIMA"/>
    <s v="COMPRAS"/>
    <s v="ALIMENTOS"/>
    <s v="A. PROTEINAS"/>
    <x v="6"/>
    <n v="9.4"/>
    <n v="179"/>
    <n v="1682.6"/>
    <s v="ATIVO"/>
    <x v="0"/>
    <n v="2026"/>
    <s v="Estoque Final"/>
    <s v="CUSTOS DOS PRODUTOS VENDIDOS"/>
  </r>
  <r>
    <s v="MADONNA CUCINA"/>
    <d v="2026-01-31T00:00:00"/>
    <n v="1000737"/>
    <x v="92"/>
    <s v="MATERIA PRIMA"/>
    <s v="COMPRAS"/>
    <s v="ALIMENTOS"/>
    <s v="A. SECOS E CONSERVAS"/>
    <x v="2"/>
    <n v="1.1160000000000001"/>
    <n v="542.02970000000005"/>
    <n v="604.90509999999995"/>
    <s v="ATIVO"/>
    <x v="0"/>
    <n v="2026"/>
    <s v="Estoque Final"/>
    <s v="CUSTOS DOS PRODUTOS VENDIDOS"/>
  </r>
  <r>
    <s v="MADONNA CUCINA"/>
    <d v="2026-01-31T00:00:00"/>
    <n v="1001135"/>
    <x v="93"/>
    <s v="MATERIA PRIMA"/>
    <s v="COMPRAS"/>
    <s v="ALIMENTOS"/>
    <s v="A. HORTIFRUTI"/>
    <x v="4"/>
    <n v="0.22"/>
    <n v="102.9414"/>
    <n v="22.647099999999998"/>
    <s v="ATIVO"/>
    <x v="0"/>
    <n v="2026"/>
    <s v="Estoque Final"/>
    <s v="CUSTOS DOS PRODUTOS VENDIDOS"/>
  </r>
  <r>
    <s v="MADONNA CUCINA"/>
    <d v="2026-01-31T00:00:00"/>
    <n v="1000776"/>
    <x v="94"/>
    <s v="MATERIA PRIMA"/>
    <s v="COMPRAS"/>
    <s v="ALIMENTOS"/>
    <s v="A. HORTIFRUTI"/>
    <x v="11"/>
    <n v="3"/>
    <n v="57.9"/>
    <n v="173.7"/>
    <s v="ATIVO"/>
    <x v="0"/>
    <n v="2026"/>
    <e v="#N/A"/>
    <e v="#N/A"/>
  </r>
  <r>
    <s v="MADONNA CUCINA"/>
    <d v="2026-01-31T00:00:00"/>
    <n v="1000887"/>
    <x v="95"/>
    <s v="MATERIA PRIMA"/>
    <s v="COMPRAS"/>
    <s v="ALIMENTOS"/>
    <s v="A. SECOS E CONSERVAS"/>
    <x v="2"/>
    <n v="0.38700000000000001"/>
    <n v="145.614"/>
    <n v="56.352600000000002"/>
    <s v="ATIVO"/>
    <x v="0"/>
    <n v="2026"/>
    <s v="Estoque Final"/>
    <s v="CUSTOS DOS PRODUTOS VENDIDOS"/>
  </r>
  <r>
    <s v="MADONNA CUCINA"/>
    <d v="2026-01-31T00:00:00"/>
    <n v="1001020"/>
    <x v="96"/>
    <s v="MATERIA PRIMA"/>
    <s v="COMPRAS"/>
    <s v="BEBIDAS"/>
    <s v="B. NAO ALCOOLICOS"/>
    <x v="3"/>
    <n v="48"/>
    <n v="2.2353000000000001"/>
    <n v="107.2944"/>
    <s v="ATIVO"/>
    <x v="0"/>
    <n v="2026"/>
    <s v="Estoque Final"/>
    <s v="CUSTOS DOS PRODUTOS VENDIDOS"/>
  </r>
  <r>
    <s v="MADONNA CUCINA"/>
    <d v="2026-01-31T00:00:00"/>
    <n v="1000938"/>
    <x v="97"/>
    <s v="MATERIA PRIMA"/>
    <s v="COMPRAS"/>
    <s v="BEBIDAS"/>
    <s v="B. ALCOOLICOS"/>
    <x v="5"/>
    <n v="0.7"/>
    <n v="357.3143"/>
    <n v="250.12"/>
    <s v="ATIVO"/>
    <x v="0"/>
    <n v="2026"/>
    <s v="Estoque Final"/>
    <s v="CUSTOS DOS PRODUTOS VENDIDOS"/>
  </r>
  <r>
    <s v="MADONNA CUCINA"/>
    <d v="2026-01-31T00:00:00"/>
    <n v="1000939"/>
    <x v="98"/>
    <s v="MATERIA PRIMA"/>
    <s v="COMPRAS"/>
    <s v="BEBIDAS"/>
    <s v="B. ALCOOLICOS"/>
    <x v="5"/>
    <n v="0.7"/>
    <n v="713.15710000000001"/>
    <n v="499.21"/>
    <s v="ATIVO"/>
    <x v="0"/>
    <n v="2026"/>
    <s v="Estoque Final"/>
    <s v="CUSTOS DOS PRODUTOS VENDIDOS"/>
  </r>
  <r>
    <s v="MADONNA CUCINA"/>
    <d v="2026-01-31T00:00:00"/>
    <n v="1000448"/>
    <x v="99"/>
    <s v="MATERIA PRIMA"/>
    <s v="COMPRAS"/>
    <s v="BEBIDAS"/>
    <s v="B. ALCOOLICOS"/>
    <x v="12"/>
    <n v="4.5"/>
    <n v="99.406000000000006"/>
    <n v="447.327"/>
    <s v="ATIVO"/>
    <x v="0"/>
    <n v="2026"/>
    <s v="Estoque Final"/>
    <s v="CUSTOS DOS PRODUTOS VENDIDOS"/>
  </r>
  <r>
    <s v="MADONNA CUCINA"/>
    <d v="2026-01-31T00:00:00"/>
    <n v="1000495"/>
    <x v="100"/>
    <s v="MATERIA PRIMA"/>
    <s v="COMPRAS"/>
    <s v="BEBIDAS"/>
    <s v="B. ALCOOLICOS"/>
    <x v="12"/>
    <n v="0.75"/>
    <n v="220.66669999999999"/>
    <n v="165.5"/>
    <s v="ATIVO"/>
    <x v="0"/>
    <n v="2026"/>
    <s v="Estoque Final"/>
    <s v="CUSTOS DOS PRODUTOS VENDIDOS"/>
  </r>
  <r>
    <s v="MADONNA CUCINA"/>
    <d v="2026-01-31T00:00:00"/>
    <n v="1000941"/>
    <x v="101"/>
    <s v="MATERIA PRIMA"/>
    <s v="COMPRAS"/>
    <s v="BEBIDAS"/>
    <s v="B. ALCOOLICOS"/>
    <x v="12"/>
    <n v="0.63"/>
    <n v="271.65710000000001"/>
    <n v="171.14400000000001"/>
    <s v="ATIVO"/>
    <x v="0"/>
    <n v="2026"/>
    <s v="Estoque Final"/>
    <s v="CUSTOS DOS PRODUTOS VENDIDOS"/>
  </r>
  <r>
    <s v="MADONNA CUCINA"/>
    <d v="2026-01-31T00:00:00"/>
    <n v="1000957"/>
    <x v="102"/>
    <s v="MATERIA PRIMA"/>
    <s v="COMPRAS"/>
    <s v="BEBIDAS"/>
    <s v="B. NAO ALCOOLICOS"/>
    <x v="3"/>
    <n v="9"/>
    <n v="34.799999999999997"/>
    <n v="313.2"/>
    <s v="ATIVO"/>
    <x v="0"/>
    <n v="2026"/>
    <s v="Estoque Final"/>
    <s v="CUSTOS DOS PRODUTOS VENDIDOS"/>
  </r>
  <r>
    <s v="MADONNA CUCINA"/>
    <d v="2026-01-31T00:00:00"/>
    <n v="1000904"/>
    <x v="103"/>
    <s v="MATERIA PRIMA"/>
    <s v="COMPRAS"/>
    <s v="ALIMENTOS"/>
    <s v="A. PROTEINAS"/>
    <x v="13"/>
    <n v="0.57399999999999995"/>
    <n v="200"/>
    <n v="114.8"/>
    <s v="ATIVO"/>
    <x v="0"/>
    <n v="2026"/>
    <s v="Estoque Final"/>
    <s v="CUSTOS DOS PRODUTOS VENDIDOS"/>
  </r>
  <r>
    <s v="MADONNA CUCINA"/>
    <d v="2026-01-31T00:00:00"/>
    <n v="1000590"/>
    <x v="104"/>
    <s v="MATERIA PRIMA"/>
    <s v="COMPRAS"/>
    <s v="ALIMENTOS"/>
    <s v="A. HORTIFRUTI"/>
    <x v="4"/>
    <n v="0.32800000000000001"/>
    <n v="17.600000000000001"/>
    <n v="5.7728000000000002"/>
    <s v="ATIVO"/>
    <x v="0"/>
    <n v="2026"/>
    <s v="Estoque Final"/>
    <s v="CUSTOS DOS PRODUTOS VENDIDOS"/>
  </r>
  <r>
    <s v="MADONNA CUCINA"/>
    <d v="2026-01-31T00:00:00"/>
    <n v="1000225"/>
    <x v="105"/>
    <s v="MATERIA PRIMA"/>
    <s v="COMPRAS"/>
    <s v="ALIMENTOS"/>
    <s v="A. SECOS E CONSERVAS"/>
    <x v="2"/>
    <n v="6.9749999999999996"/>
    <n v="17.870799999999999"/>
    <n v="124.64879999999999"/>
    <s v="ATIVO"/>
    <x v="0"/>
    <n v="2026"/>
    <s v="Estoque Final"/>
    <s v="CUSTOS DOS PRODUTOS VENDIDOS"/>
  </r>
  <r>
    <s v="MADONNA CUCINA"/>
    <d v="2026-01-31T00:00:00"/>
    <n v="1000733"/>
    <x v="106"/>
    <s v="MATERIA PRIMA"/>
    <s v="COMPRAS"/>
    <s v="ALIMENTOS"/>
    <s v="A. SECOS E CONSERVAS"/>
    <x v="2"/>
    <n v="0.28000000000000003"/>
    <n v="78.870699999999999"/>
    <n v="22.0838"/>
    <s v="ATIVO"/>
    <x v="0"/>
    <n v="2026"/>
    <s v="Estoque Final"/>
    <s v="CUSTOS DOS PRODUTOS VENDIDOS"/>
  </r>
  <r>
    <s v="MADONNA CUCINA"/>
    <d v="2026-01-31T00:00:00"/>
    <n v="1000202"/>
    <x v="107"/>
    <s v="MATERIA PRIMA"/>
    <s v="COMPRAS"/>
    <s v="ALIMENTOS"/>
    <s v="A. SECOS E CONSERVAS"/>
    <x v="2"/>
    <n v="20"/>
    <n v="5.5168999999999997"/>
    <n v="110.33799999999999"/>
    <s v="ATIVO"/>
    <x v="0"/>
    <n v="2026"/>
    <s v="Estoque Final"/>
    <s v="CUSTOS DOS PRODUTOS VENDIDOS"/>
  </r>
  <r>
    <s v="MADONNA CUCINA"/>
    <d v="2026-01-31T00:00:00"/>
    <n v="1000056"/>
    <x v="108"/>
    <s v="MATERIA PRIMA"/>
    <s v="COMPRAS"/>
    <s v="BEBIDAS"/>
    <s v="B. ALCOOLICOS"/>
    <x v="14"/>
    <n v="2.4500000000000002"/>
    <n v="194.1986"/>
    <n v="475.78660000000002"/>
    <s v="ATIVO"/>
    <x v="0"/>
    <n v="2026"/>
    <s v="Estoque Final"/>
    <s v="CUSTOS DOS PRODUTOS VENDIDOS"/>
  </r>
  <r>
    <s v="MADONNA CUCINA"/>
    <d v="2026-01-31T00:00:00"/>
    <n v="1000947"/>
    <x v="109"/>
    <s v="MATERIA PRIMA"/>
    <s v="COMPRAS"/>
    <s v="BEBIDAS"/>
    <s v="B. ALCOOLICOS"/>
    <x v="14"/>
    <n v="1.1200000000000001"/>
    <n v="302.56659999999999"/>
    <n v="338.87459999999999"/>
    <s v="ATIVO"/>
    <x v="0"/>
    <n v="2026"/>
    <s v="Estoque Final"/>
    <s v="CUSTOS DOS PRODUTOS VENDIDOS"/>
  </r>
  <r>
    <s v="MADONNA CUCINA"/>
    <d v="2026-01-31T00:00:00"/>
    <n v="1000571"/>
    <x v="110"/>
    <s v="MATERIA PRIMA"/>
    <s v="COMPRAS"/>
    <s v="BEBIDAS"/>
    <s v="B. ALCOOLICOS"/>
    <x v="14"/>
    <n v="0.75"/>
    <n v="143.9222"/>
    <n v="107.9417"/>
    <s v="ATIVO"/>
    <x v="0"/>
    <n v="2026"/>
    <s v="Estoque Final"/>
    <s v="CUSTOS DOS PRODUTOS VENDIDOS"/>
  </r>
  <r>
    <s v="MADONNA CUCINA"/>
    <d v="2026-01-31T00:00:00"/>
    <n v="1001036"/>
    <x v="111"/>
    <s v="MATERIA PRIMA"/>
    <s v="COMPRAS"/>
    <s v="BEBIDAS"/>
    <s v="B. ALCOOLICOS"/>
    <x v="14"/>
    <n v="0.7"/>
    <n v="250.25"/>
    <n v="175.17500000000001"/>
    <s v="ATIVO"/>
    <x v="0"/>
    <n v="2026"/>
    <s v="Estoque Final"/>
    <s v="CUSTOS DOS PRODUTOS VENDIDOS"/>
  </r>
  <r>
    <s v="MADONNA CUCINA"/>
    <d v="2026-01-31T00:00:00"/>
    <n v="1000013"/>
    <x v="112"/>
    <s v="MATERIA PRIMA"/>
    <s v="COMPRAS"/>
    <s v="BEBIDAS"/>
    <s v="B. ALCOOLICOS"/>
    <x v="14"/>
    <n v="1.4"/>
    <n v="177.57149999999999"/>
    <n v="248.6001"/>
    <s v="ATIVO"/>
    <x v="0"/>
    <n v="2026"/>
    <s v="Estoque Final"/>
    <s v="CUSTOS DOS PRODUTOS VENDIDOS"/>
  </r>
  <r>
    <s v="MADONNA CUCINA"/>
    <d v="2026-01-31T00:00:00"/>
    <n v="1000930"/>
    <x v="113"/>
    <s v="MATERIA PRIMA"/>
    <s v="COMPRAS"/>
    <s v="BEBIDAS"/>
    <s v="B. ALCOOLICOS"/>
    <x v="14"/>
    <n v="1.4"/>
    <n v="243.7928"/>
    <n v="341.30990000000003"/>
    <s v="ATIVO"/>
    <x v="0"/>
    <n v="2026"/>
    <s v="Estoque Final"/>
    <s v="CUSTOS DOS PRODUTOS VENDIDOS"/>
  </r>
  <r>
    <s v="MADONNA CUCINA"/>
    <d v="2026-01-31T00:00:00"/>
    <n v="1001035"/>
    <x v="114"/>
    <s v="MATERIA PRIMA"/>
    <s v="COMPRAS"/>
    <s v="BEBIDAS"/>
    <s v="B. ALCOOLICOS"/>
    <x v="14"/>
    <n v="0.75"/>
    <n v="141.94999999999999"/>
    <n v="106.46250000000001"/>
    <s v="ATIVO"/>
    <x v="0"/>
    <n v="2026"/>
    <s v="Estoque Final"/>
    <s v="CUSTOS DOS PRODUTOS VENDIDOS"/>
  </r>
  <r>
    <s v="MADONNA CUCINA"/>
    <d v="2026-01-31T00:00:00"/>
    <n v="1000752"/>
    <x v="115"/>
    <s v="MATERIA PRIMA"/>
    <s v="COMPRAS"/>
    <s v="BEBIDAS"/>
    <s v="B. ALCOOLICOS"/>
    <x v="14"/>
    <n v="0.7"/>
    <n v="141.1567"/>
    <n v="98.809700000000007"/>
    <s v="ATIVO"/>
    <x v="0"/>
    <n v="2026"/>
    <s v="Estoque Final"/>
    <s v="CUSTOS DOS PRODUTOS VENDIDOS"/>
  </r>
  <r>
    <s v="MADONNA CUCINA"/>
    <d v="2026-01-31T00:00:00"/>
    <n v="1000942"/>
    <x v="116"/>
    <s v="MATERIA PRIMA"/>
    <s v="COMPRAS"/>
    <s v="BEBIDAS"/>
    <s v="B. ALCOOLICOS"/>
    <x v="14"/>
    <n v="0.91"/>
    <n v="305.50709999999998"/>
    <n v="278.01150000000001"/>
    <s v="ATIVO"/>
    <x v="0"/>
    <n v="2026"/>
    <s v="Estoque Final"/>
    <s v="CUSTOS DOS PRODUTOS VENDIDOS"/>
  </r>
  <r>
    <s v="MADONNA CUCINA"/>
    <d v="2026-01-31T00:00:00"/>
    <n v="1000919"/>
    <x v="117"/>
    <s v="MATERIA PRIMA"/>
    <s v="COMPRAS"/>
    <s v="BEBIDAS"/>
    <s v="B. ALCOOLICOS"/>
    <x v="14"/>
    <n v="0.75"/>
    <n v="326.17329999999998"/>
    <n v="244.63"/>
    <s v="ATIVO"/>
    <x v="0"/>
    <n v="2026"/>
    <s v="Estoque Final"/>
    <s v="CUSTOS DOS PRODUTOS VENDIDOS"/>
  </r>
  <r>
    <s v="MADONNA CUCINA"/>
    <d v="2026-01-31T00:00:00"/>
    <n v="1001029"/>
    <x v="118"/>
    <s v="MATERIA PRIMA"/>
    <s v="COMPRAS"/>
    <s v="BEBIDAS"/>
    <s v="B. ALCOOLICOS"/>
    <x v="14"/>
    <n v="0.75"/>
    <n v="200"/>
    <n v="150"/>
    <s v="ATIVO"/>
    <x v="0"/>
    <n v="2026"/>
    <s v="Estoque Final"/>
    <s v="CUSTOS DOS PRODUTOS VENDIDOS"/>
  </r>
  <r>
    <s v="MADONNA CUCINA"/>
    <d v="2026-01-31T00:00:00"/>
    <n v="1000567"/>
    <x v="119"/>
    <s v="MATERIA PRIMA"/>
    <s v="COMPRAS"/>
    <s v="BEBIDAS"/>
    <s v="B. ALCOOLICOS"/>
    <x v="14"/>
    <n v="1.05"/>
    <n v="224.9975"/>
    <n v="236.2474"/>
    <s v="ATIVO"/>
    <x v="0"/>
    <n v="2026"/>
    <s v="Estoque Final"/>
    <s v="CUSTOS DOS PRODUTOS VENDIDOS"/>
  </r>
  <r>
    <s v="MADONNA CUCINA"/>
    <d v="2026-01-31T00:00:00"/>
    <n v="1000343"/>
    <x v="120"/>
    <s v="MATERIA PRIMA"/>
    <s v="COMPRAS"/>
    <s v="ALIMENTOS"/>
    <s v="A. HORTIFRUTI"/>
    <x v="15"/>
    <n v="1"/>
    <n v="12.9894"/>
    <n v="12.9894"/>
    <s v="ATIVO"/>
    <x v="0"/>
    <n v="2026"/>
    <s v="Estoque Final"/>
    <s v="CUSTOS DOS PRODUTOS VENDIDOS"/>
  </r>
  <r>
    <s v="MADONNA CUCINA"/>
    <d v="2026-01-31T00:00:00"/>
    <n v="1000344"/>
    <x v="121"/>
    <s v="MATERIA PRIMA"/>
    <s v="COMPRAS"/>
    <s v="ALIMENTOS"/>
    <s v="A. HORTIFRUTI"/>
    <x v="15"/>
    <n v="1"/>
    <n v="7.9446000000000003"/>
    <n v="7.9446000000000003"/>
    <s v="ATIVO"/>
    <x v="0"/>
    <n v="2026"/>
    <s v="Estoque Final"/>
    <s v="CUSTOS DOS PRODUTOS VENDIDOS"/>
  </r>
  <r>
    <s v="MADONNA CUCINA"/>
    <d v="2026-01-31T00:00:00"/>
    <n v="1000738"/>
    <x v="122"/>
    <s v="MATERIA PRIMA"/>
    <s v="COMPRAS"/>
    <s v="ALIMENTOS"/>
    <s v="A. PROTEINAS"/>
    <x v="13"/>
    <n v="0.51800000000000002"/>
    <n v="111.4618"/>
    <n v="57.737200000000001"/>
    <s v="ATIVO"/>
    <x v="0"/>
    <n v="2026"/>
    <s v="Estoque Final"/>
    <s v="CUSTOS DOS PRODUTOS VENDIDOS"/>
  </r>
  <r>
    <s v="MADONNA CUCINA"/>
    <d v="2026-01-31T00:00:00"/>
    <n v="1000560"/>
    <x v="123"/>
    <s v="MATERIA PRIMA"/>
    <s v="COMPRAS"/>
    <s v="ALIMENTOS"/>
    <s v="A. PROTEINAS"/>
    <x v="13"/>
    <n v="5"/>
    <n v="25.98"/>
    <n v="129.9"/>
    <s v="ATIVO"/>
    <x v="0"/>
    <n v="2026"/>
    <s v="Estoque Final"/>
    <s v="CUSTOS DOS PRODUTOS VENDIDOS"/>
  </r>
  <r>
    <s v="MADONNA CUCINA"/>
    <d v="2026-01-31T00:00:00"/>
    <n v="1000330"/>
    <x v="124"/>
    <s v="MATERIA PRIMA"/>
    <s v="COMPRAS"/>
    <s v="ALIMENTOS"/>
    <s v="A. HORTIFRUTI"/>
    <x v="4"/>
    <n v="0.5"/>
    <n v="78.861199999999997"/>
    <n v="39.430599999999998"/>
    <s v="ATIVO"/>
    <x v="0"/>
    <n v="2026"/>
    <s v="Estoque Final"/>
    <s v="CUSTOS DOS PRODUTOS VENDIDOS"/>
  </r>
  <r>
    <s v="MADONNA CUCINA"/>
    <d v="2026-01-31T00:00:00"/>
    <n v="1000961"/>
    <x v="125"/>
    <s v="MATERIA PRIMA"/>
    <s v="COMPRAS"/>
    <s v="ALIMENTOS"/>
    <s v="A. HORTIFRUTI"/>
    <x v="15"/>
    <n v="1.7"/>
    <n v="5.9801000000000002"/>
    <n v="10.1662"/>
    <s v="ATIVO"/>
    <x v="0"/>
    <n v="2026"/>
    <s v="Estoque Final"/>
    <s v="CUSTOS DOS PRODUTOS VENDIDOS"/>
  </r>
  <r>
    <s v="MADONNA CUCINA"/>
    <d v="2026-01-31T00:00:00"/>
    <n v="1000395"/>
    <x v="126"/>
    <s v="MATERIA PRIMA"/>
    <s v="COMPRAS"/>
    <s v="ALIMENTOS"/>
    <s v="A. FRIOS E LATICINIOS"/>
    <x v="9"/>
    <n v="13"/>
    <n v="9.077"/>
    <n v="118.001"/>
    <s v="ATIVO"/>
    <x v="0"/>
    <n v="2026"/>
    <s v="Estoque Final"/>
    <s v="CUSTOS DOS PRODUTOS VENDIDOS"/>
  </r>
  <r>
    <s v="MADONNA CUCINA"/>
    <d v="2026-01-31T00:00:00"/>
    <n v="1000890"/>
    <x v="127"/>
    <s v="MATERIA PRIMA"/>
    <s v="COMPRAS"/>
    <s v="ALIMENTOS"/>
    <s v="A. FRIOS E LATICINIOS"/>
    <x v="9"/>
    <n v="0.3"/>
    <n v="399.6"/>
    <n v="119.88"/>
    <s v="ATIVO"/>
    <x v="0"/>
    <n v="2026"/>
    <s v="Estoque Final"/>
    <s v="CUSTOS DOS PRODUTOS VENDIDOS"/>
  </r>
  <r>
    <s v="MADONNA CUCINA"/>
    <d v="2026-01-31T00:00:00"/>
    <n v="1000749"/>
    <x v="128"/>
    <s v="MATERIA PRIMA"/>
    <s v="COMPRAS"/>
    <s v="ALIMENTOS"/>
    <s v="A. PAES, MASSAS E SALGADOS"/>
    <x v="16"/>
    <n v="1"/>
    <n v="4.7"/>
    <n v="4.7"/>
    <s v="ATIVO"/>
    <x v="0"/>
    <n v="2026"/>
    <s v="Estoque Final"/>
    <s v="CUSTOS DOS PRODUTOS VENDIDOS"/>
  </r>
  <r>
    <s v="MADONNA CUCINA"/>
    <d v="2026-01-31T00:00:00"/>
    <n v="1000203"/>
    <x v="129"/>
    <s v="MATERIA PRIMA"/>
    <s v="COMPRAS"/>
    <s v="ALIMENTOS"/>
    <s v="A. SECOS E CONSERVAS"/>
    <x v="2"/>
    <n v="4"/>
    <n v="46.9"/>
    <n v="187.6"/>
    <s v="ATIVO"/>
    <x v="0"/>
    <n v="2026"/>
    <s v="Estoque Final"/>
    <s v="CUSTOS DOS PRODUTOS VENDIDOS"/>
  </r>
  <r>
    <s v="MADONNA CUCINA"/>
    <d v="2026-01-31T00:00:00"/>
    <n v="1000283"/>
    <x v="130"/>
    <s v="MATERIA PRIMA"/>
    <s v="COMPRAS"/>
    <s v="ALIMENTOS"/>
    <s v="A. SECOS E CONSERVAS"/>
    <x v="2"/>
    <n v="2.85"/>
    <n v="56.479900000000001"/>
    <n v="160.96770000000001"/>
    <s v="ATIVO"/>
    <x v="0"/>
    <n v="2026"/>
    <s v="Estoque Final"/>
    <s v="CUSTOS DOS PRODUTOS VENDIDOS"/>
  </r>
  <r>
    <s v="MADONNA CUCINA"/>
    <d v="2026-01-31T00:00:00"/>
    <n v="1000281"/>
    <x v="131"/>
    <s v="MATERIA PRIMA"/>
    <s v="COMPRAS"/>
    <s v="ALIMENTOS"/>
    <s v="A. SECOS E CONSERVAS"/>
    <x v="2"/>
    <n v="5"/>
    <n v="7.97"/>
    <n v="39.85"/>
    <s v="ATIVO"/>
    <x v="0"/>
    <n v="2026"/>
    <s v="Estoque Final"/>
    <s v="CUSTOS DOS PRODUTOS VENDIDOS"/>
  </r>
  <r>
    <s v="MADONNA CUCINA"/>
    <d v="2026-01-31T00:00:00"/>
    <n v="1000243"/>
    <x v="132"/>
    <s v="MATERIA PRIMA"/>
    <s v="COMPRAS"/>
    <s v="ALIMENTOS"/>
    <s v="A. SECOS E CONSERVAS"/>
    <x v="2"/>
    <n v="1"/>
    <n v="61.749200000000002"/>
    <n v="61.749200000000002"/>
    <s v="ATIVO"/>
    <x v="0"/>
    <n v="2026"/>
    <s v="Estoque Final"/>
    <s v="CUSTOS DOS PRODUTOS VENDIDOS"/>
  </r>
  <r>
    <s v="MADONNA CUCINA"/>
    <d v="2026-01-31T00:00:00"/>
    <n v="1000205"/>
    <x v="133"/>
    <s v="MATERIA PRIMA"/>
    <s v="COMPRAS"/>
    <s v="ALIMENTOS"/>
    <s v="A. SECOS E CONSERVAS"/>
    <x v="2"/>
    <n v="15"/>
    <n v="12.916600000000001"/>
    <n v="193.749"/>
    <s v="ATIVO"/>
    <x v="0"/>
    <n v="2026"/>
    <s v="Estoque Final"/>
    <s v="CUSTOS DOS PRODUTOS VENDIDOS"/>
  </r>
  <r>
    <s v="MADONNA CUCINA"/>
    <d v="2026-01-31T00:00:00"/>
    <n v="1000880"/>
    <x v="134"/>
    <s v="MATERIA PRIMA"/>
    <s v="COMPRAS"/>
    <s v="ALIMENTOS"/>
    <s v="A. SECOS E CONSERVAS"/>
    <x v="2"/>
    <n v="9.66"/>
    <n v="1.4E-2"/>
    <n v="0.13519999999999999"/>
    <s v="ATIVO"/>
    <x v="0"/>
    <n v="2026"/>
    <s v="Estoque Final"/>
    <s v="CUSTOS DOS PRODUTOS VENDIDOS"/>
  </r>
  <r>
    <s v="MADONNA CUCINA"/>
    <d v="2026-01-31T00:00:00"/>
    <n v="1000206"/>
    <x v="135"/>
    <s v="MATERIA PRIMA"/>
    <s v="COMPRAS"/>
    <s v="ALIMENTOS"/>
    <s v="A. SECOS E CONSERVAS"/>
    <x v="2"/>
    <n v="7.2"/>
    <n v="9.19"/>
    <n v="66.168000000000006"/>
    <s v="ATIVO"/>
    <x v="0"/>
    <n v="2026"/>
    <s v="Estoque Final"/>
    <s v="CUSTOS DOS PRODUTOS VENDIDOS"/>
  </r>
  <r>
    <s v="MADONNA CUCINA"/>
    <d v="2026-01-31T00:00:00"/>
    <n v="1000806"/>
    <x v="136"/>
    <s v="MATERIA PRIMA"/>
    <s v="COMPRAS"/>
    <s v="ALIMENTOS"/>
    <s v="A. PROTEINAS"/>
    <x v="6"/>
    <n v="0.5"/>
    <n v="305.77620000000002"/>
    <n v="152.88810000000001"/>
    <s v="ATIVO"/>
    <x v="0"/>
    <n v="2026"/>
    <s v="Estoque Final"/>
    <s v="CUSTOS DOS PRODUTOS VENDIDOS"/>
  </r>
  <r>
    <s v="MADONNA CUCINA"/>
    <d v="2026-01-31T00:00:00"/>
    <n v="1000745"/>
    <x v="137"/>
    <s v="MATERIA PRIMA"/>
    <s v="COMPRAS"/>
    <s v="ALIMENTOS"/>
    <s v="A. PROTEINAS"/>
    <x v="17"/>
    <n v="4.0999999999999996"/>
    <n v="63.469499999999996"/>
    <n v="260.22500000000002"/>
    <s v="ATIVO"/>
    <x v="0"/>
    <n v="2026"/>
    <s v="Estoque Final"/>
    <s v="CUSTOS DOS PRODUTOS VENDIDOS"/>
  </r>
  <r>
    <s v="MADONNA CUCINA"/>
    <d v="2026-01-31T00:00:00"/>
    <n v="1000980"/>
    <x v="138"/>
    <s v="MATERIA PRIMA"/>
    <s v="COMPRAS"/>
    <s v="ALIMENTOS"/>
    <s v="A. PAES, MASSAS E SALGADOS"/>
    <x v="18"/>
    <n v="1.9"/>
    <n v="16"/>
    <n v="30.4"/>
    <s v="ATIVO"/>
    <x v="0"/>
    <n v="2026"/>
    <s v="Estoque Final"/>
    <s v="CUSTOS DOS PRODUTOS VENDIDOS"/>
  </r>
  <r>
    <s v="MADONNA CUCINA"/>
    <d v="2026-01-31T00:00:00"/>
    <n v="1000903"/>
    <x v="139"/>
    <s v="MATERIA PRIMA"/>
    <s v="COMPRAS"/>
    <s v="ALIMENTOS"/>
    <s v="A. SECOS E CONSERVAS"/>
    <x v="2"/>
    <n v="0.79"/>
    <n v="251"/>
    <n v="198.29"/>
    <s v="ATIVO"/>
    <x v="0"/>
    <n v="2026"/>
    <s v="Estoque Final"/>
    <s v="CUSTOS DOS PRODUTOS VENDIDOS"/>
  </r>
  <r>
    <s v="MADONNA CUCINA"/>
    <d v="2026-01-31T00:00:00"/>
    <n v="1000955"/>
    <x v="140"/>
    <s v="MATERIA PRIMA"/>
    <s v="COMPRAS"/>
    <s v="ALIMENTOS"/>
    <s v="A. SECOS E CONSERVAS"/>
    <x v="2"/>
    <n v="0.39"/>
    <n v="760"/>
    <n v="296.39999999999998"/>
    <s v="ATIVO"/>
    <x v="0"/>
    <n v="2026"/>
    <s v="Estoque Final"/>
    <s v="CUSTOS DOS PRODUTOS VENDIDOS"/>
  </r>
  <r>
    <s v="MADONNA CUCINA"/>
    <d v="2026-01-31T00:00:00"/>
    <n v="1000805"/>
    <x v="141"/>
    <s v="MATERIA PRIMA"/>
    <s v="COMPRAS"/>
    <s v="ALIMENTOS"/>
    <s v="A. SECOS E CONSERVAS"/>
    <x v="2"/>
    <n v="1"/>
    <n v="279.89999999999998"/>
    <n v="279.89999999999998"/>
    <s v="ATIVO"/>
    <x v="0"/>
    <n v="2026"/>
    <s v="Estoque Final"/>
    <s v="CUSTOS DOS PRODUTOS VENDIDOS"/>
  </r>
  <r>
    <s v="MADONNA CUCINA"/>
    <d v="2026-01-31T00:00:00"/>
    <n v="1000382"/>
    <x v="142"/>
    <s v="MATERIA PRIMA"/>
    <s v="COMPRAS"/>
    <s v="ALIMENTOS"/>
    <s v="A. HORTIFRUTI"/>
    <x v="1"/>
    <n v="1.83"/>
    <n v="23.1"/>
    <n v="42.273000000000003"/>
    <s v="ATIVO"/>
    <x v="0"/>
    <n v="2026"/>
    <s v="Estoque Final"/>
    <s v="CUSTOS DOS PRODUTOS VENDIDOS"/>
  </r>
  <r>
    <s v="MADONNA CUCINA"/>
    <d v="2026-01-31T00:00:00"/>
    <n v="1000383"/>
    <x v="143"/>
    <s v="MATERIA PRIMA"/>
    <s v="COMPRAS"/>
    <s v="ALIMENTOS"/>
    <s v="A. HORTIFRUTI"/>
    <x v="1"/>
    <n v="1.74"/>
    <n v="23.1"/>
    <n v="40.194000000000003"/>
    <s v="ATIVO"/>
    <x v="0"/>
    <n v="2026"/>
    <s v="Estoque Final"/>
    <s v="CUSTOS DOS PRODUTOS VENDIDOS"/>
  </r>
  <r>
    <s v="MADONNA CUCINA"/>
    <d v="2026-01-31T00:00:00"/>
    <n v="1000252"/>
    <x v="144"/>
    <s v="MATERIA PRIMA"/>
    <s v="COMPRAS"/>
    <s v="ALIMENTOS"/>
    <s v="A. SECOS E CONSERVAS"/>
    <x v="2"/>
    <n v="1.2"/>
    <n v="198.90539999999999"/>
    <n v="238.6865"/>
    <s v="ATIVO"/>
    <x v="0"/>
    <n v="2026"/>
    <s v="Estoque Final"/>
    <s v="CUSTOS DOS PRODUTOS VENDIDOS"/>
  </r>
  <r>
    <s v="MADONNA CUCINA"/>
    <d v="2026-01-31T00:00:00"/>
    <n v="1000253"/>
    <x v="145"/>
    <s v="MATERIA PRIMA"/>
    <s v="COMPRAS"/>
    <s v="ALIMENTOS"/>
    <s v="A. SECOS E CONSERVAS"/>
    <x v="2"/>
    <n v="0.17599999999999999"/>
    <n v="1840"/>
    <n v="323.83999999999997"/>
    <s v="ATIVO"/>
    <x v="0"/>
    <n v="2026"/>
    <s v="Estoque Final"/>
    <s v="CUSTOS DOS PRODUTOS VENDIDOS"/>
  </r>
  <r>
    <s v="MADONNA CUCINA"/>
    <d v="2026-01-31T00:00:00"/>
    <n v="1001141"/>
    <x v="146"/>
    <s v="MATERIA PRIMA"/>
    <s v="COMPRAS"/>
    <s v="ALIMENTOS"/>
    <s v="A. SECOS E CONSERVAS"/>
    <x v="2"/>
    <n v="2"/>
    <n v="31.666699999999999"/>
    <n v="63.333399999999997"/>
    <s v="ATIVO"/>
    <x v="0"/>
    <n v="2026"/>
    <s v="Estoque Final"/>
    <s v="CUSTOS DOS PRODUTOS VENDIDOS"/>
  </r>
  <r>
    <s v="MADONNA CUCINA"/>
    <d v="2026-01-31T00:00:00"/>
    <n v="1000963"/>
    <x v="147"/>
    <s v="MATERIA PRIMA"/>
    <s v="COMPRAS"/>
    <s v="ALIMENTOS"/>
    <s v="A. PROTEINAS"/>
    <x v="6"/>
    <n v="3.4"/>
    <n v="59.9"/>
    <n v="203.66"/>
    <s v="ATIVO"/>
    <x v="0"/>
    <n v="2026"/>
    <s v="Estoque Final"/>
    <s v="CUSTOS DOS PRODUTOS VENDIDOS"/>
  </r>
  <r>
    <s v="MADONNA CUCINA"/>
    <d v="2026-01-31T00:00:00"/>
    <n v="1000896"/>
    <x v="148"/>
    <s v="MATERIA PRIMA"/>
    <s v="COMPRAS"/>
    <s v="ALIMENTOS"/>
    <s v="A. PROTEINAS"/>
    <x v="19"/>
    <n v="7.3"/>
    <n v="219"/>
    <n v="1598.7"/>
    <s v="ATIVO"/>
    <x v="0"/>
    <n v="2026"/>
    <s v="Estoque Final"/>
    <s v="CUSTOS DOS PRODUTOS VENDIDOS"/>
  </r>
  <r>
    <s v="MADONNA CUCINA"/>
    <d v="2026-01-31T00:00:00"/>
    <n v="1000482"/>
    <x v="149"/>
    <s v="MATERIA PRIMA"/>
    <s v="COMPRAS"/>
    <s v="BEBIDAS"/>
    <s v="B. NAO ALCOOLICOS"/>
    <x v="3"/>
    <n v="1.7"/>
    <n v="89.35"/>
    <n v="151.89500000000001"/>
    <s v="ATIVO"/>
    <x v="0"/>
    <n v="2026"/>
    <s v="Estoque Final"/>
    <s v="CUSTOS DOS PRODUTOS VENDIDOS"/>
  </r>
  <r>
    <s v="MADONNA CUCINA"/>
    <d v="2026-01-31T00:00:00"/>
    <n v="1000783"/>
    <x v="150"/>
    <s v="MATERIA PRIMA"/>
    <s v="COMPRAS"/>
    <s v="ALIMENTOS"/>
    <s v="A. FRIOS E LATICINIOS"/>
    <x v="9"/>
    <n v="0.98"/>
    <n v="88"/>
    <n v="86.24"/>
    <s v="ATIVO"/>
    <x v="0"/>
    <n v="2026"/>
    <s v="Estoque Final"/>
    <s v="CUSTOS DOS PRODUTOS VENDIDOS"/>
  </r>
  <r>
    <s v="MADONNA CUCINA"/>
    <d v="2026-01-31T00:00:00"/>
    <n v="1000981"/>
    <x v="151"/>
    <s v="MATERIA PRIMA"/>
    <s v="COMPRAS"/>
    <s v="ALIMENTOS"/>
    <s v="A. FRIOS E LATICINIOS"/>
    <x v="9"/>
    <n v="0.49"/>
    <n v="130"/>
    <n v="63.7"/>
    <s v="ATIVO"/>
    <x v="0"/>
    <n v="2026"/>
    <s v="Estoque Final"/>
    <s v="CUSTOS DOS PRODUTOS VENDIDOS"/>
  </r>
  <r>
    <s v="MADONNA CUCINA"/>
    <d v="2026-01-31T00:00:00"/>
    <n v="1000405"/>
    <x v="152"/>
    <s v="MATERIA PRIMA"/>
    <s v="COMPRAS"/>
    <s v="ALIMENTOS"/>
    <s v="A. FRIOS E LATICINIOS"/>
    <x v="9"/>
    <n v="5.3"/>
    <n v="51.990099999999998"/>
    <n v="275.54750000000001"/>
    <s v="ATIVO"/>
    <x v="0"/>
    <n v="2026"/>
    <s v="Estoque Final"/>
    <s v="CUSTOS DOS PRODUTOS VENDIDOS"/>
  </r>
  <r>
    <s v="MADONNA CUCINA"/>
    <d v="2026-01-31T00:00:00"/>
    <n v="1000964"/>
    <x v="153"/>
    <s v="MATERIA PRIMA"/>
    <s v="COMPRAS"/>
    <s v="ALIMENTOS"/>
    <s v="A. FRIOS E LATICINIOS"/>
    <x v="9"/>
    <n v="1.47"/>
    <n v="90"/>
    <n v="132.30000000000001"/>
    <s v="ATIVO"/>
    <x v="0"/>
    <n v="2026"/>
    <s v="Estoque Final"/>
    <s v="CUSTOS DOS PRODUTOS VENDIDOS"/>
  </r>
  <r>
    <s v="MADONNA CUCINA"/>
    <d v="2026-01-31T00:00:00"/>
    <n v="1000794"/>
    <x v="154"/>
    <s v="MATERIA PRIMA"/>
    <s v="COMPRAS"/>
    <s v="ALIMENTOS"/>
    <s v="A. FRIOS E LATICINIOS"/>
    <x v="9"/>
    <n v="1.75"/>
    <n v="135.30330000000001"/>
    <n v="236.7808"/>
    <s v="ATIVO"/>
    <x v="0"/>
    <n v="2026"/>
    <s v="Estoque Final"/>
    <s v="CUSTOS DOS PRODUTOS VENDIDOS"/>
  </r>
  <r>
    <s v="MADONNA CUCINA"/>
    <d v="2026-01-31T00:00:00"/>
    <n v="1000391"/>
    <x v="155"/>
    <s v="MATERIA PRIMA"/>
    <s v="COMPRAS"/>
    <s v="ALIMENTOS"/>
    <s v="A. FRIOS E LATICINIOS"/>
    <x v="9"/>
    <n v="4.3"/>
    <n v="57.898699999999998"/>
    <n v="248.96440000000001"/>
    <s v="ATIVO"/>
    <x v="0"/>
    <n v="2026"/>
    <s v="Estoque Final"/>
    <s v="CUSTOS DOS PRODUTOS VENDIDOS"/>
  </r>
  <r>
    <s v="MADONNA CUCINA"/>
    <d v="2026-01-31T00:00:00"/>
    <n v="1000897"/>
    <x v="156"/>
    <s v="MATERIA PRIMA"/>
    <s v="COMPRAS"/>
    <s v="ALIMENTOS"/>
    <s v="A. FRIOS E LATICINIOS"/>
    <x v="9"/>
    <n v="7.5"/>
    <n v="86.04"/>
    <n v="645.29999999999995"/>
    <s v="ATIVO"/>
    <x v="0"/>
    <n v="2026"/>
    <s v="Estoque Final"/>
    <s v="CUSTOS DOS PRODUTOS VENDIDOS"/>
  </r>
  <r>
    <s v="MADONNA CUCINA"/>
    <d v="2026-01-31T00:00:00"/>
    <n v="1000557"/>
    <x v="157"/>
    <s v="MATERIA PRIMA"/>
    <s v="COMPRAS"/>
    <s v="ALIMENTOS"/>
    <s v="A. FRIOS E LATICINIOS"/>
    <x v="9"/>
    <n v="1.996"/>
    <n v="111.7423"/>
    <n v="223.0376"/>
    <s v="ATIVO"/>
    <x v="0"/>
    <n v="2026"/>
    <s v="Estoque Final"/>
    <s v="CUSTOS DOS PRODUTOS VENDIDOS"/>
  </r>
  <r>
    <s v="MADONNA CUCINA"/>
    <d v="2026-01-31T00:00:00"/>
    <n v="1000564"/>
    <x v="158"/>
    <s v="MATERIA PRIMA"/>
    <s v="COMPRAS"/>
    <s v="ALIMENTOS"/>
    <s v="A. FRIOS E LATICINIOS"/>
    <x v="9"/>
    <n v="2.2000000000000002"/>
    <n v="78.008399999999995"/>
    <n v="171.61850000000001"/>
    <s v="ATIVO"/>
    <x v="0"/>
    <n v="2026"/>
    <s v="Estoque Final"/>
    <s v="CUSTOS DOS PRODUTOS VENDIDOS"/>
  </r>
  <r>
    <s v="MADONNA CUCINA"/>
    <d v="2026-01-31T00:00:00"/>
    <n v="1000558"/>
    <x v="159"/>
    <s v="MATERIA PRIMA"/>
    <s v="COMPRAS"/>
    <s v="ALIMENTOS"/>
    <s v="A. FRIOS E LATICINIOS"/>
    <x v="9"/>
    <n v="3.68"/>
    <n v="279.58859999999999"/>
    <n v="1028.886"/>
    <s v="ATIVO"/>
    <x v="0"/>
    <n v="2026"/>
    <s v="Estoque Final"/>
    <s v="CUSTOS DOS PRODUTOS VENDIDOS"/>
  </r>
  <r>
    <s v="MADONNA CUCINA"/>
    <d v="2026-01-31T00:00:00"/>
    <n v="1000810"/>
    <x v="160"/>
    <s v="MATERIA PRIMA"/>
    <s v="COMPRAS"/>
    <s v="ALIMENTOS"/>
    <s v="A. FRIOS E LATICINIOS"/>
    <x v="9"/>
    <n v="3.36"/>
    <n v="160.1123"/>
    <n v="537.97730000000001"/>
    <s v="ATIVO"/>
    <x v="0"/>
    <n v="2026"/>
    <s v="Estoque Final"/>
    <s v="CUSTOS DOS PRODUTOS VENDIDOS"/>
  </r>
  <r>
    <s v="MADONNA CUCINA"/>
    <d v="2026-01-31T00:00:00"/>
    <n v="1000507"/>
    <x v="161"/>
    <s v="MATERIA PRIMA"/>
    <s v="COMPRAS"/>
    <s v="BEBIDAS"/>
    <s v="B. ALCOOLICOS"/>
    <x v="20"/>
    <n v="0.75"/>
    <n v="90.619"/>
    <n v="67.964299999999994"/>
    <s v="ATIVO"/>
    <x v="0"/>
    <n v="2026"/>
    <s v="Estoque Final"/>
    <s v="CUSTOS DOS PRODUTOS VENDIDOS"/>
  </r>
  <r>
    <s v="MADONNA CUCINA"/>
    <d v="2026-01-31T00:00:00"/>
    <n v="1000926"/>
    <x v="162"/>
    <s v="MATERIA PRIMA"/>
    <s v="COMPRAS"/>
    <s v="BEBIDAS"/>
    <s v="B. ALCOOLICOS"/>
    <x v="20"/>
    <n v="0.67500000000000004"/>
    <n v="215.0428"/>
    <n v="145.15389999999999"/>
    <s v="ATIVO"/>
    <x v="0"/>
    <n v="2026"/>
    <s v="Estoque Final"/>
    <s v="CUSTOS DOS PRODUTOS VENDIDOS"/>
  </r>
  <r>
    <s v="MADONNA CUCINA"/>
    <d v="2026-01-31T00:00:00"/>
    <n v="1000735"/>
    <x v="163"/>
    <s v="MATERIA PRIMA"/>
    <s v="COMPRAS"/>
    <s v="BEBIDAS"/>
    <s v="B. ALCOOLICOS"/>
    <x v="20"/>
    <n v="0.15"/>
    <n v="664.15340000000003"/>
    <n v="99.623000000000005"/>
    <s v="ATIVO"/>
    <x v="0"/>
    <n v="2026"/>
    <s v="Estoque Final"/>
    <s v="CUSTOS DOS PRODUTOS VENDIDOS"/>
  </r>
  <r>
    <s v="MADONNA CUCINA"/>
    <d v="2026-01-31T00:00:00"/>
    <n v="1000483"/>
    <x v="164"/>
    <s v="MATERIA PRIMA"/>
    <s v="COMPRAS"/>
    <s v="BEBIDAS"/>
    <s v="B. ALCOOLICOS"/>
    <x v="5"/>
    <n v="0.37"/>
    <n v="50.959499999999998"/>
    <n v="18.855"/>
    <s v="ATIVO"/>
    <x v="0"/>
    <n v="2026"/>
    <s v="Estoque Final"/>
    <s v="CUSTOS DOS PRODUTOS VENDIDOS"/>
  </r>
  <r>
    <s v="MADONNA CUCINA"/>
    <d v="2026-01-31T00:00:00"/>
    <n v="1000211"/>
    <x v="165"/>
    <s v="MATERIA PRIMA"/>
    <s v="COMPRAS"/>
    <s v="ALIMENTOS"/>
    <s v="A. SECOS E CONSERVAS"/>
    <x v="2"/>
    <n v="5.7619999999999996"/>
    <n v="3.29"/>
    <n v="18.957000000000001"/>
    <s v="ATIVO"/>
    <x v="0"/>
    <n v="2026"/>
    <s v="Estoque Final"/>
    <s v="CUSTOS DOS PRODUTOS VENDIDOS"/>
  </r>
  <r>
    <s v="MADONNA CUCINA"/>
    <d v="2026-01-31T00:00:00"/>
    <n v="1000263"/>
    <x v="166"/>
    <s v="MATERIA PRIMA"/>
    <s v="COMPRAS"/>
    <s v="ALIMENTOS"/>
    <s v="A. SECOS E CONSERVAS"/>
    <x v="2"/>
    <n v="1.04"/>
    <n v="160.66079999999999"/>
    <n v="167.0872"/>
    <s v="ATIVO"/>
    <x v="0"/>
    <n v="2026"/>
    <s v="Estoque Final"/>
    <s v="CUSTOS DOS PRODUTOS VENDIDOS"/>
  </r>
  <r>
    <s v="MADONNA CUCINA"/>
    <d v="2026-01-31T00:00:00"/>
    <n v="1000212"/>
    <x v="167"/>
    <s v="MATERIA PRIMA"/>
    <s v="COMPRAS"/>
    <s v="ALIMENTOS"/>
    <s v="A. SECOS E CONSERVAS"/>
    <x v="2"/>
    <n v="8.5090000000000003"/>
    <n v="2.3940000000000001"/>
    <n v="20.3705"/>
    <s v="ATIVO"/>
    <x v="0"/>
    <n v="2026"/>
    <s v="Estoque Final"/>
    <s v="CUSTOS DOS PRODUTOS VENDIDOS"/>
  </r>
  <r>
    <s v="MADONNA CUCINA"/>
    <d v="2026-01-31T00:00:00"/>
    <n v="1000796"/>
    <x v="168"/>
    <s v="MATERIA PRIMA"/>
    <s v="COMPRAS"/>
    <s v="ALIMENTOS"/>
    <s v="A. HORTIFRUTI"/>
    <x v="0"/>
    <n v="0.6"/>
    <n v="7.8564999999999996"/>
    <n v="4.7138999999999998"/>
    <s v="ATIVO"/>
    <x v="0"/>
    <n v="2026"/>
    <s v="Estoque Final"/>
    <s v="CUSTOS DOS PRODUTOS VENDIDOS"/>
  </r>
  <r>
    <s v="MADONNA CUCINA"/>
    <d v="2026-01-31T00:00:00"/>
    <n v="1001110"/>
    <x v="169"/>
    <s v="MATERIA PRIMA"/>
    <s v="COMPRAS"/>
    <s v="ALIMENTOS"/>
    <s v="A. HORTIFRUTI"/>
    <x v="0"/>
    <n v="0.1"/>
    <n v="91.97"/>
    <n v="9.1969999999999992"/>
    <s v="ATIVO"/>
    <x v="0"/>
    <n v="2026"/>
    <s v="Estoque Final"/>
    <s v="CUSTOS DOS PRODUTOS VENDIDOS"/>
  </r>
  <r>
    <s v="MADONNA CUCINA"/>
    <d v="2026-01-31T00:00:00"/>
    <n v="1000889"/>
    <x v="170"/>
    <s v="MATERIA PRIMA"/>
    <s v="COMPRAS"/>
    <s v="ALIMENTOS"/>
    <s v="A. SECOS E CONSERVAS"/>
    <x v="2"/>
    <n v="0.25"/>
    <n v="67.2"/>
    <n v="16.8"/>
    <s v="ATIVO"/>
    <x v="0"/>
    <n v="2026"/>
    <s v="Estoque Final"/>
    <s v="CUSTOS DOS PRODUTOS VENDIDOS"/>
  </r>
  <r>
    <s v="MADONNA CUCINA"/>
    <d v="2026-01-31T00:00:00"/>
    <n v="1000968"/>
    <x v="171"/>
    <s v="MATERIA PRIMA"/>
    <s v="COMPRAS"/>
    <s v="BEBIDAS"/>
    <s v="B. NAO ALCOOLICOS"/>
    <x v="3"/>
    <n v="5.4"/>
    <n v="15.9"/>
    <n v="85.86"/>
    <s v="ATIVO"/>
    <x v="0"/>
    <n v="2026"/>
    <s v="Estoque Final"/>
    <s v="CUSTOS DOS PRODUTOS VENDIDOS"/>
  </r>
  <r>
    <s v="MADONNA CUCINA"/>
    <d v="2026-01-31T00:00:00"/>
    <n v="1001024"/>
    <x v="172"/>
    <s v="MATERIA PRIMA"/>
    <s v="COMPRAS"/>
    <s v="BEBIDAS"/>
    <s v="B. NAO ALCOOLICOS"/>
    <x v="3"/>
    <n v="0.9"/>
    <n v="15.19"/>
    <n v="13.670999999999999"/>
    <s v="ATIVO"/>
    <x v="0"/>
    <n v="2026"/>
    <s v="Estoque Final"/>
    <s v="CUSTOS DOS PRODUTOS VENDIDOS"/>
  </r>
  <r>
    <s v="MADONNA CUCINA"/>
    <d v="2026-01-31T00:00:00"/>
    <n v="1000493"/>
    <x v="173"/>
    <s v="MATERIA PRIMA"/>
    <s v="COMPRAS"/>
    <s v="BEBIDAS"/>
    <s v="B. NAO ALCOOLICOS"/>
    <x v="3"/>
    <n v="4"/>
    <n v="24.9"/>
    <n v="99.6"/>
    <s v="ATIVO"/>
    <x v="0"/>
    <n v="2026"/>
    <s v="Estoque Final"/>
    <s v="CUSTOS DOS PRODUTOS VENDIDOS"/>
  </r>
  <r>
    <s v="MADONNA CUCINA"/>
    <d v="2026-01-31T00:00:00"/>
    <n v="1000808"/>
    <x v="174"/>
    <s v="MATERIA PRIMA"/>
    <s v="COMPRAS"/>
    <s v="ALIMENTOS"/>
    <s v="A. SECOS E CONSERVAS"/>
    <x v="2"/>
    <n v="0.06"/>
    <n v="78.5"/>
    <n v="4.71"/>
    <s v="ATIVO"/>
    <x v="0"/>
    <n v="2026"/>
    <s v="Estoque Final"/>
    <s v="CUSTOS DOS PRODUTOS VENDIDOS"/>
  </r>
  <r>
    <s v="MADONNA CUCINA"/>
    <d v="2026-01-31T00:00:00"/>
    <n v="1000273"/>
    <x v="175"/>
    <s v="MATERIA PRIMA"/>
    <s v="COMPRAS"/>
    <s v="ALIMENTOS"/>
    <s v="A. SECOS E CONSERVAS"/>
    <x v="2"/>
    <n v="0.3"/>
    <n v="17.010000000000002"/>
    <n v="5.1029999999999998"/>
    <s v="ATIVO"/>
    <x v="0"/>
    <n v="2026"/>
    <s v="Estoque Final"/>
    <s v="CUSTOS DOS PRODUTOS VENDIDOS"/>
  </r>
  <r>
    <s v="MADONNA CUCINA"/>
    <d v="2026-01-31T00:00:00"/>
    <n v="1001189"/>
    <x v="176"/>
    <s v="MATERIA PRIMA"/>
    <s v="COMPRAS"/>
    <s v="ALIMENTOS"/>
    <s v="A. SECOS E CONSERVAS"/>
    <x v="2"/>
    <n v="0.48"/>
    <n v="35"/>
    <n v="16.8"/>
    <s v="ATIVO"/>
    <x v="0"/>
    <n v="2026"/>
    <s v="Estoque Final"/>
    <s v="CUSTOS DOS PRODUTOS VENDIDOS"/>
  </r>
  <r>
    <s v="MADONNA CUCINA"/>
    <d v="2026-01-31T00:00:00"/>
    <n v="1000274"/>
    <x v="177"/>
    <s v="MATERIA PRIMA"/>
    <s v="COMPRAS"/>
    <s v="ALIMENTOS"/>
    <s v="A. SECOS E CONSERVAS"/>
    <x v="2"/>
    <n v="1"/>
    <n v="83"/>
    <n v="83"/>
    <s v="ATIVO"/>
    <x v="0"/>
    <n v="2026"/>
    <s v="Estoque Final"/>
    <s v="CUSTOS DOS PRODUTOS VENDIDOS"/>
  </r>
  <r>
    <s v="MADONNA CUCINA"/>
    <d v="2026-01-31T00:00:00"/>
    <n v="1001137"/>
    <x v="178"/>
    <s v="MATERIA PRIMA"/>
    <s v="COMPRAS"/>
    <s v="ALIMENTOS"/>
    <s v="A. SECOS E CONSERVAS"/>
    <x v="2"/>
    <n v="0.3"/>
    <n v="150"/>
    <n v="45"/>
    <s v="ATIVO"/>
    <x v="0"/>
    <n v="2026"/>
    <s v="Estoque Final"/>
    <s v="CUSTOS DOS PRODUTOS VENDIDOS"/>
  </r>
  <r>
    <s v="MADONNA CUCINA"/>
    <d v="2026-01-31T00:00:00"/>
    <n v="1000931"/>
    <x v="179"/>
    <s v="MATERIA PRIMA"/>
    <s v="COMPRAS"/>
    <s v="BEBIDAS"/>
    <s v="B. ALCOOLICOS"/>
    <x v="21"/>
    <n v="0.45"/>
    <n v="2333.4933000000001"/>
    <n v="1050.0719999999999"/>
    <s v="ATIVO"/>
    <x v="0"/>
    <n v="2026"/>
    <s v="Estoque Final"/>
    <s v="CUSTOS DOS PRODUTOS VENDIDOS"/>
  </r>
  <r>
    <s v="MADONNA CUCINA"/>
    <d v="2026-01-31T00:00:00"/>
    <n v="1001027"/>
    <x v="180"/>
    <s v="MATERIA PRIMA"/>
    <s v="COMPRAS"/>
    <s v="BEBIDAS"/>
    <s v="B. ALCOOLICOS"/>
    <x v="21"/>
    <n v="0.22500000000000001"/>
    <n v="357.99020000000002"/>
    <n v="80.547799999999995"/>
    <s v="ATIVO"/>
    <x v="0"/>
    <n v="2026"/>
    <s v="Estoque Final"/>
    <s v="CUSTOS DOS PRODUTOS VENDIDOS"/>
  </r>
  <r>
    <s v="MADONNA CUCINA"/>
    <d v="2026-01-31T00:00:00"/>
    <n v="1000594"/>
    <x v="181"/>
    <s v="MATERIA PRIMA"/>
    <s v="COMPRAS"/>
    <s v="BEBIDAS"/>
    <s v="B. ALCOOLICOS"/>
    <x v="21"/>
    <n v="1.2"/>
    <n v="274.8"/>
    <n v="329.76"/>
    <s v="ATIVO"/>
    <x v="0"/>
    <n v="2026"/>
    <s v="Estoque Final"/>
    <s v="CUSTOS DOS PRODUTOS VENDIDOS"/>
  </r>
  <r>
    <s v="MADONNA CUCINA"/>
    <d v="2026-01-31T00:00:00"/>
    <n v="1000911"/>
    <x v="182"/>
    <s v="MATERIA PRIMA"/>
    <s v="COMPRAS"/>
    <s v="BEBIDAS"/>
    <s v="B. ALCOOLICOS"/>
    <x v="21"/>
    <n v="1.5"/>
    <n v="445.6"/>
    <n v="668.4"/>
    <s v="ATIVO"/>
    <x v="0"/>
    <n v="2026"/>
    <s v="Estoque Final"/>
    <s v="CUSTOS DOS PRODUTOS VENDIDOS"/>
  </r>
  <r>
    <s v="MADONNA CUCINA"/>
    <d v="2026-01-31T00:00:00"/>
    <n v="1000548"/>
    <x v="183"/>
    <s v="MATERIA PRIMA"/>
    <s v="COMPRAS"/>
    <s v="ALIMENTOS"/>
    <s v="A. HORTIFRUTI"/>
    <x v="1"/>
    <n v="1.1000000000000001"/>
    <n v="27.96"/>
    <n v="30.756"/>
    <s v="ATIVO"/>
    <x v="0"/>
    <n v="2026"/>
    <s v="Estoque Final"/>
    <s v="CUSTOS DOS PRODUTOS VENDIDOS"/>
  </r>
  <r>
    <s v="MADONNA CUCINA"/>
    <d v="2026-01-31T00:00:00"/>
    <n v="1000809"/>
    <x v="184"/>
    <s v="MATERIA PRIMA"/>
    <s v="COMPRAS"/>
    <s v="ALIMENTOS"/>
    <s v="A. SECOS E CONSERVAS"/>
    <x v="2"/>
    <n v="12.25"/>
    <n v="13.716100000000001"/>
    <n v="168.0222"/>
    <s v="ATIVO"/>
    <x v="0"/>
    <n v="2026"/>
    <s v="Estoque Final"/>
    <s v="CUSTOS DOS PRODUTOS VENDIDOS"/>
  </r>
  <r>
    <s v="MADONNA CUCINA"/>
    <d v="2026-01-31T00:00:00"/>
    <n v="1000433"/>
    <x v="185"/>
    <s v="MATERIA PRIMA"/>
    <s v="COMPRAS"/>
    <s v="ALIMENTOS"/>
    <s v="A. HORTIFRUTI"/>
    <x v="1"/>
    <n v="2.27"/>
    <n v="11.42"/>
    <n v="25.923400000000001"/>
    <s v="ATIVO"/>
    <x v="0"/>
    <n v="2026"/>
    <s v="Estoque Final"/>
    <s v="CUSTOS DOS PRODUTOS VENDIDOS"/>
  </r>
  <r>
    <s v="MADONNA CUCINA"/>
    <d v="2026-01-31T00:00:00"/>
    <n v="1000797"/>
    <x v="186"/>
    <s v="MATERIA PRIMA"/>
    <s v="COMPRAS"/>
    <s v="ALIMENTOS"/>
    <s v="A. HORTIFRUTI"/>
    <x v="0"/>
    <n v="0.25"/>
    <n v="56.1"/>
    <n v="14.025"/>
    <s v="ATIVO"/>
    <x v="0"/>
    <n v="2026"/>
    <s v="Estoque Final"/>
    <s v="CUSTOS DOS PRODUTOS VENDIDOS"/>
  </r>
  <r>
    <s v="MADONNA CUCINA"/>
    <d v="2026-01-31T00:00:00"/>
    <n v="1000029"/>
    <x v="187"/>
    <s v="MATERIA PRIMA"/>
    <s v="COMPRAS"/>
    <s v="BEBIDAS"/>
    <s v="B. NAO ALCOOLICOS"/>
    <x v="3"/>
    <n v="15"/>
    <n v="3.0691999999999999"/>
    <n v="46.037999999999997"/>
    <s v="ATIVO"/>
    <x v="0"/>
    <n v="2026"/>
    <s v="Estoque Final"/>
    <s v="CUSTOS DOS PRODUTOS VENDIDOS"/>
  </r>
  <r>
    <s v="MADONNA CUCINA"/>
    <d v="2026-01-31T00:00:00"/>
    <n v="1000030"/>
    <x v="188"/>
    <s v="MATERIA PRIMA"/>
    <s v="COMPRAS"/>
    <s v="BEBIDAS"/>
    <s v="B. NAO ALCOOLICOS"/>
    <x v="3"/>
    <n v="16"/>
    <n v="3.0691999999999999"/>
    <n v="49.107199999999999"/>
    <s v="ATIVO"/>
    <x v="0"/>
    <n v="2026"/>
    <s v="Estoque Final"/>
    <s v="CUSTOS DOS PRODUTOS VENDIDOS"/>
  </r>
  <r>
    <s v="MADONNA CUCINA"/>
    <d v="2026-01-31T00:00:00"/>
    <n v="1000899"/>
    <x v="189"/>
    <s v="MATERIA PRIMA"/>
    <s v="COMPRAS"/>
    <s v="ALIMENTOS"/>
    <s v="A. SECOS E CONSERVAS"/>
    <x v="2"/>
    <n v="0.09"/>
    <n v="3300"/>
    <n v="297"/>
    <s v="ATIVO"/>
    <x v="0"/>
    <n v="2026"/>
    <s v="Estoque Final"/>
    <s v="CUSTOS DOS PRODUTOS VENDIDOS"/>
  </r>
  <r>
    <s v="MADONNA CUCINA"/>
    <d v="2026-01-31T00:00:00"/>
    <n v="1001013"/>
    <x v="190"/>
    <s v="MATERIA PRIMA"/>
    <s v="COMPRAS"/>
    <s v="BEBIDAS"/>
    <s v="B. VINHOS"/>
    <x v="22"/>
    <n v="9"/>
    <n v="216.9033"/>
    <n v="1952.1297"/>
    <s v="ATIVO"/>
    <x v="0"/>
    <n v="2026"/>
    <s v="Estoque Final"/>
    <s v="CUSTOS DOS PRODUTOS VENDIDOS"/>
  </r>
  <r>
    <s v="MADONNA CUCINA"/>
    <d v="2026-01-31T00:00:00"/>
    <n v="1001002"/>
    <x v="191"/>
    <s v="MATERIA PRIMA"/>
    <s v="COMPRAS"/>
    <s v="BEBIDAS"/>
    <s v="B. VINHOS"/>
    <x v="22"/>
    <n v="2"/>
    <n v="129.84"/>
    <n v="259.68"/>
    <s v="ATIVO"/>
    <x v="0"/>
    <n v="2026"/>
    <s v="Estoque Final"/>
    <s v="CUSTOS DOS PRODUTOS VENDIDOS"/>
  </r>
  <r>
    <s v="MADONNA CUCINA"/>
    <d v="2026-01-31T00:00:00"/>
    <n v="1001071"/>
    <x v="192"/>
    <s v="MATERIA PRIMA"/>
    <s v="COMPRAS"/>
    <s v="BEBIDAS"/>
    <s v="B. VINHOS"/>
    <x v="22"/>
    <n v="2"/>
    <n v="156.33000000000001"/>
    <n v="312.66000000000003"/>
    <s v="ATIVO"/>
    <x v="0"/>
    <n v="2026"/>
    <s v="Estoque Final"/>
    <s v="CUSTOS DOS PRODUTOS VENDIDOS"/>
  </r>
  <r>
    <s v="MADONNA CUCINA"/>
    <d v="2026-01-31T00:00:00"/>
    <n v="1001001"/>
    <x v="193"/>
    <s v="MATERIA PRIMA"/>
    <s v="COMPRAS"/>
    <s v="BEBIDAS"/>
    <s v="B. VINHOS"/>
    <x v="22"/>
    <n v="1"/>
    <n v="155.88999999999999"/>
    <n v="155.88999999999999"/>
    <s v="ATIVO"/>
    <x v="0"/>
    <n v="2026"/>
    <s v="Estoque Final"/>
    <s v="CUSTOS DOS PRODUTOS VENDIDOS"/>
  </r>
  <r>
    <s v="MADONNA CUCINA"/>
    <d v="2026-01-31T00:00:00"/>
    <n v="1001006"/>
    <x v="194"/>
    <s v="MATERIA PRIMA"/>
    <s v="COMPRAS"/>
    <s v="BEBIDAS"/>
    <s v="B. VINHOS"/>
    <x v="22"/>
    <n v="2"/>
    <n v="134.18"/>
    <n v="268.36"/>
    <s v="ATIVO"/>
    <x v="0"/>
    <n v="2026"/>
    <s v="Estoque Final"/>
    <s v="CUSTOS DOS PRODUTOS VENDIDOS"/>
  </r>
  <r>
    <s v="MADONNA CUCINA"/>
    <d v="2026-01-31T00:00:00"/>
    <n v="1001206"/>
    <x v="195"/>
    <s v="MATERIA PRIMA"/>
    <s v="COMPRAS"/>
    <s v="BEBIDAS"/>
    <s v="B. VINHOS"/>
    <x v="22"/>
    <n v="4"/>
    <n v="153.69"/>
    <n v="614.76"/>
    <s v="ATIVO"/>
    <x v="0"/>
    <n v="2026"/>
    <s v="Estoque Final"/>
    <s v="CUSTOS DOS PRODUTOS VENDIDOS"/>
  </r>
  <r>
    <s v="MADONNA CUCINA"/>
    <d v="2026-01-31T00:00:00"/>
    <n v="1001086"/>
    <x v="196"/>
    <s v="MATERIA PRIMA"/>
    <s v="COMPRAS"/>
    <s v="BEBIDAS"/>
    <s v="B. VINHOS"/>
    <x v="22"/>
    <n v="2"/>
    <n v="492.815"/>
    <n v="985.63"/>
    <s v="ATIVO"/>
    <x v="0"/>
    <n v="2026"/>
    <s v="Estoque Final"/>
    <s v="CUSTOS DOS PRODUTOS VENDIDOS"/>
  </r>
  <r>
    <s v="MADONNA CUCINA"/>
    <d v="2026-01-31T00:00:00"/>
    <n v="1001204"/>
    <x v="197"/>
    <s v="MATERIA PRIMA"/>
    <s v="COMPRAS"/>
    <s v="BEBIDAS"/>
    <s v="B. VINHOS"/>
    <x v="22"/>
    <n v="4"/>
    <n v="93.24"/>
    <n v="372.96"/>
    <s v="ATIVO"/>
    <x v="0"/>
    <n v="2026"/>
    <s v="Estoque Final"/>
    <s v="CUSTOS DOS PRODUTOS VENDIDOS"/>
  </r>
  <r>
    <s v="MADONNA CUCINA"/>
    <d v="2026-01-31T00:00:00"/>
    <n v="1001070"/>
    <x v="198"/>
    <s v="MATERIA PRIMA"/>
    <s v="COMPRAS"/>
    <s v="BEBIDAS"/>
    <s v="B. VINHOS"/>
    <x v="22"/>
    <n v="2"/>
    <n v="138.18"/>
    <n v="276.36"/>
    <s v="ATIVO"/>
    <x v="0"/>
    <n v="2026"/>
    <s v="Estoque Final"/>
    <s v="CUSTOS DOS PRODUTOS VENDIDOS"/>
  </r>
  <r>
    <s v="MADONNA CUCINA"/>
    <d v="2026-01-31T00:00:00"/>
    <n v="1000081"/>
    <x v="199"/>
    <s v="MATERIA PRIMA"/>
    <s v="COMPRAS"/>
    <s v="BEBIDAS"/>
    <s v="B. VINHOS"/>
    <x v="22"/>
    <n v="4"/>
    <n v="80.9375"/>
    <n v="323.75"/>
    <s v="ATIVO"/>
    <x v="0"/>
    <n v="2026"/>
    <s v="Estoque Final"/>
    <s v="CUSTOS DOS PRODUTOS VENDIDOS"/>
  </r>
  <r>
    <s v="MADONNA CUCINA"/>
    <d v="2026-01-31T00:00:00"/>
    <n v="1001211"/>
    <x v="200"/>
    <s v="MATERIA PRIMA"/>
    <s v="COMPRAS"/>
    <s v="BEBIDAS"/>
    <s v="B. VINHOS"/>
    <x v="22"/>
    <n v="2"/>
    <n v="451.02"/>
    <n v="902.04"/>
    <s v="ATIVO"/>
    <x v="0"/>
    <n v="2026"/>
    <s v="Estoque Final"/>
    <s v="CUSTOS DOS PRODUTOS VENDIDOS"/>
  </r>
  <r>
    <s v="MADONNA CUCINA"/>
    <d v="2026-01-31T00:00:00"/>
    <n v="1000987"/>
    <x v="201"/>
    <s v="MATERIA PRIMA"/>
    <s v="COMPRAS"/>
    <s v="BEBIDAS"/>
    <s v="B. VINHOS"/>
    <x v="22"/>
    <n v="2"/>
    <n v="234.06"/>
    <n v="468.12"/>
    <s v="ATIVO"/>
    <x v="0"/>
    <n v="2026"/>
    <s v="Estoque Final"/>
    <s v="CUSTOS DOS PRODUTOS VENDIDOS"/>
  </r>
  <r>
    <s v="MADONNA CUCINA"/>
    <d v="2026-01-31T00:00:00"/>
    <n v="1000998"/>
    <x v="202"/>
    <s v="MATERIA PRIMA"/>
    <s v="COMPRAS"/>
    <s v="BEBIDAS"/>
    <s v="B. VINHOS"/>
    <x v="22"/>
    <n v="2"/>
    <n v="197.59"/>
    <n v="395.18"/>
    <s v="ATIVO"/>
    <x v="0"/>
    <n v="2026"/>
    <s v="Estoque Final"/>
    <s v="CUSTOS DOS PRODUTOS VENDIDOS"/>
  </r>
  <r>
    <s v="MADONNA CUCINA"/>
    <d v="2026-01-31T00:00:00"/>
    <n v="1001005"/>
    <x v="203"/>
    <s v="MATERIA PRIMA"/>
    <s v="COMPRAS"/>
    <s v="BEBIDAS"/>
    <s v="B. VINHOS"/>
    <x v="22"/>
    <n v="2"/>
    <n v="203.66"/>
    <n v="407.32"/>
    <s v="ATIVO"/>
    <x v="0"/>
    <n v="2026"/>
    <s v="Estoque Final"/>
    <s v="CUSTOS DOS PRODUTOS VENDIDOS"/>
  </r>
  <r>
    <s v="MADONNA CUCINA"/>
    <d v="2026-01-31T00:00:00"/>
    <n v="1001104"/>
    <x v="204"/>
    <s v="MATERIA PRIMA"/>
    <s v="COMPRAS"/>
    <s v="BEBIDAS"/>
    <s v="B. VINHOS"/>
    <x v="22"/>
    <n v="3"/>
    <n v="115.16"/>
    <n v="345.48"/>
    <s v="ATIVO"/>
    <x v="0"/>
    <n v="2026"/>
    <s v="Estoque Final"/>
    <s v="CUSTOS DOS PRODUTOS VENDIDOS"/>
  </r>
  <r>
    <s v="MADONNA CUCINA"/>
    <d v="2026-01-31T00:00:00"/>
    <n v="1001051"/>
    <x v="205"/>
    <s v="MATERIA PRIMA"/>
    <s v="COMPRAS"/>
    <s v="BEBIDAS"/>
    <s v="B. VINHOS"/>
    <x v="22"/>
    <n v="1"/>
    <n v="575.95000000000005"/>
    <n v="575.95000000000005"/>
    <s v="ATIVO"/>
    <x v="0"/>
    <n v="2026"/>
    <s v="Estoque Final"/>
    <s v="CUSTOS DOS PRODUTOS VENDIDOS"/>
  </r>
  <r>
    <s v="MADONNA CUCINA"/>
    <d v="2026-01-31T00:00:00"/>
    <n v="1001105"/>
    <x v="206"/>
    <s v="MATERIA PRIMA"/>
    <s v="COMPRAS"/>
    <s v="BEBIDAS"/>
    <s v="B. VINHOS"/>
    <x v="22"/>
    <n v="2"/>
    <n v="275.75"/>
    <n v="551.5"/>
    <s v="ATIVO"/>
    <x v="0"/>
    <n v="2026"/>
    <s v="Estoque Final"/>
    <s v="CUSTOS DOS PRODUTOS VENDIDOS"/>
  </r>
  <r>
    <s v="MADONNA CUCINA"/>
    <d v="2026-01-31T00:00:00"/>
    <n v="1001050"/>
    <x v="207"/>
    <s v="MATERIA PRIMA"/>
    <s v="COMPRAS"/>
    <s v="BEBIDAS"/>
    <s v="B. VINHOS"/>
    <x v="22"/>
    <n v="2"/>
    <n v="372.44"/>
    <n v="744.88"/>
    <s v="ATIVO"/>
    <x v="0"/>
    <n v="2026"/>
    <s v="Estoque Final"/>
    <s v="CUSTOS DOS PRODUTOS VENDIDOS"/>
  </r>
  <r>
    <s v="MADONNA CUCINA"/>
    <d v="2026-01-31T00:00:00"/>
    <n v="1000102"/>
    <x v="208"/>
    <s v="MATERIA PRIMA"/>
    <s v="COMPRAS"/>
    <s v="BEBIDAS"/>
    <s v="B. VINHOS"/>
    <x v="22"/>
    <n v="2"/>
    <n v="260.11509999999998"/>
    <n v="520.23019999999997"/>
    <s v="ATIVO"/>
    <x v="0"/>
    <n v="2026"/>
    <s v="Estoque Final"/>
    <s v="CUSTOS DOS PRODUTOS VENDIDOS"/>
  </r>
  <r>
    <s v="MADONNA CUCINA"/>
    <d v="2026-01-31T00:00:00"/>
    <n v="1001107"/>
    <x v="209"/>
    <s v="MATERIA PRIMA"/>
    <s v="COMPRAS"/>
    <s v="BEBIDAS"/>
    <s v="B. VINHOS"/>
    <x v="22"/>
    <n v="3"/>
    <n v="125.94"/>
    <n v="377.82"/>
    <s v="ATIVO"/>
    <x v="0"/>
    <n v="2026"/>
    <s v="Estoque Final"/>
    <s v="CUSTOS DOS PRODUTOS VENDIDOS"/>
  </r>
  <r>
    <s v="MADONNA CUCINA"/>
    <d v="2026-01-31T00:00:00"/>
    <n v="1001053"/>
    <x v="210"/>
    <s v="MATERIA PRIMA"/>
    <s v="COMPRAS"/>
    <s v="BEBIDAS"/>
    <s v="B. VINHOS"/>
    <x v="22"/>
    <n v="4"/>
    <n v="109.78"/>
    <n v="439.12"/>
    <s v="ATIVO"/>
    <x v="0"/>
    <n v="2026"/>
    <s v="Estoque Final"/>
    <s v="CUSTOS DOS PRODUTOS VENDIDOS"/>
  </r>
  <r>
    <s v="MADONNA CUCINA"/>
    <d v="2026-01-31T00:00:00"/>
    <n v="1001096"/>
    <x v="211"/>
    <s v="MATERIA PRIMA"/>
    <s v="COMPRAS"/>
    <s v="BEBIDAS"/>
    <s v="B. VINHOS"/>
    <x v="22"/>
    <n v="2"/>
    <n v="170.655"/>
    <n v="341.31"/>
    <s v="ATIVO"/>
    <x v="0"/>
    <n v="2026"/>
    <s v="Estoque Final"/>
    <s v="CUSTOS DOS PRODUTOS VENDIDOS"/>
  </r>
  <r>
    <s v="MADONNA CUCINA"/>
    <d v="2026-01-31T00:00:00"/>
    <n v="1001103"/>
    <x v="212"/>
    <s v="MATERIA PRIMA"/>
    <s v="COMPRAS"/>
    <s v="BEBIDAS"/>
    <s v="B. VINHOS"/>
    <x v="22"/>
    <n v="3"/>
    <n v="124.41"/>
    <n v="373.23"/>
    <s v="ATIVO"/>
    <x v="0"/>
    <n v="2026"/>
    <s v="Estoque Final"/>
    <s v="CUSTOS DOS PRODUTOS VENDIDOS"/>
  </r>
  <r>
    <s v="MADONNA CUCINA"/>
    <d v="2026-01-31T00:00:00"/>
    <n v="1001072"/>
    <x v="213"/>
    <s v="MATERIA PRIMA"/>
    <s v="COMPRAS"/>
    <s v="BEBIDAS"/>
    <s v="B. VINHOS"/>
    <x v="22"/>
    <n v="3"/>
    <n v="245.35"/>
    <n v="736.05"/>
    <s v="ATIVO"/>
    <x v="0"/>
    <n v="2026"/>
    <s v="Estoque Final"/>
    <s v="CUSTOS DOS PRODUTOS VENDIDOS"/>
  </r>
  <r>
    <s v="MADONNA CUCINA"/>
    <d v="2026-01-31T00:00:00"/>
    <n v="1001205"/>
    <x v="214"/>
    <s v="MATERIA PRIMA"/>
    <s v="COMPRAS"/>
    <s v="BEBIDAS"/>
    <s v="B. VINHOS"/>
    <x v="22"/>
    <n v="4"/>
    <n v="93.46"/>
    <n v="373.84"/>
    <s v="ATIVO"/>
    <x v="0"/>
    <n v="2026"/>
    <s v="Estoque Final"/>
    <s v="CUSTOS DOS PRODUTOS VENDIDOS"/>
  </r>
  <r>
    <s v="MADONNA CUCINA"/>
    <d v="2026-01-31T00:00:00"/>
    <n v="1000138"/>
    <x v="215"/>
    <s v="MATERIA PRIMA"/>
    <s v="COMPRAS"/>
    <s v="BEBIDAS"/>
    <s v="B. VINHOS"/>
    <x v="22"/>
    <n v="4"/>
    <n v="68.907499999999999"/>
    <n v="275.63"/>
    <s v="ATIVO"/>
    <x v="0"/>
    <n v="2026"/>
    <s v="Estoque Final"/>
    <s v="CUSTOS DOS PRODUTOS VENDIDOS"/>
  </r>
  <r>
    <s v="MADONNA CUCINA"/>
    <d v="2026-01-31T00:00:00"/>
    <n v="1001212"/>
    <x v="216"/>
    <s v="MATERIA PRIMA"/>
    <s v="COMPRAS"/>
    <s v="BEBIDAS"/>
    <s v="B. VINHOS"/>
    <x v="22"/>
    <n v="2"/>
    <n v="375.74"/>
    <n v="751.48"/>
    <s v="ATIVO"/>
    <x v="0"/>
    <n v="2026"/>
    <s v="Estoque Final"/>
    <s v="CUSTOS DOS PRODUTOS VENDIDOS"/>
  </r>
  <r>
    <s v="MADONNA CUCINA"/>
    <d v="2026-01-31T00:00:00"/>
    <n v="1001003"/>
    <x v="217"/>
    <s v="MATERIA PRIMA"/>
    <s v="COMPRAS"/>
    <s v="BEBIDAS"/>
    <s v="B. VINHOS"/>
    <x v="22"/>
    <n v="2"/>
    <n v="93.37"/>
    <n v="186.74"/>
    <s v="ATIVO"/>
    <x v="0"/>
    <n v="2026"/>
    <s v="Estoque Final"/>
    <s v="CUSTOS DOS PRODUTOS VENDIDOS"/>
  </r>
  <r>
    <s v="MADONNA CUCINA"/>
    <d v="2026-01-31T00:00:00"/>
    <n v="1000999"/>
    <x v="218"/>
    <s v="MATERIA PRIMA"/>
    <s v="COMPRAS"/>
    <s v="BEBIDAS"/>
    <s v="B. VINHOS"/>
    <x v="22"/>
    <n v="3"/>
    <n v="127.185"/>
    <n v="381.55500000000001"/>
    <s v="ATIVO"/>
    <x v="0"/>
    <n v="2026"/>
    <s v="Estoque Final"/>
    <s v="CUSTOS DOS PRODUTOS VENDIDOS"/>
  </r>
  <r>
    <s v="MADONNA CUCINA"/>
    <d v="2026-01-31T00:00:00"/>
    <n v="1000997"/>
    <x v="219"/>
    <s v="MATERIA PRIMA"/>
    <s v="COMPRAS"/>
    <s v="BEBIDAS"/>
    <s v="B. VINHOS"/>
    <x v="22"/>
    <n v="2"/>
    <n v="142.87"/>
    <n v="285.74"/>
    <s v="ATIVO"/>
    <x v="0"/>
    <n v="2026"/>
    <s v="Estoque Final"/>
    <s v="CUSTOS DOS PRODUTOS VENDIDOS"/>
  </r>
  <r>
    <s v="MADONNA CUCINA"/>
    <d v="2026-01-31T00:00:00"/>
    <n v="1001106"/>
    <x v="220"/>
    <s v="MATERIA PRIMA"/>
    <s v="COMPRAS"/>
    <s v="BEBIDAS"/>
    <s v="B. VINHOS"/>
    <x v="22"/>
    <n v="1"/>
    <n v="181.95"/>
    <n v="181.95"/>
    <s v="ATIVO"/>
    <x v="0"/>
    <n v="2026"/>
    <s v="Estoque Final"/>
    <s v="CUSTOS DOS PRODUTOS VENDIDOS"/>
  </r>
  <r>
    <s v="MADONNA CUCINA"/>
    <d v="2026-01-31T00:00:00"/>
    <n v="1001007"/>
    <x v="221"/>
    <s v="MATERIA PRIMA"/>
    <s v="COMPRAS"/>
    <s v="BEBIDAS"/>
    <s v="B. VINHOS"/>
    <x v="22"/>
    <n v="2"/>
    <n v="97.71"/>
    <n v="195.42"/>
    <s v="ATIVO"/>
    <x v="0"/>
    <n v="2026"/>
    <s v="Estoque Final"/>
    <s v="CUSTOS DOS PRODUTOS VENDIDOS"/>
  </r>
  <r>
    <s v="MADONNA CUCINA"/>
    <d v="2026-01-31T00:00:00"/>
    <n v="1001008"/>
    <x v="222"/>
    <s v="MATERIA PRIMA"/>
    <s v="COMPRAS"/>
    <s v="BEBIDAS"/>
    <s v="B. VINHOS"/>
    <x v="22"/>
    <n v="3"/>
    <n v="159.56010000000001"/>
    <n v="478.68029999999999"/>
    <s v="ATIVO"/>
    <x v="0"/>
    <n v="2026"/>
    <s v="Estoque Final"/>
    <s v="CUSTOS DOS PRODUTOS VENDIDOS"/>
  </r>
  <r>
    <s v="MADONNA CUCINA"/>
    <d v="2026-01-31T00:00:00"/>
    <n v="1001004"/>
    <x v="223"/>
    <s v="MATERIA PRIMA"/>
    <s v="COMPRAS"/>
    <s v="BEBIDAS"/>
    <s v="B. VINHOS"/>
    <x v="22"/>
    <n v="3"/>
    <n v="68.909199999999998"/>
    <n v="206.7276"/>
    <s v="ATIVO"/>
    <x v="0"/>
    <n v="2026"/>
    <s v="Estoque Final"/>
    <s v="CUSTOS DOS PRODUTOS VENDIDOS"/>
  </r>
  <r>
    <s v="MADONNA CUCINA"/>
    <d v="2026-01-31T00:00:00"/>
    <n v="1001213"/>
    <x v="224"/>
    <s v="MATERIA PRIMA"/>
    <s v="COMPRAS"/>
    <s v="BEBIDAS"/>
    <s v="B. VINHOS"/>
    <x v="22"/>
    <n v="2"/>
    <n v="262.83"/>
    <n v="525.66"/>
    <s v="ATIVO"/>
    <x v="0"/>
    <n v="2026"/>
    <s v="Estoque Final"/>
    <s v="CUSTOS DOS PRODUTOS VENDIDOS"/>
  </r>
  <r>
    <s v="MADONNA CUCINA"/>
    <d v="2026-01-31T00:00:00"/>
    <n v="1001202"/>
    <x v="225"/>
    <s v="MATERIA PRIMA"/>
    <s v="COMPRAS"/>
    <s v="BEBIDAS"/>
    <s v="B. VINHOS"/>
    <x v="22"/>
    <n v="2"/>
    <n v="335.6"/>
    <n v="671.2"/>
    <s v="ATIVO"/>
    <x v="0"/>
    <n v="2026"/>
    <s v="Estoque Final"/>
    <s v="CUSTOS DOS PRODUTOS VENDIDOS"/>
  </r>
  <r>
    <s v="MADONNA CUCINA"/>
    <d v="2026-01-31T00:00:00"/>
    <n v="1001102"/>
    <x v="226"/>
    <s v="MATERIA PRIMA"/>
    <s v="COMPRAS"/>
    <s v="BEBIDAS"/>
    <s v="B. ALCOOLICOS"/>
    <x v="22"/>
    <n v="2"/>
    <n v="108.675"/>
    <n v="217.35"/>
    <s v="ATIVO"/>
    <x v="0"/>
    <n v="2026"/>
    <s v="Estoque Final"/>
    <s v="CUSTOS DOS PRODUTOS VENDIDOS"/>
  </r>
  <r>
    <s v="MADONNA CUCINA"/>
    <d v="2026-01-31T00:00:00"/>
    <n v="1001000"/>
    <x v="227"/>
    <s v="MATERIA PRIMA"/>
    <s v="COMPRAS"/>
    <s v="BEBIDAS"/>
    <s v="B. VINHOS"/>
    <x v="22"/>
    <n v="2"/>
    <n v="147.41999999999999"/>
    <n v="294.83999999999997"/>
    <s v="ATIVO"/>
    <x v="0"/>
    <n v="2026"/>
    <s v="Estoque Final"/>
    <s v="CUSTOS DOS PRODUTOS VENDIDOS"/>
  </r>
  <r>
    <s v="MADONNA CUCINA"/>
    <d v="2026-01-31T00:00:00"/>
    <n v="1000600"/>
    <x v="228"/>
    <s v="MATERIA PRIMA"/>
    <s v="COMPRAS"/>
    <s v="BEBIDAS"/>
    <s v="B. VINHOS"/>
    <x v="23"/>
    <n v="2"/>
    <n v="219.3"/>
    <n v="438.6"/>
    <s v="ATIVO"/>
    <x v="0"/>
    <n v="2026"/>
    <s v="Estoque Final"/>
    <s v="CUSTOS DOS PRODUTOS VENDIDOS"/>
  </r>
  <r>
    <s v="MADONNA CUCINA"/>
    <d v="2026-01-31T00:00:00"/>
    <n v="1001215"/>
    <x v="229"/>
    <s v="MATERIA PRIMA"/>
    <s v="COMPRAS"/>
    <s v="BEBIDAS"/>
    <s v="B. VINHOS"/>
    <x v="23"/>
    <n v="2"/>
    <n v="187.56"/>
    <n v="375.12"/>
    <s v="ATIVO"/>
    <x v="0"/>
    <n v="2026"/>
    <s v="Estoque Final"/>
    <s v="CUSTOS DOS PRODUTOS VENDIDOS"/>
  </r>
  <r>
    <s v="MADONNA CUCINA"/>
    <d v="2026-01-31T00:00:00"/>
    <n v="1000083"/>
    <x v="230"/>
    <s v="MATERIA PRIMA"/>
    <s v="COMPRAS"/>
    <s v="BEBIDAS"/>
    <s v="B. VINHOS"/>
    <x v="23"/>
    <n v="6"/>
    <n v="82.782499999999999"/>
    <n v="496.69499999999999"/>
    <s v="ATIVO"/>
    <x v="0"/>
    <n v="2026"/>
    <s v="Estoque Final"/>
    <s v="CUSTOS DOS PRODUTOS VENDIDOS"/>
  </r>
  <r>
    <s v="MADONNA CUCINA"/>
    <d v="2026-01-31T00:00:00"/>
    <n v="1001055"/>
    <x v="231"/>
    <s v="MATERIA PRIMA"/>
    <s v="COMPRAS"/>
    <s v="BEBIDAS"/>
    <s v="B. VINHOS"/>
    <x v="23"/>
    <n v="4"/>
    <n v="119.78"/>
    <n v="479.12"/>
    <s v="ATIVO"/>
    <x v="0"/>
    <n v="2026"/>
    <s v="Estoque Final"/>
    <s v="CUSTOS DOS PRODUTOS VENDIDOS"/>
  </r>
  <r>
    <s v="MADONNA CUCINA"/>
    <d v="2026-01-31T00:00:00"/>
    <n v="1001010"/>
    <x v="232"/>
    <s v="MATERIA PRIMA"/>
    <s v="COMPRAS"/>
    <s v="BEBIDAS"/>
    <s v="B. VINHOS"/>
    <x v="23"/>
    <n v="2"/>
    <n v="190.63"/>
    <n v="381.26"/>
    <s v="ATIVO"/>
    <x v="0"/>
    <n v="2026"/>
    <s v="Estoque Final"/>
    <s v="CUSTOS DOS PRODUTOS VENDIDOS"/>
  </r>
  <r>
    <s v="MADONNA CUCINA"/>
    <d v="2026-01-31T00:00:00"/>
    <n v="1001011"/>
    <x v="233"/>
    <s v="MATERIA PRIMA"/>
    <s v="COMPRAS"/>
    <s v="BEBIDAS"/>
    <s v="B. VINHOS"/>
    <x v="23"/>
    <n v="2"/>
    <n v="129.84"/>
    <n v="259.68"/>
    <s v="ATIVO"/>
    <x v="0"/>
    <n v="2026"/>
    <s v="Estoque Final"/>
    <s v="CUSTOS DOS PRODUTOS VENDIDOS"/>
  </r>
  <r>
    <s v="MADONNA CUCINA"/>
    <d v="2026-01-31T00:00:00"/>
    <n v="1001009"/>
    <x v="234"/>
    <s v="MATERIA PRIMA"/>
    <s v="COMPRAS"/>
    <s v="BEBIDAS"/>
    <s v="B. VINHOS"/>
    <x v="23"/>
    <n v="2"/>
    <n v="96.41"/>
    <n v="192.82"/>
    <s v="ATIVO"/>
    <x v="0"/>
    <n v="2026"/>
    <s v="Estoque Final"/>
    <s v="CUSTOS DOS PRODUTOS VENDIDOS"/>
  </r>
  <r>
    <s v="MADONNA CUCINA"/>
    <d v="2026-01-31T00:00:00"/>
    <n v="1001073"/>
    <x v="235"/>
    <s v="MATERIA PRIMA"/>
    <s v="COMPRAS"/>
    <s v="BEBIDAS"/>
    <s v="B. VINHOS"/>
    <x v="23"/>
    <n v="2"/>
    <n v="141.13499999999999"/>
    <n v="282.27"/>
    <s v="ATIVO"/>
    <x v="0"/>
    <n v="2026"/>
    <s v="Estoque Final"/>
    <s v="CUSTOS DOS PRODUTOS VENDIDOS"/>
  </r>
  <r>
    <s v="MADONNA CUCINA"/>
    <d v="2026-01-31T00:00:00"/>
    <n v="1000992"/>
    <x v="236"/>
    <s v="MATERIA PRIMA"/>
    <s v="COMPRAS"/>
    <s v="BEBIDAS"/>
    <s v="B. VINHOS"/>
    <x v="24"/>
    <n v="1"/>
    <n v="221.52500000000001"/>
    <n v="221.52500000000001"/>
    <s v="ATIVO"/>
    <x v="0"/>
    <n v="2026"/>
    <s v="Estoque Final"/>
    <s v="CUSTOS DOS PRODUTOS VENDIDOS"/>
  </r>
  <r>
    <s v="MADONNA CUCINA"/>
    <d v="2026-01-31T00:00:00"/>
    <n v="1001034"/>
    <x v="237"/>
    <s v="MATERIA PRIMA"/>
    <s v="COMPRAS"/>
    <s v="BEBIDAS"/>
    <s v="B. VINHOS"/>
    <x v="24"/>
    <n v="2"/>
    <n v="277.02"/>
    <n v="554.04"/>
    <s v="ATIVO"/>
    <x v="0"/>
    <n v="2026"/>
    <s v="Estoque Final"/>
    <s v="CUSTOS DOS PRODUTOS VENDIDOS"/>
  </r>
  <r>
    <s v="MADONNA CUCINA"/>
    <d v="2026-01-31T00:00:00"/>
    <n v="1000993"/>
    <x v="238"/>
    <s v="MATERIA PRIMA"/>
    <s v="COMPRAS"/>
    <s v="BEBIDAS"/>
    <s v="B. VINHOS"/>
    <x v="24"/>
    <n v="3"/>
    <n v="138.28"/>
    <n v="414.84"/>
    <s v="ATIVO"/>
    <x v="0"/>
    <n v="2026"/>
    <s v="Estoque Final"/>
    <s v="CUSTOS DOS PRODUTOS VENDIDOS"/>
  </r>
  <r>
    <s v="MADONNA CUCINA"/>
    <d v="2026-01-31T00:00:00"/>
    <n v="1001059"/>
    <x v="239"/>
    <s v="MATERIA PRIMA"/>
    <s v="COMPRAS"/>
    <s v="BEBIDAS"/>
    <s v="B. VINHOS"/>
    <x v="24"/>
    <n v="4"/>
    <n v="73.532499999999999"/>
    <n v="294.13"/>
    <s v="ATIVO"/>
    <x v="0"/>
    <n v="2026"/>
    <s v="Estoque Final"/>
    <s v="CUSTOS DOS PRODUTOS VENDIDOS"/>
  </r>
  <r>
    <s v="MADONNA CUCINA"/>
    <d v="2026-01-31T00:00:00"/>
    <n v="1001040"/>
    <x v="240"/>
    <s v="MATERIA PRIMA"/>
    <s v="COMPRAS"/>
    <s v="BEBIDAS"/>
    <s v="B. VINHOS"/>
    <x v="24"/>
    <n v="2"/>
    <n v="304.77"/>
    <n v="609.54"/>
    <s v="ATIVO"/>
    <x v="0"/>
    <n v="2026"/>
    <s v="Estoque Final"/>
    <s v="CUSTOS DOS PRODUTOS VENDIDOS"/>
  </r>
  <r>
    <s v="MADONNA CUCINA"/>
    <d v="2026-01-31T00:00:00"/>
    <n v="1001218"/>
    <x v="241"/>
    <s v="MATERIA PRIMA"/>
    <s v="COMPRAS"/>
    <s v="BEBIDAS"/>
    <s v="B. VINHOS"/>
    <x v="24"/>
    <n v="2"/>
    <n v="626.66"/>
    <n v="1253.32"/>
    <s v="ATIVO"/>
    <x v="0"/>
    <n v="2026"/>
    <s v="Estoque Final"/>
    <s v="CUSTOS DOS PRODUTOS VENDIDOS"/>
  </r>
  <r>
    <s v="MADONNA CUCINA"/>
    <d v="2026-01-31T00:00:00"/>
    <n v="1000144"/>
    <x v="242"/>
    <s v="MATERIA PRIMA"/>
    <s v="COMPRAS"/>
    <s v="BEBIDAS"/>
    <s v="B. VINHOS"/>
    <x v="24"/>
    <n v="4"/>
    <n v="48.564999999999998"/>
    <n v="194.26"/>
    <s v="ATIVO"/>
    <x v="0"/>
    <n v="2026"/>
    <s v="Estoque Final"/>
    <s v="CUSTOS DOS PRODUTOS VENDIDOS"/>
  </r>
  <r>
    <s v="MADONNA CUCINA"/>
    <d v="2026-01-31T00:00:00"/>
    <n v="1001046"/>
    <x v="243"/>
    <s v="MATERIA PRIMA"/>
    <s v="COMPRAS"/>
    <s v="BEBIDAS"/>
    <s v="B. VINHOS"/>
    <x v="24"/>
    <n v="2"/>
    <n v="198.404"/>
    <n v="396.80799999999999"/>
    <s v="ATIVO"/>
    <x v="0"/>
    <n v="2026"/>
    <s v="Estoque Final"/>
    <s v="CUSTOS DOS PRODUTOS VENDIDOS"/>
  </r>
  <r>
    <s v="MADONNA CUCINA"/>
    <d v="2026-01-31T00:00:00"/>
    <n v="1000126"/>
    <x v="244"/>
    <s v="MATERIA PRIMA"/>
    <s v="COMPRAS"/>
    <s v="BEBIDAS"/>
    <s v="B. VINHOS"/>
    <x v="24"/>
    <n v="3"/>
    <n v="94.8125"/>
    <n v="284.4375"/>
    <s v="ATIVO"/>
    <x v="0"/>
    <n v="2026"/>
    <s v="Estoque Final"/>
    <s v="CUSTOS DOS PRODUTOS VENDIDOS"/>
  </r>
  <r>
    <s v="MADONNA CUCINA"/>
    <d v="2026-01-31T00:00:00"/>
    <n v="1000991"/>
    <x v="245"/>
    <s v="MATERIA PRIMA"/>
    <s v="COMPRAS"/>
    <s v="BEBIDAS"/>
    <s v="B. VINHOS"/>
    <x v="24"/>
    <n v="2"/>
    <n v="306.16000000000003"/>
    <n v="612.32000000000005"/>
    <s v="ATIVO"/>
    <x v="0"/>
    <n v="2026"/>
    <s v="Estoque Final"/>
    <s v="CUSTOS DOS PRODUTOS VENDIDOS"/>
  </r>
  <r>
    <s v="MADONNA CUCINA"/>
    <d v="2026-01-31T00:00:00"/>
    <n v="1001057"/>
    <x v="246"/>
    <s v="MATERIA PRIMA"/>
    <s v="COMPRAS"/>
    <s v="BEBIDAS"/>
    <s v="B. VINHOS"/>
    <x v="24"/>
    <n v="3"/>
    <n v="87.407499999999999"/>
    <n v="262.22250000000003"/>
    <s v="ATIVO"/>
    <x v="0"/>
    <n v="2026"/>
    <s v="Estoque Final"/>
    <s v="CUSTOS DOS PRODUTOS VENDIDOS"/>
  </r>
  <r>
    <s v="MADONNA CUCINA"/>
    <d v="2026-01-31T00:00:00"/>
    <n v="1001216"/>
    <x v="247"/>
    <s v="MATERIA PRIMA"/>
    <s v="COMPRAS"/>
    <s v="BEBIDAS"/>
    <s v="B. VINHOS"/>
    <x v="23"/>
    <n v="2"/>
    <n v="329.33"/>
    <n v="658.66"/>
    <s v="ATIVO"/>
    <x v="0"/>
    <n v="2026"/>
    <s v="Estoque Final"/>
    <s v="CUSTOS DOS PRODUTOS VENDIDOS"/>
  </r>
  <r>
    <s v="MADONNA CUCINA"/>
    <d v="2026-01-31T00:00:00"/>
    <n v="1001098"/>
    <x v="248"/>
    <s v="MATERIA PRIMA"/>
    <s v="COMPRAS"/>
    <s v="BEBIDAS"/>
    <s v="B. ALCOOLICOS"/>
    <x v="24"/>
    <n v="1"/>
    <n v="249.27330000000001"/>
    <n v="249.27330000000001"/>
    <s v="ATIVO"/>
    <x v="0"/>
    <n v="2026"/>
    <s v="Estoque Final"/>
    <s v="CUSTOS DOS PRODUTOS VENDIDOS"/>
  </r>
  <r>
    <s v="MADONNA CUCINA"/>
    <d v="2026-01-31T00:00:00"/>
    <n v="1001032"/>
    <x v="249"/>
    <s v="MATERIA PRIMA"/>
    <s v="COMPRAS"/>
    <s v="BEBIDAS"/>
    <s v="B. VINHOS"/>
    <x v="24"/>
    <n v="3"/>
    <n v="253.9"/>
    <n v="761.7"/>
    <s v="ATIVO"/>
    <x v="0"/>
    <n v="2026"/>
    <s v="Estoque Final"/>
    <s v="CUSTOS DOS PRODUTOS VENDIDOS"/>
  </r>
  <r>
    <s v="MADONNA CUCINA"/>
    <d v="2026-01-31T00:00:00"/>
    <n v="1000084"/>
    <x v="250"/>
    <s v="MATERIA PRIMA"/>
    <s v="COMPRAS"/>
    <s v="BEBIDAS"/>
    <s v="B. VINHOS"/>
    <x v="24"/>
    <n v="3"/>
    <n v="290.89"/>
    <n v="872.67"/>
    <s v="ATIVO"/>
    <x v="0"/>
    <n v="2026"/>
    <s v="Estoque Final"/>
    <s v="CUSTOS DOS PRODUTOS VENDIDOS"/>
  </r>
  <r>
    <s v="MADONNA CUCINA"/>
    <d v="2026-01-31T00:00:00"/>
    <n v="1000019"/>
    <x v="251"/>
    <s v="MATERIA PRIMA"/>
    <s v="COMPRAS"/>
    <s v="BEBIDAS"/>
    <s v="B. VINHOS"/>
    <x v="24"/>
    <n v="2"/>
    <n v="203.02500000000001"/>
    <n v="406.05"/>
    <s v="ATIVO"/>
    <x v="0"/>
    <n v="2026"/>
    <s v="Estoque Final"/>
    <s v="CUSTOS DOS PRODUTOS VENDIDOS"/>
  </r>
  <r>
    <s v="MADONNA CUCINA"/>
    <d v="2026-01-31T00:00:00"/>
    <n v="1001084"/>
    <x v="252"/>
    <s v="MATERIA PRIMA"/>
    <s v="COMPRAS"/>
    <s v="BEBIDAS"/>
    <s v="B. VINHOS"/>
    <x v="24"/>
    <n v="2"/>
    <n v="190.63499999999999"/>
    <n v="381.27"/>
    <s v="ATIVO"/>
    <x v="0"/>
    <n v="2026"/>
    <s v="Estoque Final"/>
    <s v="CUSTOS DOS PRODUTOS VENDIDOS"/>
  </r>
  <r>
    <s v="MADONNA CUCINA"/>
    <d v="2026-01-31T00:00:00"/>
    <n v="1001033"/>
    <x v="253"/>
    <s v="MATERIA PRIMA"/>
    <s v="COMPRAS"/>
    <s v="BEBIDAS"/>
    <s v="B. VINHOS"/>
    <x v="24"/>
    <n v="4"/>
    <n v="85.560900000000004"/>
    <n v="342.24360000000001"/>
    <s v="ATIVO"/>
    <x v="0"/>
    <n v="2026"/>
    <s v="Estoque Final"/>
    <s v="CUSTOS DOS PRODUTOS VENDIDOS"/>
  </r>
  <r>
    <s v="MADONNA CUCINA"/>
    <d v="2026-01-31T00:00:00"/>
    <n v="1001109"/>
    <x v="254"/>
    <s v="MATERIA PRIMA"/>
    <s v="COMPRAS"/>
    <s v="BEBIDAS"/>
    <s v="B. VINHOS"/>
    <x v="24"/>
    <n v="2"/>
    <n v="203.02500000000001"/>
    <n v="406.05"/>
    <s v="ATIVO"/>
    <x v="0"/>
    <n v="2026"/>
    <s v="Estoque Final"/>
    <s v="CUSTOS DOS PRODUTOS VENDIDOS"/>
  </r>
  <r>
    <s v="MADONNA CUCINA"/>
    <d v="2026-01-31T00:00:00"/>
    <n v="1001217"/>
    <x v="255"/>
    <s v="MATERIA PRIMA"/>
    <s v="COMPRAS"/>
    <s v="BEBIDAS"/>
    <s v="B. VINHOS"/>
    <x v="24"/>
    <n v="2"/>
    <n v="229.9"/>
    <n v="459.8"/>
    <s v="ATIVO"/>
    <x v="0"/>
    <n v="2026"/>
    <s v="Estoque Final"/>
    <s v="CUSTOS DOS PRODUTOS VENDIDOS"/>
  </r>
  <r>
    <s v="MADONNA CUCINA"/>
    <d v="2026-01-31T00:00:00"/>
    <n v="1001200"/>
    <x v="256"/>
    <s v="MATERIA PRIMA"/>
    <s v="COMPRAS"/>
    <s v="BEBIDAS"/>
    <s v="B. VINHOS"/>
    <x v="24"/>
    <n v="2"/>
    <n v="294.2"/>
    <n v="588.4"/>
    <s v="ATIVO"/>
    <x v="0"/>
    <n v="2026"/>
    <s v="Estoque Final"/>
    <s v="CUSTOS DOS PRODUTOS VENDIDOS"/>
  </r>
  <r>
    <s v="MADONNA CUCINA"/>
    <d v="2026-01-31T00:00:00"/>
    <n v="1000754"/>
    <x v="257"/>
    <s v="MATERIA PRIMA"/>
    <s v="COMPRAS"/>
    <s v="BEBIDAS"/>
    <s v="B. VINHOS"/>
    <x v="24"/>
    <n v="1"/>
    <n v="77.5"/>
    <n v="77.5"/>
    <s v="ATIVO"/>
    <x v="0"/>
    <n v="2026"/>
    <s v="Estoque Final"/>
    <s v="CUSTOS DOS PRODUTOS VENDIDOS"/>
  </r>
  <r>
    <s v="MADONNA CUCINA"/>
    <d v="2026-01-31T00:00:00"/>
    <n v="1000900"/>
    <x v="258"/>
    <s v="MATERIA PRIMA"/>
    <s v="COMPRAS"/>
    <s v="BEBIDAS"/>
    <s v="B. VINHOS"/>
    <x v="24"/>
    <n v="2"/>
    <n v="582.5489"/>
    <n v="1165.0978"/>
    <s v="ATIVO"/>
    <x v="0"/>
    <n v="2026"/>
    <s v="Estoque Final"/>
    <s v="CUSTOS DOS PRODUTOS VENDIDOS"/>
  </r>
  <r>
    <s v="MADONNA CUCINA"/>
    <d v="2026-01-31T00:00:00"/>
    <n v="1001244"/>
    <x v="259"/>
    <s v="MATERIA PRIMA"/>
    <s v="COMPRAS"/>
    <s v="BEBIDAS"/>
    <s v="B. VINHOS"/>
    <x v="24"/>
    <n v="2"/>
    <n v="294.2"/>
    <n v="588.4"/>
    <s v="ATIVO"/>
    <x v="0"/>
    <n v="2026"/>
    <s v="Estoque Final"/>
    <s v="CUSTOS DOS PRODUTOS VENDIDOS"/>
  </r>
  <r>
    <s v="MADONNA CUCINA"/>
    <d v="2026-01-31T00:00:00"/>
    <n v="1001209"/>
    <x v="260"/>
    <s v="MATERIA PRIMA"/>
    <s v="COMPRAS"/>
    <s v="BEBIDAS"/>
    <s v="B. VINHOS"/>
    <x v="24"/>
    <n v="2"/>
    <n v="195"/>
    <n v="390"/>
    <s v="ATIVO"/>
    <x v="0"/>
    <n v="2026"/>
    <s v="Estoque Final"/>
    <s v="CUSTOS DOS PRODUTOS VENDIDOS"/>
  </r>
  <r>
    <s v="MADONNA CUCINA"/>
    <d v="2026-01-31T00:00:00"/>
    <n v="1001047"/>
    <x v="261"/>
    <s v="MATERIA PRIMA"/>
    <s v="COMPRAS"/>
    <s v="BEBIDAS"/>
    <s v="B. VINHOS"/>
    <x v="24"/>
    <n v="2"/>
    <n v="294.2"/>
    <n v="588.4"/>
    <s v="ATIVO"/>
    <x v="0"/>
    <n v="2026"/>
    <s v="Estoque Final"/>
    <s v="CUSTOS DOS PRODUTOS VENDIDOS"/>
  </r>
  <r>
    <s v="MADONNA CUCINA"/>
    <d v="2026-01-31T00:00:00"/>
    <n v="1001023"/>
    <x v="262"/>
    <s v="MATERIA PRIMA"/>
    <s v="COMPRAS"/>
    <s v="BEBIDAS"/>
    <s v="B. VINHOS"/>
    <x v="25"/>
    <n v="11"/>
    <n v="138.28"/>
    <n v="1521.08"/>
    <s v="ATIVO"/>
    <x v="0"/>
    <n v="2026"/>
    <s v="Estoque Final"/>
    <s v="CUSTOS DOS PRODUTOS VENDIDOS"/>
  </r>
  <r>
    <s v="MADONNA CUCINA"/>
    <d v="2026-01-31T00:00:00"/>
    <n v="1000990"/>
    <x v="263"/>
    <s v="MATERIA PRIMA"/>
    <s v="COMPRAS"/>
    <s v="BEBIDAS"/>
    <s v="B. VINHOS"/>
    <x v="24"/>
    <n v="2"/>
    <n v="401.89499999999998"/>
    <n v="803.79"/>
    <s v="ATIVO"/>
    <x v="0"/>
    <n v="2026"/>
    <s v="Estoque Final"/>
    <s v="CUSTOS DOS PRODUTOS VENDIDOS"/>
  </r>
  <r>
    <s v="MADONNA CUCINA"/>
    <d v="2026-01-31T00:00:00"/>
    <n v="1000098"/>
    <x v="264"/>
    <s v="MATERIA PRIMA"/>
    <s v="COMPRAS"/>
    <s v="BEBIDAS"/>
    <s v="B. VINHOS"/>
    <x v="24"/>
    <n v="3"/>
    <n v="313.99849999999998"/>
    <n v="941.99549999999999"/>
    <s v="ATIVO"/>
    <x v="0"/>
    <n v="2026"/>
    <s v="Estoque Final"/>
    <s v="CUSTOS DOS PRODUTOS VENDIDOS"/>
  </r>
  <r>
    <s v="MADONNA CUCINA"/>
    <d v="2026-01-31T00:00:00"/>
    <n v="1001031"/>
    <x v="265"/>
    <s v="MATERIA PRIMA"/>
    <s v="COMPRAS"/>
    <s v="BEBIDAS"/>
    <s v="B. VINHOS"/>
    <x v="24"/>
    <n v="3"/>
    <n v="179.905"/>
    <n v="539.71500000000003"/>
    <s v="ATIVO"/>
    <x v="0"/>
    <n v="2026"/>
    <s v="Estoque Final"/>
    <s v="CUSTOS DOS PRODUTOS VENDIDOS"/>
  </r>
  <r>
    <s v="MADONNA CUCINA"/>
    <d v="2026-01-31T00:00:00"/>
    <n v="1001038"/>
    <x v="266"/>
    <s v="MATERIA PRIMA"/>
    <s v="COMPRAS"/>
    <s v="BEBIDAS"/>
    <s v="B. VINHOS"/>
    <x v="24"/>
    <n v="1"/>
    <n v="221.52500000000001"/>
    <n v="221.52500000000001"/>
    <s v="ATIVO"/>
    <x v="0"/>
    <n v="2026"/>
    <s v="Estoque Final"/>
    <s v="CUSTOS DOS PRODUTOS VENDIDOS"/>
  </r>
  <r>
    <s v="MADONNA CUCINA"/>
    <d v="2026-01-31T00:00:00"/>
    <n v="1001085"/>
    <x v="267"/>
    <s v="MATERIA PRIMA"/>
    <s v="COMPRAS"/>
    <s v="BEBIDAS"/>
    <s v="B. VINHOS"/>
    <x v="24"/>
    <n v="2"/>
    <n v="131.81"/>
    <n v="263.62"/>
    <s v="ATIVO"/>
    <x v="0"/>
    <n v="2026"/>
    <s v="Estoque Final"/>
    <s v="CUSTOS DOS PRODUTOS VENDIDOS"/>
  </r>
  <r>
    <s v="MADONNA CUCINA"/>
    <d v="2026-01-31T00:00:00"/>
    <n v="1000598"/>
    <x v="268"/>
    <s v="MATERIA PRIMA"/>
    <s v="COMPRAS"/>
    <s v="BEBIDAS"/>
    <s v="B. VINHOS"/>
    <x v="22"/>
    <n v="4"/>
    <n v="63.907499999999999"/>
    <n v="255.63"/>
    <s v="ATIVO"/>
    <x v="0"/>
    <n v="2026"/>
    <s v="Estoque Final"/>
    <s v="CUSTOS DOS PRODUTOS VENDIDOS"/>
  </r>
  <r>
    <s v="MADONNA CUCINA"/>
    <d v="2026-01-31T00:00:00"/>
    <n v="1001041"/>
    <x v="269"/>
    <s v="MATERIA PRIMA"/>
    <s v="COMPRAS"/>
    <s v="BEBIDAS"/>
    <s v="B. VINHOS"/>
    <x v="25"/>
    <n v="2"/>
    <n v="184.52500000000001"/>
    <n v="369.05"/>
    <s v="ATIVO"/>
    <x v="0"/>
    <n v="2026"/>
    <s v="Estoque Final"/>
    <s v="CUSTOS DOS PRODUTOS VENDIDOS"/>
  </r>
  <r>
    <s v="MADONNA CUCINA"/>
    <d v="2026-01-31T00:00:00"/>
    <n v="1001043"/>
    <x v="270"/>
    <s v="MATERIA PRIMA"/>
    <s v="COMPRAS"/>
    <s v="BEBIDAS"/>
    <s v="B. VINHOS"/>
    <x v="24"/>
    <n v="2"/>
    <n v="304.77"/>
    <n v="609.54"/>
    <s v="ATIVO"/>
    <x v="0"/>
    <n v="2026"/>
    <s v="Estoque Final"/>
    <s v="CUSTOS DOS PRODUTOS VENDIDOS"/>
  </r>
  <r>
    <s v="MADONNA CUCINA"/>
    <d v="2026-01-31T00:00:00"/>
    <n v="1001018"/>
    <x v="271"/>
    <s v="MATERIA PRIMA"/>
    <s v="COMPRAS"/>
    <s v="BEBIDAS"/>
    <s v="B. VINHOS"/>
    <x v="24"/>
    <n v="1"/>
    <n v="119.78"/>
    <n v="119.78"/>
    <s v="ATIVO"/>
    <x v="0"/>
    <n v="2026"/>
    <s v="Estoque Final"/>
    <s v="CUSTOS DOS PRODUTOS VENDIDOS"/>
  </r>
  <r>
    <s v="MADONNA CUCINA"/>
    <d v="2026-01-31T00:00:00"/>
    <n v="1001042"/>
    <x v="272"/>
    <s v="MATERIA PRIMA"/>
    <s v="COMPRAS"/>
    <s v="BEBIDAS"/>
    <s v="B. VINHOS"/>
    <x v="24"/>
    <n v="2"/>
    <n v="202.43"/>
    <n v="404.86"/>
    <s v="ATIVO"/>
    <x v="0"/>
    <n v="2026"/>
    <s v="Estoque Final"/>
    <s v="CUSTOS DOS PRODUTOS VENDIDOS"/>
  </r>
  <r>
    <s v="MADONNA CUCINA"/>
    <d v="2026-01-31T00:00:00"/>
    <n v="1001076"/>
    <x v="273"/>
    <s v="MATERIA PRIMA"/>
    <s v="COMPRAS"/>
    <s v="BEBIDAS"/>
    <s v="B. VINHOS"/>
    <x v="24"/>
    <n v="2"/>
    <n v="261.30500000000001"/>
    <n v="522.61"/>
    <s v="ATIVO"/>
    <x v="0"/>
    <n v="2026"/>
    <s v="Estoque Final"/>
    <s v="CUSTOS DOS PRODUTOS VENDIDOS"/>
  </r>
  <r>
    <s v="MADONNA CUCINA"/>
    <d v="2026-01-31T00:00:00"/>
    <n v="1001101"/>
    <x v="274"/>
    <s v="MATERIA PRIMA"/>
    <s v="COMPRAS"/>
    <s v="BEBIDAS"/>
    <s v="B. VINHOS"/>
    <x v="24"/>
    <n v="2"/>
    <n v="150"/>
    <n v="300"/>
    <s v="ATIVO"/>
    <x v="0"/>
    <n v="2026"/>
    <s v="Estoque Final"/>
    <s v="CUSTOS DOS PRODUTOS VENDIDOS"/>
  </r>
  <r>
    <s v="MADONNA CUCINA"/>
    <d v="2026-01-31T00:00:00"/>
    <n v="1001074"/>
    <x v="275"/>
    <s v="MATERIA PRIMA"/>
    <s v="COMPRAS"/>
    <s v="BEBIDAS"/>
    <s v="B. VINHOS"/>
    <x v="24"/>
    <n v="2"/>
    <n v="173.26499999999999"/>
    <n v="346.53"/>
    <s v="ATIVO"/>
    <x v="0"/>
    <n v="2026"/>
    <s v="Estoque Final"/>
    <s v="CUSTOS DOS PRODUTOS VENDIDOS"/>
  </r>
  <r>
    <s v="MADONNA CUCINA"/>
    <d v="2026-01-31T00:00:00"/>
    <n v="1000020"/>
    <x v="276"/>
    <s v="MATERIA PRIMA"/>
    <s v="COMPRAS"/>
    <s v="BEBIDAS"/>
    <s v="B. VINHOS"/>
    <x v="24"/>
    <n v="2"/>
    <n v="240.33500000000001"/>
    <n v="480.67"/>
    <s v="ATIVO"/>
    <x v="0"/>
    <n v="2026"/>
    <s v="Estoque Final"/>
    <s v="CUSTOS DOS PRODUTOS VENDIDOS"/>
  </r>
  <r>
    <s v="MADONNA CUCINA"/>
    <d v="2026-01-31T00:00:00"/>
    <n v="1000989"/>
    <x v="277"/>
    <s v="MATERIA PRIMA"/>
    <s v="COMPRAS"/>
    <s v="BEBIDAS"/>
    <s v="B. VINHOS"/>
    <x v="24"/>
    <n v="1"/>
    <n v="110.5311"/>
    <n v="110.5311"/>
    <s v="ATIVO"/>
    <x v="0"/>
    <n v="2026"/>
    <s v="Estoque Final"/>
    <s v="CUSTOS DOS PRODUTOS VENDIDOS"/>
  </r>
  <r>
    <s v="MADONNA CUCINA"/>
    <d v="2026-01-31T00:00:00"/>
    <n v="1001077"/>
    <x v="278"/>
    <s v="MATERIA PRIMA"/>
    <s v="COMPRAS"/>
    <s v="BEBIDAS"/>
    <s v="B. VINHOS"/>
    <x v="24"/>
    <n v="2"/>
    <n v="212.27500000000001"/>
    <n v="424.55"/>
    <s v="ATIVO"/>
    <x v="0"/>
    <n v="2026"/>
    <s v="Estoque Final"/>
    <s v="CUSTOS DOS PRODUTOS VENDIDOS"/>
  </r>
  <r>
    <s v="MADONNA CUCINA"/>
    <d v="2026-01-31T00:00:00"/>
    <n v="1001075"/>
    <x v="279"/>
    <s v="MATERIA PRIMA"/>
    <s v="COMPRAS"/>
    <s v="BEBIDAS"/>
    <s v="B. VINHOS"/>
    <x v="24"/>
    <n v="3"/>
    <n v="119.78"/>
    <n v="359.34"/>
    <s v="ATIVO"/>
    <x v="0"/>
    <n v="2026"/>
    <s v="Estoque Final"/>
    <s v="CUSTOS DOS PRODUTOS VENDIDOS"/>
  </r>
  <r>
    <s v="MADONNA CUCINA"/>
    <d v="2026-01-31T00:00:00"/>
    <n v="1001049"/>
    <x v="280"/>
    <s v="MATERIA PRIMA"/>
    <s v="COMPRAS"/>
    <s v="BEBIDAS"/>
    <s v="B. VINHOS"/>
    <x v="24"/>
    <n v="4"/>
    <n v="182.03"/>
    <n v="728.12"/>
    <s v="ATIVO"/>
    <x v="0"/>
    <n v="2026"/>
    <s v="Estoque Final"/>
    <s v="CUSTOS DOS PRODUTOS VENDIDOS"/>
  </r>
  <r>
    <s v="MADONNA CUCINA"/>
    <d v="2026-01-31T00:00:00"/>
    <n v="1001045"/>
    <x v="281"/>
    <s v="MATERIA PRIMA"/>
    <s v="COMPRAS"/>
    <s v="BEBIDAS"/>
    <s v="B. VINHOS"/>
    <x v="24"/>
    <n v="2"/>
    <n v="193.77500000000001"/>
    <n v="387.55"/>
    <s v="ATIVO"/>
    <x v="0"/>
    <n v="2026"/>
    <s v="Estoque Final"/>
    <s v="CUSTOS DOS PRODUTOS VENDIDOS"/>
  </r>
  <r>
    <s v="MADONNA CUCINA"/>
    <d v="2026-01-31T00:00:00"/>
    <n v="1001208"/>
    <x v="282"/>
    <s v="MATERIA PRIMA"/>
    <s v="COMPRAS"/>
    <s v="BEBIDAS"/>
    <s v="B. VINHOS"/>
    <x v="24"/>
    <n v="2"/>
    <n v="276.22000000000003"/>
    <n v="552.44000000000005"/>
    <s v="ATIVO"/>
    <x v="0"/>
    <n v="2026"/>
    <s v="Estoque Final"/>
    <s v="CUSTOS DOS PRODUTOS VENDIDOS"/>
  </r>
  <r>
    <s v="MADONNA CUCINA"/>
    <d v="2026-01-31T00:00:00"/>
    <n v="1000994"/>
    <x v="283"/>
    <s v="MATERIA PRIMA"/>
    <s v="COMPRAS"/>
    <s v="BEBIDAS"/>
    <s v="B. VINHOS"/>
    <x v="24"/>
    <n v="2"/>
    <n v="216.905"/>
    <n v="433.81"/>
    <s v="ATIVO"/>
    <x v="0"/>
    <n v="2026"/>
    <s v="Estoque Final"/>
    <s v="CUSTOS DOS PRODUTOS VENDIDOS"/>
  </r>
  <r>
    <s v="MADONNA CUCINA"/>
    <d v="2026-01-31T00:00:00"/>
    <n v="1000086"/>
    <x v="284"/>
    <s v="MATERIA PRIMA"/>
    <s v="COMPRAS"/>
    <s v="BEBIDAS"/>
    <s v="B. VINHOS"/>
    <x v="24"/>
    <n v="4"/>
    <n v="108.6867"/>
    <n v="434.74680000000001"/>
    <s v="ATIVO"/>
    <x v="0"/>
    <n v="2026"/>
    <s v="Estoque Final"/>
    <s v="CUSTOS DOS PRODUTOS VENDIDOS"/>
  </r>
  <r>
    <s v="MADONNA CUCINA"/>
    <d v="2026-01-31T00:00:00"/>
    <n v="1001069"/>
    <x v="285"/>
    <s v="MATERIA PRIMA"/>
    <s v="COMPRAS"/>
    <s v="BEBIDAS"/>
    <s v="B. VINHOS"/>
    <x v="24"/>
    <n v="2"/>
    <n v="124.41"/>
    <n v="248.82"/>
    <s v="ATIVO"/>
    <x v="0"/>
    <n v="2026"/>
    <s v="Estoque Final"/>
    <s v="CUSTOS DOS PRODUTOS VENDIDOS"/>
  </r>
  <r>
    <s v="MADONNA CUCINA"/>
    <d v="2026-01-31T00:00:00"/>
    <n v="1000995"/>
    <x v="286"/>
    <s v="MATERIA PRIMA"/>
    <s v="COMPRAS"/>
    <s v="BEBIDAS"/>
    <s v="B. VINHOS"/>
    <x v="24"/>
    <n v="2"/>
    <n v="119.78"/>
    <n v="239.56"/>
    <s v="ATIVO"/>
    <x v="0"/>
    <n v="2026"/>
    <s v="Estoque Final"/>
    <s v="CUSTOS DOS PRODUTOS VENDIDOS"/>
  </r>
  <r>
    <s v="MADONNA CUCINA"/>
    <d v="2026-01-31T00:00:00"/>
    <n v="1000996"/>
    <x v="287"/>
    <s v="MATERIA PRIMA"/>
    <s v="COMPRAS"/>
    <s v="BEBIDAS"/>
    <s v="B. VINHOS"/>
    <x v="24"/>
    <n v="3"/>
    <n v="443.51670000000001"/>
    <n v="1330.5500999999999"/>
    <s v="ATIVO"/>
    <x v="0"/>
    <n v="2026"/>
    <s v="Estoque Final"/>
    <s v="CUSTOS DOS PRODUTOS VENDIDOS"/>
  </r>
  <r>
    <s v="MADONNA CUCINA"/>
    <d v="2026-01-31T00:00:00"/>
    <n v="1001044"/>
    <x v="288"/>
    <s v="MATERIA PRIMA"/>
    <s v="COMPRAS"/>
    <s v="BEBIDAS"/>
    <s v="B. VINHOS"/>
    <x v="25"/>
    <n v="2"/>
    <n v="159.56"/>
    <n v="319.12"/>
    <s v="ATIVO"/>
    <x v="0"/>
    <n v="2026"/>
    <s v="Estoque Final"/>
    <s v="CUSTOS DOS PRODUTOS VENDIDOS"/>
  </r>
  <r>
    <s v="MADONNA CUCINA"/>
    <d v="2026-01-31T00:00:00"/>
    <n v="1001025"/>
    <x v="289"/>
    <s v="MATERIA PRIMA"/>
    <s v="COMPRAS"/>
    <s v="BEBIDAS"/>
    <s v="B. VINHOS"/>
    <x v="24"/>
    <n v="2"/>
    <n v="375.74"/>
    <n v="751.48"/>
    <s v="ATIVO"/>
    <x v="0"/>
    <n v="2026"/>
    <s v="Estoque Final"/>
    <s v="CUSTOS DOS PRODUTOS VENDIDOS"/>
  </r>
  <r>
    <s v="MADONNA CUCINA"/>
    <d v="2026-01-31T00:00:00"/>
    <n v="1001022"/>
    <x v="290"/>
    <s v="MATERIA PRIMA"/>
    <s v="COMPRAS"/>
    <s v="BEBIDAS"/>
    <s v="B. VINHOS"/>
    <x v="24"/>
    <n v="1"/>
    <n v="136.79"/>
    <n v="136.79"/>
    <s v="ATIVO"/>
    <x v="0"/>
    <n v="2026"/>
    <s v="Estoque Final"/>
    <s v="CUSTOS DOS PRODUTOS VENDIDOS"/>
  </r>
  <r>
    <s v="MADONNA CUCINA"/>
    <d v="2026-01-31T00:00:00"/>
    <n v="1001097"/>
    <x v="291"/>
    <s v="MATERIA PRIMA"/>
    <s v="COMPRAS"/>
    <s v="BEBIDAS"/>
    <s v="B. VINHOS"/>
    <x v="24"/>
    <n v="2"/>
    <n v="2959.3850000000002"/>
    <n v="5918.77"/>
    <s v="ATIVO"/>
    <x v="0"/>
    <n v="2026"/>
    <s v="Estoque Final"/>
    <s v="CUSTOS DOS PRODUTOS VENDIDOS"/>
  </r>
  <r>
    <s v="MADONNA CUCINA"/>
    <d v="2026-01-31T00:00:00"/>
    <n v="1001056"/>
    <x v="292"/>
    <s v="MATERIA PRIMA"/>
    <s v="COMPRAS"/>
    <s v="BEBIDAS"/>
    <s v="B. VINHOS"/>
    <x v="24"/>
    <n v="2"/>
    <n v="228.93"/>
    <n v="457.86"/>
    <s v="ATIVO"/>
    <x v="0"/>
    <n v="2026"/>
    <s v="Estoque Final"/>
    <s v="CUSTOS DOS PRODUTOS VENDIDOS"/>
  </r>
  <r>
    <s v="MADONNA CUCINA"/>
    <d v="2026-01-31T00:00:00"/>
    <n v="1001030"/>
    <x v="293"/>
    <s v="MATERIA PRIMA"/>
    <s v="COMPRAS"/>
    <s v="BEBIDAS"/>
    <s v="B. VINHOS"/>
    <x v="24"/>
    <n v="2"/>
    <n v="122.56"/>
    <n v="245.12"/>
    <s v="ATIVO"/>
    <x v="0"/>
    <n v="2026"/>
    <s v="Estoque Final"/>
    <s v="CUSTOS DOS PRODUTOS VENDIDOS"/>
  </r>
  <r>
    <s v="MADONNA CUCINA"/>
    <d v="2026-01-31T00:00:00"/>
    <n v="1001015"/>
    <x v="294"/>
    <s v="MATERIA PRIMA"/>
    <s v="COMPRAS"/>
    <s v="BEBIDAS"/>
    <s v="B. VINHOS"/>
    <x v="24"/>
    <n v="2"/>
    <n v="277.48669999999998"/>
    <n v="554.97339999999997"/>
    <s v="ATIVO"/>
    <x v="0"/>
    <n v="2026"/>
    <s v="Estoque Final"/>
    <s v="CUSTOS DOS PRODUTOS VENDIDOS"/>
  </r>
  <r>
    <s v="MADONNA CUCINA"/>
    <d v="2026-01-31T00:00:00"/>
    <n v="1001016"/>
    <x v="294"/>
    <s v="MATERIA PRIMA"/>
    <s v="COMPRAS"/>
    <s v="BEBIDAS"/>
    <s v="B. VINHOS"/>
    <x v="24"/>
    <n v="2"/>
    <n v="688.51"/>
    <n v="1377.02"/>
    <s v="ATIVO"/>
    <x v="0"/>
    <n v="2026"/>
    <s v="Estoque Final"/>
    <s v="CUSTOS DOS PRODUTOS VENDIDOS"/>
  </r>
  <r>
    <s v="MADONNA CUCINA"/>
    <d v="2026-01-31T00:00:00"/>
    <n v="1001048"/>
    <x v="295"/>
    <s v="MATERIA PRIMA"/>
    <s v="COMPRAS"/>
    <s v="BEBIDAS"/>
    <s v="B. VINHOS"/>
    <x v="24"/>
    <n v="2"/>
    <n v="249.27500000000001"/>
    <n v="498.55"/>
    <s v="ATIVO"/>
    <x v="0"/>
    <n v="2026"/>
    <s v="Estoque Final"/>
    <s v="CUSTOS DOS PRODUTOS VENDIDOS"/>
  </r>
  <r>
    <s v="MADONNA CUCINA"/>
    <d v="2026-01-31T00:00:00"/>
    <n v="1001012"/>
    <x v="296"/>
    <s v="MATERIA PRIMA"/>
    <s v="COMPRAS"/>
    <s v="BEBIDAS"/>
    <s v="B. ALCOOLICOS"/>
    <x v="24"/>
    <n v="2"/>
    <n v="102.375"/>
    <n v="204.75"/>
    <s v="ATIVO"/>
    <x v="0"/>
    <n v="2026"/>
    <s v="Estoque Final"/>
    <s v="CUSTOS DOS PRODUTOS VENDIDOS"/>
  </r>
  <r>
    <s v="MADONNA CUCINA"/>
    <d v="2026-01-31T00:00:00"/>
    <n v="1000988"/>
    <x v="297"/>
    <s v="MATERIA PRIMA"/>
    <s v="COMPRAS"/>
    <s v="BEBIDAS"/>
    <s v="B. VINHOS"/>
    <x v="24"/>
    <n v="2"/>
    <n v="462.01499999999999"/>
    <n v="924.03"/>
    <s v="INATIVO"/>
    <x v="0"/>
    <n v="2026"/>
    <s v="Estoque Final"/>
    <s v="CUSTOS DOS PRODUTOS VENDIDOS"/>
  </r>
  <r>
    <s v="MADONNA CUCINA"/>
    <d v="2026-01-31T00:00:00"/>
    <n v="1001058"/>
    <x v="298"/>
    <s v="MATERIA PRIMA"/>
    <s v="COMPRAS"/>
    <s v="BEBIDAS"/>
    <s v="B. VINHOS"/>
    <x v="24"/>
    <n v="4"/>
    <n v="67.0625"/>
    <n v="268.25"/>
    <s v="ATIVO"/>
    <x v="0"/>
    <n v="2026"/>
    <s v="Estoque Final"/>
    <s v="CUSTOS DOS PRODUTOS VENDIDOS"/>
  </r>
  <r>
    <s v="MADONNA CUCINA"/>
    <d v="2026-01-31T00:00:00"/>
    <n v="1001060"/>
    <x v="299"/>
    <s v="MATERIA PRIMA"/>
    <s v="COMPRAS"/>
    <s v="BEBIDAS"/>
    <s v="B. VINHOS"/>
    <x v="24"/>
    <n v="2"/>
    <n v="346.39499999999998"/>
    <n v="692.79"/>
    <s v="ATIVO"/>
    <x v="0"/>
    <n v="2026"/>
    <s v="Estoque Final"/>
    <s v="CUSTOS DOS PRODUTOS VENDIDOS"/>
  </r>
  <r>
    <s v="MADONNA CUCINA"/>
    <d v="2026-01-31T00:00:00"/>
    <n v="1001061"/>
    <x v="300"/>
    <s v="MATERIA PRIMA"/>
    <s v="COMPRAS"/>
    <s v="BEBIDAS"/>
    <s v="B. VINHOS"/>
    <x v="25"/>
    <n v="2"/>
    <n v="181.95"/>
    <n v="363.9"/>
    <s v="ATIVO"/>
    <x v="0"/>
    <n v="2026"/>
    <s v="Estoque Final"/>
    <s v="CUSTOS DOS PRODUTOS VENDIDOS"/>
  </r>
  <r>
    <s v="MADONNA CUCINA"/>
    <d v="2026-01-31T00:00:00"/>
    <n v="1000753"/>
    <x v="301"/>
    <s v="MATERIA PRIMA"/>
    <s v="COMPRAS"/>
    <s v="BEBIDAS"/>
    <s v="B. ALCOOLICOS"/>
    <x v="5"/>
    <n v="1.2"/>
    <n v="423.39"/>
    <n v="508.06799999999998"/>
    <s v="ATIVO"/>
    <x v="0"/>
    <n v="2026"/>
    <s v="Estoque Final"/>
    <s v="CUSTOS DOS PRODUTOS VENDIDOS"/>
  </r>
  <r>
    <s v="MADONNA CUCINA"/>
    <d v="2026-01-31T00:00:00"/>
    <n v="1000131"/>
    <x v="302"/>
    <s v="MATERIA PRIMA"/>
    <s v="COMPRAS"/>
    <s v="BEBIDAS"/>
    <s v="B. ALCOOLICOS"/>
    <x v="5"/>
    <n v="0.2"/>
    <n v="121.8372"/>
    <n v="24.3674"/>
    <s v="ATIVO"/>
    <x v="0"/>
    <n v="2026"/>
    <s v="Estoque Final"/>
    <s v="CUSTOS DOS PRODUTOS VENDIDOS"/>
  </r>
  <r>
    <s v="MADONNA CUCINA"/>
    <d v="2026-01-31T00:00:00"/>
    <n v="1000746"/>
    <x v="303"/>
    <s v="MATERIA PRIMA"/>
    <s v="COMPRAS"/>
    <s v="BEBIDAS"/>
    <s v="B. ALCOOLICOS"/>
    <x v="5"/>
    <n v="1.2"/>
    <n v="29.07"/>
    <n v="34.884"/>
    <s v="ATIVO"/>
    <x v="0"/>
    <n v="2026"/>
    <s v="Estoque Final"/>
    <s v="CUSTOS DOS PRODUTOS VENDIDOS"/>
  </r>
  <r>
    <s v="MADONNA CUCINA"/>
    <d v="2026-01-31T00:00:00"/>
    <n v="1000220"/>
    <x v="304"/>
    <s v="MATERIA PRIMA"/>
    <s v="COMPRAS"/>
    <s v="ALIMENTOS"/>
    <s v="A. SECOS E CONSERVAS"/>
    <x v="2"/>
    <n v="0.5"/>
    <n v="32.703400000000002"/>
    <n v="16.351700000000001"/>
    <s v="ATIVO"/>
    <x v="0"/>
    <n v="2026"/>
    <s v="Estoque Final"/>
    <s v="CUSTOS DOS PRODUTOS VENDIDOS"/>
  </r>
  <r>
    <s v="MADONNA CUCINA"/>
    <d v="2026-01-31T00:00:00"/>
    <n v="1000217"/>
    <x v="305"/>
    <s v="MATERIA PRIMA"/>
    <s v="COMPRAS"/>
    <s v="ALIMENTOS"/>
    <s v="A. SECOS E CONSERVAS"/>
    <x v="2"/>
    <n v="3"/>
    <n v="9.8132999999999999"/>
    <n v="29.439900000000002"/>
    <s v="ATIVO"/>
    <x v="0"/>
    <n v="2026"/>
    <s v="Estoque Final"/>
    <s v="CUSTOS DOS PRODUTOS VENDIDOS"/>
  </r>
  <r>
    <s v="MADONNA CUCINA"/>
    <d v="2026-01-31T00:00:00"/>
    <n v="1000879"/>
    <x v="306"/>
    <s v="MATERIA PRIMA"/>
    <s v="COMPRAS"/>
    <s v="ALIMENTOS"/>
    <s v="A. SECOS E CONSERVAS"/>
    <x v="2"/>
    <n v="3.75"/>
    <n v="10.73"/>
    <n v="40.237499999999997"/>
    <s v="ATIVO"/>
    <x v="0"/>
    <n v="2026"/>
    <s v="Estoque Final"/>
    <s v="CUSTOS DOS PRODUTOS VENDIDOS"/>
  </r>
  <r>
    <s v="MADONNA CUCINA"/>
    <d v="2026-01-31T00:00:00"/>
    <n v="1000288"/>
    <x v="307"/>
    <s v="MATERIA PRIMA"/>
    <s v="COMPRAS"/>
    <s v="ALIMENTOS"/>
    <s v="A. SECOS E CONSERVAS"/>
    <x v="2"/>
    <n v="5.25"/>
    <n v="16.226400000000002"/>
    <n v="85.188599999999994"/>
    <s v="ATIVO"/>
    <x v="0"/>
    <n v="2026"/>
    <s v="Estoque Final"/>
    <s v="CUSTOS DOS PRODUTOS VENDIDOS"/>
  </r>
  <r>
    <s v="MADONNA CUCINA"/>
    <d v="2026-01-31T00:00:00"/>
    <n v="1000517"/>
    <x v="308"/>
    <s v="MATERIA PRIMA"/>
    <s v="COMPRAS"/>
    <s v="ALIMENTOS"/>
    <s v="A. SECOS E CONSERVAS"/>
    <x v="2"/>
    <n v="3"/>
    <n v="40"/>
    <n v="120"/>
    <s v="ATIVO"/>
    <x v="0"/>
    <n v="2026"/>
    <s v="Estoque Final"/>
    <s v="CUSTOS DOS PRODUTOS VENDIDOS"/>
  </r>
  <r>
    <s v="MADONNA CUCINA"/>
    <d v="2026-01-31T00:00:00"/>
    <n v="1000944"/>
    <x v="309"/>
    <s v="MATERIA PRIMA"/>
    <s v="COMPRAS"/>
    <s v="BEBIDAS"/>
    <s v="B. ALCOOLICOS"/>
    <x v="26"/>
    <n v="1.6"/>
    <n v="70.522000000000006"/>
    <n v="112.8352"/>
    <s v="ATIVO"/>
    <x v="0"/>
    <n v="2026"/>
    <s v="Estoque Final"/>
    <s v="CUSTOS DOS PRODUTOS VENDIDOS"/>
  </r>
  <r>
    <s v="MADONNA CUCINA"/>
    <d v="2026-01-31T00:00:00"/>
    <n v="1000751"/>
    <x v="310"/>
    <s v="MATERIA PRIMA"/>
    <s v="COMPRAS"/>
    <s v="BEBIDAS"/>
    <s v="B. ALCOOLICOS"/>
    <x v="26"/>
    <n v="1.7250000000000001"/>
    <n v="94.3733"/>
    <n v="162.79390000000001"/>
    <s v="ATIVO"/>
    <x v="0"/>
    <n v="2026"/>
    <s v="Estoque Final"/>
    <s v="CUSTOS DOS PRODUTOS VENDIDOS"/>
  </r>
  <r>
    <s v="MADONNA CUCINA"/>
    <d v="2026-01-31T00:00:00"/>
    <n v="1001028"/>
    <x v="311"/>
    <s v="MATERIA PRIMA"/>
    <s v="COMPRAS"/>
    <s v="BEBIDAS"/>
    <s v="B. ALCOOLICOS"/>
    <x v="26"/>
    <n v="0.7"/>
    <n v="181.5429"/>
    <n v="127.08"/>
    <s v="ATIVO"/>
    <x v="0"/>
    <n v="2026"/>
    <s v="Estoque Final"/>
    <s v="CUSTOS DOS PRODUTOS VENDIDOS"/>
  </r>
  <r>
    <s v="MADONNA CUCINA"/>
    <d v="2026-01-31T00:00:00"/>
    <n v="1000447"/>
    <x v="312"/>
    <s v="MATERIA PRIMA"/>
    <s v="COMPRAS"/>
    <s v="BEBIDAS"/>
    <s v="B. ALCOOLICOS"/>
    <x v="26"/>
    <n v="1.95"/>
    <n v="135.9177"/>
    <n v="265.03949999999998"/>
    <s v="ATIVO"/>
    <x v="0"/>
    <n v="2026"/>
    <s v="Estoque Final"/>
    <s v="CUSTOS DOS PRODUTOS VENDIDOS"/>
  </r>
  <r>
    <s v="MADONNA CUCINA"/>
    <d v="2026-01-31T00:00:00"/>
    <n v="1000587"/>
    <x v="313"/>
    <s v="MATERIA PRIMA"/>
    <s v="COMPRAS"/>
    <s v="BEBIDAS"/>
    <s v="B. ALCOOLICOS"/>
    <x v="26"/>
    <n v="1.115"/>
    <n v="245.71"/>
    <n v="273.9667"/>
    <s v="ATIVO"/>
    <x v="0"/>
    <n v="2026"/>
    <s v="Estoque Final"/>
    <s v="CUSTOS DOS PRODUTOS VENDIDOS"/>
  </r>
  <r>
    <s v="MADONNA CUCINA"/>
    <d v="2026-01-31T00:00:00"/>
    <n v="1000927"/>
    <x v="314"/>
    <s v="MATERIA PRIMA"/>
    <s v="COMPRAS"/>
    <s v="BEBIDAS"/>
    <s v="B. ALCOOLICOS"/>
    <x v="27"/>
    <n v="0.6"/>
    <n v="171.59"/>
    <n v="102.95399999999999"/>
    <s v="ATIVO"/>
    <x v="0"/>
    <n v="2026"/>
    <s v="Estoque Final"/>
    <s v="CUSTOS DOS PRODUTOS VENDIDOS"/>
  </r>
  <r>
    <s v="MADONNA CUCINA"/>
    <d v="2026-01-31T00:00:00"/>
    <n v="1000133"/>
    <x v="315"/>
    <s v="MATERIA PRIMA"/>
    <s v="COMPRAS"/>
    <s v="BEBIDAS"/>
    <s v="B. ALCOOLICOS"/>
    <x v="27"/>
    <n v="1.3"/>
    <n v="115.36879999999999"/>
    <n v="149.9794"/>
    <s v="ATIVO"/>
    <x v="0"/>
    <n v="2026"/>
    <s v="Estoque Final"/>
    <s v="CUSTOS DOS PRODUTOS VENDIDOS"/>
  </r>
  <r>
    <s v="MADONNA CUCINA"/>
    <d v="2026-01-31T00:00:00"/>
    <n v="1000874"/>
    <x v="316"/>
    <s v="MATERIA PRIMA"/>
    <s v="COMPRAS"/>
    <s v="BEBIDAS"/>
    <s v="B. ALCOOLICOS"/>
    <x v="27"/>
    <n v="0.75"/>
    <n v="513.13329999999996"/>
    <n v="384.85"/>
    <s v="ATIVO"/>
    <x v="0"/>
    <n v="2026"/>
    <s v="Estoque Final"/>
    <s v="CUSTOS DOS PRODUTOS VENDIDOS"/>
  </r>
  <r>
    <s v="MADONNA CUCINA"/>
    <d v="2026-01-31T00:00:00"/>
    <n v="1000130"/>
    <x v="317"/>
    <s v="MATERIA PRIMA"/>
    <s v="COMPRAS"/>
    <s v="BEBIDAS"/>
    <s v="B. ALCOOLICOS"/>
    <x v="27"/>
    <n v="0.45"/>
    <n v="133.47999999999999"/>
    <n v="60.066000000000003"/>
    <s v="ATIVO"/>
    <x v="0"/>
    <n v="2026"/>
    <s v="Estoque Final"/>
    <s v="CUSTOS DOS PRODUTOS VENDIDOS"/>
  </r>
  <r>
    <s v="MADONNA CUCINA"/>
    <d v="2026-01-31T00:00:00"/>
    <n v="1000154"/>
    <x v="318"/>
    <s v="MATERIA PRIMA"/>
    <s v="COMPRAS"/>
    <s v="BEBIDAS"/>
    <s v="B. ALCOOLICOS"/>
    <x v="27"/>
    <n v="6.6"/>
    <n v="78.015699999999995"/>
    <n v="514.90359999999998"/>
    <s v="ATIVO"/>
    <x v="0"/>
    <n v="2026"/>
    <s v="Estoque Final"/>
    <s v="CUSTOS DOS PRODUTOS VENDIDOS"/>
  </r>
  <r>
    <s v="MADONNA CUCINA"/>
    <d v="2026-01-31T00:00:00"/>
    <n v="1001078"/>
    <x v="319"/>
    <s v="MATERIA PRIMA"/>
    <s v="COMPRAS"/>
    <s v="BEBIDAS"/>
    <s v="B. ALCOOLICOS"/>
    <x v="27"/>
    <n v="0.75"/>
    <n v="207.53"/>
    <n v="155.64750000000001"/>
    <s v="ATIVO"/>
    <x v="0"/>
    <n v="2026"/>
    <s v="Estoque Final"/>
    <s v="CUSTOS DOS PRODUTOS VENDIDOS"/>
  </r>
  <r>
    <s v="MADONNA CUCINA"/>
    <d v="2026-01-31T00:00:00"/>
    <n v="1000036"/>
    <x v="320"/>
    <s v="MATERIA PRIMA"/>
    <s v="COMPRAS"/>
    <s v="BEBIDAS"/>
    <s v="B. ALCOOLICOS"/>
    <x v="27"/>
    <n v="0.7"/>
    <n v="912.85709999999995"/>
    <n v="639"/>
    <s v="ATIVO"/>
    <x v="0"/>
    <n v="2026"/>
    <s v="Estoque Final"/>
    <s v="CUSTOS DOS PRODUTOS VENDIDOS"/>
  </r>
  <r>
    <s v="MADONNA CUCINA"/>
    <d v="2026-01-31T00:00:00"/>
    <n v="1000037"/>
    <x v="321"/>
    <s v="MATERIA PRIMA"/>
    <s v="COMPRAS"/>
    <s v="BEBIDAS"/>
    <s v="B. ALCOOLICOS"/>
    <x v="27"/>
    <n v="0.7"/>
    <n v="1857"/>
    <n v="1299.9000000000001"/>
    <s v="ATIVO"/>
    <x v="0"/>
    <n v="2026"/>
    <s v="Estoque Final"/>
    <s v="CUSTOS DOS PRODUTOS VENDIDOS"/>
  </r>
  <r>
    <s v="MADONNA CUCINA"/>
    <d v="2026-01-31T00:00:00"/>
    <n v="1000929"/>
    <x v="322"/>
    <s v="MATERIA PRIMA"/>
    <s v="COMPRAS"/>
    <s v="BEBIDAS"/>
    <s v="B. ALCOOLICOS"/>
    <x v="27"/>
    <n v="0.45"/>
    <n v="226.64"/>
    <n v="101.988"/>
    <s v="ATIVO"/>
    <x v="0"/>
    <n v="2026"/>
    <s v="Estoque Final"/>
    <s v="CUSTOS DOS PRODUTOS VENDIDOS"/>
  </r>
  <r>
    <s v="MADONNA CUCINA"/>
    <d v="2026-01-31T00:00:00"/>
    <n v="1000869"/>
    <x v="323"/>
    <s v="MATERIA PRIMA"/>
    <s v="COMPRAS"/>
    <s v="BEBIDAS"/>
    <s v="B. NAO ALCOOLICOS"/>
    <x v="3"/>
    <n v="0.5"/>
    <n v="18.149999999999999"/>
    <n v="9.0749999999999993"/>
    <s v="ATIVO"/>
    <x v="0"/>
    <n v="2026"/>
    <s v="Estoque Final"/>
    <s v="CUSTOS DOS PRODUTOS VENDIDOS"/>
  </r>
  <r>
    <s v="MADONNA CUCINA"/>
    <d v="2026-01-31T00:00:00"/>
    <n v="1000755"/>
    <x v="324"/>
    <s v="MATERIA PRIMA"/>
    <s v="COMPRAS"/>
    <s v="BEBIDAS"/>
    <s v="B. NAO ALCOOLICOS"/>
    <x v="3"/>
    <n v="0.7"/>
    <n v="65.900000000000006"/>
    <n v="46.13"/>
    <s v="ATIVO"/>
    <x v="0"/>
    <n v="2026"/>
    <s v="Estoque Final"/>
    <s v="CUSTOS DOS PRODUTOS VENDIDOS"/>
  </r>
  <r>
    <s v="MADONNA CUCINA"/>
    <d v="2026-01-31T00:00:00"/>
    <n v="1000301"/>
    <x v="325"/>
    <s v="MATERIA PRIMA"/>
    <s v="COMPRAS"/>
    <s v="BEBIDAS"/>
    <s v="B. NAO ALCOOLICOS"/>
    <x v="3"/>
    <n v="0.7"/>
    <n v="69.849900000000005"/>
    <n v="48.8949"/>
    <s v="ATIVO"/>
    <x v="0"/>
    <n v="2026"/>
    <s v="Estoque Final"/>
    <s v="CUSTOS DOS PRODUTOS VENDIDOS"/>
  </r>
  <r>
    <s v="MADONNA CUCINA"/>
    <d v="2026-01-31T00:00:00"/>
    <n v="5000042"/>
    <x v="326"/>
    <s v="SUBPRODUTO"/>
    <s v="COMPRAS"/>
    <s v="ALIMENTOS"/>
    <s v="PRODUCAO ALIMENTOS"/>
    <x v="28"/>
    <n v="6.58"/>
    <n v="8.8000000000000007"/>
    <n v="57.904000000000003"/>
    <s v="ATIVO"/>
    <x v="0"/>
    <n v="2026"/>
    <s v="Estoque Final"/>
    <s v="CUSTOS DOS PRODUTOS VENDIDOS"/>
  </r>
  <r>
    <s v="MADONNA CUCINA"/>
    <d v="2026-01-31T00:00:00"/>
    <n v="5000027"/>
    <x v="327"/>
    <s v="SUBPRODUTO"/>
    <s v="COMPRAS"/>
    <s v="ALIMENTOS"/>
    <s v="PRODUCAO ALIMENTOS"/>
    <x v="28"/>
    <n v="3"/>
    <n v="84.001099999999994"/>
    <n v="252.0033"/>
    <s v="ATIVO"/>
    <x v="0"/>
    <n v="2026"/>
    <s v="Estoque Final"/>
    <s v="CUSTOS DOS PRODUTOS VENDIDOS"/>
  </r>
  <r>
    <s v="MADONNA CUCINA"/>
    <d v="2026-01-31T00:00:00"/>
    <n v="5000115"/>
    <x v="328"/>
    <s v="SUBPRODUTO"/>
    <s v="COMPRAS"/>
    <s v="ALIMENTOS"/>
    <s v="PRODUCAO ALIMENTOS"/>
    <x v="28"/>
    <n v="1.28"/>
    <n v="94.072199999999995"/>
    <n v="120.41240000000001"/>
    <s v="ATIVO"/>
    <x v="0"/>
    <n v="2026"/>
    <s v="Estoque Final"/>
    <s v="CUSTOS DOS PRODUTOS VENDIDOS"/>
  </r>
  <r>
    <s v="MADONNA CUCINA"/>
    <d v="2026-01-31T00:00:00"/>
    <n v="5000041"/>
    <x v="329"/>
    <s v="SUBPRODUTO"/>
    <s v="COMPRAS"/>
    <s v="ALIMENTOS"/>
    <s v="PRODUCAO ALIMENTOS"/>
    <x v="28"/>
    <n v="0.26"/>
    <n v="82.718500000000006"/>
    <n v="21.506799999999998"/>
    <s v="ATIVO"/>
    <x v="0"/>
    <n v="2026"/>
    <s v="Estoque Final"/>
    <s v="CUSTOS DOS PRODUTOS VENDIDOS"/>
  </r>
  <r>
    <s v="MADONNA CUCINA"/>
    <d v="2026-01-31T00:00:00"/>
    <n v="5000072"/>
    <x v="330"/>
    <s v="SUBPRODUTO"/>
    <s v="COMPRAS"/>
    <s v="ALIMENTOS"/>
    <s v="PRODUCAO ALIMENTOS"/>
    <x v="28"/>
    <n v="0.52"/>
    <n v="45.120800000000003"/>
    <n v="23.462800000000001"/>
    <s v="ATIVO"/>
    <x v="0"/>
    <n v="2026"/>
    <s v="Estoque Final"/>
    <s v="CUSTOS DOS PRODUTOS VENDIDOS"/>
  </r>
  <r>
    <s v="MADONNA CUCINA"/>
    <d v="2026-01-31T00:00:00"/>
    <n v="5000043"/>
    <x v="331"/>
    <s v="SUBPRODUTO"/>
    <s v="COMPRAS"/>
    <s v="ALIMENTOS"/>
    <s v="PRODUCAO ALIMENTOS"/>
    <x v="28"/>
    <n v="2"/>
    <n v="25.6387"/>
    <n v="51.2774"/>
    <s v="ATIVO"/>
    <x v="0"/>
    <n v="2026"/>
    <s v="Estoque Final"/>
    <s v="CUSTOS DOS PRODUTOS VENDIDOS"/>
  </r>
  <r>
    <s v="MADONNA CUCINA"/>
    <d v="2026-01-31T00:00:00"/>
    <n v="5000054"/>
    <x v="332"/>
    <s v="SUBPRODUTO"/>
    <s v="COMPRAS"/>
    <s v="ALIMENTOS"/>
    <s v="PRODUCAO ALIMENTOS"/>
    <x v="28"/>
    <n v="24.1"/>
    <n v="69.856999999999999"/>
    <n v="1683.5536999999999"/>
    <s v="ATIVO"/>
    <x v="0"/>
    <n v="2026"/>
    <s v="Estoque Final"/>
    <s v="CUSTOS DOS PRODUTOS VENDIDOS"/>
  </r>
  <r>
    <s v="MADONNA CUCINA"/>
    <d v="2026-01-31T00:00:00"/>
    <n v="5000098"/>
    <x v="333"/>
    <s v="SUBPRODUTO"/>
    <s v="COMPRAS"/>
    <s v="ALIMENTOS"/>
    <s v="PRODUCAO ALIMENTOS"/>
    <x v="28"/>
    <n v="1.98"/>
    <n v="28.840900000000001"/>
    <n v="57.104999999999997"/>
    <s v="ATIVO"/>
    <x v="0"/>
    <n v="2026"/>
    <s v="Estoque Final"/>
    <s v="CUSTOS DOS PRODUTOS VENDIDOS"/>
  </r>
  <r>
    <s v="MADONNA CUCINA"/>
    <d v="2026-01-31T00:00:00"/>
    <n v="5000022"/>
    <x v="334"/>
    <s v="SUBPRODUTO"/>
    <s v="COMPRAS"/>
    <s v="ALIMENTOS"/>
    <s v="PRODUCAO ALIMENTOS"/>
    <x v="28"/>
    <n v="0.17"/>
    <n v="27.49"/>
    <n v="4.6733000000000002"/>
    <s v="ATIVO"/>
    <x v="0"/>
    <n v="2026"/>
    <s v="Estoque Final"/>
    <s v="CUSTOS DOS PRODUTOS VENDIDOS"/>
  </r>
  <r>
    <s v="MADONNA CUCINA"/>
    <d v="2026-01-31T00:00:00"/>
    <n v="5000129"/>
    <x v="335"/>
    <s v="SUBPRODUTO"/>
    <s v="COMPRAS"/>
    <s v="ALIMENTOS"/>
    <s v="PRODUCAO ALIMENTOS"/>
    <x v="28"/>
    <n v="3"/>
    <n v="15.866199999999999"/>
    <n v="47.598599999999998"/>
    <s v="ATIVO"/>
    <x v="0"/>
    <n v="2026"/>
    <s v="Estoque Final"/>
    <s v="CUSTOS DOS PRODUTOS VENDIDOS"/>
  </r>
  <r>
    <s v="MADONNA CUCINA"/>
    <d v="2026-01-31T00:00:00"/>
    <n v="5000120"/>
    <x v="336"/>
    <s v="SUBPRODUTO"/>
    <s v="COMPRAS"/>
    <s v="ALIMENTOS"/>
    <s v="PRODUCAO ALIMENTOS"/>
    <x v="28"/>
    <n v="1.8"/>
    <n v="69.038600000000002"/>
    <n v="124.26949999999999"/>
    <s v="ATIVO"/>
    <x v="0"/>
    <n v="2026"/>
    <s v="Estoque Final"/>
    <s v="CUSTOS DOS PRODUTOS VENDIDOS"/>
  </r>
  <r>
    <s v="MADONNA CUCINA"/>
    <d v="2026-01-31T00:00:00"/>
    <n v="5000103"/>
    <x v="337"/>
    <s v="SUBPRODUTO"/>
    <s v="COMPRAS"/>
    <s v="ALIMENTOS"/>
    <s v="PRODUCAO ALIMENTOS"/>
    <x v="28"/>
    <n v="2"/>
    <n v="15.959"/>
    <n v="31.917999999999999"/>
    <s v="ATIVO"/>
    <x v="0"/>
    <n v="2026"/>
    <s v="Estoque Final"/>
    <s v="CUSTOS DOS PRODUTOS VENDIDOS"/>
  </r>
  <r>
    <s v="MADONNA CUCINA"/>
    <d v="2026-01-31T00:00:00"/>
    <n v="5000064"/>
    <x v="338"/>
    <s v="SUBPRODUTO"/>
    <s v="COMPRAS"/>
    <s v="ALIMENTOS"/>
    <s v="PRODUCAO ALIMENTOS"/>
    <x v="28"/>
    <n v="20.02"/>
    <n v="85.696799999999996"/>
    <n v="1715.6498999999999"/>
    <s v="ATIVO"/>
    <x v="0"/>
    <n v="2026"/>
    <s v="Estoque Final"/>
    <s v="CUSTOS DOS PRODUTOS VENDIDOS"/>
  </r>
  <r>
    <s v="MADONNA CUCINA"/>
    <d v="2026-01-31T00:00:00"/>
    <n v="5000097"/>
    <x v="339"/>
    <s v="SUBPRODUTO"/>
    <s v="COMPRAS"/>
    <s v="ALIMENTOS"/>
    <s v="PRODUCAO ALIMENTOS"/>
    <x v="28"/>
    <n v="3.1"/>
    <n v="356.99029999999999"/>
    <n v="1106.6699000000001"/>
    <s v="ATIVO"/>
    <x v="0"/>
    <n v="2026"/>
    <s v="Estoque Final"/>
    <s v="CUSTOS DOS PRODUTOS VENDIDOS"/>
  </r>
  <r>
    <s v="MADONNA CUCINA"/>
    <d v="2026-01-31T00:00:00"/>
    <n v="5000021"/>
    <x v="340"/>
    <s v="SUBPRODUTO"/>
    <s v="COMPRAS"/>
    <s v="ALIMENTOS"/>
    <s v="PRODUCAO ALIMENTOS"/>
    <x v="28"/>
    <n v="0.6"/>
    <n v="29.27"/>
    <n v="17.562000000000001"/>
    <s v="ATIVO"/>
    <x v="0"/>
    <n v="2026"/>
    <s v="Estoque Final"/>
    <s v="CUSTOS DOS PRODUTOS VENDIDOS"/>
  </r>
  <r>
    <s v="MADONNA CUCINA"/>
    <d v="2026-01-31T00:00:00"/>
    <n v="5000109"/>
    <x v="341"/>
    <s v="SUBPRODUTO"/>
    <s v="COMPRAS"/>
    <s v="ALIMENTOS"/>
    <s v="PRODUCAO ALIMENTOS"/>
    <x v="28"/>
    <n v="0.2"/>
    <n v="13.830500000000001"/>
    <n v="2.7660999999999998"/>
    <s v="ATIVO"/>
    <x v="0"/>
    <n v="2026"/>
    <s v="Estoque Final"/>
    <s v="CUSTOS DOS PRODUTOS VENDIDOS"/>
  </r>
  <r>
    <s v="MADONNA CUCINA"/>
    <d v="2026-01-31T00:00:00"/>
    <n v="5000267"/>
    <x v="342"/>
    <s v="SUBPRODUTO"/>
    <s v="COMPRAS"/>
    <s v="ALIMENTOS"/>
    <s v="PRODUCAO ALIMENTOS"/>
    <x v="28"/>
    <n v="1"/>
    <n v="90.25"/>
    <n v="90.25"/>
    <s v="ATIVO"/>
    <x v="0"/>
    <n v="2026"/>
    <s v="Estoque Final"/>
    <s v="CUSTOS DOS PRODUTOS VENDIDOS"/>
  </r>
  <r>
    <s v="MADONNA CUCINA"/>
    <d v="2026-01-31T00:00:00"/>
    <n v="5000116"/>
    <x v="343"/>
    <s v="SUBPRODUTO"/>
    <s v="COMPRAS"/>
    <s v="ALIMENTOS"/>
    <s v="PRODUCAO ALIMENTOS"/>
    <x v="28"/>
    <n v="1.27"/>
    <n v="79.803600000000003"/>
    <n v="101.3506"/>
    <s v="ATIVO"/>
    <x v="0"/>
    <n v="2026"/>
    <s v="Estoque Final"/>
    <s v="CUSTOS DOS PRODUTOS VENDIDOS"/>
  </r>
  <r>
    <s v="MADONNA CUCINA"/>
    <d v="2026-01-31T00:00:00"/>
    <n v="5000018"/>
    <x v="344"/>
    <s v="SUBPRODUTO"/>
    <s v="COMPRAS"/>
    <s v="ALIMENTOS"/>
    <s v="PRODUCAO ALIMENTOS"/>
    <x v="28"/>
    <n v="5"/>
    <n v="83.899699999999996"/>
    <n v="419.49849999999998"/>
    <s v="ATIVO"/>
    <x v="0"/>
    <n v="2026"/>
    <s v="Estoque Final"/>
    <s v="CUSTOS DOS PRODUTOS VENDIDOS"/>
  </r>
  <r>
    <s v="MADONNA CUCINA"/>
    <d v="2026-01-31T00:00:00"/>
    <n v="5000078"/>
    <x v="345"/>
    <s v="SUBPRODUTO"/>
    <s v="COMPRAS"/>
    <s v="ALIMENTOS"/>
    <s v="PRODUCAO ALIMENTOS"/>
    <x v="28"/>
    <n v="1.72"/>
    <n v="160.4067"/>
    <n v="275.89949999999999"/>
    <s v="ATIVO"/>
    <x v="0"/>
    <n v="2026"/>
    <s v="Estoque Final"/>
    <s v="CUSTOS DOS PRODUTOS VENDIDOS"/>
  </r>
  <r>
    <s v="MADONNA CUCINA"/>
    <d v="2026-01-31T00:00:00"/>
    <n v="5000229"/>
    <x v="346"/>
    <s v="SUBPRODUTO"/>
    <s v="COMPRAS"/>
    <s v="ALIMENTOS"/>
    <s v="PRODUCAO ALIMENTOS"/>
    <x v="28"/>
    <n v="7.0000000000000007E-2"/>
    <n v="67.121399999999994"/>
    <n v="4.6985000000000001"/>
    <s v="ATIVO"/>
    <x v="0"/>
    <n v="2026"/>
    <s v="Estoque Final"/>
    <s v="CUSTOS DOS PRODUTOS VENDIDOS"/>
  </r>
  <r>
    <s v="MADONNA CUCINA"/>
    <d v="2026-01-31T00:00:00"/>
    <n v="5000140"/>
    <x v="347"/>
    <s v="SUBPRODUTO"/>
    <s v="COMPRAS"/>
    <s v="ALIMENTOS"/>
    <s v="PRODUCAO ALIMENTOS"/>
    <x v="28"/>
    <n v="1.1499999999999999"/>
    <n v="131.97900000000001"/>
    <n v="151.77590000000001"/>
    <s v="ATIVO"/>
    <x v="0"/>
    <n v="2026"/>
    <s v="Estoque Final"/>
    <s v="CUSTOS DOS PRODUTOS VENDIDOS"/>
  </r>
  <r>
    <s v="MADONNA CUCINA"/>
    <d v="2026-01-31T00:00:00"/>
    <n v="5000118"/>
    <x v="348"/>
    <s v="SUBPRODUTO"/>
    <s v="COMPRAS"/>
    <s v="ALIMENTOS"/>
    <s v="PRODUCAO ALIMENTOS"/>
    <x v="28"/>
    <n v="0.6"/>
    <n v="122.3997"/>
    <n v="73.439800000000005"/>
    <s v="ATIVO"/>
    <x v="0"/>
    <n v="2026"/>
    <s v="Estoque Final"/>
    <s v="CUSTOS DOS PRODUTOS VENDIDOS"/>
  </r>
  <r>
    <s v="MADONNA CUCINA"/>
    <d v="2026-01-31T00:00:00"/>
    <n v="5000223"/>
    <x v="349"/>
    <s v="SUBPRODUTO"/>
    <s v="COMPRAS"/>
    <s v="ALIMENTOS"/>
    <s v="PRODUCAO ALIMENTOS"/>
    <x v="28"/>
    <n v="2.2999999999999998"/>
    <n v="29.896599999999999"/>
    <n v="68.762200000000007"/>
    <s v="ATIVO"/>
    <x v="0"/>
    <n v="2026"/>
    <s v="Estoque Final"/>
    <s v="CUSTOS DOS PRODUTOS VENDIDOS"/>
  </r>
  <r>
    <s v="MADONNA CUCINA"/>
    <d v="2026-01-31T00:00:00"/>
    <n v="5000025"/>
    <x v="350"/>
    <s v="SUBPRODUTO"/>
    <s v="COMPRAS"/>
    <s v="ALIMENTOS"/>
    <s v="PRODUCAO ALIMENTOS"/>
    <x v="28"/>
    <n v="3.25"/>
    <n v="15.2963"/>
    <n v="49.713000000000001"/>
    <s v="ATIVO"/>
    <x v="0"/>
    <n v="2026"/>
    <s v="Estoque Final"/>
    <s v="CUSTOS DOS PRODUTOS VENDIDOS"/>
  </r>
  <r>
    <s v="MADONNA CUCINA"/>
    <d v="2026-01-31T00:00:00"/>
    <n v="5000124"/>
    <x v="351"/>
    <s v="SUBPRODUTO"/>
    <s v="COMPRAS"/>
    <s v="ALIMENTOS"/>
    <s v="PRODUCAO ALIMENTOS"/>
    <x v="28"/>
    <n v="1.1100000000000001"/>
    <n v="34.005000000000003"/>
    <n v="37.745600000000003"/>
    <s v="ATIVO"/>
    <x v="0"/>
    <n v="2026"/>
    <s v="Estoque Final"/>
    <s v="CUSTOS DOS PRODUTOS VENDIDOS"/>
  </r>
  <r>
    <s v="MADONNA CUCINA"/>
    <d v="2026-01-31T00:00:00"/>
    <n v="5000131"/>
    <x v="352"/>
    <s v="SUBPRODUTO"/>
    <s v="COMPRAS"/>
    <s v="ALIMENTOS"/>
    <s v="PRODUCAO ALIMENTOS"/>
    <x v="28"/>
    <n v="3.1"/>
    <n v="15.976900000000001"/>
    <n v="49.528399999999998"/>
    <s v="ATIVO"/>
    <x v="0"/>
    <n v="2026"/>
    <s v="Estoque Final"/>
    <s v="CUSTOS DOS PRODUTOS VENDIDOS"/>
  </r>
  <r>
    <s v="MADONNA CUCINA"/>
    <d v="2026-01-31T00:00:00"/>
    <n v="5000113"/>
    <x v="353"/>
    <s v="SUBPRODUTO"/>
    <s v="COMPRAS"/>
    <s v="ALIMENTOS"/>
    <s v="PRODUCAO ALIMENTOS"/>
    <x v="28"/>
    <n v="1.46"/>
    <n v="91.556100000000001"/>
    <n v="133.67189999999999"/>
    <s v="ATIVO"/>
    <x v="0"/>
    <n v="2026"/>
    <s v="Estoque Final"/>
    <s v="CUSTOS DOS PRODUTOS VENDIDOS"/>
  </r>
  <r>
    <s v="MADONNA CUCINA"/>
    <d v="2026-01-31T00:00:00"/>
    <n v="5000049"/>
    <x v="354"/>
    <s v="SUBPRODUTO"/>
    <s v="COMPRAS"/>
    <s v="ALIMENTOS"/>
    <s v="PRODUCAO ALIMENTOS"/>
    <x v="28"/>
    <n v="5.5"/>
    <n v="246.22730000000001"/>
    <n v="1354.2501999999999"/>
    <s v="ATIVO"/>
    <x v="0"/>
    <n v="2026"/>
    <s v="Estoque Final"/>
    <s v="CUSTOS DOS PRODUTOS VENDIDOS"/>
  </r>
  <r>
    <s v="MADONNA CUCINA"/>
    <d v="2026-01-31T00:00:00"/>
    <n v="5000016"/>
    <x v="355"/>
    <s v="SUBPRODUTO"/>
    <s v="COMPRAS"/>
    <s v="ALIMENTOS"/>
    <s v="PRODUCAO ALIMENTOS"/>
    <x v="28"/>
    <n v="0.46"/>
    <n v="153.7396"/>
    <n v="70.720200000000006"/>
    <s v="ATIVO"/>
    <x v="0"/>
    <n v="2026"/>
    <s v="Estoque Final"/>
    <s v="CUSTOS DOS PRODUTOS VENDIDOS"/>
  </r>
  <r>
    <s v="MADONNA CUCINA"/>
    <d v="2026-01-31T00:00:00"/>
    <n v="5000117"/>
    <x v="356"/>
    <s v="SUBPRODUTO"/>
    <s v="COMPRAS"/>
    <s v="ALIMENTOS"/>
    <s v="PRODUCAO ALIMENTOS"/>
    <x v="28"/>
    <n v="2.61"/>
    <n v="49.663800000000002"/>
    <n v="129.6225"/>
    <s v="ATIVO"/>
    <x v="0"/>
    <n v="2026"/>
    <s v="Estoque Final"/>
    <s v="CUSTOS DOS PRODUTOS VENDIDOS"/>
  </r>
  <r>
    <s v="MADONNA CUCINA"/>
    <d v="2026-01-31T00:00:00"/>
    <n v="5000141"/>
    <x v="357"/>
    <s v="SUBPRODUTO"/>
    <s v="COMPRAS"/>
    <s v="ALIMENTOS"/>
    <s v="PRODUCAO ALIMENTOS"/>
    <x v="28"/>
    <n v="2"/>
    <n v="65.598699999999994"/>
    <n v="131.19739999999999"/>
    <s v="ATIVO"/>
    <x v="0"/>
    <n v="2026"/>
    <s v="Estoque Final"/>
    <s v="CUSTOS DOS PRODUTOS VENDIDOS"/>
  </r>
  <r>
    <s v="MADONNA CUCINA"/>
    <d v="2026-01-31T00:00:00"/>
    <n v="5000099"/>
    <x v="358"/>
    <s v="SUBPRODUTO"/>
    <s v="COMPRAS"/>
    <s v="ALIMENTOS"/>
    <s v="PRODUCAO ALIMENTOS"/>
    <x v="28"/>
    <n v="1"/>
    <n v="23.730399999999999"/>
    <n v="23.730399999999999"/>
    <s v="ATIVO"/>
    <x v="0"/>
    <n v="2026"/>
    <s v="Estoque Final"/>
    <s v="CUSTOS DOS PRODUTOS VENDIDOS"/>
  </r>
  <r>
    <s v="MADONNA CUCINA"/>
    <d v="2026-01-31T00:00:00"/>
    <n v="5000100"/>
    <x v="359"/>
    <s v="SUBPRODUTO"/>
    <s v="COMPRAS"/>
    <s v="ALIMENTOS"/>
    <s v="PRODUCAO ALIMENTOS"/>
    <x v="28"/>
    <n v="0.78"/>
    <n v="12.673500000000001"/>
    <n v="9.8853000000000009"/>
    <s v="ATIVO"/>
    <x v="0"/>
    <n v="2026"/>
    <s v="Estoque Final"/>
    <s v="CUSTOS DOS PRODUTOS VENDIDOS"/>
  </r>
  <r>
    <s v="MADONNA CUCINA"/>
    <d v="2026-01-31T00:00:00"/>
    <n v="5000123"/>
    <x v="360"/>
    <s v="SUBPRODUTO"/>
    <s v="COMPRAS"/>
    <s v="ALIMENTOS"/>
    <s v="PRODUCAO ALIMENTOS"/>
    <x v="28"/>
    <n v="1.7"/>
    <n v="81.200599999999994"/>
    <n v="138.041"/>
    <s v="ATIVO"/>
    <x v="0"/>
    <n v="2026"/>
    <s v="Estoque Final"/>
    <s v="CUSTOS DOS PRODUTOS VENDIDOS"/>
  </r>
  <r>
    <s v="MADONNA CUCINA"/>
    <d v="2026-01-31T00:00:00"/>
    <n v="5000040"/>
    <x v="361"/>
    <s v="SUBPRODUTO"/>
    <s v="COMPRAS"/>
    <s v="ALIMENTOS"/>
    <s v="PRODUCAO ALIMENTOS"/>
    <x v="28"/>
    <n v="1.46"/>
    <n v="388.85250000000002"/>
    <n v="567.72469999999998"/>
    <s v="ATIVO"/>
    <x v="0"/>
    <n v="2026"/>
    <s v="Estoque Final"/>
    <s v="CUSTOS DOS PRODUTOS VENDIDOS"/>
  </r>
  <r>
    <s v="MADONNA CUCINA"/>
    <d v="2026-01-31T00:00:00"/>
    <n v="5000061"/>
    <x v="362"/>
    <s v="SUBPRODUTO"/>
    <s v="COMPRAS"/>
    <s v="ALIMENTOS"/>
    <s v="PRODUCAO ALIMENTOS"/>
    <x v="28"/>
    <n v="0.94"/>
    <n v="125.31789999999999"/>
    <n v="117.7988"/>
    <s v="ATIVO"/>
    <x v="0"/>
    <n v="2026"/>
    <s v="Estoque Final"/>
    <s v="CUSTOS DOS PRODUTOS VENDIDOS"/>
  </r>
  <r>
    <s v="MADONNA CUCINA"/>
    <d v="2026-01-31T00:00:00"/>
    <n v="5000102"/>
    <x v="363"/>
    <s v="SUBPRODUTO"/>
    <s v="COMPRAS"/>
    <s v="ALIMENTOS"/>
    <s v="PRODUCAO ALIMENTOS"/>
    <x v="28"/>
    <n v="1.17"/>
    <n v="146.7723"/>
    <n v="171.7236"/>
    <s v="ATIVO"/>
    <x v="0"/>
    <n v="2026"/>
    <s v="Estoque Final"/>
    <s v="CUSTOS DOS PRODUTOS VENDIDOS"/>
  </r>
  <r>
    <s v="MADONNA CUCINA"/>
    <d v="2026-01-31T00:00:00"/>
    <n v="5000052"/>
    <x v="364"/>
    <s v="SUBPRODUTO"/>
    <s v="COMPRAS"/>
    <s v="ALIMENTOS"/>
    <s v="PRODUCAO ALIMENTOS"/>
    <x v="28"/>
    <n v="0.53"/>
    <n v="258.8236"/>
    <n v="137.1765"/>
    <s v="ATIVO"/>
    <x v="0"/>
    <n v="2026"/>
    <s v="Estoque Final"/>
    <s v="CUSTOS DOS PRODUTOS VENDIDOS"/>
  </r>
  <r>
    <s v="MADONNA CUCINA"/>
    <d v="2026-01-31T00:00:00"/>
    <n v="5000104"/>
    <x v="365"/>
    <s v="SUBPRODUTO"/>
    <s v="COMPRAS"/>
    <s v="ALIMENTOS"/>
    <s v="PRODUCAO ALIMENTOS"/>
    <x v="28"/>
    <n v="0.17"/>
    <n v="83.495900000000006"/>
    <n v="14.1943"/>
    <s v="ATIVO"/>
    <x v="0"/>
    <n v="2026"/>
    <s v="Estoque Final"/>
    <s v="CUSTOS DOS PRODUTOS VENDIDOS"/>
  </r>
  <r>
    <s v="MADONNA CUCINA"/>
    <d v="2026-01-31T00:00:00"/>
    <n v="5000035"/>
    <x v="366"/>
    <s v="SUBPRODUTO"/>
    <s v="COMPRAS"/>
    <s v="ALIMENTOS"/>
    <s v="PRODUCAO ALIMENTOS"/>
    <x v="28"/>
    <n v="5.6"/>
    <n v="151.13290000000001"/>
    <n v="846.3442"/>
    <s v="ATIVO"/>
    <x v="0"/>
    <n v="2026"/>
    <s v="Estoque Final"/>
    <s v="CUSTOS DOS PRODUTOS VENDIDOS"/>
  </r>
  <r>
    <s v="MADONNA CUCINA"/>
    <d v="2026-01-31T00:00:00"/>
    <n v="5000020"/>
    <x v="367"/>
    <s v="SUBPRODUTO"/>
    <s v="COMPRAS"/>
    <s v="ALIMENTOS"/>
    <s v="PRODUCAO ALIMENTOS"/>
    <x v="28"/>
    <n v="0.13"/>
    <n v="21.7392"/>
    <n v="2.8260999999999998"/>
    <s v="ATIVO"/>
    <x v="0"/>
    <n v="2026"/>
    <s v="Estoque Final"/>
    <s v="CUSTOS DOS PRODUTOS VENDIDOS"/>
  </r>
  <r>
    <s v="MADONNA CUCINA"/>
    <d v="2026-01-31T00:00:00"/>
    <n v="5000107"/>
    <x v="368"/>
    <s v="SUBPRODUTO"/>
    <s v="COMPRAS"/>
    <s v="ALIMENTOS"/>
    <s v="PRODUCAO ALIMENTOS"/>
    <x v="28"/>
    <n v="0.03"/>
    <n v="413.57670000000002"/>
    <n v="12.407299999999999"/>
    <s v="ATIVO"/>
    <x v="0"/>
    <n v="2026"/>
    <s v="Estoque Final"/>
    <s v="CUSTOS DOS PRODUTOS VENDIDOS"/>
  </r>
  <r>
    <s v="MADONNA CUCINA"/>
    <d v="2026-01-31T00:00:00"/>
    <n v="1000952"/>
    <x v="369"/>
    <s v="SUBPRODUTO"/>
    <s v="COMPRAS"/>
    <s v="ALIMENTOS"/>
    <s v="A. FRIOS E LATICINIOS"/>
    <x v="9"/>
    <n v="0.09"/>
    <n v="71.78"/>
    <n v="6.4602000000000004"/>
    <s v="ATIVO"/>
    <x v="0"/>
    <n v="2026"/>
    <s v="Estoque Final"/>
    <s v="CUSTOS DOS PRODUTOS VENDIDOS"/>
  </r>
  <r>
    <s v="MADONNA CUCINA"/>
    <d v="2026-01-31T00:00:00"/>
    <n v="5000108"/>
    <x v="370"/>
    <s v="SUBPRODUTO"/>
    <s v="COMPRAS"/>
    <s v="ALIMENTOS"/>
    <s v="PRODUCAO ALIMENTOS"/>
    <x v="28"/>
    <n v="0.01"/>
    <n v="427.54"/>
    <n v="4.2754000000000003"/>
    <s v="ATIVO"/>
    <x v="0"/>
    <n v="2026"/>
    <s v="Estoque Final"/>
    <s v="CUSTOS DOS PRODUTOS VENDIDOS"/>
  </r>
  <r>
    <s v="MADONNA CUCINA"/>
    <d v="2026-01-31T00:00:00"/>
    <n v="5000110"/>
    <x v="371"/>
    <s v="SUBPRODUTO"/>
    <s v="COMPRAS"/>
    <s v="ALIMENTOS"/>
    <s v="PRODUCAO ALIMENTOS"/>
    <x v="28"/>
    <n v="0.1"/>
    <n v="480.39299999999997"/>
    <n v="48.039299999999997"/>
    <s v="ATIVO"/>
    <x v="0"/>
    <n v="2026"/>
    <s v="Estoque Final"/>
    <s v="CUSTOS DOS PRODUTOS VENDIDOS"/>
  </r>
  <r>
    <s v="MADONNA CUCINA"/>
    <d v="2026-01-31T00:00:00"/>
    <n v="5000036"/>
    <x v="372"/>
    <s v="SUBPRODUTO"/>
    <s v="COMPRAS"/>
    <s v="ALIMENTOS"/>
    <s v="PRODUCAO ALIMENTOS"/>
    <x v="28"/>
    <n v="0.69"/>
    <n v="18.023599999999998"/>
    <n v="12.436299999999999"/>
    <s v="ATIVO"/>
    <x v="0"/>
    <n v="2026"/>
    <s v="Estoque Final"/>
    <s v="CUSTOS DOS PRODUTOS VENDIDOS"/>
  </r>
  <r>
    <s v="MADONNA CUCINA"/>
    <d v="2026-01-31T00:00:00"/>
    <n v="5000062"/>
    <x v="373"/>
    <s v="SUBPRODUTO"/>
    <s v="COMPRAS"/>
    <s v="ALIMENTOS"/>
    <s v="PRODUCAO ALIMENTOS"/>
    <x v="28"/>
    <n v="0.62"/>
    <n v="31.2484"/>
    <n v="19.373999999999999"/>
    <s v="ATIVO"/>
    <x v="0"/>
    <n v="2026"/>
    <s v="Estoque Final"/>
    <s v="CUSTOS DOS PRODUTOS VENDIDOS"/>
  </r>
  <r>
    <s v="MADONNA CUCINA"/>
    <d v="2026-01-31T00:00:00"/>
    <n v="5000051"/>
    <x v="374"/>
    <s v="SUBPRODUTO"/>
    <s v="COMPRAS"/>
    <s v="ALIMENTOS"/>
    <s v="PRODUCAO ALIMENTOS"/>
    <x v="28"/>
    <n v="9.6999999999999993"/>
    <n v="24.444400000000002"/>
    <n v="237.11070000000001"/>
    <s v="ATIVO"/>
    <x v="0"/>
    <n v="2026"/>
    <s v="Estoque Final"/>
    <s v="CUSTOS DOS PRODUTOS VENDIDOS"/>
  </r>
  <r>
    <s v="MADONNA CUCINA"/>
    <d v="2026-01-31T00:00:00"/>
    <n v="5000039"/>
    <x v="375"/>
    <s v="SUBPRODUTO"/>
    <s v="COMPRAS"/>
    <s v="ALIMENTOS"/>
    <s v="PRODUCAO ALIMENTOS"/>
    <x v="28"/>
    <n v="0.33"/>
    <n v="390.38940000000002"/>
    <n v="128.82849999999999"/>
    <s v="ATIVO"/>
    <x v="0"/>
    <n v="2026"/>
    <s v="Estoque Final"/>
    <s v="CUSTOS DOS PRODUTOS VENDIDOS"/>
  </r>
  <r>
    <s v="MADONNA CUCINA"/>
    <d v="2026-01-31T00:00:00"/>
    <n v="5000114"/>
    <x v="376"/>
    <s v="SUBPRODUTO"/>
    <s v="COMPRAS"/>
    <s v="ALIMENTOS"/>
    <s v="PRODUCAO ALIMENTOS"/>
    <x v="28"/>
    <n v="1.98"/>
    <n v="60.938899999999997"/>
    <n v="120.65900000000001"/>
    <s v="ATIVO"/>
    <x v="0"/>
    <n v="2026"/>
    <s v="Estoque Final"/>
    <s v="CUSTOS DOS PRODUTOS VENDIDOS"/>
  </r>
  <r>
    <s v="MADONNA CUCINA"/>
    <d v="2026-01-31T00:00:00"/>
    <n v="5000073"/>
    <x v="377"/>
    <s v="SUBPRODUTO"/>
    <s v="COMPRAS"/>
    <s v="ALIMENTOS"/>
    <s v="PRODUCAO ALIMENTOS"/>
    <x v="28"/>
    <n v="4.4000000000000004"/>
    <n v="208.5778"/>
    <n v="917.7423"/>
    <s v="ATIVO"/>
    <x v="0"/>
    <n v="2026"/>
    <s v="Estoque Final"/>
    <s v="CUSTOS DOS PRODUTOS VENDIDOS"/>
  </r>
  <r>
    <s v="MADONNA CUCINA"/>
    <d v="2026-01-31T00:00:00"/>
    <n v="5000071"/>
    <x v="378"/>
    <s v="SUBPRODUTO"/>
    <s v="COMPRAS"/>
    <s v="ALIMENTOS"/>
    <s v="PRODUCAO ALIMENTOS"/>
    <x v="28"/>
    <n v="0.32"/>
    <n v="26.9"/>
    <n v="8.6080000000000005"/>
    <s v="ATIVO"/>
    <x v="0"/>
    <n v="2026"/>
    <s v="Estoque Final"/>
    <s v="CUSTOS DOS PRODUTOS VENDIDOS"/>
  </r>
  <r>
    <s v="MADONNA CUCINA"/>
    <d v="2026-01-31T00:00:00"/>
    <n v="5000270"/>
    <x v="379"/>
    <s v="SUBPRODUTO"/>
    <s v="COMPRAS"/>
    <s v="ALIMENTOS"/>
    <s v="PRODUCAO ALIMENTOS"/>
    <x v="28"/>
    <n v="1.58"/>
    <n v="20.37"/>
    <n v="32.184600000000003"/>
    <s v="ATIVO"/>
    <x v="0"/>
    <n v="2026"/>
    <s v="Estoque Final"/>
    <s v="CUSTOS DOS PRODUTOS VENDIDOS"/>
  </r>
  <r>
    <s v="MADONNA CUCINA"/>
    <d v="2026-01-31T00:00:00"/>
    <n v="5000265"/>
    <x v="380"/>
    <s v="SUBPRODUTO"/>
    <s v="COMPRAS"/>
    <s v="ALIMENTOS"/>
    <s v="PRODUCAO ALIMENTOS"/>
    <x v="28"/>
    <n v="1.1399999999999999"/>
    <n v="10.74"/>
    <n v="12.243600000000001"/>
    <s v="ATIVO"/>
    <x v="0"/>
    <n v="2026"/>
    <s v="Estoque Final"/>
    <s v="CUSTOS DOS PRODUTOS VENDIDOS"/>
  </r>
  <r>
    <s v="MADONNA CUCINA"/>
    <d v="2026-01-31T00:00:00"/>
    <n v="5000057"/>
    <x v="381"/>
    <s v="SUBPRODUTO"/>
    <s v="COMPRAS"/>
    <s v="ALIMENTOS"/>
    <s v="PRODUCAO ALIMENTOS"/>
    <x v="28"/>
    <n v="5.4"/>
    <n v="6.7000000000000002E-3"/>
    <n v="3.6200000000000003E-2"/>
    <s v="ATIVO"/>
    <x v="0"/>
    <n v="2026"/>
    <s v="Estoque Final"/>
    <s v="CUSTOS DOS PRODUTOS VENDIDOS"/>
  </r>
  <r>
    <s v="MADONNA CUCINA"/>
    <d v="2026-01-31T00:00:00"/>
    <n v="5000023"/>
    <x v="382"/>
    <s v="SUBPRODUTO"/>
    <s v="COMPRAS"/>
    <s v="ALIMENTOS"/>
    <s v="PRODUCAO ALIMENTOS"/>
    <x v="28"/>
    <n v="4.97"/>
    <n v="150.20179999999999"/>
    <n v="746.50289999999995"/>
    <s v="ATIVO"/>
    <x v="0"/>
    <n v="2026"/>
    <s v="Estoque Final"/>
    <s v="CUSTOS DOS PRODUTOS VENDIDOS"/>
  </r>
  <r>
    <s v="MADONNA CUCINA"/>
    <d v="2026-01-31T00:00:00"/>
    <n v="5000074"/>
    <x v="383"/>
    <s v="SUBPRODUTO"/>
    <s v="COMPRAS"/>
    <s v="ALIMENTOS"/>
    <s v="PRODUCAO ALIMENTOS"/>
    <x v="28"/>
    <n v="1.7"/>
    <n v="8.5366999999999997"/>
    <n v="14.5124"/>
    <s v="ATIVO"/>
    <x v="0"/>
    <n v="2026"/>
    <s v="Estoque Final"/>
    <s v="CUSTOS DOS PRODUTOS VENDIDOS"/>
  </r>
  <r>
    <s v="MADONNA CUCINA"/>
    <d v="2026-01-31T00:00:00"/>
    <n v="5000044"/>
    <x v="384"/>
    <s v="SUBPRODUTO"/>
    <s v="COMPRAS"/>
    <s v="ALIMENTOS"/>
    <s v="PRODUCAO ALIMENTOS"/>
    <x v="28"/>
    <n v="0.97"/>
    <n v="34.838000000000001"/>
    <n v="33.792900000000003"/>
    <s v="ATIVO"/>
    <x v="0"/>
    <n v="2026"/>
    <s v="Estoque Final"/>
    <s v="CUSTOS DOS PRODUTOS VENDIDOS"/>
  </r>
  <r>
    <s v="MADONNA CUCINA"/>
    <d v="2026-01-31T00:00:00"/>
    <n v="5000063"/>
    <x v="385"/>
    <s v="SUBPRODUTO"/>
    <s v="COMPRAS"/>
    <s v="ALIMENTOS"/>
    <s v="PRODUCAO ALIMENTOS"/>
    <x v="28"/>
    <n v="2.29"/>
    <n v="40.124699999999997"/>
    <n v="91.885599999999997"/>
    <s v="ATIVO"/>
    <x v="0"/>
    <n v="2026"/>
    <s v="Estoque Final"/>
    <s v="CUSTOS DOS PRODUTOS VENDIDOS"/>
  </r>
  <r>
    <s v="MADONNA CUCINA"/>
    <d v="2026-01-31T00:00:00"/>
    <n v="5000069"/>
    <x v="386"/>
    <s v="SUBPRODUTO"/>
    <s v="COMPRAS"/>
    <s v="ALIMENTOS"/>
    <s v="PRODUCAO ALIMENTOS"/>
    <x v="28"/>
    <n v="0.08"/>
    <n v="168.6962"/>
    <n v="13.495699999999999"/>
    <s v="ATIVO"/>
    <x v="0"/>
    <n v="2026"/>
    <s v="Estoque Final"/>
    <s v="CUSTOS DOS PRODUTOS VENDIDOS"/>
  </r>
  <r>
    <s v="MADONNA CUCINA"/>
    <d v="2026-01-31T00:00:00"/>
    <n v="5000225"/>
    <x v="387"/>
    <s v="SUBPRODUTO"/>
    <s v="COMPRAS"/>
    <s v="ALIMENTOS"/>
    <s v="PRODUCAO ALIMENTOS"/>
    <x v="28"/>
    <n v="0.24"/>
    <n v="4.4617000000000004"/>
    <n v="1.0708"/>
    <s v="ATIVO"/>
    <x v="0"/>
    <n v="2026"/>
    <s v="Estoque Final"/>
    <s v="CUSTOS DOS PRODUTOS VENDIDOS"/>
  </r>
  <r>
    <s v="MADONNA CUCINA"/>
    <d v="2026-01-31T00:00:00"/>
    <n v="5000017"/>
    <x v="388"/>
    <s v="SUBPRODUTO"/>
    <s v="COMPRAS"/>
    <s v="ALIMENTOS"/>
    <s v="PRODUCAO ALIMENTOS"/>
    <x v="28"/>
    <n v="0.24"/>
    <n v="25.283300000000001"/>
    <n v="6.0679999999999996"/>
    <s v="ATIVO"/>
    <x v="0"/>
    <n v="2026"/>
    <s v="Estoque Final"/>
    <s v="CUSTOS DOS PRODUTOS VENDIDOS"/>
  </r>
  <r>
    <s v="MADONNA CUCINA"/>
    <d v="2026-01-31T00:00:00"/>
    <n v="5000030"/>
    <x v="389"/>
    <s v="SUBPRODUTO"/>
    <s v="COMPRAS"/>
    <s v="ALIMENTOS"/>
    <s v="PRODUCAO ALIMENTOS"/>
    <x v="28"/>
    <n v="6.9"/>
    <n v="36.529000000000003"/>
    <n v="252.05009999999999"/>
    <s v="ATIVO"/>
    <x v="0"/>
    <n v="2026"/>
    <s v="Estoque Final"/>
    <s v="CUSTOS DOS PRODUTOS VENDIDOS"/>
  </r>
  <r>
    <s v="MADONNA CUCINA"/>
    <d v="2026-01-31T00:00:00"/>
    <n v="5000128"/>
    <x v="390"/>
    <s v="SUBPRODUTO"/>
    <s v="COMPRAS"/>
    <s v="ALIMENTOS"/>
    <s v="PRODUCAO ALIMENTOS"/>
    <x v="28"/>
    <n v="0.23"/>
    <n v="27.668299999999999"/>
    <n v="6.3636999999999997"/>
    <s v="ATIVO"/>
    <x v="0"/>
    <n v="2026"/>
    <s v="Estoque Final"/>
    <s v="CUSTOS DOS PRODUTOS VENDIDOS"/>
  </r>
  <r>
    <s v="MADONNA CUCINA"/>
    <d v="2026-01-31T00:00:00"/>
    <n v="5000122"/>
    <x v="391"/>
    <s v="SUBPRODUTO"/>
    <s v="COMPRAS"/>
    <s v="ALIMENTOS"/>
    <s v="PRODUCAO ALIMENTOS"/>
    <x v="28"/>
    <n v="0.69"/>
    <n v="31.364599999999999"/>
    <n v="21.6416"/>
    <s v="ATIVO"/>
    <x v="0"/>
    <n v="2026"/>
    <s v="Estoque Final"/>
    <s v="CUSTOS DOS PRODUTOS VENDIDOS"/>
  </r>
  <r>
    <s v="MADONNA CUCINA"/>
    <d v="2026-01-31T00:00:00"/>
    <n v="5000121"/>
    <x v="392"/>
    <s v="SUBPRODUTO"/>
    <s v="COMPRAS"/>
    <s v="ALIMENTOS"/>
    <s v="PRODUCAO ALIMENTOS"/>
    <x v="28"/>
    <n v="0.3"/>
    <n v="4.1082999999999998"/>
    <n v="1.2324999999999999"/>
    <s v="ATIVO"/>
    <x v="0"/>
    <n v="2026"/>
    <s v="Estoque Final"/>
    <s v="CUSTOS DOS PRODUTOS VENDIDOS"/>
  </r>
  <r>
    <s v="MADONNA CUCINA"/>
    <d v="2026-01-31T00:00:00"/>
    <n v="5000019"/>
    <x v="393"/>
    <s v="SUBPRODUTO"/>
    <s v="COMPRAS"/>
    <s v="ALIMENTOS"/>
    <s v="PRODUCAO ALIMENTOS"/>
    <x v="28"/>
    <n v="0.15"/>
    <n v="22.930700000000002"/>
    <n v="3.4396"/>
    <s v="ATIVO"/>
    <x v="0"/>
    <n v="2026"/>
    <s v="Estoque Final"/>
    <s v="CUSTOS DOS PRODUTOS VENDIDOS"/>
  </r>
  <r>
    <s v="MADONNA CUCINA"/>
    <d v="2026-02-28T00:00:00"/>
    <n v="1000408"/>
    <x v="0"/>
    <s v="MATERIA PRIMA"/>
    <s v="COMPRAS"/>
    <s v="ALIMENTOS"/>
    <s v="A. HORTIFRUTI"/>
    <x v="0"/>
    <n v="14"/>
    <n v="5.2845000000000004"/>
    <n v="73.983000000000004"/>
    <s v="ATIVO"/>
    <x v="1"/>
    <n v="2026"/>
    <s v="Estoque Final"/>
    <s v="CUSTOS DOS PRODUTOS VENDIDOS"/>
  </r>
  <r>
    <s v="MADONNA CUCINA"/>
    <d v="2026-02-28T00:00:00"/>
    <n v="1000352"/>
    <x v="1"/>
    <s v="MATERIA PRIMA"/>
    <s v="COMPRAS"/>
    <s v="ALIMENTOS"/>
    <s v="A. HORTIFRUTI"/>
    <x v="1"/>
    <n v="0.5"/>
    <n v="9.4687999999999999"/>
    <n v="4.7343999999999999"/>
    <s v="ATIVO"/>
    <x v="1"/>
    <n v="2026"/>
    <s v="Estoque Final"/>
    <s v="CUSTOS DOS PRODUTOS VENDIDOS"/>
  </r>
  <r>
    <s v="MADONNA CUCINA"/>
    <d v="2026-02-28T00:00:00"/>
    <n v="1000910"/>
    <x v="2"/>
    <s v="MATERIA PRIMA"/>
    <s v="COMPRAS"/>
    <s v="ALIMENTOS"/>
    <s v="A. HORTIFRUTI"/>
    <x v="0"/>
    <n v="1"/>
    <n v="10.25"/>
    <n v="10.25"/>
    <s v="ATIVO"/>
    <x v="1"/>
    <n v="2026"/>
    <s v="Estoque Final"/>
    <s v="CUSTOS DOS PRODUTOS VENDIDOS"/>
  </r>
  <r>
    <s v="MADONNA CUCINA"/>
    <d v="2026-02-28T00:00:00"/>
    <n v="1000906"/>
    <x v="3"/>
    <s v="MATERIA PRIMA"/>
    <s v="COMPRAS"/>
    <s v="ALIMENTOS"/>
    <s v="A. SECOS E CONSERVAS"/>
    <x v="2"/>
    <n v="0.2"/>
    <n v="35"/>
    <n v="7"/>
    <s v="ATIVO"/>
    <x v="1"/>
    <n v="2026"/>
    <s v="Estoque Final"/>
    <s v="CUSTOS DOS PRODUTOS VENDIDOS"/>
  </r>
  <r>
    <s v="MADONNA CUCINA"/>
    <d v="2026-02-28T00:00:00"/>
    <n v="1001026"/>
    <x v="5"/>
    <s v="MATERIA PRIMA"/>
    <s v="COMPRAS"/>
    <s v="ALIMENTOS"/>
    <s v="A. SECOS E CONSERVAS"/>
    <x v="2"/>
    <n v="1"/>
    <n v="6.9"/>
    <n v="6.9"/>
    <s v="ATIVO"/>
    <x v="1"/>
    <n v="2026"/>
    <s v="Estoque Final"/>
    <s v="CUSTOS DOS PRODUTOS VENDIDOS"/>
  </r>
  <r>
    <s v="MADONNA CUCINA"/>
    <d v="2026-02-28T00:00:00"/>
    <n v="1000180"/>
    <x v="6"/>
    <s v="MATERIA PRIMA"/>
    <s v="COMPRAS"/>
    <s v="ALIMENTOS"/>
    <s v="A. SECOS E CONSERVAS"/>
    <x v="2"/>
    <n v="7"/>
    <n v="4.3262"/>
    <n v="30.2834"/>
    <s v="ATIVO"/>
    <x v="1"/>
    <n v="2026"/>
    <s v="Estoque Final"/>
    <s v="CUSTOS DOS PRODUTOS VENDIDOS"/>
  </r>
  <r>
    <s v="MADONNA CUCINA"/>
    <d v="2026-02-28T00:00:00"/>
    <n v="1000324"/>
    <x v="10"/>
    <s v="MATERIA PRIMA"/>
    <s v="COMPRAS"/>
    <s v="ALIMENTOS"/>
    <s v="A. HORTIFRUTI"/>
    <x v="0"/>
    <n v="0.2"/>
    <n v="59.488999999999997"/>
    <n v="11.8978"/>
    <s v="ATIVO"/>
    <x v="1"/>
    <n v="2026"/>
    <s v="Estoque Final"/>
    <s v="CUSTOS DOS PRODUTOS VENDIDOS"/>
  </r>
  <r>
    <s v="MADONNA CUCINA"/>
    <d v="2026-02-28T00:00:00"/>
    <n v="1000861"/>
    <x v="394"/>
    <s v="MATERIA PRIMA"/>
    <s v="COMPRAS"/>
    <s v="ALIMENTOS"/>
    <s v="A. HORTIFRUTI"/>
    <x v="4"/>
    <n v="0.5"/>
    <n v="337.50459999999998"/>
    <n v="168.75229999999999"/>
    <s v="ATIVO"/>
    <x v="1"/>
    <n v="2026"/>
    <s v="Estoque Final"/>
    <s v="CUSTOS DOS PRODUTOS VENDIDOS"/>
  </r>
  <r>
    <s v="MADONNA CUCINA"/>
    <d v="2026-02-28T00:00:00"/>
    <n v="1000862"/>
    <x v="11"/>
    <s v="MATERIA PRIMA"/>
    <s v="COMPRAS"/>
    <s v="ALIMENTOS"/>
    <s v="A. HORTIFRUTI"/>
    <x v="4"/>
    <n v="0.3"/>
    <n v="48.366700000000002"/>
    <n v="14.51"/>
    <s v="ATIVO"/>
    <x v="1"/>
    <n v="2026"/>
    <s v="Estoque Final"/>
    <s v="CUSTOS DOS PRODUTOS VENDIDOS"/>
  </r>
  <r>
    <s v="MADONNA CUCINA"/>
    <d v="2026-02-28T00:00:00"/>
    <n v="1000354"/>
    <x v="12"/>
    <s v="MATERIA PRIMA"/>
    <s v="COMPRAS"/>
    <s v="ALIMENTOS"/>
    <s v="A. HORTIFRUTI"/>
    <x v="0"/>
    <n v="1"/>
    <n v="20"/>
    <n v="20"/>
    <s v="ATIVO"/>
    <x v="1"/>
    <n v="2026"/>
    <s v="Estoque Final"/>
    <s v="CUSTOS DOS PRODUTOS VENDIDOS"/>
  </r>
  <r>
    <s v="MADONNA CUCINA"/>
    <d v="2026-02-28T00:00:00"/>
    <n v="1000254"/>
    <x v="13"/>
    <s v="MATERIA PRIMA"/>
    <s v="COMPRAS"/>
    <s v="ALIMENTOS"/>
    <s v="A. SECOS E CONSERVAS"/>
    <x v="2"/>
    <n v="1"/>
    <n v="84.13"/>
    <n v="84.13"/>
    <s v="ATIVO"/>
    <x v="1"/>
    <n v="2026"/>
    <s v="Estoque Final"/>
    <s v="CUSTOS DOS PRODUTOS VENDIDOS"/>
  </r>
  <r>
    <s v="MADONNA CUCINA"/>
    <d v="2026-02-28T00:00:00"/>
    <n v="1000185"/>
    <x v="14"/>
    <s v="MATERIA PRIMA"/>
    <s v="COMPRAS"/>
    <s v="ALIMENTOS"/>
    <s v="A. SECOS E CONSERVAS"/>
    <x v="2"/>
    <n v="1"/>
    <n v="6.5509000000000004"/>
    <n v="6.5509000000000004"/>
    <s v="ATIVO"/>
    <x v="1"/>
    <n v="2026"/>
    <s v="Estoque Final"/>
    <s v="CUSTOS DOS PRODUTOS VENDIDOS"/>
  </r>
  <r>
    <s v="MADONNA CUCINA"/>
    <d v="2026-02-28T00:00:00"/>
    <n v="1000187"/>
    <x v="25"/>
    <s v="MATERIA PRIMA"/>
    <s v="COMPRAS"/>
    <s v="ALIMENTOS"/>
    <s v="A. SECOS E CONSERVAS"/>
    <x v="2"/>
    <n v="15"/>
    <n v="10.792299999999999"/>
    <n v="161.8845"/>
    <s v="ATIVO"/>
    <x v="1"/>
    <n v="2026"/>
    <s v="Estoque Final"/>
    <s v="CUSTOS DOS PRODUTOS VENDIDOS"/>
  </r>
  <r>
    <s v="MADONNA CUCINA"/>
    <d v="2026-02-28T00:00:00"/>
    <n v="1000186"/>
    <x v="26"/>
    <s v="MATERIA PRIMA"/>
    <s v="COMPRAS"/>
    <s v="ALIMENTOS"/>
    <s v="A. SECOS E CONSERVAS"/>
    <x v="2"/>
    <n v="16"/>
    <n v="23.563199999999998"/>
    <n v="377.01119999999997"/>
    <s v="ATIVO"/>
    <x v="1"/>
    <n v="2026"/>
    <s v="Estoque Final"/>
    <s v="CUSTOS DOS PRODUTOS VENDIDOS"/>
  </r>
  <r>
    <s v="MADONNA CUCINA"/>
    <d v="2026-02-28T00:00:00"/>
    <n v="1000807"/>
    <x v="27"/>
    <s v="MATERIA PRIMA"/>
    <s v="COMPRAS"/>
    <s v="ALIMENTOS"/>
    <s v="A. PROTEINAS"/>
    <x v="6"/>
    <n v="1.48"/>
    <n v="79.219099999999997"/>
    <n v="117.2443"/>
    <s v="ATIVO"/>
    <x v="1"/>
    <n v="2026"/>
    <s v="Estoque Final"/>
    <s v="CUSTOS DOS PRODUTOS VENDIDOS"/>
  </r>
  <r>
    <s v="MADONNA CUCINA"/>
    <d v="2026-02-28T00:00:00"/>
    <n v="1000190"/>
    <x v="395"/>
    <s v="MATERIA PRIMA"/>
    <s v="COMPRAS"/>
    <s v="ALIMENTOS"/>
    <s v="A. SECOS E CONSERVAS"/>
    <x v="2"/>
    <n v="0.52"/>
    <n v="291.06"/>
    <n v="151.35120000000001"/>
    <s v="ATIVO"/>
    <x v="1"/>
    <n v="2026"/>
    <s v="Estoque Final"/>
    <s v="CUSTOS DOS PRODUTOS VENDIDOS"/>
  </r>
  <r>
    <s v="MADONNA CUCINA"/>
    <d v="2026-02-28T00:00:00"/>
    <n v="1001152"/>
    <x v="396"/>
    <s v="MATERIA PRIMA"/>
    <s v="COMPRAS"/>
    <s v="ALIMENTOS"/>
    <s v="A. HORTIFRUTI"/>
    <x v="4"/>
    <n v="0.18"/>
    <n v="49.45"/>
    <n v="8.9009999999999998"/>
    <s v="ATIVO"/>
    <x v="1"/>
    <n v="2026"/>
    <s v="Estoque Final"/>
    <s v="CUSTOS DOS PRODUTOS VENDIDOS"/>
  </r>
  <r>
    <s v="MADONNA CUCINA"/>
    <d v="2026-02-28T00:00:00"/>
    <n v="1000777"/>
    <x v="31"/>
    <s v="MATERIA PRIMA"/>
    <s v="COMPRAS"/>
    <s v="ALIMENTOS"/>
    <s v="A. PROTEINAS"/>
    <x v="6"/>
    <n v="2"/>
    <n v="248"/>
    <n v="496"/>
    <s v="ATIVO"/>
    <x v="1"/>
    <n v="2026"/>
    <s v="Estoque Final"/>
    <s v="CUSTOS DOS PRODUTOS VENDIDOS"/>
  </r>
  <r>
    <s v="MADONNA CUCINA"/>
    <d v="2026-02-28T00:00:00"/>
    <n v="1000445"/>
    <x v="397"/>
    <s v="MATERIA PRIMA"/>
    <s v="COMPRAS"/>
    <s v="ALIMENTOS"/>
    <s v="A. PROTEINAS"/>
    <x v="13"/>
    <n v="0.6"/>
    <n v="50.44"/>
    <n v="30.263999999999999"/>
    <s v="ATIVO"/>
    <x v="1"/>
    <n v="2026"/>
    <s v="Estoque Final"/>
    <s v="CUSTOS DOS PRODUTOS VENDIDOS"/>
  </r>
  <r>
    <s v="MADONNA CUCINA"/>
    <d v="2026-02-28T00:00:00"/>
    <n v="1000359"/>
    <x v="32"/>
    <s v="MATERIA PRIMA"/>
    <s v="COMPRAS"/>
    <s v="ALIMENTOS"/>
    <s v="A. HORTIFRUTI"/>
    <x v="1"/>
    <n v="0.6"/>
    <n v="4.7294999999999998"/>
    <n v="2.8376999999999999"/>
    <s v="ATIVO"/>
    <x v="1"/>
    <n v="2026"/>
    <s v="Estoque Final"/>
    <s v="CUSTOS DOS PRODUTOS VENDIDOS"/>
  </r>
  <r>
    <s v="MADONNA CUCINA"/>
    <d v="2026-02-28T00:00:00"/>
    <n v="1000747"/>
    <x v="398"/>
    <s v="MATERIA PRIMA"/>
    <s v="COMPRAS"/>
    <s v="ALIMENTOS"/>
    <s v="A. SECOS E CONSERVAS"/>
    <x v="2"/>
    <n v="1"/>
    <n v="24.684999999999999"/>
    <n v="24.684999999999999"/>
    <s v="ATIVO"/>
    <x v="1"/>
    <n v="2026"/>
    <s v="Estoque Final"/>
    <s v="CUSTOS DOS PRODUTOS VENDIDOS"/>
  </r>
  <r>
    <s v="MADONNA CUCINA"/>
    <d v="2026-02-28T00:00:00"/>
    <n v="1001164"/>
    <x v="399"/>
    <s v="MATERIA PRIMA"/>
    <s v="COMPRAS"/>
    <s v="ALIMENTOS"/>
    <s v="A. HORTIFRUTI"/>
    <x v="4"/>
    <n v="0.18"/>
    <n v="296.66669999999999"/>
    <n v="53.4"/>
    <s v="ATIVO"/>
    <x v="1"/>
    <n v="2026"/>
    <s v="Estoque Final"/>
    <s v="CUSTOS DOS PRODUTOS VENDIDOS"/>
  </r>
  <r>
    <s v="MADONNA CUCINA"/>
    <d v="2026-02-28T00:00:00"/>
    <n v="1000360"/>
    <x v="33"/>
    <s v="MATERIA PRIMA"/>
    <s v="COMPRAS"/>
    <s v="ALIMENTOS"/>
    <s v="A. HORTIFRUTI"/>
    <x v="1"/>
    <n v="3"/>
    <n v="7.9044999999999996"/>
    <n v="23.7135"/>
    <s v="ATIVO"/>
    <x v="1"/>
    <n v="2026"/>
    <s v="Estoque Final"/>
    <s v="CUSTOS DOS PRODUTOS VENDIDOS"/>
  </r>
  <r>
    <s v="MADONNA CUCINA"/>
    <d v="2026-02-28T00:00:00"/>
    <n v="1000296"/>
    <x v="400"/>
    <s v="MATERIA PRIMA"/>
    <s v="COMPRAS"/>
    <s v="ALIMENTOS"/>
    <s v="A. FRIOS E LATICINIOS"/>
    <x v="19"/>
    <n v="2.75"/>
    <n v="119.7059"/>
    <n v="329.19119999999998"/>
    <s v="ATIVO"/>
    <x v="1"/>
    <n v="2026"/>
    <s v="Estoque Final"/>
    <s v="CUSTOS DOS PRODUTOS VENDIDOS"/>
  </r>
  <r>
    <s v="MADONNA CUCINA"/>
    <d v="2026-02-28T00:00:00"/>
    <n v="1000192"/>
    <x v="401"/>
    <s v="MATERIA PRIMA"/>
    <s v="COMPRAS"/>
    <s v="ALIMENTOS"/>
    <s v="A. SECOS E CONSERVAS"/>
    <x v="2"/>
    <n v="2.5"/>
    <n v="63.14"/>
    <n v="157.85"/>
    <s v="ATIVO"/>
    <x v="1"/>
    <n v="2026"/>
    <s v="Estoque Final"/>
    <s v="CUSTOS DOS PRODUTOS VENDIDOS"/>
  </r>
  <r>
    <s v="MADONNA CUCINA"/>
    <d v="2026-02-28T00:00:00"/>
    <n v="1000725"/>
    <x v="40"/>
    <s v="MATERIA PRIMA"/>
    <s v="COMPRAS"/>
    <s v="ALIMENTOS"/>
    <s v="A. SECOS E CONSERVAS"/>
    <x v="2"/>
    <n v="12"/>
    <n v="2.6507000000000001"/>
    <n v="31.808399999999999"/>
    <s v="ATIVO"/>
    <x v="1"/>
    <n v="2026"/>
    <s v="Estoque Final"/>
    <s v="CUSTOS DOS PRODUTOS VENDIDOS"/>
  </r>
  <r>
    <s v="MADONNA CUCINA"/>
    <d v="2026-02-28T00:00:00"/>
    <n v="1000579"/>
    <x v="41"/>
    <s v="MATERIA PRIMA"/>
    <s v="COMPRAS"/>
    <s v="ALIMENTOS"/>
    <s v="A. SECOS E CONSERVAS"/>
    <x v="2"/>
    <n v="172"/>
    <n v="2.7212999999999998"/>
    <n v="468.06360000000001"/>
    <s v="ATIVO"/>
    <x v="1"/>
    <n v="2026"/>
    <s v="Estoque Final"/>
    <s v="CUSTOS DOS PRODUTOS VENDIDOS"/>
  </r>
  <r>
    <s v="MADONNA CUCINA"/>
    <d v="2026-02-28T00:00:00"/>
    <n v="1000044"/>
    <x v="402"/>
    <s v="MATERIA PRIMA"/>
    <s v="COMPRAS"/>
    <s v="ALIMENTOS"/>
    <s v="A. SECOS E CONSERVAS"/>
    <x v="2"/>
    <n v="182"/>
    <n v="2.8"/>
    <n v="509.6"/>
    <s v="ATIVO"/>
    <x v="1"/>
    <n v="2026"/>
    <s v="Estoque Final"/>
    <s v="CUSTOS DOS PRODUTOS VENDIDOS"/>
  </r>
  <r>
    <s v="MADONNA CUCINA"/>
    <d v="2026-02-28T00:00:00"/>
    <n v="1000364"/>
    <x v="43"/>
    <s v="MATERIA PRIMA"/>
    <s v="COMPRAS"/>
    <s v="ALIMENTOS"/>
    <s v="A. HORTIFRUTI"/>
    <x v="4"/>
    <n v="2"/>
    <n v="2.7359"/>
    <n v="5.4718"/>
    <s v="ATIVO"/>
    <x v="1"/>
    <n v="2026"/>
    <s v="Estoque Final"/>
    <s v="CUSTOS DOS PRODUTOS VENDIDOS"/>
  </r>
  <r>
    <s v="MADONNA CUCINA"/>
    <d v="2026-02-28T00:00:00"/>
    <n v="1000327"/>
    <x v="45"/>
    <s v="MATERIA PRIMA"/>
    <s v="COMPRAS"/>
    <s v="ALIMENTOS"/>
    <s v="A. HORTIFRUTI"/>
    <x v="0"/>
    <n v="0.28000000000000003"/>
    <n v="48.686399999999999"/>
    <n v="13.632199999999999"/>
    <s v="ATIVO"/>
    <x v="1"/>
    <n v="2026"/>
    <s v="Estoque Final"/>
    <s v="CUSTOS DOS PRODUTOS VENDIDOS"/>
  </r>
  <r>
    <s v="MADONNA CUCINA"/>
    <d v="2026-02-28T00:00:00"/>
    <n v="1000367"/>
    <x v="46"/>
    <s v="MATERIA PRIMA"/>
    <s v="COMPRAS"/>
    <s v="ALIMENTOS"/>
    <s v="A. HORTIFRUTI"/>
    <x v="1"/>
    <n v="0.4"/>
    <n v="5.1444999999999999"/>
    <n v="2.0577999999999999"/>
    <s v="ATIVO"/>
    <x v="1"/>
    <n v="2026"/>
    <s v="Estoque Final"/>
    <s v="CUSTOS DOS PRODUTOS VENDIDOS"/>
  </r>
  <r>
    <s v="MADONNA CUCINA"/>
    <d v="2026-02-28T00:00:00"/>
    <n v="1000949"/>
    <x v="50"/>
    <s v="MATERIA PRIMA"/>
    <s v="COMPRAS"/>
    <s v="ALIMENTOS"/>
    <s v="A. SECOS E CONSERVAS"/>
    <x v="2"/>
    <n v="1.49"/>
    <n v="144.75120000000001"/>
    <n v="215.67930000000001"/>
    <s v="ATIVO"/>
    <x v="1"/>
    <n v="2026"/>
    <s v="Estoque Final"/>
    <s v="CUSTOS DOS PRODUTOS VENDIDOS"/>
  </r>
  <r>
    <s v="MADONNA CUCINA"/>
    <d v="2026-02-28T00:00:00"/>
    <n v="1000950"/>
    <x v="51"/>
    <s v="MATERIA PRIMA"/>
    <s v="COMPRAS"/>
    <s v="ALIMENTOS"/>
    <s v="A. SECOS E CONSERVAS"/>
    <x v="2"/>
    <n v="2.36"/>
    <n v="292"/>
    <n v="689.12"/>
    <s v="ATIVO"/>
    <x v="1"/>
    <n v="2026"/>
    <s v="Estoque Final"/>
    <s v="CUSTOS DOS PRODUTOS VENDIDOS"/>
  </r>
  <r>
    <s v="MADONNA CUCINA"/>
    <d v="2026-02-28T00:00:00"/>
    <n v="1000888"/>
    <x v="403"/>
    <s v="MATERIA PRIMA"/>
    <s v="COMPRAS"/>
    <s v="ALIMENTOS"/>
    <s v="A. SECOS E CONSERVAS"/>
    <x v="2"/>
    <n v="4.4800000000000004"/>
    <n v="387.9006"/>
    <n v="1737.7946999999999"/>
    <s v="ATIVO"/>
    <x v="1"/>
    <n v="2026"/>
    <s v="Estoque Final"/>
    <s v="CUSTOS DOS PRODUTOS VENDIDOS"/>
  </r>
  <r>
    <s v="MADONNA CUCINA"/>
    <d v="2026-02-28T00:00:00"/>
    <n v="1000328"/>
    <x v="404"/>
    <s v="MATERIA PRIMA"/>
    <s v="COMPRAS"/>
    <s v="ALIMENTOS"/>
    <s v="A. HORTIFRUTI"/>
    <x v="0"/>
    <n v="0.5"/>
    <n v="41.3"/>
    <n v="20.65"/>
    <s v="ATIVO"/>
    <x v="1"/>
    <n v="2026"/>
    <s v="Estoque Final"/>
    <s v="CUSTOS DOS PRODUTOS VENDIDOS"/>
  </r>
  <r>
    <s v="MADONNA CUCINA"/>
    <d v="2026-02-28T00:00:00"/>
    <n v="1000882"/>
    <x v="54"/>
    <s v="MATERIA PRIMA"/>
    <s v="COMPRAS"/>
    <s v="ALIMENTOS"/>
    <s v="A. SECOS E CONSERVAS"/>
    <x v="2"/>
    <n v="0.25"/>
    <n v="738"/>
    <n v="184.5"/>
    <s v="ATIVO"/>
    <x v="1"/>
    <n v="2026"/>
    <s v="Estoque Final"/>
    <s v="CUSTOS DOS PRODUTOS VENDIDOS"/>
  </r>
  <r>
    <s v="MADONNA CUCINA"/>
    <d v="2026-02-28T00:00:00"/>
    <n v="1000369"/>
    <x v="405"/>
    <s v="MATERIA PRIMA"/>
    <s v="COMPRAS"/>
    <s v="ALIMENTOS"/>
    <s v="A. HORTIFRUTI"/>
    <x v="4"/>
    <n v="0.6"/>
    <n v="61.62"/>
    <n v="36.972000000000001"/>
    <s v="ATIVO"/>
    <x v="1"/>
    <n v="2026"/>
    <s v="Estoque Final"/>
    <s v="CUSTOS DOS PRODUTOS VENDIDOS"/>
  </r>
  <r>
    <s v="MADONNA CUCINA"/>
    <d v="2026-02-28T00:00:00"/>
    <n v="1000881"/>
    <x v="55"/>
    <s v="MATERIA PRIMA"/>
    <s v="COMPRAS"/>
    <s v="ALIMENTOS"/>
    <s v="A. HORTIFRUTI"/>
    <x v="4"/>
    <n v="0.8"/>
    <n v="65.579599999999999"/>
    <n v="52.463700000000003"/>
    <s v="ATIVO"/>
    <x v="1"/>
    <n v="2026"/>
    <s v="Estoque Final"/>
    <s v="CUSTOS DOS PRODUTOS VENDIDOS"/>
  </r>
  <r>
    <s v="MADONNA CUCINA"/>
    <d v="2026-02-28T00:00:00"/>
    <n v="1000371"/>
    <x v="406"/>
    <s v="MATERIA PRIMA"/>
    <s v="COMPRAS"/>
    <s v="ALIMENTOS"/>
    <s v="A. HORTIFRUTI"/>
    <x v="4"/>
    <n v="1"/>
    <n v="61.96"/>
    <n v="61.96"/>
    <s v="ATIVO"/>
    <x v="1"/>
    <n v="2026"/>
    <s v="Estoque Final"/>
    <s v="CUSTOS DOS PRODUTOS VENDIDOS"/>
  </r>
  <r>
    <s v="MADONNA CUCINA"/>
    <d v="2026-02-28T00:00:00"/>
    <n v="1000530"/>
    <x v="407"/>
    <s v="MATERIA PRIMA"/>
    <s v="COMPRAS"/>
    <s v="ALIMENTOS"/>
    <s v="A. SECOS E CONSERVAS"/>
    <x v="2"/>
    <n v="0.5"/>
    <n v="25.98"/>
    <n v="12.99"/>
    <s v="ATIVO"/>
    <x v="1"/>
    <n v="2026"/>
    <s v="Estoque Final"/>
    <s v="CUSTOS DOS PRODUTOS VENDIDOS"/>
  </r>
  <r>
    <s v="MADONNA CUCINA"/>
    <d v="2026-02-28T00:00:00"/>
    <n v="1001169"/>
    <x v="408"/>
    <s v="MATERIA PRIMA"/>
    <s v="COMPRAS"/>
    <s v="ALIMENTOS"/>
    <s v="A. SECOS E CONSERVAS"/>
    <x v="2"/>
    <n v="0.9"/>
    <n v="311.11110000000002"/>
    <n v="280"/>
    <s v="ATIVO"/>
    <x v="1"/>
    <n v="2026"/>
    <s v="Estoque Final"/>
    <s v="CUSTOS DOS PRODUTOS VENDIDOS"/>
  </r>
  <r>
    <s v="MADONNA CUCINA"/>
    <d v="2026-02-28T00:00:00"/>
    <n v="1000323"/>
    <x v="409"/>
    <s v="MATERIA PRIMA"/>
    <s v="COMPRAS"/>
    <s v="ALIMENTOS"/>
    <s v="A. HORTIFRUTI"/>
    <x v="0"/>
    <n v="2"/>
    <n v="9.6334"/>
    <n v="19.2668"/>
    <s v="ATIVO"/>
    <x v="1"/>
    <n v="2026"/>
    <s v="Estoque Final"/>
    <s v="CUSTOS DOS PRODUTOS VENDIDOS"/>
  </r>
  <r>
    <s v="MADONNA CUCINA"/>
    <d v="2026-02-28T00:00:00"/>
    <n v="1000242"/>
    <x v="59"/>
    <s v="MATERIA PRIMA"/>
    <s v="COMPRAS"/>
    <s v="ALIMENTOS"/>
    <s v="A. SECOS E CONSERVAS"/>
    <x v="2"/>
    <n v="0.14000000000000001"/>
    <n v="61.62"/>
    <n v="8.6267999999999994"/>
    <s v="ATIVO"/>
    <x v="1"/>
    <n v="2026"/>
    <s v="Estoque Final"/>
    <s v="CUSTOS DOS PRODUTOS VENDIDOS"/>
  </r>
  <r>
    <s v="MADONNA CUCINA"/>
    <d v="2026-02-28T00:00:00"/>
    <n v="1000413"/>
    <x v="60"/>
    <s v="MATERIA PRIMA"/>
    <s v="COMPRAS"/>
    <s v="ALIMENTOS"/>
    <s v="A. FRIOS E LATICINIOS"/>
    <x v="9"/>
    <n v="6"/>
    <n v="33.456200000000003"/>
    <n v="200.7372"/>
    <s v="ATIVO"/>
    <x v="1"/>
    <n v="2026"/>
    <s v="Estoque Final"/>
    <s v="CUSTOS DOS PRODUTOS VENDIDOS"/>
  </r>
  <r>
    <s v="MADONNA CUCINA"/>
    <d v="2026-02-28T00:00:00"/>
    <n v="1000791"/>
    <x v="61"/>
    <s v="MATERIA PRIMA"/>
    <s v="COMPRAS"/>
    <s v="ALIMENTOS"/>
    <s v="A. SECOS E CONSERVAS"/>
    <x v="2"/>
    <n v="0.89"/>
    <n v="180.8999"/>
    <n v="161.0009"/>
    <s v="ATIVO"/>
    <x v="1"/>
    <n v="2026"/>
    <s v="Estoque Final"/>
    <s v="CUSTOS DOS PRODUTOS VENDIDOS"/>
  </r>
  <r>
    <s v="MADONNA CUCINA"/>
    <d v="2026-02-28T00:00:00"/>
    <n v="1000470"/>
    <x v="62"/>
    <s v="MATERIA PRIMA"/>
    <s v="COMPRAS"/>
    <s v="ALIMENTOS"/>
    <s v="A. PROTEINAS"/>
    <x v="10"/>
    <n v="5.8"/>
    <n v="199.59039999999999"/>
    <n v="1157.6242999999999"/>
    <s v="ATIVO"/>
    <x v="1"/>
    <n v="2026"/>
    <s v="Estoque Final"/>
    <s v="CUSTOS DOS PRODUTOS VENDIDOS"/>
  </r>
  <r>
    <s v="MADONNA CUCINA"/>
    <d v="2026-02-28T00:00:00"/>
    <n v="1000958"/>
    <x v="64"/>
    <s v="MATERIA PRIMA"/>
    <s v="COMPRAS"/>
    <s v="ALIMENTOS"/>
    <s v="A. SECOS E CONSERVAS"/>
    <x v="2"/>
    <n v="1.1399999999999999"/>
    <n v="80.400000000000006"/>
    <n v="91.656000000000006"/>
    <s v="ATIVO"/>
    <x v="1"/>
    <n v="2026"/>
    <s v="Estoque Final"/>
    <s v="CUSTOS DOS PRODUTOS VENDIDOS"/>
  </r>
  <r>
    <s v="MADONNA CUCINA"/>
    <d v="2026-02-28T00:00:00"/>
    <n v="1000864"/>
    <x v="66"/>
    <s v="MATERIA PRIMA"/>
    <s v="COMPRAS"/>
    <s v="ALIMENTOS"/>
    <s v="A. HORTIFRUTI"/>
    <x v="0"/>
    <n v="1"/>
    <n v="27.479900000000001"/>
    <n v="27.479900000000001"/>
    <s v="ATIVO"/>
    <x v="1"/>
    <n v="2026"/>
    <s v="Estoque Final"/>
    <s v="CUSTOS DOS PRODUTOS VENDIDOS"/>
  </r>
  <r>
    <s v="MADONNA CUCINA"/>
    <d v="2026-02-28T00:00:00"/>
    <n v="1000195"/>
    <x v="410"/>
    <s v="MATERIA PRIMA"/>
    <s v="COMPRAS"/>
    <s v="ALIMENTOS"/>
    <s v="A. SECOS E CONSERVAS"/>
    <x v="2"/>
    <n v="1"/>
    <n v="9.9103999999999992"/>
    <n v="9.9103999999999992"/>
    <s v="ATIVO"/>
    <x v="1"/>
    <n v="2026"/>
    <s v="Estoque Final"/>
    <s v="CUSTOS DOS PRODUTOS VENDIDOS"/>
  </r>
  <r>
    <s v="MADONNA CUCINA"/>
    <d v="2026-02-28T00:00:00"/>
    <n v="1000488"/>
    <x v="80"/>
    <s v="MATERIA PRIMA"/>
    <s v="COMPRAS"/>
    <s v="ALIMENTOS"/>
    <s v="A. SECOS E CONSERVAS"/>
    <x v="2"/>
    <n v="10"/>
    <n v="47.64"/>
    <n v="476.4"/>
    <s v="ATIVO"/>
    <x v="1"/>
    <n v="2026"/>
    <s v="Estoque Final"/>
    <s v="CUSTOS DOS PRODUTOS VENDIDOS"/>
  </r>
  <r>
    <s v="MADONNA CUCINA"/>
    <d v="2026-02-28T00:00:00"/>
    <n v="1000194"/>
    <x v="81"/>
    <s v="MATERIA PRIMA"/>
    <s v="COMPRAS"/>
    <s v="ALIMENTOS"/>
    <s v="A. SECOS E CONSERVAS"/>
    <x v="2"/>
    <n v="22.5"/>
    <n v="5.7107000000000001"/>
    <n v="128.49080000000001"/>
    <s v="ATIVO"/>
    <x v="1"/>
    <n v="2026"/>
    <s v="Estoque Final"/>
    <s v="CUSTOS DOS PRODUTOS VENDIDOS"/>
  </r>
  <r>
    <s v="MADONNA CUCINA"/>
    <d v="2026-02-28T00:00:00"/>
    <n v="1000197"/>
    <x v="82"/>
    <s v="MATERIA PRIMA"/>
    <s v="COMPRAS"/>
    <s v="ALIMENTOS"/>
    <s v="A. SECOS E CONSERVAS"/>
    <x v="2"/>
    <n v="3"/>
    <n v="15.509399999999999"/>
    <n v="46.528199999999998"/>
    <s v="ATIVO"/>
    <x v="1"/>
    <n v="2026"/>
    <s v="Estoque Final"/>
    <s v="CUSTOS DOS PRODUTOS VENDIDOS"/>
  </r>
  <r>
    <s v="MADONNA CUCINA"/>
    <d v="2026-02-28T00:00:00"/>
    <n v="1000196"/>
    <x v="83"/>
    <s v="MATERIA PRIMA"/>
    <s v="COMPRAS"/>
    <s v="ALIMENTOS"/>
    <s v="A. SECOS E CONSERVAS"/>
    <x v="2"/>
    <n v="35.5"/>
    <n v="18.8247"/>
    <n v="668.27689999999996"/>
    <s v="ATIVO"/>
    <x v="1"/>
    <n v="2026"/>
    <s v="Estoque Final"/>
    <s v="CUSTOS DOS PRODUTOS VENDIDOS"/>
  </r>
  <r>
    <s v="MADONNA CUCINA"/>
    <d v="2026-02-28T00:00:00"/>
    <n v="1000895"/>
    <x v="85"/>
    <s v="MATERIA PRIMA"/>
    <s v="COMPRAS"/>
    <s v="ALIMENTOS"/>
    <s v="A. SECOS E CONSERVAS"/>
    <x v="2"/>
    <n v="1"/>
    <n v="20"/>
    <n v="20"/>
    <s v="ATIVO"/>
    <x v="1"/>
    <n v="2026"/>
    <s v="Estoque Final"/>
    <s v="CUSTOS DOS PRODUTOS VENDIDOS"/>
  </r>
  <r>
    <s v="MADONNA CUCINA"/>
    <d v="2026-02-28T00:00:00"/>
    <n v="1000199"/>
    <x v="86"/>
    <s v="MATERIA PRIMA"/>
    <s v="COMPRAS"/>
    <s v="ALIMENTOS"/>
    <s v="A. SECOS E CONSERVAS"/>
    <x v="2"/>
    <n v="8"/>
    <n v="7.6087999999999996"/>
    <n v="60.870399999999997"/>
    <s v="ATIVO"/>
    <x v="1"/>
    <n v="2026"/>
    <s v="Estoque Final"/>
    <s v="CUSTOS DOS PRODUTOS VENDIDOS"/>
  </r>
  <r>
    <s v="MADONNA CUCINA"/>
    <d v="2026-02-28T00:00:00"/>
    <n v="1000489"/>
    <x v="87"/>
    <s v="MATERIA PRIMA"/>
    <s v="COMPRAS"/>
    <s v="ALIMENTOS"/>
    <s v="A. SECOS E CONSERVAS"/>
    <x v="2"/>
    <n v="8"/>
    <n v="5.9751000000000003"/>
    <n v="47.800800000000002"/>
    <s v="ATIVO"/>
    <x v="1"/>
    <n v="2026"/>
    <s v="Estoque Final"/>
    <s v="CUSTOS DOS PRODUTOS VENDIDOS"/>
  </r>
  <r>
    <s v="MADONNA CUCINA"/>
    <d v="2026-02-28T00:00:00"/>
    <n v="1000782"/>
    <x v="88"/>
    <s v="MATERIA PRIMA"/>
    <s v="COMPRAS"/>
    <s v="ALIMENTOS"/>
    <s v="A. SECOS E CONSERVAS"/>
    <x v="2"/>
    <n v="0.5"/>
    <n v="132.44999999999999"/>
    <n v="66.224999999999994"/>
    <s v="ATIVO"/>
    <x v="1"/>
    <n v="2026"/>
    <s v="Estoque Final"/>
    <s v="CUSTOS DOS PRODUTOS VENDIDOS"/>
  </r>
  <r>
    <s v="MADONNA CUCINA"/>
    <d v="2026-02-28T00:00:00"/>
    <n v="1000962"/>
    <x v="90"/>
    <s v="MATERIA PRIMA"/>
    <s v="COMPRAS"/>
    <s v="ALIMENTOS"/>
    <s v="A. SECOS E CONSERVAS"/>
    <x v="2"/>
    <n v="0.86"/>
    <n v="99.8001"/>
    <n v="85.828100000000006"/>
    <s v="ATIVO"/>
    <x v="1"/>
    <n v="2026"/>
    <s v="Estoque Final"/>
    <s v="CUSTOS DOS PRODUTOS VENDIDOS"/>
  </r>
  <r>
    <s v="MADONNA CUCINA"/>
    <d v="2026-02-28T00:00:00"/>
    <n v="1001135"/>
    <x v="93"/>
    <s v="MATERIA PRIMA"/>
    <s v="COMPRAS"/>
    <s v="ALIMENTOS"/>
    <s v="A. HORTIFRUTI"/>
    <x v="4"/>
    <n v="0.22"/>
    <n v="102.9414"/>
    <n v="22.647099999999998"/>
    <s v="ATIVO"/>
    <x v="1"/>
    <n v="2026"/>
    <s v="Estoque Final"/>
    <s v="CUSTOS DOS PRODUTOS VENDIDOS"/>
  </r>
  <r>
    <s v="MADONNA CUCINA"/>
    <d v="2026-02-28T00:00:00"/>
    <n v="1001156"/>
    <x v="411"/>
    <s v="MATERIA PRIMA"/>
    <s v="COMPRAS"/>
    <s v="ALIMENTOS"/>
    <s v="A. HORTIFRUTI"/>
    <x v="4"/>
    <n v="0.1"/>
    <n v="833.5"/>
    <n v="83.35"/>
    <s v="ATIVO"/>
    <x v="1"/>
    <n v="2026"/>
    <s v="Estoque Final"/>
    <s v="CUSTOS DOS PRODUTOS VENDIDOS"/>
  </r>
  <r>
    <s v="MADONNA CUCINA"/>
    <d v="2026-02-28T00:00:00"/>
    <n v="1000776"/>
    <x v="94"/>
    <s v="MATERIA PRIMA"/>
    <s v="COMPRAS"/>
    <s v="ALIMENTOS"/>
    <s v="A. HORTIFRUTI"/>
    <x v="11"/>
    <n v="1"/>
    <n v="57.9"/>
    <n v="57.9"/>
    <s v="ATIVO"/>
    <x v="1"/>
    <n v="2026"/>
    <e v="#N/A"/>
    <e v="#N/A"/>
  </r>
  <r>
    <s v="MADONNA CUCINA"/>
    <d v="2026-02-28T00:00:00"/>
    <n v="1000904"/>
    <x v="103"/>
    <s v="MATERIA PRIMA"/>
    <s v="COMPRAS"/>
    <s v="ALIMENTOS"/>
    <s v="A. PROTEINAS"/>
    <x v="13"/>
    <n v="3.9"/>
    <n v="200"/>
    <n v="780"/>
    <s v="ATIVO"/>
    <x v="1"/>
    <n v="2026"/>
    <s v="Estoque Final"/>
    <s v="CUSTOS DOS PRODUTOS VENDIDOS"/>
  </r>
  <r>
    <s v="MADONNA CUCINA"/>
    <d v="2026-02-28T00:00:00"/>
    <n v="1000590"/>
    <x v="104"/>
    <s v="MATERIA PRIMA"/>
    <s v="COMPRAS"/>
    <s v="ALIMENTOS"/>
    <s v="A. HORTIFRUTI"/>
    <x v="4"/>
    <n v="0.5"/>
    <n v="19.104399999999998"/>
    <n v="9.5521999999999991"/>
    <s v="ATIVO"/>
    <x v="1"/>
    <n v="2026"/>
    <s v="Estoque Final"/>
    <s v="CUSTOS DOS PRODUTOS VENDIDOS"/>
  </r>
  <r>
    <s v="MADONNA CUCINA"/>
    <d v="2026-02-28T00:00:00"/>
    <n v="1001117"/>
    <x v="412"/>
    <s v="MATERIA PRIMA"/>
    <s v="COMPRAS"/>
    <s v="ALIMENTOS"/>
    <s v="A. FRIOS E LATICINIOS"/>
    <x v="9"/>
    <n v="0.23"/>
    <n v="21.660900000000002"/>
    <n v="4.9820000000000002"/>
    <s v="ATIVO"/>
    <x v="1"/>
    <n v="2026"/>
    <s v="Estoque Final"/>
    <s v="CUSTOS DOS PRODUTOS VENDIDOS"/>
  </r>
  <r>
    <s v="MADONNA CUCINA"/>
    <d v="2026-02-28T00:00:00"/>
    <n v="1000225"/>
    <x v="105"/>
    <s v="MATERIA PRIMA"/>
    <s v="COMPRAS"/>
    <s v="ALIMENTOS"/>
    <s v="A. SECOS E CONSERVAS"/>
    <x v="2"/>
    <n v="5.7"/>
    <n v="17.870699999999999"/>
    <n v="101.863"/>
    <s v="ATIVO"/>
    <x v="1"/>
    <n v="2026"/>
    <s v="Estoque Final"/>
    <s v="CUSTOS DOS PRODUTOS VENDIDOS"/>
  </r>
  <r>
    <s v="MADONNA CUCINA"/>
    <d v="2026-02-28T00:00:00"/>
    <n v="1000733"/>
    <x v="106"/>
    <s v="MATERIA PRIMA"/>
    <s v="COMPRAS"/>
    <s v="ALIMENTOS"/>
    <s v="A. SECOS E CONSERVAS"/>
    <x v="2"/>
    <n v="0.6"/>
    <n v="50.443199999999997"/>
    <n v="30.265899999999998"/>
    <s v="ATIVO"/>
    <x v="1"/>
    <n v="2026"/>
    <s v="Estoque Final"/>
    <s v="CUSTOS DOS PRODUTOS VENDIDOS"/>
  </r>
  <r>
    <s v="MADONNA CUCINA"/>
    <d v="2026-02-28T00:00:00"/>
    <n v="1000202"/>
    <x v="107"/>
    <s v="MATERIA PRIMA"/>
    <s v="COMPRAS"/>
    <s v="ALIMENTOS"/>
    <s v="A. SECOS E CONSERVAS"/>
    <x v="2"/>
    <n v="2"/>
    <n v="5.5168999999999997"/>
    <n v="11.033799999999999"/>
    <s v="ATIVO"/>
    <x v="1"/>
    <n v="2026"/>
    <s v="Estoque Final"/>
    <s v="CUSTOS DOS PRODUTOS VENDIDOS"/>
  </r>
  <r>
    <s v="MADONNA CUCINA"/>
    <d v="2026-02-28T00:00:00"/>
    <n v="1000343"/>
    <x v="120"/>
    <s v="MATERIA PRIMA"/>
    <s v="COMPRAS"/>
    <s v="ALIMENTOS"/>
    <s v="A. HORTIFRUTI"/>
    <x v="15"/>
    <n v="1"/>
    <n v="17.4373"/>
    <n v="17.4373"/>
    <s v="ATIVO"/>
    <x v="1"/>
    <n v="2026"/>
    <s v="Estoque Final"/>
    <s v="CUSTOS DOS PRODUTOS VENDIDOS"/>
  </r>
  <r>
    <s v="MADONNA CUCINA"/>
    <d v="2026-02-28T00:00:00"/>
    <n v="1000344"/>
    <x v="121"/>
    <s v="MATERIA PRIMA"/>
    <s v="COMPRAS"/>
    <s v="ALIMENTOS"/>
    <s v="A. HORTIFRUTI"/>
    <x v="15"/>
    <n v="2"/>
    <n v="5.0483000000000002"/>
    <n v="10.0966"/>
    <s v="ATIVO"/>
    <x v="1"/>
    <n v="2026"/>
    <s v="Estoque Final"/>
    <s v="CUSTOS DOS PRODUTOS VENDIDOS"/>
  </r>
  <r>
    <s v="MADONNA CUCINA"/>
    <d v="2026-02-28T00:00:00"/>
    <n v="1000395"/>
    <x v="126"/>
    <s v="MATERIA PRIMA"/>
    <s v="COMPRAS"/>
    <s v="ALIMENTOS"/>
    <s v="A. FRIOS E LATICINIOS"/>
    <x v="9"/>
    <n v="15"/>
    <n v="8.7720000000000002"/>
    <n v="131.58000000000001"/>
    <s v="ATIVO"/>
    <x v="1"/>
    <n v="2026"/>
    <s v="Estoque Final"/>
    <s v="CUSTOS DOS PRODUTOS VENDIDOS"/>
  </r>
  <r>
    <s v="MADONNA CUCINA"/>
    <d v="2026-02-28T00:00:00"/>
    <n v="1000890"/>
    <x v="127"/>
    <s v="MATERIA PRIMA"/>
    <s v="COMPRAS"/>
    <s v="ALIMENTOS"/>
    <s v="A. FRIOS E LATICINIOS"/>
    <x v="9"/>
    <n v="0.72"/>
    <n v="363.15"/>
    <n v="261.46800000000002"/>
    <s v="ATIVO"/>
    <x v="1"/>
    <n v="2026"/>
    <s v="Estoque Final"/>
    <s v="CUSTOS DOS PRODUTOS VENDIDOS"/>
  </r>
  <r>
    <s v="MADONNA CUCINA"/>
    <d v="2026-02-28T00:00:00"/>
    <n v="1000749"/>
    <x v="128"/>
    <s v="MATERIA PRIMA"/>
    <s v="COMPRAS"/>
    <s v="ALIMENTOS"/>
    <s v="A. PAES, MASSAS E SALGADOS"/>
    <x v="16"/>
    <n v="1.5"/>
    <n v="6.3037000000000001"/>
    <n v="9.4556000000000004"/>
    <s v="ATIVO"/>
    <x v="1"/>
    <n v="2026"/>
    <s v="Estoque Final"/>
    <s v="CUSTOS DOS PRODUTOS VENDIDOS"/>
  </r>
  <r>
    <s v="MADONNA CUCINA"/>
    <d v="2026-02-28T00:00:00"/>
    <n v="1000203"/>
    <x v="129"/>
    <s v="MATERIA PRIMA"/>
    <s v="COMPRAS"/>
    <s v="ALIMENTOS"/>
    <s v="A. SECOS E CONSERVAS"/>
    <x v="2"/>
    <n v="4"/>
    <n v="46.9"/>
    <n v="187.6"/>
    <s v="ATIVO"/>
    <x v="1"/>
    <n v="2026"/>
    <s v="Estoque Final"/>
    <s v="CUSTOS DOS PRODUTOS VENDIDOS"/>
  </r>
  <r>
    <s v="MADONNA CUCINA"/>
    <d v="2026-02-28T00:00:00"/>
    <n v="1000798"/>
    <x v="413"/>
    <s v="MATERIA PRIMA"/>
    <s v="COMPRAS"/>
    <s v="ALIMENTOS"/>
    <s v="A. HORTIFRUTI"/>
    <x v="15"/>
    <n v="14"/>
    <n v="6.1879"/>
    <n v="86.630600000000001"/>
    <s v="ATIVO"/>
    <x v="1"/>
    <n v="2026"/>
    <s v="Estoque Final"/>
    <s v="CUSTOS DOS PRODUTOS VENDIDOS"/>
  </r>
  <r>
    <s v="MADONNA CUCINA"/>
    <d v="2026-02-28T00:00:00"/>
    <n v="1001158"/>
    <x v="414"/>
    <s v="MATERIA PRIMA"/>
    <s v="COMPRAS"/>
    <s v="ALIMENTOS"/>
    <s v="A. HORTIFRUTI"/>
    <x v="4"/>
    <n v="8.4000000000000005E-2"/>
    <n v="92.6571"/>
    <n v="7.7831999999999999"/>
    <s v="ATIVO"/>
    <x v="1"/>
    <n v="2026"/>
    <s v="Estoque Final"/>
    <s v="CUSTOS DOS PRODUTOS VENDIDOS"/>
  </r>
  <r>
    <s v="MADONNA CUCINA"/>
    <d v="2026-02-28T00:00:00"/>
    <n v="1000278"/>
    <x v="415"/>
    <s v="MATERIA PRIMA"/>
    <s v="COMPRAS"/>
    <s v="ALIMENTOS"/>
    <s v="A. SECOS E CONSERVAS"/>
    <x v="2"/>
    <n v="3.3"/>
    <n v="10.548500000000001"/>
    <n v="34.810099999999998"/>
    <s v="ATIVO"/>
    <x v="1"/>
    <n v="2026"/>
    <s v="Estoque Final"/>
    <s v="CUSTOS DOS PRODUTOS VENDIDOS"/>
  </r>
  <r>
    <s v="MADONNA CUCINA"/>
    <d v="2026-02-28T00:00:00"/>
    <n v="1001163"/>
    <x v="416"/>
    <s v="MATERIA PRIMA"/>
    <s v="COMPRAS"/>
    <s v="ALIMENTOS"/>
    <s v="A. SECOS E CONSERVAS"/>
    <x v="2"/>
    <n v="2"/>
    <n v="80"/>
    <n v="160"/>
    <s v="ATIVO"/>
    <x v="1"/>
    <n v="2026"/>
    <s v="Estoque Final"/>
    <s v="CUSTOS DOS PRODUTOS VENDIDOS"/>
  </r>
  <r>
    <s v="MADONNA CUCINA"/>
    <d v="2026-02-28T00:00:00"/>
    <n v="1000283"/>
    <x v="130"/>
    <s v="MATERIA PRIMA"/>
    <s v="COMPRAS"/>
    <s v="ALIMENTOS"/>
    <s v="A. SECOS E CONSERVAS"/>
    <x v="2"/>
    <n v="1"/>
    <n v="56.479900000000001"/>
    <n v="56.479900000000001"/>
    <s v="ATIVO"/>
    <x v="1"/>
    <n v="2026"/>
    <s v="Estoque Final"/>
    <s v="CUSTOS DOS PRODUTOS VENDIDOS"/>
  </r>
  <r>
    <s v="MADONNA CUCINA"/>
    <d v="2026-02-28T00:00:00"/>
    <n v="1000281"/>
    <x v="131"/>
    <s v="MATERIA PRIMA"/>
    <s v="COMPRAS"/>
    <s v="ALIMENTOS"/>
    <s v="A. SECOS E CONSERVAS"/>
    <x v="2"/>
    <n v="2.7"/>
    <n v="7.9737999999999998"/>
    <n v="21.529299999999999"/>
    <s v="ATIVO"/>
    <x v="1"/>
    <n v="2026"/>
    <s v="Estoque Final"/>
    <s v="CUSTOS DOS PRODUTOS VENDIDOS"/>
  </r>
  <r>
    <s v="MADONNA CUCINA"/>
    <d v="2026-02-28T00:00:00"/>
    <n v="1000243"/>
    <x v="132"/>
    <s v="MATERIA PRIMA"/>
    <s v="COMPRAS"/>
    <s v="ALIMENTOS"/>
    <s v="A. SECOS E CONSERVAS"/>
    <x v="2"/>
    <n v="1"/>
    <n v="61.749200000000002"/>
    <n v="61.749200000000002"/>
    <s v="ATIVO"/>
    <x v="1"/>
    <n v="2026"/>
    <s v="Estoque Final"/>
    <s v="CUSTOS DOS PRODUTOS VENDIDOS"/>
  </r>
  <r>
    <s v="MADONNA CUCINA"/>
    <d v="2026-02-28T00:00:00"/>
    <n v="1000880"/>
    <x v="134"/>
    <s v="MATERIA PRIMA"/>
    <s v="COMPRAS"/>
    <s v="ALIMENTOS"/>
    <s v="A. SECOS E CONSERVAS"/>
    <x v="2"/>
    <n v="2.7"/>
    <n v="1.4E-2"/>
    <n v="3.78E-2"/>
    <s v="ATIVO"/>
    <x v="1"/>
    <n v="2026"/>
    <s v="Estoque Final"/>
    <s v="CUSTOS DOS PRODUTOS VENDIDOS"/>
  </r>
  <r>
    <s v="MADONNA CUCINA"/>
    <d v="2026-02-28T00:00:00"/>
    <n v="1000206"/>
    <x v="135"/>
    <s v="MATERIA PRIMA"/>
    <s v="COMPRAS"/>
    <s v="ALIMENTOS"/>
    <s v="A. SECOS E CONSERVAS"/>
    <x v="2"/>
    <n v="4.5"/>
    <n v="9.19"/>
    <n v="41.354999999999997"/>
    <s v="ATIVO"/>
    <x v="1"/>
    <n v="2026"/>
    <s v="Estoque Final"/>
    <s v="CUSTOS DOS PRODUTOS VENDIDOS"/>
  </r>
  <r>
    <s v="MADONNA CUCINA"/>
    <d v="2026-02-28T00:00:00"/>
    <n v="1000432"/>
    <x v="417"/>
    <s v="MATERIA PRIMA"/>
    <s v="COMPRAS"/>
    <s v="ALIMENTOS"/>
    <s v="A. HORTIFRUTI"/>
    <x v="4"/>
    <n v="212"/>
    <n v="1.3711"/>
    <n v="290.67320000000001"/>
    <s v="ATIVO"/>
    <x v="1"/>
    <n v="2026"/>
    <s v="Estoque Final"/>
    <s v="CUSTOS DOS PRODUTOS VENDIDOS"/>
  </r>
  <r>
    <s v="MADONNA CUCINA"/>
    <d v="2026-02-28T00:00:00"/>
    <n v="1000805"/>
    <x v="141"/>
    <s v="MATERIA PRIMA"/>
    <s v="COMPRAS"/>
    <s v="ALIMENTOS"/>
    <s v="A. SECOS E CONSERVAS"/>
    <x v="2"/>
    <n v="1"/>
    <n v="279.89999999999998"/>
    <n v="279.89999999999998"/>
    <s v="ATIVO"/>
    <x v="1"/>
    <n v="2026"/>
    <s v="Estoque Final"/>
    <s v="CUSTOS DOS PRODUTOS VENDIDOS"/>
  </r>
  <r>
    <s v="MADONNA CUCINA"/>
    <d v="2026-02-28T00:00:00"/>
    <n v="1000382"/>
    <x v="142"/>
    <s v="MATERIA PRIMA"/>
    <s v="COMPRAS"/>
    <s v="ALIMENTOS"/>
    <s v="A. HORTIFRUTI"/>
    <x v="1"/>
    <n v="1"/>
    <n v="22.2544"/>
    <n v="22.2544"/>
    <s v="ATIVO"/>
    <x v="1"/>
    <n v="2026"/>
    <s v="Estoque Final"/>
    <s v="CUSTOS DOS PRODUTOS VENDIDOS"/>
  </r>
  <r>
    <s v="MADONNA CUCINA"/>
    <d v="2026-02-28T00:00:00"/>
    <n v="1000383"/>
    <x v="143"/>
    <s v="MATERIA PRIMA"/>
    <s v="COMPRAS"/>
    <s v="ALIMENTOS"/>
    <s v="A. HORTIFRUTI"/>
    <x v="1"/>
    <n v="0.8"/>
    <n v="22.185400000000001"/>
    <n v="17.7483"/>
    <s v="ATIVO"/>
    <x v="1"/>
    <n v="2026"/>
    <s v="Estoque Final"/>
    <s v="CUSTOS DOS PRODUTOS VENDIDOS"/>
  </r>
  <r>
    <s v="MADONNA CUCINA"/>
    <d v="2026-02-28T00:00:00"/>
    <n v="1000252"/>
    <x v="144"/>
    <s v="MATERIA PRIMA"/>
    <s v="COMPRAS"/>
    <s v="ALIMENTOS"/>
    <s v="A. SECOS E CONSERVAS"/>
    <x v="2"/>
    <n v="0.78"/>
    <n v="198.90539999999999"/>
    <n v="155.14619999999999"/>
    <s v="ATIVO"/>
    <x v="1"/>
    <n v="2026"/>
    <s v="Estoque Final"/>
    <s v="CUSTOS DOS PRODUTOS VENDIDOS"/>
  </r>
  <r>
    <s v="MADONNA CUCINA"/>
    <d v="2026-02-28T00:00:00"/>
    <n v="1001141"/>
    <x v="146"/>
    <s v="MATERIA PRIMA"/>
    <s v="COMPRAS"/>
    <s v="ALIMENTOS"/>
    <s v="A. SECOS E CONSERVAS"/>
    <x v="2"/>
    <n v="1.5"/>
    <n v="31.666699999999999"/>
    <n v="47.500100000000003"/>
    <s v="ATIVO"/>
    <x v="1"/>
    <n v="2026"/>
    <s v="Estoque Final"/>
    <s v="CUSTOS DOS PRODUTOS VENDIDOS"/>
  </r>
  <r>
    <s v="MADONNA CUCINA"/>
    <d v="2026-02-28T00:00:00"/>
    <n v="1000896"/>
    <x v="148"/>
    <s v="MATERIA PRIMA"/>
    <s v="COMPRAS"/>
    <s v="ALIMENTOS"/>
    <s v="A. PROTEINAS"/>
    <x v="19"/>
    <n v="5.5"/>
    <n v="219"/>
    <n v="1204.5"/>
    <s v="ATIVO"/>
    <x v="1"/>
    <n v="2026"/>
    <s v="Estoque Final"/>
    <s v="CUSTOS DOS PRODUTOS VENDIDOS"/>
  </r>
  <r>
    <s v="MADONNA CUCINA"/>
    <d v="2026-02-28T00:00:00"/>
    <n v="5000042"/>
    <x v="326"/>
    <s v="SUBPRODUTO"/>
    <s v="COMPRAS"/>
    <s v="ALIMENTOS"/>
    <s v="PRODUCAO ALIMENTOS"/>
    <x v="28"/>
    <n v="7.2779999999999996"/>
    <n v="8.8000000000000007"/>
    <n v="64.046400000000006"/>
    <s v="ATIVO"/>
    <x v="1"/>
    <n v="2026"/>
    <s v="Estoque Final"/>
    <s v="CUSTOS DOS PRODUTOS VENDIDOS"/>
  </r>
  <r>
    <s v="MADONNA CUCINA"/>
    <d v="2026-02-28T00:00:00"/>
    <n v="5000027"/>
    <x v="327"/>
    <s v="SUBPRODUTO"/>
    <s v="COMPRAS"/>
    <s v="ALIMENTOS"/>
    <s v="PRODUCAO ALIMENTOS"/>
    <x v="28"/>
    <n v="3.65"/>
    <n v="84.001099999999994"/>
    <n v="306.60399999999998"/>
    <s v="ATIVO"/>
    <x v="1"/>
    <n v="2026"/>
    <s v="Estoque Final"/>
    <s v="CUSTOS DOS PRODUTOS VENDIDOS"/>
  </r>
  <r>
    <s v="MADONNA CUCINA"/>
    <d v="2026-02-28T00:00:00"/>
    <n v="5000115"/>
    <x v="328"/>
    <s v="SUBPRODUTO"/>
    <s v="COMPRAS"/>
    <s v="ALIMENTOS"/>
    <s v="PRODUCAO ALIMENTOS"/>
    <x v="28"/>
    <n v="0.114"/>
    <n v="94.071899999999999"/>
    <n v="10.7242"/>
    <s v="ATIVO"/>
    <x v="1"/>
    <n v="2026"/>
    <s v="Estoque Final"/>
    <s v="CUSTOS DOS PRODUTOS VENDIDOS"/>
  </r>
  <r>
    <s v="MADONNA CUCINA"/>
    <d v="2026-02-28T00:00:00"/>
    <n v="5000041"/>
    <x v="329"/>
    <s v="SUBPRODUTO"/>
    <s v="COMPRAS"/>
    <s v="ALIMENTOS"/>
    <s v="PRODUCAO ALIMENTOS"/>
    <x v="28"/>
    <n v="0.18"/>
    <n v="82.718299999999999"/>
    <n v="14.8893"/>
    <s v="ATIVO"/>
    <x v="1"/>
    <n v="2026"/>
    <s v="Estoque Final"/>
    <s v="CUSTOS DOS PRODUTOS VENDIDOS"/>
  </r>
  <r>
    <s v="MADONNA CUCINA"/>
    <d v="2026-02-28T00:00:00"/>
    <n v="5000014"/>
    <x v="418"/>
    <s v="SUBPRODUTO"/>
    <s v="COMPRAS"/>
    <s v="ALIMENTOS"/>
    <s v="PRODUCAO ALIMENTOS"/>
    <x v="28"/>
    <n v="5.6"/>
    <n v="37.9"/>
    <n v="212.24"/>
    <s v="ATIVO"/>
    <x v="1"/>
    <n v="2026"/>
    <s v="Estoque Final"/>
    <s v="CUSTOS DOS PRODUTOS VENDIDOS"/>
  </r>
  <r>
    <s v="MADONNA CUCINA"/>
    <d v="2026-02-28T00:00:00"/>
    <n v="5000072"/>
    <x v="330"/>
    <s v="SUBPRODUTO"/>
    <s v="COMPRAS"/>
    <s v="ALIMENTOS"/>
    <s v="PRODUCAO ALIMENTOS"/>
    <x v="28"/>
    <n v="2.9470000000000001"/>
    <n v="45.120800000000003"/>
    <n v="132.971"/>
    <s v="ATIVO"/>
    <x v="1"/>
    <n v="2026"/>
    <s v="Estoque Final"/>
    <s v="CUSTOS DOS PRODUTOS VENDIDOS"/>
  </r>
  <r>
    <s v="MADONNA CUCINA"/>
    <d v="2026-02-28T00:00:00"/>
    <n v="5000043"/>
    <x v="331"/>
    <s v="SUBPRODUTO"/>
    <s v="COMPRAS"/>
    <s v="ALIMENTOS"/>
    <s v="PRODUCAO ALIMENTOS"/>
    <x v="28"/>
    <n v="4.59"/>
    <n v="25.6387"/>
    <n v="117.6816"/>
    <s v="ATIVO"/>
    <x v="1"/>
    <n v="2026"/>
    <s v="Estoque Final"/>
    <s v="CUSTOS DOS PRODUTOS VENDIDOS"/>
  </r>
  <r>
    <s v="MADONNA CUCINA"/>
    <d v="2026-02-28T00:00:00"/>
    <n v="5000054"/>
    <x v="332"/>
    <s v="SUBPRODUTO"/>
    <s v="COMPRAS"/>
    <s v="ALIMENTOS"/>
    <s v="PRODUCAO ALIMENTOS"/>
    <x v="28"/>
    <n v="1.752"/>
    <n v="73.290800000000004"/>
    <n v="128.40549999999999"/>
    <s v="ATIVO"/>
    <x v="1"/>
    <n v="2026"/>
    <s v="Estoque Final"/>
    <s v="CUSTOS DOS PRODUTOS VENDIDOS"/>
  </r>
  <r>
    <s v="MADONNA CUCINA"/>
    <d v="2026-02-28T00:00:00"/>
    <n v="5000133"/>
    <x v="419"/>
    <s v="SUBPRODUTO"/>
    <s v="COMPRAS"/>
    <s v="ALIMENTOS"/>
    <s v="PRODUCAO ALIMENTOS"/>
    <x v="28"/>
    <n v="0.06"/>
    <n v="166.1267"/>
    <n v="9.9675999999999991"/>
    <s v="ATIVO"/>
    <x v="1"/>
    <n v="2026"/>
    <s v="Estoque Final"/>
    <s v="CUSTOS DOS PRODUTOS VENDIDOS"/>
  </r>
  <r>
    <s v="MADONNA CUCINA"/>
    <d v="2026-02-28T00:00:00"/>
    <n v="5000135"/>
    <x v="420"/>
    <s v="SUBPRODUTO"/>
    <s v="COMPRAS"/>
    <s v="ALIMENTOS"/>
    <s v="PRODUCAO ALIMENTOS"/>
    <x v="28"/>
    <n v="0.06"/>
    <n v="362.12329999999997"/>
    <n v="21.727399999999999"/>
    <s v="ATIVO"/>
    <x v="1"/>
    <n v="2026"/>
    <s v="Estoque Final"/>
    <s v="CUSTOS DOS PRODUTOS VENDIDOS"/>
  </r>
  <r>
    <s v="MADONNA CUCINA"/>
    <d v="2026-02-28T00:00:00"/>
    <n v="5000098"/>
    <x v="333"/>
    <s v="SUBPRODUTO"/>
    <s v="COMPRAS"/>
    <s v="ALIMENTOS"/>
    <s v="PRODUCAO ALIMENTOS"/>
    <x v="28"/>
    <n v="0.628"/>
    <n v="28.814"/>
    <n v="18.095199999999998"/>
    <s v="ATIVO"/>
    <x v="1"/>
    <n v="2026"/>
    <s v="Estoque Final"/>
    <s v="CUSTOS DOS PRODUTOS VENDIDOS"/>
  </r>
  <r>
    <s v="MADONNA CUCINA"/>
    <d v="2026-02-28T00:00:00"/>
    <n v="5000022"/>
    <x v="334"/>
    <s v="SUBPRODUTO"/>
    <s v="COMPRAS"/>
    <s v="ALIMENTOS"/>
    <s v="PRODUCAO ALIMENTOS"/>
    <x v="28"/>
    <n v="0.68"/>
    <n v="27.49"/>
    <n v="18.693200000000001"/>
    <s v="ATIVO"/>
    <x v="1"/>
    <n v="2026"/>
    <s v="Estoque Final"/>
    <s v="CUSTOS DOS PRODUTOS VENDIDOS"/>
  </r>
  <r>
    <s v="MADONNA CUCINA"/>
    <d v="2026-02-28T00:00:00"/>
    <n v="5000129"/>
    <x v="335"/>
    <s v="SUBPRODUTO"/>
    <s v="COMPRAS"/>
    <s v="ALIMENTOS"/>
    <s v="PRODUCAO ALIMENTOS"/>
    <x v="28"/>
    <n v="0.3"/>
    <n v="16.535"/>
    <n v="4.9604999999999997"/>
    <s v="ATIVO"/>
    <x v="1"/>
    <n v="2026"/>
    <s v="Estoque Final"/>
    <s v="CUSTOS DOS PRODUTOS VENDIDOS"/>
  </r>
  <r>
    <s v="MADONNA CUCINA"/>
    <d v="2026-02-28T00:00:00"/>
    <n v="5000120"/>
    <x v="336"/>
    <s v="SUBPRODUTO"/>
    <s v="COMPRAS"/>
    <s v="ALIMENTOS"/>
    <s v="PRODUCAO ALIMENTOS"/>
    <x v="28"/>
    <n v="1.3069999999999999"/>
    <n v="69.038499999999999"/>
    <n v="90.2333"/>
    <s v="ATIVO"/>
    <x v="1"/>
    <n v="2026"/>
    <s v="Estoque Final"/>
    <s v="CUSTOS DOS PRODUTOS VENDIDOS"/>
  </r>
  <r>
    <s v="MADONNA CUCINA"/>
    <d v="2026-02-28T00:00:00"/>
    <n v="5000103"/>
    <x v="337"/>
    <s v="SUBPRODUTO"/>
    <s v="COMPRAS"/>
    <s v="ALIMENTOS"/>
    <s v="PRODUCAO ALIMENTOS"/>
    <x v="28"/>
    <n v="0.224"/>
    <n v="15.9589"/>
    <n v="3.5748000000000002"/>
    <s v="ATIVO"/>
    <x v="1"/>
    <n v="2026"/>
    <s v="Estoque Final"/>
    <s v="CUSTOS DOS PRODUTOS VENDIDOS"/>
  </r>
  <r>
    <s v="MADONNA CUCINA"/>
    <d v="2026-02-28T00:00:00"/>
    <n v="5000064"/>
    <x v="338"/>
    <s v="SUBPRODUTO"/>
    <s v="COMPRAS"/>
    <s v="ALIMENTOS"/>
    <s v="PRODUCAO ALIMENTOS"/>
    <x v="28"/>
    <n v="24"/>
    <n v="85.696799999999996"/>
    <n v="2056.7231999999999"/>
    <s v="ATIVO"/>
    <x v="1"/>
    <n v="2026"/>
    <s v="Estoque Final"/>
    <s v="CUSTOS DOS PRODUTOS VENDIDOS"/>
  </r>
  <r>
    <s v="MADONNA CUCINA"/>
    <d v="2026-02-28T00:00:00"/>
    <n v="5000021"/>
    <x v="340"/>
    <s v="SUBPRODUTO"/>
    <s v="COMPRAS"/>
    <s v="ALIMENTOS"/>
    <s v="PRODUCAO ALIMENTOS"/>
    <x v="28"/>
    <n v="0.96699999999999997"/>
    <n v="29.27"/>
    <n v="28.304099999999998"/>
    <s v="ATIVO"/>
    <x v="1"/>
    <n v="2026"/>
    <s v="Estoque Final"/>
    <s v="CUSTOS DOS PRODUTOS VENDIDOS"/>
  </r>
  <r>
    <s v="MADONNA CUCINA"/>
    <d v="2026-02-28T00:00:00"/>
    <n v="5000109"/>
    <x v="341"/>
    <s v="SUBPRODUTO"/>
    <s v="COMPRAS"/>
    <s v="ALIMENTOS"/>
    <s v="PRODUCAO ALIMENTOS"/>
    <x v="28"/>
    <n v="2.5059999999999998"/>
    <n v="14.0961"/>
    <n v="35.324800000000003"/>
    <s v="ATIVO"/>
    <x v="1"/>
    <n v="2026"/>
    <s v="Estoque Final"/>
    <s v="CUSTOS DOS PRODUTOS VENDIDOS"/>
  </r>
  <r>
    <s v="MADONNA CUCINA"/>
    <d v="2026-02-28T00:00:00"/>
    <n v="5000267"/>
    <x v="342"/>
    <s v="SUBPRODUTO"/>
    <s v="COMPRAS"/>
    <s v="ALIMENTOS"/>
    <s v="PRODUCAO ALIMENTOS"/>
    <x v="28"/>
    <n v="1"/>
    <n v="90.25"/>
    <n v="90.25"/>
    <s v="ATIVO"/>
    <x v="1"/>
    <n v="2026"/>
    <s v="Estoque Final"/>
    <s v="CUSTOS DOS PRODUTOS VENDIDOS"/>
  </r>
  <r>
    <s v="MADONNA CUCINA"/>
    <d v="2026-02-28T00:00:00"/>
    <n v="5000229"/>
    <x v="346"/>
    <s v="SUBPRODUTO"/>
    <s v="COMPRAS"/>
    <s v="ALIMENTOS"/>
    <s v="PRODUCAO ALIMENTOS"/>
    <x v="28"/>
    <n v="7.0000000000000007E-2"/>
    <n v="24.1374"/>
    <n v="1.6896"/>
    <s v="ATIVO"/>
    <x v="1"/>
    <n v="2026"/>
    <s v="Estoque Final"/>
    <s v="CUSTOS DOS PRODUTOS VENDIDOS"/>
  </r>
  <r>
    <s v="MADONNA CUCINA"/>
    <d v="2026-02-28T00:00:00"/>
    <n v="5000223"/>
    <x v="349"/>
    <s v="SUBPRODUTO"/>
    <s v="COMPRAS"/>
    <s v="ALIMENTOS"/>
    <s v="PRODUCAO ALIMENTOS"/>
    <x v="28"/>
    <n v="1.2889999999999999"/>
    <n v="32.682499999999997"/>
    <n v="42.127699999999997"/>
    <s v="ATIVO"/>
    <x v="1"/>
    <n v="2026"/>
    <s v="Estoque Final"/>
    <s v="CUSTOS DOS PRODUTOS VENDIDOS"/>
  </r>
  <r>
    <s v="MADONNA CUCINA"/>
    <d v="2026-02-28T00:00:00"/>
    <n v="5000222"/>
    <x v="421"/>
    <s v="SUBPRODUTO"/>
    <s v="COMPRAS"/>
    <s v="ALIMENTOS"/>
    <s v="PRODUCAO ALIMENTOS"/>
    <x v="28"/>
    <n v="0.13500000000000001"/>
    <n v="54.964399999999998"/>
    <n v="7.4202000000000004"/>
    <s v="ATIVO"/>
    <x v="1"/>
    <n v="2026"/>
    <s v="Estoque Final"/>
    <s v="CUSTOS DOS PRODUTOS VENDIDOS"/>
  </r>
  <r>
    <s v="MADONNA CUCINA"/>
    <d v="2026-02-28T00:00:00"/>
    <n v="5000099"/>
    <x v="358"/>
    <s v="SUBPRODUTO"/>
    <s v="COMPRAS"/>
    <s v="ALIMENTOS"/>
    <s v="PRODUCAO ALIMENTOS"/>
    <x v="28"/>
    <n v="1.018"/>
    <n v="23.730399999999999"/>
    <n v="24.157499999999999"/>
    <s v="ATIVO"/>
    <x v="1"/>
    <n v="2026"/>
    <s v="Estoque Final"/>
    <s v="CUSTOS DOS PRODUTOS VENDIDOS"/>
  </r>
  <r>
    <s v="MADONNA CUCINA"/>
    <d v="2026-02-28T00:00:00"/>
    <n v="5000100"/>
    <x v="359"/>
    <s v="SUBPRODUTO"/>
    <s v="COMPRAS"/>
    <s v="ALIMENTOS"/>
    <s v="PRODUCAO ALIMENTOS"/>
    <x v="28"/>
    <n v="0.30499999999999999"/>
    <n v="19.752500000000001"/>
    <n v="6.0244999999999997"/>
    <s v="ATIVO"/>
    <x v="1"/>
    <n v="2026"/>
    <s v="Estoque Final"/>
    <s v="CUSTOS DOS PRODUTOS VENDIDOS"/>
  </r>
  <r>
    <s v="MADONNA CUCINA"/>
    <d v="2026-02-28T00:00:00"/>
    <n v="5000219"/>
    <x v="422"/>
    <s v="SUBPRODUTO"/>
    <s v="COMPRAS"/>
    <s v="ALIMENTOS"/>
    <s v="PRODUCAO ALIMENTOS"/>
    <x v="28"/>
    <n v="1.0169999999999999"/>
    <n v="17.4482"/>
    <n v="17.744800000000001"/>
    <s v="ATIVO"/>
    <x v="1"/>
    <n v="2026"/>
    <s v="Estoque Final"/>
    <s v="CUSTOS DOS PRODUTOS VENDIDOS"/>
  </r>
  <r>
    <s v="MADONNA CUCINA"/>
    <d v="2026-02-28T00:00:00"/>
    <n v="5000123"/>
    <x v="360"/>
    <s v="SUBPRODUTO"/>
    <s v="COMPRAS"/>
    <s v="ALIMENTOS"/>
    <s v="PRODUCAO ALIMENTOS"/>
    <x v="28"/>
    <n v="1.514"/>
    <n v="81.200599999999994"/>
    <n v="122.93770000000001"/>
    <s v="ATIVO"/>
    <x v="1"/>
    <n v="2026"/>
    <s v="Estoque Final"/>
    <s v="CUSTOS DOS PRODUTOS VENDIDOS"/>
  </r>
  <r>
    <s v="MADONNA CUCINA"/>
    <d v="2026-02-28T00:00:00"/>
    <n v="5000061"/>
    <x v="362"/>
    <s v="SUBPRODUTO"/>
    <s v="COMPRAS"/>
    <s v="ALIMENTOS"/>
    <s v="PRODUCAO ALIMENTOS"/>
    <x v="28"/>
    <n v="5.5"/>
    <n v="126.5796"/>
    <n v="696.18780000000004"/>
    <s v="ATIVO"/>
    <x v="1"/>
    <n v="2026"/>
    <s v="Estoque Final"/>
    <s v="CUSTOS DOS PRODUTOS VENDIDOS"/>
  </r>
  <r>
    <s v="MADONNA CUCINA"/>
    <d v="2026-02-28T00:00:00"/>
    <n v="5000102"/>
    <x v="363"/>
    <s v="SUBPRODUTO"/>
    <s v="COMPRAS"/>
    <s v="ALIMENTOS"/>
    <s v="PRODUCAO ALIMENTOS"/>
    <x v="28"/>
    <n v="0.83299999999999996"/>
    <n v="145.7749"/>
    <n v="121.43049999999999"/>
    <s v="ATIVO"/>
    <x v="1"/>
    <n v="2026"/>
    <s v="Estoque Final"/>
    <s v="CUSTOS DOS PRODUTOS VENDIDOS"/>
  </r>
  <r>
    <s v="MADONNA CUCINA"/>
    <d v="2026-02-28T00:00:00"/>
    <n v="5000270"/>
    <x v="379"/>
    <s v="SUBPRODUTO"/>
    <s v="COMPRAS"/>
    <s v="ALIMENTOS"/>
    <s v="PRODUCAO ALIMENTOS"/>
    <x v="28"/>
    <n v="1.58"/>
    <n v="20.37"/>
    <n v="32.184600000000003"/>
    <s v="ATIVO"/>
    <x v="1"/>
    <n v="2026"/>
    <s v="Estoque Final"/>
    <s v="CUSTOS DOS PRODUTOS VENDIDOS"/>
  </r>
  <r>
    <s v="MADONNA CUCINA"/>
    <d v="2026-02-28T00:00:00"/>
    <n v="5000265"/>
    <x v="380"/>
    <s v="SUBPRODUTO"/>
    <s v="COMPRAS"/>
    <s v="ALIMENTOS"/>
    <s v="PRODUCAO ALIMENTOS"/>
    <x v="28"/>
    <n v="1.1399999999999999"/>
    <n v="10.74"/>
    <n v="12.243600000000001"/>
    <s v="ATIVO"/>
    <x v="1"/>
    <n v="2026"/>
    <s v="Estoque Final"/>
    <s v="CUSTOS DOS PRODUTOS VENDIDOS"/>
  </r>
  <r>
    <s v="MADONNA CUCINA"/>
    <d v="2026-02-28T00:00:00"/>
    <n v="5000225"/>
    <x v="387"/>
    <s v="SUBPRODUTO"/>
    <s v="COMPRAS"/>
    <s v="ALIMENTOS"/>
    <s v="PRODUCAO ALIMENTOS"/>
    <x v="28"/>
    <n v="0.24"/>
    <n v="4.4615"/>
    <n v="1.0708"/>
    <s v="ATIVO"/>
    <x v="1"/>
    <n v="2026"/>
    <s v="Estoque Final"/>
    <s v="CUSTOS DOS PRODUTOS VENDIDOS"/>
  </r>
  <r>
    <s v="MADONNA CUCINA"/>
    <d v="2026-02-28T00:00:00"/>
    <n v="5000105"/>
    <x v="423"/>
    <s v="SUBPRODUTO"/>
    <s v="COMPRAS"/>
    <s v="ALIMENTOS"/>
    <s v="PRODUCAO ALIMENTOS"/>
    <x v="28"/>
    <n v="0.68600000000000005"/>
    <n v="11.4344"/>
    <n v="7.8440000000000003"/>
    <s v="ATIVO"/>
    <x v="1"/>
    <n v="2026"/>
    <s v="Estoque Final"/>
    <s v="CUSTOS DOS PRODUTOS VENDIDOS"/>
  </r>
  <r>
    <s v="MADONNA CUCINA"/>
    <d v="2026-02-28T00:00:00"/>
    <n v="1000783"/>
    <x v="150"/>
    <s v="MATERIA PRIMA"/>
    <s v="COMPRAS"/>
    <s v="ALIMENTOS"/>
    <s v="A. FRIOS E LATICINIOS"/>
    <x v="9"/>
    <n v="0.47"/>
    <n v="88"/>
    <n v="41.36"/>
    <s v="ATIVO"/>
    <x v="1"/>
    <n v="2026"/>
    <s v="Estoque Final"/>
    <s v="CUSTOS DOS PRODUTOS VENDIDOS"/>
  </r>
  <r>
    <s v="MADONNA CUCINA"/>
    <d v="2026-02-28T00:00:00"/>
    <n v="1000405"/>
    <x v="152"/>
    <s v="MATERIA PRIMA"/>
    <s v="COMPRAS"/>
    <s v="ALIMENTOS"/>
    <s v="A. FRIOS E LATICINIOS"/>
    <x v="9"/>
    <n v="2.9"/>
    <n v="51.990099999999998"/>
    <n v="150.7713"/>
    <s v="ATIVO"/>
    <x v="1"/>
    <n v="2026"/>
    <s v="Estoque Final"/>
    <s v="CUSTOS DOS PRODUTOS VENDIDOS"/>
  </r>
  <r>
    <s v="MADONNA CUCINA"/>
    <d v="2026-02-28T00:00:00"/>
    <n v="1000794"/>
    <x v="154"/>
    <s v="MATERIA PRIMA"/>
    <s v="COMPRAS"/>
    <s v="ALIMENTOS"/>
    <s v="A. FRIOS E LATICINIOS"/>
    <x v="9"/>
    <n v="1.5"/>
    <n v="130.79249999999999"/>
    <n v="196.18879999999999"/>
    <s v="ATIVO"/>
    <x v="1"/>
    <n v="2026"/>
    <s v="Estoque Final"/>
    <s v="CUSTOS DOS PRODUTOS VENDIDOS"/>
  </r>
  <r>
    <s v="MADONNA CUCINA"/>
    <d v="2026-02-28T00:00:00"/>
    <n v="1000391"/>
    <x v="155"/>
    <s v="MATERIA PRIMA"/>
    <s v="COMPRAS"/>
    <s v="ALIMENTOS"/>
    <s v="A. FRIOS E LATICINIOS"/>
    <x v="9"/>
    <n v="3.5"/>
    <n v="57.898699999999998"/>
    <n v="202.6455"/>
    <s v="ATIVO"/>
    <x v="1"/>
    <n v="2026"/>
    <s v="Estoque Final"/>
    <s v="CUSTOS DOS PRODUTOS VENDIDOS"/>
  </r>
  <r>
    <s v="MADONNA CUCINA"/>
    <d v="2026-02-28T00:00:00"/>
    <n v="1000897"/>
    <x v="156"/>
    <s v="MATERIA PRIMA"/>
    <s v="COMPRAS"/>
    <s v="ALIMENTOS"/>
    <s v="A. FRIOS E LATICINIOS"/>
    <x v="9"/>
    <n v="7.5"/>
    <n v="86.04"/>
    <n v="645.29999999999995"/>
    <s v="ATIVO"/>
    <x v="1"/>
    <n v="2026"/>
    <s v="Estoque Final"/>
    <s v="CUSTOS DOS PRODUTOS VENDIDOS"/>
  </r>
  <r>
    <s v="MADONNA CUCINA"/>
    <d v="2026-02-28T00:00:00"/>
    <n v="1000557"/>
    <x v="157"/>
    <s v="MATERIA PRIMA"/>
    <s v="COMPRAS"/>
    <s v="ALIMENTOS"/>
    <s v="A. FRIOS E LATICINIOS"/>
    <x v="9"/>
    <n v="14.6"/>
    <n v="111.8635"/>
    <n v="1633.2071000000001"/>
    <s v="ATIVO"/>
    <x v="1"/>
    <n v="2026"/>
    <s v="Estoque Final"/>
    <s v="CUSTOS DOS PRODUTOS VENDIDOS"/>
  </r>
  <r>
    <s v="MADONNA CUCINA"/>
    <d v="2026-02-28T00:00:00"/>
    <n v="1000558"/>
    <x v="159"/>
    <s v="MATERIA PRIMA"/>
    <s v="COMPRAS"/>
    <s v="ALIMENTOS"/>
    <s v="A. FRIOS E LATICINIOS"/>
    <x v="9"/>
    <n v="3.7"/>
    <n v="279.96969999999999"/>
    <n v="1035.8878999999999"/>
    <s v="ATIVO"/>
    <x v="1"/>
    <n v="2026"/>
    <s v="Estoque Final"/>
    <s v="CUSTOS DOS PRODUTOS VENDIDOS"/>
  </r>
  <r>
    <s v="MADONNA CUCINA"/>
    <d v="2026-02-28T00:00:00"/>
    <n v="1000793"/>
    <x v="424"/>
    <s v="MATERIA PRIMA"/>
    <s v="COMPRAS"/>
    <s v="ALIMENTOS"/>
    <s v="A. FRIOS E LATICINIOS"/>
    <x v="9"/>
    <n v="1"/>
    <n v="85.98"/>
    <n v="85.98"/>
    <s v="ATIVO"/>
    <x v="1"/>
    <n v="2026"/>
    <s v="Estoque Final"/>
    <s v="CUSTOS DOS PRODUTOS VENDIDOS"/>
  </r>
  <r>
    <s v="MADONNA CUCINA"/>
    <d v="2026-02-28T00:00:00"/>
    <n v="1000211"/>
    <x v="165"/>
    <s v="MATERIA PRIMA"/>
    <s v="COMPRAS"/>
    <s v="ALIMENTOS"/>
    <s v="A. SECOS E CONSERVAS"/>
    <x v="2"/>
    <n v="6"/>
    <n v="3.29"/>
    <n v="19.739999999999998"/>
    <s v="ATIVO"/>
    <x v="1"/>
    <n v="2026"/>
    <s v="Estoque Final"/>
    <s v="CUSTOS DOS PRODUTOS VENDIDOS"/>
  </r>
  <r>
    <s v="MADONNA CUCINA"/>
    <d v="2026-02-28T00:00:00"/>
    <n v="1000212"/>
    <x v="167"/>
    <s v="MATERIA PRIMA"/>
    <s v="COMPRAS"/>
    <s v="ALIMENTOS"/>
    <s v="A. SECOS E CONSERVAS"/>
    <x v="2"/>
    <n v="2"/>
    <n v="2.3938999999999999"/>
    <n v="4.7877999999999998"/>
    <s v="ATIVO"/>
    <x v="1"/>
    <n v="2026"/>
    <s v="Estoque Final"/>
    <s v="CUSTOS DOS PRODUTOS VENDIDOS"/>
  </r>
  <r>
    <s v="MADONNA CUCINA"/>
    <d v="2026-02-28T00:00:00"/>
    <n v="1000796"/>
    <x v="168"/>
    <s v="MATERIA PRIMA"/>
    <s v="COMPRAS"/>
    <s v="ALIMENTOS"/>
    <s v="A. HORTIFRUTI"/>
    <x v="0"/>
    <n v="1"/>
    <n v="9.1266999999999996"/>
    <n v="9.1266999999999996"/>
    <s v="ATIVO"/>
    <x v="1"/>
    <n v="2026"/>
    <s v="Estoque Final"/>
    <s v="CUSTOS DOS PRODUTOS VENDIDOS"/>
  </r>
  <r>
    <s v="MADONNA CUCINA"/>
    <d v="2026-02-28T00:00:00"/>
    <n v="1000808"/>
    <x v="174"/>
    <s v="MATERIA PRIMA"/>
    <s v="COMPRAS"/>
    <s v="ALIMENTOS"/>
    <s v="A. SECOS E CONSERVAS"/>
    <x v="2"/>
    <n v="0.06"/>
    <n v="78.5"/>
    <n v="4.71"/>
    <s v="ATIVO"/>
    <x v="1"/>
    <n v="2026"/>
    <s v="Estoque Final"/>
    <s v="CUSTOS DOS PRODUTOS VENDIDOS"/>
  </r>
  <r>
    <s v="MADONNA CUCINA"/>
    <d v="2026-02-28T00:00:00"/>
    <n v="1000256"/>
    <x v="425"/>
    <s v="MATERIA PRIMA"/>
    <s v="COMPRAS"/>
    <s v="ALIMENTOS"/>
    <s v="A. SECOS E CONSERVAS"/>
    <x v="2"/>
    <n v="0.5"/>
    <n v="20.6342"/>
    <n v="10.3171"/>
    <s v="ATIVO"/>
    <x v="1"/>
    <n v="2026"/>
    <s v="Estoque Final"/>
    <s v="CUSTOS DOS PRODUTOS VENDIDOS"/>
  </r>
  <r>
    <s v="MADONNA CUCINA"/>
    <d v="2026-02-28T00:00:00"/>
    <n v="1000548"/>
    <x v="183"/>
    <s v="MATERIA PRIMA"/>
    <s v="COMPRAS"/>
    <s v="ALIMENTOS"/>
    <s v="A. HORTIFRUTI"/>
    <x v="1"/>
    <n v="0.6"/>
    <n v="8.7995000000000001"/>
    <n v="5.2797000000000001"/>
    <s v="ATIVO"/>
    <x v="1"/>
    <n v="2026"/>
    <s v="Estoque Final"/>
    <s v="CUSTOS DOS PRODUTOS VENDIDOS"/>
  </r>
  <r>
    <s v="MADONNA CUCINA"/>
    <d v="2026-02-28T00:00:00"/>
    <n v="1000809"/>
    <x v="184"/>
    <s v="MATERIA PRIMA"/>
    <s v="COMPRAS"/>
    <s v="ALIMENTOS"/>
    <s v="A. SECOS E CONSERVAS"/>
    <x v="2"/>
    <n v="72.5"/>
    <n v="16.0183"/>
    <n v="1161.3268"/>
    <s v="ATIVO"/>
    <x v="1"/>
    <n v="2026"/>
    <s v="Estoque Final"/>
    <s v="CUSTOS DOS PRODUTOS VENDIDOS"/>
  </r>
  <r>
    <s v="MADONNA CUCINA"/>
    <d v="2026-02-28T00:00:00"/>
    <n v="1000433"/>
    <x v="185"/>
    <s v="MATERIA PRIMA"/>
    <s v="COMPRAS"/>
    <s v="ALIMENTOS"/>
    <s v="A. HORTIFRUTI"/>
    <x v="1"/>
    <n v="1"/>
    <n v="8.6814"/>
    <n v="8.6814"/>
    <s v="ATIVO"/>
    <x v="1"/>
    <n v="2026"/>
    <s v="Estoque Final"/>
    <s v="CUSTOS DOS PRODUTOS VENDIDOS"/>
  </r>
  <r>
    <s v="MADONNA CUCINA"/>
    <d v="2026-02-28T00:00:00"/>
    <n v="1001154"/>
    <x v="426"/>
    <s v="MATERIA PRIMA"/>
    <s v="COMPRAS"/>
    <s v="ALIMENTOS"/>
    <s v="A. HORTIFRUTI"/>
    <x v="4"/>
    <n v="2.75E-2"/>
    <n v="8084.2109"/>
    <n v="222.3158"/>
    <s v="ATIVO"/>
    <x v="1"/>
    <n v="2026"/>
    <s v="Estoque Final"/>
    <s v="CUSTOS DOS PRODUTOS VENDIDOS"/>
  </r>
  <r>
    <s v="MADONNA CUCINA"/>
    <d v="2026-02-28T00:00:00"/>
    <n v="1000220"/>
    <x v="304"/>
    <s v="MATERIA PRIMA"/>
    <s v="COMPRAS"/>
    <s v="ALIMENTOS"/>
    <s v="A. SECOS E CONSERVAS"/>
    <x v="2"/>
    <n v="0.5"/>
    <n v="32.703400000000002"/>
    <n v="16.351700000000001"/>
    <s v="ATIVO"/>
    <x v="1"/>
    <n v="2026"/>
    <s v="Estoque Final"/>
    <s v="CUSTOS DOS PRODUTOS VENDIDOS"/>
  </r>
  <r>
    <s v="MADONNA CUCINA"/>
    <d v="2026-02-28T00:00:00"/>
    <n v="1000217"/>
    <x v="305"/>
    <s v="MATERIA PRIMA"/>
    <s v="COMPRAS"/>
    <s v="ALIMENTOS"/>
    <s v="A. SECOS E CONSERVAS"/>
    <x v="2"/>
    <n v="1.5"/>
    <n v="9.8132000000000001"/>
    <n v="14.719799999999999"/>
    <s v="ATIVO"/>
    <x v="1"/>
    <n v="2026"/>
    <s v="Estoque Final"/>
    <s v="CUSTOS DOS PRODUTOS VENDIDOS"/>
  </r>
  <r>
    <s v="MADONNA CUCINA"/>
    <d v="2026-02-28T00:00:00"/>
    <n v="1000218"/>
    <x v="427"/>
    <s v="MATERIA PRIMA"/>
    <s v="COMPRAS"/>
    <s v="ALIMENTOS"/>
    <s v="A. SECOS E CONSERVAS"/>
    <x v="2"/>
    <n v="0.5"/>
    <n v="11.5"/>
    <n v="5.75"/>
    <s v="ATIVO"/>
    <x v="1"/>
    <n v="2026"/>
    <s v="Estoque Final"/>
    <s v="CUSTOS DOS PRODUTOS VENDIDOS"/>
  </r>
  <r>
    <s v="MADONNA CUCINA"/>
    <d v="2026-02-28T00:00:00"/>
    <n v="1000879"/>
    <x v="306"/>
    <s v="MATERIA PRIMA"/>
    <s v="COMPRAS"/>
    <s v="ALIMENTOS"/>
    <s v="A. SECOS E CONSERVAS"/>
    <x v="2"/>
    <n v="4.5"/>
    <n v="10.73"/>
    <n v="48.284999999999997"/>
    <s v="ATIVO"/>
    <x v="1"/>
    <n v="2026"/>
    <s v="Estoque Final"/>
    <s v="CUSTOS DOS PRODUTOS VENDIDOS"/>
  </r>
  <r>
    <s v="MADONNA CUCINA"/>
    <d v="2026-02-28T00:00:00"/>
    <n v="1000288"/>
    <x v="307"/>
    <s v="MATERIA PRIMA"/>
    <s v="COMPRAS"/>
    <s v="ALIMENTOS"/>
    <s v="A. SECOS E CONSERVAS"/>
    <x v="2"/>
    <n v="4.5"/>
    <n v="15.7768"/>
    <n v="70.995599999999996"/>
    <s v="ATIVO"/>
    <x v="1"/>
    <n v="2026"/>
    <s v="Estoque Final"/>
    <s v="CUSTOS DOS PRODUTOS VENDIDOS"/>
  </r>
  <r>
    <s v="MADONNA CUCINA"/>
    <d v="2026-02-28T00:00:00"/>
    <n v="1000517"/>
    <x v="308"/>
    <s v="MATERIA PRIMA"/>
    <s v="COMPRAS"/>
    <s v="ALIMENTOS"/>
    <s v="A. SECOS E CONSERVAS"/>
    <x v="2"/>
    <n v="3"/>
    <n v="40"/>
    <n v="120"/>
    <s v="ATIVO"/>
    <x v="1"/>
    <n v="2026"/>
    <s v="Estoque Final"/>
    <s v="CUSTOS DOS PRODUTOS VENDIDOS"/>
  </r>
  <r>
    <s v="MADONNA CUCINA"/>
    <d v="2026-02-28T00:00:00"/>
    <n v="1000042"/>
    <x v="8"/>
    <s v="MATERIA PRIMA"/>
    <s v="COMPRAS"/>
    <s v="BEBIDAS"/>
    <s v="B. NAO ALCOOLICOS"/>
    <x v="3"/>
    <n v="13"/>
    <n v="14.0283"/>
    <n v="182.36789999999999"/>
    <s v="ATIVO"/>
    <x v="1"/>
    <n v="2026"/>
    <s v="Estoque Final"/>
    <s v="CUSTOS DOS PRODUTOS VENDIDOS"/>
  </r>
  <r>
    <s v="MADONNA CUCINA"/>
    <d v="2026-02-28T00:00:00"/>
    <n v="1000041"/>
    <x v="9"/>
    <s v="MATERIA PRIMA"/>
    <s v="COMPRAS"/>
    <s v="BEBIDAS"/>
    <s v="B. NAO ALCOOLICOS"/>
    <x v="3"/>
    <n v="5"/>
    <n v="15.8"/>
    <n v="79"/>
    <s v="ATIVO"/>
    <x v="1"/>
    <n v="2026"/>
    <s v="Estoque Final"/>
    <s v="CUSTOS DOS PRODUTOS VENDIDOS"/>
  </r>
  <r>
    <s v="MADONNA CUCINA"/>
    <d v="2026-02-28T00:00:00"/>
    <n v="1000309"/>
    <x v="15"/>
    <s v="MATERIA PRIMA"/>
    <s v="COMPRAS"/>
    <s v="BEBIDAS"/>
    <s v="B. ALCOOLICOS"/>
    <x v="5"/>
    <n v="0.4"/>
    <n v="964.56200000000001"/>
    <n v="385.82479999999998"/>
    <s v="ATIVO"/>
    <x v="1"/>
    <n v="2026"/>
    <s v="Estoque Final"/>
    <s v="CUSTOS DOS PRODUTOS VENDIDOS"/>
  </r>
  <r>
    <s v="MADONNA CUCINA"/>
    <d v="2026-02-28T00:00:00"/>
    <n v="1000462"/>
    <x v="17"/>
    <s v="MATERIA PRIMA"/>
    <s v="COMPRAS"/>
    <s v="BEBIDAS"/>
    <s v="B. ALCOOLICOS"/>
    <x v="5"/>
    <n v="4.59"/>
    <n v="48.871200000000002"/>
    <n v="224.31880000000001"/>
    <s v="ATIVO"/>
    <x v="1"/>
    <n v="2026"/>
    <s v="Estoque Final"/>
    <s v="CUSTOS DOS PRODUTOS VENDIDOS"/>
  </r>
  <r>
    <s v="MADONNA CUCINA"/>
    <d v="2026-02-28T00:00:00"/>
    <n v="1000946"/>
    <x v="18"/>
    <s v="MATERIA PRIMA"/>
    <s v="COMPRAS"/>
    <s v="BEBIDAS"/>
    <s v="B. ALCOOLICOS"/>
    <x v="5"/>
    <n v="0.9"/>
    <n v="2.6200000000000001E-2"/>
    <n v="2.3599999999999999E-2"/>
    <s v="ATIVO"/>
    <x v="1"/>
    <n v="2026"/>
    <s v="Estoque Final"/>
    <s v="CUSTOS DOS PRODUTOS VENDIDOS"/>
  </r>
  <r>
    <s v="MADONNA CUCINA"/>
    <d v="2026-02-28T00:00:00"/>
    <n v="1000773"/>
    <x v="19"/>
    <s v="MATERIA PRIMA"/>
    <s v="COMPRAS"/>
    <s v="BEBIDAS"/>
    <s v="B. ALCOOLICOS"/>
    <x v="5"/>
    <n v="14.5"/>
    <n v="140.6"/>
    <n v="2038.7"/>
    <s v="ATIVO"/>
    <x v="1"/>
    <n v="2026"/>
    <s v="Estoque Final"/>
    <s v="CUSTOS DOS PRODUTOS VENDIDOS"/>
  </r>
  <r>
    <s v="MADONNA CUCINA"/>
    <d v="2026-02-28T00:00:00"/>
    <n v="1000464"/>
    <x v="20"/>
    <s v="MATERIA PRIMA"/>
    <s v="COMPRAS"/>
    <s v="BEBIDAS"/>
    <s v="B. ALCOOLICOS"/>
    <x v="5"/>
    <n v="0.75"/>
    <n v="112.96"/>
    <n v="84.72"/>
    <s v="ATIVO"/>
    <x v="1"/>
    <n v="2026"/>
    <s v="Estoque Final"/>
    <s v="CUSTOS DOS PRODUTOS VENDIDOS"/>
  </r>
  <r>
    <s v="MADONNA CUCINA"/>
    <d v="2026-02-28T00:00:00"/>
    <n v="1000566"/>
    <x v="21"/>
    <s v="MATERIA PRIMA"/>
    <s v="COMPRAS"/>
    <s v="BEBIDAS"/>
    <s v="B. ALCOOLICOS"/>
    <x v="5"/>
    <n v="0.6"/>
    <n v="110.7433"/>
    <n v="66.445999999999998"/>
    <s v="ATIVO"/>
    <x v="1"/>
    <n v="2026"/>
    <s v="Estoque Final"/>
    <s v="CUSTOS DOS PRODUTOS VENDIDOS"/>
  </r>
  <r>
    <s v="MADONNA CUCINA"/>
    <d v="2026-02-28T00:00:00"/>
    <n v="1001037"/>
    <x v="22"/>
    <s v="MATERIA PRIMA"/>
    <s v="COMPRAS"/>
    <s v="BEBIDAS"/>
    <s v="B. ALCOOLICOS"/>
    <x v="5"/>
    <n v="0.14799999999999999"/>
    <n v="608"/>
    <n v="89.983999999999995"/>
    <s v="ATIVO"/>
    <x v="1"/>
    <n v="2026"/>
    <s v="Estoque Final"/>
    <s v="CUSTOS DOS PRODUTOS VENDIDOS"/>
  </r>
  <r>
    <s v="MADONNA CUCINA"/>
    <d v="2026-02-28T00:00:00"/>
    <n v="1000943"/>
    <x v="23"/>
    <s v="MATERIA PRIMA"/>
    <s v="COMPRAS"/>
    <s v="BEBIDAS"/>
    <s v="B. ALCOOLICOS"/>
    <x v="5"/>
    <n v="0.75"/>
    <n v="169.8"/>
    <n v="127.35"/>
    <s v="ATIVO"/>
    <x v="1"/>
    <n v="2026"/>
    <s v="Estoque Final"/>
    <s v="CUSTOS DOS PRODUTOS VENDIDOS"/>
  </r>
  <r>
    <s v="MADONNA CUCINA"/>
    <d v="2026-02-28T00:00:00"/>
    <n v="1000945"/>
    <x v="24"/>
    <s v="MATERIA PRIMA"/>
    <s v="COMPRAS"/>
    <s v="BEBIDAS"/>
    <s v="B. ALCOOLICOS"/>
    <x v="5"/>
    <n v="0.7"/>
    <n v="92.942899999999995"/>
    <n v="65.06"/>
    <s v="ATIVO"/>
    <x v="1"/>
    <n v="2026"/>
    <s v="Estoque Final"/>
    <s v="CUSTOS DOS PRODUTOS VENDIDOS"/>
  </r>
  <r>
    <s v="MADONNA CUCINA"/>
    <d v="2026-02-28T00:00:00"/>
    <n v="1000923"/>
    <x v="35"/>
    <s v="MATERIA PRIMA"/>
    <s v="COMPRAS"/>
    <s v="BEBIDAS"/>
    <s v="B. ALCOOLICOS"/>
    <x v="7"/>
    <n v="2.25"/>
    <n v="81.423900000000003"/>
    <n v="183.2038"/>
    <s v="ATIVO"/>
    <x v="1"/>
    <n v="2026"/>
    <s v="Estoque Final"/>
    <s v="CUSTOS DOS PRODUTOS VENDIDOS"/>
  </r>
  <r>
    <s v="MADONNA CUCINA"/>
    <d v="2026-02-28T00:00:00"/>
    <n v="1000922"/>
    <x v="36"/>
    <s v="MATERIA PRIMA"/>
    <s v="COMPRAS"/>
    <s v="BEBIDAS"/>
    <s v="B. ALCOOLICOS"/>
    <x v="7"/>
    <n v="1.5"/>
    <n v="72.138099999999994"/>
    <n v="108.2072"/>
    <s v="ATIVO"/>
    <x v="1"/>
    <n v="2026"/>
    <s v="Estoque Final"/>
    <s v="CUSTOS DOS PRODUTOS VENDIDOS"/>
  </r>
  <r>
    <s v="MADONNA CUCINA"/>
    <d v="2026-02-28T00:00:00"/>
    <n v="1000925"/>
    <x v="37"/>
    <s v="MATERIA PRIMA"/>
    <s v="COMPRAS"/>
    <s v="BEBIDAS"/>
    <s v="B. ALCOOLICOS"/>
    <x v="7"/>
    <n v="1.4"/>
    <n v="149.13999999999999"/>
    <n v="208.79599999999999"/>
    <s v="ATIVO"/>
    <x v="1"/>
    <n v="2026"/>
    <s v="Estoque Final"/>
    <s v="CUSTOS DOS PRODUTOS VENDIDOS"/>
  </r>
  <r>
    <s v="MADONNA CUCINA"/>
    <d v="2026-02-28T00:00:00"/>
    <n v="1000924"/>
    <x v="38"/>
    <s v="MATERIA PRIMA"/>
    <s v="COMPRAS"/>
    <s v="BEBIDAS"/>
    <s v="B. ALCOOLICOS"/>
    <x v="7"/>
    <n v="0.7"/>
    <n v="101.2"/>
    <n v="70.84"/>
    <s v="ATIVO"/>
    <x v="1"/>
    <n v="2026"/>
    <s v="Estoque Final"/>
    <s v="CUSTOS DOS PRODUTOS VENDIDOS"/>
  </r>
  <r>
    <s v="MADONNA CUCINA"/>
    <d v="2026-02-28T00:00:00"/>
    <n v="1000134"/>
    <x v="47"/>
    <s v="MATERIA PRIMA"/>
    <s v="COMPRAS"/>
    <s v="BEBIDAS"/>
    <s v="B. CHAMPANHES E ESPUMANTES"/>
    <x v="8"/>
    <n v="1"/>
    <n v="1655.08"/>
    <n v="1655.08"/>
    <s v="ATIVO"/>
    <x v="1"/>
    <n v="2026"/>
    <s v="Estoque Final"/>
    <s v="CUSTOS DOS PRODUTOS VENDIDOS"/>
  </r>
  <r>
    <s v="MADONNA CUCINA"/>
    <d v="2026-02-28T00:00:00"/>
    <n v="1001225"/>
    <x v="48"/>
    <s v="MATERIA PRIMA"/>
    <s v="COMPRAS"/>
    <s v="BEBIDAS"/>
    <s v="B. CHAMPANHES E ESPUMANTES"/>
    <x v="8"/>
    <n v="1"/>
    <n v="5694.99"/>
    <n v="5694.99"/>
    <s v="ATIVO"/>
    <x v="1"/>
    <n v="2026"/>
    <s v="Estoque Final"/>
    <s v="CUSTOS DOS PRODUTOS VENDIDOS"/>
  </r>
  <r>
    <s v="MADONNA CUCINA"/>
    <d v="2026-02-28T00:00:00"/>
    <n v="1000778"/>
    <x v="49"/>
    <s v="MATERIA PRIMA"/>
    <s v="COMPRAS"/>
    <s v="BEBIDAS"/>
    <s v="B. CHAMPANHES E ESPUMANTES"/>
    <x v="8"/>
    <n v="1"/>
    <n v="385"/>
    <n v="385"/>
    <s v="ATIVO"/>
    <x v="1"/>
    <n v="2026"/>
    <s v="Estoque Final"/>
    <s v="CUSTOS DOS PRODUTOS VENDIDOS"/>
  </r>
  <r>
    <s v="MADONNA CUCINA"/>
    <d v="2026-02-28T00:00:00"/>
    <n v="1000122"/>
    <x v="52"/>
    <s v="MATERIA PRIMA"/>
    <s v="COMPRAS"/>
    <s v="BEBIDAS"/>
    <s v="B. NAO ALCOOLICOS"/>
    <x v="3"/>
    <n v="66"/>
    <n v="3.2202000000000002"/>
    <n v="212.53319999999999"/>
    <s v="ATIVO"/>
    <x v="1"/>
    <n v="2026"/>
    <s v="Estoque Final"/>
    <s v="CUSTOS DOS PRODUTOS VENDIDOS"/>
  </r>
  <r>
    <s v="MADONNA CUCINA"/>
    <d v="2026-02-28T00:00:00"/>
    <n v="1000121"/>
    <x v="53"/>
    <s v="MATERIA PRIMA"/>
    <s v="COMPRAS"/>
    <s v="BEBIDAS"/>
    <s v="B. NAO ALCOOLICOS"/>
    <x v="3"/>
    <n v="44"/>
    <n v="3.2202000000000002"/>
    <n v="141.68879999999999"/>
    <s v="ATIVO"/>
    <x v="1"/>
    <n v="2026"/>
    <s v="Estoque Final"/>
    <s v="CUSTOS DOS PRODUTOS VENDIDOS"/>
  </r>
  <r>
    <s v="MADONNA CUCINA"/>
    <d v="2026-02-28T00:00:00"/>
    <n v="1000984"/>
    <x v="67"/>
    <s v="MATERIA PRIMA"/>
    <s v="COMPRAS"/>
    <s v="BEBIDAS"/>
    <s v="B. CHAMPANHES E ESPUMANTES"/>
    <x v="8"/>
    <n v="2"/>
    <n v="179"/>
    <n v="358"/>
    <s v="ATIVO"/>
    <x v="1"/>
    <n v="2026"/>
    <s v="Estoque Final"/>
    <s v="CUSTOS DOS PRODUTOS VENDIDOS"/>
  </r>
  <r>
    <s v="MADONNA CUCINA"/>
    <d v="2026-02-28T00:00:00"/>
    <n v="1000934"/>
    <x v="68"/>
    <s v="MATERIA PRIMA"/>
    <s v="COMPRAS"/>
    <s v="BEBIDAS"/>
    <s v="B. CHAMPANHES E ESPUMANTES"/>
    <x v="8"/>
    <n v="2"/>
    <n v="160.24"/>
    <n v="320.48"/>
    <s v="ATIVO"/>
    <x v="1"/>
    <n v="2026"/>
    <s v="Estoque Final"/>
    <s v="CUSTOS DOS PRODUTOS VENDIDOS"/>
  </r>
  <r>
    <s v="MADONNA CUCINA"/>
    <d v="2026-02-28T00:00:00"/>
    <n v="1000449"/>
    <x v="69"/>
    <s v="MATERIA PRIMA"/>
    <s v="COMPRAS"/>
    <s v="BEBIDAS"/>
    <s v="B. CHAMPANHES E ESPUMANTES"/>
    <x v="8"/>
    <n v="26.2"/>
    <n v="34.577599999999997"/>
    <n v="905.93309999999997"/>
    <s v="ATIVO"/>
    <x v="1"/>
    <n v="2026"/>
    <s v="Estoque Final"/>
    <s v="CUSTOS DOS PRODUTOS VENDIDOS"/>
  </r>
  <r>
    <s v="MADONNA CUCINA"/>
    <d v="2026-02-28T00:00:00"/>
    <n v="1000940"/>
    <x v="70"/>
    <s v="MATERIA PRIMA"/>
    <s v="COMPRAS"/>
    <s v="BEBIDAS"/>
    <s v="B. CHAMPANHES E ESPUMANTES"/>
    <x v="8"/>
    <n v="9"/>
    <n v="95.521799999999999"/>
    <n v="859.69619999999998"/>
    <s v="ATIVO"/>
    <x v="1"/>
    <n v="2026"/>
    <s v="Estoque Final"/>
    <s v="CUSTOS DOS PRODUTOS VENDIDOS"/>
  </r>
  <r>
    <s v="MADONNA CUCINA"/>
    <d v="2026-02-28T00:00:00"/>
    <n v="1000936"/>
    <x v="71"/>
    <s v="MATERIA PRIMA"/>
    <s v="COMPRAS"/>
    <s v="BEBIDAS"/>
    <s v="B. CHAMPANHES E ESPUMANTES"/>
    <x v="8"/>
    <n v="1"/>
    <n v="2458.9899999999998"/>
    <n v="2458.9899999999998"/>
    <s v="ATIVO"/>
    <x v="1"/>
    <n v="2026"/>
    <s v="Estoque Final"/>
    <s v="CUSTOS DOS PRODUTOS VENDIDOS"/>
  </r>
  <r>
    <s v="MADONNA CUCINA"/>
    <d v="2026-02-28T00:00:00"/>
    <n v="1001219"/>
    <x v="72"/>
    <s v="MATERIA PRIMA"/>
    <s v="COMPRAS"/>
    <s v="BEBIDAS"/>
    <s v="B. CHAMPANHES E ESPUMANTES"/>
    <x v="8"/>
    <n v="2"/>
    <n v="199.9"/>
    <n v="399.8"/>
    <s v="ATIVO"/>
    <x v="1"/>
    <n v="2026"/>
    <s v="Estoque Final"/>
    <s v="CUSTOS DOS PRODUTOS VENDIDOS"/>
  </r>
  <r>
    <s v="MADONNA CUCINA"/>
    <d v="2026-02-28T00:00:00"/>
    <n v="1000937"/>
    <x v="73"/>
    <s v="MATERIA PRIMA"/>
    <s v="COMPRAS"/>
    <s v="BEBIDAS"/>
    <s v="B. CHAMPANHES E ESPUMANTES"/>
    <x v="8"/>
    <n v="1"/>
    <n v="890"/>
    <n v="890"/>
    <s v="ATIVO"/>
    <x v="1"/>
    <n v="2026"/>
    <s v="Estoque Final"/>
    <s v="CUSTOS DOS PRODUTOS VENDIDOS"/>
  </r>
  <r>
    <s v="MADONNA CUCINA"/>
    <d v="2026-02-28T00:00:00"/>
    <n v="1001052"/>
    <x v="74"/>
    <s v="MATERIA PRIMA"/>
    <s v="COMPRAS"/>
    <s v="BEBIDAS"/>
    <s v="B. CHAMPANHES E ESPUMANTES"/>
    <x v="8"/>
    <n v="4"/>
    <n v="78.900000000000006"/>
    <n v="315.60000000000002"/>
    <s v="ATIVO"/>
    <x v="1"/>
    <n v="2026"/>
    <s v="Estoque Final"/>
    <s v="CUSTOS DOS PRODUTOS VENDIDOS"/>
  </r>
  <r>
    <s v="MADONNA CUCINA"/>
    <d v="2026-02-28T00:00:00"/>
    <n v="1000932"/>
    <x v="75"/>
    <s v="MATERIA PRIMA"/>
    <s v="COMPRAS"/>
    <s v="BEBIDAS"/>
    <s v="B. CHAMPANHES E ESPUMANTES"/>
    <x v="8"/>
    <n v="2"/>
    <n v="88.9422"/>
    <n v="177.8844"/>
    <s v="ATIVO"/>
    <x v="1"/>
    <n v="2026"/>
    <s v="Estoque Final"/>
    <s v="CUSTOS DOS PRODUTOS VENDIDOS"/>
  </r>
  <r>
    <s v="MADONNA CUCINA"/>
    <d v="2026-02-28T00:00:00"/>
    <n v="1000933"/>
    <x v="76"/>
    <s v="MATERIA PRIMA"/>
    <s v="COMPRAS"/>
    <s v="BEBIDAS"/>
    <s v="B. CHAMPANHES E ESPUMANTES"/>
    <x v="8"/>
    <n v="2"/>
    <n v="101.1735"/>
    <n v="202.34700000000001"/>
    <s v="ATIVO"/>
    <x v="1"/>
    <n v="2026"/>
    <s v="Estoque Final"/>
    <s v="CUSTOS DOS PRODUTOS VENDIDOS"/>
  </r>
  <r>
    <s v="MADONNA CUCINA"/>
    <d v="2026-02-28T00:00:00"/>
    <n v="1001021"/>
    <x v="428"/>
    <s v="MATERIA PRIMA"/>
    <s v="COMPRAS"/>
    <s v="BEBIDAS"/>
    <s v="B. NAO ALCOOLICOS"/>
    <x v="3"/>
    <n v="100"/>
    <n v="3.1873"/>
    <n v="318.73"/>
    <s v="ATIVO"/>
    <x v="1"/>
    <n v="2026"/>
    <s v="Estoque Final"/>
    <s v="CUSTOS DOS PRODUTOS VENDIDOS"/>
  </r>
  <r>
    <s v="MADONNA CUCINA"/>
    <d v="2026-02-28T00:00:00"/>
    <n v="1000938"/>
    <x v="97"/>
    <s v="MATERIA PRIMA"/>
    <s v="COMPRAS"/>
    <s v="BEBIDAS"/>
    <s v="B. ALCOOLICOS"/>
    <x v="5"/>
    <n v="0.7"/>
    <n v="357.3143"/>
    <n v="250.12"/>
    <s v="ATIVO"/>
    <x v="1"/>
    <n v="2026"/>
    <s v="Estoque Final"/>
    <s v="CUSTOS DOS PRODUTOS VENDIDOS"/>
  </r>
  <r>
    <s v="MADONNA CUCINA"/>
    <d v="2026-02-28T00:00:00"/>
    <n v="1000939"/>
    <x v="98"/>
    <s v="MATERIA PRIMA"/>
    <s v="COMPRAS"/>
    <s v="BEBIDAS"/>
    <s v="B. ALCOOLICOS"/>
    <x v="5"/>
    <n v="0.7"/>
    <n v="713.15710000000001"/>
    <n v="499.21"/>
    <s v="ATIVO"/>
    <x v="1"/>
    <n v="2026"/>
    <s v="Estoque Final"/>
    <s v="CUSTOS DOS PRODUTOS VENDIDOS"/>
  </r>
  <r>
    <s v="MADONNA CUCINA"/>
    <d v="2026-02-28T00:00:00"/>
    <n v="1000448"/>
    <x v="99"/>
    <s v="MATERIA PRIMA"/>
    <s v="COMPRAS"/>
    <s v="BEBIDAS"/>
    <s v="B. ALCOOLICOS"/>
    <x v="12"/>
    <n v="1.5"/>
    <n v="99.406000000000006"/>
    <n v="149.10900000000001"/>
    <s v="ATIVO"/>
    <x v="1"/>
    <n v="2026"/>
    <s v="Estoque Final"/>
    <s v="CUSTOS DOS PRODUTOS VENDIDOS"/>
  </r>
  <r>
    <s v="MADONNA CUCINA"/>
    <d v="2026-02-28T00:00:00"/>
    <n v="1000495"/>
    <x v="100"/>
    <s v="MATERIA PRIMA"/>
    <s v="COMPRAS"/>
    <s v="BEBIDAS"/>
    <s v="B. ALCOOLICOS"/>
    <x v="12"/>
    <n v="0.4"/>
    <n v="220.66669999999999"/>
    <n v="88.2667"/>
    <s v="ATIVO"/>
    <x v="1"/>
    <n v="2026"/>
    <s v="Estoque Final"/>
    <s v="CUSTOS DOS PRODUTOS VENDIDOS"/>
  </r>
  <r>
    <s v="MADONNA CUCINA"/>
    <d v="2026-02-28T00:00:00"/>
    <n v="1000941"/>
    <x v="101"/>
    <s v="MATERIA PRIMA"/>
    <s v="COMPRAS"/>
    <s v="BEBIDAS"/>
    <s v="B. ALCOOLICOS"/>
    <x v="12"/>
    <n v="0.65"/>
    <n v="271.65710000000001"/>
    <n v="176.5771"/>
    <s v="ATIVO"/>
    <x v="1"/>
    <n v="2026"/>
    <s v="Estoque Final"/>
    <s v="CUSTOS DOS PRODUTOS VENDIDOS"/>
  </r>
  <r>
    <s v="MADONNA CUCINA"/>
    <d v="2026-02-28T00:00:00"/>
    <n v="1000957"/>
    <x v="102"/>
    <s v="MATERIA PRIMA"/>
    <s v="COMPRAS"/>
    <s v="BEBIDAS"/>
    <s v="B. NAO ALCOOLICOS"/>
    <x v="3"/>
    <n v="8.5"/>
    <n v="34.799999999999997"/>
    <n v="295.8"/>
    <s v="ATIVO"/>
    <x v="1"/>
    <n v="2026"/>
    <s v="Estoque Final"/>
    <s v="CUSTOS DOS PRODUTOS VENDIDOS"/>
  </r>
  <r>
    <s v="MADONNA CUCINA"/>
    <d v="2026-02-28T00:00:00"/>
    <n v="1000056"/>
    <x v="108"/>
    <s v="MATERIA PRIMA"/>
    <s v="COMPRAS"/>
    <s v="BEBIDAS"/>
    <s v="B. ALCOOLICOS"/>
    <x v="14"/>
    <n v="1.8"/>
    <n v="194.1986"/>
    <n v="349.5575"/>
    <s v="ATIVO"/>
    <x v="1"/>
    <n v="2026"/>
    <s v="Estoque Final"/>
    <s v="CUSTOS DOS PRODUTOS VENDIDOS"/>
  </r>
  <r>
    <s v="MADONNA CUCINA"/>
    <d v="2026-02-28T00:00:00"/>
    <n v="1000947"/>
    <x v="109"/>
    <s v="MATERIA PRIMA"/>
    <s v="COMPRAS"/>
    <s v="BEBIDAS"/>
    <s v="B. ALCOOLICOS"/>
    <x v="14"/>
    <n v="0.7"/>
    <n v="302.56659999999999"/>
    <n v="211.79660000000001"/>
    <s v="ATIVO"/>
    <x v="1"/>
    <n v="2026"/>
    <s v="Estoque Final"/>
    <s v="CUSTOS DOS PRODUTOS VENDIDOS"/>
  </r>
  <r>
    <s v="MADONNA CUCINA"/>
    <d v="2026-02-28T00:00:00"/>
    <n v="1000571"/>
    <x v="110"/>
    <s v="MATERIA PRIMA"/>
    <s v="COMPRAS"/>
    <s v="BEBIDAS"/>
    <s v="B. ALCOOLICOS"/>
    <x v="14"/>
    <n v="0.5"/>
    <n v="143.9222"/>
    <n v="71.961100000000002"/>
    <s v="ATIVO"/>
    <x v="1"/>
    <n v="2026"/>
    <s v="Estoque Final"/>
    <s v="CUSTOS DOS PRODUTOS VENDIDOS"/>
  </r>
  <r>
    <s v="MADONNA CUCINA"/>
    <d v="2026-02-28T00:00:00"/>
    <n v="1001036"/>
    <x v="111"/>
    <s v="MATERIA PRIMA"/>
    <s v="COMPRAS"/>
    <s v="BEBIDAS"/>
    <s v="B. ALCOOLICOS"/>
    <x v="14"/>
    <n v="0.65"/>
    <n v="250.25"/>
    <n v="162.66249999999999"/>
    <s v="ATIVO"/>
    <x v="1"/>
    <n v="2026"/>
    <s v="Estoque Final"/>
    <s v="CUSTOS DOS PRODUTOS VENDIDOS"/>
  </r>
  <r>
    <s v="MADONNA CUCINA"/>
    <d v="2026-02-28T00:00:00"/>
    <n v="1000013"/>
    <x v="112"/>
    <s v="MATERIA PRIMA"/>
    <s v="COMPRAS"/>
    <s v="BEBIDAS"/>
    <s v="B. ALCOOLICOS"/>
    <x v="14"/>
    <n v="1.2"/>
    <n v="177.57149999999999"/>
    <n v="213.08580000000001"/>
    <s v="ATIVO"/>
    <x v="1"/>
    <n v="2026"/>
    <s v="Estoque Final"/>
    <s v="CUSTOS DOS PRODUTOS VENDIDOS"/>
  </r>
  <r>
    <s v="MADONNA CUCINA"/>
    <d v="2026-02-28T00:00:00"/>
    <n v="1000930"/>
    <x v="113"/>
    <s v="MATERIA PRIMA"/>
    <s v="COMPRAS"/>
    <s v="BEBIDAS"/>
    <s v="B. ALCOOLICOS"/>
    <x v="14"/>
    <n v="1.3"/>
    <n v="243.7928"/>
    <n v="316.93060000000003"/>
    <s v="ATIVO"/>
    <x v="1"/>
    <n v="2026"/>
    <s v="Estoque Final"/>
    <s v="CUSTOS DOS PRODUTOS VENDIDOS"/>
  </r>
  <r>
    <s v="MADONNA CUCINA"/>
    <d v="2026-02-28T00:00:00"/>
    <n v="1001035"/>
    <x v="114"/>
    <s v="MATERIA PRIMA"/>
    <s v="COMPRAS"/>
    <s v="BEBIDAS"/>
    <s v="B. ALCOOLICOS"/>
    <x v="14"/>
    <n v="0.75"/>
    <n v="141.94999999999999"/>
    <n v="106.46250000000001"/>
    <s v="ATIVO"/>
    <x v="1"/>
    <n v="2026"/>
    <s v="Estoque Final"/>
    <s v="CUSTOS DOS PRODUTOS VENDIDOS"/>
  </r>
  <r>
    <s v="MADONNA CUCINA"/>
    <d v="2026-02-28T00:00:00"/>
    <n v="1000752"/>
    <x v="115"/>
    <s v="MATERIA PRIMA"/>
    <s v="COMPRAS"/>
    <s v="BEBIDAS"/>
    <s v="B. ALCOOLICOS"/>
    <x v="14"/>
    <n v="0.7"/>
    <n v="141.15639999999999"/>
    <n v="98.8095"/>
    <s v="ATIVO"/>
    <x v="1"/>
    <n v="2026"/>
    <s v="Estoque Final"/>
    <s v="CUSTOS DOS PRODUTOS VENDIDOS"/>
  </r>
  <r>
    <s v="MADONNA CUCINA"/>
    <d v="2026-02-28T00:00:00"/>
    <n v="1001029"/>
    <x v="118"/>
    <s v="MATERIA PRIMA"/>
    <s v="COMPRAS"/>
    <s v="BEBIDAS"/>
    <s v="B. ALCOOLICOS"/>
    <x v="14"/>
    <n v="0.75"/>
    <n v="200"/>
    <n v="150"/>
    <s v="ATIVO"/>
    <x v="1"/>
    <n v="2026"/>
    <s v="Estoque Final"/>
    <s v="CUSTOS DOS PRODUTOS VENDIDOS"/>
  </r>
  <r>
    <s v="MADONNA CUCINA"/>
    <d v="2026-02-28T00:00:00"/>
    <n v="1000567"/>
    <x v="119"/>
    <s v="MATERIA PRIMA"/>
    <s v="COMPRAS"/>
    <s v="BEBIDAS"/>
    <s v="B. ALCOOLICOS"/>
    <x v="14"/>
    <n v="1"/>
    <n v="224.9975"/>
    <n v="224.9975"/>
    <s v="ATIVO"/>
    <x v="1"/>
    <n v="2026"/>
    <s v="Estoque Final"/>
    <s v="CUSTOS DOS PRODUTOS VENDIDOS"/>
  </r>
  <r>
    <s v="MADONNA CUCINA"/>
    <d v="2026-02-28T00:00:00"/>
    <n v="1000482"/>
    <x v="149"/>
    <s v="MATERIA PRIMA"/>
    <s v="COMPRAS"/>
    <s v="BEBIDAS"/>
    <s v="B. NAO ALCOOLICOS"/>
    <x v="3"/>
    <n v="0.9"/>
    <n v="89.35"/>
    <n v="80.415000000000006"/>
    <s v="ATIVO"/>
    <x v="1"/>
    <n v="2026"/>
    <s v="Estoque Final"/>
    <s v="CUSTOS DOS PRODUTOS VENDIDOS"/>
  </r>
  <r>
    <s v="MADONNA CUCINA"/>
    <d v="2026-02-28T00:00:00"/>
    <n v="1000960"/>
    <x v="429"/>
    <s v="MATERIA PRIMA"/>
    <s v="COMPRAS"/>
    <s v="BEBIDAS"/>
    <s v="B. ALCOOLICOS"/>
    <x v="20"/>
    <n v="1.4"/>
    <n v="45.919400000000003"/>
    <n v="64.287199999999999"/>
    <s v="ATIVO"/>
    <x v="1"/>
    <n v="2026"/>
    <s v="Estoque Final"/>
    <s v="CUSTOS DOS PRODUTOS VENDIDOS"/>
  </r>
  <r>
    <s v="MADONNA CUCINA"/>
    <d v="2026-02-28T00:00:00"/>
    <n v="1000507"/>
    <x v="161"/>
    <s v="MATERIA PRIMA"/>
    <s v="COMPRAS"/>
    <s v="BEBIDAS"/>
    <s v="B. ALCOOLICOS"/>
    <x v="20"/>
    <n v="0.75"/>
    <n v="90.619"/>
    <n v="67.964299999999994"/>
    <s v="ATIVO"/>
    <x v="1"/>
    <n v="2026"/>
    <s v="Estoque Final"/>
    <s v="CUSTOS DOS PRODUTOS VENDIDOS"/>
  </r>
  <r>
    <s v="MADONNA CUCINA"/>
    <d v="2026-02-28T00:00:00"/>
    <n v="1000926"/>
    <x v="162"/>
    <s v="MATERIA PRIMA"/>
    <s v="COMPRAS"/>
    <s v="BEBIDAS"/>
    <s v="B. ALCOOLICOS"/>
    <x v="20"/>
    <n v="0.3"/>
    <n v="215.0428"/>
    <n v="64.512799999999999"/>
    <s v="ATIVO"/>
    <x v="1"/>
    <n v="2026"/>
    <s v="Estoque Final"/>
    <s v="CUSTOS DOS PRODUTOS VENDIDOS"/>
  </r>
  <r>
    <s v="MADONNA CUCINA"/>
    <d v="2026-02-28T00:00:00"/>
    <n v="1000735"/>
    <x v="163"/>
    <s v="MATERIA PRIMA"/>
    <s v="COMPRAS"/>
    <s v="BEBIDAS"/>
    <s v="B. ALCOOLICOS"/>
    <x v="20"/>
    <n v="0.27"/>
    <n v="664.15350000000001"/>
    <n v="179.32140000000001"/>
    <s v="ATIVO"/>
    <x v="1"/>
    <n v="2026"/>
    <s v="Estoque Final"/>
    <s v="CUSTOS DOS PRODUTOS VENDIDOS"/>
  </r>
  <r>
    <s v="MADONNA CUCINA"/>
    <d v="2026-02-28T00:00:00"/>
    <n v="1000483"/>
    <x v="164"/>
    <s v="MATERIA PRIMA"/>
    <s v="COMPRAS"/>
    <s v="BEBIDAS"/>
    <s v="B. ALCOOLICOS"/>
    <x v="5"/>
    <n v="0.15"/>
    <n v="50.959400000000002"/>
    <n v="7.6439000000000004"/>
    <s v="ATIVO"/>
    <x v="1"/>
    <n v="2026"/>
    <s v="Estoque Final"/>
    <s v="CUSTOS DOS PRODUTOS VENDIDOS"/>
  </r>
  <r>
    <s v="MADONNA CUCINA"/>
    <d v="2026-02-28T00:00:00"/>
    <n v="1000968"/>
    <x v="171"/>
    <s v="MATERIA PRIMA"/>
    <s v="COMPRAS"/>
    <s v="BEBIDAS"/>
    <s v="B. NAO ALCOOLICOS"/>
    <x v="3"/>
    <n v="5.75"/>
    <n v="15.9"/>
    <n v="91.424999999999997"/>
    <s v="ATIVO"/>
    <x v="1"/>
    <n v="2026"/>
    <s v="Estoque Final"/>
    <s v="CUSTOS DOS PRODUTOS VENDIDOS"/>
  </r>
  <r>
    <s v="MADONNA CUCINA"/>
    <d v="2026-02-28T00:00:00"/>
    <n v="1000493"/>
    <x v="173"/>
    <s v="MATERIA PRIMA"/>
    <s v="COMPRAS"/>
    <s v="BEBIDAS"/>
    <s v="B. NAO ALCOOLICOS"/>
    <x v="3"/>
    <n v="2.75"/>
    <n v="24.9"/>
    <n v="68.474999999999994"/>
    <s v="ATIVO"/>
    <x v="1"/>
    <n v="2026"/>
    <s v="Estoque Final"/>
    <s v="CUSTOS DOS PRODUTOS VENDIDOS"/>
  </r>
  <r>
    <s v="MADONNA CUCINA"/>
    <d v="2026-02-28T00:00:00"/>
    <n v="1000916"/>
    <x v="430"/>
    <s v="MATERIA PRIMA"/>
    <s v="COMPRAS"/>
    <s v="BEBIDAS"/>
    <s v="B. NAO ALCOOLICOS"/>
    <x v="3"/>
    <n v="2.7"/>
    <n v="8.9901"/>
    <n v="24.273299999999999"/>
    <s v="ATIVO"/>
    <x v="1"/>
    <n v="2026"/>
    <s v="Estoque Final"/>
    <s v="CUSTOS DOS PRODUTOS VENDIDOS"/>
  </r>
  <r>
    <s v="MADONNA CUCINA"/>
    <d v="2026-02-28T00:00:00"/>
    <n v="1000931"/>
    <x v="179"/>
    <s v="MATERIA PRIMA"/>
    <s v="COMPRAS"/>
    <s v="BEBIDAS"/>
    <s v="B. ALCOOLICOS"/>
    <x v="21"/>
    <n v="0.7"/>
    <n v="2333.4933000000001"/>
    <n v="1633.4453000000001"/>
    <s v="ATIVO"/>
    <x v="1"/>
    <n v="2026"/>
    <s v="Estoque Final"/>
    <s v="CUSTOS DOS PRODUTOS VENDIDOS"/>
  </r>
  <r>
    <s v="MADONNA CUCINA"/>
    <d v="2026-02-28T00:00:00"/>
    <n v="1001027"/>
    <x v="180"/>
    <s v="MATERIA PRIMA"/>
    <s v="COMPRAS"/>
    <s v="BEBIDAS"/>
    <s v="B. ALCOOLICOS"/>
    <x v="21"/>
    <n v="0.2"/>
    <n v="357.99"/>
    <n v="71.597999999999999"/>
    <s v="ATIVO"/>
    <x v="1"/>
    <n v="2026"/>
    <s v="Estoque Final"/>
    <s v="CUSTOS DOS PRODUTOS VENDIDOS"/>
  </r>
  <r>
    <s v="MADONNA CUCINA"/>
    <d v="2026-02-28T00:00:00"/>
    <n v="1000594"/>
    <x v="181"/>
    <s v="MATERIA PRIMA"/>
    <s v="COMPRAS"/>
    <s v="BEBIDAS"/>
    <s v="B. ALCOOLICOS"/>
    <x v="21"/>
    <n v="1.1000000000000001"/>
    <n v="274.8"/>
    <n v="302.27999999999997"/>
    <s v="ATIVO"/>
    <x v="1"/>
    <n v="2026"/>
    <s v="Estoque Final"/>
    <s v="CUSTOS DOS PRODUTOS VENDIDOS"/>
  </r>
  <r>
    <s v="MADONNA CUCINA"/>
    <d v="2026-02-28T00:00:00"/>
    <n v="1000911"/>
    <x v="182"/>
    <s v="MATERIA PRIMA"/>
    <s v="COMPRAS"/>
    <s v="BEBIDAS"/>
    <s v="B. ALCOOLICOS"/>
    <x v="21"/>
    <n v="1.5"/>
    <n v="445.6"/>
    <n v="668.4"/>
    <s v="ATIVO"/>
    <x v="1"/>
    <n v="2026"/>
    <s v="Estoque Final"/>
    <s v="CUSTOS DOS PRODUTOS VENDIDOS"/>
  </r>
  <r>
    <s v="MADONNA CUCINA"/>
    <d v="2026-02-28T00:00:00"/>
    <n v="1000029"/>
    <x v="187"/>
    <s v="MATERIA PRIMA"/>
    <s v="COMPRAS"/>
    <s v="BEBIDAS"/>
    <s v="B. NAO ALCOOLICOS"/>
    <x v="3"/>
    <n v="12"/>
    <n v="3.0691999999999999"/>
    <n v="36.830399999999997"/>
    <s v="ATIVO"/>
    <x v="1"/>
    <n v="2026"/>
    <s v="Estoque Final"/>
    <s v="CUSTOS DOS PRODUTOS VENDIDOS"/>
  </r>
  <r>
    <s v="MADONNA CUCINA"/>
    <d v="2026-02-28T00:00:00"/>
    <n v="1000030"/>
    <x v="188"/>
    <s v="MATERIA PRIMA"/>
    <s v="COMPRAS"/>
    <s v="BEBIDAS"/>
    <s v="B. NAO ALCOOLICOS"/>
    <x v="3"/>
    <n v="14"/>
    <n v="3.0691999999999999"/>
    <n v="42.968800000000002"/>
    <s v="ATIVO"/>
    <x v="1"/>
    <n v="2026"/>
    <s v="Estoque Final"/>
    <s v="CUSTOS DOS PRODUTOS VENDIDOS"/>
  </r>
  <r>
    <s v="MADONNA CUCINA"/>
    <d v="2026-02-28T00:00:00"/>
    <n v="1001013"/>
    <x v="190"/>
    <s v="MATERIA PRIMA"/>
    <s v="COMPRAS"/>
    <s v="BEBIDAS"/>
    <s v="B. VINHOS"/>
    <x v="22"/>
    <n v="13"/>
    <n v="216.9023"/>
    <n v="2819.7298999999998"/>
    <s v="ATIVO"/>
    <x v="1"/>
    <n v="2026"/>
    <s v="Estoque Final"/>
    <s v="CUSTOS DOS PRODUTOS VENDIDOS"/>
  </r>
  <r>
    <s v="MADONNA CUCINA"/>
    <d v="2026-02-28T00:00:00"/>
    <n v="1001002"/>
    <x v="191"/>
    <s v="MATERIA PRIMA"/>
    <s v="COMPRAS"/>
    <s v="BEBIDAS"/>
    <s v="B. VINHOS"/>
    <x v="22"/>
    <n v="2"/>
    <n v="129.84"/>
    <n v="259.68"/>
    <s v="ATIVO"/>
    <x v="1"/>
    <n v="2026"/>
    <s v="Estoque Final"/>
    <s v="CUSTOS DOS PRODUTOS VENDIDOS"/>
  </r>
  <r>
    <s v="MADONNA CUCINA"/>
    <d v="2026-02-28T00:00:00"/>
    <n v="1001071"/>
    <x v="192"/>
    <s v="MATERIA PRIMA"/>
    <s v="COMPRAS"/>
    <s v="BEBIDAS"/>
    <s v="B. VINHOS"/>
    <x v="22"/>
    <n v="2"/>
    <n v="156.33000000000001"/>
    <n v="312.66000000000003"/>
    <s v="ATIVO"/>
    <x v="1"/>
    <n v="2026"/>
    <s v="Estoque Final"/>
    <s v="CUSTOS DOS PRODUTOS VENDIDOS"/>
  </r>
  <r>
    <s v="MADONNA CUCINA"/>
    <d v="2026-02-28T00:00:00"/>
    <n v="1001001"/>
    <x v="193"/>
    <s v="MATERIA PRIMA"/>
    <s v="COMPRAS"/>
    <s v="BEBIDAS"/>
    <s v="B. VINHOS"/>
    <x v="22"/>
    <n v="1"/>
    <n v="155.88999999999999"/>
    <n v="155.88999999999999"/>
    <s v="ATIVO"/>
    <x v="1"/>
    <n v="2026"/>
    <s v="Estoque Final"/>
    <s v="CUSTOS DOS PRODUTOS VENDIDOS"/>
  </r>
  <r>
    <s v="MADONNA CUCINA"/>
    <d v="2026-02-28T00:00:00"/>
    <n v="1001006"/>
    <x v="194"/>
    <s v="MATERIA PRIMA"/>
    <s v="COMPRAS"/>
    <s v="BEBIDAS"/>
    <s v="B. VINHOS"/>
    <x v="22"/>
    <n v="2"/>
    <n v="134.18"/>
    <n v="268.36"/>
    <s v="ATIVO"/>
    <x v="1"/>
    <n v="2026"/>
    <s v="Estoque Final"/>
    <s v="CUSTOS DOS PRODUTOS VENDIDOS"/>
  </r>
  <r>
    <s v="MADONNA CUCINA"/>
    <d v="2026-02-28T00:00:00"/>
    <n v="1001206"/>
    <x v="195"/>
    <s v="MATERIA PRIMA"/>
    <s v="COMPRAS"/>
    <s v="BEBIDAS"/>
    <s v="B. VINHOS"/>
    <x v="22"/>
    <n v="3"/>
    <n v="153.69"/>
    <n v="461.07"/>
    <s v="ATIVO"/>
    <x v="1"/>
    <n v="2026"/>
    <s v="Estoque Final"/>
    <s v="CUSTOS DOS PRODUTOS VENDIDOS"/>
  </r>
  <r>
    <s v="MADONNA CUCINA"/>
    <d v="2026-02-28T00:00:00"/>
    <n v="1001086"/>
    <x v="196"/>
    <s v="MATERIA PRIMA"/>
    <s v="COMPRAS"/>
    <s v="BEBIDAS"/>
    <s v="B. VINHOS"/>
    <x v="22"/>
    <n v="4"/>
    <n v="492.815"/>
    <n v="1971.26"/>
    <s v="ATIVO"/>
    <x v="1"/>
    <n v="2026"/>
    <s v="Estoque Final"/>
    <s v="CUSTOS DOS PRODUTOS VENDIDOS"/>
  </r>
  <r>
    <s v="MADONNA CUCINA"/>
    <d v="2026-02-28T00:00:00"/>
    <n v="1001204"/>
    <x v="197"/>
    <s v="MATERIA PRIMA"/>
    <s v="COMPRAS"/>
    <s v="BEBIDAS"/>
    <s v="B. VINHOS"/>
    <x v="22"/>
    <n v="4"/>
    <n v="93.24"/>
    <n v="372.96"/>
    <s v="ATIVO"/>
    <x v="1"/>
    <n v="2026"/>
    <s v="Estoque Final"/>
    <s v="CUSTOS DOS PRODUTOS VENDIDOS"/>
  </r>
  <r>
    <s v="MADONNA CUCINA"/>
    <d v="2026-02-28T00:00:00"/>
    <n v="1001070"/>
    <x v="198"/>
    <s v="MATERIA PRIMA"/>
    <s v="COMPRAS"/>
    <s v="BEBIDAS"/>
    <s v="B. VINHOS"/>
    <x v="22"/>
    <n v="2"/>
    <n v="138.18"/>
    <n v="276.36"/>
    <s v="ATIVO"/>
    <x v="1"/>
    <n v="2026"/>
    <s v="Estoque Final"/>
    <s v="CUSTOS DOS PRODUTOS VENDIDOS"/>
  </r>
  <r>
    <s v="MADONNA CUCINA"/>
    <d v="2026-02-28T00:00:00"/>
    <n v="1000081"/>
    <x v="199"/>
    <s v="MATERIA PRIMA"/>
    <s v="COMPRAS"/>
    <s v="BEBIDAS"/>
    <s v="B. VINHOS"/>
    <x v="22"/>
    <n v="8"/>
    <n v="80.9375"/>
    <n v="647.5"/>
    <s v="ATIVO"/>
    <x v="1"/>
    <n v="2026"/>
    <s v="Estoque Final"/>
    <s v="CUSTOS DOS PRODUTOS VENDIDOS"/>
  </r>
  <r>
    <s v="MADONNA CUCINA"/>
    <d v="2026-02-28T00:00:00"/>
    <n v="1001211"/>
    <x v="200"/>
    <s v="MATERIA PRIMA"/>
    <s v="COMPRAS"/>
    <s v="BEBIDAS"/>
    <s v="B. VINHOS"/>
    <x v="22"/>
    <n v="2"/>
    <n v="451.02"/>
    <n v="902.04"/>
    <s v="ATIVO"/>
    <x v="1"/>
    <n v="2026"/>
    <s v="Estoque Final"/>
    <s v="CUSTOS DOS PRODUTOS VENDIDOS"/>
  </r>
  <r>
    <s v="MADONNA CUCINA"/>
    <d v="2026-02-28T00:00:00"/>
    <n v="1000987"/>
    <x v="201"/>
    <s v="MATERIA PRIMA"/>
    <s v="COMPRAS"/>
    <s v="BEBIDAS"/>
    <s v="B. VINHOS"/>
    <x v="22"/>
    <n v="2"/>
    <n v="234.06"/>
    <n v="468.12"/>
    <s v="ATIVO"/>
    <x v="1"/>
    <n v="2026"/>
    <s v="Estoque Final"/>
    <s v="CUSTOS DOS PRODUTOS VENDIDOS"/>
  </r>
  <r>
    <s v="MADONNA CUCINA"/>
    <d v="2026-02-28T00:00:00"/>
    <n v="1000998"/>
    <x v="202"/>
    <s v="MATERIA PRIMA"/>
    <s v="COMPRAS"/>
    <s v="BEBIDAS"/>
    <s v="B. VINHOS"/>
    <x v="22"/>
    <n v="2"/>
    <n v="197.59"/>
    <n v="395.18"/>
    <s v="ATIVO"/>
    <x v="1"/>
    <n v="2026"/>
    <s v="Estoque Final"/>
    <s v="CUSTOS DOS PRODUTOS VENDIDOS"/>
  </r>
  <r>
    <s v="MADONNA CUCINA"/>
    <d v="2026-02-28T00:00:00"/>
    <n v="1001005"/>
    <x v="203"/>
    <s v="MATERIA PRIMA"/>
    <s v="COMPRAS"/>
    <s v="BEBIDAS"/>
    <s v="B. VINHOS"/>
    <x v="22"/>
    <n v="2"/>
    <n v="203.66"/>
    <n v="407.32"/>
    <s v="ATIVO"/>
    <x v="1"/>
    <n v="2026"/>
    <s v="Estoque Final"/>
    <s v="CUSTOS DOS PRODUTOS VENDIDOS"/>
  </r>
  <r>
    <s v="MADONNA CUCINA"/>
    <d v="2026-02-28T00:00:00"/>
    <n v="1001104"/>
    <x v="204"/>
    <s v="MATERIA PRIMA"/>
    <s v="COMPRAS"/>
    <s v="BEBIDAS"/>
    <s v="B. VINHOS"/>
    <x v="22"/>
    <n v="1"/>
    <n v="129.21799999999999"/>
    <n v="129.21799999999999"/>
    <s v="ATIVO"/>
    <x v="1"/>
    <n v="2026"/>
    <s v="Estoque Final"/>
    <s v="CUSTOS DOS PRODUTOS VENDIDOS"/>
  </r>
  <r>
    <s v="MADONNA CUCINA"/>
    <d v="2026-02-28T00:00:00"/>
    <n v="1001210"/>
    <x v="431"/>
    <s v="MATERIA PRIMA"/>
    <s v="COMPRAS"/>
    <s v="BEBIDAS"/>
    <s v="B. VINHOS"/>
    <x v="22"/>
    <n v="2"/>
    <n v="262.83"/>
    <n v="525.66"/>
    <s v="ATIVO"/>
    <x v="1"/>
    <n v="2026"/>
    <s v="Estoque Final"/>
    <s v="CUSTOS DOS PRODUTOS VENDIDOS"/>
  </r>
  <r>
    <s v="MADONNA CUCINA"/>
    <d v="2026-02-28T00:00:00"/>
    <n v="1001051"/>
    <x v="205"/>
    <s v="MATERIA PRIMA"/>
    <s v="COMPRAS"/>
    <s v="BEBIDAS"/>
    <s v="B. VINHOS"/>
    <x v="22"/>
    <n v="1"/>
    <n v="575.95000000000005"/>
    <n v="575.95000000000005"/>
    <s v="ATIVO"/>
    <x v="1"/>
    <n v="2026"/>
    <s v="Estoque Final"/>
    <s v="CUSTOS DOS PRODUTOS VENDIDOS"/>
  </r>
  <r>
    <s v="MADONNA CUCINA"/>
    <d v="2026-02-28T00:00:00"/>
    <n v="1001105"/>
    <x v="206"/>
    <s v="MATERIA PRIMA"/>
    <s v="COMPRAS"/>
    <s v="BEBIDAS"/>
    <s v="B. VINHOS"/>
    <x v="22"/>
    <n v="2"/>
    <n v="275.75"/>
    <n v="551.5"/>
    <s v="ATIVO"/>
    <x v="1"/>
    <n v="2026"/>
    <s v="Estoque Final"/>
    <s v="CUSTOS DOS PRODUTOS VENDIDOS"/>
  </r>
  <r>
    <s v="MADONNA CUCINA"/>
    <d v="2026-02-28T00:00:00"/>
    <n v="1001050"/>
    <x v="207"/>
    <s v="MATERIA PRIMA"/>
    <s v="COMPRAS"/>
    <s v="BEBIDAS"/>
    <s v="B. VINHOS"/>
    <x v="22"/>
    <n v="1"/>
    <n v="372.44"/>
    <n v="372.44"/>
    <s v="ATIVO"/>
    <x v="1"/>
    <n v="2026"/>
    <s v="Estoque Final"/>
    <s v="CUSTOS DOS PRODUTOS VENDIDOS"/>
  </r>
  <r>
    <s v="MADONNA CUCINA"/>
    <d v="2026-02-28T00:00:00"/>
    <n v="1000914"/>
    <x v="432"/>
    <s v="MATERIA PRIMA"/>
    <s v="COMPRAS"/>
    <s v="BEBIDAS"/>
    <s v="B. VINHOS"/>
    <x v="22"/>
    <n v="0.52"/>
    <n v="103.82940000000001"/>
    <n v="53.991300000000003"/>
    <s v="ATIVO"/>
    <x v="1"/>
    <n v="2026"/>
    <s v="Estoque Final"/>
    <s v="CUSTOS DOS PRODUTOS VENDIDOS"/>
  </r>
  <r>
    <s v="MADONNA CUCINA"/>
    <d v="2026-02-28T00:00:00"/>
    <n v="1000102"/>
    <x v="208"/>
    <s v="MATERIA PRIMA"/>
    <s v="COMPRAS"/>
    <s v="BEBIDAS"/>
    <s v="B. VINHOS"/>
    <x v="22"/>
    <n v="4"/>
    <n v="268.5675"/>
    <n v="1074.27"/>
    <s v="ATIVO"/>
    <x v="1"/>
    <n v="2026"/>
    <s v="Estoque Final"/>
    <s v="CUSTOS DOS PRODUTOS VENDIDOS"/>
  </r>
  <r>
    <s v="MADONNA CUCINA"/>
    <d v="2026-02-28T00:00:00"/>
    <n v="1001107"/>
    <x v="209"/>
    <s v="MATERIA PRIMA"/>
    <s v="COMPRAS"/>
    <s v="BEBIDAS"/>
    <s v="B. VINHOS"/>
    <x v="22"/>
    <n v="2"/>
    <n v="125.94"/>
    <n v="251.88"/>
    <s v="ATIVO"/>
    <x v="1"/>
    <n v="2026"/>
    <s v="Estoque Final"/>
    <s v="CUSTOS DOS PRODUTOS VENDIDOS"/>
  </r>
  <r>
    <s v="MADONNA CUCINA"/>
    <d v="2026-02-28T00:00:00"/>
    <n v="1001053"/>
    <x v="210"/>
    <s v="MATERIA PRIMA"/>
    <s v="COMPRAS"/>
    <s v="BEBIDAS"/>
    <s v="B. VINHOS"/>
    <x v="22"/>
    <n v="4"/>
    <n v="109.78"/>
    <n v="439.12"/>
    <s v="ATIVO"/>
    <x v="1"/>
    <n v="2026"/>
    <s v="Estoque Final"/>
    <s v="CUSTOS DOS PRODUTOS VENDIDOS"/>
  </r>
  <r>
    <s v="MADONNA CUCINA"/>
    <d v="2026-02-28T00:00:00"/>
    <n v="1001096"/>
    <x v="211"/>
    <s v="MATERIA PRIMA"/>
    <s v="COMPRAS"/>
    <s v="BEBIDAS"/>
    <s v="B. VINHOS"/>
    <x v="22"/>
    <n v="3"/>
    <n v="170.655"/>
    <n v="511.96499999999997"/>
    <s v="ATIVO"/>
    <x v="1"/>
    <n v="2026"/>
    <s v="Estoque Final"/>
    <s v="CUSTOS DOS PRODUTOS VENDIDOS"/>
  </r>
  <r>
    <s v="MADONNA CUCINA"/>
    <d v="2026-02-28T00:00:00"/>
    <n v="1001103"/>
    <x v="212"/>
    <s v="MATERIA PRIMA"/>
    <s v="COMPRAS"/>
    <s v="BEBIDAS"/>
    <s v="B. VINHOS"/>
    <x v="22"/>
    <n v="3"/>
    <n v="124.41"/>
    <n v="373.23"/>
    <s v="ATIVO"/>
    <x v="1"/>
    <n v="2026"/>
    <s v="Estoque Final"/>
    <s v="CUSTOS DOS PRODUTOS VENDIDOS"/>
  </r>
  <r>
    <s v="MADONNA CUCINA"/>
    <d v="2026-02-28T00:00:00"/>
    <n v="1001072"/>
    <x v="213"/>
    <s v="MATERIA PRIMA"/>
    <s v="COMPRAS"/>
    <s v="BEBIDAS"/>
    <s v="B. VINHOS"/>
    <x v="22"/>
    <n v="3"/>
    <n v="245.35"/>
    <n v="736.05"/>
    <s v="ATIVO"/>
    <x v="1"/>
    <n v="2026"/>
    <s v="Estoque Final"/>
    <s v="CUSTOS DOS PRODUTOS VENDIDOS"/>
  </r>
  <r>
    <s v="MADONNA CUCINA"/>
    <d v="2026-02-28T00:00:00"/>
    <n v="1001214"/>
    <x v="433"/>
    <s v="MATERIA PRIMA"/>
    <s v="COMPRAS"/>
    <s v="BEBIDAS"/>
    <s v="B. VINHOS"/>
    <x v="22"/>
    <n v="2"/>
    <n v="346.5"/>
    <n v="693"/>
    <s v="ATIVO"/>
    <x v="1"/>
    <n v="2026"/>
    <s v="Estoque Final"/>
    <s v="CUSTOS DOS PRODUTOS VENDIDOS"/>
  </r>
  <r>
    <s v="MADONNA CUCINA"/>
    <d v="2026-02-28T00:00:00"/>
    <n v="1001205"/>
    <x v="214"/>
    <s v="MATERIA PRIMA"/>
    <s v="COMPRAS"/>
    <s v="BEBIDAS"/>
    <s v="B. VINHOS"/>
    <x v="22"/>
    <n v="4"/>
    <n v="93.46"/>
    <n v="373.84"/>
    <s v="ATIVO"/>
    <x v="1"/>
    <n v="2026"/>
    <s v="Estoque Final"/>
    <s v="CUSTOS DOS PRODUTOS VENDIDOS"/>
  </r>
  <r>
    <s v="MADONNA CUCINA"/>
    <d v="2026-02-28T00:00:00"/>
    <n v="1000138"/>
    <x v="215"/>
    <s v="MATERIA PRIMA"/>
    <s v="COMPRAS"/>
    <s v="BEBIDAS"/>
    <s v="B. VINHOS"/>
    <x v="22"/>
    <n v="8"/>
    <n v="68.907499999999999"/>
    <n v="551.26"/>
    <s v="ATIVO"/>
    <x v="1"/>
    <n v="2026"/>
    <s v="Estoque Final"/>
    <s v="CUSTOS DOS PRODUTOS VENDIDOS"/>
  </r>
  <r>
    <s v="MADONNA CUCINA"/>
    <d v="2026-02-28T00:00:00"/>
    <n v="1001212"/>
    <x v="216"/>
    <s v="MATERIA PRIMA"/>
    <s v="COMPRAS"/>
    <s v="BEBIDAS"/>
    <s v="B. VINHOS"/>
    <x v="22"/>
    <n v="1"/>
    <n v="375.74"/>
    <n v="375.74"/>
    <s v="ATIVO"/>
    <x v="1"/>
    <n v="2026"/>
    <s v="Estoque Final"/>
    <s v="CUSTOS DOS PRODUTOS VENDIDOS"/>
  </r>
  <r>
    <s v="MADONNA CUCINA"/>
    <d v="2026-02-28T00:00:00"/>
    <n v="1000999"/>
    <x v="218"/>
    <s v="MATERIA PRIMA"/>
    <s v="COMPRAS"/>
    <s v="BEBIDAS"/>
    <s v="B. VINHOS"/>
    <x v="22"/>
    <n v="4"/>
    <n v="127.185"/>
    <n v="508.74"/>
    <s v="ATIVO"/>
    <x v="1"/>
    <n v="2026"/>
    <s v="Estoque Final"/>
    <s v="CUSTOS DOS PRODUTOS VENDIDOS"/>
  </r>
  <r>
    <s v="MADONNA CUCINA"/>
    <d v="2026-02-28T00:00:00"/>
    <n v="1000997"/>
    <x v="219"/>
    <s v="MATERIA PRIMA"/>
    <s v="COMPRAS"/>
    <s v="BEBIDAS"/>
    <s v="B. VINHOS"/>
    <x v="22"/>
    <n v="2"/>
    <n v="142.87"/>
    <n v="285.74"/>
    <s v="ATIVO"/>
    <x v="1"/>
    <n v="2026"/>
    <s v="Estoque Final"/>
    <s v="CUSTOS DOS PRODUTOS VENDIDOS"/>
  </r>
  <r>
    <s v="MADONNA CUCINA"/>
    <d v="2026-02-28T00:00:00"/>
    <n v="1001106"/>
    <x v="220"/>
    <s v="MATERIA PRIMA"/>
    <s v="COMPRAS"/>
    <s v="BEBIDAS"/>
    <s v="B. VINHOS"/>
    <x v="22"/>
    <n v="1"/>
    <n v="189.83330000000001"/>
    <n v="189.83330000000001"/>
    <s v="ATIVO"/>
    <x v="1"/>
    <n v="2026"/>
    <s v="Estoque Final"/>
    <s v="CUSTOS DOS PRODUTOS VENDIDOS"/>
  </r>
  <r>
    <s v="MADONNA CUCINA"/>
    <d v="2026-02-28T00:00:00"/>
    <n v="1001007"/>
    <x v="221"/>
    <s v="MATERIA PRIMA"/>
    <s v="COMPRAS"/>
    <s v="BEBIDAS"/>
    <s v="B. VINHOS"/>
    <x v="22"/>
    <n v="2"/>
    <n v="97.71"/>
    <n v="195.42"/>
    <s v="ATIVO"/>
    <x v="1"/>
    <n v="2026"/>
    <s v="Estoque Final"/>
    <s v="CUSTOS DOS PRODUTOS VENDIDOS"/>
  </r>
  <r>
    <s v="MADONNA CUCINA"/>
    <d v="2026-02-28T00:00:00"/>
    <n v="1001008"/>
    <x v="222"/>
    <s v="MATERIA PRIMA"/>
    <s v="COMPRAS"/>
    <s v="BEBIDAS"/>
    <s v="B. VINHOS"/>
    <x v="22"/>
    <n v="2"/>
    <n v="159.55840000000001"/>
    <n v="319.11680000000001"/>
    <s v="ATIVO"/>
    <x v="1"/>
    <n v="2026"/>
    <s v="Estoque Final"/>
    <s v="CUSTOS DOS PRODUTOS VENDIDOS"/>
  </r>
  <r>
    <s v="MADONNA CUCINA"/>
    <d v="2026-02-28T00:00:00"/>
    <n v="1001004"/>
    <x v="223"/>
    <s v="MATERIA PRIMA"/>
    <s v="COMPRAS"/>
    <s v="BEBIDAS"/>
    <s v="B. VINHOS"/>
    <x v="22"/>
    <n v="3"/>
    <n v="68.908500000000004"/>
    <n v="206.72550000000001"/>
    <s v="ATIVO"/>
    <x v="1"/>
    <n v="2026"/>
    <s v="Estoque Final"/>
    <s v="CUSTOS DOS PRODUTOS VENDIDOS"/>
  </r>
  <r>
    <s v="MADONNA CUCINA"/>
    <d v="2026-02-28T00:00:00"/>
    <n v="1001213"/>
    <x v="224"/>
    <s v="MATERIA PRIMA"/>
    <s v="COMPRAS"/>
    <s v="BEBIDAS"/>
    <s v="B. VINHOS"/>
    <x v="22"/>
    <n v="2"/>
    <n v="262.83"/>
    <n v="525.66"/>
    <s v="ATIVO"/>
    <x v="1"/>
    <n v="2026"/>
    <s v="Estoque Final"/>
    <s v="CUSTOS DOS PRODUTOS VENDIDOS"/>
  </r>
  <r>
    <s v="MADONNA CUCINA"/>
    <d v="2026-02-28T00:00:00"/>
    <n v="1001202"/>
    <x v="225"/>
    <s v="MATERIA PRIMA"/>
    <s v="COMPRAS"/>
    <s v="BEBIDAS"/>
    <s v="B. VINHOS"/>
    <x v="22"/>
    <n v="2"/>
    <n v="335.6"/>
    <n v="671.2"/>
    <s v="ATIVO"/>
    <x v="1"/>
    <n v="2026"/>
    <s v="Estoque Final"/>
    <s v="CUSTOS DOS PRODUTOS VENDIDOS"/>
  </r>
  <r>
    <s v="MADONNA CUCINA"/>
    <d v="2026-02-28T00:00:00"/>
    <n v="1001102"/>
    <x v="226"/>
    <s v="MATERIA PRIMA"/>
    <s v="COMPRAS"/>
    <s v="BEBIDAS"/>
    <s v="B. ALCOOLICOS"/>
    <x v="22"/>
    <n v="1"/>
    <n v="108.675"/>
    <n v="108.675"/>
    <s v="ATIVO"/>
    <x v="1"/>
    <n v="2026"/>
    <s v="Estoque Final"/>
    <s v="CUSTOS DOS PRODUTOS VENDIDOS"/>
  </r>
  <r>
    <s v="MADONNA CUCINA"/>
    <d v="2026-02-28T00:00:00"/>
    <n v="1001000"/>
    <x v="227"/>
    <s v="MATERIA PRIMA"/>
    <s v="COMPRAS"/>
    <s v="BEBIDAS"/>
    <s v="B. VINHOS"/>
    <x v="22"/>
    <n v="2"/>
    <n v="147.41999999999999"/>
    <n v="294.83999999999997"/>
    <s v="ATIVO"/>
    <x v="1"/>
    <n v="2026"/>
    <s v="Estoque Final"/>
    <s v="CUSTOS DOS PRODUTOS VENDIDOS"/>
  </r>
  <r>
    <s v="MADONNA CUCINA"/>
    <d v="2026-02-28T00:00:00"/>
    <n v="1000600"/>
    <x v="228"/>
    <s v="MATERIA PRIMA"/>
    <s v="COMPRAS"/>
    <s v="BEBIDAS"/>
    <s v="B. VINHOS"/>
    <x v="23"/>
    <n v="2"/>
    <n v="219.3"/>
    <n v="438.6"/>
    <s v="ATIVO"/>
    <x v="1"/>
    <n v="2026"/>
    <s v="Estoque Final"/>
    <s v="CUSTOS DOS PRODUTOS VENDIDOS"/>
  </r>
  <r>
    <s v="MADONNA CUCINA"/>
    <d v="2026-02-28T00:00:00"/>
    <n v="1001215"/>
    <x v="229"/>
    <s v="MATERIA PRIMA"/>
    <s v="COMPRAS"/>
    <s v="BEBIDAS"/>
    <s v="B. VINHOS"/>
    <x v="23"/>
    <n v="1"/>
    <n v="187.56"/>
    <n v="187.56"/>
    <s v="ATIVO"/>
    <x v="1"/>
    <n v="2026"/>
    <s v="Estoque Final"/>
    <s v="CUSTOS DOS PRODUTOS VENDIDOS"/>
  </r>
  <r>
    <s v="MADONNA CUCINA"/>
    <d v="2026-02-28T00:00:00"/>
    <n v="1000083"/>
    <x v="230"/>
    <s v="MATERIA PRIMA"/>
    <s v="COMPRAS"/>
    <s v="BEBIDAS"/>
    <s v="B. VINHOS"/>
    <x v="23"/>
    <n v="4"/>
    <n v="82.781800000000004"/>
    <n v="331.12720000000002"/>
    <s v="ATIVO"/>
    <x v="1"/>
    <n v="2026"/>
    <s v="Estoque Final"/>
    <s v="CUSTOS DOS PRODUTOS VENDIDOS"/>
  </r>
  <r>
    <s v="MADONNA CUCINA"/>
    <d v="2026-02-28T00:00:00"/>
    <n v="1001055"/>
    <x v="231"/>
    <s v="MATERIA PRIMA"/>
    <s v="COMPRAS"/>
    <s v="BEBIDAS"/>
    <s v="B. VINHOS"/>
    <x v="23"/>
    <n v="3"/>
    <n v="119.78"/>
    <n v="359.34"/>
    <s v="ATIVO"/>
    <x v="1"/>
    <n v="2026"/>
    <s v="Estoque Final"/>
    <s v="CUSTOS DOS PRODUTOS VENDIDOS"/>
  </r>
  <r>
    <s v="MADONNA CUCINA"/>
    <d v="2026-02-28T00:00:00"/>
    <n v="1001010"/>
    <x v="232"/>
    <s v="MATERIA PRIMA"/>
    <s v="COMPRAS"/>
    <s v="BEBIDAS"/>
    <s v="B. VINHOS"/>
    <x v="23"/>
    <n v="2"/>
    <n v="190.63"/>
    <n v="381.26"/>
    <s v="ATIVO"/>
    <x v="1"/>
    <n v="2026"/>
    <s v="Estoque Final"/>
    <s v="CUSTOS DOS PRODUTOS VENDIDOS"/>
  </r>
  <r>
    <s v="MADONNA CUCINA"/>
    <d v="2026-02-28T00:00:00"/>
    <n v="1001011"/>
    <x v="233"/>
    <s v="MATERIA PRIMA"/>
    <s v="COMPRAS"/>
    <s v="BEBIDAS"/>
    <s v="B. VINHOS"/>
    <x v="23"/>
    <n v="6"/>
    <n v="135.4667"/>
    <n v="812.80020000000002"/>
    <s v="ATIVO"/>
    <x v="1"/>
    <n v="2026"/>
    <s v="Estoque Final"/>
    <s v="CUSTOS DOS PRODUTOS VENDIDOS"/>
  </r>
  <r>
    <s v="MADONNA CUCINA"/>
    <d v="2026-02-28T00:00:00"/>
    <n v="1001009"/>
    <x v="234"/>
    <s v="MATERIA PRIMA"/>
    <s v="COMPRAS"/>
    <s v="BEBIDAS"/>
    <s v="B. VINHOS"/>
    <x v="23"/>
    <n v="1"/>
    <n v="96.41"/>
    <n v="96.41"/>
    <s v="ATIVO"/>
    <x v="1"/>
    <n v="2026"/>
    <s v="Estoque Final"/>
    <s v="CUSTOS DOS PRODUTOS VENDIDOS"/>
  </r>
  <r>
    <s v="MADONNA CUCINA"/>
    <d v="2026-02-28T00:00:00"/>
    <n v="1001073"/>
    <x v="235"/>
    <s v="MATERIA PRIMA"/>
    <s v="COMPRAS"/>
    <s v="BEBIDAS"/>
    <s v="B. VINHOS"/>
    <x v="23"/>
    <n v="2"/>
    <n v="145.7225"/>
    <n v="291.44499999999999"/>
    <s v="ATIVO"/>
    <x v="1"/>
    <n v="2026"/>
    <s v="Estoque Final"/>
    <s v="CUSTOS DOS PRODUTOS VENDIDOS"/>
  </r>
  <r>
    <s v="MADONNA CUCINA"/>
    <d v="2026-02-28T00:00:00"/>
    <n v="1000992"/>
    <x v="236"/>
    <s v="MATERIA PRIMA"/>
    <s v="COMPRAS"/>
    <s v="BEBIDAS"/>
    <s v="B. VINHOS"/>
    <x v="24"/>
    <n v="2"/>
    <n v="221.52500000000001"/>
    <n v="443.05"/>
    <s v="ATIVO"/>
    <x v="1"/>
    <n v="2026"/>
    <s v="Estoque Final"/>
    <s v="CUSTOS DOS PRODUTOS VENDIDOS"/>
  </r>
  <r>
    <s v="MADONNA CUCINA"/>
    <d v="2026-02-28T00:00:00"/>
    <n v="1001034"/>
    <x v="237"/>
    <s v="MATERIA PRIMA"/>
    <s v="COMPRAS"/>
    <s v="BEBIDAS"/>
    <s v="B. VINHOS"/>
    <x v="24"/>
    <n v="2"/>
    <n v="277.02"/>
    <n v="554.04"/>
    <s v="ATIVO"/>
    <x v="1"/>
    <n v="2026"/>
    <s v="Estoque Final"/>
    <s v="CUSTOS DOS PRODUTOS VENDIDOS"/>
  </r>
  <r>
    <s v="MADONNA CUCINA"/>
    <d v="2026-02-28T00:00:00"/>
    <n v="1000993"/>
    <x v="238"/>
    <s v="MATERIA PRIMA"/>
    <s v="COMPRAS"/>
    <s v="BEBIDAS"/>
    <s v="B. VINHOS"/>
    <x v="24"/>
    <n v="3"/>
    <n v="138.28"/>
    <n v="414.84"/>
    <s v="ATIVO"/>
    <x v="1"/>
    <n v="2026"/>
    <s v="Estoque Final"/>
    <s v="CUSTOS DOS PRODUTOS VENDIDOS"/>
  </r>
  <r>
    <s v="MADONNA CUCINA"/>
    <d v="2026-02-28T00:00:00"/>
    <n v="1001059"/>
    <x v="239"/>
    <s v="MATERIA PRIMA"/>
    <s v="COMPRAS"/>
    <s v="BEBIDAS"/>
    <s v="B. VINHOS"/>
    <x v="24"/>
    <n v="3"/>
    <n v="73.533000000000001"/>
    <n v="220.59899999999999"/>
    <s v="ATIVO"/>
    <x v="1"/>
    <n v="2026"/>
    <s v="Estoque Final"/>
    <s v="CUSTOS DOS PRODUTOS VENDIDOS"/>
  </r>
  <r>
    <s v="MADONNA CUCINA"/>
    <d v="2026-02-28T00:00:00"/>
    <n v="1001040"/>
    <x v="240"/>
    <s v="MATERIA PRIMA"/>
    <s v="COMPRAS"/>
    <s v="BEBIDAS"/>
    <s v="B. VINHOS"/>
    <x v="24"/>
    <n v="2"/>
    <n v="304.77"/>
    <n v="609.54"/>
    <s v="ATIVO"/>
    <x v="1"/>
    <n v="2026"/>
    <s v="Estoque Final"/>
    <s v="CUSTOS DOS PRODUTOS VENDIDOS"/>
  </r>
  <r>
    <s v="MADONNA CUCINA"/>
    <d v="2026-02-28T00:00:00"/>
    <n v="1001218"/>
    <x v="241"/>
    <s v="MATERIA PRIMA"/>
    <s v="COMPRAS"/>
    <s v="BEBIDAS"/>
    <s v="B. VINHOS"/>
    <x v="24"/>
    <n v="2"/>
    <n v="626.66"/>
    <n v="1253.32"/>
    <s v="ATIVO"/>
    <x v="1"/>
    <n v="2026"/>
    <s v="Estoque Final"/>
    <s v="CUSTOS DOS PRODUTOS VENDIDOS"/>
  </r>
  <r>
    <s v="MADONNA CUCINA"/>
    <d v="2026-02-28T00:00:00"/>
    <n v="1000144"/>
    <x v="242"/>
    <s v="MATERIA PRIMA"/>
    <s v="COMPRAS"/>
    <s v="BEBIDAS"/>
    <s v="B. VINHOS"/>
    <x v="24"/>
    <n v="4"/>
    <n v="48.564999999999998"/>
    <n v="194.26"/>
    <s v="ATIVO"/>
    <x v="1"/>
    <n v="2026"/>
    <s v="Estoque Final"/>
    <s v="CUSTOS DOS PRODUTOS VENDIDOS"/>
  </r>
  <r>
    <s v="MADONNA CUCINA"/>
    <d v="2026-02-28T00:00:00"/>
    <n v="1001046"/>
    <x v="243"/>
    <s v="MATERIA PRIMA"/>
    <s v="COMPRAS"/>
    <s v="BEBIDAS"/>
    <s v="B. VINHOS"/>
    <x v="24"/>
    <n v="2"/>
    <n v="198.404"/>
    <n v="396.80799999999999"/>
    <s v="ATIVO"/>
    <x v="1"/>
    <n v="2026"/>
    <s v="Estoque Final"/>
    <s v="CUSTOS DOS PRODUTOS VENDIDOS"/>
  </r>
  <r>
    <s v="MADONNA CUCINA"/>
    <d v="2026-02-28T00:00:00"/>
    <n v="1000126"/>
    <x v="244"/>
    <s v="MATERIA PRIMA"/>
    <s v="COMPRAS"/>
    <s v="BEBIDAS"/>
    <s v="B. VINHOS"/>
    <x v="24"/>
    <n v="4"/>
    <n v="94.8125"/>
    <n v="379.25"/>
    <s v="ATIVO"/>
    <x v="1"/>
    <n v="2026"/>
    <s v="Estoque Final"/>
    <s v="CUSTOS DOS PRODUTOS VENDIDOS"/>
  </r>
  <r>
    <s v="MADONNA CUCINA"/>
    <d v="2026-02-28T00:00:00"/>
    <n v="1000991"/>
    <x v="245"/>
    <s v="MATERIA PRIMA"/>
    <s v="COMPRAS"/>
    <s v="BEBIDAS"/>
    <s v="B. VINHOS"/>
    <x v="24"/>
    <n v="2"/>
    <n v="306.16000000000003"/>
    <n v="612.32000000000005"/>
    <s v="ATIVO"/>
    <x v="1"/>
    <n v="2026"/>
    <s v="Estoque Final"/>
    <s v="CUSTOS DOS PRODUTOS VENDIDOS"/>
  </r>
  <r>
    <s v="MADONNA CUCINA"/>
    <d v="2026-02-28T00:00:00"/>
    <n v="1001057"/>
    <x v="246"/>
    <s v="MATERIA PRIMA"/>
    <s v="COMPRAS"/>
    <s v="BEBIDAS"/>
    <s v="B. VINHOS"/>
    <x v="24"/>
    <n v="2"/>
    <n v="87.408500000000004"/>
    <n v="174.81700000000001"/>
    <s v="ATIVO"/>
    <x v="1"/>
    <n v="2026"/>
    <s v="Estoque Final"/>
    <s v="CUSTOS DOS PRODUTOS VENDIDOS"/>
  </r>
  <r>
    <s v="MADONNA CUCINA"/>
    <d v="2026-02-28T00:00:00"/>
    <n v="1001216"/>
    <x v="247"/>
    <s v="MATERIA PRIMA"/>
    <s v="COMPRAS"/>
    <s v="BEBIDAS"/>
    <s v="B. VINHOS"/>
    <x v="23"/>
    <n v="2"/>
    <n v="329.33"/>
    <n v="658.66"/>
    <s v="ATIVO"/>
    <x v="1"/>
    <n v="2026"/>
    <s v="Estoque Final"/>
    <s v="CUSTOS DOS PRODUTOS VENDIDOS"/>
  </r>
  <r>
    <s v="MADONNA CUCINA"/>
    <d v="2026-02-28T00:00:00"/>
    <n v="1001098"/>
    <x v="248"/>
    <s v="MATERIA PRIMA"/>
    <s v="COMPRAS"/>
    <s v="BEBIDAS"/>
    <s v="B. ALCOOLICOS"/>
    <x v="24"/>
    <n v="1"/>
    <n v="249.27330000000001"/>
    <n v="249.27330000000001"/>
    <s v="ATIVO"/>
    <x v="1"/>
    <n v="2026"/>
    <s v="Estoque Final"/>
    <s v="CUSTOS DOS PRODUTOS VENDIDOS"/>
  </r>
  <r>
    <s v="MADONNA CUCINA"/>
    <d v="2026-02-28T00:00:00"/>
    <n v="1001032"/>
    <x v="249"/>
    <s v="MATERIA PRIMA"/>
    <s v="COMPRAS"/>
    <s v="BEBIDAS"/>
    <s v="B. VINHOS"/>
    <x v="24"/>
    <n v="1"/>
    <n v="253.9"/>
    <n v="253.9"/>
    <s v="ATIVO"/>
    <x v="1"/>
    <n v="2026"/>
    <s v="Estoque Final"/>
    <s v="CUSTOS DOS PRODUTOS VENDIDOS"/>
  </r>
  <r>
    <s v="MADONNA CUCINA"/>
    <d v="2026-02-28T00:00:00"/>
    <n v="1000084"/>
    <x v="250"/>
    <s v="MATERIA PRIMA"/>
    <s v="COMPRAS"/>
    <s v="BEBIDAS"/>
    <s v="B. VINHOS"/>
    <x v="24"/>
    <n v="7"/>
    <n v="290.89569999999998"/>
    <n v="2036.2699"/>
    <s v="ATIVO"/>
    <x v="1"/>
    <n v="2026"/>
    <s v="Estoque Final"/>
    <s v="CUSTOS DOS PRODUTOS VENDIDOS"/>
  </r>
  <r>
    <s v="MADONNA CUCINA"/>
    <d v="2026-02-28T00:00:00"/>
    <n v="1000019"/>
    <x v="251"/>
    <s v="MATERIA PRIMA"/>
    <s v="COMPRAS"/>
    <s v="BEBIDAS"/>
    <s v="B. VINHOS"/>
    <x v="24"/>
    <n v="2"/>
    <n v="203.02500000000001"/>
    <n v="406.05"/>
    <s v="ATIVO"/>
    <x v="1"/>
    <n v="2026"/>
    <s v="Estoque Final"/>
    <s v="CUSTOS DOS PRODUTOS VENDIDOS"/>
  </r>
  <r>
    <s v="MADONNA CUCINA"/>
    <d v="2026-02-28T00:00:00"/>
    <n v="1001084"/>
    <x v="252"/>
    <s v="MATERIA PRIMA"/>
    <s v="COMPRAS"/>
    <s v="BEBIDAS"/>
    <s v="B. VINHOS"/>
    <x v="24"/>
    <n v="2"/>
    <n v="190.63499999999999"/>
    <n v="381.27"/>
    <s v="ATIVO"/>
    <x v="1"/>
    <n v="2026"/>
    <s v="Estoque Final"/>
    <s v="CUSTOS DOS PRODUTOS VENDIDOS"/>
  </r>
  <r>
    <s v="MADONNA CUCINA"/>
    <d v="2026-02-28T00:00:00"/>
    <n v="1001033"/>
    <x v="253"/>
    <s v="MATERIA PRIMA"/>
    <s v="COMPRAS"/>
    <s v="BEBIDAS"/>
    <s v="B. VINHOS"/>
    <x v="24"/>
    <n v="1"/>
    <n v="85.561499999999995"/>
    <n v="85.561499999999995"/>
    <s v="ATIVO"/>
    <x v="1"/>
    <n v="2026"/>
    <s v="Estoque Final"/>
    <s v="CUSTOS DOS PRODUTOS VENDIDOS"/>
  </r>
  <r>
    <s v="MADONNA CUCINA"/>
    <d v="2026-02-28T00:00:00"/>
    <n v="1001109"/>
    <x v="254"/>
    <s v="MATERIA PRIMA"/>
    <s v="COMPRAS"/>
    <s v="BEBIDAS"/>
    <s v="B. VINHOS"/>
    <x v="24"/>
    <n v="2"/>
    <n v="203.02500000000001"/>
    <n v="406.05"/>
    <s v="ATIVO"/>
    <x v="1"/>
    <n v="2026"/>
    <s v="Estoque Final"/>
    <s v="CUSTOS DOS PRODUTOS VENDIDOS"/>
  </r>
  <r>
    <s v="MADONNA CUCINA"/>
    <d v="2026-02-28T00:00:00"/>
    <n v="1001217"/>
    <x v="255"/>
    <s v="MATERIA PRIMA"/>
    <s v="COMPRAS"/>
    <s v="BEBIDAS"/>
    <s v="B. VINHOS"/>
    <x v="24"/>
    <n v="1"/>
    <n v="229.9"/>
    <n v="229.9"/>
    <s v="ATIVO"/>
    <x v="1"/>
    <n v="2026"/>
    <s v="Estoque Final"/>
    <s v="CUSTOS DOS PRODUTOS VENDIDOS"/>
  </r>
  <r>
    <s v="MADONNA CUCINA"/>
    <d v="2026-02-28T00:00:00"/>
    <n v="1001200"/>
    <x v="256"/>
    <s v="MATERIA PRIMA"/>
    <s v="COMPRAS"/>
    <s v="BEBIDAS"/>
    <s v="B. VINHOS"/>
    <x v="24"/>
    <n v="3"/>
    <n v="203.66"/>
    <n v="610.98"/>
    <s v="ATIVO"/>
    <x v="1"/>
    <n v="2026"/>
    <s v="Estoque Final"/>
    <s v="CUSTOS DOS PRODUTOS VENDIDOS"/>
  </r>
  <r>
    <s v="MADONNA CUCINA"/>
    <d v="2026-02-28T00:00:00"/>
    <n v="1000754"/>
    <x v="257"/>
    <s v="MATERIA PRIMA"/>
    <s v="COMPRAS"/>
    <s v="BEBIDAS"/>
    <s v="B. VINHOS"/>
    <x v="24"/>
    <n v="0.97499999999999998"/>
    <n v="77.5"/>
    <n v="75.5625"/>
    <s v="ATIVO"/>
    <x v="1"/>
    <n v="2026"/>
    <s v="Estoque Final"/>
    <s v="CUSTOS DOS PRODUTOS VENDIDOS"/>
  </r>
  <r>
    <s v="MADONNA CUCINA"/>
    <d v="2026-02-28T00:00:00"/>
    <n v="1000900"/>
    <x v="258"/>
    <s v="MATERIA PRIMA"/>
    <s v="COMPRAS"/>
    <s v="BEBIDAS"/>
    <s v="B. VINHOS"/>
    <x v="24"/>
    <n v="1"/>
    <n v="582.5489"/>
    <n v="582.5489"/>
    <s v="ATIVO"/>
    <x v="1"/>
    <n v="2026"/>
    <s v="Estoque Final"/>
    <s v="CUSTOS DOS PRODUTOS VENDIDOS"/>
  </r>
  <r>
    <s v="MADONNA CUCINA"/>
    <d v="2026-02-28T00:00:00"/>
    <n v="1001244"/>
    <x v="259"/>
    <s v="MATERIA PRIMA"/>
    <s v="COMPRAS"/>
    <s v="BEBIDAS"/>
    <s v="B. VINHOS"/>
    <x v="24"/>
    <n v="3"/>
    <n v="294.2"/>
    <n v="882.6"/>
    <s v="ATIVO"/>
    <x v="1"/>
    <n v="2026"/>
    <s v="Estoque Final"/>
    <s v="CUSTOS DOS PRODUTOS VENDIDOS"/>
  </r>
  <r>
    <s v="MADONNA CUCINA"/>
    <d v="2026-02-28T00:00:00"/>
    <n v="1001209"/>
    <x v="260"/>
    <s v="MATERIA PRIMA"/>
    <s v="COMPRAS"/>
    <s v="BEBIDAS"/>
    <s v="B. VINHOS"/>
    <x v="24"/>
    <n v="2"/>
    <n v="195"/>
    <n v="390"/>
    <s v="ATIVO"/>
    <x v="1"/>
    <n v="2026"/>
    <s v="Estoque Final"/>
    <s v="CUSTOS DOS PRODUTOS VENDIDOS"/>
  </r>
  <r>
    <s v="MADONNA CUCINA"/>
    <d v="2026-02-28T00:00:00"/>
    <n v="1001047"/>
    <x v="261"/>
    <s v="MATERIA PRIMA"/>
    <s v="COMPRAS"/>
    <s v="BEBIDAS"/>
    <s v="B. VINHOS"/>
    <x v="24"/>
    <n v="2"/>
    <n v="294.2"/>
    <n v="588.4"/>
    <s v="ATIVO"/>
    <x v="1"/>
    <n v="2026"/>
    <s v="Estoque Final"/>
    <s v="CUSTOS DOS PRODUTOS VENDIDOS"/>
  </r>
  <r>
    <s v="MADONNA CUCINA"/>
    <d v="2026-02-28T00:00:00"/>
    <n v="1001023"/>
    <x v="262"/>
    <s v="MATERIA PRIMA"/>
    <s v="COMPRAS"/>
    <s v="BEBIDAS"/>
    <s v="B. VINHOS"/>
    <x v="25"/>
    <n v="21"/>
    <n v="138.28"/>
    <n v="2903.88"/>
    <s v="ATIVO"/>
    <x v="1"/>
    <n v="2026"/>
    <s v="Estoque Final"/>
    <s v="CUSTOS DOS PRODUTOS VENDIDOS"/>
  </r>
  <r>
    <s v="MADONNA CUCINA"/>
    <d v="2026-02-28T00:00:00"/>
    <n v="1000990"/>
    <x v="263"/>
    <s v="MATERIA PRIMA"/>
    <s v="COMPRAS"/>
    <s v="BEBIDAS"/>
    <s v="B. VINHOS"/>
    <x v="24"/>
    <n v="2"/>
    <n v="401.89499999999998"/>
    <n v="803.79"/>
    <s v="ATIVO"/>
    <x v="1"/>
    <n v="2026"/>
    <s v="Estoque Final"/>
    <s v="CUSTOS DOS PRODUTOS VENDIDOS"/>
  </r>
  <r>
    <s v="MADONNA CUCINA"/>
    <d v="2026-02-28T00:00:00"/>
    <n v="1000098"/>
    <x v="264"/>
    <s v="MATERIA PRIMA"/>
    <s v="COMPRAS"/>
    <s v="BEBIDAS"/>
    <s v="B. VINHOS"/>
    <x v="24"/>
    <n v="3"/>
    <n v="313.99849999999998"/>
    <n v="941.99549999999999"/>
    <s v="ATIVO"/>
    <x v="1"/>
    <n v="2026"/>
    <s v="Estoque Final"/>
    <s v="CUSTOS DOS PRODUTOS VENDIDOS"/>
  </r>
  <r>
    <s v="MADONNA CUCINA"/>
    <d v="2026-02-28T00:00:00"/>
    <n v="1001031"/>
    <x v="265"/>
    <s v="MATERIA PRIMA"/>
    <s v="COMPRAS"/>
    <s v="BEBIDAS"/>
    <s v="B. VINHOS"/>
    <x v="24"/>
    <n v="2"/>
    <n v="179.905"/>
    <n v="359.81"/>
    <s v="ATIVO"/>
    <x v="1"/>
    <n v="2026"/>
    <s v="Estoque Final"/>
    <s v="CUSTOS DOS PRODUTOS VENDIDOS"/>
  </r>
  <r>
    <s v="MADONNA CUCINA"/>
    <d v="2026-02-28T00:00:00"/>
    <n v="1001038"/>
    <x v="266"/>
    <s v="MATERIA PRIMA"/>
    <s v="COMPRAS"/>
    <s v="BEBIDAS"/>
    <s v="B. VINHOS"/>
    <x v="24"/>
    <n v="2"/>
    <n v="221.52500000000001"/>
    <n v="443.05"/>
    <s v="ATIVO"/>
    <x v="1"/>
    <n v="2026"/>
    <s v="Estoque Final"/>
    <s v="CUSTOS DOS PRODUTOS VENDIDOS"/>
  </r>
  <r>
    <s v="MADONNA CUCINA"/>
    <d v="2026-02-28T00:00:00"/>
    <n v="1001085"/>
    <x v="267"/>
    <s v="MATERIA PRIMA"/>
    <s v="COMPRAS"/>
    <s v="BEBIDAS"/>
    <s v="B. VINHOS"/>
    <x v="24"/>
    <n v="2"/>
    <n v="131.81"/>
    <n v="263.62"/>
    <s v="ATIVO"/>
    <x v="1"/>
    <n v="2026"/>
    <s v="Estoque Final"/>
    <s v="CUSTOS DOS PRODUTOS VENDIDOS"/>
  </r>
  <r>
    <s v="MADONNA CUCINA"/>
    <d v="2026-02-28T00:00:00"/>
    <n v="1000598"/>
    <x v="268"/>
    <s v="MATERIA PRIMA"/>
    <s v="COMPRAS"/>
    <s v="BEBIDAS"/>
    <s v="B. VINHOS"/>
    <x v="22"/>
    <n v="4"/>
    <n v="63.907499999999999"/>
    <n v="255.63"/>
    <s v="ATIVO"/>
    <x v="1"/>
    <n v="2026"/>
    <s v="Estoque Final"/>
    <s v="CUSTOS DOS PRODUTOS VENDIDOS"/>
  </r>
  <r>
    <s v="MADONNA CUCINA"/>
    <d v="2026-02-28T00:00:00"/>
    <n v="1001041"/>
    <x v="269"/>
    <s v="MATERIA PRIMA"/>
    <s v="COMPRAS"/>
    <s v="BEBIDAS"/>
    <s v="B. VINHOS"/>
    <x v="25"/>
    <n v="2"/>
    <n v="184.52500000000001"/>
    <n v="369.05"/>
    <s v="ATIVO"/>
    <x v="1"/>
    <n v="2026"/>
    <s v="Estoque Final"/>
    <s v="CUSTOS DOS PRODUTOS VENDIDOS"/>
  </r>
  <r>
    <s v="MADONNA CUCINA"/>
    <d v="2026-02-28T00:00:00"/>
    <n v="1001043"/>
    <x v="270"/>
    <s v="MATERIA PRIMA"/>
    <s v="COMPRAS"/>
    <s v="BEBIDAS"/>
    <s v="B. VINHOS"/>
    <x v="24"/>
    <n v="2"/>
    <n v="304.77"/>
    <n v="609.54"/>
    <s v="ATIVO"/>
    <x v="1"/>
    <n v="2026"/>
    <s v="Estoque Final"/>
    <s v="CUSTOS DOS PRODUTOS VENDIDOS"/>
  </r>
  <r>
    <s v="MADONNA CUCINA"/>
    <d v="2026-02-28T00:00:00"/>
    <n v="1001018"/>
    <x v="271"/>
    <s v="MATERIA PRIMA"/>
    <s v="COMPRAS"/>
    <s v="BEBIDAS"/>
    <s v="B. VINHOS"/>
    <x v="24"/>
    <n v="3"/>
    <n v="119.78"/>
    <n v="359.34"/>
    <s v="ATIVO"/>
    <x v="1"/>
    <n v="2026"/>
    <s v="Estoque Final"/>
    <s v="CUSTOS DOS PRODUTOS VENDIDOS"/>
  </r>
  <r>
    <s v="MADONNA CUCINA"/>
    <d v="2026-02-28T00:00:00"/>
    <n v="1001042"/>
    <x v="272"/>
    <s v="MATERIA PRIMA"/>
    <s v="COMPRAS"/>
    <s v="BEBIDAS"/>
    <s v="B. VINHOS"/>
    <x v="24"/>
    <n v="3"/>
    <n v="202.43"/>
    <n v="607.29"/>
    <s v="ATIVO"/>
    <x v="1"/>
    <n v="2026"/>
    <s v="Estoque Final"/>
    <s v="CUSTOS DOS PRODUTOS VENDIDOS"/>
  </r>
  <r>
    <s v="MADONNA CUCINA"/>
    <d v="2026-02-28T00:00:00"/>
    <n v="1001076"/>
    <x v="273"/>
    <s v="MATERIA PRIMA"/>
    <s v="COMPRAS"/>
    <s v="BEBIDAS"/>
    <s v="B. VINHOS"/>
    <x v="24"/>
    <n v="2"/>
    <n v="261.30500000000001"/>
    <n v="522.61"/>
    <s v="ATIVO"/>
    <x v="1"/>
    <n v="2026"/>
    <s v="Estoque Final"/>
    <s v="CUSTOS DOS PRODUTOS VENDIDOS"/>
  </r>
  <r>
    <s v="MADONNA CUCINA"/>
    <d v="2026-02-28T00:00:00"/>
    <n v="1001101"/>
    <x v="274"/>
    <s v="MATERIA PRIMA"/>
    <s v="COMPRAS"/>
    <s v="BEBIDAS"/>
    <s v="B. VINHOS"/>
    <x v="24"/>
    <n v="2"/>
    <n v="150"/>
    <n v="300"/>
    <s v="ATIVO"/>
    <x v="1"/>
    <n v="2026"/>
    <s v="Estoque Final"/>
    <s v="CUSTOS DOS PRODUTOS VENDIDOS"/>
  </r>
  <r>
    <s v="MADONNA CUCINA"/>
    <d v="2026-02-28T00:00:00"/>
    <n v="1001074"/>
    <x v="275"/>
    <s v="MATERIA PRIMA"/>
    <s v="COMPRAS"/>
    <s v="BEBIDAS"/>
    <s v="B. VINHOS"/>
    <x v="24"/>
    <n v="4"/>
    <n v="178.89500000000001"/>
    <n v="715.58"/>
    <s v="ATIVO"/>
    <x v="1"/>
    <n v="2026"/>
    <s v="Estoque Final"/>
    <s v="CUSTOS DOS PRODUTOS VENDIDOS"/>
  </r>
  <r>
    <s v="MADONNA CUCINA"/>
    <d v="2026-02-28T00:00:00"/>
    <n v="1000020"/>
    <x v="276"/>
    <s v="MATERIA PRIMA"/>
    <s v="COMPRAS"/>
    <s v="BEBIDAS"/>
    <s v="B. VINHOS"/>
    <x v="24"/>
    <n v="2"/>
    <n v="221.99250000000001"/>
    <n v="443.98500000000001"/>
    <s v="ATIVO"/>
    <x v="1"/>
    <n v="2026"/>
    <s v="Estoque Final"/>
    <s v="CUSTOS DOS PRODUTOS VENDIDOS"/>
  </r>
  <r>
    <s v="MADONNA CUCINA"/>
    <d v="2026-02-28T00:00:00"/>
    <n v="1000989"/>
    <x v="277"/>
    <s v="MATERIA PRIMA"/>
    <s v="COMPRAS"/>
    <s v="BEBIDAS"/>
    <s v="B. VINHOS"/>
    <x v="24"/>
    <n v="2"/>
    <n v="110.5311"/>
    <n v="221.06219999999999"/>
    <s v="ATIVO"/>
    <x v="1"/>
    <n v="2026"/>
    <s v="Estoque Final"/>
    <s v="CUSTOS DOS PRODUTOS VENDIDOS"/>
  </r>
  <r>
    <s v="MADONNA CUCINA"/>
    <d v="2026-02-28T00:00:00"/>
    <n v="1001077"/>
    <x v="278"/>
    <s v="MATERIA PRIMA"/>
    <s v="COMPRAS"/>
    <s v="BEBIDAS"/>
    <s v="B. VINHOS"/>
    <x v="24"/>
    <n v="2"/>
    <n v="212.27500000000001"/>
    <n v="424.55"/>
    <s v="ATIVO"/>
    <x v="1"/>
    <n v="2026"/>
    <s v="Estoque Final"/>
    <s v="CUSTOS DOS PRODUTOS VENDIDOS"/>
  </r>
  <r>
    <s v="MADONNA CUCINA"/>
    <d v="2026-02-28T00:00:00"/>
    <n v="1001075"/>
    <x v="279"/>
    <s v="MATERIA PRIMA"/>
    <s v="COMPRAS"/>
    <s v="BEBIDAS"/>
    <s v="B. VINHOS"/>
    <x v="24"/>
    <n v="3"/>
    <n v="119.78"/>
    <n v="359.34"/>
    <s v="ATIVO"/>
    <x v="1"/>
    <n v="2026"/>
    <s v="Estoque Final"/>
    <s v="CUSTOS DOS PRODUTOS VENDIDOS"/>
  </r>
  <r>
    <s v="MADONNA CUCINA"/>
    <d v="2026-02-28T00:00:00"/>
    <n v="1001049"/>
    <x v="280"/>
    <s v="MATERIA PRIMA"/>
    <s v="COMPRAS"/>
    <s v="BEBIDAS"/>
    <s v="B. VINHOS"/>
    <x v="24"/>
    <n v="6"/>
    <n v="182.03"/>
    <n v="1092.18"/>
    <s v="ATIVO"/>
    <x v="1"/>
    <n v="2026"/>
    <s v="Estoque Final"/>
    <s v="CUSTOS DOS PRODUTOS VENDIDOS"/>
  </r>
  <r>
    <s v="MADONNA CUCINA"/>
    <d v="2026-02-28T00:00:00"/>
    <n v="1001045"/>
    <x v="281"/>
    <s v="MATERIA PRIMA"/>
    <s v="COMPRAS"/>
    <s v="BEBIDAS"/>
    <s v="B. VINHOS"/>
    <x v="24"/>
    <n v="1"/>
    <n v="193.77500000000001"/>
    <n v="193.77500000000001"/>
    <s v="ATIVO"/>
    <x v="1"/>
    <n v="2026"/>
    <s v="Estoque Final"/>
    <s v="CUSTOS DOS PRODUTOS VENDIDOS"/>
  </r>
  <r>
    <s v="MADONNA CUCINA"/>
    <d v="2026-02-28T00:00:00"/>
    <n v="1001208"/>
    <x v="282"/>
    <s v="MATERIA PRIMA"/>
    <s v="COMPRAS"/>
    <s v="BEBIDAS"/>
    <s v="B. VINHOS"/>
    <x v="24"/>
    <n v="2"/>
    <n v="276.22000000000003"/>
    <n v="552.44000000000005"/>
    <s v="ATIVO"/>
    <x v="1"/>
    <n v="2026"/>
    <s v="Estoque Final"/>
    <s v="CUSTOS DOS PRODUTOS VENDIDOS"/>
  </r>
  <r>
    <s v="MADONNA CUCINA"/>
    <d v="2026-02-28T00:00:00"/>
    <n v="1000994"/>
    <x v="283"/>
    <s v="MATERIA PRIMA"/>
    <s v="COMPRAS"/>
    <s v="BEBIDAS"/>
    <s v="B. VINHOS"/>
    <x v="24"/>
    <n v="2"/>
    <n v="216.905"/>
    <n v="433.81"/>
    <s v="ATIVO"/>
    <x v="1"/>
    <n v="2026"/>
    <s v="Estoque Final"/>
    <s v="CUSTOS DOS PRODUTOS VENDIDOS"/>
  </r>
  <r>
    <s v="MADONNA CUCINA"/>
    <d v="2026-02-28T00:00:00"/>
    <n v="1000086"/>
    <x v="284"/>
    <s v="MATERIA PRIMA"/>
    <s v="COMPRAS"/>
    <s v="BEBIDAS"/>
    <s v="B. VINHOS"/>
    <x v="24"/>
    <n v="1"/>
    <n v="108.6866"/>
    <n v="108.6866"/>
    <s v="ATIVO"/>
    <x v="1"/>
    <n v="2026"/>
    <s v="Estoque Final"/>
    <s v="CUSTOS DOS PRODUTOS VENDIDOS"/>
  </r>
  <r>
    <s v="MADONNA CUCINA"/>
    <d v="2026-02-28T00:00:00"/>
    <n v="1001069"/>
    <x v="285"/>
    <s v="MATERIA PRIMA"/>
    <s v="COMPRAS"/>
    <s v="BEBIDAS"/>
    <s v="B. VINHOS"/>
    <x v="24"/>
    <n v="3"/>
    <n v="124.4072"/>
    <n v="373.22160000000002"/>
    <s v="ATIVO"/>
    <x v="1"/>
    <n v="2026"/>
    <s v="Estoque Final"/>
    <s v="CUSTOS DOS PRODUTOS VENDIDOS"/>
  </r>
  <r>
    <s v="MADONNA CUCINA"/>
    <d v="2026-02-28T00:00:00"/>
    <n v="1000995"/>
    <x v="286"/>
    <s v="MATERIA PRIMA"/>
    <s v="COMPRAS"/>
    <s v="BEBIDAS"/>
    <s v="B. VINHOS"/>
    <x v="24"/>
    <n v="2"/>
    <n v="119.78"/>
    <n v="239.56"/>
    <s v="ATIVO"/>
    <x v="1"/>
    <n v="2026"/>
    <s v="Estoque Final"/>
    <s v="CUSTOS DOS PRODUTOS VENDIDOS"/>
  </r>
  <r>
    <s v="MADONNA CUCINA"/>
    <d v="2026-02-28T00:00:00"/>
    <n v="1000996"/>
    <x v="287"/>
    <s v="MATERIA PRIMA"/>
    <s v="COMPRAS"/>
    <s v="BEBIDAS"/>
    <s v="B. VINHOS"/>
    <x v="24"/>
    <n v="3"/>
    <n v="443.51670000000001"/>
    <n v="1330.5500999999999"/>
    <s v="ATIVO"/>
    <x v="1"/>
    <n v="2026"/>
    <s v="Estoque Final"/>
    <s v="CUSTOS DOS PRODUTOS VENDIDOS"/>
  </r>
  <r>
    <s v="MADONNA CUCINA"/>
    <d v="2026-02-28T00:00:00"/>
    <n v="1001044"/>
    <x v="288"/>
    <s v="MATERIA PRIMA"/>
    <s v="COMPRAS"/>
    <s v="BEBIDAS"/>
    <s v="B. VINHOS"/>
    <x v="25"/>
    <n v="2"/>
    <n v="159.56"/>
    <n v="319.12"/>
    <s v="ATIVO"/>
    <x v="1"/>
    <n v="2026"/>
    <s v="Estoque Final"/>
    <s v="CUSTOS DOS PRODUTOS VENDIDOS"/>
  </r>
  <r>
    <s v="MADONNA CUCINA"/>
    <d v="2026-02-28T00:00:00"/>
    <n v="1001025"/>
    <x v="289"/>
    <s v="MATERIA PRIMA"/>
    <s v="COMPRAS"/>
    <s v="BEBIDAS"/>
    <s v="B. VINHOS"/>
    <x v="24"/>
    <n v="5"/>
    <n v="316.51"/>
    <n v="1582.55"/>
    <s v="ATIVO"/>
    <x v="1"/>
    <n v="2026"/>
    <s v="Estoque Final"/>
    <s v="CUSTOS DOS PRODUTOS VENDIDOS"/>
  </r>
  <r>
    <s v="MADONNA CUCINA"/>
    <d v="2026-02-28T00:00:00"/>
    <n v="1001022"/>
    <x v="290"/>
    <s v="MATERIA PRIMA"/>
    <s v="COMPRAS"/>
    <s v="BEBIDAS"/>
    <s v="B. VINHOS"/>
    <x v="24"/>
    <n v="6"/>
    <n v="126.4716"/>
    <n v="758.82960000000003"/>
    <s v="ATIVO"/>
    <x v="1"/>
    <n v="2026"/>
    <s v="Estoque Final"/>
    <s v="CUSTOS DOS PRODUTOS VENDIDOS"/>
  </r>
  <r>
    <s v="MADONNA CUCINA"/>
    <d v="2026-02-28T00:00:00"/>
    <n v="1001097"/>
    <x v="291"/>
    <s v="MATERIA PRIMA"/>
    <s v="COMPRAS"/>
    <s v="BEBIDAS"/>
    <s v="B. VINHOS"/>
    <x v="24"/>
    <n v="2"/>
    <n v="2959.3850000000002"/>
    <n v="5918.77"/>
    <s v="ATIVO"/>
    <x v="1"/>
    <n v="2026"/>
    <s v="Estoque Final"/>
    <s v="CUSTOS DOS PRODUTOS VENDIDOS"/>
  </r>
  <r>
    <s v="MADONNA CUCINA"/>
    <d v="2026-02-28T00:00:00"/>
    <n v="1001056"/>
    <x v="292"/>
    <s v="MATERIA PRIMA"/>
    <s v="COMPRAS"/>
    <s v="BEBIDAS"/>
    <s v="B. VINHOS"/>
    <x v="24"/>
    <n v="3"/>
    <n v="228.93"/>
    <n v="686.79"/>
    <s v="ATIVO"/>
    <x v="1"/>
    <n v="2026"/>
    <s v="Estoque Final"/>
    <s v="CUSTOS DOS PRODUTOS VENDIDOS"/>
  </r>
  <r>
    <s v="MADONNA CUCINA"/>
    <d v="2026-02-28T00:00:00"/>
    <n v="1001030"/>
    <x v="293"/>
    <s v="MATERIA PRIMA"/>
    <s v="COMPRAS"/>
    <s v="BEBIDAS"/>
    <s v="B. VINHOS"/>
    <x v="24"/>
    <n v="1"/>
    <n v="122.56"/>
    <n v="122.56"/>
    <s v="ATIVO"/>
    <x v="1"/>
    <n v="2026"/>
    <s v="Estoque Final"/>
    <s v="CUSTOS DOS PRODUTOS VENDIDOS"/>
  </r>
  <r>
    <s v="MADONNA CUCINA"/>
    <d v="2026-02-28T00:00:00"/>
    <n v="1001015"/>
    <x v="294"/>
    <s v="MATERIA PRIMA"/>
    <s v="COMPRAS"/>
    <s v="BEBIDAS"/>
    <s v="B. VINHOS"/>
    <x v="24"/>
    <n v="6"/>
    <n v="289.51060000000001"/>
    <n v="1737.0636"/>
    <s v="ATIVO"/>
    <x v="1"/>
    <n v="2026"/>
    <s v="Estoque Final"/>
    <s v="CUSTOS DOS PRODUTOS VENDIDOS"/>
  </r>
  <r>
    <s v="MADONNA CUCINA"/>
    <d v="2026-02-28T00:00:00"/>
    <n v="1001016"/>
    <x v="294"/>
    <s v="MATERIA PRIMA"/>
    <s v="COMPRAS"/>
    <s v="BEBIDAS"/>
    <s v="B. VINHOS"/>
    <x v="24"/>
    <n v="2"/>
    <n v="688.51"/>
    <n v="1377.02"/>
    <s v="ATIVO"/>
    <x v="1"/>
    <n v="2026"/>
    <s v="Estoque Final"/>
    <s v="CUSTOS DOS PRODUTOS VENDIDOS"/>
  </r>
  <r>
    <s v="MADONNA CUCINA"/>
    <d v="2026-02-28T00:00:00"/>
    <n v="1001048"/>
    <x v="295"/>
    <s v="MATERIA PRIMA"/>
    <s v="COMPRAS"/>
    <s v="BEBIDAS"/>
    <s v="B. VINHOS"/>
    <x v="24"/>
    <n v="2"/>
    <n v="249.27500000000001"/>
    <n v="498.55"/>
    <s v="ATIVO"/>
    <x v="1"/>
    <n v="2026"/>
    <s v="Estoque Final"/>
    <s v="CUSTOS DOS PRODUTOS VENDIDOS"/>
  </r>
  <r>
    <s v="MADONNA CUCINA"/>
    <d v="2026-02-28T00:00:00"/>
    <n v="1001012"/>
    <x v="296"/>
    <s v="MATERIA PRIMA"/>
    <s v="COMPRAS"/>
    <s v="BEBIDAS"/>
    <s v="B. ALCOOLICOS"/>
    <x v="24"/>
    <n v="3"/>
    <n v="102.375"/>
    <n v="307.125"/>
    <s v="ATIVO"/>
    <x v="1"/>
    <n v="2026"/>
    <s v="Estoque Final"/>
    <s v="CUSTOS DOS PRODUTOS VENDIDOS"/>
  </r>
  <r>
    <s v="MADONNA CUCINA"/>
    <d v="2026-02-28T00:00:00"/>
    <n v="1000988"/>
    <x v="297"/>
    <s v="MATERIA PRIMA"/>
    <s v="COMPRAS"/>
    <s v="BEBIDAS"/>
    <s v="B. VINHOS"/>
    <x v="24"/>
    <n v="2"/>
    <n v="462.01499999999999"/>
    <n v="924.03"/>
    <s v="INATIVO"/>
    <x v="1"/>
    <n v="2026"/>
    <s v="Estoque Final"/>
    <s v="CUSTOS DOS PRODUTOS VENDIDOS"/>
  </r>
  <r>
    <s v="MADONNA CUCINA"/>
    <d v="2026-02-28T00:00:00"/>
    <n v="1001058"/>
    <x v="298"/>
    <s v="MATERIA PRIMA"/>
    <s v="COMPRAS"/>
    <s v="BEBIDAS"/>
    <s v="B. VINHOS"/>
    <x v="24"/>
    <n v="3"/>
    <n v="67.063299999999998"/>
    <n v="201.18989999999999"/>
    <s v="ATIVO"/>
    <x v="1"/>
    <n v="2026"/>
    <s v="Estoque Final"/>
    <s v="CUSTOS DOS PRODUTOS VENDIDOS"/>
  </r>
  <r>
    <s v="MADONNA CUCINA"/>
    <d v="2026-02-28T00:00:00"/>
    <n v="1001060"/>
    <x v="299"/>
    <s v="MATERIA PRIMA"/>
    <s v="COMPRAS"/>
    <s v="BEBIDAS"/>
    <s v="B. VINHOS"/>
    <x v="24"/>
    <n v="2"/>
    <n v="346.39499999999998"/>
    <n v="692.79"/>
    <s v="ATIVO"/>
    <x v="1"/>
    <n v="2026"/>
    <s v="Estoque Final"/>
    <s v="CUSTOS DOS PRODUTOS VENDIDOS"/>
  </r>
  <r>
    <s v="MADONNA CUCINA"/>
    <d v="2026-02-28T00:00:00"/>
    <n v="1001061"/>
    <x v="300"/>
    <s v="MATERIA PRIMA"/>
    <s v="COMPRAS"/>
    <s v="BEBIDAS"/>
    <s v="B. VINHOS"/>
    <x v="25"/>
    <n v="2"/>
    <n v="181.95"/>
    <n v="363.9"/>
    <s v="ATIVO"/>
    <x v="1"/>
    <n v="2026"/>
    <s v="Estoque Final"/>
    <s v="CUSTOS DOS PRODUTOS VENDIDOS"/>
  </r>
  <r>
    <s v="MADONNA CUCINA"/>
    <d v="2026-02-28T00:00:00"/>
    <n v="1000753"/>
    <x v="301"/>
    <s v="MATERIA PRIMA"/>
    <s v="COMPRAS"/>
    <s v="BEBIDAS"/>
    <s v="B. ALCOOLICOS"/>
    <x v="5"/>
    <n v="2"/>
    <n v="423.39"/>
    <n v="846.78"/>
    <s v="ATIVO"/>
    <x v="1"/>
    <n v="2026"/>
    <s v="Estoque Final"/>
    <s v="CUSTOS DOS PRODUTOS VENDIDOS"/>
  </r>
  <r>
    <s v="MADONNA CUCINA"/>
    <d v="2026-02-28T00:00:00"/>
    <n v="1000918"/>
    <x v="434"/>
    <s v="MATERIA PRIMA"/>
    <s v="COMPRAS"/>
    <s v="BEBIDAS"/>
    <s v="B. ALCOOLICOS"/>
    <x v="5"/>
    <n v="1"/>
    <n v="107.99"/>
    <n v="107.99"/>
    <s v="ATIVO"/>
    <x v="1"/>
    <n v="2026"/>
    <s v="Estoque Final"/>
    <s v="CUSTOS DOS PRODUTOS VENDIDOS"/>
  </r>
  <r>
    <s v="MADONNA CUCINA"/>
    <d v="2026-02-28T00:00:00"/>
    <n v="1000944"/>
    <x v="309"/>
    <s v="MATERIA PRIMA"/>
    <s v="COMPRAS"/>
    <s v="BEBIDAS"/>
    <s v="B. ALCOOLICOS"/>
    <x v="26"/>
    <n v="1"/>
    <n v="71.625900000000001"/>
    <n v="71.625900000000001"/>
    <s v="ATIVO"/>
    <x v="1"/>
    <n v="2026"/>
    <s v="Estoque Final"/>
    <s v="CUSTOS DOS PRODUTOS VENDIDOS"/>
  </r>
  <r>
    <s v="MADONNA CUCINA"/>
    <d v="2026-02-28T00:00:00"/>
    <n v="1000751"/>
    <x v="310"/>
    <s v="MATERIA PRIMA"/>
    <s v="COMPRAS"/>
    <s v="BEBIDAS"/>
    <s v="B. ALCOOLICOS"/>
    <x v="26"/>
    <n v="1.5"/>
    <n v="91.411500000000004"/>
    <n v="137.1173"/>
    <s v="ATIVO"/>
    <x v="1"/>
    <n v="2026"/>
    <s v="Estoque Final"/>
    <s v="CUSTOS DOS PRODUTOS VENDIDOS"/>
  </r>
  <r>
    <s v="MADONNA CUCINA"/>
    <d v="2026-02-28T00:00:00"/>
    <n v="1001028"/>
    <x v="311"/>
    <s v="MATERIA PRIMA"/>
    <s v="COMPRAS"/>
    <s v="BEBIDAS"/>
    <s v="B. ALCOOLICOS"/>
    <x v="26"/>
    <n v="0.7"/>
    <n v="181.5429"/>
    <n v="127.08"/>
    <s v="ATIVO"/>
    <x v="1"/>
    <n v="2026"/>
    <s v="Estoque Final"/>
    <s v="CUSTOS DOS PRODUTOS VENDIDOS"/>
  </r>
  <r>
    <s v="MADONNA CUCINA"/>
    <d v="2026-02-28T00:00:00"/>
    <n v="1000447"/>
    <x v="312"/>
    <s v="MATERIA PRIMA"/>
    <s v="COMPRAS"/>
    <s v="BEBIDAS"/>
    <s v="B. ALCOOLICOS"/>
    <x v="26"/>
    <n v="2"/>
    <n v="135.9177"/>
    <n v="271.83539999999999"/>
    <s v="ATIVO"/>
    <x v="1"/>
    <n v="2026"/>
    <s v="Estoque Final"/>
    <s v="CUSTOS DOS PRODUTOS VENDIDOS"/>
  </r>
  <r>
    <s v="MADONNA CUCINA"/>
    <d v="2026-02-28T00:00:00"/>
    <n v="1000587"/>
    <x v="313"/>
    <s v="MATERIA PRIMA"/>
    <s v="COMPRAS"/>
    <s v="BEBIDAS"/>
    <s v="B. ALCOOLICOS"/>
    <x v="26"/>
    <n v="0.7"/>
    <n v="245.71"/>
    <n v="171.99700000000001"/>
    <s v="ATIVO"/>
    <x v="1"/>
    <n v="2026"/>
    <s v="Estoque Final"/>
    <s v="CUSTOS DOS PRODUTOS VENDIDOS"/>
  </r>
  <r>
    <s v="MADONNA CUCINA"/>
    <d v="2026-02-28T00:00:00"/>
    <n v="1000764"/>
    <x v="435"/>
    <s v="MATERIA PRIMA"/>
    <s v="COMPRAS"/>
    <s v="BEBIDAS"/>
    <s v="B. ALCOOLICOS"/>
    <x v="26"/>
    <n v="1.5"/>
    <n v="29.963999999999999"/>
    <n v="44.945999999999998"/>
    <s v="ATIVO"/>
    <x v="1"/>
    <n v="2026"/>
    <s v="Estoque Final"/>
    <s v="CUSTOS DOS PRODUTOS VENDIDOS"/>
  </r>
  <r>
    <s v="MADONNA CUCINA"/>
    <d v="2026-02-28T00:00:00"/>
    <n v="1000927"/>
    <x v="314"/>
    <s v="MATERIA PRIMA"/>
    <s v="COMPRAS"/>
    <s v="BEBIDAS"/>
    <s v="B. ALCOOLICOS"/>
    <x v="27"/>
    <n v="0.8"/>
    <n v="171.59"/>
    <n v="137.27199999999999"/>
    <s v="ATIVO"/>
    <x v="1"/>
    <n v="2026"/>
    <s v="Estoque Final"/>
    <s v="CUSTOS DOS PRODUTOS VENDIDOS"/>
  </r>
  <r>
    <s v="MADONNA CUCINA"/>
    <d v="2026-02-28T00:00:00"/>
    <n v="1000133"/>
    <x v="315"/>
    <s v="MATERIA PRIMA"/>
    <s v="COMPRAS"/>
    <s v="BEBIDAS"/>
    <s v="B. ALCOOLICOS"/>
    <x v="27"/>
    <n v="1.3"/>
    <n v="115.36879999999999"/>
    <n v="149.9794"/>
    <s v="ATIVO"/>
    <x v="1"/>
    <n v="2026"/>
    <s v="Estoque Final"/>
    <s v="CUSTOS DOS PRODUTOS VENDIDOS"/>
  </r>
  <r>
    <s v="MADONNA CUCINA"/>
    <d v="2026-02-28T00:00:00"/>
    <n v="1000874"/>
    <x v="316"/>
    <s v="MATERIA PRIMA"/>
    <s v="COMPRAS"/>
    <s v="BEBIDAS"/>
    <s v="B. ALCOOLICOS"/>
    <x v="27"/>
    <n v="0.75"/>
    <n v="513.13329999999996"/>
    <n v="384.85"/>
    <s v="ATIVO"/>
    <x v="1"/>
    <n v="2026"/>
    <s v="Estoque Final"/>
    <s v="CUSTOS DOS PRODUTOS VENDIDOS"/>
  </r>
  <r>
    <s v="MADONNA CUCINA"/>
    <d v="2026-02-28T00:00:00"/>
    <n v="1000130"/>
    <x v="317"/>
    <s v="MATERIA PRIMA"/>
    <s v="COMPRAS"/>
    <s v="BEBIDAS"/>
    <s v="B. ALCOOLICOS"/>
    <x v="27"/>
    <n v="0.6"/>
    <n v="133.47999999999999"/>
    <n v="80.087999999999994"/>
    <s v="ATIVO"/>
    <x v="1"/>
    <n v="2026"/>
    <s v="Estoque Final"/>
    <s v="CUSTOS DOS PRODUTOS VENDIDOS"/>
  </r>
  <r>
    <s v="MADONNA CUCINA"/>
    <d v="2026-02-28T00:00:00"/>
    <n v="1000565"/>
    <x v="436"/>
    <s v="MATERIA PRIMA"/>
    <s v="COMPRAS"/>
    <s v="BEBIDAS"/>
    <s v="B. ALCOOLICOS"/>
    <x v="27"/>
    <n v="0.3"/>
    <n v="244.5857"/>
    <n v="73.375699999999995"/>
    <s v="ATIVO"/>
    <x v="1"/>
    <n v="2026"/>
    <s v="Estoque Final"/>
    <s v="CUSTOS DOS PRODUTOS VENDIDOS"/>
  </r>
  <r>
    <s v="MADONNA CUCINA"/>
    <d v="2026-02-28T00:00:00"/>
    <n v="1000154"/>
    <x v="318"/>
    <s v="MATERIA PRIMA"/>
    <s v="COMPRAS"/>
    <s v="BEBIDAS"/>
    <s v="B. ALCOOLICOS"/>
    <x v="27"/>
    <n v="1.1000000000000001"/>
    <n v="78.015699999999995"/>
    <n v="85.817300000000003"/>
    <s v="ATIVO"/>
    <x v="1"/>
    <n v="2026"/>
    <s v="Estoque Final"/>
    <s v="CUSTOS DOS PRODUTOS VENDIDOS"/>
  </r>
  <r>
    <s v="MADONNA CUCINA"/>
    <d v="2026-02-28T00:00:00"/>
    <n v="1001078"/>
    <x v="319"/>
    <s v="MATERIA PRIMA"/>
    <s v="COMPRAS"/>
    <s v="BEBIDAS"/>
    <s v="B. ALCOOLICOS"/>
    <x v="27"/>
    <n v="0.9"/>
    <n v="207.53"/>
    <n v="186.77699999999999"/>
    <s v="ATIVO"/>
    <x v="1"/>
    <n v="2026"/>
    <s v="Estoque Final"/>
    <s v="CUSTOS DOS PRODUTOS VENDIDOS"/>
  </r>
  <r>
    <s v="MADONNA CUCINA"/>
    <d v="2026-02-28T00:00:00"/>
    <n v="1000036"/>
    <x v="320"/>
    <s v="MATERIA PRIMA"/>
    <s v="COMPRAS"/>
    <s v="BEBIDAS"/>
    <s v="B. ALCOOLICOS"/>
    <x v="27"/>
    <n v="0.7"/>
    <n v="912.85709999999995"/>
    <n v="639"/>
    <s v="ATIVO"/>
    <x v="1"/>
    <n v="2026"/>
    <s v="Estoque Final"/>
    <s v="CUSTOS DOS PRODUTOS VENDIDOS"/>
  </r>
  <r>
    <s v="MADONNA CUCINA"/>
    <d v="2026-02-28T00:00:00"/>
    <n v="1000037"/>
    <x v="321"/>
    <s v="MATERIA PRIMA"/>
    <s v="COMPRAS"/>
    <s v="BEBIDAS"/>
    <s v="B. ALCOOLICOS"/>
    <x v="27"/>
    <n v="0.7"/>
    <n v="1857"/>
    <n v="1299.9000000000001"/>
    <s v="ATIVO"/>
    <x v="1"/>
    <n v="2026"/>
    <s v="Estoque Final"/>
    <s v="CUSTOS DOS PRODUTOS VENDIDOS"/>
  </r>
  <r>
    <s v="MADONNA CUCINA"/>
    <d v="2026-02-28T00:00:00"/>
    <n v="1000929"/>
    <x v="322"/>
    <s v="MATERIA PRIMA"/>
    <s v="COMPRAS"/>
    <s v="BEBIDAS"/>
    <s v="B. ALCOOLICOS"/>
    <x v="27"/>
    <n v="1.05"/>
    <n v="227.18870000000001"/>
    <n v="238.54810000000001"/>
    <s v="ATIVO"/>
    <x v="1"/>
    <n v="2026"/>
    <s v="Estoque Final"/>
    <s v="CUSTOS DOS PRODUTOS VENDIDOS"/>
  </r>
  <r>
    <s v="MADONNA CUCINA"/>
    <d v="2026-02-28T00:00:00"/>
    <n v="1000755"/>
    <x v="324"/>
    <s v="MATERIA PRIMA"/>
    <s v="COMPRAS"/>
    <s v="BEBIDAS"/>
    <s v="B. NAO ALCOOLICOS"/>
    <x v="3"/>
    <n v="0.6"/>
    <n v="65.900000000000006"/>
    <n v="39.54"/>
    <s v="ATIVO"/>
    <x v="1"/>
    <n v="2026"/>
    <s v="Estoque Final"/>
    <s v="CUSTOS DOS PRODUTOS VENDIDOS"/>
  </r>
  <r>
    <s v="MADONNA CUCINA"/>
    <d v="2026-02-28T00:00:00"/>
    <n v="1000301"/>
    <x v="325"/>
    <s v="MATERIA PRIMA"/>
    <s v="COMPRAS"/>
    <s v="BEBIDAS"/>
    <s v="B. NAO ALCOOLICOS"/>
    <x v="3"/>
    <n v="0.3"/>
    <n v="69.849999999999994"/>
    <n v="20.954999999999998"/>
    <s v="ATIVO"/>
    <x v="1"/>
    <n v="2026"/>
    <s v="Estoque Final"/>
    <s v="CUSTOS DOS PRODUTOS VENDIDOS"/>
  </r>
  <r>
    <s v="MADONNA CUCINA"/>
    <d v="2026-03-31T00:00:00"/>
    <n v="1000408"/>
    <x v="0"/>
    <s v="MATERIA PRIMA"/>
    <s v="COMPRAS"/>
    <s v="ALIMENTOS"/>
    <s v="A. HORTIFRUTI"/>
    <x v="0"/>
    <n v="12"/>
    <n v="5.2164000000000001"/>
    <n v="62.596800000000002"/>
    <s v="ATIVO"/>
    <x v="2"/>
    <n v="2026"/>
    <s v="Estoque Final"/>
    <s v="CUSTOS DOS PRODUTOS VENDIDOS"/>
  </r>
  <r>
    <s v="MADONNA CUCINA"/>
    <d v="2026-03-31T00:00:00"/>
    <n v="1000352"/>
    <x v="1"/>
    <s v="MATERIA PRIMA"/>
    <s v="COMPRAS"/>
    <s v="ALIMENTOS"/>
    <s v="A. HORTIFRUTI"/>
    <x v="1"/>
    <n v="3"/>
    <n v="13.476000000000001"/>
    <n v="40.427999999999997"/>
    <s v="ATIVO"/>
    <x v="2"/>
    <n v="2026"/>
    <s v="Estoque Final"/>
    <s v="CUSTOS DOS PRODUTOS VENDIDOS"/>
  </r>
  <r>
    <s v="MADONNA CUCINA"/>
    <d v="2026-03-31T00:00:00"/>
    <n v="1000245"/>
    <x v="4"/>
    <s v="MATERIA PRIMA"/>
    <s v="COMPRAS"/>
    <s v="ALIMENTOS"/>
    <s v="A. SECOS E CONSERVAS"/>
    <x v="2"/>
    <n v="1.5"/>
    <n v="6.3949999999999996"/>
    <n v="9.5924999999999994"/>
    <s v="ATIVO"/>
    <x v="2"/>
    <n v="2026"/>
    <s v="Estoque Final"/>
    <s v="CUSTOS DOS PRODUTOS VENDIDOS"/>
  </r>
  <r>
    <s v="MADONNA CUCINA"/>
    <d v="2026-03-31T00:00:00"/>
    <n v="1001026"/>
    <x v="5"/>
    <s v="MATERIA PRIMA"/>
    <s v="COMPRAS"/>
    <s v="ALIMENTOS"/>
    <s v="A. SECOS E CONSERVAS"/>
    <x v="2"/>
    <n v="0.9"/>
    <n v="6.9"/>
    <n v="6.21"/>
    <s v="ATIVO"/>
    <x v="2"/>
    <n v="2026"/>
    <s v="Estoque Final"/>
    <s v="CUSTOS DOS PRODUTOS VENDIDOS"/>
  </r>
  <r>
    <s v="MADONNA CUCINA"/>
    <d v="2026-03-31T00:00:00"/>
    <n v="1001237"/>
    <x v="437"/>
    <s v="MATERIA PRIMA"/>
    <s v="COMPRAS"/>
    <s v="ALIMENTOS"/>
    <s v="A. SECOS E CONSERVAS"/>
    <x v="2"/>
    <n v="1.2"/>
    <n v="15.416700000000001"/>
    <n v="18.5"/>
    <s v="ATIVO"/>
    <x v="2"/>
    <n v="2026"/>
    <s v="Estoque Final"/>
    <s v="CUSTOS DOS PRODUTOS VENDIDOS"/>
  </r>
  <r>
    <s v="MADONNA CUCINA"/>
    <d v="2026-03-31T00:00:00"/>
    <n v="1000180"/>
    <x v="6"/>
    <s v="MATERIA PRIMA"/>
    <s v="COMPRAS"/>
    <s v="ALIMENTOS"/>
    <s v="A. SECOS E CONSERVAS"/>
    <x v="2"/>
    <n v="12"/>
    <n v="4.2633999999999999"/>
    <n v="51.160800000000002"/>
    <s v="ATIVO"/>
    <x v="2"/>
    <n v="2026"/>
    <s v="Estoque Final"/>
    <s v="CUSTOS DOS PRODUTOS VENDIDOS"/>
  </r>
  <r>
    <s v="MADONNA CUCINA"/>
    <d v="2026-03-31T00:00:00"/>
    <n v="1000177"/>
    <x v="438"/>
    <s v="MATERIA PRIMA"/>
    <s v="COMPRAS"/>
    <s v="ALIMENTOS"/>
    <s v="A. SECOS E CONSERVAS"/>
    <x v="2"/>
    <n v="2.8"/>
    <n v="40.26"/>
    <n v="112.72799999999999"/>
    <s v="ATIVO"/>
    <x v="2"/>
    <n v="2026"/>
    <s v="Estoque Final"/>
    <s v="CUSTOS DOS PRODUTOS VENDIDOS"/>
  </r>
  <r>
    <s v="MADONNA CUCINA"/>
    <d v="2026-03-31T00:00:00"/>
    <n v="1000324"/>
    <x v="10"/>
    <s v="MATERIA PRIMA"/>
    <s v="COMPRAS"/>
    <s v="ALIMENTOS"/>
    <s v="A. HORTIFRUTI"/>
    <x v="0"/>
    <n v="0.2"/>
    <n v="45.83"/>
    <n v="9.1660000000000004"/>
    <s v="ATIVO"/>
    <x v="2"/>
    <n v="2026"/>
    <s v="Estoque Final"/>
    <s v="CUSTOS DOS PRODUTOS VENDIDOS"/>
  </r>
  <r>
    <s v="MADONNA CUCINA"/>
    <d v="2026-03-31T00:00:00"/>
    <n v="1000862"/>
    <x v="11"/>
    <s v="MATERIA PRIMA"/>
    <s v="COMPRAS"/>
    <s v="ALIMENTOS"/>
    <s v="A. HORTIFRUTI"/>
    <x v="4"/>
    <n v="0.85"/>
    <n v="45.451599999999999"/>
    <n v="38.633899999999997"/>
    <s v="ATIVO"/>
    <x v="2"/>
    <n v="2026"/>
    <s v="Estoque Final"/>
    <s v="CUSTOS DOS PRODUTOS VENDIDOS"/>
  </r>
  <r>
    <s v="MADONNA CUCINA"/>
    <d v="2026-03-31T00:00:00"/>
    <n v="1000354"/>
    <x v="12"/>
    <s v="MATERIA PRIMA"/>
    <s v="COMPRAS"/>
    <s v="ALIMENTOS"/>
    <s v="A. HORTIFRUTI"/>
    <x v="0"/>
    <n v="1"/>
    <n v="19.994900000000001"/>
    <n v="19.994900000000001"/>
    <s v="ATIVO"/>
    <x v="2"/>
    <n v="2026"/>
    <s v="Estoque Final"/>
    <s v="CUSTOS DOS PRODUTOS VENDIDOS"/>
  </r>
  <r>
    <s v="MADONNA CUCINA"/>
    <d v="2026-03-31T00:00:00"/>
    <n v="1000254"/>
    <x v="13"/>
    <s v="MATERIA PRIMA"/>
    <s v="COMPRAS"/>
    <s v="ALIMENTOS"/>
    <s v="A. SECOS E CONSERVAS"/>
    <x v="2"/>
    <n v="1"/>
    <n v="84.13"/>
    <n v="84.13"/>
    <s v="ATIVO"/>
    <x v="2"/>
    <n v="2026"/>
    <s v="Estoque Final"/>
    <s v="CUSTOS DOS PRODUTOS VENDIDOS"/>
  </r>
  <r>
    <s v="MADONNA CUCINA"/>
    <d v="2026-03-31T00:00:00"/>
    <n v="1000187"/>
    <x v="25"/>
    <s v="MATERIA PRIMA"/>
    <s v="COMPRAS"/>
    <s v="ALIMENTOS"/>
    <s v="A. SECOS E CONSERVAS"/>
    <x v="2"/>
    <n v="20"/>
    <n v="7.8295000000000003"/>
    <n v="156.59"/>
    <s v="ATIVO"/>
    <x v="2"/>
    <n v="2026"/>
    <s v="Estoque Final"/>
    <s v="CUSTOS DOS PRODUTOS VENDIDOS"/>
  </r>
  <r>
    <s v="MADONNA CUCINA"/>
    <d v="2026-03-31T00:00:00"/>
    <n v="1000186"/>
    <x v="26"/>
    <s v="MATERIA PRIMA"/>
    <s v="COMPRAS"/>
    <s v="ALIMENTOS"/>
    <s v="A. SECOS E CONSERVAS"/>
    <x v="2"/>
    <n v="15"/>
    <n v="24.016200000000001"/>
    <n v="360.24299999999999"/>
    <s v="ATIVO"/>
    <x v="2"/>
    <n v="2026"/>
    <s v="Estoque Final"/>
    <s v="CUSTOS DOS PRODUTOS VENDIDOS"/>
  </r>
  <r>
    <s v="MADONNA CUCINA"/>
    <d v="2026-03-31T00:00:00"/>
    <n v="1000523"/>
    <x v="28"/>
    <s v="MATERIA PRIMA"/>
    <s v="COMPRAS"/>
    <s v="ALIMENTOS"/>
    <s v="A. PROTEINAS"/>
    <x v="6"/>
    <n v="1.44"/>
    <n v="55.776000000000003"/>
    <n v="80.317400000000006"/>
    <s v="ATIVO"/>
    <x v="2"/>
    <n v="2026"/>
    <s v="Estoque Final"/>
    <s v="CUSTOS DOS PRODUTOS VENDIDOS"/>
  </r>
  <r>
    <s v="MADONNA CUCINA"/>
    <d v="2026-03-31T00:00:00"/>
    <n v="1000189"/>
    <x v="30"/>
    <s v="MATERIA PRIMA"/>
    <s v="COMPRAS"/>
    <s v="ALIMENTOS"/>
    <s v="A. SECOS E CONSERVAS"/>
    <x v="2"/>
    <n v="5"/>
    <n v="59.180700000000002"/>
    <n v="295.90350000000001"/>
    <s v="ATIVO"/>
    <x v="2"/>
    <n v="2026"/>
    <s v="Estoque Final"/>
    <s v="CUSTOS DOS PRODUTOS VENDIDOS"/>
  </r>
  <r>
    <s v="MADONNA CUCINA"/>
    <d v="2026-03-31T00:00:00"/>
    <n v="1000190"/>
    <x v="395"/>
    <s v="MATERIA PRIMA"/>
    <s v="COMPRAS"/>
    <s v="ALIMENTOS"/>
    <s v="A. SECOS E CONSERVAS"/>
    <x v="2"/>
    <n v="3"/>
    <n v="283.08969999999999"/>
    <n v="849.26909999999998"/>
    <s v="ATIVO"/>
    <x v="2"/>
    <n v="2026"/>
    <s v="Estoque Final"/>
    <s v="CUSTOS DOS PRODUTOS VENDIDOS"/>
  </r>
  <r>
    <s v="MADONNA CUCINA"/>
    <d v="2026-03-31T00:00:00"/>
    <n v="1001152"/>
    <x v="396"/>
    <s v="MATERIA PRIMA"/>
    <s v="COMPRAS"/>
    <s v="ALIMENTOS"/>
    <s v="A. HORTIFRUTI"/>
    <x v="4"/>
    <n v="0.18"/>
    <n v="49.45"/>
    <n v="8.9009999999999998"/>
    <s v="ATIVO"/>
    <x v="2"/>
    <n v="2026"/>
    <s v="Estoque Final"/>
    <s v="CUSTOS DOS PRODUTOS VENDIDOS"/>
  </r>
  <r>
    <s v="MADONNA CUCINA"/>
    <d v="2026-03-31T00:00:00"/>
    <n v="1000777"/>
    <x v="31"/>
    <s v="MATERIA PRIMA"/>
    <s v="COMPRAS"/>
    <s v="ALIMENTOS"/>
    <s v="A. PROTEINAS"/>
    <x v="6"/>
    <n v="2"/>
    <n v="248"/>
    <n v="496"/>
    <s v="ATIVO"/>
    <x v="2"/>
    <n v="2026"/>
    <s v="Estoque Final"/>
    <s v="CUSTOS DOS PRODUTOS VENDIDOS"/>
  </r>
  <r>
    <s v="MADONNA CUCINA"/>
    <d v="2026-03-31T00:00:00"/>
    <n v="1000444"/>
    <x v="439"/>
    <s v="MATERIA PRIMA"/>
    <s v="COMPRAS"/>
    <s v="ALIMENTOS"/>
    <s v="A. PROTEINAS"/>
    <x v="13"/>
    <n v="3.77"/>
    <n v="40"/>
    <n v="150.80000000000001"/>
    <s v="ATIVO"/>
    <x v="2"/>
    <n v="2026"/>
    <s v="Estoque Final"/>
    <s v="CUSTOS DOS PRODUTOS VENDIDOS"/>
  </r>
  <r>
    <s v="MADONNA CUCINA"/>
    <d v="2026-03-31T00:00:00"/>
    <n v="1000338"/>
    <x v="440"/>
    <s v="MATERIA PRIMA"/>
    <s v="COMPRAS"/>
    <s v="ALIMENTOS"/>
    <s v="A. HORTIFRUTI"/>
    <x v="15"/>
    <n v="3"/>
    <n v="7.4698000000000002"/>
    <n v="22.409400000000002"/>
    <s v="ATIVO"/>
    <x v="2"/>
    <n v="2026"/>
    <s v="Estoque Final"/>
    <s v="CUSTOS DOS PRODUTOS VENDIDOS"/>
  </r>
  <r>
    <s v="MADONNA CUCINA"/>
    <d v="2026-03-31T00:00:00"/>
    <n v="1000356"/>
    <x v="441"/>
    <s v="MATERIA PRIMA"/>
    <s v="COMPRAS"/>
    <s v="ALIMENTOS"/>
    <s v="A. HORTIFRUTI"/>
    <x v="1"/>
    <n v="4"/>
    <n v="4.8467000000000002"/>
    <n v="19.386800000000001"/>
    <s v="ATIVO"/>
    <x v="2"/>
    <n v="2026"/>
    <s v="Estoque Final"/>
    <s v="CUSTOS DOS PRODUTOS VENDIDOS"/>
  </r>
  <r>
    <s v="MADONNA CUCINA"/>
    <d v="2026-03-31T00:00:00"/>
    <n v="1000747"/>
    <x v="398"/>
    <s v="MATERIA PRIMA"/>
    <s v="COMPRAS"/>
    <s v="ALIMENTOS"/>
    <s v="A. SECOS E CONSERVAS"/>
    <x v="2"/>
    <n v="3"/>
    <n v="25.3919"/>
    <n v="76.175700000000006"/>
    <s v="ATIVO"/>
    <x v="2"/>
    <n v="2026"/>
    <s v="Estoque Final"/>
    <s v="CUSTOS DOS PRODUTOS VENDIDOS"/>
  </r>
  <r>
    <s v="MADONNA CUCINA"/>
    <d v="2026-03-31T00:00:00"/>
    <n v="1001164"/>
    <x v="399"/>
    <s v="MATERIA PRIMA"/>
    <s v="COMPRAS"/>
    <s v="ALIMENTOS"/>
    <s v="A. HORTIFRUTI"/>
    <x v="4"/>
    <n v="0.36"/>
    <n v="296.66669999999999"/>
    <n v="106.8"/>
    <s v="ATIVO"/>
    <x v="2"/>
    <n v="2026"/>
    <s v="Estoque Final"/>
    <s v="CUSTOS DOS PRODUTOS VENDIDOS"/>
  </r>
  <r>
    <s v="MADONNA CUCINA"/>
    <d v="2026-03-31T00:00:00"/>
    <n v="1000173"/>
    <x v="442"/>
    <s v="MATERIA PRIMA"/>
    <s v="COMPRAS"/>
    <s v="ALIMENTOS"/>
    <s v="A. PROTEINAS"/>
    <x v="13"/>
    <n v="7"/>
    <n v="23.9"/>
    <n v="167.3"/>
    <s v="ATIVO"/>
    <x v="2"/>
    <n v="2026"/>
    <s v="Estoque Final"/>
    <s v="CUSTOS DOS PRODUTOS VENDIDOS"/>
  </r>
  <r>
    <s v="MADONNA CUCINA"/>
    <d v="2026-03-31T00:00:00"/>
    <n v="1000296"/>
    <x v="400"/>
    <s v="MATERIA PRIMA"/>
    <s v="COMPRAS"/>
    <s v="ALIMENTOS"/>
    <s v="A. FRIOS E LATICINIOS"/>
    <x v="19"/>
    <n v="3"/>
    <n v="119.7059"/>
    <n v="359.11770000000001"/>
    <s v="ATIVO"/>
    <x v="2"/>
    <n v="2026"/>
    <s v="Estoque Final"/>
    <s v="CUSTOS DOS PRODUTOS VENDIDOS"/>
  </r>
  <r>
    <s v="MADONNA CUCINA"/>
    <d v="2026-03-31T00:00:00"/>
    <n v="1000724"/>
    <x v="34"/>
    <s v="MATERIA PRIMA"/>
    <s v="COMPRAS"/>
    <s v="ALIMENTOS"/>
    <s v="A. SECOS E CONSERVAS"/>
    <x v="2"/>
    <n v="2"/>
    <n v="99.799899999999994"/>
    <n v="199.59979999999999"/>
    <s v="ATIVO"/>
    <x v="2"/>
    <n v="2026"/>
    <s v="Estoque Final"/>
    <s v="CUSTOS DOS PRODUTOS VENDIDOS"/>
  </r>
  <r>
    <s v="MADONNA CUCINA"/>
    <d v="2026-03-31T00:00:00"/>
    <n v="1000192"/>
    <x v="401"/>
    <s v="MATERIA PRIMA"/>
    <s v="COMPRAS"/>
    <s v="ALIMENTOS"/>
    <s v="A. SECOS E CONSERVAS"/>
    <x v="2"/>
    <n v="2.5"/>
    <n v="56.767499999999998"/>
    <n v="141.9188"/>
    <s v="ATIVO"/>
    <x v="2"/>
    <n v="2026"/>
    <s v="Estoque Final"/>
    <s v="CUSTOS DOS PRODUTOS VENDIDOS"/>
  </r>
  <r>
    <s v="MADONNA CUCINA"/>
    <d v="2026-03-31T00:00:00"/>
    <n v="1000725"/>
    <x v="40"/>
    <s v="MATERIA PRIMA"/>
    <s v="COMPRAS"/>
    <s v="ALIMENTOS"/>
    <s v="A. SECOS E CONSERVAS"/>
    <x v="2"/>
    <n v="129"/>
    <n v="2.6543000000000001"/>
    <n v="342.40469999999999"/>
    <s v="ATIVO"/>
    <x v="2"/>
    <n v="2026"/>
    <s v="Estoque Final"/>
    <s v="CUSTOS DOS PRODUTOS VENDIDOS"/>
  </r>
  <r>
    <s v="MADONNA CUCINA"/>
    <d v="2026-03-31T00:00:00"/>
    <n v="1000579"/>
    <x v="41"/>
    <s v="MATERIA PRIMA"/>
    <s v="COMPRAS"/>
    <s v="ALIMENTOS"/>
    <s v="A. SECOS E CONSERVAS"/>
    <x v="2"/>
    <n v="260"/>
    <n v="2.6475"/>
    <n v="688.35"/>
    <s v="ATIVO"/>
    <x v="2"/>
    <n v="2026"/>
    <s v="Estoque Final"/>
    <s v="CUSTOS DOS PRODUTOS VENDIDOS"/>
  </r>
  <r>
    <s v="MADONNA CUCINA"/>
    <d v="2026-03-31T00:00:00"/>
    <n v="1000044"/>
    <x v="402"/>
    <s v="MATERIA PRIMA"/>
    <s v="COMPRAS"/>
    <s v="ALIMENTOS"/>
    <s v="A. SECOS E CONSERVAS"/>
    <x v="2"/>
    <n v="143.01730000000001"/>
    <n v="2.8"/>
    <n v="400.44839999999999"/>
    <s v="ATIVO"/>
    <x v="2"/>
    <n v="2026"/>
    <s v="Estoque Final"/>
    <s v="CUSTOS DOS PRODUTOS VENDIDOS"/>
  </r>
  <r>
    <s v="MADONNA CUCINA"/>
    <d v="2026-03-31T00:00:00"/>
    <n v="1000364"/>
    <x v="43"/>
    <s v="MATERIA PRIMA"/>
    <s v="COMPRAS"/>
    <s v="ALIMENTOS"/>
    <s v="A. HORTIFRUTI"/>
    <x v="4"/>
    <n v="5"/>
    <n v="4.6608000000000001"/>
    <n v="23.303999999999998"/>
    <s v="ATIVO"/>
    <x v="2"/>
    <n v="2026"/>
    <s v="Estoque Final"/>
    <s v="CUSTOS DOS PRODUTOS VENDIDOS"/>
  </r>
  <r>
    <s v="MADONNA CUCINA"/>
    <d v="2026-03-31T00:00:00"/>
    <n v="1000365"/>
    <x v="44"/>
    <s v="MATERIA PRIMA"/>
    <s v="COMPRAS"/>
    <s v="ALIMENTOS"/>
    <s v="A. HORTIFRUTI"/>
    <x v="4"/>
    <n v="1"/>
    <n v="6.7489999999999997"/>
    <n v="6.7489999999999997"/>
    <s v="ATIVO"/>
    <x v="2"/>
    <n v="2026"/>
    <s v="Estoque Final"/>
    <s v="CUSTOS DOS PRODUTOS VENDIDOS"/>
  </r>
  <r>
    <s v="MADONNA CUCINA"/>
    <d v="2026-03-31T00:00:00"/>
    <n v="1000327"/>
    <x v="45"/>
    <s v="MATERIA PRIMA"/>
    <s v="COMPRAS"/>
    <s v="ALIMENTOS"/>
    <s v="A. HORTIFRUTI"/>
    <x v="0"/>
    <n v="0.45"/>
    <n v="48.682699999999997"/>
    <n v="21.9072"/>
    <s v="ATIVO"/>
    <x v="2"/>
    <n v="2026"/>
    <s v="Estoque Final"/>
    <s v="CUSTOS DOS PRODUTOS VENDIDOS"/>
  </r>
  <r>
    <s v="MADONNA CUCINA"/>
    <d v="2026-03-31T00:00:00"/>
    <n v="1000367"/>
    <x v="46"/>
    <s v="MATERIA PRIMA"/>
    <s v="COMPRAS"/>
    <s v="ALIMENTOS"/>
    <s v="A. HORTIFRUTI"/>
    <x v="1"/>
    <n v="2.6"/>
    <n v="7.3620999999999999"/>
    <n v="19.141500000000001"/>
    <s v="ATIVO"/>
    <x v="2"/>
    <n v="2026"/>
    <s v="Estoque Final"/>
    <s v="CUSTOS DOS PRODUTOS VENDIDOS"/>
  </r>
  <r>
    <s v="MADONNA CUCINA"/>
    <d v="2026-03-31T00:00:00"/>
    <n v="1001198"/>
    <x v="443"/>
    <s v="MATERIA PRIMA"/>
    <s v="COMPRAS"/>
    <s v="ALIMENTOS"/>
    <s v="A. SECOS E CONSERVAS"/>
    <x v="2"/>
    <n v="16"/>
    <n v="1.4650000000000001"/>
    <n v="23.44"/>
    <s v="ATIVO"/>
    <x v="2"/>
    <n v="2026"/>
    <s v="Estoque Final"/>
    <s v="CUSTOS DOS PRODUTOS VENDIDOS"/>
  </r>
  <r>
    <s v="MADONNA CUCINA"/>
    <d v="2026-03-31T00:00:00"/>
    <n v="1001122"/>
    <x v="444"/>
    <s v="MATERIA PRIMA"/>
    <s v="COMPRAS"/>
    <s v="ALIMENTOS"/>
    <s v="A. SECOS E CONSERVAS"/>
    <x v="2"/>
    <n v="1.4"/>
    <n v="82.85"/>
    <n v="115.99"/>
    <s v="ATIVO"/>
    <x v="2"/>
    <n v="2026"/>
    <s v="Estoque Final"/>
    <s v="CUSTOS DOS PRODUTOS VENDIDOS"/>
  </r>
  <r>
    <s v="MADONNA CUCINA"/>
    <d v="2026-03-31T00:00:00"/>
    <n v="1000757"/>
    <x v="445"/>
    <s v="MATERIA PRIMA"/>
    <s v="COMPRAS"/>
    <s v="ALIMENTOS"/>
    <s v="A. SECOS E CONSERVAS"/>
    <x v="2"/>
    <n v="3.8"/>
    <n v="182.82089999999999"/>
    <n v="694.71939999999995"/>
    <s v="ATIVO"/>
    <x v="2"/>
    <n v="2026"/>
    <s v="Estoque Final"/>
    <s v="CUSTOS DOS PRODUTOS VENDIDOS"/>
  </r>
  <r>
    <s v="MADONNA CUCINA"/>
    <d v="2026-03-31T00:00:00"/>
    <n v="1000756"/>
    <x v="446"/>
    <s v="MATERIA PRIMA"/>
    <s v="COMPRAS"/>
    <s v="ALIMENTOS"/>
    <s v="A. SECOS E CONSERVAS"/>
    <x v="2"/>
    <n v="2"/>
    <n v="170.59700000000001"/>
    <n v="341.19400000000002"/>
    <s v="ATIVO"/>
    <x v="2"/>
    <n v="2026"/>
    <s v="Estoque Final"/>
    <s v="CUSTOS DOS PRODUTOS VENDIDOS"/>
  </r>
  <r>
    <s v="MADONNA CUCINA"/>
    <d v="2026-03-31T00:00:00"/>
    <n v="1000238"/>
    <x v="447"/>
    <s v="MATERIA PRIMA"/>
    <s v="COMPRAS"/>
    <s v="ALIMENTOS"/>
    <s v="A. SECOS E CONSERVAS"/>
    <x v="2"/>
    <n v="0.7"/>
    <n v="103.7561"/>
    <n v="72.629300000000001"/>
    <s v="ATIVO"/>
    <x v="2"/>
    <n v="2026"/>
    <s v="Estoque Final"/>
    <s v="CUSTOS DOS PRODUTOS VENDIDOS"/>
  </r>
  <r>
    <s v="MADONNA CUCINA"/>
    <d v="2026-03-31T00:00:00"/>
    <n v="1000888"/>
    <x v="403"/>
    <s v="MATERIA PRIMA"/>
    <s v="COMPRAS"/>
    <s v="ALIMENTOS"/>
    <s v="A. SECOS E CONSERVAS"/>
    <x v="2"/>
    <n v="3.5"/>
    <n v="358.88830000000002"/>
    <n v="1256.1090999999999"/>
    <s v="ATIVO"/>
    <x v="2"/>
    <n v="2026"/>
    <s v="Estoque Final"/>
    <s v="CUSTOS DOS PRODUTOS VENDIDOS"/>
  </r>
  <r>
    <s v="MADONNA CUCINA"/>
    <d v="2026-03-31T00:00:00"/>
    <n v="1000882"/>
    <x v="54"/>
    <s v="MATERIA PRIMA"/>
    <s v="COMPRAS"/>
    <s v="ALIMENTOS"/>
    <s v="A. SECOS E CONSERVAS"/>
    <x v="2"/>
    <n v="0.64"/>
    <n v="387.01949999999999"/>
    <n v="247.6925"/>
    <s v="ATIVO"/>
    <x v="2"/>
    <n v="2026"/>
    <s v="Estoque Final"/>
    <s v="CUSTOS DOS PRODUTOS VENDIDOS"/>
  </r>
  <r>
    <s v="MADONNA CUCINA"/>
    <d v="2026-03-31T00:00:00"/>
    <n v="1000369"/>
    <x v="405"/>
    <s v="MATERIA PRIMA"/>
    <s v="COMPRAS"/>
    <s v="ALIMENTOS"/>
    <s v="A. HORTIFRUTI"/>
    <x v="4"/>
    <n v="0.15"/>
    <n v="61.11"/>
    <n v="9.1664999999999992"/>
    <s v="ATIVO"/>
    <x v="2"/>
    <n v="2026"/>
    <s v="Estoque Final"/>
    <s v="CUSTOS DOS PRODUTOS VENDIDOS"/>
  </r>
  <r>
    <s v="MADONNA CUCINA"/>
    <d v="2026-03-31T00:00:00"/>
    <n v="1000881"/>
    <x v="55"/>
    <s v="MATERIA PRIMA"/>
    <s v="COMPRAS"/>
    <s v="ALIMENTOS"/>
    <s v="A. HORTIFRUTI"/>
    <x v="4"/>
    <n v="0.6"/>
    <n v="64.526300000000006"/>
    <n v="38.715800000000002"/>
    <s v="ATIVO"/>
    <x v="2"/>
    <n v="2026"/>
    <s v="Estoque Final"/>
    <s v="CUSTOS DOS PRODUTOS VENDIDOS"/>
  </r>
  <r>
    <s v="MADONNA CUCINA"/>
    <d v="2026-03-31T00:00:00"/>
    <n v="1000530"/>
    <x v="407"/>
    <s v="MATERIA PRIMA"/>
    <s v="COMPRAS"/>
    <s v="ALIMENTOS"/>
    <s v="A. SECOS E CONSERVAS"/>
    <x v="2"/>
    <n v="0.4"/>
    <n v="25.98"/>
    <n v="10.391999999999999"/>
    <s v="ATIVO"/>
    <x v="2"/>
    <n v="2026"/>
    <s v="Estoque Final"/>
    <s v="CUSTOS DOS PRODUTOS VENDIDOS"/>
  </r>
  <r>
    <s v="MADONNA CUCINA"/>
    <d v="2026-03-31T00:00:00"/>
    <n v="1001169"/>
    <x v="408"/>
    <s v="MATERIA PRIMA"/>
    <s v="COMPRAS"/>
    <s v="ALIMENTOS"/>
    <s v="A. SECOS E CONSERVAS"/>
    <x v="2"/>
    <n v="0.9"/>
    <n v="311.11110000000002"/>
    <n v="280"/>
    <s v="ATIVO"/>
    <x v="2"/>
    <n v="2026"/>
    <s v="Estoque Final"/>
    <s v="CUSTOS DOS PRODUTOS VENDIDOS"/>
  </r>
  <r>
    <s v="MADONNA CUCINA"/>
    <d v="2026-03-31T00:00:00"/>
    <n v="1000801"/>
    <x v="448"/>
    <s v="MATERIA PRIMA"/>
    <s v="COMPRAS"/>
    <s v="ALIMENTOS"/>
    <s v="A. PROTEINAS"/>
    <x v="10"/>
    <n v="3.2568000000000001"/>
    <n v="28.9"/>
    <n v="94.121499999999997"/>
    <s v="ATIVO"/>
    <x v="2"/>
    <n v="2026"/>
    <s v="Estoque Final"/>
    <s v="CUSTOS DOS PRODUTOS VENDIDOS"/>
  </r>
  <r>
    <s v="MADONNA CUCINA"/>
    <d v="2026-03-31T00:00:00"/>
    <n v="1000416"/>
    <x v="449"/>
    <s v="MATERIA PRIMA"/>
    <s v="COMPRAS"/>
    <s v="ALIMENTOS"/>
    <s v="A. PROTEINAS"/>
    <x v="13"/>
    <n v="7"/>
    <n v="29.451000000000001"/>
    <n v="206.15700000000001"/>
    <s v="ATIVO"/>
    <x v="2"/>
    <n v="2026"/>
    <s v="Estoque Final"/>
    <s v="CUSTOS DOS PRODUTOS VENDIDOS"/>
  </r>
  <r>
    <s v="MADONNA CUCINA"/>
    <d v="2026-03-31T00:00:00"/>
    <n v="1000740"/>
    <x v="450"/>
    <s v="MATERIA PRIMA"/>
    <s v="COMPRAS"/>
    <s v="ALIMENTOS"/>
    <s v="A. PROTEINAS"/>
    <x v="10"/>
    <n v="7"/>
    <n v="44.5"/>
    <n v="311.5"/>
    <s v="ATIVO"/>
    <x v="2"/>
    <n v="2026"/>
    <s v="Estoque Final"/>
    <s v="CUSTOS DOS PRODUTOS VENDIDOS"/>
  </r>
  <r>
    <s v="MADONNA CUCINA"/>
    <d v="2026-03-31T00:00:00"/>
    <n v="1001186"/>
    <x v="451"/>
    <s v="MATERIA PRIMA"/>
    <s v="COMPRAS"/>
    <s v="ALIMENTOS"/>
    <s v="A. SECOS E CONSERVAS"/>
    <x v="2"/>
    <n v="0.45"/>
    <n v="221.24440000000001"/>
    <n v="99.56"/>
    <s v="ATIVO"/>
    <x v="2"/>
    <n v="2026"/>
    <s v="Estoque Final"/>
    <s v="CUSTOS DOS PRODUTOS VENDIDOS"/>
  </r>
  <r>
    <s v="MADONNA CUCINA"/>
    <d v="2026-03-31T00:00:00"/>
    <n v="1000242"/>
    <x v="59"/>
    <s v="MATERIA PRIMA"/>
    <s v="COMPRAS"/>
    <s v="ALIMENTOS"/>
    <s v="A. SECOS E CONSERVAS"/>
    <x v="2"/>
    <n v="0.14000000000000001"/>
    <n v="61.62"/>
    <n v="8.6267999999999994"/>
    <s v="ATIVO"/>
    <x v="2"/>
    <n v="2026"/>
    <s v="Estoque Final"/>
    <s v="CUSTOS DOS PRODUTOS VENDIDOS"/>
  </r>
  <r>
    <s v="MADONNA CUCINA"/>
    <d v="2026-03-31T00:00:00"/>
    <n v="1000413"/>
    <x v="60"/>
    <s v="MATERIA PRIMA"/>
    <s v="COMPRAS"/>
    <s v="ALIMENTOS"/>
    <s v="A. FRIOS E LATICINIOS"/>
    <x v="9"/>
    <n v="15"/>
    <n v="34.802900000000001"/>
    <n v="522.04349999999999"/>
    <s v="ATIVO"/>
    <x v="2"/>
    <n v="2026"/>
    <s v="Estoque Final"/>
    <s v="CUSTOS DOS PRODUTOS VENDIDOS"/>
  </r>
  <r>
    <s v="MADONNA CUCINA"/>
    <d v="2026-03-31T00:00:00"/>
    <n v="1000470"/>
    <x v="62"/>
    <s v="MATERIA PRIMA"/>
    <s v="COMPRAS"/>
    <s v="ALIMENTOS"/>
    <s v="A. PROTEINAS"/>
    <x v="10"/>
    <n v="0.91479999999999995"/>
    <n v="199.59039999999999"/>
    <n v="182.58529999999999"/>
    <s v="ATIVO"/>
    <x v="2"/>
    <n v="2026"/>
    <s v="Estoque Final"/>
    <s v="CUSTOS DOS PRODUTOS VENDIDOS"/>
  </r>
  <r>
    <s v="MADONNA CUCINA"/>
    <d v="2026-03-31T00:00:00"/>
    <n v="1000958"/>
    <x v="64"/>
    <s v="MATERIA PRIMA"/>
    <s v="COMPRAS"/>
    <s v="ALIMENTOS"/>
    <s v="A. SECOS E CONSERVAS"/>
    <x v="2"/>
    <n v="1.1000000000000001"/>
    <n v="80.400000000000006"/>
    <n v="88.44"/>
    <s v="ATIVO"/>
    <x v="2"/>
    <n v="2026"/>
    <s v="Estoque Final"/>
    <s v="CUSTOS DOS PRODUTOS VENDIDOS"/>
  </r>
  <r>
    <s v="MADONNA CUCINA"/>
    <d v="2026-03-31T00:00:00"/>
    <n v="1000864"/>
    <x v="66"/>
    <s v="MATERIA PRIMA"/>
    <s v="COMPRAS"/>
    <s v="ALIMENTOS"/>
    <s v="A. HORTIFRUTI"/>
    <x v="0"/>
    <n v="3.8"/>
    <n v="30.114000000000001"/>
    <n v="114.4332"/>
    <s v="ATIVO"/>
    <x v="2"/>
    <n v="2026"/>
    <s v="Estoque Final"/>
    <s v="CUSTOS DOS PRODUTOS VENDIDOS"/>
  </r>
  <r>
    <s v="MADONNA CUCINA"/>
    <d v="2026-03-31T00:00:00"/>
    <n v="1000216"/>
    <x v="78"/>
    <s v="MATERIA PRIMA"/>
    <s v="COMPRAS"/>
    <s v="ALIMENTOS"/>
    <s v="A. SECOS E CONSERVAS"/>
    <x v="2"/>
    <n v="6.8"/>
    <n v="17.4617"/>
    <n v="118.7396"/>
    <s v="ATIVO"/>
    <x v="2"/>
    <n v="2026"/>
    <s v="Estoque Final"/>
    <s v="CUSTOS DOS PRODUTOS VENDIDOS"/>
  </r>
  <r>
    <s v="MADONNA CUCINA"/>
    <d v="2026-03-31T00:00:00"/>
    <n v="1000195"/>
    <x v="410"/>
    <s v="MATERIA PRIMA"/>
    <s v="COMPRAS"/>
    <s v="ALIMENTOS"/>
    <s v="A. SECOS E CONSERVAS"/>
    <x v="2"/>
    <n v="2"/>
    <n v="4.1432000000000002"/>
    <n v="8.2864000000000004"/>
    <s v="ATIVO"/>
    <x v="2"/>
    <n v="2026"/>
    <s v="Estoque Final"/>
    <s v="CUSTOS DOS PRODUTOS VENDIDOS"/>
  </r>
  <r>
    <s v="MADONNA CUCINA"/>
    <d v="2026-03-31T00:00:00"/>
    <n v="1000488"/>
    <x v="80"/>
    <s v="MATERIA PRIMA"/>
    <s v="COMPRAS"/>
    <s v="ALIMENTOS"/>
    <s v="A. SECOS E CONSERVAS"/>
    <x v="2"/>
    <n v="32"/>
    <n v="47.64"/>
    <n v="1524.48"/>
    <s v="ATIVO"/>
    <x v="2"/>
    <n v="2026"/>
    <s v="Estoque Final"/>
    <s v="CUSTOS DOS PRODUTOS VENDIDOS"/>
  </r>
  <r>
    <s v="MADONNA CUCINA"/>
    <d v="2026-03-31T00:00:00"/>
    <n v="1000197"/>
    <x v="82"/>
    <s v="MATERIA PRIMA"/>
    <s v="COMPRAS"/>
    <s v="ALIMENTOS"/>
    <s v="A. SECOS E CONSERVAS"/>
    <x v="2"/>
    <n v="4"/>
    <n v="15.629200000000001"/>
    <n v="62.516800000000003"/>
    <s v="ATIVO"/>
    <x v="2"/>
    <n v="2026"/>
    <s v="Estoque Final"/>
    <s v="CUSTOS DOS PRODUTOS VENDIDOS"/>
  </r>
  <r>
    <s v="MADONNA CUCINA"/>
    <d v="2026-03-31T00:00:00"/>
    <n v="1000196"/>
    <x v="83"/>
    <s v="MATERIA PRIMA"/>
    <s v="COMPRAS"/>
    <s v="ALIMENTOS"/>
    <s v="A. SECOS E CONSERVAS"/>
    <x v="2"/>
    <n v="20"/>
    <n v="18.762499999999999"/>
    <n v="375.25"/>
    <s v="ATIVO"/>
    <x v="2"/>
    <n v="2026"/>
    <s v="Estoque Final"/>
    <s v="CUSTOS DOS PRODUTOS VENDIDOS"/>
  </r>
  <r>
    <s v="MADONNA CUCINA"/>
    <d v="2026-03-31T00:00:00"/>
    <n v="1000199"/>
    <x v="86"/>
    <s v="MATERIA PRIMA"/>
    <s v="COMPRAS"/>
    <s v="ALIMENTOS"/>
    <s v="A. SECOS E CONSERVAS"/>
    <x v="2"/>
    <n v="10"/>
    <n v="8.7500999999999998"/>
    <n v="87.501000000000005"/>
    <s v="ATIVO"/>
    <x v="2"/>
    <n v="2026"/>
    <s v="Estoque Final"/>
    <s v="CUSTOS DOS PRODUTOS VENDIDOS"/>
  </r>
  <r>
    <s v="MADONNA CUCINA"/>
    <d v="2026-03-31T00:00:00"/>
    <n v="1000489"/>
    <x v="87"/>
    <s v="MATERIA PRIMA"/>
    <s v="COMPRAS"/>
    <s v="ALIMENTOS"/>
    <s v="A. SECOS E CONSERVAS"/>
    <x v="2"/>
    <n v="3"/>
    <n v="5.9687000000000001"/>
    <n v="17.906099999999999"/>
    <s v="ATIVO"/>
    <x v="2"/>
    <n v="2026"/>
    <s v="Estoque Final"/>
    <s v="CUSTOS DOS PRODUTOS VENDIDOS"/>
  </r>
  <r>
    <s v="MADONNA CUCINA"/>
    <d v="2026-03-31T00:00:00"/>
    <n v="1000782"/>
    <x v="88"/>
    <s v="MATERIA PRIMA"/>
    <s v="COMPRAS"/>
    <s v="ALIMENTOS"/>
    <s v="A. SECOS E CONSERVAS"/>
    <x v="2"/>
    <n v="0.5"/>
    <n v="132.44999999999999"/>
    <n v="66.224999999999994"/>
    <s v="ATIVO"/>
    <x v="2"/>
    <n v="2026"/>
    <s v="Estoque Final"/>
    <s v="CUSTOS DOS PRODUTOS VENDIDOS"/>
  </r>
  <r>
    <s v="MADONNA CUCINA"/>
    <d v="2026-03-31T00:00:00"/>
    <n v="1000962"/>
    <x v="90"/>
    <s v="MATERIA PRIMA"/>
    <s v="COMPRAS"/>
    <s v="ALIMENTOS"/>
    <s v="A. SECOS E CONSERVAS"/>
    <x v="2"/>
    <n v="0.85"/>
    <n v="99.800200000000004"/>
    <n v="84.830200000000005"/>
    <s v="ATIVO"/>
    <x v="2"/>
    <n v="2026"/>
    <s v="Estoque Final"/>
    <s v="CUSTOS DOS PRODUTOS VENDIDOS"/>
  </r>
  <r>
    <s v="MADONNA CUCINA"/>
    <d v="2026-03-31T00:00:00"/>
    <n v="1000898"/>
    <x v="91"/>
    <s v="MATERIA PRIMA"/>
    <s v="COMPRAS"/>
    <s v="ALIMENTOS"/>
    <s v="A. PROTEINAS"/>
    <x v="6"/>
    <n v="7"/>
    <n v="65"/>
    <n v="455"/>
    <s v="ATIVO"/>
    <x v="2"/>
    <n v="2026"/>
    <s v="Estoque Final"/>
    <s v="CUSTOS DOS PRODUTOS VENDIDOS"/>
  </r>
  <r>
    <s v="MADONNA CUCINA"/>
    <d v="2026-03-31T00:00:00"/>
    <n v="1000737"/>
    <x v="92"/>
    <s v="MATERIA PRIMA"/>
    <s v="COMPRAS"/>
    <s v="ALIMENTOS"/>
    <s v="A. SECOS E CONSERVAS"/>
    <x v="2"/>
    <n v="1.8"/>
    <n v="750"/>
    <n v="1350"/>
    <s v="ATIVO"/>
    <x v="2"/>
    <n v="2026"/>
    <s v="Estoque Final"/>
    <s v="CUSTOS DOS PRODUTOS VENDIDOS"/>
  </r>
  <r>
    <s v="MADONNA CUCINA"/>
    <d v="2026-03-31T00:00:00"/>
    <n v="1001156"/>
    <x v="411"/>
    <s v="MATERIA PRIMA"/>
    <s v="COMPRAS"/>
    <s v="ALIMENTOS"/>
    <s v="A. HORTIFRUTI"/>
    <x v="4"/>
    <n v="0.2"/>
    <n v="833.5"/>
    <n v="166.7"/>
    <s v="ATIVO"/>
    <x v="2"/>
    <n v="2026"/>
    <s v="Estoque Final"/>
    <s v="CUSTOS DOS PRODUTOS VENDIDOS"/>
  </r>
  <r>
    <s v="MADONNA CUCINA"/>
    <d v="2026-03-31T00:00:00"/>
    <n v="1000904"/>
    <x v="103"/>
    <s v="MATERIA PRIMA"/>
    <s v="COMPRAS"/>
    <s v="ALIMENTOS"/>
    <s v="A. PROTEINAS"/>
    <x v="13"/>
    <n v="5.8"/>
    <n v="200"/>
    <n v="1160"/>
    <s v="ATIVO"/>
    <x v="2"/>
    <n v="2026"/>
    <s v="Estoque Final"/>
    <s v="CUSTOS DOS PRODUTOS VENDIDOS"/>
  </r>
  <r>
    <s v="MADONNA CUCINA"/>
    <d v="2026-03-31T00:00:00"/>
    <n v="1000590"/>
    <x v="104"/>
    <s v="MATERIA PRIMA"/>
    <s v="COMPRAS"/>
    <s v="ALIMENTOS"/>
    <s v="A. HORTIFRUTI"/>
    <x v="4"/>
    <n v="0.22"/>
    <n v="18.0473"/>
    <n v="3.9704000000000002"/>
    <s v="ATIVO"/>
    <x v="2"/>
    <n v="2026"/>
    <s v="Estoque Final"/>
    <s v="CUSTOS DOS PRODUTOS VENDIDOS"/>
  </r>
  <r>
    <s v="MADONNA CUCINA"/>
    <d v="2026-03-31T00:00:00"/>
    <n v="1000341"/>
    <x v="452"/>
    <s v="MATERIA PRIMA"/>
    <s v="COMPRAS"/>
    <s v="ALIMENTOS"/>
    <s v="A. HORTIFRUTI"/>
    <x v="15"/>
    <n v="2"/>
    <n v="13.853"/>
    <n v="27.706"/>
    <s v="ATIVO"/>
    <x v="2"/>
    <n v="2026"/>
    <s v="Estoque Final"/>
    <s v="CUSTOS DOS PRODUTOS VENDIDOS"/>
  </r>
  <r>
    <s v="MADONNA CUCINA"/>
    <d v="2026-03-31T00:00:00"/>
    <n v="1000550"/>
    <x v="453"/>
    <s v="MATERIA PRIMA"/>
    <s v="COMPRAS"/>
    <s v="ALIMENTOS"/>
    <s v="A. HORTIFRUTI"/>
    <x v="15"/>
    <n v="4"/>
    <n v="6.6836000000000002"/>
    <n v="26.734400000000001"/>
    <s v="ATIVO"/>
    <x v="2"/>
    <n v="2026"/>
    <s v="Estoque Final"/>
    <s v="CUSTOS DOS PRODUTOS VENDIDOS"/>
  </r>
  <r>
    <s v="MADONNA CUCINA"/>
    <d v="2026-03-31T00:00:00"/>
    <n v="1001184"/>
    <x v="454"/>
    <s v="MATERIA PRIMA"/>
    <s v="COMPRAS"/>
    <s v="ALIMENTOS"/>
    <s v="A. PROTEINAS"/>
    <x v="10"/>
    <n v="0.63"/>
    <n v="42.5"/>
    <n v="26.774999999999999"/>
    <s v="ATIVO"/>
    <x v="2"/>
    <n v="2026"/>
    <s v="Estoque Final"/>
    <s v="CUSTOS DOS PRODUTOS VENDIDOS"/>
  </r>
  <r>
    <s v="MADONNA CUCINA"/>
    <d v="2026-03-31T00:00:00"/>
    <n v="1000733"/>
    <x v="106"/>
    <s v="MATERIA PRIMA"/>
    <s v="COMPRAS"/>
    <s v="ALIMENTOS"/>
    <s v="A. SECOS E CONSERVAS"/>
    <x v="2"/>
    <n v="0.6"/>
    <n v="50.443300000000001"/>
    <n v="30.265999999999998"/>
    <s v="ATIVO"/>
    <x v="2"/>
    <n v="2026"/>
    <s v="Estoque Final"/>
    <s v="CUSTOS DOS PRODUTOS VENDIDOS"/>
  </r>
  <r>
    <s v="MADONNA CUCINA"/>
    <d v="2026-03-31T00:00:00"/>
    <n v="1000202"/>
    <x v="107"/>
    <s v="MATERIA PRIMA"/>
    <s v="COMPRAS"/>
    <s v="ALIMENTOS"/>
    <s v="A. SECOS E CONSERVAS"/>
    <x v="2"/>
    <n v="18"/>
    <n v="5.2732999999999999"/>
    <n v="94.919399999999996"/>
    <s v="ATIVO"/>
    <x v="2"/>
    <n v="2026"/>
    <s v="Estoque Final"/>
    <s v="CUSTOS DOS PRODUTOS VENDIDOS"/>
  </r>
  <r>
    <s v="MADONNA CUCINA"/>
    <d v="2026-03-31T00:00:00"/>
    <n v="1000343"/>
    <x v="120"/>
    <s v="MATERIA PRIMA"/>
    <s v="COMPRAS"/>
    <s v="ALIMENTOS"/>
    <s v="A. HORTIFRUTI"/>
    <x v="15"/>
    <n v="0.9"/>
    <n v="15.9018"/>
    <n v="14.3116"/>
    <s v="ATIVO"/>
    <x v="2"/>
    <n v="2026"/>
    <s v="Estoque Final"/>
    <s v="CUSTOS DOS PRODUTOS VENDIDOS"/>
  </r>
  <r>
    <s v="MADONNA CUCINA"/>
    <d v="2026-03-31T00:00:00"/>
    <n v="1000344"/>
    <x v="121"/>
    <s v="MATERIA PRIMA"/>
    <s v="COMPRAS"/>
    <s v="ALIMENTOS"/>
    <s v="A. HORTIFRUTI"/>
    <x v="15"/>
    <n v="0.6"/>
    <n v="4.9828000000000001"/>
    <n v="2.9897"/>
    <s v="ATIVO"/>
    <x v="2"/>
    <n v="2026"/>
    <s v="Estoque Final"/>
    <s v="CUSTOS DOS PRODUTOS VENDIDOS"/>
  </r>
  <r>
    <s v="MADONNA CUCINA"/>
    <d v="2026-03-31T00:00:00"/>
    <n v="1000451"/>
    <x v="455"/>
    <s v="MATERIA PRIMA"/>
    <s v="COMPRAS"/>
    <s v="ALIMENTOS"/>
    <s v="A. PROTEINAS"/>
    <x v="13"/>
    <n v="1"/>
    <n v="39.241300000000003"/>
    <n v="39.241300000000003"/>
    <s v="ATIVO"/>
    <x v="2"/>
    <n v="2026"/>
    <s v="Estoque Final"/>
    <s v="CUSTOS DOS PRODUTOS VENDIDOS"/>
  </r>
  <r>
    <s v="MADONNA CUCINA"/>
    <d v="2026-03-31T00:00:00"/>
    <n v="1000560"/>
    <x v="123"/>
    <s v="MATERIA PRIMA"/>
    <s v="COMPRAS"/>
    <s v="ALIMENTOS"/>
    <s v="A. PROTEINAS"/>
    <x v="13"/>
    <n v="5"/>
    <n v="25.98"/>
    <n v="129.9"/>
    <s v="ATIVO"/>
    <x v="2"/>
    <n v="2026"/>
    <s v="Estoque Final"/>
    <s v="CUSTOS DOS PRODUTOS VENDIDOS"/>
  </r>
  <r>
    <s v="MADONNA CUCINA"/>
    <d v="2026-03-31T00:00:00"/>
    <n v="1000395"/>
    <x v="126"/>
    <s v="MATERIA PRIMA"/>
    <s v="COMPRAS"/>
    <s v="ALIMENTOS"/>
    <s v="A. FRIOS E LATICINIOS"/>
    <x v="9"/>
    <n v="10"/>
    <n v="8.9540000000000006"/>
    <n v="89.54"/>
    <s v="ATIVO"/>
    <x v="2"/>
    <n v="2026"/>
    <s v="Estoque Final"/>
    <s v="CUSTOS DOS PRODUTOS VENDIDOS"/>
  </r>
  <r>
    <s v="MADONNA CUCINA"/>
    <d v="2026-03-31T00:00:00"/>
    <n v="1000890"/>
    <x v="127"/>
    <s v="MATERIA PRIMA"/>
    <s v="COMPRAS"/>
    <s v="ALIMENTOS"/>
    <s v="A. FRIOS E LATICINIOS"/>
    <x v="9"/>
    <n v="0.39"/>
    <n v="363.15"/>
    <n v="141.6285"/>
    <s v="ATIVO"/>
    <x v="2"/>
    <n v="2026"/>
    <s v="Estoque Final"/>
    <s v="CUSTOS DOS PRODUTOS VENDIDOS"/>
  </r>
  <r>
    <s v="MADONNA CUCINA"/>
    <d v="2026-03-31T00:00:00"/>
    <n v="1000749"/>
    <x v="128"/>
    <s v="MATERIA PRIMA"/>
    <s v="COMPRAS"/>
    <s v="ALIMENTOS"/>
    <s v="A. PAES, MASSAS E SALGADOS"/>
    <x v="16"/>
    <n v="2"/>
    <n v="7.9659000000000004"/>
    <n v="15.931800000000001"/>
    <s v="ATIVO"/>
    <x v="2"/>
    <n v="2026"/>
    <s v="Estoque Final"/>
    <s v="CUSTOS DOS PRODUTOS VENDIDOS"/>
  </r>
  <r>
    <s v="MADONNA CUCINA"/>
    <d v="2026-03-31T00:00:00"/>
    <n v="1000450"/>
    <x v="456"/>
    <s v="MATERIA PRIMA"/>
    <s v="COMPRAS"/>
    <s v="ALIMENTOS"/>
    <s v="A. PAES, MASSAS E SALGADOS"/>
    <x v="16"/>
    <n v="3"/>
    <n v="34.817999999999998"/>
    <n v="104.45399999999999"/>
    <s v="ATIVO"/>
    <x v="2"/>
    <n v="2026"/>
    <s v="Estoque Final"/>
    <s v="CUSTOS DOS PRODUTOS VENDIDOS"/>
  </r>
  <r>
    <s v="MADONNA CUCINA"/>
    <d v="2026-03-31T00:00:00"/>
    <n v="1000203"/>
    <x v="129"/>
    <s v="MATERIA PRIMA"/>
    <s v="COMPRAS"/>
    <s v="ALIMENTOS"/>
    <s v="A. SECOS E CONSERVAS"/>
    <x v="2"/>
    <n v="4"/>
    <n v="46.9"/>
    <n v="187.6"/>
    <s v="ATIVO"/>
    <x v="2"/>
    <n v="2026"/>
    <s v="Estoque Final"/>
    <s v="CUSTOS DOS PRODUTOS VENDIDOS"/>
  </r>
  <r>
    <s v="MADONNA CUCINA"/>
    <d v="2026-03-31T00:00:00"/>
    <n v="1000798"/>
    <x v="413"/>
    <s v="MATERIA PRIMA"/>
    <s v="COMPRAS"/>
    <s v="ALIMENTOS"/>
    <s v="A. HORTIFRUTI"/>
    <x v="15"/>
    <n v="14"/>
    <n v="6.7049000000000003"/>
    <n v="93.868600000000001"/>
    <s v="ATIVO"/>
    <x v="2"/>
    <n v="2026"/>
    <s v="Estoque Final"/>
    <s v="CUSTOS DOS PRODUTOS VENDIDOS"/>
  </r>
  <r>
    <s v="MADONNA CUCINA"/>
    <d v="2026-03-31T00:00:00"/>
    <n v="1001158"/>
    <x v="414"/>
    <s v="MATERIA PRIMA"/>
    <s v="COMPRAS"/>
    <s v="ALIMENTOS"/>
    <s v="A. HORTIFRUTI"/>
    <x v="4"/>
    <n v="8.4000000000000005E-2"/>
    <n v="92.6571"/>
    <n v="7.7831999999999999"/>
    <s v="ATIVO"/>
    <x v="2"/>
    <n v="2026"/>
    <s v="Estoque Final"/>
    <s v="CUSTOS DOS PRODUTOS VENDIDOS"/>
  </r>
  <r>
    <s v="MADONNA CUCINA"/>
    <d v="2026-03-31T00:00:00"/>
    <n v="1000204"/>
    <x v="457"/>
    <s v="MATERIA PRIMA"/>
    <s v="COMPRAS"/>
    <s v="ALIMENTOS"/>
    <s v="A. SECOS E CONSERVAS"/>
    <x v="2"/>
    <n v="2.7"/>
    <n v="14.217599999999999"/>
    <n v="38.387500000000003"/>
    <s v="ATIVO"/>
    <x v="2"/>
    <n v="2026"/>
    <s v="Estoque Final"/>
    <s v="CUSTOS DOS PRODUTOS VENDIDOS"/>
  </r>
  <r>
    <s v="MADONNA CUCINA"/>
    <d v="2026-03-31T00:00:00"/>
    <n v="1000278"/>
    <x v="415"/>
    <s v="MATERIA PRIMA"/>
    <s v="COMPRAS"/>
    <s v="ALIMENTOS"/>
    <s v="A. SECOS E CONSERVAS"/>
    <x v="2"/>
    <n v="1"/>
    <n v="10.537100000000001"/>
    <n v="10.537100000000001"/>
    <s v="ATIVO"/>
    <x v="2"/>
    <n v="2026"/>
    <s v="Estoque Final"/>
    <s v="CUSTOS DOS PRODUTOS VENDIDOS"/>
  </r>
  <r>
    <s v="MADONNA CUCINA"/>
    <d v="2026-03-31T00:00:00"/>
    <n v="1001163"/>
    <x v="416"/>
    <s v="MATERIA PRIMA"/>
    <s v="COMPRAS"/>
    <s v="ALIMENTOS"/>
    <s v="A. SECOS E CONSERVAS"/>
    <x v="2"/>
    <n v="2"/>
    <n v="80"/>
    <n v="160"/>
    <s v="ATIVO"/>
    <x v="2"/>
    <n v="2026"/>
    <s v="Estoque Final"/>
    <s v="CUSTOS DOS PRODUTOS VENDIDOS"/>
  </r>
  <r>
    <s v="MADONNA CUCINA"/>
    <d v="2026-03-31T00:00:00"/>
    <n v="1000283"/>
    <x v="130"/>
    <s v="MATERIA PRIMA"/>
    <s v="COMPRAS"/>
    <s v="ALIMENTOS"/>
    <s v="A. SECOS E CONSERVAS"/>
    <x v="2"/>
    <n v="4"/>
    <n v="57.2151"/>
    <n v="228.8604"/>
    <s v="ATIVO"/>
    <x v="2"/>
    <n v="2026"/>
    <s v="Estoque Final"/>
    <s v="CUSTOS DOS PRODUTOS VENDIDOS"/>
  </r>
  <r>
    <s v="MADONNA CUCINA"/>
    <d v="2026-03-31T00:00:00"/>
    <n v="1000219"/>
    <x v="458"/>
    <s v="MATERIA PRIMA"/>
    <s v="COMPRAS"/>
    <s v="ALIMENTOS"/>
    <s v="A. SECOS E CONSERVAS"/>
    <x v="2"/>
    <n v="80"/>
    <n v="30.49"/>
    <n v="2439.1999999999998"/>
    <s v="ATIVO"/>
    <x v="2"/>
    <n v="2026"/>
    <s v="Estoque Final"/>
    <s v="CUSTOS DOS PRODUTOS VENDIDOS"/>
  </r>
  <r>
    <s v="MADONNA CUCINA"/>
    <d v="2026-03-31T00:00:00"/>
    <n v="1000281"/>
    <x v="131"/>
    <s v="MATERIA PRIMA"/>
    <s v="COMPRAS"/>
    <s v="ALIMENTOS"/>
    <s v="A. SECOS E CONSERVAS"/>
    <x v="2"/>
    <n v="3.3"/>
    <n v="7.9699"/>
    <n v="26.300699999999999"/>
    <s v="ATIVO"/>
    <x v="2"/>
    <n v="2026"/>
    <s v="Estoque Final"/>
    <s v="CUSTOS DOS PRODUTOS VENDIDOS"/>
  </r>
  <r>
    <s v="MADONNA CUCINA"/>
    <d v="2026-03-31T00:00:00"/>
    <n v="1000959"/>
    <x v="459"/>
    <s v="MATERIA PRIMA"/>
    <s v="COMPRAS"/>
    <s v="ALIMENTOS"/>
    <s v="A. SECOS E CONSERVAS"/>
    <x v="2"/>
    <n v="0.89"/>
    <n v="170"/>
    <n v="151.30000000000001"/>
    <s v="ATIVO"/>
    <x v="2"/>
    <n v="2026"/>
    <s v="Estoque Final"/>
    <s v="CUSTOS DOS PRODUTOS VENDIDOS"/>
  </r>
  <r>
    <s v="MADONNA CUCINA"/>
    <d v="2026-03-31T00:00:00"/>
    <n v="1000243"/>
    <x v="132"/>
    <s v="MATERIA PRIMA"/>
    <s v="COMPRAS"/>
    <s v="ALIMENTOS"/>
    <s v="A. SECOS E CONSERVAS"/>
    <x v="2"/>
    <n v="1"/>
    <n v="61.749200000000002"/>
    <n v="61.749200000000002"/>
    <s v="ATIVO"/>
    <x v="2"/>
    <n v="2026"/>
    <s v="Estoque Final"/>
    <s v="CUSTOS DOS PRODUTOS VENDIDOS"/>
  </r>
  <r>
    <s v="MADONNA CUCINA"/>
    <d v="2026-03-31T00:00:00"/>
    <n v="1000205"/>
    <x v="133"/>
    <s v="MATERIA PRIMA"/>
    <s v="COMPRAS"/>
    <s v="ALIMENTOS"/>
    <s v="A. SECOS E CONSERVAS"/>
    <x v="2"/>
    <n v="15.8"/>
    <n v="12.9396"/>
    <n v="204.44569999999999"/>
    <s v="ATIVO"/>
    <x v="2"/>
    <n v="2026"/>
    <s v="Estoque Final"/>
    <s v="CUSTOS DOS PRODUTOS VENDIDOS"/>
  </r>
  <r>
    <s v="MADONNA CUCINA"/>
    <d v="2026-03-31T00:00:00"/>
    <n v="1000880"/>
    <x v="134"/>
    <s v="MATERIA PRIMA"/>
    <s v="COMPRAS"/>
    <s v="ALIMENTOS"/>
    <s v="A. SECOS E CONSERVAS"/>
    <x v="2"/>
    <n v="7.2"/>
    <n v="2.35E-2"/>
    <n v="0.16919999999999999"/>
    <s v="ATIVO"/>
    <x v="2"/>
    <n v="2026"/>
    <s v="Estoque Final"/>
    <s v="CUSTOS DOS PRODUTOS VENDIDOS"/>
  </r>
  <r>
    <s v="MADONNA CUCINA"/>
    <d v="2026-03-31T00:00:00"/>
    <n v="1000206"/>
    <x v="135"/>
    <s v="MATERIA PRIMA"/>
    <s v="COMPRAS"/>
    <s v="ALIMENTOS"/>
    <s v="A. SECOS E CONSERVAS"/>
    <x v="2"/>
    <n v="3.6"/>
    <n v="1.7600000000000001E-2"/>
    <n v="6.3399999999999998E-2"/>
    <s v="ATIVO"/>
    <x v="2"/>
    <n v="2026"/>
    <s v="Estoque Final"/>
    <s v="CUSTOS DOS PRODUTOS VENDIDOS"/>
  </r>
  <r>
    <s v="MADONNA CUCINA"/>
    <d v="2026-03-31T00:00:00"/>
    <n v="1000583"/>
    <x v="460"/>
    <s v="MATERIA PRIMA"/>
    <s v="COMPRAS"/>
    <s v="ALIMENTOS"/>
    <s v="A. HORTIFRUTI"/>
    <x v="4"/>
    <n v="60"/>
    <n v="1.0757000000000001"/>
    <n v="64.542000000000002"/>
    <s v="ATIVO"/>
    <x v="2"/>
    <n v="2026"/>
    <s v="Estoque Final"/>
    <s v="CUSTOS DOS PRODUTOS VENDIDOS"/>
  </r>
  <r>
    <s v="MADONNA CUCINA"/>
    <d v="2026-03-31T00:00:00"/>
    <n v="1000432"/>
    <x v="417"/>
    <s v="MATERIA PRIMA"/>
    <s v="COMPRAS"/>
    <s v="ALIMENTOS"/>
    <s v="A. HORTIFRUTI"/>
    <x v="4"/>
    <n v="380"/>
    <n v="1.4744999999999999"/>
    <n v="560.30999999999995"/>
    <s v="ATIVO"/>
    <x v="2"/>
    <n v="2026"/>
    <s v="Estoque Final"/>
    <s v="CUSTOS DOS PRODUTOS VENDIDOS"/>
  </r>
  <r>
    <s v="MADONNA CUCINA"/>
    <d v="2026-03-31T00:00:00"/>
    <n v="1000745"/>
    <x v="137"/>
    <s v="MATERIA PRIMA"/>
    <s v="COMPRAS"/>
    <s v="ALIMENTOS"/>
    <s v="A. PROTEINAS"/>
    <x v="17"/>
    <n v="18.43"/>
    <n v="70.280500000000004"/>
    <n v="1295.2696000000001"/>
    <s v="ATIVO"/>
    <x v="2"/>
    <n v="2026"/>
    <s v="Estoque Final"/>
    <s v="CUSTOS DOS PRODUTOS VENDIDOS"/>
  </r>
  <r>
    <s v="MADONNA CUCINA"/>
    <d v="2026-03-31T00:00:00"/>
    <n v="1000805"/>
    <x v="141"/>
    <s v="MATERIA PRIMA"/>
    <s v="COMPRAS"/>
    <s v="ALIMENTOS"/>
    <s v="A. SECOS E CONSERVAS"/>
    <x v="2"/>
    <n v="1"/>
    <n v="279.89999999999998"/>
    <n v="279.89999999999998"/>
    <s v="ATIVO"/>
    <x v="2"/>
    <n v="2026"/>
    <s v="Estoque Final"/>
    <s v="CUSTOS DOS PRODUTOS VENDIDOS"/>
  </r>
  <r>
    <s v="MADONNA CUCINA"/>
    <d v="2026-03-31T00:00:00"/>
    <n v="1001082"/>
    <x v="461"/>
    <s v="MATERIA PRIMA"/>
    <s v="COMPRAS"/>
    <s v="ALIMENTOS"/>
    <s v="A. HORTIFRUTI"/>
    <x v="4"/>
    <n v="2.2999999999999998"/>
    <n v="40.200000000000003"/>
    <n v="92.46"/>
    <s v="ATIVO"/>
    <x v="2"/>
    <n v="2026"/>
    <s v="Estoque Final"/>
    <s v="CUSTOS DOS PRODUTOS VENDIDOS"/>
  </r>
  <r>
    <s v="MADONNA CUCINA"/>
    <d v="2026-03-31T00:00:00"/>
    <n v="1000377"/>
    <x v="462"/>
    <s v="MATERIA PRIMA"/>
    <s v="COMPRAS"/>
    <s v="ALIMENTOS"/>
    <s v="A. HORTIFRUTI"/>
    <x v="4"/>
    <n v="2.1"/>
    <n v="46.5"/>
    <n v="97.65"/>
    <s v="ATIVO"/>
    <x v="2"/>
    <n v="2026"/>
    <s v="Estoque Final"/>
    <s v="CUSTOS DOS PRODUTOS VENDIDOS"/>
  </r>
  <r>
    <s v="MADONNA CUCINA"/>
    <d v="2026-03-31T00:00:00"/>
    <n v="1000252"/>
    <x v="144"/>
    <s v="MATERIA PRIMA"/>
    <s v="COMPRAS"/>
    <s v="ALIMENTOS"/>
    <s v="A. SECOS E CONSERVAS"/>
    <x v="2"/>
    <n v="0.72"/>
    <n v="198.90539999999999"/>
    <n v="143.21190000000001"/>
    <s v="ATIVO"/>
    <x v="2"/>
    <n v="2026"/>
    <s v="Estoque Final"/>
    <s v="CUSTOS DOS PRODUTOS VENDIDOS"/>
  </r>
  <r>
    <s v="MADONNA CUCINA"/>
    <d v="2026-03-31T00:00:00"/>
    <n v="1001141"/>
    <x v="146"/>
    <s v="MATERIA PRIMA"/>
    <s v="COMPRAS"/>
    <s v="ALIMENTOS"/>
    <s v="A. SECOS E CONSERVAS"/>
    <x v="2"/>
    <n v="1"/>
    <n v="31.666599999999999"/>
    <n v="31.666599999999999"/>
    <s v="ATIVO"/>
    <x v="2"/>
    <n v="2026"/>
    <s v="Estoque Final"/>
    <s v="CUSTOS DOS PRODUTOS VENDIDOS"/>
  </r>
  <r>
    <s v="MADONNA CUCINA"/>
    <d v="2026-03-31T00:00:00"/>
    <n v="1000538"/>
    <x v="463"/>
    <s v="MATERIA PRIMA"/>
    <s v="COMPRAS"/>
    <s v="ALIMENTOS"/>
    <s v="A. PROTEINAS"/>
    <x v="19"/>
    <n v="3.75"/>
    <n v="182.31200000000001"/>
    <n v="683.67"/>
    <s v="ATIVO"/>
    <x v="2"/>
    <n v="2026"/>
    <s v="Estoque Final"/>
    <s v="CUSTOS DOS PRODUTOS VENDIDOS"/>
  </r>
  <r>
    <s v="MADONNA CUCINA"/>
    <d v="2026-03-31T00:00:00"/>
    <n v="5000042"/>
    <x v="326"/>
    <s v="SUBPRODUTO"/>
    <s v="COMPRAS"/>
    <s v="ALIMENTOS"/>
    <s v="PRODUCAO ALIMENTOS"/>
    <x v="28"/>
    <n v="3.42"/>
    <n v="8.8000000000000005E-3"/>
    <n v="3.0099999999999998E-2"/>
    <s v="ATIVO"/>
    <x v="2"/>
    <n v="2026"/>
    <s v="Estoque Final"/>
    <s v="CUSTOS DOS PRODUTOS VENDIDOS"/>
  </r>
  <r>
    <s v="MADONNA CUCINA"/>
    <d v="2026-03-31T00:00:00"/>
    <n v="5000027"/>
    <x v="327"/>
    <s v="SUBPRODUTO"/>
    <s v="COMPRAS"/>
    <s v="ALIMENTOS"/>
    <s v="PRODUCAO ALIMENTOS"/>
    <x v="28"/>
    <n v="1.49"/>
    <n v="85.164199999999994"/>
    <n v="126.8947"/>
    <s v="ATIVO"/>
    <x v="2"/>
    <n v="2026"/>
    <s v="Estoque Final"/>
    <s v="CUSTOS DOS PRODUTOS VENDIDOS"/>
  </r>
  <r>
    <s v="MADONNA CUCINA"/>
    <d v="2026-03-31T00:00:00"/>
    <n v="5000041"/>
    <x v="329"/>
    <s v="SUBPRODUTO"/>
    <s v="COMPRAS"/>
    <s v="ALIMENTOS"/>
    <s v="PRODUCAO ALIMENTOS"/>
    <x v="28"/>
    <n v="0.2"/>
    <n v="82.718500000000006"/>
    <n v="16.543700000000001"/>
    <s v="ATIVO"/>
    <x v="2"/>
    <n v="2026"/>
    <s v="Estoque Final"/>
    <s v="CUSTOS DOS PRODUTOS VENDIDOS"/>
  </r>
  <r>
    <s v="MADONNA CUCINA"/>
    <d v="2026-03-31T00:00:00"/>
    <n v="5000014"/>
    <x v="418"/>
    <s v="SUBPRODUTO"/>
    <s v="COMPRAS"/>
    <s v="ALIMENTOS"/>
    <s v="PRODUCAO ALIMENTOS"/>
    <x v="28"/>
    <n v="10.42"/>
    <n v="37.9"/>
    <n v="394.91800000000001"/>
    <s v="ATIVO"/>
    <x v="2"/>
    <n v="2026"/>
    <s v="Estoque Final"/>
    <s v="CUSTOS DOS PRODUTOS VENDIDOS"/>
  </r>
  <r>
    <s v="MADONNA CUCINA"/>
    <d v="2026-03-31T00:00:00"/>
    <n v="5000072"/>
    <x v="330"/>
    <s v="SUBPRODUTO"/>
    <s v="COMPRAS"/>
    <s v="ALIMENTOS"/>
    <s v="PRODUCAO ALIMENTOS"/>
    <x v="28"/>
    <n v="9.0399999999999991"/>
    <n v="44.671999999999997"/>
    <n v="403.8349"/>
    <s v="ATIVO"/>
    <x v="2"/>
    <n v="2026"/>
    <s v="Estoque Final"/>
    <s v="CUSTOS DOS PRODUTOS VENDIDOS"/>
  </r>
  <r>
    <s v="MADONNA CUCINA"/>
    <d v="2026-03-31T00:00:00"/>
    <n v="5000043"/>
    <x v="331"/>
    <s v="SUBPRODUTO"/>
    <s v="COMPRAS"/>
    <s v="ALIMENTOS"/>
    <s v="PRODUCAO ALIMENTOS"/>
    <x v="28"/>
    <n v="0.65"/>
    <n v="25.6388"/>
    <n v="16.665199999999999"/>
    <s v="ATIVO"/>
    <x v="2"/>
    <n v="2026"/>
    <s v="Estoque Final"/>
    <s v="CUSTOS DOS PRODUTOS VENDIDOS"/>
  </r>
  <r>
    <s v="MADONNA CUCINA"/>
    <d v="2026-03-31T00:00:00"/>
    <n v="5000054"/>
    <x v="332"/>
    <s v="SUBPRODUTO"/>
    <s v="COMPRAS"/>
    <s v="ALIMENTOS"/>
    <s v="PRODUCAO ALIMENTOS"/>
    <x v="28"/>
    <n v="8.9"/>
    <n v="0.1399"/>
    <n v="1.2451000000000001"/>
    <s v="ATIVO"/>
    <x v="2"/>
    <n v="2026"/>
    <s v="Estoque Final"/>
    <s v="CUSTOS DOS PRODUTOS VENDIDOS"/>
  </r>
  <r>
    <s v="MADONNA CUCINA"/>
    <d v="2026-03-31T00:00:00"/>
    <n v="5000064"/>
    <x v="338"/>
    <s v="SUBPRODUTO"/>
    <s v="COMPRAS"/>
    <s v="ALIMENTOS"/>
    <s v="PRODUCAO ALIMENTOS"/>
    <x v="28"/>
    <n v="14"/>
    <n v="85.696799999999996"/>
    <n v="1199.7552000000001"/>
    <s v="ATIVO"/>
    <x v="2"/>
    <n v="2026"/>
    <s v="Estoque Final"/>
    <s v="CUSTOS DOS PRODUTOS VENDIDOS"/>
  </r>
  <r>
    <s v="MADONNA CUCINA"/>
    <d v="2026-03-31T00:00:00"/>
    <n v="5000097"/>
    <x v="339"/>
    <s v="SUBPRODUTO"/>
    <s v="COMPRAS"/>
    <s v="ALIMENTOS"/>
    <s v="PRODUCAO ALIMENTOS"/>
    <x v="28"/>
    <n v="0.97"/>
    <n v="374.66520000000003"/>
    <n v="363.42520000000002"/>
    <s v="ATIVO"/>
    <x v="2"/>
    <n v="2026"/>
    <s v="Estoque Final"/>
    <s v="CUSTOS DOS PRODUTOS VENDIDOS"/>
  </r>
  <r>
    <s v="MADONNA CUCINA"/>
    <d v="2026-03-31T00:00:00"/>
    <n v="5000267"/>
    <x v="342"/>
    <s v="SUBPRODUTO"/>
    <s v="COMPRAS"/>
    <s v="ALIMENTOS"/>
    <s v="PRODUCAO ALIMENTOS"/>
    <x v="28"/>
    <n v="1"/>
    <n v="90.25"/>
    <n v="90.25"/>
    <s v="ATIVO"/>
    <x v="2"/>
    <n v="2026"/>
    <s v="Estoque Final"/>
    <s v="CUSTOS DOS PRODUTOS VENDIDOS"/>
  </r>
  <r>
    <s v="MADONNA CUCINA"/>
    <d v="2026-03-31T00:00:00"/>
    <n v="5000078"/>
    <x v="345"/>
    <s v="SUBPRODUTO"/>
    <s v="COMPRAS"/>
    <s v="ALIMENTOS"/>
    <s v="PRODUCAO ALIMENTOS"/>
    <x v="28"/>
    <n v="3.5"/>
    <n v="178.43729999999999"/>
    <n v="624.53060000000005"/>
    <s v="ATIVO"/>
    <x v="2"/>
    <n v="2026"/>
    <s v="Estoque Final"/>
    <s v="CUSTOS DOS PRODUTOS VENDIDOS"/>
  </r>
  <r>
    <s v="MADONNA CUCINA"/>
    <d v="2026-03-31T00:00:00"/>
    <n v="5000229"/>
    <x v="346"/>
    <s v="SUBPRODUTO"/>
    <s v="COMPRAS"/>
    <s v="ALIMENTOS"/>
    <s v="PRODUCAO ALIMENTOS"/>
    <x v="28"/>
    <n v="7.0000000000000007E-2"/>
    <n v="67.129099999999994"/>
    <n v="4.6989999999999998"/>
    <s v="ATIVO"/>
    <x v="2"/>
    <n v="2026"/>
    <s v="Estoque Final"/>
    <s v="CUSTOS DOS PRODUTOS VENDIDOS"/>
  </r>
  <r>
    <s v="MADONNA CUCINA"/>
    <d v="2026-03-31T00:00:00"/>
    <n v="5000223"/>
    <x v="349"/>
    <s v="SUBPRODUTO"/>
    <s v="COMPRAS"/>
    <s v="ALIMENTOS"/>
    <s v="PRODUCAO ALIMENTOS"/>
    <x v="28"/>
    <n v="1.2889999999999999"/>
    <n v="41.134900000000002"/>
    <n v="53.0229"/>
    <s v="ATIVO"/>
    <x v="2"/>
    <n v="2026"/>
    <s v="Estoque Final"/>
    <s v="CUSTOS DOS PRODUTOS VENDIDOS"/>
  </r>
  <r>
    <s v="MADONNA CUCINA"/>
    <d v="2026-03-31T00:00:00"/>
    <n v="5000025"/>
    <x v="350"/>
    <s v="SUBPRODUTO"/>
    <s v="COMPRAS"/>
    <s v="ALIMENTOS"/>
    <s v="PRODUCAO ALIMENTOS"/>
    <x v="28"/>
    <n v="2.2599999999999998"/>
    <n v="19.575700000000001"/>
    <n v="44.241100000000003"/>
    <s v="ATIVO"/>
    <x v="2"/>
    <n v="2026"/>
    <s v="Estoque Final"/>
    <s v="CUSTOS DOS PRODUTOS VENDIDOS"/>
  </r>
  <r>
    <s v="MADONNA CUCINA"/>
    <d v="2026-03-31T00:00:00"/>
    <n v="5000049"/>
    <x v="354"/>
    <s v="SUBPRODUTO"/>
    <s v="COMPRAS"/>
    <s v="ALIMENTOS"/>
    <s v="PRODUCAO ALIMENTOS"/>
    <x v="28"/>
    <n v="3.5"/>
    <n v="246.22730000000001"/>
    <n v="861.79560000000004"/>
    <s v="ATIVO"/>
    <x v="2"/>
    <n v="2026"/>
    <s v="Estoque Final"/>
    <s v="CUSTOS DOS PRODUTOS VENDIDOS"/>
  </r>
  <r>
    <s v="MADONNA CUCINA"/>
    <d v="2026-03-31T00:00:00"/>
    <n v="5000222"/>
    <x v="421"/>
    <s v="SUBPRODUTO"/>
    <s v="COMPRAS"/>
    <s v="ALIMENTOS"/>
    <s v="PRODUCAO ALIMENTOS"/>
    <x v="28"/>
    <n v="0.13500000000000001"/>
    <n v="54.964399999999998"/>
    <n v="7.4202000000000004"/>
    <s v="ATIVO"/>
    <x v="2"/>
    <n v="2026"/>
    <s v="Estoque Final"/>
    <s v="CUSTOS DOS PRODUTOS VENDIDOS"/>
  </r>
  <r>
    <s v="MADONNA CUCINA"/>
    <d v="2026-03-31T00:00:00"/>
    <n v="5000016"/>
    <x v="355"/>
    <s v="SUBPRODUTO"/>
    <s v="COMPRAS"/>
    <s v="ALIMENTOS"/>
    <s v="PRODUCAO ALIMENTOS"/>
    <x v="28"/>
    <n v="2.4"/>
    <n v="145.19390000000001"/>
    <n v="348.46539999999999"/>
    <s v="ATIVO"/>
    <x v="2"/>
    <n v="2026"/>
    <s v="Estoque Final"/>
    <s v="CUSTOS DOS PRODUTOS VENDIDOS"/>
  </r>
  <r>
    <s v="MADONNA CUCINA"/>
    <d v="2026-03-31T00:00:00"/>
    <n v="5000141"/>
    <x v="357"/>
    <s v="SUBPRODUTO"/>
    <s v="COMPRAS"/>
    <s v="ALIMENTOS"/>
    <s v="PRODUCAO ALIMENTOS"/>
    <x v="28"/>
    <n v="1.5"/>
    <n v="69.757900000000006"/>
    <n v="104.6369"/>
    <s v="ATIVO"/>
    <x v="2"/>
    <n v="2026"/>
    <s v="Estoque Final"/>
    <s v="CUSTOS DOS PRODUTOS VENDIDOS"/>
  </r>
  <r>
    <s v="MADONNA CUCINA"/>
    <d v="2026-03-31T00:00:00"/>
    <n v="5000219"/>
    <x v="422"/>
    <s v="SUBPRODUTO"/>
    <s v="COMPRAS"/>
    <s v="ALIMENTOS"/>
    <s v="PRODUCAO ALIMENTOS"/>
    <x v="28"/>
    <n v="1.0169999999999999"/>
    <n v="16.180399999999999"/>
    <n v="16.455500000000001"/>
    <s v="ATIVO"/>
    <x v="2"/>
    <n v="2026"/>
    <s v="Estoque Final"/>
    <s v="CUSTOS DOS PRODUTOS VENDIDOS"/>
  </r>
  <r>
    <s v="MADONNA CUCINA"/>
    <d v="2026-03-31T00:00:00"/>
    <n v="5000040"/>
    <x v="361"/>
    <s v="SUBPRODUTO"/>
    <s v="COMPRAS"/>
    <s v="ALIMENTOS"/>
    <s v="PRODUCAO ALIMENTOS"/>
    <x v="28"/>
    <n v="18"/>
    <n v="3.61E-2"/>
    <n v="0.64980000000000004"/>
    <s v="ATIVO"/>
    <x v="2"/>
    <n v="2026"/>
    <s v="Estoque Final"/>
    <s v="CUSTOS DOS PRODUTOS VENDIDOS"/>
  </r>
  <r>
    <s v="MADONNA CUCINA"/>
    <d v="2026-03-31T00:00:00"/>
    <n v="5000061"/>
    <x v="362"/>
    <s v="SUBPRODUTO"/>
    <s v="COMPRAS"/>
    <s v="ALIMENTOS"/>
    <s v="PRODUCAO ALIMENTOS"/>
    <x v="28"/>
    <n v="7.8"/>
    <n v="78.083299999999994"/>
    <n v="609.04970000000003"/>
    <s v="ATIVO"/>
    <x v="2"/>
    <n v="2026"/>
    <s v="Estoque Final"/>
    <s v="CUSTOS DOS PRODUTOS VENDIDOS"/>
  </r>
  <r>
    <s v="MADONNA CUCINA"/>
    <d v="2026-03-31T00:00:00"/>
    <n v="5000035"/>
    <x v="366"/>
    <s v="SUBPRODUTO"/>
    <s v="COMPRAS"/>
    <s v="ALIMENTOS"/>
    <s v="PRODUCAO ALIMENTOS"/>
    <x v="28"/>
    <n v="6.4"/>
    <n v="76.061099999999996"/>
    <n v="486.791"/>
    <s v="ATIVO"/>
    <x v="2"/>
    <n v="2026"/>
    <s v="Estoque Final"/>
    <s v="CUSTOS DOS PRODUTOS VENDIDOS"/>
  </r>
  <r>
    <s v="MADONNA CUCINA"/>
    <d v="2026-03-31T00:00:00"/>
    <n v="5000055"/>
    <x v="464"/>
    <s v="SUBPRODUTO"/>
    <s v="COMPRAS"/>
    <s v="ALIMENTOS"/>
    <s v="PRODUCAO ALIMENTOS"/>
    <x v="28"/>
    <n v="14.53"/>
    <n v="41.630400000000002"/>
    <n v="604.88969999999995"/>
    <s v="ATIVO"/>
    <x v="2"/>
    <n v="2026"/>
    <s v="Estoque Final"/>
    <s v="CUSTOS DOS PRODUTOS VENDIDOS"/>
  </r>
  <r>
    <s v="MADONNA CUCINA"/>
    <d v="2026-03-31T00:00:00"/>
    <n v="5000051"/>
    <x v="374"/>
    <s v="SUBPRODUTO"/>
    <s v="COMPRAS"/>
    <s v="ALIMENTOS"/>
    <s v="PRODUCAO ALIMENTOS"/>
    <x v="28"/>
    <n v="8.64"/>
    <n v="24.444400000000002"/>
    <n v="211.1996"/>
    <s v="ATIVO"/>
    <x v="2"/>
    <n v="2026"/>
    <s v="Estoque Final"/>
    <s v="CUSTOS DOS PRODUTOS VENDIDOS"/>
  </r>
  <r>
    <s v="MADONNA CUCINA"/>
    <d v="2026-03-31T00:00:00"/>
    <n v="5000039"/>
    <x v="375"/>
    <s v="SUBPRODUTO"/>
    <s v="COMPRAS"/>
    <s v="ALIMENTOS"/>
    <s v="PRODUCAO ALIMENTOS"/>
    <x v="28"/>
    <n v="0.46"/>
    <n v="359.2296"/>
    <n v="165.2456"/>
    <s v="ATIVO"/>
    <x v="2"/>
    <n v="2026"/>
    <s v="Estoque Final"/>
    <s v="CUSTOS DOS PRODUTOS VENDIDOS"/>
  </r>
  <r>
    <s v="MADONNA CUCINA"/>
    <d v="2026-03-31T00:00:00"/>
    <n v="5000068"/>
    <x v="465"/>
    <s v="SUBPRODUTO"/>
    <s v="COMPRAS"/>
    <s v="ALIMENTOS"/>
    <s v="PRODUCAO ALIMENTOS"/>
    <x v="28"/>
    <n v="1.7749999999999999"/>
    <n v="18.5015"/>
    <n v="32.840200000000003"/>
    <s v="ATIVO"/>
    <x v="2"/>
    <n v="2026"/>
    <s v="Estoque Final"/>
    <s v="CUSTOS DOS PRODUTOS VENDIDOS"/>
  </r>
  <r>
    <s v="MADONNA CUCINA"/>
    <d v="2026-03-31T00:00:00"/>
    <n v="5000073"/>
    <x v="377"/>
    <s v="SUBPRODUTO"/>
    <s v="COMPRAS"/>
    <s v="ALIMENTOS"/>
    <s v="PRODUCAO ALIMENTOS"/>
    <x v="28"/>
    <n v="2.5099999999999998"/>
    <n v="208.5778"/>
    <n v="523.53030000000001"/>
    <s v="ATIVO"/>
    <x v="2"/>
    <n v="2026"/>
    <s v="Estoque Final"/>
    <s v="CUSTOS DOS PRODUTOS VENDIDOS"/>
  </r>
  <r>
    <s v="MADONNA CUCINA"/>
    <d v="2026-03-31T00:00:00"/>
    <n v="5000270"/>
    <x v="379"/>
    <s v="SUBPRODUTO"/>
    <s v="COMPRAS"/>
    <s v="ALIMENTOS"/>
    <s v="PRODUCAO ALIMENTOS"/>
    <x v="28"/>
    <n v="1.06"/>
    <n v="20.37"/>
    <n v="21.592199999999998"/>
    <s v="ATIVO"/>
    <x v="2"/>
    <n v="2026"/>
    <s v="Estoque Final"/>
    <s v="CUSTOS DOS PRODUTOS VENDIDOS"/>
  </r>
  <r>
    <s v="MADONNA CUCINA"/>
    <d v="2026-03-31T00:00:00"/>
    <n v="5000265"/>
    <x v="380"/>
    <s v="SUBPRODUTO"/>
    <s v="COMPRAS"/>
    <s v="ALIMENTOS"/>
    <s v="PRODUCAO ALIMENTOS"/>
    <x v="28"/>
    <n v="1.1399999999999999"/>
    <n v="38.359400000000001"/>
    <n v="43.729700000000001"/>
    <s v="ATIVO"/>
    <x v="2"/>
    <n v="2026"/>
    <s v="Estoque Final"/>
    <s v="CUSTOS DOS PRODUTOS VENDIDOS"/>
  </r>
  <r>
    <s v="MADONNA CUCINA"/>
    <d v="2026-03-31T00:00:00"/>
    <n v="5000057"/>
    <x v="381"/>
    <s v="SUBPRODUTO"/>
    <s v="COMPRAS"/>
    <s v="ALIMENTOS"/>
    <s v="PRODUCAO ALIMENTOS"/>
    <x v="28"/>
    <n v="2.5"/>
    <n v="20.930299999999999"/>
    <n v="52.325800000000001"/>
    <s v="ATIVO"/>
    <x v="2"/>
    <n v="2026"/>
    <s v="Estoque Final"/>
    <s v="CUSTOS DOS PRODUTOS VENDIDOS"/>
  </r>
  <r>
    <s v="MADONNA CUCINA"/>
    <d v="2026-03-31T00:00:00"/>
    <n v="5000023"/>
    <x v="382"/>
    <s v="SUBPRODUTO"/>
    <s v="COMPRAS"/>
    <s v="ALIMENTOS"/>
    <s v="PRODUCAO ALIMENTOS"/>
    <x v="28"/>
    <n v="4.7"/>
    <n v="161.9836"/>
    <n v="761.3229"/>
    <s v="ATIVO"/>
    <x v="2"/>
    <n v="2026"/>
    <s v="Estoque Final"/>
    <s v="CUSTOS DOS PRODUTOS VENDIDOS"/>
  </r>
  <r>
    <s v="MADONNA CUCINA"/>
    <d v="2026-03-31T00:00:00"/>
    <n v="5000074"/>
    <x v="383"/>
    <s v="SUBPRODUTO"/>
    <s v="COMPRAS"/>
    <s v="ALIMENTOS"/>
    <s v="PRODUCAO ALIMENTOS"/>
    <x v="28"/>
    <n v="5.9"/>
    <n v="8.3292000000000002"/>
    <n v="49.142299999999999"/>
    <s v="ATIVO"/>
    <x v="2"/>
    <n v="2026"/>
    <s v="Estoque Final"/>
    <s v="CUSTOS DOS PRODUTOS VENDIDOS"/>
  </r>
  <r>
    <s v="MADONNA CUCINA"/>
    <d v="2026-03-31T00:00:00"/>
    <n v="5000063"/>
    <x v="385"/>
    <s v="SUBPRODUTO"/>
    <s v="COMPRAS"/>
    <s v="ALIMENTOS"/>
    <s v="PRODUCAO ALIMENTOS"/>
    <x v="28"/>
    <n v="1.59"/>
    <n v="41.883400000000002"/>
    <n v="66.5946"/>
    <s v="ATIVO"/>
    <x v="2"/>
    <n v="2026"/>
    <s v="Estoque Final"/>
    <s v="CUSTOS DOS PRODUTOS VENDIDOS"/>
  </r>
  <r>
    <s v="MADONNA CUCINA"/>
    <d v="2026-03-31T00:00:00"/>
    <n v="5000033"/>
    <x v="466"/>
    <s v="SUBPRODUTO"/>
    <s v="COMPRAS"/>
    <s v="ALIMENTOS"/>
    <s v="PRODUCAO ALIMENTOS"/>
    <x v="28"/>
    <n v="1.2"/>
    <n v="100.86279999999999"/>
    <n v="121.0354"/>
    <s v="ATIVO"/>
    <x v="2"/>
    <n v="2026"/>
    <s v="Estoque Final"/>
    <s v="CUSTOS DOS PRODUTOS VENDIDOS"/>
  </r>
  <r>
    <s v="MADONNA CUCINA"/>
    <d v="2026-03-31T00:00:00"/>
    <n v="5000066"/>
    <x v="467"/>
    <s v="SUBPRODUTO"/>
    <s v="COMPRAS"/>
    <s v="ALIMENTOS"/>
    <s v="PRODUCAO ALIMENTOS"/>
    <x v="28"/>
    <n v="0.57999999999999996"/>
    <n v="27.4817"/>
    <n v="15.939399999999999"/>
    <s v="ATIVO"/>
    <x v="2"/>
    <n v="2026"/>
    <s v="Estoque Final"/>
    <s v="CUSTOS DOS PRODUTOS VENDIDOS"/>
  </r>
  <r>
    <s v="MADONNA CUCINA"/>
    <d v="2026-03-31T00:00:00"/>
    <n v="5000225"/>
    <x v="387"/>
    <s v="SUBPRODUTO"/>
    <s v="COMPRAS"/>
    <s v="ALIMENTOS"/>
    <s v="PRODUCAO ALIMENTOS"/>
    <x v="28"/>
    <n v="0.24"/>
    <n v="104.30759999999999"/>
    <n v="25.033799999999999"/>
    <s v="ATIVO"/>
    <x v="2"/>
    <n v="2026"/>
    <s v="Estoque Final"/>
    <s v="CUSTOS DOS PRODUTOS VENDIDOS"/>
  </r>
  <r>
    <s v="MADONNA CUCINA"/>
    <d v="2026-03-31T00:00:00"/>
    <n v="5000030"/>
    <x v="389"/>
    <s v="SUBPRODUTO"/>
    <s v="COMPRAS"/>
    <s v="ALIMENTOS"/>
    <s v="PRODUCAO ALIMENTOS"/>
    <x v="28"/>
    <n v="2.04"/>
    <n v="34.503900000000002"/>
    <n v="70.388000000000005"/>
    <s v="ATIVO"/>
    <x v="2"/>
    <n v="2026"/>
    <s v="Estoque Final"/>
    <s v="CUSTOS DOS PRODUTOS VENDIDOS"/>
  </r>
  <r>
    <s v="MADONNA CUCINA"/>
    <d v="2026-03-31T00:00:00"/>
    <n v="5000087"/>
    <x v="468"/>
    <s v="SUBPRODUTO"/>
    <s v="COMPRAS"/>
    <s v="ALIMENTOS"/>
    <s v="PRODUCAO ALIMENTOS"/>
    <x v="28"/>
    <n v="1.05"/>
    <n v="5.6285999999999996"/>
    <n v="5.91"/>
    <s v="ATIVO"/>
    <x v="2"/>
    <n v="2026"/>
    <s v="Estoque Final"/>
    <s v="CUSTOS DOS PRODUTOS VENDIDOS"/>
  </r>
  <r>
    <s v="MADONNA CUCINA"/>
    <d v="2026-03-31T00:00:00"/>
    <n v="1000981"/>
    <x v="151"/>
    <s v="MATERIA PRIMA"/>
    <s v="COMPRAS"/>
    <s v="ALIMENTOS"/>
    <s v="A. FRIOS E LATICINIOS"/>
    <x v="9"/>
    <n v="1.27"/>
    <n v="283.75189999999998"/>
    <n v="360.36489999999998"/>
    <s v="ATIVO"/>
    <x v="2"/>
    <n v="2026"/>
    <s v="Estoque Final"/>
    <s v="CUSTOS DOS PRODUTOS VENDIDOS"/>
  </r>
  <r>
    <s v="MADONNA CUCINA"/>
    <d v="2026-03-31T00:00:00"/>
    <n v="1000405"/>
    <x v="152"/>
    <s v="MATERIA PRIMA"/>
    <s v="COMPRAS"/>
    <s v="ALIMENTOS"/>
    <s v="A. FRIOS E LATICINIOS"/>
    <x v="9"/>
    <n v="2.9"/>
    <n v="51.990099999999998"/>
    <n v="150.7713"/>
    <s v="ATIVO"/>
    <x v="2"/>
    <n v="2026"/>
    <s v="Estoque Final"/>
    <s v="CUSTOS DOS PRODUTOS VENDIDOS"/>
  </r>
  <r>
    <s v="MADONNA CUCINA"/>
    <d v="2026-03-31T00:00:00"/>
    <n v="1000964"/>
    <x v="153"/>
    <s v="MATERIA PRIMA"/>
    <s v="COMPRAS"/>
    <s v="ALIMENTOS"/>
    <s v="A. FRIOS E LATICINIOS"/>
    <x v="9"/>
    <n v="1.28"/>
    <n v="90"/>
    <n v="115.2"/>
    <s v="ATIVO"/>
    <x v="2"/>
    <n v="2026"/>
    <s v="Estoque Final"/>
    <s v="CUSTOS DOS PRODUTOS VENDIDOS"/>
  </r>
  <r>
    <s v="MADONNA CUCINA"/>
    <d v="2026-03-31T00:00:00"/>
    <n v="1000794"/>
    <x v="154"/>
    <s v="MATERIA PRIMA"/>
    <s v="COMPRAS"/>
    <s v="ALIMENTOS"/>
    <s v="A. FRIOS E LATICINIOS"/>
    <x v="9"/>
    <n v="3"/>
    <n v="130.01519999999999"/>
    <n v="390.04559999999998"/>
    <s v="ATIVO"/>
    <x v="2"/>
    <n v="2026"/>
    <s v="Estoque Final"/>
    <s v="CUSTOS DOS PRODUTOS VENDIDOS"/>
  </r>
  <r>
    <s v="MADONNA CUCINA"/>
    <d v="2026-03-31T00:00:00"/>
    <n v="1000391"/>
    <x v="155"/>
    <s v="MATERIA PRIMA"/>
    <s v="COMPRAS"/>
    <s v="ALIMENTOS"/>
    <s v="A. FRIOS E LATICINIOS"/>
    <x v="9"/>
    <n v="5.0599999999999996"/>
    <n v="46.246200000000002"/>
    <n v="234.00579999999999"/>
    <s v="ATIVO"/>
    <x v="2"/>
    <n v="2026"/>
    <s v="Estoque Final"/>
    <s v="CUSTOS DOS PRODUTOS VENDIDOS"/>
  </r>
  <r>
    <s v="MADONNA CUCINA"/>
    <d v="2026-03-31T00:00:00"/>
    <n v="1000897"/>
    <x v="156"/>
    <s v="MATERIA PRIMA"/>
    <s v="COMPRAS"/>
    <s v="ALIMENTOS"/>
    <s v="A. FRIOS E LATICINIOS"/>
    <x v="9"/>
    <n v="7.5"/>
    <n v="86.04"/>
    <n v="645.29999999999995"/>
    <s v="ATIVO"/>
    <x v="2"/>
    <n v="2026"/>
    <s v="Estoque Final"/>
    <s v="CUSTOS DOS PRODUTOS VENDIDOS"/>
  </r>
  <r>
    <s v="MADONNA CUCINA"/>
    <d v="2026-03-31T00:00:00"/>
    <n v="1000557"/>
    <x v="157"/>
    <s v="MATERIA PRIMA"/>
    <s v="COMPRAS"/>
    <s v="ALIMENTOS"/>
    <s v="A. FRIOS E LATICINIOS"/>
    <x v="9"/>
    <n v="11.25"/>
    <n v="110.43170000000001"/>
    <n v="1242.3566000000001"/>
    <s v="ATIVO"/>
    <x v="2"/>
    <n v="2026"/>
    <s v="Estoque Final"/>
    <s v="CUSTOS DOS PRODUTOS VENDIDOS"/>
  </r>
  <r>
    <s v="MADONNA CUCINA"/>
    <d v="2026-03-31T00:00:00"/>
    <n v="1000558"/>
    <x v="159"/>
    <s v="MATERIA PRIMA"/>
    <s v="COMPRAS"/>
    <s v="ALIMENTOS"/>
    <s v="A. FRIOS E LATICINIOS"/>
    <x v="9"/>
    <n v="3.33"/>
    <n v="280"/>
    <n v="932.4"/>
    <s v="ATIVO"/>
    <x v="2"/>
    <n v="2026"/>
    <s v="Estoque Final"/>
    <s v="CUSTOS DOS PRODUTOS VENDIDOS"/>
  </r>
  <r>
    <s v="MADONNA CUCINA"/>
    <d v="2026-03-31T00:00:00"/>
    <n v="1000810"/>
    <x v="160"/>
    <s v="MATERIA PRIMA"/>
    <s v="COMPRAS"/>
    <s v="ALIMENTOS"/>
    <s v="A. FRIOS E LATICINIOS"/>
    <x v="9"/>
    <n v="1.49"/>
    <n v="174.7895"/>
    <n v="260.43639999999999"/>
    <s v="ATIVO"/>
    <x v="2"/>
    <n v="2026"/>
    <s v="Estoque Final"/>
    <s v="CUSTOS DOS PRODUTOS VENDIDOS"/>
  </r>
  <r>
    <s v="MADONNA CUCINA"/>
    <d v="2026-03-31T00:00:00"/>
    <n v="1000211"/>
    <x v="165"/>
    <s v="MATERIA PRIMA"/>
    <s v="COMPRAS"/>
    <s v="ALIMENTOS"/>
    <s v="A. SECOS E CONSERVAS"/>
    <x v="2"/>
    <n v="5"/>
    <n v="3.29"/>
    <n v="16.45"/>
    <s v="ATIVO"/>
    <x v="2"/>
    <n v="2026"/>
    <s v="Estoque Final"/>
    <s v="CUSTOS DOS PRODUTOS VENDIDOS"/>
  </r>
  <r>
    <s v="MADONNA CUCINA"/>
    <d v="2026-03-31T00:00:00"/>
    <n v="1000263"/>
    <x v="166"/>
    <s v="MATERIA PRIMA"/>
    <s v="COMPRAS"/>
    <s v="ALIMENTOS"/>
    <s v="A. SECOS E CONSERVAS"/>
    <x v="2"/>
    <n v="0.2"/>
    <n v="170.48949999999999"/>
    <n v="34.097900000000003"/>
    <s v="ATIVO"/>
    <x v="2"/>
    <n v="2026"/>
    <s v="Estoque Final"/>
    <s v="CUSTOS DOS PRODUTOS VENDIDOS"/>
  </r>
  <r>
    <s v="MADONNA CUCINA"/>
    <d v="2026-03-31T00:00:00"/>
    <n v="1000212"/>
    <x v="167"/>
    <s v="MATERIA PRIMA"/>
    <s v="COMPRAS"/>
    <s v="ALIMENTOS"/>
    <s v="A. SECOS E CONSERVAS"/>
    <x v="2"/>
    <n v="8"/>
    <n v="2.6566999999999998"/>
    <n v="21.253599999999999"/>
    <s v="ATIVO"/>
    <x v="2"/>
    <n v="2026"/>
    <s v="Estoque Final"/>
    <s v="CUSTOS DOS PRODUTOS VENDIDOS"/>
  </r>
  <r>
    <s v="MADONNA CUCINA"/>
    <d v="2026-03-31T00:00:00"/>
    <n v="1000789"/>
    <x v="469"/>
    <s v="MATERIA PRIMA"/>
    <s v="COMPRAS"/>
    <s v="ALIMENTOS"/>
    <s v="A. SECOS E CONSERVAS"/>
    <x v="2"/>
    <n v="0.24"/>
    <n v="1062.4979000000001"/>
    <n v="254.99950000000001"/>
    <s v="ATIVO"/>
    <x v="2"/>
    <n v="2026"/>
    <s v="Estoque Final"/>
    <s v="CUSTOS DOS PRODUTOS VENDIDOS"/>
  </r>
  <r>
    <s v="MADONNA CUCINA"/>
    <d v="2026-03-31T00:00:00"/>
    <n v="1000796"/>
    <x v="168"/>
    <s v="MATERIA PRIMA"/>
    <s v="COMPRAS"/>
    <s v="ALIMENTOS"/>
    <s v="A. HORTIFRUTI"/>
    <x v="0"/>
    <n v="1"/>
    <n v="7.78"/>
    <n v="7.78"/>
    <s v="ATIVO"/>
    <x v="2"/>
    <n v="2026"/>
    <s v="Estoque Final"/>
    <s v="CUSTOS DOS PRODUTOS VENDIDOS"/>
  </r>
  <r>
    <s v="MADONNA CUCINA"/>
    <d v="2026-03-31T00:00:00"/>
    <n v="1001100"/>
    <x v="470"/>
    <s v="MATERIA PRIMA"/>
    <s v="COMPRAS"/>
    <s v="ALIMENTOS"/>
    <s v="A. PAES, MASSAS E SALGADOS"/>
    <x v="18"/>
    <n v="1.94"/>
    <n v="26.666699999999999"/>
    <n v="51.733400000000003"/>
    <s v="ATIVO"/>
    <x v="2"/>
    <n v="2026"/>
    <s v="Estoque Final"/>
    <s v="CUSTOS DOS PRODUTOS VENDIDOS"/>
  </r>
  <r>
    <s v="MADONNA CUCINA"/>
    <d v="2026-03-31T00:00:00"/>
    <n v="1000808"/>
    <x v="174"/>
    <s v="MATERIA PRIMA"/>
    <s v="COMPRAS"/>
    <s v="ALIMENTOS"/>
    <s v="A. SECOS E CONSERVAS"/>
    <x v="2"/>
    <n v="0.06"/>
    <n v="78.5"/>
    <n v="4.71"/>
    <s v="ATIVO"/>
    <x v="2"/>
    <n v="2026"/>
    <s v="Estoque Final"/>
    <s v="CUSTOS DOS PRODUTOS VENDIDOS"/>
  </r>
  <r>
    <s v="MADONNA CUCINA"/>
    <d v="2026-03-31T00:00:00"/>
    <n v="1000256"/>
    <x v="425"/>
    <s v="MATERIA PRIMA"/>
    <s v="COMPRAS"/>
    <s v="ALIMENTOS"/>
    <s v="A. SECOS E CONSERVAS"/>
    <x v="2"/>
    <n v="0.5"/>
    <n v="20.6342"/>
    <n v="10.3171"/>
    <s v="ATIVO"/>
    <x v="2"/>
    <n v="2026"/>
    <s v="Estoque Final"/>
    <s v="CUSTOS DOS PRODUTOS VENDIDOS"/>
  </r>
  <r>
    <s v="MADONNA CUCINA"/>
    <d v="2026-03-31T00:00:00"/>
    <n v="1000273"/>
    <x v="175"/>
    <s v="MATERIA PRIMA"/>
    <s v="COMPRAS"/>
    <s v="ALIMENTOS"/>
    <s v="A. SECOS E CONSERVAS"/>
    <x v="2"/>
    <n v="0.3"/>
    <n v="17.010000000000002"/>
    <n v="5.1029999999999998"/>
    <s v="ATIVO"/>
    <x v="2"/>
    <n v="2026"/>
    <s v="Estoque Final"/>
    <s v="CUSTOS DOS PRODUTOS VENDIDOS"/>
  </r>
  <r>
    <s v="MADONNA CUCINA"/>
    <d v="2026-03-31T00:00:00"/>
    <n v="1001189"/>
    <x v="176"/>
    <s v="MATERIA PRIMA"/>
    <s v="COMPRAS"/>
    <s v="ALIMENTOS"/>
    <s v="A. SECOS E CONSERVAS"/>
    <x v="2"/>
    <n v="0.38"/>
    <n v="35"/>
    <n v="13.3"/>
    <s v="ATIVO"/>
    <x v="2"/>
    <n v="2026"/>
    <s v="Estoque Final"/>
    <s v="CUSTOS DOS PRODUTOS VENDIDOS"/>
  </r>
  <r>
    <s v="MADONNA CUCINA"/>
    <d v="2026-03-31T00:00:00"/>
    <n v="1000274"/>
    <x v="177"/>
    <s v="MATERIA PRIMA"/>
    <s v="COMPRAS"/>
    <s v="ALIMENTOS"/>
    <s v="A. SECOS E CONSERVAS"/>
    <x v="2"/>
    <n v="1.4"/>
    <n v="84.209900000000005"/>
    <n v="117.8939"/>
    <s v="ATIVO"/>
    <x v="2"/>
    <n v="2026"/>
    <s v="Estoque Final"/>
    <s v="CUSTOS DOS PRODUTOS VENDIDOS"/>
  </r>
  <r>
    <s v="MADONNA CUCINA"/>
    <d v="2026-03-31T00:00:00"/>
    <n v="1001137"/>
    <x v="178"/>
    <s v="MATERIA PRIMA"/>
    <s v="COMPRAS"/>
    <s v="ALIMENTOS"/>
    <s v="A. SECOS E CONSERVAS"/>
    <x v="2"/>
    <n v="0.3"/>
    <n v="150"/>
    <n v="45"/>
    <s v="ATIVO"/>
    <x v="2"/>
    <n v="2026"/>
    <s v="Estoque Final"/>
    <s v="CUSTOS DOS PRODUTOS VENDIDOS"/>
  </r>
  <r>
    <s v="MADONNA CUCINA"/>
    <d v="2026-03-31T00:00:00"/>
    <n v="1000548"/>
    <x v="183"/>
    <s v="MATERIA PRIMA"/>
    <s v="COMPRAS"/>
    <s v="ALIMENTOS"/>
    <s v="A. HORTIFRUTI"/>
    <x v="1"/>
    <n v="3.5"/>
    <n v="8.7995000000000001"/>
    <n v="30.798300000000001"/>
    <s v="ATIVO"/>
    <x v="2"/>
    <n v="2026"/>
    <s v="Estoque Final"/>
    <s v="CUSTOS DOS PRODUTOS VENDIDOS"/>
  </r>
  <r>
    <s v="MADONNA CUCINA"/>
    <d v="2026-03-31T00:00:00"/>
    <n v="1000433"/>
    <x v="185"/>
    <s v="MATERIA PRIMA"/>
    <s v="COMPRAS"/>
    <s v="ALIMENTOS"/>
    <s v="A. HORTIFRUTI"/>
    <x v="1"/>
    <n v="3.3"/>
    <n v="12.1546"/>
    <n v="40.110199999999999"/>
    <s v="ATIVO"/>
    <x v="2"/>
    <n v="2026"/>
    <s v="Estoque Final"/>
    <s v="CUSTOS DOS PRODUTOS VENDIDOS"/>
  </r>
  <r>
    <s v="MADONNA CUCINA"/>
    <d v="2026-03-31T00:00:00"/>
    <n v="1001154"/>
    <x v="426"/>
    <s v="MATERIA PRIMA"/>
    <s v="COMPRAS"/>
    <s v="ALIMENTOS"/>
    <s v="A. HORTIFRUTI"/>
    <x v="4"/>
    <n v="0.20399999999999999"/>
    <n v="9616.6666999999998"/>
    <n v="1961.8"/>
    <s v="ATIVO"/>
    <x v="2"/>
    <n v="2026"/>
    <s v="Estoque Final"/>
    <s v="CUSTOS DOS PRODUTOS VENDIDOS"/>
  </r>
  <r>
    <s v="MADONNA CUCINA"/>
    <d v="2026-03-31T00:00:00"/>
    <n v="1000217"/>
    <x v="305"/>
    <s v="MATERIA PRIMA"/>
    <s v="COMPRAS"/>
    <s v="ALIMENTOS"/>
    <s v="A. SECOS E CONSERVAS"/>
    <x v="2"/>
    <n v="9.4749999999999996"/>
    <n v="9.3628"/>
    <n v="88.712500000000006"/>
    <s v="ATIVO"/>
    <x v="2"/>
    <n v="2026"/>
    <s v="Estoque Final"/>
    <s v="CUSTOS DOS PRODUTOS VENDIDOS"/>
  </r>
  <r>
    <s v="MADONNA CUCINA"/>
    <d v="2026-03-31T00:00:00"/>
    <n v="1000879"/>
    <x v="306"/>
    <s v="MATERIA PRIMA"/>
    <s v="COMPRAS"/>
    <s v="ALIMENTOS"/>
    <s v="A. SECOS E CONSERVAS"/>
    <x v="2"/>
    <n v="4.5"/>
    <n v="10.73"/>
    <n v="48.284999999999997"/>
    <s v="ATIVO"/>
    <x v="2"/>
    <n v="2026"/>
    <s v="Estoque Final"/>
    <s v="CUSTOS DOS PRODUTOS VENDIDOS"/>
  </r>
  <r>
    <s v="MADONNA CUCINA"/>
    <d v="2026-03-31T00:00:00"/>
    <n v="1000288"/>
    <x v="307"/>
    <s v="MATERIA PRIMA"/>
    <s v="COMPRAS"/>
    <s v="ALIMENTOS"/>
    <s v="A. SECOS E CONSERVAS"/>
    <x v="2"/>
    <n v="5.25"/>
    <n v="16.189800000000002"/>
    <n v="84.996499999999997"/>
    <s v="ATIVO"/>
    <x v="2"/>
    <n v="2026"/>
    <s v="Estoque Final"/>
    <s v="CUSTOS DOS PRODUTOS VENDIDOS"/>
  </r>
  <r>
    <s v="MADONNA CUCINA"/>
    <d v="2026-03-31T00:00:00"/>
    <n v="1000517"/>
    <x v="308"/>
    <s v="MATERIA PRIMA"/>
    <s v="COMPRAS"/>
    <s v="ALIMENTOS"/>
    <s v="A. SECOS E CONSERVAS"/>
    <x v="2"/>
    <n v="12"/>
    <n v="40"/>
    <n v="480"/>
    <s v="ATIVO"/>
    <x v="2"/>
    <n v="2026"/>
    <s v="Estoque Final"/>
    <s v="CUSTOS DOS PRODUTOS VENDIDOS"/>
  </r>
  <r>
    <s v="MADONNA CUCINA"/>
    <d v="2026-03-31T00:00:00"/>
    <n v="1000042"/>
    <x v="8"/>
    <s v="MATERIA PRIMA"/>
    <s v="COMPRAS"/>
    <s v="BEBIDAS"/>
    <s v="B. NAO ALCOOLICOS"/>
    <x v="3"/>
    <n v="29"/>
    <n v="14.8917"/>
    <n v="431.85930000000002"/>
    <s v="ATIVO"/>
    <x v="2"/>
    <n v="2026"/>
    <s v="Estoque Final"/>
    <s v="CUSTOS DOS PRODUTOS VENDIDOS"/>
  </r>
  <r>
    <s v="MADONNA CUCINA"/>
    <d v="2026-03-31T00:00:00"/>
    <n v="1000041"/>
    <x v="9"/>
    <s v="MATERIA PRIMA"/>
    <s v="COMPRAS"/>
    <s v="BEBIDAS"/>
    <s v="B. NAO ALCOOLICOS"/>
    <x v="3"/>
    <n v="24"/>
    <n v="15.8"/>
    <n v="379.2"/>
    <s v="ATIVO"/>
    <x v="2"/>
    <n v="2026"/>
    <s v="Estoque Final"/>
    <s v="CUSTOS DOS PRODUTOS VENDIDOS"/>
  </r>
  <r>
    <s v="MADONNA CUCINA"/>
    <d v="2026-03-31T00:00:00"/>
    <n v="1000309"/>
    <x v="15"/>
    <s v="MATERIA PRIMA"/>
    <s v="COMPRAS"/>
    <s v="BEBIDAS"/>
    <s v="B. ALCOOLICOS"/>
    <x v="5"/>
    <n v="0.25"/>
    <n v="964.56119999999999"/>
    <n v="241.1403"/>
    <s v="ATIVO"/>
    <x v="2"/>
    <n v="2026"/>
    <s v="Estoque Final"/>
    <s v="CUSTOS DOS PRODUTOS VENDIDOS"/>
  </r>
  <r>
    <s v="MADONNA CUCINA"/>
    <d v="2026-03-31T00:00:00"/>
    <n v="1000310"/>
    <x v="16"/>
    <s v="MATERIA PRIMA"/>
    <s v="COMPRAS"/>
    <s v="BEBIDAS"/>
    <s v="B. ALCOOLICOS"/>
    <x v="5"/>
    <n v="1.5"/>
    <n v="52.559399999999997"/>
    <n v="78.839100000000002"/>
    <s v="ATIVO"/>
    <x v="2"/>
    <n v="2026"/>
    <s v="Estoque Final"/>
    <s v="CUSTOS DOS PRODUTOS VENDIDOS"/>
  </r>
  <r>
    <s v="MADONNA CUCINA"/>
    <d v="2026-03-31T00:00:00"/>
    <n v="1000462"/>
    <x v="17"/>
    <s v="MATERIA PRIMA"/>
    <s v="COMPRAS"/>
    <s v="BEBIDAS"/>
    <s v="B. ALCOOLICOS"/>
    <x v="5"/>
    <n v="0.4"/>
    <n v="48.871200000000002"/>
    <n v="19.548500000000001"/>
    <s v="ATIVO"/>
    <x v="2"/>
    <n v="2026"/>
    <s v="Estoque Final"/>
    <s v="CUSTOS DOS PRODUTOS VENDIDOS"/>
  </r>
  <r>
    <s v="MADONNA CUCINA"/>
    <d v="2026-03-31T00:00:00"/>
    <n v="1000946"/>
    <x v="18"/>
    <s v="MATERIA PRIMA"/>
    <s v="COMPRAS"/>
    <s v="BEBIDAS"/>
    <s v="B. ALCOOLICOS"/>
    <x v="5"/>
    <n v="0.5"/>
    <n v="2.6200000000000001E-2"/>
    <n v="1.3100000000000001E-2"/>
    <s v="ATIVO"/>
    <x v="2"/>
    <n v="2026"/>
    <s v="Estoque Final"/>
    <s v="CUSTOS DOS PRODUTOS VENDIDOS"/>
  </r>
  <r>
    <s v="MADONNA CUCINA"/>
    <d v="2026-03-31T00:00:00"/>
    <n v="1000773"/>
    <x v="19"/>
    <s v="MATERIA PRIMA"/>
    <s v="COMPRAS"/>
    <s v="BEBIDAS"/>
    <s v="B. ALCOOLICOS"/>
    <x v="5"/>
    <n v="1.25"/>
    <n v="140.6"/>
    <n v="175.75"/>
    <s v="ATIVO"/>
    <x v="2"/>
    <n v="2026"/>
    <s v="Estoque Final"/>
    <s v="CUSTOS DOS PRODUTOS VENDIDOS"/>
  </r>
  <r>
    <s v="MADONNA CUCINA"/>
    <d v="2026-03-31T00:00:00"/>
    <n v="1000464"/>
    <x v="20"/>
    <s v="MATERIA PRIMA"/>
    <s v="COMPRAS"/>
    <s v="BEBIDAS"/>
    <s v="B. ALCOOLICOS"/>
    <x v="5"/>
    <n v="0.75"/>
    <n v="112.96"/>
    <n v="84.72"/>
    <s v="ATIVO"/>
    <x v="2"/>
    <n v="2026"/>
    <s v="Estoque Final"/>
    <s v="CUSTOS DOS PRODUTOS VENDIDOS"/>
  </r>
  <r>
    <s v="MADONNA CUCINA"/>
    <d v="2026-03-31T00:00:00"/>
    <n v="1000566"/>
    <x v="21"/>
    <s v="MATERIA PRIMA"/>
    <s v="COMPRAS"/>
    <s v="BEBIDAS"/>
    <s v="B. ALCOOLICOS"/>
    <x v="5"/>
    <n v="0.3"/>
    <n v="110.7432"/>
    <n v="33.222999999999999"/>
    <s v="ATIVO"/>
    <x v="2"/>
    <n v="2026"/>
    <s v="Estoque Final"/>
    <s v="CUSTOS DOS PRODUTOS VENDIDOS"/>
  </r>
  <r>
    <s v="MADONNA CUCINA"/>
    <d v="2026-03-31T00:00:00"/>
    <n v="1001037"/>
    <x v="22"/>
    <s v="MATERIA PRIMA"/>
    <s v="COMPRAS"/>
    <s v="BEBIDAS"/>
    <s v="B. ALCOOLICOS"/>
    <x v="5"/>
    <n v="0.14499999999999999"/>
    <n v="608"/>
    <n v="88.16"/>
    <s v="ATIVO"/>
    <x v="2"/>
    <n v="2026"/>
    <s v="Estoque Final"/>
    <s v="CUSTOS DOS PRODUTOS VENDIDOS"/>
  </r>
  <r>
    <s v="MADONNA CUCINA"/>
    <d v="2026-03-31T00:00:00"/>
    <n v="1000943"/>
    <x v="23"/>
    <s v="MATERIA PRIMA"/>
    <s v="COMPRAS"/>
    <s v="BEBIDAS"/>
    <s v="B. ALCOOLICOS"/>
    <x v="5"/>
    <n v="0.7"/>
    <n v="169.8"/>
    <n v="118.86"/>
    <s v="ATIVO"/>
    <x v="2"/>
    <n v="2026"/>
    <s v="Estoque Final"/>
    <s v="CUSTOS DOS PRODUTOS VENDIDOS"/>
  </r>
  <r>
    <s v="MADONNA CUCINA"/>
    <d v="2026-03-31T00:00:00"/>
    <n v="1000945"/>
    <x v="24"/>
    <s v="MATERIA PRIMA"/>
    <s v="COMPRAS"/>
    <s v="BEBIDAS"/>
    <s v="B. ALCOOLICOS"/>
    <x v="5"/>
    <n v="0.7"/>
    <n v="92.942899999999995"/>
    <n v="65.06"/>
    <s v="ATIVO"/>
    <x v="2"/>
    <n v="2026"/>
    <s v="Estoque Final"/>
    <s v="CUSTOS DOS PRODUTOS VENDIDOS"/>
  </r>
  <r>
    <s v="MADONNA CUCINA"/>
    <d v="2026-03-31T00:00:00"/>
    <n v="1000923"/>
    <x v="35"/>
    <s v="MATERIA PRIMA"/>
    <s v="COMPRAS"/>
    <s v="BEBIDAS"/>
    <s v="B. ALCOOLICOS"/>
    <x v="7"/>
    <n v="1.5"/>
    <n v="81.423900000000003"/>
    <n v="122.13590000000001"/>
    <s v="ATIVO"/>
    <x v="2"/>
    <n v="2026"/>
    <s v="Estoque Final"/>
    <s v="CUSTOS DOS PRODUTOS VENDIDOS"/>
  </r>
  <r>
    <s v="MADONNA CUCINA"/>
    <d v="2026-03-31T00:00:00"/>
    <n v="1000922"/>
    <x v="36"/>
    <s v="MATERIA PRIMA"/>
    <s v="COMPRAS"/>
    <s v="BEBIDAS"/>
    <s v="B. ALCOOLICOS"/>
    <x v="7"/>
    <n v="1.5"/>
    <n v="72.138099999999994"/>
    <n v="108.2072"/>
    <s v="ATIVO"/>
    <x v="2"/>
    <n v="2026"/>
    <s v="Estoque Final"/>
    <s v="CUSTOS DOS PRODUTOS VENDIDOS"/>
  </r>
  <r>
    <s v="MADONNA CUCINA"/>
    <d v="2026-03-31T00:00:00"/>
    <n v="1000925"/>
    <x v="37"/>
    <s v="MATERIA PRIMA"/>
    <s v="COMPRAS"/>
    <s v="BEBIDAS"/>
    <s v="B. ALCOOLICOS"/>
    <x v="7"/>
    <n v="1.5"/>
    <n v="149.13999999999999"/>
    <n v="223.71"/>
    <s v="ATIVO"/>
    <x v="2"/>
    <n v="2026"/>
    <s v="Estoque Final"/>
    <s v="CUSTOS DOS PRODUTOS VENDIDOS"/>
  </r>
  <r>
    <s v="MADONNA CUCINA"/>
    <d v="2026-03-31T00:00:00"/>
    <n v="1000924"/>
    <x v="38"/>
    <s v="MATERIA PRIMA"/>
    <s v="COMPRAS"/>
    <s v="BEBIDAS"/>
    <s v="B. ALCOOLICOS"/>
    <x v="7"/>
    <n v="0.9"/>
    <n v="101.2"/>
    <n v="91.08"/>
    <s v="ATIVO"/>
    <x v="2"/>
    <n v="2026"/>
    <s v="Estoque Final"/>
    <s v="CUSTOS DOS PRODUTOS VENDIDOS"/>
  </r>
  <r>
    <s v="MADONNA CUCINA"/>
    <d v="2026-03-31T00:00:00"/>
    <n v="1000005"/>
    <x v="471"/>
    <s v="MATERIA PRIMA"/>
    <s v="COMPRAS"/>
    <s v="BEBIDAS"/>
    <s v="B. CHOPP E CERVEJAS"/>
    <x v="29"/>
    <n v="11"/>
    <n v="6.29"/>
    <n v="69.19"/>
    <s v="ATIVO"/>
    <x v="2"/>
    <n v="2026"/>
    <s v="Estoque Final"/>
    <s v="CUSTOS DOS PRODUTOS VENDIDOS"/>
  </r>
  <r>
    <s v="MADONNA CUCINA"/>
    <d v="2026-03-31T00:00:00"/>
    <n v="1000134"/>
    <x v="47"/>
    <s v="MATERIA PRIMA"/>
    <s v="COMPRAS"/>
    <s v="BEBIDAS"/>
    <s v="B. CHAMPANHES E ESPUMANTES"/>
    <x v="8"/>
    <n v="1"/>
    <n v="1655.08"/>
    <n v="1655.08"/>
    <s v="ATIVO"/>
    <x v="2"/>
    <n v="2026"/>
    <s v="Estoque Final"/>
    <s v="CUSTOS DOS PRODUTOS VENDIDOS"/>
  </r>
  <r>
    <s v="MADONNA CUCINA"/>
    <d v="2026-03-31T00:00:00"/>
    <n v="1001225"/>
    <x v="48"/>
    <s v="MATERIA PRIMA"/>
    <s v="COMPRAS"/>
    <s v="BEBIDAS"/>
    <s v="B. CHAMPANHES E ESPUMANTES"/>
    <x v="8"/>
    <n v="1"/>
    <n v="5694.99"/>
    <n v="5694.99"/>
    <s v="ATIVO"/>
    <x v="2"/>
    <n v="2026"/>
    <s v="Estoque Final"/>
    <s v="CUSTOS DOS PRODUTOS VENDIDOS"/>
  </r>
  <r>
    <s v="MADONNA CUCINA"/>
    <d v="2026-03-31T00:00:00"/>
    <n v="1000778"/>
    <x v="49"/>
    <s v="MATERIA PRIMA"/>
    <s v="COMPRAS"/>
    <s v="BEBIDAS"/>
    <s v="B. CHAMPANHES E ESPUMANTES"/>
    <x v="8"/>
    <n v="1"/>
    <n v="385"/>
    <n v="385"/>
    <s v="ATIVO"/>
    <x v="2"/>
    <n v="2026"/>
    <s v="Estoque Final"/>
    <s v="CUSTOS DOS PRODUTOS VENDIDOS"/>
  </r>
  <r>
    <s v="MADONNA CUCINA"/>
    <d v="2026-03-31T00:00:00"/>
    <n v="1000122"/>
    <x v="52"/>
    <s v="MATERIA PRIMA"/>
    <s v="COMPRAS"/>
    <s v="BEBIDAS"/>
    <s v="B. NAO ALCOOLICOS"/>
    <x v="3"/>
    <n v="180"/>
    <n v="3.2339000000000002"/>
    <n v="582.10199999999998"/>
    <s v="ATIVO"/>
    <x v="2"/>
    <n v="2026"/>
    <s v="Estoque Final"/>
    <s v="CUSTOS DOS PRODUTOS VENDIDOS"/>
  </r>
  <r>
    <s v="MADONNA CUCINA"/>
    <d v="2026-03-31T00:00:00"/>
    <n v="1000121"/>
    <x v="53"/>
    <s v="MATERIA PRIMA"/>
    <s v="COMPRAS"/>
    <s v="BEBIDAS"/>
    <s v="B. NAO ALCOOLICOS"/>
    <x v="3"/>
    <n v="101"/>
    <n v="3.3340999999999998"/>
    <n v="336.7441"/>
    <s v="ATIVO"/>
    <x v="2"/>
    <n v="2026"/>
    <s v="Estoque Final"/>
    <s v="CUSTOS DOS PRODUTOS VENDIDOS"/>
  </r>
  <r>
    <s v="MADONNA CUCINA"/>
    <d v="2026-03-31T00:00:00"/>
    <n v="1000984"/>
    <x v="67"/>
    <s v="MATERIA PRIMA"/>
    <s v="COMPRAS"/>
    <s v="BEBIDAS"/>
    <s v="B. CHAMPANHES E ESPUMANTES"/>
    <x v="8"/>
    <n v="2"/>
    <n v="179"/>
    <n v="358"/>
    <s v="ATIVO"/>
    <x v="2"/>
    <n v="2026"/>
    <s v="Estoque Final"/>
    <s v="CUSTOS DOS PRODUTOS VENDIDOS"/>
  </r>
  <r>
    <s v="MADONNA CUCINA"/>
    <d v="2026-03-31T00:00:00"/>
    <n v="1000449"/>
    <x v="69"/>
    <s v="MATERIA PRIMA"/>
    <s v="COMPRAS"/>
    <s v="BEBIDAS"/>
    <s v="B. CHAMPANHES E ESPUMANTES"/>
    <x v="8"/>
    <n v="35.65"/>
    <n v="35.313899999999997"/>
    <n v="1258.9404999999999"/>
    <s v="ATIVO"/>
    <x v="2"/>
    <n v="2026"/>
    <s v="Estoque Final"/>
    <s v="CUSTOS DOS PRODUTOS VENDIDOS"/>
  </r>
  <r>
    <s v="MADONNA CUCINA"/>
    <d v="2026-03-31T00:00:00"/>
    <n v="1000940"/>
    <x v="70"/>
    <s v="MATERIA PRIMA"/>
    <s v="COMPRAS"/>
    <s v="BEBIDAS"/>
    <s v="B. CHAMPANHES E ESPUMANTES"/>
    <x v="8"/>
    <n v="18"/>
    <n v="97.9328"/>
    <n v="1762.7904000000001"/>
    <s v="ATIVO"/>
    <x v="2"/>
    <n v="2026"/>
    <s v="Estoque Final"/>
    <s v="CUSTOS DOS PRODUTOS VENDIDOS"/>
  </r>
  <r>
    <s v="MADONNA CUCINA"/>
    <d v="2026-03-31T00:00:00"/>
    <n v="1000936"/>
    <x v="71"/>
    <s v="MATERIA PRIMA"/>
    <s v="COMPRAS"/>
    <s v="BEBIDAS"/>
    <s v="B. CHAMPANHES E ESPUMANTES"/>
    <x v="8"/>
    <n v="1"/>
    <n v="2458.9899999999998"/>
    <n v="2458.9899999999998"/>
    <s v="ATIVO"/>
    <x v="2"/>
    <n v="2026"/>
    <s v="Estoque Final"/>
    <s v="CUSTOS DOS PRODUTOS VENDIDOS"/>
  </r>
  <r>
    <s v="MADONNA CUCINA"/>
    <d v="2026-03-31T00:00:00"/>
    <n v="1001219"/>
    <x v="72"/>
    <s v="MATERIA PRIMA"/>
    <s v="COMPRAS"/>
    <s v="BEBIDAS"/>
    <s v="B. CHAMPANHES E ESPUMANTES"/>
    <x v="8"/>
    <n v="2"/>
    <n v="199.9"/>
    <n v="399.8"/>
    <s v="ATIVO"/>
    <x v="2"/>
    <n v="2026"/>
    <s v="Estoque Final"/>
    <s v="CUSTOS DOS PRODUTOS VENDIDOS"/>
  </r>
  <r>
    <s v="MADONNA CUCINA"/>
    <d v="2026-03-31T00:00:00"/>
    <n v="1000937"/>
    <x v="73"/>
    <s v="MATERIA PRIMA"/>
    <s v="COMPRAS"/>
    <s v="BEBIDAS"/>
    <s v="B. CHAMPANHES E ESPUMANTES"/>
    <x v="8"/>
    <n v="1"/>
    <n v="890"/>
    <n v="890"/>
    <s v="ATIVO"/>
    <x v="2"/>
    <n v="2026"/>
    <s v="Estoque Final"/>
    <s v="CUSTOS DOS PRODUTOS VENDIDOS"/>
  </r>
  <r>
    <s v="MADONNA CUCINA"/>
    <d v="2026-03-31T00:00:00"/>
    <n v="1001173"/>
    <x v="472"/>
    <s v="MATERIA PRIMA"/>
    <s v="COMPRAS"/>
    <s v="BEBIDAS"/>
    <s v="B. CHAMPANHES E ESPUMANTES"/>
    <x v="8"/>
    <n v="13.5"/>
    <n v="46.666699999999999"/>
    <n v="630.00049999999999"/>
    <s v="ATIVO"/>
    <x v="2"/>
    <n v="2026"/>
    <s v="Estoque Final"/>
    <s v="CUSTOS DOS PRODUTOS VENDIDOS"/>
  </r>
  <r>
    <s v="MADONNA CUCINA"/>
    <d v="2026-03-31T00:00:00"/>
    <n v="1001052"/>
    <x v="74"/>
    <s v="MATERIA PRIMA"/>
    <s v="COMPRAS"/>
    <s v="BEBIDAS"/>
    <s v="B. CHAMPANHES E ESPUMANTES"/>
    <x v="8"/>
    <n v="3"/>
    <n v="78.900000000000006"/>
    <n v="236.7"/>
    <s v="ATIVO"/>
    <x v="2"/>
    <n v="2026"/>
    <s v="Estoque Final"/>
    <s v="CUSTOS DOS PRODUTOS VENDIDOS"/>
  </r>
  <r>
    <s v="MADONNA CUCINA"/>
    <d v="2026-03-31T00:00:00"/>
    <n v="1000932"/>
    <x v="75"/>
    <s v="MATERIA PRIMA"/>
    <s v="COMPRAS"/>
    <s v="BEBIDAS"/>
    <s v="B. CHAMPANHES E ESPUMANTES"/>
    <x v="8"/>
    <n v="8"/>
    <n v="93.054299999999998"/>
    <n v="744.43439999999998"/>
    <s v="ATIVO"/>
    <x v="2"/>
    <n v="2026"/>
    <s v="Estoque Final"/>
    <s v="CUSTOS DOS PRODUTOS VENDIDOS"/>
  </r>
  <r>
    <s v="MADONNA CUCINA"/>
    <d v="2026-03-31T00:00:00"/>
    <n v="1000933"/>
    <x v="76"/>
    <s v="MATERIA PRIMA"/>
    <s v="COMPRAS"/>
    <s v="BEBIDAS"/>
    <s v="B. CHAMPANHES E ESPUMANTES"/>
    <x v="8"/>
    <n v="5"/>
    <n v="101.1735"/>
    <n v="505.86750000000001"/>
    <s v="ATIVO"/>
    <x v="2"/>
    <n v="2026"/>
    <s v="Estoque Final"/>
    <s v="CUSTOS DOS PRODUTOS VENDIDOS"/>
  </r>
  <r>
    <s v="MADONNA CUCINA"/>
    <d v="2026-03-31T00:00:00"/>
    <n v="1000938"/>
    <x v="97"/>
    <s v="MATERIA PRIMA"/>
    <s v="COMPRAS"/>
    <s v="BEBIDAS"/>
    <s v="B. ALCOOLICOS"/>
    <x v="5"/>
    <n v="0.7"/>
    <n v="357.3143"/>
    <n v="250.12"/>
    <s v="ATIVO"/>
    <x v="2"/>
    <n v="2026"/>
    <s v="Estoque Final"/>
    <s v="CUSTOS DOS PRODUTOS VENDIDOS"/>
  </r>
  <r>
    <s v="MADONNA CUCINA"/>
    <d v="2026-03-31T00:00:00"/>
    <n v="1000939"/>
    <x v="98"/>
    <s v="MATERIA PRIMA"/>
    <s v="COMPRAS"/>
    <s v="BEBIDAS"/>
    <s v="B. ALCOOLICOS"/>
    <x v="5"/>
    <n v="0.7"/>
    <n v="713.15710000000001"/>
    <n v="499.21"/>
    <s v="ATIVO"/>
    <x v="2"/>
    <n v="2026"/>
    <s v="Estoque Final"/>
    <s v="CUSTOS DOS PRODUTOS VENDIDOS"/>
  </r>
  <r>
    <s v="MADONNA CUCINA"/>
    <d v="2026-03-31T00:00:00"/>
    <n v="1000448"/>
    <x v="99"/>
    <s v="MATERIA PRIMA"/>
    <s v="COMPRAS"/>
    <s v="BEBIDAS"/>
    <s v="B. ALCOOLICOS"/>
    <x v="12"/>
    <n v="0.5"/>
    <n v="103.3635"/>
    <n v="51.681800000000003"/>
    <s v="ATIVO"/>
    <x v="2"/>
    <n v="2026"/>
    <s v="Estoque Final"/>
    <s v="CUSTOS DOS PRODUTOS VENDIDOS"/>
  </r>
  <r>
    <s v="MADONNA CUCINA"/>
    <d v="2026-03-31T00:00:00"/>
    <n v="1000941"/>
    <x v="101"/>
    <s v="MATERIA PRIMA"/>
    <s v="COMPRAS"/>
    <s v="BEBIDAS"/>
    <s v="B. ALCOOLICOS"/>
    <x v="12"/>
    <n v="0.65"/>
    <n v="271.65710000000001"/>
    <n v="176.5771"/>
    <s v="ATIVO"/>
    <x v="2"/>
    <n v="2026"/>
    <s v="Estoque Final"/>
    <s v="CUSTOS DOS PRODUTOS VENDIDOS"/>
  </r>
  <r>
    <s v="MADONNA CUCINA"/>
    <d v="2026-03-31T00:00:00"/>
    <n v="1000957"/>
    <x v="102"/>
    <s v="MATERIA PRIMA"/>
    <s v="COMPRAS"/>
    <s v="BEBIDAS"/>
    <s v="B. NAO ALCOOLICOS"/>
    <x v="3"/>
    <n v="8.6"/>
    <n v="34.799999999999997"/>
    <n v="299.27999999999997"/>
    <s v="ATIVO"/>
    <x v="2"/>
    <n v="2026"/>
    <s v="Estoque Final"/>
    <s v="CUSTOS DOS PRODUTOS VENDIDOS"/>
  </r>
  <r>
    <s v="MADONNA CUCINA"/>
    <d v="2026-03-31T00:00:00"/>
    <n v="1000056"/>
    <x v="108"/>
    <s v="MATERIA PRIMA"/>
    <s v="COMPRAS"/>
    <s v="BEBIDAS"/>
    <s v="B. ALCOOLICOS"/>
    <x v="14"/>
    <n v="0.75"/>
    <n v="194.1986"/>
    <n v="145.649"/>
    <s v="ATIVO"/>
    <x v="2"/>
    <n v="2026"/>
    <s v="Estoque Final"/>
    <s v="CUSTOS DOS PRODUTOS VENDIDOS"/>
  </r>
  <r>
    <s v="MADONNA CUCINA"/>
    <d v="2026-03-31T00:00:00"/>
    <n v="1000947"/>
    <x v="109"/>
    <s v="MATERIA PRIMA"/>
    <s v="COMPRAS"/>
    <s v="BEBIDAS"/>
    <s v="B. ALCOOLICOS"/>
    <x v="14"/>
    <n v="1"/>
    <n v="302.56659999999999"/>
    <n v="302.56659999999999"/>
    <s v="ATIVO"/>
    <x v="2"/>
    <n v="2026"/>
    <s v="Estoque Final"/>
    <s v="CUSTOS DOS PRODUTOS VENDIDOS"/>
  </r>
  <r>
    <s v="MADONNA CUCINA"/>
    <d v="2026-03-31T00:00:00"/>
    <n v="1001036"/>
    <x v="111"/>
    <s v="MATERIA PRIMA"/>
    <s v="COMPRAS"/>
    <s v="BEBIDAS"/>
    <s v="B. ALCOOLICOS"/>
    <x v="14"/>
    <n v="0.65"/>
    <n v="250.25"/>
    <n v="162.66249999999999"/>
    <s v="ATIVO"/>
    <x v="2"/>
    <n v="2026"/>
    <s v="Estoque Final"/>
    <s v="CUSTOS DOS PRODUTOS VENDIDOS"/>
  </r>
  <r>
    <s v="MADONNA CUCINA"/>
    <d v="2026-03-31T00:00:00"/>
    <n v="1000013"/>
    <x v="112"/>
    <s v="MATERIA PRIMA"/>
    <s v="COMPRAS"/>
    <s v="BEBIDAS"/>
    <s v="B. ALCOOLICOS"/>
    <x v="14"/>
    <n v="1.05"/>
    <n v="177.57149999999999"/>
    <n v="186.45009999999999"/>
    <s v="ATIVO"/>
    <x v="2"/>
    <n v="2026"/>
    <s v="Estoque Final"/>
    <s v="CUSTOS DOS PRODUTOS VENDIDOS"/>
  </r>
  <r>
    <s v="MADONNA CUCINA"/>
    <d v="2026-03-31T00:00:00"/>
    <n v="1000930"/>
    <x v="113"/>
    <s v="MATERIA PRIMA"/>
    <s v="COMPRAS"/>
    <s v="BEBIDAS"/>
    <s v="B. ALCOOLICOS"/>
    <x v="14"/>
    <n v="0.9"/>
    <n v="243.7928"/>
    <n v="219.4135"/>
    <s v="ATIVO"/>
    <x v="2"/>
    <n v="2026"/>
    <s v="Estoque Final"/>
    <s v="CUSTOS DOS PRODUTOS VENDIDOS"/>
  </r>
  <r>
    <s v="MADONNA CUCINA"/>
    <d v="2026-03-31T00:00:00"/>
    <n v="1001035"/>
    <x v="114"/>
    <s v="MATERIA PRIMA"/>
    <s v="COMPRAS"/>
    <s v="BEBIDAS"/>
    <s v="B. ALCOOLICOS"/>
    <x v="14"/>
    <n v="0.75"/>
    <n v="141.94999999999999"/>
    <n v="106.46250000000001"/>
    <s v="ATIVO"/>
    <x v="2"/>
    <n v="2026"/>
    <s v="Estoque Final"/>
    <s v="CUSTOS DOS PRODUTOS VENDIDOS"/>
  </r>
  <r>
    <s v="MADONNA CUCINA"/>
    <d v="2026-03-31T00:00:00"/>
    <n v="1000752"/>
    <x v="115"/>
    <s v="MATERIA PRIMA"/>
    <s v="COMPRAS"/>
    <s v="BEBIDAS"/>
    <s v="B. ALCOOLICOS"/>
    <x v="14"/>
    <n v="1"/>
    <n v="141.15610000000001"/>
    <n v="141.15610000000001"/>
    <s v="ATIVO"/>
    <x v="2"/>
    <n v="2026"/>
    <s v="Estoque Final"/>
    <s v="CUSTOS DOS PRODUTOS VENDIDOS"/>
  </r>
  <r>
    <s v="MADONNA CUCINA"/>
    <d v="2026-03-31T00:00:00"/>
    <n v="1000942"/>
    <x v="116"/>
    <s v="MATERIA PRIMA"/>
    <s v="COMPRAS"/>
    <s v="BEBIDAS"/>
    <s v="B. ALCOOLICOS"/>
    <x v="14"/>
    <n v="0.3"/>
    <n v="305.50709999999998"/>
    <n v="91.652100000000004"/>
    <s v="ATIVO"/>
    <x v="2"/>
    <n v="2026"/>
    <s v="Estoque Final"/>
    <s v="CUSTOS DOS PRODUTOS VENDIDOS"/>
  </r>
  <r>
    <s v="MADONNA CUCINA"/>
    <d v="2026-03-31T00:00:00"/>
    <n v="1000919"/>
    <x v="117"/>
    <s v="MATERIA PRIMA"/>
    <s v="COMPRAS"/>
    <s v="BEBIDAS"/>
    <s v="B. ALCOOLICOS"/>
    <x v="14"/>
    <n v="0.75"/>
    <n v="326.17329999999998"/>
    <n v="244.63"/>
    <s v="ATIVO"/>
    <x v="2"/>
    <n v="2026"/>
    <s v="Estoque Final"/>
    <s v="CUSTOS DOS PRODUTOS VENDIDOS"/>
  </r>
  <r>
    <s v="MADONNA CUCINA"/>
    <d v="2026-03-31T00:00:00"/>
    <n v="1001029"/>
    <x v="118"/>
    <s v="MATERIA PRIMA"/>
    <s v="COMPRAS"/>
    <s v="BEBIDAS"/>
    <s v="B. ALCOOLICOS"/>
    <x v="14"/>
    <n v="0.75"/>
    <n v="200"/>
    <n v="150"/>
    <s v="ATIVO"/>
    <x v="2"/>
    <n v="2026"/>
    <s v="Estoque Final"/>
    <s v="CUSTOS DOS PRODUTOS VENDIDOS"/>
  </r>
  <r>
    <s v="MADONNA CUCINA"/>
    <d v="2026-03-31T00:00:00"/>
    <n v="1000567"/>
    <x v="119"/>
    <s v="MATERIA PRIMA"/>
    <s v="COMPRAS"/>
    <s v="BEBIDAS"/>
    <s v="B. ALCOOLICOS"/>
    <x v="14"/>
    <n v="0.75"/>
    <n v="224.9974"/>
    <n v="168.74809999999999"/>
    <s v="ATIVO"/>
    <x v="2"/>
    <n v="2026"/>
    <s v="Estoque Final"/>
    <s v="CUSTOS DOS PRODUTOS VENDIDOS"/>
  </r>
  <r>
    <s v="MADONNA CUCINA"/>
    <d v="2026-03-31T00:00:00"/>
    <n v="1000482"/>
    <x v="149"/>
    <s v="MATERIA PRIMA"/>
    <s v="COMPRAS"/>
    <s v="BEBIDAS"/>
    <s v="B. NAO ALCOOLICOS"/>
    <x v="3"/>
    <n v="1.5"/>
    <n v="89.35"/>
    <n v="134.02500000000001"/>
    <s v="ATIVO"/>
    <x v="2"/>
    <n v="2026"/>
    <s v="Estoque Final"/>
    <s v="CUSTOS DOS PRODUTOS VENDIDOS"/>
  </r>
  <r>
    <s v="MADONNA CUCINA"/>
    <d v="2026-03-31T00:00:00"/>
    <n v="1000743"/>
    <x v="473"/>
    <s v="MATERIA PRIMA"/>
    <s v="COMPRAS"/>
    <s v="BEBIDAS"/>
    <s v="B. NAO ALCOOLICOS"/>
    <x v="3"/>
    <n v="1.1000000000000001"/>
    <n v="81.557400000000001"/>
    <n v="89.713099999999997"/>
    <s v="ATIVO"/>
    <x v="2"/>
    <n v="2026"/>
    <s v="Estoque Final"/>
    <s v="CUSTOS DOS PRODUTOS VENDIDOS"/>
  </r>
  <r>
    <s v="MADONNA CUCINA"/>
    <d v="2026-03-31T00:00:00"/>
    <n v="1000960"/>
    <x v="429"/>
    <s v="MATERIA PRIMA"/>
    <s v="COMPRAS"/>
    <s v="BEBIDAS"/>
    <s v="B. ALCOOLICOS"/>
    <x v="20"/>
    <n v="0.98"/>
    <n v="45.919400000000003"/>
    <n v="45.000999999999998"/>
    <s v="ATIVO"/>
    <x v="2"/>
    <n v="2026"/>
    <s v="Estoque Final"/>
    <s v="CUSTOS DOS PRODUTOS VENDIDOS"/>
  </r>
  <r>
    <s v="MADONNA CUCINA"/>
    <d v="2026-03-31T00:00:00"/>
    <n v="1000507"/>
    <x v="161"/>
    <s v="MATERIA PRIMA"/>
    <s v="COMPRAS"/>
    <s v="BEBIDAS"/>
    <s v="B. ALCOOLICOS"/>
    <x v="20"/>
    <n v="0.75"/>
    <n v="90.619"/>
    <n v="67.964299999999994"/>
    <s v="ATIVO"/>
    <x v="2"/>
    <n v="2026"/>
    <s v="Estoque Final"/>
    <s v="CUSTOS DOS PRODUTOS VENDIDOS"/>
  </r>
  <r>
    <s v="MADONNA CUCINA"/>
    <d v="2026-03-31T00:00:00"/>
    <n v="1000926"/>
    <x v="162"/>
    <s v="MATERIA PRIMA"/>
    <s v="COMPRAS"/>
    <s v="BEBIDAS"/>
    <s v="B. ALCOOLICOS"/>
    <x v="20"/>
    <n v="0.3"/>
    <n v="215.0428"/>
    <n v="64.512799999999999"/>
    <s v="ATIVO"/>
    <x v="2"/>
    <n v="2026"/>
    <s v="Estoque Final"/>
    <s v="CUSTOS DOS PRODUTOS VENDIDOS"/>
  </r>
  <r>
    <s v="MADONNA CUCINA"/>
    <d v="2026-03-31T00:00:00"/>
    <n v="1000735"/>
    <x v="163"/>
    <s v="MATERIA PRIMA"/>
    <s v="COMPRAS"/>
    <s v="BEBIDAS"/>
    <s v="B. ALCOOLICOS"/>
    <x v="20"/>
    <n v="0.3"/>
    <n v="664.15380000000005"/>
    <n v="199.24610000000001"/>
    <s v="ATIVO"/>
    <x v="2"/>
    <n v="2026"/>
    <s v="Estoque Final"/>
    <s v="CUSTOS DOS PRODUTOS VENDIDOS"/>
  </r>
  <r>
    <s v="MADONNA CUCINA"/>
    <d v="2026-03-31T00:00:00"/>
    <n v="1000483"/>
    <x v="164"/>
    <s v="MATERIA PRIMA"/>
    <s v="COMPRAS"/>
    <s v="BEBIDAS"/>
    <s v="B. ALCOOLICOS"/>
    <x v="5"/>
    <n v="0.2"/>
    <n v="50.959499999999998"/>
    <n v="10.1919"/>
    <s v="ATIVO"/>
    <x v="2"/>
    <n v="2026"/>
    <s v="Estoque Final"/>
    <s v="CUSTOS DOS PRODUTOS VENDIDOS"/>
  </r>
  <r>
    <s v="MADONNA CUCINA"/>
    <d v="2026-03-31T00:00:00"/>
    <n v="1000968"/>
    <x v="171"/>
    <s v="MATERIA PRIMA"/>
    <s v="COMPRAS"/>
    <s v="BEBIDAS"/>
    <s v="B. NAO ALCOOLICOS"/>
    <x v="3"/>
    <n v="5.54"/>
    <n v="15.9"/>
    <n v="88.085999999999999"/>
    <s v="ATIVO"/>
    <x v="2"/>
    <n v="2026"/>
    <s v="Estoque Final"/>
    <s v="CUSTOS DOS PRODUTOS VENDIDOS"/>
  </r>
  <r>
    <s v="MADONNA CUCINA"/>
    <d v="2026-03-31T00:00:00"/>
    <n v="1000493"/>
    <x v="173"/>
    <s v="MATERIA PRIMA"/>
    <s v="COMPRAS"/>
    <s v="BEBIDAS"/>
    <s v="B. NAO ALCOOLICOS"/>
    <x v="3"/>
    <n v="0.3"/>
    <n v="24.9"/>
    <n v="7.47"/>
    <s v="ATIVO"/>
    <x v="2"/>
    <n v="2026"/>
    <s v="Estoque Final"/>
    <s v="CUSTOS DOS PRODUTOS VENDIDOS"/>
  </r>
  <r>
    <s v="MADONNA CUCINA"/>
    <d v="2026-03-31T00:00:00"/>
    <n v="1000916"/>
    <x v="430"/>
    <s v="MATERIA PRIMA"/>
    <s v="COMPRAS"/>
    <s v="BEBIDAS"/>
    <s v="B. NAO ALCOOLICOS"/>
    <x v="3"/>
    <n v="5"/>
    <n v="8.9901999999999997"/>
    <n v="44.951000000000001"/>
    <s v="ATIVO"/>
    <x v="2"/>
    <n v="2026"/>
    <s v="Estoque Final"/>
    <s v="CUSTOS DOS PRODUTOS VENDIDOS"/>
  </r>
  <r>
    <s v="MADONNA CUCINA"/>
    <d v="2026-03-31T00:00:00"/>
    <n v="1000931"/>
    <x v="179"/>
    <s v="MATERIA PRIMA"/>
    <s v="COMPRAS"/>
    <s v="BEBIDAS"/>
    <s v="B. ALCOOLICOS"/>
    <x v="21"/>
    <n v="0.65"/>
    <n v="2333.4933000000001"/>
    <n v="1516.7706000000001"/>
    <s v="ATIVO"/>
    <x v="2"/>
    <n v="2026"/>
    <s v="Estoque Final"/>
    <s v="CUSTOS DOS PRODUTOS VENDIDOS"/>
  </r>
  <r>
    <s v="MADONNA CUCINA"/>
    <d v="2026-03-31T00:00:00"/>
    <n v="1001027"/>
    <x v="180"/>
    <s v="MATERIA PRIMA"/>
    <s v="COMPRAS"/>
    <s v="BEBIDAS"/>
    <s v="B. ALCOOLICOS"/>
    <x v="21"/>
    <n v="0.75"/>
    <n v="357.99"/>
    <n v="268.49250000000001"/>
    <s v="ATIVO"/>
    <x v="2"/>
    <n v="2026"/>
    <s v="Estoque Final"/>
    <s v="CUSTOS DOS PRODUTOS VENDIDOS"/>
  </r>
  <r>
    <s v="MADONNA CUCINA"/>
    <d v="2026-03-31T00:00:00"/>
    <n v="1000594"/>
    <x v="181"/>
    <s v="MATERIA PRIMA"/>
    <s v="COMPRAS"/>
    <s v="BEBIDAS"/>
    <s v="B. ALCOOLICOS"/>
    <x v="21"/>
    <n v="0.75"/>
    <n v="274.8"/>
    <n v="206.1"/>
    <s v="ATIVO"/>
    <x v="2"/>
    <n v="2026"/>
    <s v="Estoque Final"/>
    <s v="CUSTOS DOS PRODUTOS VENDIDOS"/>
  </r>
  <r>
    <s v="MADONNA CUCINA"/>
    <d v="2026-03-31T00:00:00"/>
    <n v="1000911"/>
    <x v="182"/>
    <s v="MATERIA PRIMA"/>
    <s v="COMPRAS"/>
    <s v="BEBIDAS"/>
    <s v="B. ALCOOLICOS"/>
    <x v="21"/>
    <n v="1.5"/>
    <n v="426.73430000000002"/>
    <n v="640.10149999999999"/>
    <s v="ATIVO"/>
    <x v="2"/>
    <n v="2026"/>
    <s v="Estoque Final"/>
    <s v="CUSTOS DOS PRODUTOS VENDIDOS"/>
  </r>
  <r>
    <s v="MADONNA CUCINA"/>
    <d v="2026-03-31T00:00:00"/>
    <n v="1000029"/>
    <x v="187"/>
    <s v="MATERIA PRIMA"/>
    <s v="COMPRAS"/>
    <s v="BEBIDAS"/>
    <s v="B. NAO ALCOOLICOS"/>
    <x v="3"/>
    <n v="12"/>
    <n v="3.0691999999999999"/>
    <n v="36.830399999999997"/>
    <s v="ATIVO"/>
    <x v="2"/>
    <n v="2026"/>
    <s v="Estoque Final"/>
    <s v="CUSTOS DOS PRODUTOS VENDIDOS"/>
  </r>
  <r>
    <s v="MADONNA CUCINA"/>
    <d v="2026-03-31T00:00:00"/>
    <n v="1000030"/>
    <x v="188"/>
    <s v="MATERIA PRIMA"/>
    <s v="COMPRAS"/>
    <s v="BEBIDAS"/>
    <s v="B. NAO ALCOOLICOS"/>
    <x v="3"/>
    <n v="16"/>
    <n v="3.4483999999999999"/>
    <n v="55.174399999999999"/>
    <s v="ATIVO"/>
    <x v="2"/>
    <n v="2026"/>
    <s v="Estoque Final"/>
    <s v="CUSTOS DOS PRODUTOS VENDIDOS"/>
  </r>
  <r>
    <s v="MADONNA CUCINA"/>
    <d v="2026-03-31T00:00:00"/>
    <n v="1001013"/>
    <x v="190"/>
    <s v="MATERIA PRIMA"/>
    <s v="COMPRAS"/>
    <s v="BEBIDAS"/>
    <s v="B. VINHOS"/>
    <x v="22"/>
    <n v="13"/>
    <n v="216.9023"/>
    <n v="2819.7298999999998"/>
    <s v="ATIVO"/>
    <x v="2"/>
    <n v="2026"/>
    <s v="Estoque Final"/>
    <s v="CUSTOS DOS PRODUTOS VENDIDOS"/>
  </r>
  <r>
    <s v="MADONNA CUCINA"/>
    <d v="2026-03-31T00:00:00"/>
    <n v="1001002"/>
    <x v="191"/>
    <s v="MATERIA PRIMA"/>
    <s v="COMPRAS"/>
    <s v="BEBIDAS"/>
    <s v="B. VINHOS"/>
    <x v="22"/>
    <n v="2"/>
    <n v="129.84"/>
    <n v="259.68"/>
    <s v="ATIVO"/>
    <x v="2"/>
    <n v="2026"/>
    <s v="Estoque Final"/>
    <s v="CUSTOS DOS PRODUTOS VENDIDOS"/>
  </r>
  <r>
    <s v="MADONNA CUCINA"/>
    <d v="2026-03-31T00:00:00"/>
    <n v="1001071"/>
    <x v="192"/>
    <s v="MATERIA PRIMA"/>
    <s v="COMPRAS"/>
    <s v="BEBIDAS"/>
    <s v="B. VINHOS"/>
    <x v="22"/>
    <n v="1"/>
    <n v="156.33000000000001"/>
    <n v="156.33000000000001"/>
    <s v="ATIVO"/>
    <x v="2"/>
    <n v="2026"/>
    <s v="Estoque Final"/>
    <s v="CUSTOS DOS PRODUTOS VENDIDOS"/>
  </r>
  <r>
    <s v="MADONNA CUCINA"/>
    <d v="2026-03-31T00:00:00"/>
    <n v="1001001"/>
    <x v="193"/>
    <s v="MATERIA PRIMA"/>
    <s v="COMPRAS"/>
    <s v="BEBIDAS"/>
    <s v="B. VINHOS"/>
    <x v="22"/>
    <n v="1"/>
    <n v="155.88999999999999"/>
    <n v="155.88999999999999"/>
    <s v="ATIVO"/>
    <x v="2"/>
    <n v="2026"/>
    <s v="Estoque Final"/>
    <s v="CUSTOS DOS PRODUTOS VENDIDOS"/>
  </r>
  <r>
    <s v="MADONNA CUCINA"/>
    <d v="2026-03-31T00:00:00"/>
    <n v="1001006"/>
    <x v="194"/>
    <s v="MATERIA PRIMA"/>
    <s v="COMPRAS"/>
    <s v="BEBIDAS"/>
    <s v="B. VINHOS"/>
    <x v="22"/>
    <n v="2"/>
    <n v="134.18"/>
    <n v="268.36"/>
    <s v="ATIVO"/>
    <x v="2"/>
    <n v="2026"/>
    <s v="Estoque Final"/>
    <s v="CUSTOS DOS PRODUTOS VENDIDOS"/>
  </r>
  <r>
    <s v="MADONNA CUCINA"/>
    <d v="2026-03-31T00:00:00"/>
    <n v="1001206"/>
    <x v="195"/>
    <s v="MATERIA PRIMA"/>
    <s v="COMPRAS"/>
    <s v="BEBIDAS"/>
    <s v="B. VINHOS"/>
    <x v="22"/>
    <n v="4"/>
    <n v="153.69"/>
    <n v="614.76"/>
    <s v="ATIVO"/>
    <x v="2"/>
    <n v="2026"/>
    <s v="Estoque Final"/>
    <s v="CUSTOS DOS PRODUTOS VENDIDOS"/>
  </r>
  <r>
    <s v="MADONNA CUCINA"/>
    <d v="2026-03-31T00:00:00"/>
    <n v="1001086"/>
    <x v="196"/>
    <s v="MATERIA PRIMA"/>
    <s v="COMPRAS"/>
    <s v="BEBIDAS"/>
    <s v="B. VINHOS"/>
    <x v="22"/>
    <n v="2"/>
    <n v="492.81599999999997"/>
    <n v="985.63199999999995"/>
    <s v="ATIVO"/>
    <x v="2"/>
    <n v="2026"/>
    <s v="Estoque Final"/>
    <s v="CUSTOS DOS PRODUTOS VENDIDOS"/>
  </r>
  <r>
    <s v="MADONNA CUCINA"/>
    <d v="2026-03-31T00:00:00"/>
    <n v="1001204"/>
    <x v="197"/>
    <s v="MATERIA PRIMA"/>
    <s v="COMPRAS"/>
    <s v="BEBIDAS"/>
    <s v="B. VINHOS"/>
    <x v="22"/>
    <n v="4"/>
    <n v="93.24"/>
    <n v="372.96"/>
    <s v="ATIVO"/>
    <x v="2"/>
    <n v="2026"/>
    <s v="Estoque Final"/>
    <s v="CUSTOS DOS PRODUTOS VENDIDOS"/>
  </r>
  <r>
    <s v="MADONNA CUCINA"/>
    <d v="2026-03-31T00:00:00"/>
    <n v="1001070"/>
    <x v="198"/>
    <s v="MATERIA PRIMA"/>
    <s v="COMPRAS"/>
    <s v="BEBIDAS"/>
    <s v="B. VINHOS"/>
    <x v="22"/>
    <n v="1"/>
    <n v="138.18"/>
    <n v="138.18"/>
    <s v="ATIVO"/>
    <x v="2"/>
    <n v="2026"/>
    <s v="Estoque Final"/>
    <s v="CUSTOS DOS PRODUTOS VENDIDOS"/>
  </r>
  <r>
    <s v="MADONNA CUCINA"/>
    <d v="2026-03-31T00:00:00"/>
    <n v="1000081"/>
    <x v="199"/>
    <s v="MATERIA PRIMA"/>
    <s v="COMPRAS"/>
    <s v="BEBIDAS"/>
    <s v="B. VINHOS"/>
    <x v="22"/>
    <n v="8"/>
    <n v="80.9375"/>
    <n v="647.5"/>
    <s v="ATIVO"/>
    <x v="2"/>
    <n v="2026"/>
    <s v="Estoque Final"/>
    <s v="CUSTOS DOS PRODUTOS VENDIDOS"/>
  </r>
  <r>
    <s v="MADONNA CUCINA"/>
    <d v="2026-03-31T00:00:00"/>
    <n v="1001211"/>
    <x v="200"/>
    <s v="MATERIA PRIMA"/>
    <s v="COMPRAS"/>
    <s v="BEBIDAS"/>
    <s v="B. VINHOS"/>
    <x v="22"/>
    <n v="2"/>
    <n v="451.02"/>
    <n v="902.04"/>
    <s v="ATIVO"/>
    <x v="2"/>
    <n v="2026"/>
    <s v="Estoque Final"/>
    <s v="CUSTOS DOS PRODUTOS VENDIDOS"/>
  </r>
  <r>
    <s v="MADONNA CUCINA"/>
    <d v="2026-03-31T00:00:00"/>
    <n v="1000987"/>
    <x v="201"/>
    <s v="MATERIA PRIMA"/>
    <s v="COMPRAS"/>
    <s v="BEBIDAS"/>
    <s v="B. VINHOS"/>
    <x v="22"/>
    <n v="2"/>
    <n v="234.06"/>
    <n v="468.12"/>
    <s v="ATIVO"/>
    <x v="2"/>
    <n v="2026"/>
    <s v="Estoque Final"/>
    <s v="CUSTOS DOS PRODUTOS VENDIDOS"/>
  </r>
  <r>
    <s v="MADONNA CUCINA"/>
    <d v="2026-03-31T00:00:00"/>
    <n v="1000998"/>
    <x v="202"/>
    <s v="MATERIA PRIMA"/>
    <s v="COMPRAS"/>
    <s v="BEBIDAS"/>
    <s v="B. VINHOS"/>
    <x v="22"/>
    <n v="2"/>
    <n v="197.59"/>
    <n v="395.18"/>
    <s v="ATIVO"/>
    <x v="2"/>
    <n v="2026"/>
    <s v="Estoque Final"/>
    <s v="CUSTOS DOS PRODUTOS VENDIDOS"/>
  </r>
  <r>
    <s v="MADONNA CUCINA"/>
    <d v="2026-03-31T00:00:00"/>
    <n v="1001005"/>
    <x v="203"/>
    <s v="MATERIA PRIMA"/>
    <s v="COMPRAS"/>
    <s v="BEBIDAS"/>
    <s v="B. VINHOS"/>
    <x v="22"/>
    <n v="2"/>
    <n v="203.66"/>
    <n v="407.32"/>
    <s v="ATIVO"/>
    <x v="2"/>
    <n v="2026"/>
    <s v="Estoque Final"/>
    <s v="CUSTOS DOS PRODUTOS VENDIDOS"/>
  </r>
  <r>
    <s v="MADONNA CUCINA"/>
    <d v="2026-03-31T00:00:00"/>
    <n v="1001104"/>
    <x v="204"/>
    <s v="MATERIA PRIMA"/>
    <s v="COMPRAS"/>
    <s v="BEBIDAS"/>
    <s v="B. VINHOS"/>
    <x v="22"/>
    <n v="4"/>
    <n v="143.27930000000001"/>
    <n v="573.11720000000003"/>
    <s v="ATIVO"/>
    <x v="2"/>
    <n v="2026"/>
    <s v="Estoque Final"/>
    <s v="CUSTOS DOS PRODUTOS VENDIDOS"/>
  </r>
  <r>
    <s v="MADONNA CUCINA"/>
    <d v="2026-03-31T00:00:00"/>
    <n v="1001210"/>
    <x v="431"/>
    <s v="MATERIA PRIMA"/>
    <s v="COMPRAS"/>
    <s v="BEBIDAS"/>
    <s v="B. VINHOS"/>
    <x v="22"/>
    <n v="2"/>
    <n v="262.83"/>
    <n v="525.66"/>
    <s v="ATIVO"/>
    <x v="2"/>
    <n v="2026"/>
    <s v="Estoque Final"/>
    <s v="CUSTOS DOS PRODUTOS VENDIDOS"/>
  </r>
  <r>
    <s v="MADONNA CUCINA"/>
    <d v="2026-03-31T00:00:00"/>
    <n v="1001051"/>
    <x v="205"/>
    <s v="MATERIA PRIMA"/>
    <s v="COMPRAS"/>
    <s v="BEBIDAS"/>
    <s v="B. VINHOS"/>
    <x v="22"/>
    <n v="1"/>
    <n v="575.95000000000005"/>
    <n v="575.95000000000005"/>
    <s v="ATIVO"/>
    <x v="2"/>
    <n v="2026"/>
    <s v="Estoque Final"/>
    <s v="CUSTOS DOS PRODUTOS VENDIDOS"/>
  </r>
  <r>
    <s v="MADONNA CUCINA"/>
    <d v="2026-03-31T00:00:00"/>
    <n v="1001105"/>
    <x v="206"/>
    <s v="MATERIA PRIMA"/>
    <s v="COMPRAS"/>
    <s v="BEBIDAS"/>
    <s v="B. VINHOS"/>
    <x v="22"/>
    <n v="2"/>
    <n v="275.75"/>
    <n v="551.5"/>
    <s v="ATIVO"/>
    <x v="2"/>
    <n v="2026"/>
    <s v="Estoque Final"/>
    <s v="CUSTOS DOS PRODUTOS VENDIDOS"/>
  </r>
  <r>
    <s v="MADONNA CUCINA"/>
    <d v="2026-03-31T00:00:00"/>
    <n v="1001050"/>
    <x v="207"/>
    <s v="MATERIA PRIMA"/>
    <s v="COMPRAS"/>
    <s v="BEBIDAS"/>
    <s v="B. VINHOS"/>
    <x v="22"/>
    <n v="1"/>
    <n v="372.44"/>
    <n v="372.44"/>
    <s v="ATIVO"/>
    <x v="2"/>
    <n v="2026"/>
    <s v="Estoque Final"/>
    <s v="CUSTOS DOS PRODUTOS VENDIDOS"/>
  </r>
  <r>
    <s v="MADONNA CUCINA"/>
    <d v="2026-03-31T00:00:00"/>
    <n v="1000914"/>
    <x v="432"/>
    <s v="MATERIA PRIMA"/>
    <s v="COMPRAS"/>
    <s v="BEBIDAS"/>
    <s v="B. VINHOS"/>
    <x v="22"/>
    <n v="0.1"/>
    <n v="103.82899999999999"/>
    <n v="10.382899999999999"/>
    <s v="ATIVO"/>
    <x v="2"/>
    <n v="2026"/>
    <s v="Estoque Final"/>
    <s v="CUSTOS DOS PRODUTOS VENDIDOS"/>
  </r>
  <r>
    <s v="MADONNA CUCINA"/>
    <d v="2026-03-31T00:00:00"/>
    <n v="1000102"/>
    <x v="208"/>
    <s v="MATERIA PRIMA"/>
    <s v="COMPRAS"/>
    <s v="BEBIDAS"/>
    <s v="B. VINHOS"/>
    <x v="22"/>
    <n v="6"/>
    <n v="271.38499999999999"/>
    <n v="1628.31"/>
    <s v="ATIVO"/>
    <x v="2"/>
    <n v="2026"/>
    <s v="Estoque Final"/>
    <s v="CUSTOS DOS PRODUTOS VENDIDOS"/>
  </r>
  <r>
    <s v="MADONNA CUCINA"/>
    <d v="2026-03-31T00:00:00"/>
    <n v="1001107"/>
    <x v="209"/>
    <s v="MATERIA PRIMA"/>
    <s v="COMPRAS"/>
    <s v="BEBIDAS"/>
    <s v="B. VINHOS"/>
    <x v="22"/>
    <n v="2"/>
    <n v="129.80000000000001"/>
    <n v="259.60000000000002"/>
    <s v="ATIVO"/>
    <x v="2"/>
    <n v="2026"/>
    <s v="Estoque Final"/>
    <s v="CUSTOS DOS PRODUTOS VENDIDOS"/>
  </r>
  <r>
    <s v="MADONNA CUCINA"/>
    <d v="2026-03-31T00:00:00"/>
    <n v="1001053"/>
    <x v="210"/>
    <s v="MATERIA PRIMA"/>
    <s v="COMPRAS"/>
    <s v="BEBIDAS"/>
    <s v="B. VINHOS"/>
    <x v="22"/>
    <n v="3"/>
    <n v="109.78"/>
    <n v="329.34"/>
    <s v="ATIVO"/>
    <x v="2"/>
    <n v="2026"/>
    <s v="Estoque Final"/>
    <s v="CUSTOS DOS PRODUTOS VENDIDOS"/>
  </r>
  <r>
    <s v="MADONNA CUCINA"/>
    <d v="2026-03-31T00:00:00"/>
    <n v="1001096"/>
    <x v="211"/>
    <s v="MATERIA PRIMA"/>
    <s v="COMPRAS"/>
    <s v="BEBIDAS"/>
    <s v="B. VINHOS"/>
    <x v="22"/>
    <n v="5"/>
    <n v="170.655"/>
    <n v="853.27499999999998"/>
    <s v="ATIVO"/>
    <x v="2"/>
    <n v="2026"/>
    <s v="Estoque Final"/>
    <s v="CUSTOS DOS PRODUTOS VENDIDOS"/>
  </r>
  <r>
    <s v="MADONNA CUCINA"/>
    <d v="2026-03-31T00:00:00"/>
    <n v="1001103"/>
    <x v="212"/>
    <s v="MATERIA PRIMA"/>
    <s v="COMPRAS"/>
    <s v="BEBIDAS"/>
    <s v="B. VINHOS"/>
    <x v="22"/>
    <n v="4"/>
    <n v="124.4064"/>
    <n v="497.62560000000002"/>
    <s v="ATIVO"/>
    <x v="2"/>
    <n v="2026"/>
    <s v="Estoque Final"/>
    <s v="CUSTOS DOS PRODUTOS VENDIDOS"/>
  </r>
  <r>
    <s v="MADONNA CUCINA"/>
    <d v="2026-03-31T00:00:00"/>
    <n v="1001072"/>
    <x v="213"/>
    <s v="MATERIA PRIMA"/>
    <s v="COMPRAS"/>
    <s v="BEBIDAS"/>
    <s v="B. VINHOS"/>
    <x v="22"/>
    <n v="3"/>
    <n v="245.35"/>
    <n v="736.05"/>
    <s v="ATIVO"/>
    <x v="2"/>
    <n v="2026"/>
    <s v="Estoque Final"/>
    <s v="CUSTOS DOS PRODUTOS VENDIDOS"/>
  </r>
  <r>
    <s v="MADONNA CUCINA"/>
    <d v="2026-03-31T00:00:00"/>
    <n v="1001214"/>
    <x v="433"/>
    <s v="MATERIA PRIMA"/>
    <s v="COMPRAS"/>
    <s v="BEBIDAS"/>
    <s v="B. VINHOS"/>
    <x v="22"/>
    <n v="3"/>
    <n v="346.5"/>
    <n v="1039.5"/>
    <s v="ATIVO"/>
    <x v="2"/>
    <n v="2026"/>
    <s v="Estoque Final"/>
    <s v="CUSTOS DOS PRODUTOS VENDIDOS"/>
  </r>
  <r>
    <s v="MADONNA CUCINA"/>
    <d v="2026-03-31T00:00:00"/>
    <n v="1001205"/>
    <x v="214"/>
    <s v="MATERIA PRIMA"/>
    <s v="COMPRAS"/>
    <s v="BEBIDAS"/>
    <s v="B. VINHOS"/>
    <x v="22"/>
    <n v="6"/>
    <n v="93.46"/>
    <n v="560.76"/>
    <s v="ATIVO"/>
    <x v="2"/>
    <n v="2026"/>
    <s v="Estoque Final"/>
    <s v="CUSTOS DOS PRODUTOS VENDIDOS"/>
  </r>
  <r>
    <s v="MADONNA CUCINA"/>
    <d v="2026-03-31T00:00:00"/>
    <n v="1000138"/>
    <x v="215"/>
    <s v="MATERIA PRIMA"/>
    <s v="COMPRAS"/>
    <s v="BEBIDAS"/>
    <s v="B. VINHOS"/>
    <x v="22"/>
    <n v="8"/>
    <n v="68.907499999999999"/>
    <n v="551.26"/>
    <s v="ATIVO"/>
    <x v="2"/>
    <n v="2026"/>
    <s v="Estoque Final"/>
    <s v="CUSTOS DOS PRODUTOS VENDIDOS"/>
  </r>
  <r>
    <s v="MADONNA CUCINA"/>
    <d v="2026-03-31T00:00:00"/>
    <n v="1001212"/>
    <x v="216"/>
    <s v="MATERIA PRIMA"/>
    <s v="COMPRAS"/>
    <s v="BEBIDAS"/>
    <s v="B. VINHOS"/>
    <x v="22"/>
    <n v="2"/>
    <n v="375.74"/>
    <n v="751.48"/>
    <s v="ATIVO"/>
    <x v="2"/>
    <n v="2026"/>
    <s v="Estoque Final"/>
    <s v="CUSTOS DOS PRODUTOS VENDIDOS"/>
  </r>
  <r>
    <s v="MADONNA CUCINA"/>
    <d v="2026-03-31T00:00:00"/>
    <n v="1000999"/>
    <x v="218"/>
    <s v="MATERIA PRIMA"/>
    <s v="COMPRAS"/>
    <s v="BEBIDAS"/>
    <s v="B. VINHOS"/>
    <x v="22"/>
    <n v="4"/>
    <n v="127.18600000000001"/>
    <n v="508.74400000000003"/>
    <s v="ATIVO"/>
    <x v="2"/>
    <n v="2026"/>
    <s v="Estoque Final"/>
    <s v="CUSTOS DOS PRODUTOS VENDIDOS"/>
  </r>
  <r>
    <s v="MADONNA CUCINA"/>
    <d v="2026-03-31T00:00:00"/>
    <n v="1000997"/>
    <x v="219"/>
    <s v="MATERIA PRIMA"/>
    <s v="COMPRAS"/>
    <s v="BEBIDAS"/>
    <s v="B. VINHOS"/>
    <x v="22"/>
    <n v="2"/>
    <n v="142.87"/>
    <n v="285.74"/>
    <s v="ATIVO"/>
    <x v="2"/>
    <n v="2026"/>
    <s v="Estoque Final"/>
    <s v="CUSTOS DOS PRODUTOS VENDIDOS"/>
  </r>
  <r>
    <s v="MADONNA CUCINA"/>
    <d v="2026-03-31T00:00:00"/>
    <n v="1001106"/>
    <x v="220"/>
    <s v="MATERIA PRIMA"/>
    <s v="COMPRAS"/>
    <s v="BEBIDAS"/>
    <s v="B. VINHOS"/>
    <x v="22"/>
    <n v="2"/>
    <n v="189.83330000000001"/>
    <n v="379.66660000000002"/>
    <s v="ATIVO"/>
    <x v="2"/>
    <n v="2026"/>
    <s v="Estoque Final"/>
    <s v="CUSTOS DOS PRODUTOS VENDIDOS"/>
  </r>
  <r>
    <s v="MADONNA CUCINA"/>
    <d v="2026-03-31T00:00:00"/>
    <n v="1001007"/>
    <x v="221"/>
    <s v="MATERIA PRIMA"/>
    <s v="COMPRAS"/>
    <s v="BEBIDAS"/>
    <s v="B. VINHOS"/>
    <x v="22"/>
    <n v="2"/>
    <n v="97.71"/>
    <n v="195.42"/>
    <s v="ATIVO"/>
    <x v="2"/>
    <n v="2026"/>
    <s v="Estoque Final"/>
    <s v="CUSTOS DOS PRODUTOS VENDIDOS"/>
  </r>
  <r>
    <s v="MADONNA CUCINA"/>
    <d v="2026-03-31T00:00:00"/>
    <n v="1001008"/>
    <x v="222"/>
    <s v="MATERIA PRIMA"/>
    <s v="COMPRAS"/>
    <s v="BEBIDAS"/>
    <s v="B. VINHOS"/>
    <x v="22"/>
    <n v="5"/>
    <n v="159.55779999999999"/>
    <n v="797.78899999999999"/>
    <s v="ATIVO"/>
    <x v="2"/>
    <n v="2026"/>
    <s v="Estoque Final"/>
    <s v="CUSTOS DOS PRODUTOS VENDIDOS"/>
  </r>
  <r>
    <s v="MADONNA CUCINA"/>
    <d v="2026-03-31T00:00:00"/>
    <n v="1001213"/>
    <x v="224"/>
    <s v="MATERIA PRIMA"/>
    <s v="COMPRAS"/>
    <s v="BEBIDAS"/>
    <s v="B. VINHOS"/>
    <x v="22"/>
    <n v="1"/>
    <n v="262.83"/>
    <n v="262.83"/>
    <s v="ATIVO"/>
    <x v="2"/>
    <n v="2026"/>
    <s v="Estoque Final"/>
    <s v="CUSTOS DOS PRODUTOS VENDIDOS"/>
  </r>
  <r>
    <s v="MADONNA CUCINA"/>
    <d v="2026-03-31T00:00:00"/>
    <n v="1001202"/>
    <x v="225"/>
    <s v="MATERIA PRIMA"/>
    <s v="COMPRAS"/>
    <s v="BEBIDAS"/>
    <s v="B. VINHOS"/>
    <x v="22"/>
    <n v="2"/>
    <n v="335.6"/>
    <n v="671.2"/>
    <s v="ATIVO"/>
    <x v="2"/>
    <n v="2026"/>
    <s v="Estoque Final"/>
    <s v="CUSTOS DOS PRODUTOS VENDIDOS"/>
  </r>
  <r>
    <s v="MADONNA CUCINA"/>
    <d v="2026-03-31T00:00:00"/>
    <n v="1001102"/>
    <x v="226"/>
    <s v="MATERIA PRIMA"/>
    <s v="COMPRAS"/>
    <s v="BEBIDAS"/>
    <s v="B. ALCOOLICOS"/>
    <x v="22"/>
    <n v="3"/>
    <n v="108.675"/>
    <n v="326.02499999999998"/>
    <s v="ATIVO"/>
    <x v="2"/>
    <n v="2026"/>
    <s v="Estoque Final"/>
    <s v="CUSTOS DOS PRODUTOS VENDIDOS"/>
  </r>
  <r>
    <s v="MADONNA CUCINA"/>
    <d v="2026-03-31T00:00:00"/>
    <n v="1001000"/>
    <x v="227"/>
    <s v="MATERIA PRIMA"/>
    <s v="COMPRAS"/>
    <s v="BEBIDAS"/>
    <s v="B. VINHOS"/>
    <x v="22"/>
    <n v="3"/>
    <n v="147.41999999999999"/>
    <n v="442.26"/>
    <s v="ATIVO"/>
    <x v="2"/>
    <n v="2026"/>
    <s v="Estoque Final"/>
    <s v="CUSTOS DOS PRODUTOS VENDIDOS"/>
  </r>
  <r>
    <s v="MADONNA CUCINA"/>
    <d v="2026-03-31T00:00:00"/>
    <n v="1000600"/>
    <x v="228"/>
    <s v="MATERIA PRIMA"/>
    <s v="COMPRAS"/>
    <s v="BEBIDAS"/>
    <s v="B. VINHOS"/>
    <x v="23"/>
    <n v="2"/>
    <n v="219.3"/>
    <n v="438.6"/>
    <s v="ATIVO"/>
    <x v="2"/>
    <n v="2026"/>
    <s v="Estoque Final"/>
    <s v="CUSTOS DOS PRODUTOS VENDIDOS"/>
  </r>
  <r>
    <s v="MADONNA CUCINA"/>
    <d v="2026-03-31T00:00:00"/>
    <n v="1001215"/>
    <x v="229"/>
    <s v="MATERIA PRIMA"/>
    <s v="COMPRAS"/>
    <s v="BEBIDAS"/>
    <s v="B. VINHOS"/>
    <x v="23"/>
    <n v="4"/>
    <n v="187.56"/>
    <n v="750.24"/>
    <s v="ATIVO"/>
    <x v="2"/>
    <n v="2026"/>
    <s v="Estoque Final"/>
    <s v="CUSTOS DOS PRODUTOS VENDIDOS"/>
  </r>
  <r>
    <s v="MADONNA CUCINA"/>
    <d v="2026-03-31T00:00:00"/>
    <n v="1000083"/>
    <x v="230"/>
    <s v="MATERIA PRIMA"/>
    <s v="COMPRAS"/>
    <s v="BEBIDAS"/>
    <s v="B. VINHOS"/>
    <x v="23"/>
    <n v="7"/>
    <n v="82.781400000000005"/>
    <n v="579.46979999999996"/>
    <s v="ATIVO"/>
    <x v="2"/>
    <n v="2026"/>
    <s v="Estoque Final"/>
    <s v="CUSTOS DOS PRODUTOS VENDIDOS"/>
  </r>
  <r>
    <s v="MADONNA CUCINA"/>
    <d v="2026-03-31T00:00:00"/>
    <n v="1001055"/>
    <x v="231"/>
    <s v="MATERIA PRIMA"/>
    <s v="COMPRAS"/>
    <s v="BEBIDAS"/>
    <s v="B. VINHOS"/>
    <x v="23"/>
    <n v="3"/>
    <n v="119.78"/>
    <n v="359.34"/>
    <s v="ATIVO"/>
    <x v="2"/>
    <n v="2026"/>
    <s v="Estoque Final"/>
    <s v="CUSTOS DOS PRODUTOS VENDIDOS"/>
  </r>
  <r>
    <s v="MADONNA CUCINA"/>
    <d v="2026-03-31T00:00:00"/>
    <n v="1001010"/>
    <x v="232"/>
    <s v="MATERIA PRIMA"/>
    <s v="COMPRAS"/>
    <s v="BEBIDAS"/>
    <s v="B. VINHOS"/>
    <x v="23"/>
    <n v="2"/>
    <n v="190.63"/>
    <n v="381.26"/>
    <s v="ATIVO"/>
    <x v="2"/>
    <n v="2026"/>
    <s v="Estoque Final"/>
    <s v="CUSTOS DOS PRODUTOS VENDIDOS"/>
  </r>
  <r>
    <s v="MADONNA CUCINA"/>
    <d v="2026-03-31T00:00:00"/>
    <n v="1001011"/>
    <x v="233"/>
    <s v="MATERIA PRIMA"/>
    <s v="COMPRAS"/>
    <s v="BEBIDAS"/>
    <s v="B. VINHOS"/>
    <x v="23"/>
    <n v="6"/>
    <n v="135.4667"/>
    <n v="812.80020000000002"/>
    <s v="ATIVO"/>
    <x v="2"/>
    <n v="2026"/>
    <s v="Estoque Final"/>
    <s v="CUSTOS DOS PRODUTOS VENDIDOS"/>
  </r>
  <r>
    <s v="MADONNA CUCINA"/>
    <d v="2026-03-31T00:00:00"/>
    <n v="1001009"/>
    <x v="234"/>
    <s v="MATERIA PRIMA"/>
    <s v="COMPRAS"/>
    <s v="BEBIDAS"/>
    <s v="B. VINHOS"/>
    <x v="23"/>
    <n v="1"/>
    <n v="96.41"/>
    <n v="96.41"/>
    <s v="ATIVO"/>
    <x v="2"/>
    <n v="2026"/>
    <s v="Estoque Final"/>
    <s v="CUSTOS DOS PRODUTOS VENDIDOS"/>
  </r>
  <r>
    <s v="MADONNA CUCINA"/>
    <d v="2026-03-31T00:00:00"/>
    <n v="1001073"/>
    <x v="235"/>
    <s v="MATERIA PRIMA"/>
    <s v="COMPRAS"/>
    <s v="BEBIDAS"/>
    <s v="B. VINHOS"/>
    <x v="23"/>
    <n v="3"/>
    <n v="148.0163"/>
    <n v="444.0489"/>
    <s v="ATIVO"/>
    <x v="2"/>
    <n v="2026"/>
    <s v="Estoque Final"/>
    <s v="CUSTOS DOS PRODUTOS VENDIDOS"/>
  </r>
  <r>
    <s v="MADONNA CUCINA"/>
    <d v="2026-03-31T00:00:00"/>
    <n v="1000992"/>
    <x v="236"/>
    <s v="MATERIA PRIMA"/>
    <s v="COMPRAS"/>
    <s v="BEBIDAS"/>
    <s v="B. VINHOS"/>
    <x v="24"/>
    <n v="1"/>
    <n v="221.52500000000001"/>
    <n v="221.52500000000001"/>
    <s v="ATIVO"/>
    <x v="2"/>
    <n v="2026"/>
    <s v="Estoque Final"/>
    <s v="CUSTOS DOS PRODUTOS VENDIDOS"/>
  </r>
  <r>
    <s v="MADONNA CUCINA"/>
    <d v="2026-03-31T00:00:00"/>
    <n v="1001034"/>
    <x v="237"/>
    <s v="MATERIA PRIMA"/>
    <s v="COMPRAS"/>
    <s v="BEBIDAS"/>
    <s v="B. VINHOS"/>
    <x v="24"/>
    <n v="2"/>
    <n v="277.02"/>
    <n v="554.04"/>
    <s v="ATIVO"/>
    <x v="2"/>
    <n v="2026"/>
    <s v="Estoque Final"/>
    <s v="CUSTOS DOS PRODUTOS VENDIDOS"/>
  </r>
  <r>
    <s v="MADONNA CUCINA"/>
    <d v="2026-03-31T00:00:00"/>
    <n v="1000993"/>
    <x v="238"/>
    <s v="MATERIA PRIMA"/>
    <s v="COMPRAS"/>
    <s v="BEBIDAS"/>
    <s v="B. VINHOS"/>
    <x v="24"/>
    <n v="5"/>
    <n v="138.28"/>
    <n v="691.4"/>
    <s v="ATIVO"/>
    <x v="2"/>
    <n v="2026"/>
    <s v="Estoque Final"/>
    <s v="CUSTOS DOS PRODUTOS VENDIDOS"/>
  </r>
  <r>
    <s v="MADONNA CUCINA"/>
    <d v="2026-03-31T00:00:00"/>
    <n v="1001059"/>
    <x v="239"/>
    <s v="MATERIA PRIMA"/>
    <s v="COMPRAS"/>
    <s v="BEBIDAS"/>
    <s v="B. VINHOS"/>
    <x v="24"/>
    <n v="7"/>
    <n v="73.532700000000006"/>
    <n v="514.72889999999995"/>
    <s v="ATIVO"/>
    <x v="2"/>
    <n v="2026"/>
    <s v="Estoque Final"/>
    <s v="CUSTOS DOS PRODUTOS VENDIDOS"/>
  </r>
  <r>
    <s v="MADONNA CUCINA"/>
    <d v="2026-03-31T00:00:00"/>
    <n v="1001040"/>
    <x v="240"/>
    <s v="MATERIA PRIMA"/>
    <s v="COMPRAS"/>
    <s v="BEBIDAS"/>
    <s v="B. VINHOS"/>
    <x v="24"/>
    <n v="1"/>
    <n v="304.77"/>
    <n v="304.77"/>
    <s v="ATIVO"/>
    <x v="2"/>
    <n v="2026"/>
    <s v="Estoque Final"/>
    <s v="CUSTOS DOS PRODUTOS VENDIDOS"/>
  </r>
  <r>
    <s v="MADONNA CUCINA"/>
    <d v="2026-03-31T00:00:00"/>
    <n v="1001218"/>
    <x v="241"/>
    <s v="MATERIA PRIMA"/>
    <s v="COMPRAS"/>
    <s v="BEBIDAS"/>
    <s v="B. VINHOS"/>
    <x v="24"/>
    <n v="2"/>
    <n v="626.66"/>
    <n v="1253.32"/>
    <s v="ATIVO"/>
    <x v="2"/>
    <n v="2026"/>
    <s v="Estoque Final"/>
    <s v="CUSTOS DOS PRODUTOS VENDIDOS"/>
  </r>
  <r>
    <s v="MADONNA CUCINA"/>
    <d v="2026-03-31T00:00:00"/>
    <n v="1000144"/>
    <x v="242"/>
    <s v="MATERIA PRIMA"/>
    <s v="COMPRAS"/>
    <s v="BEBIDAS"/>
    <s v="B. VINHOS"/>
    <x v="24"/>
    <n v="2"/>
    <n v="48.564999999999998"/>
    <n v="97.13"/>
    <s v="ATIVO"/>
    <x v="2"/>
    <n v="2026"/>
    <s v="Estoque Final"/>
    <s v="CUSTOS DOS PRODUTOS VENDIDOS"/>
  </r>
  <r>
    <s v="MADONNA CUCINA"/>
    <d v="2026-03-31T00:00:00"/>
    <n v="1001046"/>
    <x v="243"/>
    <s v="MATERIA PRIMA"/>
    <s v="COMPRAS"/>
    <s v="BEBIDAS"/>
    <s v="B. VINHOS"/>
    <x v="24"/>
    <n v="2"/>
    <n v="198.404"/>
    <n v="396.80799999999999"/>
    <s v="ATIVO"/>
    <x v="2"/>
    <n v="2026"/>
    <s v="Estoque Final"/>
    <s v="CUSTOS DOS PRODUTOS VENDIDOS"/>
  </r>
  <r>
    <s v="MADONNA CUCINA"/>
    <d v="2026-03-31T00:00:00"/>
    <n v="1000126"/>
    <x v="244"/>
    <s v="MATERIA PRIMA"/>
    <s v="COMPRAS"/>
    <s v="BEBIDAS"/>
    <s v="B. VINHOS"/>
    <x v="24"/>
    <n v="3"/>
    <n v="94.8125"/>
    <n v="284.4375"/>
    <s v="ATIVO"/>
    <x v="2"/>
    <n v="2026"/>
    <s v="Estoque Final"/>
    <s v="CUSTOS DOS PRODUTOS VENDIDOS"/>
  </r>
  <r>
    <s v="MADONNA CUCINA"/>
    <d v="2026-03-31T00:00:00"/>
    <n v="1000991"/>
    <x v="245"/>
    <s v="MATERIA PRIMA"/>
    <s v="COMPRAS"/>
    <s v="BEBIDAS"/>
    <s v="B. VINHOS"/>
    <x v="24"/>
    <n v="2"/>
    <n v="314.71499999999997"/>
    <n v="629.42999999999995"/>
    <s v="ATIVO"/>
    <x v="2"/>
    <n v="2026"/>
    <s v="Estoque Final"/>
    <s v="CUSTOS DOS PRODUTOS VENDIDOS"/>
  </r>
  <r>
    <s v="MADONNA CUCINA"/>
    <d v="2026-03-31T00:00:00"/>
    <n v="1001057"/>
    <x v="246"/>
    <s v="MATERIA PRIMA"/>
    <s v="COMPRAS"/>
    <s v="BEBIDAS"/>
    <s v="B. VINHOS"/>
    <x v="24"/>
    <n v="2"/>
    <n v="87.408500000000004"/>
    <n v="174.81700000000001"/>
    <s v="ATIVO"/>
    <x v="2"/>
    <n v="2026"/>
    <s v="Estoque Final"/>
    <s v="CUSTOS DOS PRODUTOS VENDIDOS"/>
  </r>
  <r>
    <s v="MADONNA CUCINA"/>
    <d v="2026-03-31T00:00:00"/>
    <n v="1001216"/>
    <x v="247"/>
    <s v="MATERIA PRIMA"/>
    <s v="COMPRAS"/>
    <s v="BEBIDAS"/>
    <s v="B. VINHOS"/>
    <x v="23"/>
    <n v="2"/>
    <n v="329.33"/>
    <n v="658.66"/>
    <s v="ATIVO"/>
    <x v="2"/>
    <n v="2026"/>
    <s v="Estoque Final"/>
    <s v="CUSTOS DOS PRODUTOS VENDIDOS"/>
  </r>
  <r>
    <s v="MADONNA CUCINA"/>
    <d v="2026-03-31T00:00:00"/>
    <n v="1001098"/>
    <x v="248"/>
    <s v="MATERIA PRIMA"/>
    <s v="COMPRAS"/>
    <s v="BEBIDAS"/>
    <s v="B. ALCOOLICOS"/>
    <x v="24"/>
    <n v="1"/>
    <n v="249.27330000000001"/>
    <n v="249.27330000000001"/>
    <s v="ATIVO"/>
    <x v="2"/>
    <n v="2026"/>
    <s v="Estoque Final"/>
    <s v="CUSTOS DOS PRODUTOS VENDIDOS"/>
  </r>
  <r>
    <s v="MADONNA CUCINA"/>
    <d v="2026-03-31T00:00:00"/>
    <n v="1001032"/>
    <x v="249"/>
    <s v="MATERIA PRIMA"/>
    <s v="COMPRAS"/>
    <s v="BEBIDAS"/>
    <s v="B. VINHOS"/>
    <x v="24"/>
    <n v="4"/>
    <n v="253.9"/>
    <n v="1015.6"/>
    <s v="ATIVO"/>
    <x v="2"/>
    <n v="2026"/>
    <s v="Estoque Final"/>
    <s v="CUSTOS DOS PRODUTOS VENDIDOS"/>
  </r>
  <r>
    <s v="MADONNA CUCINA"/>
    <d v="2026-03-31T00:00:00"/>
    <n v="1000084"/>
    <x v="250"/>
    <s v="MATERIA PRIMA"/>
    <s v="COMPRAS"/>
    <s v="BEBIDAS"/>
    <s v="B. VINHOS"/>
    <x v="24"/>
    <n v="9"/>
    <n v="290.89670000000001"/>
    <n v="2618.0702999999999"/>
    <s v="ATIVO"/>
    <x v="2"/>
    <n v="2026"/>
    <s v="Estoque Final"/>
    <s v="CUSTOS DOS PRODUTOS VENDIDOS"/>
  </r>
  <r>
    <s v="MADONNA CUCINA"/>
    <d v="2026-03-31T00:00:00"/>
    <n v="1000019"/>
    <x v="251"/>
    <s v="MATERIA PRIMA"/>
    <s v="COMPRAS"/>
    <s v="BEBIDAS"/>
    <s v="B. VINHOS"/>
    <x v="24"/>
    <n v="2"/>
    <n v="203.02500000000001"/>
    <n v="406.05"/>
    <s v="ATIVO"/>
    <x v="2"/>
    <n v="2026"/>
    <s v="Estoque Final"/>
    <s v="CUSTOS DOS PRODUTOS VENDIDOS"/>
  </r>
  <r>
    <s v="MADONNA CUCINA"/>
    <d v="2026-03-31T00:00:00"/>
    <n v="1001084"/>
    <x v="252"/>
    <s v="MATERIA PRIMA"/>
    <s v="COMPRAS"/>
    <s v="BEBIDAS"/>
    <s v="B. VINHOS"/>
    <x v="24"/>
    <n v="1"/>
    <n v="190.63499999999999"/>
    <n v="190.63499999999999"/>
    <s v="ATIVO"/>
    <x v="2"/>
    <n v="2026"/>
    <s v="Estoque Final"/>
    <s v="CUSTOS DOS PRODUTOS VENDIDOS"/>
  </r>
  <r>
    <s v="MADONNA CUCINA"/>
    <d v="2026-03-31T00:00:00"/>
    <n v="1001033"/>
    <x v="253"/>
    <s v="MATERIA PRIMA"/>
    <s v="COMPRAS"/>
    <s v="BEBIDAS"/>
    <s v="B. VINHOS"/>
    <x v="24"/>
    <n v="8"/>
    <n v="85.561700000000002"/>
    <n v="684.49360000000001"/>
    <s v="ATIVO"/>
    <x v="2"/>
    <n v="2026"/>
    <s v="Estoque Final"/>
    <s v="CUSTOS DOS PRODUTOS VENDIDOS"/>
  </r>
  <r>
    <s v="MADONNA CUCINA"/>
    <d v="2026-03-31T00:00:00"/>
    <n v="1001109"/>
    <x v="254"/>
    <s v="MATERIA PRIMA"/>
    <s v="COMPRAS"/>
    <s v="BEBIDAS"/>
    <s v="B. VINHOS"/>
    <x v="24"/>
    <n v="4"/>
    <n v="203.02670000000001"/>
    <n v="812.10680000000002"/>
    <s v="ATIVO"/>
    <x v="2"/>
    <n v="2026"/>
    <s v="Estoque Final"/>
    <s v="CUSTOS DOS PRODUTOS VENDIDOS"/>
  </r>
  <r>
    <s v="MADONNA CUCINA"/>
    <d v="2026-03-31T00:00:00"/>
    <n v="1001217"/>
    <x v="255"/>
    <s v="MATERIA PRIMA"/>
    <s v="COMPRAS"/>
    <s v="BEBIDAS"/>
    <s v="B. VINHOS"/>
    <x v="24"/>
    <n v="5"/>
    <n v="229.9"/>
    <n v="1149.5"/>
    <s v="ATIVO"/>
    <x v="2"/>
    <n v="2026"/>
    <s v="Estoque Final"/>
    <s v="CUSTOS DOS PRODUTOS VENDIDOS"/>
  </r>
  <r>
    <s v="MADONNA CUCINA"/>
    <d v="2026-03-31T00:00:00"/>
    <n v="1001200"/>
    <x v="256"/>
    <s v="MATERIA PRIMA"/>
    <s v="COMPRAS"/>
    <s v="BEBIDAS"/>
    <s v="B. VINHOS"/>
    <x v="24"/>
    <n v="5"/>
    <n v="208.958"/>
    <n v="1044.79"/>
    <s v="ATIVO"/>
    <x v="2"/>
    <n v="2026"/>
    <s v="Estoque Final"/>
    <s v="CUSTOS DOS PRODUTOS VENDIDOS"/>
  </r>
  <r>
    <s v="MADONNA CUCINA"/>
    <d v="2026-03-31T00:00:00"/>
    <n v="1000754"/>
    <x v="257"/>
    <s v="MATERIA PRIMA"/>
    <s v="COMPRAS"/>
    <s v="BEBIDAS"/>
    <s v="B. VINHOS"/>
    <x v="24"/>
    <n v="0.82499999999999996"/>
    <n v="77.5"/>
    <n v="63.9375"/>
    <s v="ATIVO"/>
    <x v="2"/>
    <n v="2026"/>
    <s v="Estoque Final"/>
    <s v="CUSTOS DOS PRODUTOS VENDIDOS"/>
  </r>
  <r>
    <s v="MADONNA CUCINA"/>
    <d v="2026-03-31T00:00:00"/>
    <n v="1000900"/>
    <x v="258"/>
    <s v="MATERIA PRIMA"/>
    <s v="COMPRAS"/>
    <s v="BEBIDAS"/>
    <s v="B. VINHOS"/>
    <x v="24"/>
    <n v="0.7046"/>
    <n v="582.54849999999999"/>
    <n v="410.46370000000002"/>
    <s v="ATIVO"/>
    <x v="2"/>
    <n v="2026"/>
    <s v="Estoque Final"/>
    <s v="CUSTOS DOS PRODUTOS VENDIDOS"/>
  </r>
  <r>
    <s v="MADONNA CUCINA"/>
    <d v="2026-03-31T00:00:00"/>
    <n v="1001209"/>
    <x v="260"/>
    <s v="MATERIA PRIMA"/>
    <s v="COMPRAS"/>
    <s v="BEBIDAS"/>
    <s v="B. VINHOS"/>
    <x v="24"/>
    <n v="1"/>
    <n v="195"/>
    <n v="195"/>
    <s v="ATIVO"/>
    <x v="2"/>
    <n v="2026"/>
    <s v="Estoque Final"/>
    <s v="CUSTOS DOS PRODUTOS VENDIDOS"/>
  </r>
  <r>
    <s v="MADONNA CUCINA"/>
    <d v="2026-03-31T00:00:00"/>
    <n v="1001047"/>
    <x v="261"/>
    <s v="MATERIA PRIMA"/>
    <s v="COMPRAS"/>
    <s v="BEBIDAS"/>
    <s v="B. VINHOS"/>
    <x v="24"/>
    <n v="4"/>
    <n v="255.55250000000001"/>
    <n v="1022.21"/>
    <s v="ATIVO"/>
    <x v="2"/>
    <n v="2026"/>
    <s v="Estoque Final"/>
    <s v="CUSTOS DOS PRODUTOS VENDIDOS"/>
  </r>
  <r>
    <s v="MADONNA CUCINA"/>
    <d v="2026-03-31T00:00:00"/>
    <n v="1001023"/>
    <x v="262"/>
    <s v="MATERIA PRIMA"/>
    <s v="COMPRAS"/>
    <s v="BEBIDAS"/>
    <s v="B. VINHOS"/>
    <x v="25"/>
    <n v="2"/>
    <n v="138.28"/>
    <n v="276.56"/>
    <s v="ATIVO"/>
    <x v="2"/>
    <n v="2026"/>
    <s v="Estoque Final"/>
    <s v="CUSTOS DOS PRODUTOS VENDIDOS"/>
  </r>
  <r>
    <s v="MADONNA CUCINA"/>
    <d v="2026-03-31T00:00:00"/>
    <n v="1000990"/>
    <x v="263"/>
    <s v="MATERIA PRIMA"/>
    <s v="COMPRAS"/>
    <s v="BEBIDAS"/>
    <s v="B. VINHOS"/>
    <x v="24"/>
    <n v="2"/>
    <n v="401.89499999999998"/>
    <n v="803.79"/>
    <s v="ATIVO"/>
    <x v="2"/>
    <n v="2026"/>
    <s v="Estoque Final"/>
    <s v="CUSTOS DOS PRODUTOS VENDIDOS"/>
  </r>
  <r>
    <s v="MADONNA CUCINA"/>
    <d v="2026-03-31T00:00:00"/>
    <n v="1000098"/>
    <x v="264"/>
    <s v="MATERIA PRIMA"/>
    <s v="COMPRAS"/>
    <s v="BEBIDAS"/>
    <s v="B. VINHOS"/>
    <x v="24"/>
    <n v="3"/>
    <n v="313.99849999999998"/>
    <n v="941.99549999999999"/>
    <s v="ATIVO"/>
    <x v="2"/>
    <n v="2026"/>
    <s v="Estoque Final"/>
    <s v="CUSTOS DOS PRODUTOS VENDIDOS"/>
  </r>
  <r>
    <s v="MADONNA CUCINA"/>
    <d v="2026-03-31T00:00:00"/>
    <n v="1001031"/>
    <x v="265"/>
    <s v="MATERIA PRIMA"/>
    <s v="COMPRAS"/>
    <s v="BEBIDAS"/>
    <s v="B. VINHOS"/>
    <x v="24"/>
    <n v="2"/>
    <n v="179.905"/>
    <n v="359.81"/>
    <s v="ATIVO"/>
    <x v="2"/>
    <n v="2026"/>
    <s v="Estoque Final"/>
    <s v="CUSTOS DOS PRODUTOS VENDIDOS"/>
  </r>
  <r>
    <s v="MADONNA CUCINA"/>
    <d v="2026-03-31T00:00:00"/>
    <n v="1001038"/>
    <x v="266"/>
    <s v="MATERIA PRIMA"/>
    <s v="COMPRAS"/>
    <s v="BEBIDAS"/>
    <s v="B. VINHOS"/>
    <x v="24"/>
    <n v="2"/>
    <n v="221.52500000000001"/>
    <n v="443.05"/>
    <s v="ATIVO"/>
    <x v="2"/>
    <n v="2026"/>
    <s v="Estoque Final"/>
    <s v="CUSTOS DOS PRODUTOS VENDIDOS"/>
  </r>
  <r>
    <s v="MADONNA CUCINA"/>
    <d v="2026-03-31T00:00:00"/>
    <n v="1001085"/>
    <x v="267"/>
    <s v="MATERIA PRIMA"/>
    <s v="COMPRAS"/>
    <s v="BEBIDAS"/>
    <s v="B. VINHOS"/>
    <x v="24"/>
    <n v="2"/>
    <n v="131.81"/>
    <n v="263.62"/>
    <s v="ATIVO"/>
    <x v="2"/>
    <n v="2026"/>
    <s v="Estoque Final"/>
    <s v="CUSTOS DOS PRODUTOS VENDIDOS"/>
  </r>
  <r>
    <s v="MADONNA CUCINA"/>
    <d v="2026-03-31T00:00:00"/>
    <n v="1000598"/>
    <x v="268"/>
    <s v="MATERIA PRIMA"/>
    <s v="COMPRAS"/>
    <s v="BEBIDAS"/>
    <s v="B. VINHOS"/>
    <x v="22"/>
    <n v="6"/>
    <n v="63.908299999999997"/>
    <n v="383.44979999999998"/>
    <s v="ATIVO"/>
    <x v="2"/>
    <n v="2026"/>
    <s v="Estoque Final"/>
    <s v="CUSTOS DOS PRODUTOS VENDIDOS"/>
  </r>
  <r>
    <s v="MADONNA CUCINA"/>
    <d v="2026-03-31T00:00:00"/>
    <n v="1001041"/>
    <x v="269"/>
    <s v="MATERIA PRIMA"/>
    <s v="COMPRAS"/>
    <s v="BEBIDAS"/>
    <s v="B. VINHOS"/>
    <x v="25"/>
    <n v="4"/>
    <n v="184.52629999999999"/>
    <n v="738.10519999999997"/>
    <s v="ATIVO"/>
    <x v="2"/>
    <n v="2026"/>
    <s v="Estoque Final"/>
    <s v="CUSTOS DOS PRODUTOS VENDIDOS"/>
  </r>
  <r>
    <s v="MADONNA CUCINA"/>
    <d v="2026-03-31T00:00:00"/>
    <n v="1001043"/>
    <x v="270"/>
    <s v="MATERIA PRIMA"/>
    <s v="COMPRAS"/>
    <s v="BEBIDAS"/>
    <s v="B. VINHOS"/>
    <x v="24"/>
    <n v="2"/>
    <n v="304.77"/>
    <n v="609.54"/>
    <s v="ATIVO"/>
    <x v="2"/>
    <n v="2026"/>
    <s v="Estoque Final"/>
    <s v="CUSTOS DOS PRODUTOS VENDIDOS"/>
  </r>
  <r>
    <s v="MADONNA CUCINA"/>
    <d v="2026-03-31T00:00:00"/>
    <n v="1001018"/>
    <x v="271"/>
    <s v="MATERIA PRIMA"/>
    <s v="COMPRAS"/>
    <s v="BEBIDAS"/>
    <s v="B. VINHOS"/>
    <x v="24"/>
    <n v="5"/>
    <n v="119.7804"/>
    <n v="598.90200000000004"/>
    <s v="ATIVO"/>
    <x v="2"/>
    <n v="2026"/>
    <s v="Estoque Final"/>
    <s v="CUSTOS DOS PRODUTOS VENDIDOS"/>
  </r>
  <r>
    <s v="MADONNA CUCINA"/>
    <d v="2026-03-31T00:00:00"/>
    <n v="1001042"/>
    <x v="272"/>
    <s v="MATERIA PRIMA"/>
    <s v="COMPRAS"/>
    <s v="BEBIDAS"/>
    <s v="B. VINHOS"/>
    <x v="24"/>
    <n v="1"/>
    <n v="202.43"/>
    <n v="202.43"/>
    <s v="ATIVO"/>
    <x v="2"/>
    <n v="2026"/>
    <s v="Estoque Final"/>
    <s v="CUSTOS DOS PRODUTOS VENDIDOS"/>
  </r>
  <r>
    <s v="MADONNA CUCINA"/>
    <d v="2026-03-31T00:00:00"/>
    <n v="1001076"/>
    <x v="273"/>
    <s v="MATERIA PRIMA"/>
    <s v="COMPRAS"/>
    <s v="BEBIDAS"/>
    <s v="B. VINHOS"/>
    <x v="24"/>
    <n v="3"/>
    <n v="261.30500000000001"/>
    <n v="783.91499999999996"/>
    <s v="ATIVO"/>
    <x v="2"/>
    <n v="2026"/>
    <s v="Estoque Final"/>
    <s v="CUSTOS DOS PRODUTOS VENDIDOS"/>
  </r>
  <r>
    <s v="MADONNA CUCINA"/>
    <d v="2026-03-31T00:00:00"/>
    <n v="1001101"/>
    <x v="274"/>
    <s v="MATERIA PRIMA"/>
    <s v="COMPRAS"/>
    <s v="BEBIDAS"/>
    <s v="B. VINHOS"/>
    <x v="24"/>
    <n v="2.88"/>
    <n v="150"/>
    <n v="432"/>
    <s v="ATIVO"/>
    <x v="2"/>
    <n v="2026"/>
    <s v="Estoque Final"/>
    <s v="CUSTOS DOS PRODUTOS VENDIDOS"/>
  </r>
  <r>
    <s v="MADONNA CUCINA"/>
    <d v="2026-03-31T00:00:00"/>
    <n v="1001074"/>
    <x v="275"/>
    <s v="MATERIA PRIMA"/>
    <s v="COMPRAS"/>
    <s v="BEBIDAS"/>
    <s v="B. VINHOS"/>
    <x v="24"/>
    <n v="4"/>
    <n v="178.89500000000001"/>
    <n v="715.58"/>
    <s v="ATIVO"/>
    <x v="2"/>
    <n v="2026"/>
    <s v="Estoque Final"/>
    <s v="CUSTOS DOS PRODUTOS VENDIDOS"/>
  </r>
  <r>
    <s v="MADONNA CUCINA"/>
    <d v="2026-03-31T00:00:00"/>
    <n v="1000020"/>
    <x v="276"/>
    <s v="MATERIA PRIMA"/>
    <s v="COMPRAS"/>
    <s v="BEBIDAS"/>
    <s v="B. VINHOS"/>
    <x v="24"/>
    <n v="3"/>
    <n v="215.8783"/>
    <n v="647.63490000000002"/>
    <s v="ATIVO"/>
    <x v="2"/>
    <n v="2026"/>
    <s v="Estoque Final"/>
    <s v="CUSTOS DOS PRODUTOS VENDIDOS"/>
  </r>
  <r>
    <s v="MADONNA CUCINA"/>
    <d v="2026-03-31T00:00:00"/>
    <n v="1000989"/>
    <x v="277"/>
    <s v="MATERIA PRIMA"/>
    <s v="COMPRAS"/>
    <s v="BEBIDAS"/>
    <s v="B. VINHOS"/>
    <x v="24"/>
    <n v="2"/>
    <n v="110.5311"/>
    <n v="221.06219999999999"/>
    <s v="ATIVO"/>
    <x v="2"/>
    <n v="2026"/>
    <s v="Estoque Final"/>
    <s v="CUSTOS DOS PRODUTOS VENDIDOS"/>
  </r>
  <r>
    <s v="MADONNA CUCINA"/>
    <d v="2026-03-31T00:00:00"/>
    <n v="1001077"/>
    <x v="278"/>
    <s v="MATERIA PRIMA"/>
    <s v="COMPRAS"/>
    <s v="BEBIDAS"/>
    <s v="B. VINHOS"/>
    <x v="24"/>
    <n v="3"/>
    <n v="212.27500000000001"/>
    <n v="636.82500000000005"/>
    <s v="ATIVO"/>
    <x v="2"/>
    <n v="2026"/>
    <s v="Estoque Final"/>
    <s v="CUSTOS DOS PRODUTOS VENDIDOS"/>
  </r>
  <r>
    <s v="MADONNA CUCINA"/>
    <d v="2026-03-31T00:00:00"/>
    <n v="1001075"/>
    <x v="279"/>
    <s v="MATERIA PRIMA"/>
    <s v="COMPRAS"/>
    <s v="BEBIDAS"/>
    <s v="B. VINHOS"/>
    <x v="24"/>
    <n v="2"/>
    <n v="119.78"/>
    <n v="239.56"/>
    <s v="ATIVO"/>
    <x v="2"/>
    <n v="2026"/>
    <s v="Estoque Final"/>
    <s v="CUSTOS DOS PRODUTOS VENDIDOS"/>
  </r>
  <r>
    <s v="MADONNA CUCINA"/>
    <d v="2026-03-31T00:00:00"/>
    <n v="1001049"/>
    <x v="280"/>
    <s v="MATERIA PRIMA"/>
    <s v="COMPRAS"/>
    <s v="BEBIDAS"/>
    <s v="B. VINHOS"/>
    <x v="24"/>
    <n v="3"/>
    <n v="182.03"/>
    <n v="546.09"/>
    <s v="ATIVO"/>
    <x v="2"/>
    <n v="2026"/>
    <s v="Estoque Final"/>
    <s v="CUSTOS DOS PRODUTOS VENDIDOS"/>
  </r>
  <r>
    <s v="MADONNA CUCINA"/>
    <d v="2026-03-31T00:00:00"/>
    <n v="1001045"/>
    <x v="281"/>
    <s v="MATERIA PRIMA"/>
    <s v="COMPRAS"/>
    <s v="BEBIDAS"/>
    <s v="B. VINHOS"/>
    <x v="24"/>
    <n v="3"/>
    <n v="193.77500000000001"/>
    <n v="581.32500000000005"/>
    <s v="ATIVO"/>
    <x v="2"/>
    <n v="2026"/>
    <s v="Estoque Final"/>
    <s v="CUSTOS DOS PRODUTOS VENDIDOS"/>
  </r>
  <r>
    <s v="MADONNA CUCINA"/>
    <d v="2026-03-31T00:00:00"/>
    <n v="1001208"/>
    <x v="282"/>
    <s v="MATERIA PRIMA"/>
    <s v="COMPRAS"/>
    <s v="BEBIDAS"/>
    <s v="B. VINHOS"/>
    <x v="24"/>
    <n v="2"/>
    <n v="276.22000000000003"/>
    <n v="552.44000000000005"/>
    <s v="ATIVO"/>
    <x v="2"/>
    <n v="2026"/>
    <s v="Estoque Final"/>
    <s v="CUSTOS DOS PRODUTOS VENDIDOS"/>
  </r>
  <r>
    <s v="MADONNA CUCINA"/>
    <d v="2026-03-31T00:00:00"/>
    <n v="1000994"/>
    <x v="283"/>
    <s v="MATERIA PRIMA"/>
    <s v="COMPRAS"/>
    <s v="BEBIDAS"/>
    <s v="B. VINHOS"/>
    <x v="24"/>
    <n v="4"/>
    <n v="216.90129999999999"/>
    <n v="867.60519999999997"/>
    <s v="ATIVO"/>
    <x v="2"/>
    <n v="2026"/>
    <s v="Estoque Final"/>
    <s v="CUSTOS DOS PRODUTOS VENDIDOS"/>
  </r>
  <r>
    <s v="MADONNA CUCINA"/>
    <d v="2026-03-31T00:00:00"/>
    <n v="1000086"/>
    <x v="284"/>
    <s v="MATERIA PRIMA"/>
    <s v="COMPRAS"/>
    <s v="BEBIDAS"/>
    <s v="B. VINHOS"/>
    <x v="24"/>
    <n v="4"/>
    <n v="108.6866"/>
    <n v="434.74639999999999"/>
    <s v="ATIVO"/>
    <x v="2"/>
    <n v="2026"/>
    <s v="Estoque Final"/>
    <s v="CUSTOS DOS PRODUTOS VENDIDOS"/>
  </r>
  <r>
    <s v="MADONNA CUCINA"/>
    <d v="2026-03-31T00:00:00"/>
    <n v="1001069"/>
    <x v="285"/>
    <s v="MATERIA PRIMA"/>
    <s v="COMPRAS"/>
    <s v="BEBIDAS"/>
    <s v="B. VINHOS"/>
    <x v="24"/>
    <n v="8"/>
    <n v="124.4067"/>
    <n v="995.25360000000001"/>
    <s v="ATIVO"/>
    <x v="2"/>
    <n v="2026"/>
    <s v="Estoque Final"/>
    <s v="CUSTOS DOS PRODUTOS VENDIDOS"/>
  </r>
  <r>
    <s v="MADONNA CUCINA"/>
    <d v="2026-03-31T00:00:00"/>
    <n v="1000995"/>
    <x v="286"/>
    <s v="MATERIA PRIMA"/>
    <s v="COMPRAS"/>
    <s v="BEBIDAS"/>
    <s v="B. VINHOS"/>
    <x v="24"/>
    <n v="2"/>
    <n v="119.78"/>
    <n v="239.56"/>
    <s v="ATIVO"/>
    <x v="2"/>
    <n v="2026"/>
    <s v="Estoque Final"/>
    <s v="CUSTOS DOS PRODUTOS VENDIDOS"/>
  </r>
  <r>
    <s v="MADONNA CUCINA"/>
    <d v="2026-03-31T00:00:00"/>
    <n v="1000996"/>
    <x v="287"/>
    <s v="MATERIA PRIMA"/>
    <s v="COMPRAS"/>
    <s v="BEBIDAS"/>
    <s v="B. VINHOS"/>
    <x v="24"/>
    <n v="3"/>
    <n v="443.51670000000001"/>
    <n v="1330.5500999999999"/>
    <s v="ATIVO"/>
    <x v="2"/>
    <n v="2026"/>
    <s v="Estoque Final"/>
    <s v="CUSTOS DOS PRODUTOS VENDIDOS"/>
  </r>
  <r>
    <s v="MADONNA CUCINA"/>
    <d v="2026-03-31T00:00:00"/>
    <n v="1001044"/>
    <x v="288"/>
    <s v="MATERIA PRIMA"/>
    <s v="COMPRAS"/>
    <s v="BEBIDAS"/>
    <s v="B. VINHOS"/>
    <x v="25"/>
    <n v="2"/>
    <n v="159.56"/>
    <n v="319.12"/>
    <s v="ATIVO"/>
    <x v="2"/>
    <n v="2026"/>
    <s v="Estoque Final"/>
    <s v="CUSTOS DOS PRODUTOS VENDIDOS"/>
  </r>
  <r>
    <s v="MADONNA CUCINA"/>
    <d v="2026-03-31T00:00:00"/>
    <n v="1001022"/>
    <x v="290"/>
    <s v="MATERIA PRIMA"/>
    <s v="COMPRAS"/>
    <s v="BEBIDAS"/>
    <s v="B. VINHOS"/>
    <x v="24"/>
    <n v="2"/>
    <n v="125.3592"/>
    <n v="250.7184"/>
    <s v="ATIVO"/>
    <x v="2"/>
    <n v="2026"/>
    <s v="Estoque Final"/>
    <s v="CUSTOS DOS PRODUTOS VENDIDOS"/>
  </r>
  <r>
    <s v="MADONNA CUCINA"/>
    <d v="2026-03-31T00:00:00"/>
    <n v="1001097"/>
    <x v="291"/>
    <s v="MATERIA PRIMA"/>
    <s v="COMPRAS"/>
    <s v="BEBIDAS"/>
    <s v="B. VINHOS"/>
    <x v="24"/>
    <n v="2"/>
    <n v="2959.3850000000002"/>
    <n v="5918.77"/>
    <s v="ATIVO"/>
    <x v="2"/>
    <n v="2026"/>
    <s v="Estoque Final"/>
    <s v="CUSTOS DOS PRODUTOS VENDIDOS"/>
  </r>
  <r>
    <s v="MADONNA CUCINA"/>
    <d v="2026-03-31T00:00:00"/>
    <n v="1001056"/>
    <x v="292"/>
    <s v="MATERIA PRIMA"/>
    <s v="COMPRAS"/>
    <s v="BEBIDAS"/>
    <s v="B. VINHOS"/>
    <x v="24"/>
    <n v="3"/>
    <n v="228.93"/>
    <n v="686.79"/>
    <s v="ATIVO"/>
    <x v="2"/>
    <n v="2026"/>
    <s v="Estoque Final"/>
    <s v="CUSTOS DOS PRODUTOS VENDIDOS"/>
  </r>
  <r>
    <s v="MADONNA CUCINA"/>
    <d v="2026-03-31T00:00:00"/>
    <n v="1001030"/>
    <x v="293"/>
    <s v="MATERIA PRIMA"/>
    <s v="COMPRAS"/>
    <s v="BEBIDAS"/>
    <s v="B. VINHOS"/>
    <x v="24"/>
    <n v="1"/>
    <n v="122.56"/>
    <n v="122.56"/>
    <s v="ATIVO"/>
    <x v="2"/>
    <n v="2026"/>
    <s v="Estoque Final"/>
    <s v="CUSTOS DOS PRODUTOS VENDIDOS"/>
  </r>
  <r>
    <s v="MADONNA CUCINA"/>
    <d v="2026-03-31T00:00:00"/>
    <n v="1001015"/>
    <x v="294"/>
    <s v="MATERIA PRIMA"/>
    <s v="COMPRAS"/>
    <s v="BEBIDAS"/>
    <s v="B. VINHOS"/>
    <x v="24"/>
    <n v="10"/>
    <n v="291.9153"/>
    <n v="2919.1529999999998"/>
    <s v="ATIVO"/>
    <x v="2"/>
    <n v="2026"/>
    <s v="Estoque Final"/>
    <s v="CUSTOS DOS PRODUTOS VENDIDOS"/>
  </r>
  <r>
    <s v="MADONNA CUCINA"/>
    <d v="2026-03-31T00:00:00"/>
    <n v="1001016"/>
    <x v="294"/>
    <s v="MATERIA PRIMA"/>
    <s v="COMPRAS"/>
    <s v="BEBIDAS"/>
    <s v="B. VINHOS"/>
    <x v="24"/>
    <n v="3"/>
    <n v="688.51"/>
    <n v="2065.5300000000002"/>
    <s v="ATIVO"/>
    <x v="2"/>
    <n v="2026"/>
    <s v="Estoque Final"/>
    <s v="CUSTOS DOS PRODUTOS VENDIDOS"/>
  </r>
  <r>
    <s v="MADONNA CUCINA"/>
    <d v="2026-03-31T00:00:00"/>
    <n v="1001048"/>
    <x v="295"/>
    <s v="MATERIA PRIMA"/>
    <s v="COMPRAS"/>
    <s v="BEBIDAS"/>
    <s v="B. VINHOS"/>
    <x v="24"/>
    <n v="2"/>
    <n v="249.27500000000001"/>
    <n v="498.55"/>
    <s v="ATIVO"/>
    <x v="2"/>
    <n v="2026"/>
    <s v="Estoque Final"/>
    <s v="CUSTOS DOS PRODUTOS VENDIDOS"/>
  </r>
  <r>
    <s v="MADONNA CUCINA"/>
    <d v="2026-03-31T00:00:00"/>
    <n v="1001012"/>
    <x v="296"/>
    <s v="MATERIA PRIMA"/>
    <s v="COMPRAS"/>
    <s v="BEBIDAS"/>
    <s v="B. ALCOOLICOS"/>
    <x v="24"/>
    <n v="1"/>
    <n v="102.375"/>
    <n v="102.375"/>
    <s v="ATIVO"/>
    <x v="2"/>
    <n v="2026"/>
    <s v="Estoque Final"/>
    <s v="CUSTOS DOS PRODUTOS VENDIDOS"/>
  </r>
  <r>
    <s v="MADONNA CUCINA"/>
    <d v="2026-03-31T00:00:00"/>
    <n v="1001058"/>
    <x v="298"/>
    <s v="MATERIA PRIMA"/>
    <s v="COMPRAS"/>
    <s v="BEBIDAS"/>
    <s v="B. VINHOS"/>
    <x v="24"/>
    <n v="7"/>
    <n v="71.960599999999999"/>
    <n v="503.7242"/>
    <s v="ATIVO"/>
    <x v="2"/>
    <n v="2026"/>
    <s v="Estoque Final"/>
    <s v="CUSTOS DOS PRODUTOS VENDIDOS"/>
  </r>
  <r>
    <s v="MADONNA CUCINA"/>
    <d v="2026-03-31T00:00:00"/>
    <n v="1001060"/>
    <x v="299"/>
    <s v="MATERIA PRIMA"/>
    <s v="COMPRAS"/>
    <s v="BEBIDAS"/>
    <s v="B. VINHOS"/>
    <x v="24"/>
    <n v="2"/>
    <n v="346.39499999999998"/>
    <n v="692.79"/>
    <s v="ATIVO"/>
    <x v="2"/>
    <n v="2026"/>
    <s v="Estoque Final"/>
    <s v="CUSTOS DOS PRODUTOS VENDIDOS"/>
  </r>
  <r>
    <s v="MADONNA CUCINA"/>
    <d v="2026-03-31T00:00:00"/>
    <n v="1001061"/>
    <x v="300"/>
    <s v="MATERIA PRIMA"/>
    <s v="COMPRAS"/>
    <s v="BEBIDAS"/>
    <s v="B. VINHOS"/>
    <x v="25"/>
    <n v="2"/>
    <n v="181.95"/>
    <n v="363.9"/>
    <s v="ATIVO"/>
    <x v="2"/>
    <n v="2026"/>
    <s v="Estoque Final"/>
    <s v="CUSTOS DOS PRODUTOS VENDIDOS"/>
  </r>
  <r>
    <s v="MADONNA CUCINA"/>
    <d v="2026-03-31T00:00:00"/>
    <n v="1000918"/>
    <x v="434"/>
    <s v="MATERIA PRIMA"/>
    <s v="COMPRAS"/>
    <s v="BEBIDAS"/>
    <s v="B. ALCOOLICOS"/>
    <x v="5"/>
    <n v="1"/>
    <n v="107.99"/>
    <n v="107.99"/>
    <s v="ATIVO"/>
    <x v="2"/>
    <n v="2026"/>
    <s v="Estoque Final"/>
    <s v="CUSTOS DOS PRODUTOS VENDIDOS"/>
  </r>
  <r>
    <s v="MADONNA CUCINA"/>
    <d v="2026-03-31T00:00:00"/>
    <n v="1000131"/>
    <x v="302"/>
    <s v="MATERIA PRIMA"/>
    <s v="COMPRAS"/>
    <s v="BEBIDAS"/>
    <s v="B. ALCOOLICOS"/>
    <x v="5"/>
    <n v="0.3"/>
    <n v="121.83669999999999"/>
    <n v="36.551000000000002"/>
    <s v="ATIVO"/>
    <x v="2"/>
    <n v="2026"/>
    <s v="Estoque Final"/>
    <s v="CUSTOS DOS PRODUTOS VENDIDOS"/>
  </r>
  <r>
    <s v="MADONNA CUCINA"/>
    <d v="2026-03-31T00:00:00"/>
    <n v="1000746"/>
    <x v="303"/>
    <s v="MATERIA PRIMA"/>
    <s v="COMPRAS"/>
    <s v="BEBIDAS"/>
    <s v="B. ALCOOLICOS"/>
    <x v="5"/>
    <n v="1.8"/>
    <n v="28.850200000000001"/>
    <n v="51.930399999999999"/>
    <s v="ATIVO"/>
    <x v="2"/>
    <n v="2026"/>
    <s v="Estoque Final"/>
    <s v="CUSTOS DOS PRODUTOS VENDIDOS"/>
  </r>
  <r>
    <s v="MADONNA CUCINA"/>
    <d v="2026-03-31T00:00:00"/>
    <n v="1000944"/>
    <x v="309"/>
    <s v="MATERIA PRIMA"/>
    <s v="COMPRAS"/>
    <s v="BEBIDAS"/>
    <s v="B. ALCOOLICOS"/>
    <x v="26"/>
    <n v="1.6"/>
    <n v="70.094399999999993"/>
    <n v="112.151"/>
    <s v="ATIVO"/>
    <x v="2"/>
    <n v="2026"/>
    <s v="Estoque Final"/>
    <s v="CUSTOS DOS PRODUTOS VENDIDOS"/>
  </r>
  <r>
    <s v="MADONNA CUCINA"/>
    <d v="2026-03-31T00:00:00"/>
    <n v="1000751"/>
    <x v="310"/>
    <s v="MATERIA PRIMA"/>
    <s v="COMPRAS"/>
    <s v="BEBIDAS"/>
    <s v="B. ALCOOLICOS"/>
    <x v="26"/>
    <n v="1"/>
    <n v="89.611900000000006"/>
    <n v="89.611900000000006"/>
    <s v="ATIVO"/>
    <x v="2"/>
    <n v="2026"/>
    <s v="Estoque Final"/>
    <s v="CUSTOS DOS PRODUTOS VENDIDOS"/>
  </r>
  <r>
    <s v="MADONNA CUCINA"/>
    <d v="2026-03-31T00:00:00"/>
    <n v="1001028"/>
    <x v="311"/>
    <s v="MATERIA PRIMA"/>
    <s v="COMPRAS"/>
    <s v="BEBIDAS"/>
    <s v="B. ALCOOLICOS"/>
    <x v="26"/>
    <n v="0.7"/>
    <n v="181.5429"/>
    <n v="127.08"/>
    <s v="ATIVO"/>
    <x v="2"/>
    <n v="2026"/>
    <s v="Estoque Final"/>
    <s v="CUSTOS DOS PRODUTOS VENDIDOS"/>
  </r>
  <r>
    <s v="MADONNA CUCINA"/>
    <d v="2026-03-31T00:00:00"/>
    <n v="1000447"/>
    <x v="312"/>
    <s v="MATERIA PRIMA"/>
    <s v="COMPRAS"/>
    <s v="BEBIDAS"/>
    <s v="B. ALCOOLICOS"/>
    <x v="26"/>
    <n v="2"/>
    <n v="135.9177"/>
    <n v="271.83539999999999"/>
    <s v="ATIVO"/>
    <x v="2"/>
    <n v="2026"/>
    <s v="Estoque Final"/>
    <s v="CUSTOS DOS PRODUTOS VENDIDOS"/>
  </r>
  <r>
    <s v="MADONNA CUCINA"/>
    <d v="2026-03-31T00:00:00"/>
    <n v="1000587"/>
    <x v="313"/>
    <s v="MATERIA PRIMA"/>
    <s v="COMPRAS"/>
    <s v="BEBIDAS"/>
    <s v="B. ALCOOLICOS"/>
    <x v="26"/>
    <n v="1.35"/>
    <n v="245.71"/>
    <n v="331.70850000000002"/>
    <s v="ATIVO"/>
    <x v="2"/>
    <n v="2026"/>
    <s v="Estoque Final"/>
    <s v="CUSTOS DOS PRODUTOS VENDIDOS"/>
  </r>
  <r>
    <s v="MADONNA CUCINA"/>
    <d v="2026-03-31T00:00:00"/>
    <n v="1000764"/>
    <x v="435"/>
    <s v="MATERIA PRIMA"/>
    <s v="COMPRAS"/>
    <s v="BEBIDAS"/>
    <s v="B. ALCOOLICOS"/>
    <x v="26"/>
    <n v="0.4"/>
    <n v="28.688500000000001"/>
    <n v="11.4754"/>
    <s v="ATIVO"/>
    <x v="2"/>
    <n v="2026"/>
    <s v="Estoque Final"/>
    <s v="CUSTOS DOS PRODUTOS VENDIDOS"/>
  </r>
  <r>
    <s v="MADONNA CUCINA"/>
    <d v="2026-03-31T00:00:00"/>
    <n v="1000927"/>
    <x v="314"/>
    <s v="MATERIA PRIMA"/>
    <s v="COMPRAS"/>
    <s v="BEBIDAS"/>
    <s v="B. ALCOOLICOS"/>
    <x v="27"/>
    <n v="0.9"/>
    <n v="171.59"/>
    <n v="154.43100000000001"/>
    <s v="ATIVO"/>
    <x v="2"/>
    <n v="2026"/>
    <s v="Estoque Final"/>
    <s v="CUSTOS DOS PRODUTOS VENDIDOS"/>
  </r>
  <r>
    <s v="MADONNA CUCINA"/>
    <d v="2026-03-31T00:00:00"/>
    <n v="1000133"/>
    <x v="315"/>
    <s v="MATERIA PRIMA"/>
    <s v="COMPRAS"/>
    <s v="BEBIDAS"/>
    <s v="B. ALCOOLICOS"/>
    <x v="27"/>
    <n v="1"/>
    <n v="115.36879999999999"/>
    <n v="115.36879999999999"/>
    <s v="ATIVO"/>
    <x v="2"/>
    <n v="2026"/>
    <s v="Estoque Final"/>
    <s v="CUSTOS DOS PRODUTOS VENDIDOS"/>
  </r>
  <r>
    <s v="MADONNA CUCINA"/>
    <d v="2026-03-31T00:00:00"/>
    <n v="1000874"/>
    <x v="316"/>
    <s v="MATERIA PRIMA"/>
    <s v="COMPRAS"/>
    <s v="BEBIDAS"/>
    <s v="B. ALCOOLICOS"/>
    <x v="27"/>
    <n v="1"/>
    <n v="513.13329999999996"/>
    <n v="513.13329999999996"/>
    <s v="ATIVO"/>
    <x v="2"/>
    <n v="2026"/>
    <s v="Estoque Final"/>
    <s v="CUSTOS DOS PRODUTOS VENDIDOS"/>
  </r>
  <r>
    <s v="MADONNA CUCINA"/>
    <d v="2026-03-31T00:00:00"/>
    <n v="1000130"/>
    <x v="317"/>
    <s v="MATERIA PRIMA"/>
    <s v="COMPRAS"/>
    <s v="BEBIDAS"/>
    <s v="B. ALCOOLICOS"/>
    <x v="27"/>
    <n v="0.2"/>
    <n v="133.47999999999999"/>
    <n v="26.696000000000002"/>
    <s v="ATIVO"/>
    <x v="2"/>
    <n v="2026"/>
    <s v="Estoque Final"/>
    <s v="CUSTOS DOS PRODUTOS VENDIDOS"/>
  </r>
  <r>
    <s v="MADONNA CUCINA"/>
    <d v="2026-03-31T00:00:00"/>
    <n v="1000565"/>
    <x v="436"/>
    <s v="MATERIA PRIMA"/>
    <s v="COMPRAS"/>
    <s v="BEBIDAS"/>
    <s v="B. ALCOOLICOS"/>
    <x v="27"/>
    <n v="0.4"/>
    <n v="244.5857"/>
    <n v="97.834299999999999"/>
    <s v="ATIVO"/>
    <x v="2"/>
    <n v="2026"/>
    <s v="Estoque Final"/>
    <s v="CUSTOS DOS PRODUTOS VENDIDOS"/>
  </r>
  <r>
    <s v="MADONNA CUCINA"/>
    <d v="2026-03-31T00:00:00"/>
    <n v="1000154"/>
    <x v="318"/>
    <s v="MATERIA PRIMA"/>
    <s v="COMPRAS"/>
    <s v="BEBIDAS"/>
    <s v="B. ALCOOLICOS"/>
    <x v="27"/>
    <n v="1.4"/>
    <n v="74.454899999999995"/>
    <n v="104.23690000000001"/>
    <s v="ATIVO"/>
    <x v="2"/>
    <n v="2026"/>
    <s v="Estoque Final"/>
    <s v="CUSTOS DOS PRODUTOS VENDIDOS"/>
  </r>
  <r>
    <s v="MADONNA CUCINA"/>
    <d v="2026-03-31T00:00:00"/>
    <n v="1000036"/>
    <x v="320"/>
    <s v="MATERIA PRIMA"/>
    <s v="COMPRAS"/>
    <s v="BEBIDAS"/>
    <s v="B. ALCOOLICOS"/>
    <x v="27"/>
    <n v="0.75"/>
    <n v="912.85720000000003"/>
    <n v="684.64290000000005"/>
    <s v="ATIVO"/>
    <x v="2"/>
    <n v="2026"/>
    <s v="Estoque Final"/>
    <s v="CUSTOS DOS PRODUTOS VENDIDOS"/>
  </r>
  <r>
    <s v="MADONNA CUCINA"/>
    <d v="2026-03-31T00:00:00"/>
    <n v="1000037"/>
    <x v="321"/>
    <s v="MATERIA PRIMA"/>
    <s v="COMPRAS"/>
    <s v="BEBIDAS"/>
    <s v="B. ALCOOLICOS"/>
    <x v="27"/>
    <n v="0.75"/>
    <n v="1857"/>
    <n v="1392.75"/>
    <s v="ATIVO"/>
    <x v="2"/>
    <n v="2026"/>
    <s v="Estoque Final"/>
    <s v="CUSTOS DOS PRODUTOS VENDIDOS"/>
  </r>
  <r>
    <s v="MADONNA CUCINA"/>
    <d v="2026-03-31T00:00:00"/>
    <n v="1000929"/>
    <x v="322"/>
    <s v="MATERIA PRIMA"/>
    <s v="COMPRAS"/>
    <s v="BEBIDAS"/>
    <s v="B. ALCOOLICOS"/>
    <x v="27"/>
    <n v="0.95"/>
    <n v="227.18870000000001"/>
    <n v="215.82929999999999"/>
    <s v="ATIVO"/>
    <x v="2"/>
    <n v="2026"/>
    <s v="Estoque Final"/>
    <s v="CUSTOS DOS PRODUTOS VENDIDOS"/>
  </r>
  <r>
    <s v="MADONNA CUCINA"/>
    <d v="2026-03-31T00:00:00"/>
    <n v="1000869"/>
    <x v="323"/>
    <s v="MATERIA PRIMA"/>
    <s v="COMPRAS"/>
    <s v="BEBIDAS"/>
    <s v="B. NAO ALCOOLICOS"/>
    <x v="3"/>
    <n v="1.3"/>
    <n v="18.1525"/>
    <n v="23.598299999999998"/>
    <s v="ATIVO"/>
    <x v="2"/>
    <n v="2026"/>
    <s v="Estoque Final"/>
    <s v="CUSTOS DOS PRODUTOS VENDIDOS"/>
  </r>
  <r>
    <s v="MADONNA CUCINA"/>
    <d v="2026-03-31T00:00:00"/>
    <n v="1000755"/>
    <x v="324"/>
    <s v="MATERIA PRIMA"/>
    <s v="COMPRAS"/>
    <s v="BEBIDAS"/>
    <s v="B. NAO ALCOOLICOS"/>
    <x v="3"/>
    <n v="0.4"/>
    <n v="65.900000000000006"/>
    <n v="26.36"/>
    <s v="ATIVO"/>
    <x v="2"/>
    <n v="2026"/>
    <s v="Estoque Final"/>
    <s v="CUSTOS DOS PRODUTOS VENDIDOS"/>
  </r>
  <r>
    <s v="MADONNA CUCINA"/>
    <d v="2026-03-31T00:00:00"/>
    <n v="1000301"/>
    <x v="325"/>
    <s v="MATERIA PRIMA"/>
    <s v="COMPRAS"/>
    <s v="BEBIDAS"/>
    <s v="B. NAO ALCOOLICOS"/>
    <x v="3"/>
    <n v="2.75"/>
    <n v="70.069999999999993"/>
    <n v="192.6925"/>
    <s v="ATIVO"/>
    <x v="2"/>
    <n v="2026"/>
    <s v="Estoque Final"/>
    <s v="CUSTOS DOS PRODUTOS VENDIDOS"/>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r>
    <m/>
    <m/>
    <m/>
    <x v="474"/>
    <m/>
    <m/>
    <m/>
    <m/>
    <x v="30"/>
    <m/>
    <m/>
    <m/>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
  <r>
    <x v="0"/>
    <m/>
    <s v="Encargos Bancarios"/>
    <n v="-104.03"/>
    <x v="0"/>
    <n v="2026"/>
    <x v="0"/>
  </r>
  <r>
    <x v="0"/>
    <m/>
    <s v="Encargos Bancarios"/>
    <n v="-7.78"/>
    <x v="0"/>
    <n v="2026"/>
    <x v="0"/>
  </r>
  <r>
    <x v="1"/>
    <m/>
    <s v="PRODUTOS DE HIGIENE CLIENTES"/>
    <n v="-16.260000000000002"/>
    <x v="0"/>
    <n v="2026"/>
    <x v="1"/>
  </r>
  <r>
    <x v="1"/>
    <m/>
    <s v="MATERIAIS DE LIMPEZA"/>
    <n v="-199.78"/>
    <x v="0"/>
    <n v="2026"/>
    <x v="2"/>
  </r>
  <r>
    <x v="1"/>
    <m/>
    <s v="MATERIAIS DE LIMPEZA"/>
    <n v="-91.64"/>
    <x v="0"/>
    <n v="2026"/>
    <x v="2"/>
  </r>
  <r>
    <x v="1"/>
    <m/>
    <s v="PRODUTOS DE HIGIENE CLIENTES"/>
    <n v="-24.05"/>
    <x v="0"/>
    <n v="2026"/>
    <x v="1"/>
  </r>
  <r>
    <x v="1"/>
    <m/>
    <s v="PRODUTOS DE HIGIENE CLIENTES"/>
    <n v="-88.85"/>
    <x v="0"/>
    <n v="2026"/>
    <x v="1"/>
  </r>
  <r>
    <x v="1"/>
    <m/>
    <s v="DESCARTAVEIS"/>
    <n v="-284.04000000000002"/>
    <x v="0"/>
    <n v="2026"/>
    <x v="3"/>
  </r>
  <r>
    <x v="1"/>
    <m/>
    <s v="PRODUTOS DE HIGIENE CLIENTES"/>
    <n v="-16.260000000000002"/>
    <x v="0"/>
    <n v="2026"/>
    <x v="1"/>
  </r>
  <r>
    <x v="1"/>
    <m/>
    <s v="DESCARTAVEIS"/>
    <n v="-243.53"/>
    <x v="0"/>
    <n v="2026"/>
    <x v="3"/>
  </r>
  <r>
    <x v="1"/>
    <m/>
    <s v="DESCARTAVEIS"/>
    <n v="-284.04000000000002"/>
    <x v="0"/>
    <n v="2026"/>
    <x v="3"/>
  </r>
  <r>
    <x v="1"/>
    <m/>
    <s v="PRODUTOS DE HIGIENE CLIENTES"/>
    <n v="-98.52"/>
    <x v="0"/>
    <n v="2026"/>
    <x v="1"/>
  </r>
  <r>
    <x v="1"/>
    <m/>
    <s v="PRODUTOS DE HIGIENE CLIENTES"/>
    <n v="-138.80000000000001"/>
    <x v="0"/>
    <n v="2026"/>
    <x v="1"/>
  </r>
  <r>
    <x v="1"/>
    <m/>
    <s v="DESCARTAVEIS"/>
    <n v="-212.8"/>
    <x v="0"/>
    <n v="2026"/>
    <x v="3"/>
  </r>
  <r>
    <x v="1"/>
    <m/>
    <s v="PRODUTOS DE HIGIENE CLIENTES"/>
    <n v="-48.66"/>
    <x v="0"/>
    <n v="2026"/>
    <x v="1"/>
  </r>
  <r>
    <x v="2"/>
    <m/>
    <s v="QUEIJOS  E LATICINIOS"/>
    <n v="-420"/>
    <x v="0"/>
    <n v="2026"/>
    <x v="4"/>
  </r>
  <r>
    <x v="2"/>
    <m/>
    <s v="FRUTAS"/>
    <n v="-35"/>
    <x v="0"/>
    <n v="2026"/>
    <x v="4"/>
  </r>
  <r>
    <x v="2"/>
    <m/>
    <s v="BOVINOS"/>
    <n v="-35"/>
    <x v="0"/>
    <n v="2026"/>
    <x v="4"/>
  </r>
  <r>
    <x v="2"/>
    <m/>
    <s v="SECOS E CONSERVAS"/>
    <n v="-115"/>
    <x v="0"/>
    <n v="2026"/>
    <x v="4"/>
  </r>
  <r>
    <x v="2"/>
    <m/>
    <s v="QUEIJOS  E LATICINIOS"/>
    <n v="-1804"/>
    <x v="0"/>
    <n v="2026"/>
    <x v="4"/>
  </r>
  <r>
    <x v="3"/>
    <m/>
    <s v="PAES, MASSAS E SALGADOS"/>
    <n v="-96"/>
    <x v="0"/>
    <n v="2026"/>
    <x v="4"/>
  </r>
  <r>
    <x v="4"/>
    <m/>
    <s v="OUTRAS DEBIDAS NAO ALCOOLICAS"/>
    <n v="-266.66000000000003"/>
    <x v="0"/>
    <n v="2026"/>
    <x v="4"/>
  </r>
  <r>
    <x v="4"/>
    <m/>
    <s v="OUTRAS DEBIDAS NAO ALCOOLICAS"/>
    <n v="-205.62"/>
    <x v="0"/>
    <n v="2026"/>
    <x v="4"/>
  </r>
  <r>
    <x v="5"/>
    <m/>
    <s v="ALIMENTACAO DE FUNCIONARIOS"/>
    <n v="-629.95000000000005"/>
    <x v="0"/>
    <n v="2026"/>
    <x v="5"/>
  </r>
  <r>
    <x v="4"/>
    <m/>
    <s v="OUTRAS DEBIDAS NAO ALCOOLICAS"/>
    <n v="-164.45"/>
    <x v="0"/>
    <n v="2026"/>
    <x v="4"/>
  </r>
  <r>
    <x v="4"/>
    <m/>
    <s v="OUTRAS DEBIDAS NAO ALCOOLICAS"/>
    <n v="-132.44"/>
    <x v="0"/>
    <n v="2026"/>
    <x v="4"/>
  </r>
  <r>
    <x v="4"/>
    <m/>
    <s v="OUTRAS DEBIDAS NAO ALCOOLICAS"/>
    <n v="-255.31"/>
    <x v="0"/>
    <n v="2026"/>
    <x v="4"/>
  </r>
  <r>
    <x v="6"/>
    <m/>
    <s v="PESCADOS E FRUTOS DO MAR"/>
    <n v="-496"/>
    <x v="0"/>
    <n v="2026"/>
    <x v="4"/>
  </r>
  <r>
    <x v="1"/>
    <m/>
    <s v="MATERIAIS DE LIMPEZA"/>
    <n v="-16.88"/>
    <x v="0"/>
    <n v="2026"/>
    <x v="2"/>
  </r>
  <r>
    <x v="1"/>
    <m/>
    <s v="MATERIAIS DE LIMPEZA"/>
    <n v="-16.32"/>
    <x v="0"/>
    <n v="2026"/>
    <x v="2"/>
  </r>
  <r>
    <x v="1"/>
    <m/>
    <s v="MATERIAIS DE LIMPEZA"/>
    <n v="-56.7"/>
    <x v="0"/>
    <n v="2026"/>
    <x v="2"/>
  </r>
  <r>
    <x v="1"/>
    <m/>
    <s v="MATERIAIS DE LIMPEZA"/>
    <n v="-14.34"/>
    <x v="0"/>
    <n v="2026"/>
    <x v="2"/>
  </r>
  <r>
    <x v="7"/>
    <m/>
    <s v="VINHOS"/>
    <n v="-508.74"/>
    <x v="0"/>
    <n v="2026"/>
    <x v="4"/>
  </r>
  <r>
    <x v="7"/>
    <m/>
    <s v="VINHOS"/>
    <n v="-413.45"/>
    <x v="0"/>
    <n v="2026"/>
    <x v="4"/>
  </r>
  <r>
    <x v="7"/>
    <m/>
    <s v="VINHOS"/>
    <n v="-409.5"/>
    <x v="0"/>
    <n v="2026"/>
    <x v="4"/>
  </r>
  <r>
    <x v="7"/>
    <m/>
    <s v="VINHOS"/>
    <n v="-331.13"/>
    <x v="0"/>
    <n v="2026"/>
    <x v="4"/>
  </r>
  <r>
    <x v="7"/>
    <m/>
    <s v="VINHOS"/>
    <n v="-718.68"/>
    <x v="0"/>
    <n v="2026"/>
    <x v="4"/>
  </r>
  <r>
    <x v="7"/>
    <m/>
    <s v="VINHOS"/>
    <n v="-650.70000000000005"/>
    <x v="0"/>
    <n v="2026"/>
    <x v="4"/>
  </r>
  <r>
    <x v="7"/>
    <m/>
    <s v="VINHOS"/>
    <n v="-434.74"/>
    <x v="0"/>
    <n v="2026"/>
    <x v="4"/>
  </r>
  <r>
    <x v="7"/>
    <m/>
    <s v="VINHOS"/>
    <n v="-829.68"/>
    <x v="0"/>
    <n v="2026"/>
    <x v="4"/>
  </r>
  <r>
    <x v="7"/>
    <m/>
    <s v="VINHOS"/>
    <n v="-442.12"/>
    <x v="0"/>
    <n v="2026"/>
    <x v="4"/>
  </r>
  <r>
    <x v="7"/>
    <m/>
    <s v="VINHOS"/>
    <n v="-609.08000000000004"/>
    <x v="0"/>
    <n v="2026"/>
    <x v="4"/>
  </r>
  <r>
    <x v="7"/>
    <m/>
    <s v="VINHOS"/>
    <n v="-513.37"/>
    <x v="0"/>
    <n v="2026"/>
    <x v="4"/>
  </r>
  <r>
    <x v="7"/>
    <m/>
    <s v="VINHOS"/>
    <n v="-728.12"/>
    <x v="0"/>
    <n v="2026"/>
    <x v="4"/>
  </r>
  <r>
    <x v="2"/>
    <m/>
    <s v="SECOS E CONSERVAS"/>
    <n v="-90"/>
    <x v="0"/>
    <n v="2026"/>
    <x v="4"/>
  </r>
  <r>
    <x v="2"/>
    <m/>
    <s v="QUEIJOS  E LATICINIOS"/>
    <n v="-520"/>
    <x v="0"/>
    <n v="2026"/>
    <x v="4"/>
  </r>
  <r>
    <x v="2"/>
    <m/>
    <s v="SECOS E CONSERVAS"/>
    <n v="-100"/>
    <x v="0"/>
    <n v="2026"/>
    <x v="4"/>
  </r>
  <r>
    <x v="5"/>
    <m/>
    <s v="ALIMENTACAO DE FUNCIONARIOS"/>
    <n v="-637.16999999999996"/>
    <x v="0"/>
    <n v="2026"/>
    <x v="5"/>
  </r>
  <r>
    <x v="3"/>
    <m/>
    <s v="PAES, MASSAS E SALGADOS"/>
    <n v="-160"/>
    <x v="0"/>
    <n v="2026"/>
    <x v="4"/>
  </r>
  <r>
    <x v="4"/>
    <m/>
    <s v="OUTRAS DEBIDAS NAO ALCOOLICAS"/>
    <n v="-339.5"/>
    <x v="0"/>
    <n v="2026"/>
    <x v="4"/>
  </r>
  <r>
    <x v="1"/>
    <m/>
    <s v="MATERIAIS DE LIMPEZA"/>
    <n v="-13.64"/>
    <x v="0"/>
    <n v="2026"/>
    <x v="2"/>
  </r>
  <r>
    <x v="1"/>
    <m/>
    <s v="MATERIAIS DE LIMPEZA"/>
    <n v="-91.2"/>
    <x v="0"/>
    <n v="2026"/>
    <x v="2"/>
  </r>
  <r>
    <x v="1"/>
    <m/>
    <s v="UNIFORMES E EPI"/>
    <n v="-39.22"/>
    <x v="0"/>
    <n v="2026"/>
    <x v="6"/>
  </r>
  <r>
    <x v="1"/>
    <m/>
    <s v="PRODUTOS DE HIGIENE CLIENTES"/>
    <n v="-16.260000000000002"/>
    <x v="0"/>
    <n v="2026"/>
    <x v="1"/>
  </r>
  <r>
    <x v="1"/>
    <m/>
    <s v="MATERIAIS DE LIMPEZA"/>
    <n v="-91.64"/>
    <x v="0"/>
    <n v="2026"/>
    <x v="2"/>
  </r>
  <r>
    <x v="1"/>
    <m/>
    <s v="PRODUTOS DE HIGIENE CLIENTES"/>
    <n v="-37.24"/>
    <x v="0"/>
    <n v="2026"/>
    <x v="1"/>
  </r>
  <r>
    <x v="1"/>
    <m/>
    <s v="PRODUTOS DE HIGIENE CLIENTES"/>
    <n v="-89.25"/>
    <x v="0"/>
    <n v="2026"/>
    <x v="1"/>
  </r>
  <r>
    <x v="1"/>
    <m/>
    <s v="PRODUTOS DE HIGIENE CLIENTES"/>
    <n v="-59.92"/>
    <x v="0"/>
    <n v="2026"/>
    <x v="1"/>
  </r>
  <r>
    <x v="1"/>
    <m/>
    <s v="MATERIAIS DE LIMPEZA"/>
    <n v="-12.72"/>
    <x v="0"/>
    <n v="2026"/>
    <x v="2"/>
  </r>
  <r>
    <x v="1"/>
    <m/>
    <s v="PRODUTOS DE HIGIENE CLIENTES"/>
    <n v="-284.04000000000002"/>
    <x v="0"/>
    <n v="2026"/>
    <x v="1"/>
  </r>
  <r>
    <x v="8"/>
    <m/>
    <s v="PRODUTOS DE HIGIENE CLIENTES"/>
    <n v="-204"/>
    <x v="0"/>
    <n v="2026"/>
    <x v="1"/>
  </r>
  <r>
    <x v="9"/>
    <m/>
    <s v="PRODUTOS DE HIGIENE CLIENTES"/>
    <n v="-18.170000000000002"/>
    <x v="0"/>
    <n v="2026"/>
    <x v="1"/>
  </r>
  <r>
    <x v="9"/>
    <m/>
    <s v="PRODUTOS DE HIGIENE CLIENTES"/>
    <n v="-95.7"/>
    <x v="0"/>
    <n v="2026"/>
    <x v="1"/>
  </r>
  <r>
    <x v="9"/>
    <m/>
    <s v="PRODUTOS DE HIGIENE CLIENTES"/>
    <n v="-76.599999999999994"/>
    <x v="0"/>
    <n v="2026"/>
    <x v="1"/>
  </r>
  <r>
    <x v="9"/>
    <m/>
    <s v="PRODUTOS DE HIGIENE CLIENTES"/>
    <n v="-54.51"/>
    <x v="0"/>
    <n v="2026"/>
    <x v="1"/>
  </r>
  <r>
    <x v="9"/>
    <m/>
    <s v="PRODUTOS DE HIGIENE CLIENTES"/>
    <n v="-84.25"/>
    <x v="0"/>
    <n v="2026"/>
    <x v="1"/>
  </r>
  <r>
    <x v="9"/>
    <m/>
    <s v="PRODUTOS DE HIGIENE CLIENTES"/>
    <n v="-49.26"/>
    <x v="0"/>
    <n v="2026"/>
    <x v="1"/>
  </r>
  <r>
    <x v="9"/>
    <m/>
    <s v="PRODUTOS DE HIGIENE CLIENTES"/>
    <n v="-95.78"/>
    <x v="0"/>
    <n v="2026"/>
    <x v="1"/>
  </r>
  <r>
    <x v="9"/>
    <m/>
    <s v="PRODUTOS DE HIGIENE CLIENTES"/>
    <n v="-27.34"/>
    <x v="0"/>
    <n v="2026"/>
    <x v="1"/>
  </r>
  <r>
    <x v="9"/>
    <m/>
    <s v="PRODUTOS DE HIGIENE CLIENTES"/>
    <n v="-91.64"/>
    <x v="0"/>
    <n v="2026"/>
    <x v="1"/>
  </r>
  <r>
    <x v="9"/>
    <m/>
    <s v="PRODUTOS DE HIGIENE CLIENTES"/>
    <n v="-36.340000000000003"/>
    <x v="0"/>
    <n v="2026"/>
    <x v="1"/>
  </r>
  <r>
    <x v="1"/>
    <m/>
    <s v="PRODUTOS DE HIGIENE CLIENTES"/>
    <n v="-76.180000000000007"/>
    <x v="0"/>
    <n v="2026"/>
    <x v="1"/>
  </r>
  <r>
    <x v="1"/>
    <m/>
    <s v="PRODUTOS DE HIGIENE CLIENTES"/>
    <n v="-54"/>
    <x v="0"/>
    <n v="2026"/>
    <x v="1"/>
  </r>
  <r>
    <x v="1"/>
    <m/>
    <s v="PRODUTOS DE HIGIENE CLIENTES"/>
    <n v="-39.049999999999997"/>
    <x v="0"/>
    <n v="2026"/>
    <x v="1"/>
  </r>
  <r>
    <x v="1"/>
    <m/>
    <s v="DESCARTAVEIS"/>
    <n v="-760.47"/>
    <x v="0"/>
    <n v="2026"/>
    <x v="3"/>
  </r>
  <r>
    <x v="10"/>
    <m/>
    <s v="AGUA, CAFE E LANCHES"/>
    <n v="-140"/>
    <x v="0"/>
    <n v="2026"/>
    <x v="4"/>
  </r>
  <r>
    <x v="10"/>
    <m/>
    <s v="AGUA, SUCO, CAFE E REFRIGERANTE"/>
    <n v="-280"/>
    <x v="0"/>
    <n v="2026"/>
    <x v="4"/>
  </r>
  <r>
    <x v="10"/>
    <m/>
    <s v="AGUA, SUCO, CAFE E REFRIGERANTE"/>
    <n v="-280"/>
    <x v="0"/>
    <n v="2026"/>
    <x v="4"/>
  </r>
  <r>
    <x v="7"/>
    <m/>
    <s v="OUTRAS BEBIDAS ALCOOLICAS"/>
    <n v="-202.35"/>
    <x v="0"/>
    <n v="2026"/>
    <x v="4"/>
  </r>
  <r>
    <x v="7"/>
    <m/>
    <s v="OUTRAS BEBIDAS ALCOOLICAS"/>
    <n v="-283.27999999999997"/>
    <x v="0"/>
    <n v="2026"/>
    <x v="4"/>
  </r>
  <r>
    <x v="7"/>
    <m/>
    <s v="VINHOS"/>
    <n v="-387.55"/>
    <x v="0"/>
    <n v="2026"/>
    <x v="4"/>
  </r>
  <r>
    <x v="7"/>
    <m/>
    <s v="VINHOS"/>
    <n v="-230.32"/>
    <x v="0"/>
    <n v="2026"/>
    <x v="4"/>
  </r>
  <r>
    <x v="7"/>
    <m/>
    <s v="VINHOS"/>
    <n v="-309.87"/>
    <x v="0"/>
    <n v="2026"/>
    <x v="4"/>
  </r>
  <r>
    <x v="7"/>
    <m/>
    <s v="VINHOS"/>
    <n v="-341.31"/>
    <x v="0"/>
    <n v="2026"/>
    <x v="4"/>
  </r>
  <r>
    <x v="7"/>
    <m/>
    <s v="VINHOS"/>
    <n v="-413.45"/>
    <x v="0"/>
    <n v="2026"/>
    <x v="4"/>
  </r>
  <r>
    <x v="7"/>
    <m/>
    <s v="VINHOS"/>
    <n v="-307.13"/>
    <x v="0"/>
    <n v="2026"/>
    <x v="4"/>
  </r>
  <r>
    <x v="7"/>
    <m/>
    <s v="VINHOS"/>
    <n v="-591.04"/>
    <x v="0"/>
    <n v="2026"/>
    <x v="4"/>
  </r>
  <r>
    <x v="7"/>
    <m/>
    <s v="VINHOS"/>
    <n v="-718.68"/>
    <x v="0"/>
    <n v="2026"/>
    <x v="4"/>
  </r>
  <r>
    <x v="7"/>
    <m/>
    <s v="VINHOS"/>
    <n v="-581.79999999999995"/>
    <x v="0"/>
    <n v="2026"/>
    <x v="4"/>
  </r>
  <r>
    <x v="7"/>
    <m/>
    <s v="VINHOS"/>
    <n v="-414.84"/>
    <x v="0"/>
    <n v="2026"/>
    <x v="4"/>
  </r>
  <r>
    <x v="7"/>
    <m/>
    <s v="VINHOS"/>
    <n v="-406.05"/>
    <x v="0"/>
    <n v="2026"/>
    <x v="4"/>
  </r>
  <r>
    <x v="7"/>
    <m/>
    <s v="VINHOS"/>
    <n v="-221.53"/>
    <x v="0"/>
    <n v="2026"/>
    <x v="4"/>
  </r>
  <r>
    <x v="7"/>
    <m/>
    <s v="VINHOS"/>
    <n v="-373.22"/>
    <x v="0"/>
    <n v="2026"/>
    <x v="4"/>
  </r>
  <r>
    <x v="7"/>
    <m/>
    <s v="VINHOS"/>
    <n v="-609.54"/>
    <x v="0"/>
    <n v="2026"/>
    <x v="4"/>
  </r>
  <r>
    <x v="7"/>
    <m/>
    <s v="VINHOS"/>
    <n v="-203.65"/>
    <x v="0"/>
    <n v="2026"/>
    <x v="4"/>
  </r>
  <r>
    <x v="7"/>
    <m/>
    <s v="VINHOS"/>
    <n v="-482.09"/>
    <x v="0"/>
    <n v="2026"/>
    <x v="4"/>
  </r>
  <r>
    <x v="7"/>
    <m/>
    <s v="VINHOS"/>
    <n v="-457.86"/>
    <x v="0"/>
    <n v="2026"/>
    <x v="4"/>
  </r>
  <r>
    <x v="7"/>
    <m/>
    <s v="VINHOS"/>
    <n v="-174.82"/>
    <x v="0"/>
    <n v="2026"/>
    <x v="4"/>
  </r>
  <r>
    <x v="7"/>
    <m/>
    <s v="VINHOS"/>
    <n v="-134.13"/>
    <x v="0"/>
    <n v="2026"/>
    <x v="4"/>
  </r>
  <r>
    <x v="7"/>
    <m/>
    <s v="VINHOS"/>
    <n v="-220.6"/>
    <x v="0"/>
    <n v="2026"/>
    <x v="4"/>
  </r>
  <r>
    <x v="7"/>
    <m/>
    <s v="VINHOS"/>
    <n v="-189.62"/>
    <x v="0"/>
    <n v="2026"/>
    <x v="4"/>
  </r>
  <r>
    <x v="11"/>
    <m/>
    <s v="FRUTAS"/>
    <n v="-618"/>
    <x v="0"/>
    <n v="2026"/>
    <x v="4"/>
  </r>
  <r>
    <x v="12"/>
    <m/>
    <s v="VINHOS"/>
    <n v="-328.8"/>
    <x v="0"/>
    <n v="2026"/>
    <x v="4"/>
  </r>
  <r>
    <x v="12"/>
    <m/>
    <s v="VINHOS"/>
    <n v="-446.58"/>
    <x v="0"/>
    <n v="2026"/>
    <x v="4"/>
  </r>
  <r>
    <x v="12"/>
    <m/>
    <s v="DESTILADOS"/>
    <n v="-58.14"/>
    <x v="0"/>
    <n v="2026"/>
    <x v="4"/>
  </r>
  <r>
    <x v="12"/>
    <m/>
    <s v="DESTILADOS"/>
    <n v="-123.62"/>
    <x v="0"/>
    <n v="2026"/>
    <x v="4"/>
  </r>
  <r>
    <x v="12"/>
    <m/>
    <s v="DESTILADOS"/>
    <n v="-137.52000000000001"/>
    <x v="0"/>
    <n v="2026"/>
    <x v="4"/>
  </r>
  <r>
    <x v="12"/>
    <m/>
    <s v="OUTRAS DEBIDAS NAO ALCOOLICAS"/>
    <n v="-140.13999999999999"/>
    <x v="0"/>
    <n v="2026"/>
    <x v="4"/>
  </r>
  <r>
    <x v="2"/>
    <m/>
    <s v="QUEIJOS  E LATICINIOS"/>
    <n v="-1030.96"/>
    <x v="0"/>
    <n v="2026"/>
    <x v="4"/>
  </r>
  <r>
    <x v="2"/>
    <m/>
    <s v="VINHOS"/>
    <n v="-150"/>
    <x v="0"/>
    <n v="2026"/>
    <x v="4"/>
  </r>
  <r>
    <x v="2"/>
    <m/>
    <s v="SECOS E CONSERVAS"/>
    <n v="-170"/>
    <x v="0"/>
    <n v="2026"/>
    <x v="4"/>
  </r>
  <r>
    <x v="2"/>
    <m/>
    <s v="QUEIJOS  E LATICINIOS"/>
    <n v="-189"/>
    <x v="0"/>
    <n v="2026"/>
    <x v="4"/>
  </r>
  <r>
    <x v="13"/>
    <m/>
    <s v="SECOS E CONSERVAS"/>
    <n v="-379.8"/>
    <x v="0"/>
    <n v="2026"/>
    <x v="4"/>
  </r>
  <r>
    <x v="13"/>
    <m/>
    <s v="SECOS E CONSERVAS"/>
    <n v="-825.8"/>
    <x v="0"/>
    <n v="2026"/>
    <x v="4"/>
  </r>
  <r>
    <x v="13"/>
    <m/>
    <s v="SECOS E CONSERVAS"/>
    <n v="-405.8"/>
    <x v="0"/>
    <n v="2026"/>
    <x v="4"/>
  </r>
  <r>
    <x v="14"/>
    <m/>
    <s v="BOVINOS"/>
    <n v="-812.15"/>
    <x v="0"/>
    <n v="2026"/>
    <x v="4"/>
  </r>
  <r>
    <x v="14"/>
    <m/>
    <s v="BOVINOS"/>
    <n v="-359.26"/>
    <x v="0"/>
    <n v="2026"/>
    <x v="4"/>
  </r>
  <r>
    <x v="14"/>
    <m/>
    <s v="BOVINOS"/>
    <n v="-99"/>
    <x v="0"/>
    <n v="2026"/>
    <x v="4"/>
  </r>
  <r>
    <x v="14"/>
    <m/>
    <s v="BOVINOS"/>
    <n v="-98.71"/>
    <x v="0"/>
    <n v="2026"/>
    <x v="4"/>
  </r>
  <r>
    <x v="14"/>
    <m/>
    <s v="BOVINOS"/>
    <n v="-60.78"/>
    <x v="0"/>
    <n v="2026"/>
    <x v="4"/>
  </r>
  <r>
    <x v="14"/>
    <m/>
    <s v="BOVINOS"/>
    <n v="-129.9"/>
    <x v="0"/>
    <n v="2026"/>
    <x v="4"/>
  </r>
  <r>
    <x v="14"/>
    <m/>
    <s v="ALIMENTACAO DE FUNCIONARIOS"/>
    <n v="-221.14"/>
    <x v="0"/>
    <n v="2026"/>
    <x v="5"/>
  </r>
  <r>
    <x v="14"/>
    <m/>
    <s v="ALIMENTACAO DE FUNCIONARIOS"/>
    <n v="-110.62"/>
    <x v="0"/>
    <n v="2026"/>
    <x v="5"/>
  </r>
  <r>
    <x v="14"/>
    <m/>
    <s v="ALIMENTACAO DE FUNCIONARIOS"/>
    <n v="-137.86000000000001"/>
    <x v="0"/>
    <n v="2026"/>
    <x v="5"/>
  </r>
  <r>
    <x v="15"/>
    <m/>
    <s v="ENERGIA ELETRICA"/>
    <n v="-2476.09"/>
    <x v="0"/>
    <n v="2026"/>
    <x v="7"/>
  </r>
  <r>
    <x v="16"/>
    <m/>
    <s v="RESCISOES TRABALHISTAS"/>
    <n v="-2339.06"/>
    <x v="0"/>
    <n v="2026"/>
    <x v="8"/>
  </r>
  <r>
    <x v="17"/>
    <m/>
    <s v="Serviços TI"/>
    <n v="-480"/>
    <x v="0"/>
    <n v="2026"/>
    <x v="9"/>
  </r>
  <r>
    <x v="18"/>
    <m/>
    <s v="SISTEMA E SOFTWARE"/>
    <n v="-332.5"/>
    <x v="0"/>
    <n v="2026"/>
    <x v="10"/>
  </r>
  <r>
    <x v="19"/>
    <m/>
    <s v="MAO DE OBRA - PJ"/>
    <n v="-900"/>
    <x v="0"/>
    <n v="2026"/>
    <x v="11"/>
  </r>
  <r>
    <x v="20"/>
    <m/>
    <s v="MAO DE OBRA - PJ"/>
    <n v="-3737.46"/>
    <x v="0"/>
    <n v="2026"/>
    <x v="11"/>
  </r>
  <r>
    <x v="21"/>
    <m/>
    <s v="MAO DE OBRA - PJ"/>
    <n v="-12000"/>
    <x v="0"/>
    <n v="2026"/>
    <x v="11"/>
  </r>
  <r>
    <x v="22"/>
    <m/>
    <s v="INFLUENCER"/>
    <n v="-3000"/>
    <x v="0"/>
    <n v="2026"/>
    <x v="12"/>
  </r>
  <r>
    <x v="23"/>
    <m/>
    <s v="REEMBOLSO "/>
    <n v="-375.24"/>
    <x v="0"/>
    <n v="2026"/>
    <x v="13"/>
  </r>
  <r>
    <x v="24"/>
    <m/>
    <s v="MAO DE OBRA - PJ"/>
    <n v="-3000"/>
    <x v="0"/>
    <n v="2026"/>
    <x v="11"/>
  </r>
  <r>
    <x v="25"/>
    <m/>
    <s v="MAO DE OBRA - PJ"/>
    <n v="-6000"/>
    <x v="0"/>
    <n v="2026"/>
    <x v="11"/>
  </r>
  <r>
    <x v="26"/>
    <m/>
    <s v="MAO DE OBRA - PJ"/>
    <n v="-8000"/>
    <x v="0"/>
    <n v="2026"/>
    <x v="11"/>
  </r>
  <r>
    <x v="27"/>
    <m/>
    <s v="Salários e Ordenados"/>
    <n v="-19897.66"/>
    <x v="0"/>
    <n v="2026"/>
    <x v="14"/>
  </r>
  <r>
    <x v="28"/>
    <m/>
    <s v="Colaborador Extra"/>
    <n v="-10460"/>
    <x v="0"/>
    <n v="2026"/>
    <x v="15"/>
  </r>
  <r>
    <x v="29"/>
    <m/>
    <s v="Aluguéis"/>
    <n v="-18000"/>
    <x v="0"/>
    <n v="2026"/>
    <x v="16"/>
  </r>
  <r>
    <x v="30"/>
    <m/>
    <s v="Água e Esgoto"/>
    <n v="-1032.1300000000001"/>
    <x v="0"/>
    <n v="2026"/>
    <x v="17"/>
  </r>
  <r>
    <x v="31"/>
    <m/>
    <s v="Despesas com Segurança"/>
    <n v="-6900"/>
    <x v="0"/>
    <n v="2026"/>
    <x v="18"/>
  </r>
  <r>
    <x v="32"/>
    <m/>
    <s v="Assistência Médica e Social"/>
    <n v="-400.64"/>
    <x v="0"/>
    <n v="2026"/>
    <x v="19"/>
  </r>
  <r>
    <x v="31"/>
    <m/>
    <s v="MONITORAMENTO"/>
    <n v="-229.6"/>
    <x v="0"/>
    <n v="2026"/>
    <x v="20"/>
  </r>
  <r>
    <x v="33"/>
    <m/>
    <s v="MEDIA SOCIAL"/>
    <n v="-1768.43"/>
    <x v="0"/>
    <n v="2026"/>
    <x v="21"/>
  </r>
  <r>
    <x v="34"/>
    <m/>
    <s v="Honorarios Advocaticios"/>
    <n v="-3036"/>
    <x v="0"/>
    <n v="2026"/>
    <x v="22"/>
  </r>
  <r>
    <x v="35"/>
    <m/>
    <s v="SISTEMA E SOFTWARE"/>
    <n v="-120"/>
    <x v="0"/>
    <n v="2026"/>
    <x v="10"/>
  </r>
  <r>
    <x v="35"/>
    <m/>
    <s v="SISTEMA E SOFTWARE"/>
    <n v="-88"/>
    <x v="0"/>
    <n v="2026"/>
    <x v="10"/>
  </r>
  <r>
    <x v="36"/>
    <m/>
    <s v="INFLUENCER"/>
    <n v="-2500"/>
    <x v="0"/>
    <n v="2026"/>
    <x v="12"/>
  </r>
  <r>
    <x v="37"/>
    <m/>
    <s v="MEDIA SOCIAL"/>
    <n v="-2500"/>
    <x v="0"/>
    <n v="2026"/>
    <x v="21"/>
  </r>
  <r>
    <x v="38"/>
    <m/>
    <s v="Cartório/Protestos"/>
    <n v="-109.96"/>
    <x v="0"/>
    <n v="2026"/>
    <x v="23"/>
  </r>
  <r>
    <x v="39"/>
    <m/>
    <s v="INFLUENCER"/>
    <n v="-3000"/>
    <x v="0"/>
    <n v="2026"/>
    <x v="12"/>
  </r>
  <r>
    <x v="40"/>
    <m/>
    <s v="Telefone e Internet"/>
    <n v="-99"/>
    <x v="0"/>
    <n v="2026"/>
    <x v="24"/>
  </r>
  <r>
    <x v="41"/>
    <m/>
    <s v="Lavanderia"/>
    <n v="-1529"/>
    <x v="0"/>
    <n v="2026"/>
    <x v="25"/>
  </r>
  <r>
    <x v="42"/>
    <m/>
    <s v="IR/INSS"/>
    <n v="-10278.92"/>
    <x v="0"/>
    <n v="2026"/>
    <x v="26"/>
  </r>
  <r>
    <x v="43"/>
    <m/>
    <s v="FGTS"/>
    <n v="-2229.48"/>
    <x v="0"/>
    <n v="2026"/>
    <x v="27"/>
  </r>
  <r>
    <x v="44"/>
    <m/>
    <s v="Vale Transporte"/>
    <n v="-2701.44"/>
    <x v="0"/>
    <n v="2026"/>
    <x v="28"/>
  </r>
  <r>
    <x v="45"/>
    <m/>
    <s v="Honorários dos Administradores"/>
    <n v="-10000"/>
    <x v="0"/>
    <n v="2026"/>
    <x v="29"/>
  </r>
  <r>
    <x v="46"/>
    <m/>
    <s v="Contabilidade"/>
    <n v="-1410"/>
    <x v="0"/>
    <n v="2026"/>
    <x v="30"/>
  </r>
  <r>
    <x v="47"/>
    <m/>
    <s v="Taxas Financeiras Diversas"/>
    <n v="-6525.15"/>
    <x v="0"/>
    <n v="2026"/>
    <x v="31"/>
  </r>
  <r>
    <x v="48"/>
    <m/>
    <s v="(-) ICMS"/>
    <n v="-461.04"/>
    <x v="0"/>
    <n v="2026"/>
    <x v="32"/>
  </r>
  <r>
    <x v="49"/>
    <m/>
    <s v="ALUGUEL DE EQUIPAMENTO"/>
    <n v="-1800"/>
    <x v="0"/>
    <n v="2026"/>
    <x v="33"/>
  </r>
  <r>
    <x v="50"/>
    <m/>
    <s v="SISTEMA E SOFTWARE"/>
    <n v="-1000"/>
    <x v="0"/>
    <n v="2026"/>
    <x v="10"/>
  </r>
  <r>
    <x v="51"/>
    <m/>
    <s v="SISTEMA E SOFTWARE"/>
    <n v="-1320"/>
    <x v="0"/>
    <n v="2026"/>
    <x v="10"/>
  </r>
  <r>
    <x v="52"/>
    <m/>
    <s v="NUTRICIONISTA"/>
    <n v="-995"/>
    <x v="0"/>
    <n v="2026"/>
    <x v="34"/>
  </r>
  <r>
    <x v="53"/>
    <m/>
    <s v="MANUTENÇÃO E CONSERVAS"/>
    <n v="-934.5"/>
    <x v="0"/>
    <n v="2026"/>
    <x v="35"/>
  </r>
  <r>
    <x v="54"/>
    <m/>
    <s v="DESPESA DE VALET"/>
    <n v="-5000"/>
    <x v="0"/>
    <n v="2026"/>
    <x v="36"/>
  </r>
  <r>
    <x v="55"/>
    <m/>
    <s v="HOSTESS"/>
    <n v="-2740"/>
    <x v="1"/>
    <n v="2026"/>
    <x v="37"/>
  </r>
  <r>
    <x v="56"/>
    <m/>
    <s v="QUEIJOS  E LATICINIOS"/>
    <n v="-544.65"/>
    <x v="1"/>
    <n v="2026"/>
    <x v="4"/>
  </r>
  <r>
    <x v="56"/>
    <m/>
    <s v="ALIMENTACAO DE FUNCIONARIOS"/>
    <n v="-495.6"/>
    <x v="1"/>
    <n v="2026"/>
    <x v="5"/>
  </r>
  <r>
    <x v="56"/>
    <m/>
    <s v="SECOS E CONSERVAS"/>
    <n v="-412.5"/>
    <x v="1"/>
    <n v="2026"/>
    <x v="4"/>
  </r>
  <r>
    <x v="56"/>
    <m/>
    <s v="QUEIJOS  E LATICINIOS"/>
    <n v="-544.65"/>
    <x v="1"/>
    <n v="2026"/>
    <x v="4"/>
  </r>
  <r>
    <x v="56"/>
    <m/>
    <s v="ALIMENTACAO DE FUNCIONARIOS"/>
    <n v="-495.6"/>
    <x v="1"/>
    <n v="2026"/>
    <x v="5"/>
  </r>
  <r>
    <x v="56"/>
    <m/>
    <s v="SECOS E CONSERVAS"/>
    <n v="-412.5"/>
    <x v="1"/>
    <n v="2026"/>
    <x v="4"/>
  </r>
  <r>
    <x v="0"/>
    <m/>
    <s v="Encargos Bancarios"/>
    <n v="-111.54"/>
    <x v="1"/>
    <n v="2026"/>
    <x v="0"/>
  </r>
  <r>
    <x v="0"/>
    <m/>
    <s v="Encargos Bancarios"/>
    <n v="-27.57"/>
    <x v="1"/>
    <n v="2026"/>
    <x v="0"/>
  </r>
  <r>
    <x v="4"/>
    <m/>
    <s v="OUTRAS DEBIDAS NAO ALCOOLICAS"/>
    <n v="-339.5"/>
    <x v="1"/>
    <n v="2026"/>
    <x v="4"/>
  </r>
  <r>
    <x v="1"/>
    <m/>
    <s v="DESCARTAVEIS"/>
    <n v="-278.61"/>
    <x v="1"/>
    <n v="2026"/>
    <x v="3"/>
  </r>
  <r>
    <x v="1"/>
    <m/>
    <s v="MATERIAIS DE LIMPEZA"/>
    <n v="-264.74"/>
    <x v="1"/>
    <n v="2026"/>
    <x v="2"/>
  </r>
  <r>
    <x v="3"/>
    <m/>
    <s v="PAES, MASSAS E SALGADOS"/>
    <n v="-192"/>
    <x v="1"/>
    <n v="2026"/>
    <x v="4"/>
  </r>
  <r>
    <x v="57"/>
    <m/>
    <s v="FRUTAS"/>
    <n v="-1536"/>
    <x v="1"/>
    <n v="2026"/>
    <x v="4"/>
  </r>
  <r>
    <x v="5"/>
    <m/>
    <s v="ALIMENTACAO DE FUNCIONARIOS"/>
    <n v="-619.84"/>
    <x v="1"/>
    <n v="2026"/>
    <x v="5"/>
  </r>
  <r>
    <x v="58"/>
    <m/>
    <s v="VINHOS"/>
    <n v="-2384.73"/>
    <x v="1"/>
    <n v="2026"/>
    <x v="4"/>
  </r>
  <r>
    <x v="58"/>
    <m/>
    <s v="OUTRAS BEBIDAS ALCOOLICAS"/>
    <n v="-261.95999999999998"/>
    <x v="1"/>
    <n v="2026"/>
    <x v="4"/>
  </r>
  <r>
    <x v="58"/>
    <m/>
    <s v="SECOS E CONSERVAS"/>
    <n v="-96.89"/>
    <x v="1"/>
    <n v="2026"/>
    <x v="4"/>
  </r>
  <r>
    <x v="58"/>
    <m/>
    <s v="VINHOS"/>
    <n v="-2384.73"/>
    <x v="1"/>
    <n v="2026"/>
    <x v="4"/>
  </r>
  <r>
    <x v="58"/>
    <m/>
    <s v="OUTRAS BEBIDAS ALCOOLICAS"/>
    <n v="-261.95999999999998"/>
    <x v="1"/>
    <n v="2026"/>
    <x v="4"/>
  </r>
  <r>
    <x v="58"/>
    <m/>
    <s v="SECOS E CONSERVAS"/>
    <n v="-96.89"/>
    <x v="1"/>
    <n v="2026"/>
    <x v="4"/>
  </r>
  <r>
    <x v="58"/>
    <m/>
    <s v="VINHOS"/>
    <n v="-2384.73"/>
    <x v="1"/>
    <n v="2026"/>
    <x v="4"/>
  </r>
  <r>
    <x v="58"/>
    <m/>
    <s v="OUTRAS BEBIDAS ALCOOLICAS"/>
    <n v="-261.95999999999998"/>
    <x v="1"/>
    <n v="2026"/>
    <x v="4"/>
  </r>
  <r>
    <x v="58"/>
    <m/>
    <s v="SECOS E CONSERVAS"/>
    <n v="-96.89"/>
    <x v="1"/>
    <n v="2026"/>
    <x v="4"/>
  </r>
  <r>
    <x v="58"/>
    <m/>
    <s v="VINHOS"/>
    <n v="-2384.7199999999998"/>
    <x v="1"/>
    <n v="2026"/>
    <x v="4"/>
  </r>
  <r>
    <x v="58"/>
    <m/>
    <s v="OUTRAS BEBIDAS ALCOOLICAS"/>
    <n v="-261.95999999999998"/>
    <x v="1"/>
    <n v="2026"/>
    <x v="4"/>
  </r>
  <r>
    <x v="58"/>
    <m/>
    <s v="SECOS E CONSERVAS"/>
    <n v="-96.89"/>
    <x v="1"/>
    <n v="2026"/>
    <x v="4"/>
  </r>
  <r>
    <x v="56"/>
    <m/>
    <s v="QUEIJOS  E LATICINIOS"/>
    <n v="-1809.72"/>
    <x v="1"/>
    <n v="2026"/>
    <x v="4"/>
  </r>
  <r>
    <x v="9"/>
    <m/>
    <s v="PRODUTOS DE HIGIENE CLIENTES"/>
    <n v="-30.59"/>
    <x v="1"/>
    <n v="2026"/>
    <x v="1"/>
  </r>
  <r>
    <x v="9"/>
    <m/>
    <s v="PRODUTOS DE HIGIENE CLIENTES"/>
    <n v="-30.59"/>
    <x v="1"/>
    <n v="2026"/>
    <x v="1"/>
  </r>
  <r>
    <x v="9"/>
    <m/>
    <s v="PRODUTOS DE HIGIENE CLIENTES"/>
    <n v="-39.299999999999997"/>
    <x v="1"/>
    <n v="2026"/>
    <x v="1"/>
  </r>
  <r>
    <x v="9"/>
    <m/>
    <s v="PRODUTOS DE HIGIENE CLIENTES"/>
    <n v="-21.24"/>
    <x v="1"/>
    <n v="2026"/>
    <x v="1"/>
  </r>
  <r>
    <x v="9"/>
    <m/>
    <s v="PRODUTOS DE HIGIENE CLIENTES"/>
    <n v="-20.9"/>
    <x v="1"/>
    <n v="2026"/>
    <x v="1"/>
  </r>
  <r>
    <x v="9"/>
    <m/>
    <s v="PRODUTOS DE HIGIENE CLIENTES"/>
    <n v="-91.64"/>
    <x v="1"/>
    <n v="2026"/>
    <x v="1"/>
  </r>
  <r>
    <x v="8"/>
    <m/>
    <s v="PRODUTOS DE HIGIENE CLIENTES"/>
    <n v="-170.12"/>
    <x v="1"/>
    <n v="2026"/>
    <x v="1"/>
  </r>
  <r>
    <x v="8"/>
    <m/>
    <s v="PRODUTOS DE HIGIENE CLIENTES"/>
    <n v="-408"/>
    <x v="1"/>
    <n v="2026"/>
    <x v="1"/>
  </r>
  <r>
    <x v="9"/>
    <m/>
    <s v="PRODUTOS DE HIGIENE CLIENTES"/>
    <n v="-517.27"/>
    <x v="1"/>
    <n v="2026"/>
    <x v="1"/>
  </r>
  <r>
    <x v="59"/>
    <m/>
    <s v="BOVINOS"/>
    <n v="-1203.53"/>
    <x v="1"/>
    <n v="2026"/>
    <x v="4"/>
  </r>
  <r>
    <x v="59"/>
    <m/>
    <s v="ALIMENTACAO DE FUNCIONARIOS"/>
    <n v="-105.59"/>
    <x v="1"/>
    <n v="2026"/>
    <x v="5"/>
  </r>
  <r>
    <x v="60"/>
    <m/>
    <s v="Utensílios"/>
    <n v="-757"/>
    <x v="1"/>
    <n v="2026"/>
    <x v="38"/>
  </r>
  <r>
    <x v="56"/>
    <m/>
    <s v="QUEIJOS  E LATICINIOS"/>
    <n v="-390"/>
    <x v="1"/>
    <n v="2026"/>
    <x v="4"/>
  </r>
  <r>
    <x v="56"/>
    <m/>
    <s v="BOVINOS"/>
    <n v="-70"/>
    <x v="1"/>
    <n v="2026"/>
    <x v="4"/>
  </r>
  <r>
    <x v="59"/>
    <m/>
    <s v="BOVINOS"/>
    <n v="-1326.19"/>
    <x v="1"/>
    <n v="2026"/>
    <x v="4"/>
  </r>
  <r>
    <x v="59"/>
    <m/>
    <s v="ALIMENTACAO DE FUNCIONARIOS"/>
    <n v="-729.48"/>
    <x v="1"/>
    <n v="2026"/>
    <x v="5"/>
  </r>
  <r>
    <x v="13"/>
    <m/>
    <s v="SECOS E CONSERVAS"/>
    <n v="-840.7"/>
    <x v="1"/>
    <n v="2026"/>
    <x v="4"/>
  </r>
  <r>
    <x v="61"/>
    <m/>
    <s v="AGUA, SUCO, CAFE E REFRIGERANTE"/>
    <n v="-1120"/>
    <x v="1"/>
    <n v="2026"/>
    <x v="4"/>
  </r>
  <r>
    <x v="62"/>
    <m/>
    <s v="DESTILADOS"/>
    <n v="-629.66"/>
    <x v="1"/>
    <n v="2026"/>
    <x v="4"/>
  </r>
  <r>
    <x v="62"/>
    <m/>
    <s v="OUTRAS BEBIDAS ALCOOLICAS"/>
    <n v="-390.1"/>
    <x v="1"/>
    <n v="2026"/>
    <x v="4"/>
  </r>
  <r>
    <x v="62"/>
    <m/>
    <s v="SECOS E CONSERVAS"/>
    <n v="-89.35"/>
    <x v="1"/>
    <n v="2026"/>
    <x v="4"/>
  </r>
  <r>
    <x v="4"/>
    <m/>
    <s v="OUTRAS DEBIDAS NAO ALCOOLICAS"/>
    <n v="-339.5"/>
    <x v="1"/>
    <n v="2026"/>
    <x v="4"/>
  </r>
  <r>
    <x v="63"/>
    <m/>
    <s v="FRUTAS"/>
    <n v="-1692.02"/>
    <x v="1"/>
    <n v="2026"/>
    <x v="4"/>
  </r>
  <r>
    <x v="64"/>
    <m/>
    <s v="QUEIJOS  E LATICINIOS"/>
    <n v="-418.45"/>
    <x v="1"/>
    <n v="2026"/>
    <x v="4"/>
  </r>
  <r>
    <x v="65"/>
    <m/>
    <s v="MANUTENÇÃO E CONSERVAS"/>
    <n v="-2675"/>
    <x v="1"/>
    <n v="2026"/>
    <x v="35"/>
  </r>
  <r>
    <x v="66"/>
    <m/>
    <s v="MANUTENÇÃO E CONSERVAS"/>
    <n v="-925"/>
    <x v="1"/>
    <n v="2026"/>
    <x v="35"/>
  </r>
  <r>
    <x v="61"/>
    <m/>
    <s v="OUTRAS DEBIDAS NAO ALCOOLICAS"/>
    <n v="-576"/>
    <x v="1"/>
    <n v="2026"/>
    <x v="4"/>
  </r>
  <r>
    <x v="63"/>
    <m/>
    <s v="FRUTAS"/>
    <n v="-1196.9000000000001"/>
    <x v="1"/>
    <n v="2026"/>
    <x v="4"/>
  </r>
  <r>
    <x v="59"/>
    <m/>
    <s v="ALIMENTACAO DE FUNCIONARIOS"/>
    <n v="-611.52"/>
    <x v="1"/>
    <n v="2026"/>
    <x v="5"/>
  </r>
  <r>
    <x v="59"/>
    <m/>
    <s v="BOVINOS"/>
    <n v="-595.85"/>
    <x v="1"/>
    <n v="2026"/>
    <x v="4"/>
  </r>
  <r>
    <x v="63"/>
    <m/>
    <s v="FRUTAS"/>
    <n v="-1652.73"/>
    <x v="1"/>
    <n v="2026"/>
    <x v="4"/>
  </r>
  <r>
    <x v="67"/>
    <m/>
    <s v="PESCADOS E FRUTOS DO MAR"/>
    <n v="-331.6"/>
    <x v="1"/>
    <n v="2026"/>
    <x v="4"/>
  </r>
  <r>
    <x v="1"/>
    <m/>
    <s v="PRODUTOS DE HIGIENE CLIENTES"/>
    <n v="-352.06"/>
    <x v="1"/>
    <n v="2026"/>
    <x v="1"/>
  </r>
  <r>
    <x v="56"/>
    <m/>
    <s v="QUEIJOS  E LATICINIOS"/>
    <n v="-946"/>
    <x v="1"/>
    <n v="2026"/>
    <x v="4"/>
  </r>
  <r>
    <x v="56"/>
    <m/>
    <s v="ALIMENTACAO DE FUNCIONARIOS"/>
    <n v="-470"/>
    <x v="1"/>
    <n v="2026"/>
    <x v="5"/>
  </r>
  <r>
    <x v="56"/>
    <m/>
    <s v="SECOS E CONSERVAS"/>
    <n v="-257.5"/>
    <x v="1"/>
    <n v="2026"/>
    <x v="4"/>
  </r>
  <r>
    <x v="56"/>
    <m/>
    <s v="BOVINOS"/>
    <n v="-35"/>
    <x v="1"/>
    <n v="2026"/>
    <x v="4"/>
  </r>
  <r>
    <x v="56"/>
    <m/>
    <s v="QUEIJOS  E LATICINIOS"/>
    <n v="-946"/>
    <x v="1"/>
    <n v="2026"/>
    <x v="4"/>
  </r>
  <r>
    <x v="56"/>
    <m/>
    <s v="ALIMENTACAO DE FUNCIONARIOS"/>
    <n v="-470"/>
    <x v="1"/>
    <n v="2026"/>
    <x v="5"/>
  </r>
  <r>
    <x v="56"/>
    <m/>
    <s v="SECOS E CONSERVAS"/>
    <n v="-257.5"/>
    <x v="1"/>
    <n v="2026"/>
    <x v="4"/>
  </r>
  <r>
    <x v="56"/>
    <m/>
    <s v="BOVINOS"/>
    <n v="-35"/>
    <x v="1"/>
    <n v="2026"/>
    <x v="4"/>
  </r>
  <r>
    <x v="5"/>
    <m/>
    <s v="ALIMENTACAO DE FUNCIONARIOS"/>
    <n v="-516.23"/>
    <x v="1"/>
    <n v="2026"/>
    <x v="5"/>
  </r>
  <r>
    <x v="68"/>
    <m/>
    <s v="Utensílios"/>
    <n v="-765"/>
    <x v="1"/>
    <n v="2026"/>
    <x v="38"/>
  </r>
  <r>
    <x v="49"/>
    <m/>
    <s v="ALUGUEL DE EQUIPAMENTO"/>
    <n v="-1800"/>
    <x v="1"/>
    <n v="2026"/>
    <x v="33"/>
  </r>
  <r>
    <x v="49"/>
    <m/>
    <s v="ALUGUEL DE EQUIPAMENTO"/>
    <n v="-1800"/>
    <x v="2"/>
    <n v="2026"/>
    <x v="33"/>
  </r>
  <r>
    <x v="59"/>
    <m/>
    <s v="BOVINOS"/>
    <n v="-1658.12"/>
    <x v="1"/>
    <n v="2026"/>
    <x v="4"/>
  </r>
  <r>
    <x v="59"/>
    <m/>
    <s v="ALIMENTACAO DE FUNCIONARIOS"/>
    <n v="-274.87"/>
    <x v="1"/>
    <n v="2026"/>
    <x v="5"/>
  </r>
  <r>
    <x v="69"/>
    <m/>
    <s v="DEDETIZAÇÃO"/>
    <n v="-900"/>
    <x v="1"/>
    <n v="2026"/>
    <x v="39"/>
  </r>
  <r>
    <x v="70"/>
    <m/>
    <s v="PESCADOS E FRUTOS DO MAR"/>
    <n v="-700.75"/>
    <x v="1"/>
    <n v="2026"/>
    <x v="4"/>
  </r>
  <r>
    <x v="70"/>
    <m/>
    <s v="PESCADOS E FRUTOS DO MAR"/>
    <n v="-700.75"/>
    <x v="1"/>
    <n v="2026"/>
    <x v="4"/>
  </r>
  <r>
    <x v="10"/>
    <m/>
    <s v="Utensílios"/>
    <n v="-524.83000000000004"/>
    <x v="1"/>
    <n v="2026"/>
    <x v="38"/>
  </r>
  <r>
    <x v="71"/>
    <m/>
    <s v="Utensílios"/>
    <n v="-1295.53"/>
    <x v="1"/>
    <n v="2026"/>
    <x v="38"/>
  </r>
  <r>
    <x v="72"/>
    <m/>
    <s v="FRUTAS"/>
    <n v="-195.4"/>
    <x v="1"/>
    <n v="2026"/>
    <x v="4"/>
  </r>
  <r>
    <x v="1"/>
    <m/>
    <s v="MATERIAIS DE LIMPEZA"/>
    <n v="-382.17"/>
    <x v="1"/>
    <n v="2026"/>
    <x v="2"/>
  </r>
  <r>
    <x v="1"/>
    <m/>
    <s v="PRODUTOS DE HIGIENE CLIENTES"/>
    <n v="-398.1"/>
    <x v="1"/>
    <n v="2026"/>
    <x v="1"/>
  </r>
  <r>
    <x v="13"/>
    <m/>
    <s v="SECOS E CONSERVAS"/>
    <n v="-693.81"/>
    <x v="1"/>
    <n v="2026"/>
    <x v="4"/>
  </r>
  <r>
    <x v="13"/>
    <m/>
    <s v="QUEIJOS  E LATICINIOS"/>
    <n v="-170.64"/>
    <x v="1"/>
    <n v="2026"/>
    <x v="4"/>
  </r>
  <r>
    <x v="73"/>
    <m/>
    <s v="SECOS E CONSERVAS"/>
    <n v="-468.2"/>
    <x v="1"/>
    <n v="2026"/>
    <x v="4"/>
  </r>
  <r>
    <x v="56"/>
    <m/>
    <s v="QUEIJOS  E LATICINIOS"/>
    <n v="-774.76"/>
    <x v="1"/>
    <n v="2026"/>
    <x v="4"/>
  </r>
  <r>
    <x v="56"/>
    <m/>
    <s v="SECOS E CONSERVAS"/>
    <n v="-327.5"/>
    <x v="1"/>
    <n v="2026"/>
    <x v="4"/>
  </r>
  <r>
    <x v="56"/>
    <m/>
    <s v="QUEIJOS  E LATICINIOS"/>
    <n v="-774.76"/>
    <x v="1"/>
    <n v="2026"/>
    <x v="4"/>
  </r>
  <r>
    <x v="56"/>
    <m/>
    <s v="SECOS E CONSERVAS"/>
    <n v="-327.5"/>
    <x v="1"/>
    <n v="2026"/>
    <x v="4"/>
  </r>
  <r>
    <x v="1"/>
    <m/>
    <s v="MATERIAIS DE LIMPEZA"/>
    <n v="-91.64"/>
    <x v="1"/>
    <n v="2026"/>
    <x v="2"/>
  </r>
  <r>
    <x v="74"/>
    <m/>
    <s v="Utensílios"/>
    <n v="-699.9"/>
    <x v="1"/>
    <n v="2026"/>
    <x v="38"/>
  </r>
  <r>
    <x v="4"/>
    <m/>
    <s v="OUTRAS DEBIDAS NAO ALCOOLICAS"/>
    <n v="-570.52"/>
    <x v="1"/>
    <n v="2026"/>
    <x v="4"/>
  </r>
  <r>
    <x v="75"/>
    <m/>
    <s v="SECOS E CONSERVAS"/>
    <n v="-1069.1099999999999"/>
    <x v="1"/>
    <n v="2026"/>
    <x v="4"/>
  </r>
  <r>
    <x v="59"/>
    <m/>
    <s v="BOVINOS"/>
    <n v="-223.81"/>
    <x v="1"/>
    <n v="2026"/>
    <x v="4"/>
  </r>
  <r>
    <x v="59"/>
    <m/>
    <s v="ALIMENTACAO DE FUNCIONARIOS"/>
    <n v="-51.74"/>
    <x v="1"/>
    <n v="2026"/>
    <x v="5"/>
  </r>
  <r>
    <x v="76"/>
    <m/>
    <s v="SECOS E CONSERVAS"/>
    <n v="-544.33000000000004"/>
    <x v="1"/>
    <n v="2026"/>
    <x v="4"/>
  </r>
  <r>
    <x v="76"/>
    <m/>
    <s v="VINHOS"/>
    <n v="-68.489999999999995"/>
    <x v="1"/>
    <n v="2026"/>
    <x v="4"/>
  </r>
  <r>
    <x v="76"/>
    <m/>
    <s v="SECOS E CONSERVAS"/>
    <n v="-12.99"/>
    <x v="1"/>
    <n v="2026"/>
    <x v="4"/>
  </r>
  <r>
    <x v="58"/>
    <m/>
    <s v="VINHOS"/>
    <n v="-13518.07"/>
    <x v="1"/>
    <n v="2026"/>
    <x v="4"/>
  </r>
  <r>
    <x v="58"/>
    <m/>
    <s v="OUTRAS BEBIDAS ALCOOLICAS"/>
    <n v="-580.04999999999995"/>
    <x v="1"/>
    <n v="2026"/>
    <x v="4"/>
  </r>
  <r>
    <x v="63"/>
    <m/>
    <s v="FRUTAS"/>
    <n v="-1012.08"/>
    <x v="1"/>
    <n v="2026"/>
    <x v="4"/>
  </r>
  <r>
    <x v="77"/>
    <m/>
    <s v="MATERIAIS DE ESCRITORIO"/>
    <n v="-490"/>
    <x v="1"/>
    <n v="2026"/>
    <x v="40"/>
  </r>
  <r>
    <x v="55"/>
    <m/>
    <s v="HOSTESS"/>
    <n v="-170"/>
    <x v="0"/>
    <n v="2026"/>
    <x v="37"/>
  </r>
  <r>
    <x v="78"/>
    <m/>
    <s v="Salários e Ordenados"/>
    <n v="-1985.8"/>
    <x v="1"/>
    <n v="2026"/>
    <x v="14"/>
  </r>
  <r>
    <x v="79"/>
    <m/>
    <s v="ASSESSORIA DE IMPRENSA"/>
    <n v="-5750"/>
    <x v="0"/>
    <n v="2026"/>
    <x v="21"/>
  </r>
  <r>
    <x v="55"/>
    <m/>
    <s v="HOSTESS"/>
    <n v="-430"/>
    <x v="0"/>
    <n v="2026"/>
    <x v="37"/>
  </r>
  <r>
    <x v="27"/>
    <m/>
    <s v="Salários e Ordenados"/>
    <n v="-12329.02"/>
    <x v="1"/>
    <n v="2026"/>
    <x v="14"/>
  </r>
  <r>
    <x v="80"/>
    <m/>
    <s v="RESCISOES TRABALHISTAS"/>
    <n v="-1236.1600000000001"/>
    <x v="1"/>
    <n v="2026"/>
    <x v="8"/>
  </r>
  <r>
    <x v="63"/>
    <m/>
    <s v="FRUTAS"/>
    <n v="-5187.1899999999996"/>
    <x v="1"/>
    <n v="2026"/>
    <x v="4"/>
  </r>
  <r>
    <x v="81"/>
    <m/>
    <s v="PIS/Cofins"/>
    <n v="-819.32"/>
    <x v="1"/>
    <n v="2026"/>
    <x v="41"/>
  </r>
  <r>
    <x v="40"/>
    <m/>
    <s v="TELEFONE E INTERNET"/>
    <n v="-195.34"/>
    <x v="1"/>
    <n v="2026"/>
    <x v="24"/>
  </r>
  <r>
    <x v="82"/>
    <m/>
    <s v="INFLUENCER"/>
    <n v="-1500"/>
    <x v="1"/>
    <n v="2026"/>
    <x v="12"/>
  </r>
  <r>
    <x v="83"/>
    <m/>
    <s v="ADIANTAMENTO"/>
    <n v="-9849.1200000000008"/>
    <x v="1"/>
    <n v="2026"/>
    <x v="14"/>
  </r>
  <r>
    <x v="84"/>
    <m/>
    <s v="VALE TRANSPORTE"/>
    <n v="-3601.92"/>
    <x v="1"/>
    <n v="2026"/>
    <x v="28"/>
  </r>
  <r>
    <x v="25"/>
    <m/>
    <s v="MAO DE OBRA - PJ"/>
    <n v="-6000"/>
    <x v="1"/>
    <n v="2026"/>
    <x v="11"/>
  </r>
  <r>
    <x v="21"/>
    <m/>
    <s v="MAO DE OBRA - PJ"/>
    <n v="-12000"/>
    <x v="1"/>
    <n v="2026"/>
    <x v="11"/>
  </r>
  <r>
    <x v="20"/>
    <m/>
    <s v="MAO DE OBRA - PJ"/>
    <n v="-7522.04"/>
    <x v="1"/>
    <n v="2026"/>
    <x v="11"/>
  </r>
  <r>
    <x v="26"/>
    <m/>
    <s v="MAO DE OBRA - PJ"/>
    <n v="-8000"/>
    <x v="1"/>
    <n v="2026"/>
    <x v="11"/>
  </r>
  <r>
    <x v="24"/>
    <m/>
    <s v="MAO DE OBRA - PJ"/>
    <n v="-3000"/>
    <x v="1"/>
    <n v="2026"/>
    <x v="11"/>
  </r>
  <r>
    <x v="85"/>
    <m/>
    <s v="MAO DE OBRA - PJ"/>
    <n v="-5250"/>
    <x v="1"/>
    <n v="2026"/>
    <x v="11"/>
  </r>
  <r>
    <x v="42"/>
    <m/>
    <s v="IR/INSS"/>
    <n v="-12947.34"/>
    <x v="1"/>
    <n v="2026"/>
    <x v="26"/>
  </r>
  <r>
    <x v="43"/>
    <m/>
    <s v="FGTS"/>
    <n v="-2718.39"/>
    <x v="1"/>
    <n v="2026"/>
    <x v="27"/>
  </r>
  <r>
    <x v="28"/>
    <m/>
    <s v="Colaborador Extra"/>
    <n v="-6920"/>
    <x v="1"/>
    <n v="2026"/>
    <x v="15"/>
  </r>
  <r>
    <x v="86"/>
    <m/>
    <s v="IPTU"/>
    <n v="-800"/>
    <x v="0"/>
    <n v="2026"/>
    <x v="42"/>
  </r>
  <r>
    <x v="29"/>
    <m/>
    <s v="Aluguéis"/>
    <n v="-18000"/>
    <x v="1"/>
    <n v="2026"/>
    <x v="16"/>
  </r>
  <r>
    <x v="41"/>
    <m/>
    <s v="Lavanderia"/>
    <n v="-1375.17"/>
    <x v="1"/>
    <n v="2026"/>
    <x v="25"/>
  </r>
  <r>
    <x v="18"/>
    <m/>
    <s v="SISTEMA E SOFTWARE"/>
    <n v="-332.5"/>
    <x v="1"/>
    <n v="2026"/>
    <x v="10"/>
  </r>
  <r>
    <x v="35"/>
    <m/>
    <s v="SISTEMA E SOFTWARE"/>
    <n v="-120"/>
    <x v="1"/>
    <n v="2026"/>
    <x v="10"/>
  </r>
  <r>
    <x v="46"/>
    <m/>
    <s v="Contabilidade"/>
    <n v="-1410"/>
    <x v="1"/>
    <n v="2026"/>
    <x v="30"/>
  </r>
  <r>
    <x v="50"/>
    <m/>
    <s v="SISTEMA E SOFTWARE"/>
    <n v="-1000"/>
    <x v="1"/>
    <n v="2026"/>
    <x v="10"/>
  </r>
  <r>
    <x v="51"/>
    <m/>
    <s v="SISTEMA E SOFTWARE"/>
    <n v="-1320"/>
    <x v="1"/>
    <n v="2026"/>
    <x v="10"/>
  </r>
  <r>
    <x v="31"/>
    <m/>
    <s v="Despesas com Segurança"/>
    <n v="-7400"/>
    <x v="1"/>
    <n v="2026"/>
    <x v="18"/>
  </r>
  <r>
    <x v="31"/>
    <m/>
    <s v="MONITORAMENTO"/>
    <n v="-229.6"/>
    <x v="1"/>
    <n v="2026"/>
    <x v="20"/>
  </r>
  <r>
    <x v="45"/>
    <m/>
    <s v="Honorários dos Administradores"/>
    <n v="-10000"/>
    <x v="1"/>
    <n v="2026"/>
    <x v="29"/>
  </r>
  <r>
    <x v="34"/>
    <m/>
    <s v="Honorarios Advocaticios"/>
    <n v="-3036"/>
    <x v="1"/>
    <n v="2026"/>
    <x v="22"/>
  </r>
  <r>
    <x v="15"/>
    <m/>
    <s v="ENERGIA ELETRICA"/>
    <n v="-1231"/>
    <x v="1"/>
    <n v="2026"/>
    <x v="7"/>
  </r>
  <r>
    <x v="52"/>
    <m/>
    <s v="NUTRICIONISTA"/>
    <n v="-995"/>
    <x v="1"/>
    <n v="2026"/>
    <x v="34"/>
  </r>
  <r>
    <x v="30"/>
    <m/>
    <s v="Água e Esgoto"/>
    <n v="-479.94"/>
    <x v="1"/>
    <n v="2026"/>
    <x v="17"/>
  </r>
  <r>
    <x v="47"/>
    <m/>
    <s v="Taxas Financeiras Diversas"/>
    <n v="-7021.17"/>
    <x v="1"/>
    <n v="2026"/>
    <x v="31"/>
  </r>
  <r>
    <x v="54"/>
    <m/>
    <s v="DESPESA DE VALET"/>
    <n v="-5000"/>
    <x v="1"/>
    <n v="2026"/>
    <x v="36"/>
  </r>
  <r>
    <x v="86"/>
    <m/>
    <s v="IPTU"/>
    <n v="-800"/>
    <x v="1"/>
    <n v="2026"/>
    <x v="42"/>
  </r>
  <r>
    <x v="87"/>
    <m/>
    <s v="INFLUENCER"/>
    <n v="-5290"/>
    <x v="2"/>
    <n v="2026"/>
    <x v="12"/>
  </r>
  <r>
    <x v="87"/>
    <m/>
    <s v="INFLUENCER"/>
    <n v="-5290"/>
    <x v="2"/>
    <n v="2026"/>
    <x v="12"/>
  </r>
  <r>
    <x v="88"/>
    <m/>
    <s v="Salários e Ordenados"/>
    <n v="-5110.7700000000004"/>
    <x v="2"/>
    <n v="2026"/>
    <x v="14"/>
  </r>
  <r>
    <x v="88"/>
    <m/>
    <s v="Salários e Ordenados"/>
    <n v="-7218.25"/>
    <x v="2"/>
    <n v="2026"/>
    <x v="14"/>
  </r>
  <r>
    <x v="52"/>
    <m/>
    <s v="NUTRICIONISTA"/>
    <n v="-995"/>
    <x v="2"/>
    <n v="2026"/>
    <x v="34"/>
  </r>
  <r>
    <x v="26"/>
    <m/>
    <s v="MAO DE OBRA - PJ"/>
    <n v="-8000"/>
    <x v="2"/>
    <n v="2026"/>
    <x v="11"/>
  </r>
  <r>
    <x v="89"/>
    <m/>
    <s v="INFLUENCER"/>
    <n v="-8500"/>
    <x v="2"/>
    <n v="2026"/>
    <x v="12"/>
  </r>
  <r>
    <x v="85"/>
    <m/>
    <s v="MAO DE OBRA - PJ"/>
    <n v="-7250"/>
    <x v="2"/>
    <n v="2026"/>
    <x v="11"/>
  </r>
  <r>
    <x v="25"/>
    <m/>
    <s v="MAO DE OBRA - PJ"/>
    <n v="-6000"/>
    <x v="2"/>
    <n v="2026"/>
    <x v="11"/>
  </r>
  <r>
    <x v="24"/>
    <m/>
    <s v="MAO DE OBRA - PJ"/>
    <n v="-3000"/>
    <x v="2"/>
    <n v="2026"/>
    <x v="11"/>
  </r>
  <r>
    <x v="90"/>
    <m/>
    <s v="Honorarios Advocaticios"/>
    <n v="-3036"/>
    <x v="2"/>
    <n v="2026"/>
    <x v="22"/>
  </r>
  <r>
    <x v="21"/>
    <m/>
    <s v="MAO DE OBRA - PJ"/>
    <n v="-12000"/>
    <x v="2"/>
    <n v="2026"/>
    <x v="11"/>
  </r>
  <r>
    <x v="40"/>
    <m/>
    <s v="TELEFONE E INTERNET"/>
    <n v="-195.34"/>
    <x v="2"/>
    <n v="2026"/>
    <x v="24"/>
  </r>
  <r>
    <x v="29"/>
    <m/>
    <s v="Aluguéis"/>
    <n v="-18000"/>
    <x v="2"/>
    <n v="2026"/>
    <x v="16"/>
  </r>
  <r>
    <x v="91"/>
    <m/>
    <s v="PAES, MASSAS E SALGADOS"/>
    <n v="-192"/>
    <x v="2"/>
    <n v="2026"/>
    <x v="4"/>
  </r>
  <r>
    <x v="5"/>
    <m/>
    <s v="ALIMENTACAO DE FUNCIONARIOS"/>
    <n v="-635.36"/>
    <x v="2"/>
    <n v="2026"/>
    <x v="5"/>
  </r>
  <r>
    <x v="92"/>
    <m/>
    <s v="BOVINOS"/>
    <n v="-2344.14"/>
    <x v="2"/>
    <n v="2026"/>
    <x v="4"/>
  </r>
  <r>
    <x v="8"/>
    <m/>
    <s v="PRODUTOS DE HIGIENE CLIENTES"/>
    <n v="-665.7"/>
    <x v="2"/>
    <n v="2026"/>
    <x v="1"/>
  </r>
  <r>
    <x v="8"/>
    <m/>
    <s v="PRODUTOS DE HIGIENE CLIENTES"/>
    <n v="-281.64"/>
    <x v="2"/>
    <n v="2026"/>
    <x v="1"/>
  </r>
  <r>
    <x v="8"/>
    <m/>
    <s v="PRODUTOS DE HIGIENE CLIENTES"/>
    <n v="-204"/>
    <x v="2"/>
    <n v="2026"/>
    <x v="1"/>
  </r>
  <r>
    <x v="93"/>
    <m/>
    <s v="ALIMENTACAO DE FUNCIONARIOS"/>
    <n v="-984.7"/>
    <x v="2"/>
    <n v="2026"/>
    <x v="5"/>
  </r>
  <r>
    <x v="93"/>
    <m/>
    <s v="ALIMENTACAO DE FUNCIONARIOS"/>
    <n v="-984.7"/>
    <x v="2"/>
    <n v="2026"/>
    <x v="5"/>
  </r>
  <r>
    <x v="94"/>
    <m/>
    <s v="BOVINOS"/>
    <n v="-1093.4000000000001"/>
    <x v="2"/>
    <n v="2026"/>
    <x v="4"/>
  </r>
  <r>
    <x v="95"/>
    <m/>
    <s v="SECOS E CONSERVAS"/>
    <n v="-584.75"/>
    <x v="2"/>
    <n v="2026"/>
    <x v="4"/>
  </r>
  <r>
    <x v="63"/>
    <m/>
    <s v="FRUTAS"/>
    <n v="-1335.74"/>
    <x v="2"/>
    <n v="2026"/>
    <x v="4"/>
  </r>
  <r>
    <x v="93"/>
    <m/>
    <s v="VINHOS"/>
    <n v="-630"/>
    <x v="2"/>
    <n v="2026"/>
    <x v="4"/>
  </r>
  <r>
    <x v="9"/>
    <m/>
    <s v="DESCARTAVEIS"/>
    <n v="-91.46"/>
    <x v="2"/>
    <n v="2026"/>
    <x v="3"/>
  </r>
  <r>
    <x v="9"/>
    <m/>
    <s v="DESCARTAVEIS"/>
    <n v="-55.36"/>
    <x v="2"/>
    <n v="2026"/>
    <x v="3"/>
  </r>
  <r>
    <x v="9"/>
    <m/>
    <s v="DESCARTAVEIS"/>
    <n v="-25.44"/>
    <x v="2"/>
    <n v="2026"/>
    <x v="3"/>
  </r>
  <r>
    <x v="9"/>
    <m/>
    <s v="DESCARTAVEIS"/>
    <n v="-463.56"/>
    <x v="2"/>
    <n v="2026"/>
    <x v="3"/>
  </r>
  <r>
    <x v="9"/>
    <m/>
    <s v="DESCARTAVEIS"/>
    <n v="-213.42"/>
    <x v="2"/>
    <n v="2026"/>
    <x v="3"/>
  </r>
  <r>
    <x v="9"/>
    <m/>
    <s v="DESCARTAVEIS"/>
    <n v="-178.5"/>
    <x v="2"/>
    <n v="2026"/>
    <x v="3"/>
  </r>
  <r>
    <x v="9"/>
    <m/>
    <s v="DESCARTAVEIS"/>
    <n v="-76.239999999999995"/>
    <x v="2"/>
    <n v="2026"/>
    <x v="3"/>
  </r>
  <r>
    <x v="9"/>
    <m/>
    <s v="DESCARTAVEIS"/>
    <n v="-289.74"/>
    <x v="2"/>
    <n v="2026"/>
    <x v="3"/>
  </r>
  <r>
    <x v="9"/>
    <m/>
    <s v="DESCARTAVEIS"/>
    <n v="-218.44"/>
    <x v="2"/>
    <n v="2026"/>
    <x v="3"/>
  </r>
  <r>
    <x v="9"/>
    <m/>
    <s v="DESCARTAVEIS"/>
    <n v="-473.4"/>
    <x v="2"/>
    <n v="2026"/>
    <x v="3"/>
  </r>
  <r>
    <x v="4"/>
    <m/>
    <s v="OUTRAS DEBIDAS NAO ALCOOLICAS"/>
    <n v="-364.84"/>
    <x v="2"/>
    <n v="2026"/>
    <x v="4"/>
  </r>
  <r>
    <x v="96"/>
    <m/>
    <s v="UNIFORMES E EPI"/>
    <n v="-3020"/>
    <x v="2"/>
    <n v="2026"/>
    <x v="6"/>
  </r>
  <r>
    <x v="0"/>
    <m/>
    <s v="Encargos Bancarios"/>
    <n v="-17.47"/>
    <x v="2"/>
    <n v="2026"/>
    <x v="0"/>
  </r>
  <r>
    <x v="0"/>
    <m/>
    <s v="Encargos Bancarios"/>
    <n v="-7.56"/>
    <x v="2"/>
    <n v="2026"/>
    <x v="0"/>
  </r>
  <r>
    <x v="61"/>
    <m/>
    <s v="AGUA, SUCO, CAFE E REFRIGERANTE"/>
    <n v="-560"/>
    <x v="2"/>
    <n v="2026"/>
    <x v="4"/>
  </r>
  <r>
    <x v="12"/>
    <m/>
    <s v="VINHOS"/>
    <n v="-775.38"/>
    <x v="2"/>
    <n v="2026"/>
    <x v="4"/>
  </r>
  <r>
    <x v="97"/>
    <m/>
    <s v="QUEIJOS  E LATICINIOS"/>
    <n v="-520.20000000000005"/>
    <x v="2"/>
    <n v="2026"/>
    <x v="4"/>
  </r>
  <r>
    <x v="97"/>
    <m/>
    <s v="QUEIJOS  E LATICINIOS"/>
    <n v="-305.25"/>
    <x v="2"/>
    <n v="2026"/>
    <x v="4"/>
  </r>
  <r>
    <x v="93"/>
    <m/>
    <s v="QUEIJOS  E LATICINIOS"/>
    <n v="-2138"/>
    <x v="2"/>
    <n v="2026"/>
    <x v="4"/>
  </r>
  <r>
    <x v="98"/>
    <m/>
    <s v="SECOS E CONSERVAS"/>
    <n v="-700"/>
    <x v="2"/>
    <n v="2026"/>
    <x v="4"/>
  </r>
  <r>
    <x v="93"/>
    <m/>
    <s v="QUEIJOS  E LATICINIOS"/>
    <n v="-114"/>
    <x v="2"/>
    <n v="2026"/>
    <x v="4"/>
  </r>
  <r>
    <x v="97"/>
    <m/>
    <s v="QUEIJOS  E LATICINIOS"/>
    <n v="-407"/>
    <x v="2"/>
    <n v="2026"/>
    <x v="4"/>
  </r>
  <r>
    <x v="92"/>
    <m/>
    <s v="BOVINOS"/>
    <n v="-1342.63"/>
    <x v="2"/>
    <n v="2026"/>
    <x v="4"/>
  </r>
  <r>
    <x v="99"/>
    <m/>
    <s v="Utensílios"/>
    <n v="-2326"/>
    <x v="2"/>
    <n v="2026"/>
    <x v="38"/>
  </r>
  <r>
    <x v="99"/>
    <m/>
    <s v="Utensílios"/>
    <n v="-2504.92"/>
    <x v="2"/>
    <n v="2026"/>
    <x v="38"/>
  </r>
  <r>
    <x v="9"/>
    <m/>
    <s v="Utensílios"/>
    <n v="-11.92"/>
    <x v="2"/>
    <n v="2026"/>
    <x v="38"/>
  </r>
  <r>
    <x v="9"/>
    <m/>
    <s v="Utensílios"/>
    <n v="-11.92"/>
    <x v="2"/>
    <n v="2026"/>
    <x v="38"/>
  </r>
  <r>
    <x v="9"/>
    <m/>
    <s v="Utensílios"/>
    <n v="-142.58000000000001"/>
    <x v="2"/>
    <n v="2026"/>
    <x v="38"/>
  </r>
  <r>
    <x v="9"/>
    <m/>
    <s v="Utensílios"/>
    <n v="-202.11"/>
    <x v="2"/>
    <n v="2026"/>
    <x v="38"/>
  </r>
  <r>
    <x v="9"/>
    <m/>
    <s v="Utensílios"/>
    <n v="-259.16000000000003"/>
    <x v="2"/>
    <n v="2026"/>
    <x v="38"/>
  </r>
  <r>
    <x v="9"/>
    <m/>
    <s v="Utensílios"/>
    <n v="-71.16"/>
    <x v="2"/>
    <n v="2026"/>
    <x v="38"/>
  </r>
  <r>
    <x v="100"/>
    <m/>
    <s v="Utensílios"/>
    <n v="-1209.46"/>
    <x v="2"/>
    <n v="2026"/>
    <x v="38"/>
  </r>
  <r>
    <x v="100"/>
    <m/>
    <s v="Utensílios"/>
    <n v="-506.98"/>
    <x v="2"/>
    <n v="2026"/>
    <x v="38"/>
  </r>
  <r>
    <x v="100"/>
    <m/>
    <s v="Utensílios"/>
    <n v="-87.07"/>
    <x v="2"/>
    <n v="2026"/>
    <x v="38"/>
  </r>
  <r>
    <x v="100"/>
    <m/>
    <s v="Utensílios"/>
    <n v="-337.99"/>
    <x v="2"/>
    <n v="2026"/>
    <x v="38"/>
  </r>
  <r>
    <x v="100"/>
    <m/>
    <s v="Utensílios"/>
    <n v="-937.03"/>
    <x v="2"/>
    <n v="2026"/>
    <x v="38"/>
  </r>
  <r>
    <x v="100"/>
    <m/>
    <s v="Utensílios"/>
    <n v="-386.05"/>
    <x v="2"/>
    <n v="2026"/>
    <x v="38"/>
  </r>
  <r>
    <x v="100"/>
    <m/>
    <s v="Utensílios"/>
    <n v="-2056.2800000000002"/>
    <x v="2"/>
    <n v="2026"/>
    <x v="38"/>
  </r>
  <r>
    <x v="63"/>
    <m/>
    <s v="FRUTAS"/>
    <n v="-1624.86"/>
    <x v="2"/>
    <n v="2026"/>
    <x v="4"/>
  </r>
  <r>
    <x v="95"/>
    <m/>
    <s v="SECOS E CONSERVAS"/>
    <n v="-574.28"/>
    <x v="2"/>
    <n v="2026"/>
    <x v="4"/>
  </r>
  <r>
    <x v="12"/>
    <m/>
    <s v="DESTILADOS"/>
    <n v="-1161.46"/>
    <x v="2"/>
    <n v="2026"/>
    <x v="4"/>
  </r>
  <r>
    <x v="91"/>
    <m/>
    <s v="PAES, MASSAS E SALGADOS"/>
    <n v="-192"/>
    <x v="2"/>
    <n v="2026"/>
    <x v="4"/>
  </r>
  <r>
    <x v="70"/>
    <m/>
    <s v="PESCADOS E FRUTOS DO MAR"/>
    <n v="-500.5"/>
    <x v="2"/>
    <n v="2026"/>
    <x v="4"/>
  </r>
  <r>
    <x v="70"/>
    <m/>
    <s v="PESCADOS E FRUTOS DO MAR"/>
    <n v="-500.5"/>
    <x v="2"/>
    <n v="2026"/>
    <x v="4"/>
  </r>
  <r>
    <x v="4"/>
    <m/>
    <s v="OUTRAS DEBIDAS NAO ALCOOLICAS"/>
    <n v="-364.84"/>
    <x v="2"/>
    <n v="2026"/>
    <x v="4"/>
  </r>
  <r>
    <x v="92"/>
    <m/>
    <s v="BOVINOS"/>
    <n v="-1081.78"/>
    <x v="2"/>
    <n v="2026"/>
    <x v="4"/>
  </r>
  <r>
    <x v="101"/>
    <m/>
    <s v="VINHOS"/>
    <n v="-3848.4"/>
    <x v="2"/>
    <n v="2026"/>
    <x v="4"/>
  </r>
  <r>
    <x v="101"/>
    <m/>
    <s v="VINHOS"/>
    <n v="-3848.4"/>
    <x v="2"/>
    <n v="2026"/>
    <x v="4"/>
  </r>
  <r>
    <x v="101"/>
    <m/>
    <s v="VINHOS"/>
    <n v="-3848.4"/>
    <x v="2"/>
    <n v="2026"/>
    <x v="4"/>
  </r>
  <r>
    <x v="101"/>
    <m/>
    <s v="VINHOS"/>
    <n v="-3848.41"/>
    <x v="2"/>
    <n v="2026"/>
    <x v="4"/>
  </r>
  <r>
    <x v="101"/>
    <m/>
    <s v="VINHOS"/>
    <n v="-1435.7"/>
    <x v="2"/>
    <n v="2026"/>
    <x v="4"/>
  </r>
  <r>
    <x v="5"/>
    <m/>
    <s v="ALIMENTACAO DE FUNCIONARIOS"/>
    <n v="-628.49"/>
    <x v="2"/>
    <n v="2026"/>
    <x v="5"/>
  </r>
  <r>
    <x v="102"/>
    <m/>
    <s v="PESCADOS E FRUTOS DO MAR"/>
    <n v="-448.5"/>
    <x v="2"/>
    <n v="2026"/>
    <x v="4"/>
  </r>
  <r>
    <x v="94"/>
    <m/>
    <s v="BOVINOS"/>
    <n v="-828.85"/>
    <x v="2"/>
    <n v="2026"/>
    <x v="4"/>
  </r>
  <r>
    <x v="72"/>
    <m/>
    <s v="FRUTAS"/>
    <n v="-195.4"/>
    <x v="2"/>
    <n v="2026"/>
    <x v="4"/>
  </r>
  <r>
    <x v="103"/>
    <m/>
    <s v="QUEIJOS  E LATICINIOS"/>
    <n v="-1354.44"/>
    <x v="2"/>
    <n v="2026"/>
    <x v="4"/>
  </r>
  <r>
    <x v="97"/>
    <m/>
    <s v="QUEIJOS  E LATICINIOS"/>
    <n v="-375.46"/>
    <x v="2"/>
    <n v="2026"/>
    <x v="4"/>
  </r>
  <r>
    <x v="12"/>
    <m/>
    <s v="DESTILADOS"/>
    <n v="-1205.5"/>
    <x v="2"/>
    <n v="2026"/>
    <x v="4"/>
  </r>
  <r>
    <x v="93"/>
    <m/>
    <s v="FRUTAS"/>
    <n v="-317.5"/>
    <x v="2"/>
    <n v="2026"/>
    <x v="4"/>
  </r>
  <r>
    <x v="93"/>
    <m/>
    <s v="FRUTAS"/>
    <n v="-1390.75"/>
    <x v="2"/>
    <n v="2026"/>
    <x v="4"/>
  </r>
  <r>
    <x v="93"/>
    <m/>
    <s v="FRUTAS"/>
    <n v="-1390.75"/>
    <x v="2"/>
    <n v="2026"/>
    <x v="4"/>
  </r>
  <r>
    <x v="92"/>
    <m/>
    <s v="BOVINOS"/>
    <n v="-2992.68"/>
    <x v="2"/>
    <n v="2026"/>
    <x v="4"/>
  </r>
  <r>
    <x v="95"/>
    <m/>
    <s v="SECOS E CONSERVAS"/>
    <n v="-975.25"/>
    <x v="2"/>
    <n v="2026"/>
    <x v="4"/>
  </r>
  <r>
    <x v="104"/>
    <m/>
    <s v="SECOS E CONSERVAS"/>
    <n v="-696.75"/>
    <x v="2"/>
    <n v="2026"/>
    <x v="4"/>
  </r>
  <r>
    <x v="63"/>
    <m/>
    <s v="FRUTAS"/>
    <n v="-1465.53"/>
    <x v="2"/>
    <n v="2026"/>
    <x v="4"/>
  </r>
  <r>
    <x v="12"/>
    <m/>
    <s v="VINHOS"/>
    <n v="-328.8"/>
    <x v="2"/>
    <n v="2026"/>
    <x v="4"/>
  </r>
  <r>
    <x v="91"/>
    <m/>
    <s v="PAES, MASSAS E SALGADOS"/>
    <n v="-192"/>
    <x v="2"/>
    <n v="2026"/>
    <x v="4"/>
  </r>
  <r>
    <x v="105"/>
    <m/>
    <s v="SECOS E CONSERVAS"/>
    <n v="-849.36"/>
    <x v="2"/>
    <n v="2026"/>
    <x v="4"/>
  </r>
  <r>
    <x v="70"/>
    <m/>
    <s v="PESCADOS E FRUTOS DO MAR"/>
    <n v="-349.75"/>
    <x v="2"/>
    <n v="2026"/>
    <x v="4"/>
  </r>
  <r>
    <x v="70"/>
    <m/>
    <s v="PESCADOS E FRUTOS DO MAR"/>
    <n v="-349.75"/>
    <x v="2"/>
    <n v="2026"/>
    <x v="4"/>
  </r>
  <r>
    <x v="93"/>
    <m/>
    <s v="QUEIJOS  E LATICINIOS"/>
    <n v="-1065.5"/>
    <x v="2"/>
    <n v="2026"/>
    <x v="4"/>
  </r>
  <r>
    <x v="93"/>
    <m/>
    <s v="QUEIJOS  E LATICINIOS"/>
    <n v="-1065.5"/>
    <x v="2"/>
    <n v="2026"/>
    <x v="4"/>
  </r>
  <r>
    <x v="9"/>
    <m/>
    <s v="PRODUTOS DE HIGIENE CLIENTES"/>
    <n v="-91.46"/>
    <x v="2"/>
    <n v="2026"/>
    <x v="1"/>
  </r>
  <r>
    <x v="9"/>
    <m/>
    <s v="PRODUTOS DE HIGIENE CLIENTES"/>
    <n v="-55.36"/>
    <x v="2"/>
    <n v="2026"/>
    <x v="1"/>
  </r>
  <r>
    <x v="9"/>
    <m/>
    <s v="PRODUTOS DE HIGIENE CLIENTES"/>
    <n v="-39.14"/>
    <x v="2"/>
    <n v="2026"/>
    <x v="1"/>
  </r>
  <r>
    <x v="9"/>
    <m/>
    <s v="PRODUTOS DE HIGIENE CLIENTES"/>
    <n v="-29.64"/>
    <x v="2"/>
    <n v="2026"/>
    <x v="1"/>
  </r>
  <r>
    <x v="9"/>
    <m/>
    <s v="PRODUTOS DE HIGIENE CLIENTES"/>
    <n v="-28.4"/>
    <x v="2"/>
    <n v="2026"/>
    <x v="1"/>
  </r>
  <r>
    <x v="8"/>
    <m/>
    <s v="PRODUTOS DE HIGIENE CLIENTES"/>
    <n v="-26.1"/>
    <x v="2"/>
    <n v="2026"/>
    <x v="1"/>
  </r>
  <r>
    <x v="8"/>
    <m/>
    <s v="PRODUTOS DE HIGIENE CLIENTES"/>
    <n v="-408"/>
    <x v="2"/>
    <n v="2026"/>
    <x v="1"/>
  </r>
  <r>
    <x v="8"/>
    <m/>
    <s v="PRODUTOS DE HIGIENE CLIENTES"/>
    <n v="-281.64"/>
    <x v="2"/>
    <n v="2026"/>
    <x v="1"/>
  </r>
  <r>
    <x v="4"/>
    <m/>
    <s v="OUTRAS DEBIDAS NAO ALCOOLICAS"/>
    <n v="-359.46"/>
    <x v="2"/>
    <n v="2026"/>
    <x v="4"/>
  </r>
  <r>
    <x v="92"/>
    <m/>
    <s v="BOVINOS"/>
    <n v="-676.04"/>
    <x v="2"/>
    <n v="2026"/>
    <x v="4"/>
  </r>
  <r>
    <x v="106"/>
    <m/>
    <s v="FRUTAS"/>
    <n v="-2885"/>
    <x v="2"/>
    <n v="2026"/>
    <x v="4"/>
  </r>
  <r>
    <x v="9"/>
    <m/>
    <s v="PRODUTOS DE HIGIENE CLIENTES"/>
    <n v="-46.59"/>
    <x v="2"/>
    <n v="2026"/>
    <x v="1"/>
  </r>
  <r>
    <x v="9"/>
    <m/>
    <s v="PRODUTOS DE HIGIENE CLIENTES"/>
    <n v="-7.52"/>
    <x v="2"/>
    <n v="2026"/>
    <x v="1"/>
  </r>
  <r>
    <x v="9"/>
    <m/>
    <s v="PRODUTOS DE HIGIENE CLIENTES"/>
    <n v="-47.88"/>
    <x v="2"/>
    <n v="2026"/>
    <x v="1"/>
  </r>
  <r>
    <x v="9"/>
    <m/>
    <s v="PRODUTOS DE HIGIENE CLIENTES"/>
    <n v="-24.05"/>
    <x v="2"/>
    <n v="2026"/>
    <x v="1"/>
  </r>
  <r>
    <x v="9"/>
    <m/>
    <s v="PRODUTOS DE HIGIENE CLIENTES"/>
    <n v="-21.2"/>
    <x v="2"/>
    <n v="2026"/>
    <x v="1"/>
  </r>
  <r>
    <x v="9"/>
    <m/>
    <s v="PRODUTOS DE HIGIENE CLIENTES"/>
    <n v="-68.73"/>
    <x v="2"/>
    <n v="2026"/>
    <x v="1"/>
  </r>
  <r>
    <x v="9"/>
    <m/>
    <s v="PRODUTOS DE HIGIENE CLIENTES"/>
    <n v="-33.82"/>
    <x v="2"/>
    <n v="2026"/>
    <x v="1"/>
  </r>
  <r>
    <x v="9"/>
    <m/>
    <s v="PRODUTOS DE HIGIENE CLIENTES"/>
    <n v="-8.67"/>
    <x v="2"/>
    <n v="2026"/>
    <x v="1"/>
  </r>
  <r>
    <x v="9"/>
    <m/>
    <s v="PRODUTOS DE HIGIENE CLIENTES"/>
    <n v="-13.85"/>
    <x v="2"/>
    <n v="2026"/>
    <x v="1"/>
  </r>
  <r>
    <x v="9"/>
    <m/>
    <s v="PRODUTOS DE HIGIENE CLIENTES"/>
    <n v="-19.73"/>
    <x v="2"/>
    <n v="2026"/>
    <x v="1"/>
  </r>
  <r>
    <x v="9"/>
    <m/>
    <s v="PRODUTOS DE HIGIENE CLIENTES"/>
    <n v="-17.95"/>
    <x v="2"/>
    <n v="2026"/>
    <x v="1"/>
  </r>
  <r>
    <x v="9"/>
    <m/>
    <s v="PRODUTOS DE HIGIENE CLIENTES"/>
    <n v="-22.73"/>
    <x v="2"/>
    <n v="2026"/>
    <x v="1"/>
  </r>
  <r>
    <x v="9"/>
    <m/>
    <s v="PRODUTOS DE HIGIENE CLIENTES"/>
    <n v="-17.21"/>
    <x v="2"/>
    <n v="2026"/>
    <x v="1"/>
  </r>
  <r>
    <x v="9"/>
    <m/>
    <s v="PRODUTOS DE HIGIENE CLIENTES"/>
    <n v="-13.57"/>
    <x v="2"/>
    <n v="2026"/>
    <x v="1"/>
  </r>
  <r>
    <x v="9"/>
    <m/>
    <s v="PRODUTOS DE HIGIENE CLIENTES"/>
    <n v="-42.14"/>
    <x v="2"/>
    <n v="2026"/>
    <x v="1"/>
  </r>
  <r>
    <x v="9"/>
    <m/>
    <s v="PRODUTOS DE HIGIENE CLIENTES"/>
    <n v="-13.64"/>
    <x v="2"/>
    <n v="2026"/>
    <x v="1"/>
  </r>
  <r>
    <x v="9"/>
    <m/>
    <s v="PRODUTOS DE HIGIENE CLIENTES"/>
    <n v="-6.98"/>
    <x v="2"/>
    <n v="2026"/>
    <x v="1"/>
  </r>
  <r>
    <x v="9"/>
    <m/>
    <s v="PRODUTOS DE HIGIENE CLIENTES"/>
    <n v="-13.64"/>
    <x v="2"/>
    <n v="2026"/>
    <x v="1"/>
  </r>
  <r>
    <x v="9"/>
    <m/>
    <s v="PRODUTOS DE HIGIENE CLIENTES"/>
    <n v="-11.04"/>
    <x v="2"/>
    <n v="2026"/>
    <x v="1"/>
  </r>
  <r>
    <x v="9"/>
    <m/>
    <s v="PRODUTOS DE HIGIENE CLIENTES"/>
    <n v="-35.46"/>
    <x v="2"/>
    <n v="2026"/>
    <x v="1"/>
  </r>
  <r>
    <x v="9"/>
    <m/>
    <s v="PRODUTOS DE HIGIENE CLIENTES"/>
    <n v="-71.66"/>
    <x v="2"/>
    <n v="2026"/>
    <x v="1"/>
  </r>
  <r>
    <x v="9"/>
    <m/>
    <s v="PRODUTOS DE HIGIENE CLIENTES"/>
    <n v="-95.76"/>
    <x v="2"/>
    <n v="2026"/>
    <x v="1"/>
  </r>
  <r>
    <x v="9"/>
    <m/>
    <s v="PRODUTOS DE HIGIENE CLIENTES"/>
    <n v="-15.82"/>
    <x v="2"/>
    <n v="2026"/>
    <x v="1"/>
  </r>
  <r>
    <x v="9"/>
    <m/>
    <s v="PRODUTOS DE HIGIENE CLIENTES"/>
    <n v="-27.34"/>
    <x v="2"/>
    <n v="2026"/>
    <x v="1"/>
  </r>
  <r>
    <x v="9"/>
    <m/>
    <s v="PRODUTOS DE HIGIENE CLIENTES"/>
    <n v="-211.76"/>
    <x v="2"/>
    <n v="2026"/>
    <x v="1"/>
  </r>
  <r>
    <x v="9"/>
    <m/>
    <s v="PRODUTOS DE HIGIENE CLIENTES"/>
    <n v="-88.81"/>
    <x v="2"/>
    <n v="2026"/>
    <x v="1"/>
  </r>
  <r>
    <x v="9"/>
    <m/>
    <s v="PRODUTOS DE HIGIENE CLIENTES"/>
    <n v="-88.81"/>
    <x v="2"/>
    <n v="2026"/>
    <x v="1"/>
  </r>
  <r>
    <x v="9"/>
    <m/>
    <s v="PRODUTOS DE HIGIENE CLIENTES"/>
    <n v="-18.18"/>
    <x v="2"/>
    <n v="2026"/>
    <x v="1"/>
  </r>
  <r>
    <x v="9"/>
    <m/>
    <s v="PRODUTOS DE HIGIENE CLIENTES"/>
    <n v="-183.28"/>
    <x v="2"/>
    <n v="2026"/>
    <x v="1"/>
  </r>
  <r>
    <x v="9"/>
    <m/>
    <s v="PRODUTOS DE HIGIENE CLIENTES"/>
    <n v="-13.96"/>
    <x v="2"/>
    <n v="2026"/>
    <x v="1"/>
  </r>
  <r>
    <x v="9"/>
    <m/>
    <s v="PRODUTOS DE HIGIENE CLIENTES"/>
    <n v="-13.64"/>
    <x v="2"/>
    <n v="2026"/>
    <x v="1"/>
  </r>
  <r>
    <x v="9"/>
    <m/>
    <s v="PRODUTOS DE HIGIENE CLIENTES"/>
    <n v="-84.28"/>
    <x v="2"/>
    <n v="2026"/>
    <x v="1"/>
  </r>
  <r>
    <x v="9"/>
    <m/>
    <s v="PRODUTOS DE HIGIENE CLIENTES"/>
    <n v="-13.57"/>
    <x v="2"/>
    <n v="2026"/>
    <x v="1"/>
  </r>
  <r>
    <x v="9"/>
    <m/>
    <s v="PRODUTOS DE HIGIENE CLIENTES"/>
    <n v="-17.21"/>
    <x v="2"/>
    <n v="2026"/>
    <x v="1"/>
  </r>
  <r>
    <x v="9"/>
    <m/>
    <s v="PRODUTOS DE HIGIENE CLIENTES"/>
    <n v="-22.73"/>
    <x v="2"/>
    <n v="2026"/>
    <x v="1"/>
  </r>
  <r>
    <x v="9"/>
    <m/>
    <s v="PRODUTOS DE HIGIENE CLIENTES"/>
    <n v="-35.9"/>
    <x v="2"/>
    <n v="2026"/>
    <x v="1"/>
  </r>
  <r>
    <x v="9"/>
    <m/>
    <s v="PRODUTOS DE HIGIENE CLIENTES"/>
    <n v="-19.73"/>
    <x v="2"/>
    <n v="2026"/>
    <x v="1"/>
  </r>
  <r>
    <x v="9"/>
    <m/>
    <s v="PRODUTOS DE HIGIENE CLIENTES"/>
    <n v="-13.85"/>
    <x v="2"/>
    <n v="2026"/>
    <x v="1"/>
  </r>
  <r>
    <x v="9"/>
    <m/>
    <s v="PRODUTOS DE HIGIENE CLIENTES"/>
    <n v="-8.67"/>
    <x v="2"/>
    <n v="2026"/>
    <x v="1"/>
  </r>
  <r>
    <x v="9"/>
    <m/>
    <s v="PRODUTOS DE HIGIENE CLIENTES"/>
    <n v="-33.82"/>
    <x v="2"/>
    <n v="2026"/>
    <x v="1"/>
  </r>
  <r>
    <x v="9"/>
    <m/>
    <s v="PRODUTOS DE HIGIENE CLIENTES"/>
    <n v="-68.73"/>
    <x v="2"/>
    <n v="2026"/>
    <x v="1"/>
  </r>
  <r>
    <x v="9"/>
    <m/>
    <s v="PRODUTOS DE HIGIENE CLIENTES"/>
    <n v="-21.2"/>
    <x v="2"/>
    <n v="2026"/>
    <x v="1"/>
  </r>
  <r>
    <x v="9"/>
    <m/>
    <s v="PRODUTOS DE HIGIENE CLIENTES"/>
    <n v="-24.05"/>
    <x v="2"/>
    <n v="2026"/>
    <x v="1"/>
  </r>
  <r>
    <x v="9"/>
    <m/>
    <s v="PRODUTOS DE HIGIENE CLIENTES"/>
    <n v="-47.88"/>
    <x v="2"/>
    <n v="2026"/>
    <x v="1"/>
  </r>
  <r>
    <x v="9"/>
    <m/>
    <s v="PRODUTOS DE HIGIENE CLIENTES"/>
    <n v="-7.52"/>
    <x v="2"/>
    <n v="2026"/>
    <x v="1"/>
  </r>
  <r>
    <x v="9"/>
    <m/>
    <s v="PRODUTOS DE HIGIENE CLIENTES"/>
    <n v="-46.59"/>
    <x v="2"/>
    <n v="2026"/>
    <x v="1"/>
  </r>
  <r>
    <x v="9"/>
    <m/>
    <s v="PRODUTOS DE HIGIENE CLIENTES"/>
    <n v="-62.12"/>
    <x v="2"/>
    <n v="2026"/>
    <x v="1"/>
  </r>
  <r>
    <x v="9"/>
    <m/>
    <s v="PRODUTOS DE HIGIENE CLIENTES"/>
    <n v="-5.64"/>
    <x v="2"/>
    <n v="2026"/>
    <x v="1"/>
  </r>
  <r>
    <x v="9"/>
    <m/>
    <s v="PRODUTOS DE HIGIENE CLIENTES"/>
    <n v="-30.4"/>
    <x v="2"/>
    <n v="2026"/>
    <x v="1"/>
  </r>
  <r>
    <x v="9"/>
    <m/>
    <s v="PRODUTOS DE HIGIENE CLIENTES"/>
    <n v="-16.96"/>
    <x v="2"/>
    <n v="2026"/>
    <x v="1"/>
  </r>
  <r>
    <x v="9"/>
    <m/>
    <s v="PRODUTOS DE HIGIENE CLIENTES"/>
    <n v="-27.7"/>
    <x v="2"/>
    <n v="2026"/>
    <x v="1"/>
  </r>
  <r>
    <x v="9"/>
    <m/>
    <s v="PRODUTOS DE HIGIENE CLIENTES"/>
    <n v="-43.58"/>
    <x v="2"/>
    <n v="2026"/>
    <x v="1"/>
  </r>
  <r>
    <x v="9"/>
    <m/>
    <s v="PRODUTOS DE HIGIENE CLIENTES"/>
    <n v="-390.88"/>
    <x v="2"/>
    <n v="2026"/>
    <x v="1"/>
  </r>
  <r>
    <x v="9"/>
    <m/>
    <s v="PRODUTOS DE HIGIENE CLIENTES"/>
    <n v="-41.09"/>
    <x v="2"/>
    <n v="2026"/>
    <x v="1"/>
  </r>
  <r>
    <x v="9"/>
    <m/>
    <s v="PRODUTOS DE HIGIENE CLIENTES"/>
    <n v="-27.28"/>
    <x v="2"/>
    <n v="2026"/>
    <x v="1"/>
  </r>
  <r>
    <x v="9"/>
    <m/>
    <s v="PRODUTOS DE HIGIENE CLIENTES"/>
    <n v="-13.64"/>
    <x v="2"/>
    <n v="2026"/>
    <x v="1"/>
  </r>
  <r>
    <x v="9"/>
    <m/>
    <s v="PRODUTOS DE HIGIENE CLIENTES"/>
    <n v="-22.1"/>
    <x v="2"/>
    <n v="2026"/>
    <x v="1"/>
  </r>
  <r>
    <x v="9"/>
    <m/>
    <s v="PRODUTOS DE HIGIENE CLIENTES"/>
    <n v="-19.5"/>
    <x v="2"/>
    <n v="2026"/>
    <x v="1"/>
  </r>
  <r>
    <x v="9"/>
    <m/>
    <s v="PRODUTOS DE HIGIENE CLIENTES"/>
    <n v="-88.81"/>
    <x v="2"/>
    <n v="2026"/>
    <x v="1"/>
  </r>
  <r>
    <x v="9"/>
    <m/>
    <s v="PRODUTOS DE HIGIENE CLIENTES"/>
    <n v="-98.52"/>
    <x v="2"/>
    <n v="2026"/>
    <x v="1"/>
  </r>
  <r>
    <x v="9"/>
    <m/>
    <s v="PRODUTOS DE HIGIENE CLIENTES"/>
    <n v="-91.64"/>
    <x v="2"/>
    <n v="2026"/>
    <x v="1"/>
  </r>
  <r>
    <x v="9"/>
    <m/>
    <s v="PRODUTOS DE HIGIENE CLIENTES"/>
    <n v="-76.599999999999994"/>
    <x v="2"/>
    <n v="2026"/>
    <x v="1"/>
  </r>
  <r>
    <x v="9"/>
    <m/>
    <s v="PRODUTOS DE HIGIENE CLIENTES"/>
    <n v="-107.49"/>
    <x v="2"/>
    <n v="2026"/>
    <x v="1"/>
  </r>
  <r>
    <x v="107"/>
    <m/>
    <s v="BOVINOS"/>
    <n v="-2455.96"/>
    <x v="2"/>
    <n v="2026"/>
    <x v="4"/>
  </r>
  <r>
    <x v="97"/>
    <m/>
    <s v="QUEIJOS  E LATICINIOS"/>
    <n v="-305.25"/>
    <x v="2"/>
    <n v="2026"/>
    <x v="4"/>
  </r>
  <r>
    <x v="83"/>
    <m/>
    <s v="ADIANTAMENTO"/>
    <n v="-16896.07"/>
    <x v="2"/>
    <n v="2026"/>
    <x v="14"/>
  </r>
  <r>
    <x v="108"/>
    <m/>
    <s v="MANUTENÇÃO E CONSERVAS"/>
    <n v="-960"/>
    <x v="2"/>
    <n v="2026"/>
    <x v="35"/>
  </r>
  <r>
    <x v="92"/>
    <m/>
    <s v="BOVINOS"/>
    <n v="-1690.45"/>
    <x v="2"/>
    <n v="2026"/>
    <x v="4"/>
  </r>
  <r>
    <x v="109"/>
    <m/>
    <s v="SECOS E CONSERVAS"/>
    <n v="-1196.8399999999999"/>
    <x v="2"/>
    <n v="2026"/>
    <x v="4"/>
  </r>
  <r>
    <x v="5"/>
    <m/>
    <s v="ALIMENTACAO DE FUNCIONARIOS"/>
    <n v="-624.83000000000004"/>
    <x v="2"/>
    <n v="2026"/>
    <x v="5"/>
  </r>
  <r>
    <x v="97"/>
    <m/>
    <s v="QUEIJOS  E LATICINIOS"/>
    <n v="-492.98"/>
    <x v="2"/>
    <n v="2026"/>
    <x v="4"/>
  </r>
  <r>
    <x v="8"/>
    <m/>
    <s v="PRODUTOS DE HIGIENE CLIENTES"/>
    <n v="-308.06"/>
    <x v="2"/>
    <n v="2026"/>
    <x v="1"/>
  </r>
  <r>
    <x v="8"/>
    <m/>
    <s v="PRODUTOS DE HIGIENE CLIENTES"/>
    <n v="-510.36"/>
    <x v="2"/>
    <n v="2026"/>
    <x v="1"/>
  </r>
  <r>
    <x v="8"/>
    <m/>
    <s v="PRODUTOS DE HIGIENE CLIENTES"/>
    <n v="-283.5"/>
    <x v="2"/>
    <n v="2026"/>
    <x v="1"/>
  </r>
  <r>
    <x v="93"/>
    <m/>
    <s v="SECOS E CONSERVAS"/>
    <n v="-454"/>
    <x v="2"/>
    <n v="2026"/>
    <x v="4"/>
  </r>
  <r>
    <x v="103"/>
    <m/>
    <s v="QUEIJOS  E LATICINIOS"/>
    <n v="-730.5"/>
    <x v="2"/>
    <n v="2026"/>
    <x v="4"/>
  </r>
  <r>
    <x v="110"/>
    <m/>
    <s v="MATERIAIS DE LIMPEZA"/>
    <n v="-1758"/>
    <x v="2"/>
    <n v="2026"/>
    <x v="2"/>
  </r>
  <r>
    <x v="95"/>
    <m/>
    <s v="SECOS E CONSERVAS"/>
    <n v="-470.62"/>
    <x v="2"/>
    <n v="2026"/>
    <x v="4"/>
  </r>
  <r>
    <x v="12"/>
    <m/>
    <s v="DESTILADOS"/>
    <n v="-368.28"/>
    <x v="2"/>
    <n v="2026"/>
    <x v="4"/>
  </r>
  <r>
    <x v="102"/>
    <m/>
    <s v="PESCADOS E FRUTOS DO MAR"/>
    <n v="-415.17"/>
    <x v="2"/>
    <n v="2026"/>
    <x v="4"/>
  </r>
  <r>
    <x v="63"/>
    <m/>
    <s v="FRUTAS"/>
    <n v="-1513.91"/>
    <x v="2"/>
    <n v="2026"/>
    <x v="4"/>
  </r>
  <r>
    <x v="111"/>
    <m/>
    <s v="QUEIJOS  E LATICINIOS"/>
    <n v="-332.1"/>
    <x v="2"/>
    <n v="2026"/>
    <x v="4"/>
  </r>
  <r>
    <x v="104"/>
    <m/>
    <s v="SECOS E CONSERVAS"/>
    <n v="-1877.75"/>
    <x v="2"/>
    <n v="2026"/>
    <x v="4"/>
  </r>
  <r>
    <x v="103"/>
    <m/>
    <s v="QUEIJOS  E LATICINIOS"/>
    <n v="-707.7"/>
    <x v="2"/>
    <n v="2026"/>
    <x v="4"/>
  </r>
  <r>
    <x v="70"/>
    <m/>
    <s v="PESCADOS E FRUTOS DO MAR"/>
    <n v="-487.5"/>
    <x v="2"/>
    <n v="2026"/>
    <x v="4"/>
  </r>
  <r>
    <x v="70"/>
    <m/>
    <s v="PESCADOS E FRUTOS DO MAR"/>
    <n v="-487.5"/>
    <x v="2"/>
    <n v="2026"/>
    <x v="4"/>
  </r>
  <r>
    <x v="92"/>
    <m/>
    <s v="BOVINOS"/>
    <n v="-503.72"/>
    <x v="2"/>
    <n v="2026"/>
    <x v="4"/>
  </r>
  <r>
    <x v="101"/>
    <m/>
    <s v="VINHOS"/>
    <n v="-2798.7"/>
    <x v="2"/>
    <n v="2026"/>
    <x v="4"/>
  </r>
  <r>
    <x v="101"/>
    <m/>
    <s v="VINHOS"/>
    <n v="-2798.7"/>
    <x v="2"/>
    <n v="2026"/>
    <x v="4"/>
  </r>
  <r>
    <x v="101"/>
    <m/>
    <s v="VINHOS"/>
    <n v="-2798.7"/>
    <x v="2"/>
    <n v="2026"/>
    <x v="4"/>
  </r>
  <r>
    <x v="101"/>
    <m/>
    <s v="VINHOS"/>
    <n v="-2798.68"/>
    <x v="2"/>
    <n v="2026"/>
    <x v="4"/>
  </r>
  <r>
    <x v="91"/>
    <m/>
    <s v="PAES, MASSAS E SALGADOS"/>
    <n v="-160"/>
    <x v="2"/>
    <n v="2026"/>
    <x v="4"/>
  </r>
  <r>
    <x v="92"/>
    <m/>
    <s v="BOVINOS"/>
    <n v="-1336.21"/>
    <x v="2"/>
    <n v="2026"/>
    <x v="4"/>
  </r>
  <r>
    <x v="103"/>
    <m/>
    <s v="QUEIJOS  E LATICINIOS"/>
    <n v="-1010.38"/>
    <x v="2"/>
    <n v="2026"/>
    <x v="4"/>
  </r>
  <r>
    <x v="97"/>
    <m/>
    <s v="QUEIJOS  E LATICINIOS"/>
    <n v="-407"/>
    <x v="2"/>
    <n v="2026"/>
    <x v="4"/>
  </r>
  <r>
    <x v="94"/>
    <m/>
    <s v="BOVINOS"/>
    <n v="-861.94"/>
    <x v="2"/>
    <n v="2026"/>
    <x v="4"/>
  </r>
  <r>
    <x v="93"/>
    <m/>
    <s v="QUEIJOS  E LATICINIOS"/>
    <n v="-1231.2"/>
    <x v="2"/>
    <n v="2026"/>
    <x v="4"/>
  </r>
  <r>
    <x v="93"/>
    <m/>
    <s v="QUEIJOS  E LATICINIOS"/>
    <n v="-1231.2"/>
    <x v="2"/>
    <n v="2026"/>
    <x v="4"/>
  </r>
  <r>
    <x v="112"/>
    <m/>
    <s v="MATERIAIS DE ESCRITORIO"/>
    <n v="-382.5"/>
    <x v="2"/>
    <n v="2026"/>
    <x v="40"/>
  </r>
  <r>
    <x v="113"/>
    <m/>
    <s v="MATERIAIS DE ESCRITORIO"/>
    <n v="-69.52"/>
    <x v="2"/>
    <n v="2026"/>
    <x v="40"/>
  </r>
  <r>
    <x v="4"/>
    <m/>
    <s v="OUTRAS DEBIDAS NAO ALCOOLICAS"/>
    <n v="-339.5"/>
    <x v="2"/>
    <n v="2026"/>
    <x v="4"/>
  </r>
  <r>
    <x v="114"/>
    <m/>
    <s v="PESCADOS E FRUTOS DO MAR"/>
    <n v="-448.5"/>
    <x v="2"/>
    <n v="2026"/>
    <x v="4"/>
  </r>
  <r>
    <x v="95"/>
    <m/>
    <s v="SECOS E CONSERVAS"/>
    <n v="-883.16"/>
    <x v="2"/>
    <n v="2026"/>
    <x v="4"/>
  </r>
  <r>
    <x v="55"/>
    <m/>
    <s v="HOSTESS"/>
    <n v="-3080"/>
    <x v="2"/>
    <n v="2026"/>
    <x v="37"/>
  </r>
  <r>
    <x v="28"/>
    <m/>
    <s v="Colaborador Extra"/>
    <n v="-8370"/>
    <x v="2"/>
    <n v="2026"/>
    <x v="15"/>
  </r>
  <r>
    <x v="84"/>
    <m/>
    <s v="VALE TRANSPORTE"/>
    <n v="-5541.12"/>
    <x v="2"/>
    <n v="2026"/>
    <x v="28"/>
  </r>
  <r>
    <x v="15"/>
    <m/>
    <s v="ENERGIA ELETRICA"/>
    <n v="-1327.81"/>
    <x v="2"/>
    <n v="2026"/>
    <x v="7"/>
  </r>
  <r>
    <x v="46"/>
    <m/>
    <s v="Contabilidade"/>
    <n v="-1410"/>
    <x v="2"/>
    <n v="2026"/>
    <x v="30"/>
  </r>
  <r>
    <x v="45"/>
    <m/>
    <s v="Honorários dos Administradores"/>
    <n v="-10000"/>
    <x v="2"/>
    <n v="2026"/>
    <x v="29"/>
  </r>
  <r>
    <x v="18"/>
    <m/>
    <s v="SISTEMA E SOFTWARE"/>
    <n v="-332.5"/>
    <x v="2"/>
    <n v="2026"/>
    <x v="10"/>
  </r>
  <r>
    <x v="35"/>
    <m/>
    <s v="SISTEMA E SOFTWARE"/>
    <n v="-120"/>
    <x v="2"/>
    <n v="2026"/>
    <x v="10"/>
  </r>
  <r>
    <x v="50"/>
    <m/>
    <s v="SISTEMA E SOFTWARE"/>
    <n v="-1000"/>
    <x v="2"/>
    <n v="2026"/>
    <x v="10"/>
  </r>
  <r>
    <x v="51"/>
    <m/>
    <s v="SISTEMA E SOFTWARE"/>
    <n v="-1320"/>
    <x v="2"/>
    <n v="2026"/>
    <x v="10"/>
  </r>
  <r>
    <x v="31"/>
    <m/>
    <s v="Despesas com Segurança"/>
    <n v="-8600"/>
    <x v="2"/>
    <n v="2026"/>
    <x v="18"/>
  </r>
  <r>
    <x v="31"/>
    <m/>
    <s v="MONITORAMENTO"/>
    <n v="-229.6"/>
    <x v="2"/>
    <n v="2026"/>
    <x v="20"/>
  </r>
  <r>
    <x v="47"/>
    <m/>
    <s v="Taxas Financeiras Diversas"/>
    <n v="-10098.16"/>
    <x v="2"/>
    <n v="2026"/>
    <x v="31"/>
  </r>
  <r>
    <x v="42"/>
    <m/>
    <s v="IR/INSS"/>
    <n v="-16676.189999999999"/>
    <x v="2"/>
    <n v="2026"/>
    <x v="26"/>
  </r>
  <r>
    <x v="43"/>
    <m/>
    <s v="FGTS"/>
    <n v="-3529.18"/>
    <x v="2"/>
    <n v="2026"/>
    <x v="27"/>
  </r>
  <r>
    <x v="41"/>
    <m/>
    <s v="Lavanderia"/>
    <n v="-1976.6"/>
    <x v="2"/>
    <n v="2026"/>
    <x v="25"/>
  </r>
  <r>
    <x v="81"/>
    <m/>
    <s v="PIS/Cofins"/>
    <n v="-929.52"/>
    <x v="2"/>
    <n v="2026"/>
    <x v="41"/>
  </r>
  <r>
    <x v="81"/>
    <m/>
    <s v="(-) IRPJ/CSLL"/>
    <n v="-1674.87"/>
    <x v="2"/>
    <n v="2026"/>
    <x v="43"/>
  </r>
  <r>
    <x v="20"/>
    <m/>
    <s v="MAO DE OBRA - PJ"/>
    <n v="-6479.32"/>
    <x v="2"/>
    <n v="2026"/>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3FA757-4390-4A76-97D7-626800319C91}" name="Tabela dinâmica3" cacheId="2"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location ref="A3:D12" firstHeaderRow="1" firstDataRow="2" firstDataCol="1" rowPageCount="1" colPageCount="1"/>
  <pivotFields count="7">
    <pivotField axis="axisRow" compact="0" outline="0" subtotalTop="0" showAll="0">
      <items count="116">
        <item x="48"/>
        <item x="60"/>
        <item x="51"/>
        <item x="49"/>
        <item x="8"/>
        <item x="83"/>
        <item x="55"/>
        <item x="21"/>
        <item x="112"/>
        <item x="77"/>
        <item x="29"/>
        <item x="20"/>
        <item x="85"/>
        <item x="108"/>
        <item x="38"/>
        <item x="46"/>
        <item x="114"/>
        <item x="71"/>
        <item x="94"/>
        <item x="105"/>
        <item x="73"/>
        <item x="19"/>
        <item x="92"/>
        <item x="104"/>
        <item x="13"/>
        <item x="40"/>
        <item x="28"/>
        <item x="5"/>
        <item x="69"/>
        <item x="82"/>
        <item x="23"/>
        <item x="41"/>
        <item x="31"/>
        <item x="96"/>
        <item x="1"/>
        <item x="9"/>
        <item x="95"/>
        <item x="76"/>
        <item x="99"/>
        <item x="15"/>
        <item x="26"/>
        <item x="72"/>
        <item x="33"/>
        <item x="12"/>
        <item x="62"/>
        <item x="43"/>
        <item x="106"/>
        <item x="34"/>
        <item x="90"/>
        <item x="113"/>
        <item x="16"/>
        <item x="107"/>
        <item x="52"/>
        <item x="45"/>
        <item x="79"/>
        <item x="4"/>
        <item x="37"/>
        <item x="86"/>
        <item x="42"/>
        <item x="47"/>
        <item x="93"/>
        <item x="56"/>
        <item x="2"/>
        <item x="24"/>
        <item x="25"/>
        <item x="39"/>
        <item x="70"/>
        <item x="97"/>
        <item x="64"/>
        <item x="50"/>
        <item x="88"/>
        <item x="66"/>
        <item x="65"/>
        <item x="53"/>
        <item x="78"/>
        <item x="63"/>
        <item x="32"/>
        <item x="81"/>
        <item x="101"/>
        <item x="7"/>
        <item x="58"/>
        <item x="89"/>
        <item x="10"/>
        <item x="61"/>
        <item x="87"/>
        <item x="11"/>
        <item x="57"/>
        <item x="98"/>
        <item x="102"/>
        <item x="22"/>
        <item x="67"/>
        <item x="110"/>
        <item x="103"/>
        <item x="111"/>
        <item x="109"/>
        <item x="75"/>
        <item x="14"/>
        <item x="59"/>
        <item x="30"/>
        <item x="27"/>
        <item x="68"/>
        <item x="35"/>
        <item x="18"/>
        <item x="0"/>
        <item x="91"/>
        <item x="3"/>
        <item x="80"/>
        <item x="17"/>
        <item x="100"/>
        <item x="74"/>
        <item x="6"/>
        <item x="84"/>
        <item x="44"/>
        <item x="54"/>
        <item x="36"/>
        <item t="default"/>
      </items>
      <extLst>
        <ext xmlns:x14="http://schemas.microsoft.com/office/spreadsheetml/2009/9/main" uri="{2946ED86-A175-432a-8AC1-64E0C546D7DE}">
          <x14:pivotField fillDownLabels="1"/>
        </ext>
      </extLst>
    </pivotField>
    <pivotField showAll="0"/>
    <pivotField showAll="0"/>
    <pivotField dataField="1" showAll="0"/>
    <pivotField axis="axisCol" showAll="0">
      <items count="4">
        <item x="0"/>
        <item x="1"/>
        <item x="2"/>
        <item t="default"/>
      </items>
    </pivotField>
    <pivotField showAll="0"/>
    <pivotField axis="axisPage" showAll="0">
      <items count="45">
        <item x="32"/>
        <item x="43"/>
        <item x="41"/>
        <item x="17"/>
        <item x="16"/>
        <item x="33"/>
        <item x="34"/>
        <item x="19"/>
        <item x="5"/>
        <item x="23"/>
        <item x="15"/>
        <item x="4"/>
        <item x="30"/>
        <item x="39"/>
        <item x="18"/>
        <item x="0"/>
        <item x="7"/>
        <item x="27"/>
        <item x="22"/>
        <item x="29"/>
        <item x="37"/>
        <item x="12"/>
        <item x="42"/>
        <item x="26"/>
        <item x="25"/>
        <item x="35"/>
        <item x="3"/>
        <item x="40"/>
        <item x="1"/>
        <item x="2"/>
        <item x="20"/>
        <item x="13"/>
        <item x="11"/>
        <item x="21"/>
        <item x="8"/>
        <item x="14"/>
        <item x="9"/>
        <item x="10"/>
        <item x="31"/>
        <item x="24"/>
        <item x="6"/>
        <item x="38"/>
        <item x="28"/>
        <item x="36"/>
        <item t="default"/>
      </items>
    </pivotField>
  </pivotFields>
  <rowFields count="1">
    <field x="0"/>
  </rowFields>
  <rowItems count="8">
    <i>
      <x v="7"/>
    </i>
    <i>
      <x v="11"/>
    </i>
    <i>
      <x v="12"/>
    </i>
    <i>
      <x v="21"/>
    </i>
    <i>
      <x v="40"/>
    </i>
    <i>
      <x v="63"/>
    </i>
    <i>
      <x v="64"/>
    </i>
    <i t="grand">
      <x/>
    </i>
  </rowItems>
  <colFields count="1">
    <field x="4"/>
  </colFields>
  <colItems count="3">
    <i>
      <x/>
    </i>
    <i>
      <x v="1"/>
    </i>
    <i>
      <x v="2"/>
    </i>
  </colItems>
  <pageFields count="1">
    <pageField fld="6" item="32" hier="-1"/>
  </pageFields>
  <dataFields count="1">
    <dataField name="Soma de Valor na Categoria 1" fld="3" baseField="0" baseItem="0"/>
  </dataFields>
  <formats count="6">
    <format dxfId="30">
      <pivotArea collapsedLevelsAreSubtotals="1" fieldPosition="0">
        <references count="1">
          <reference field="0" count="7">
            <x v="7"/>
            <x v="11"/>
            <x v="12"/>
            <x v="21"/>
            <x v="40"/>
            <x v="63"/>
            <x v="64"/>
          </reference>
        </references>
      </pivotArea>
    </format>
    <format dxfId="29">
      <pivotArea grandRow="1" outline="0" collapsedLevelsAreSubtotals="1" fieldPosition="0"/>
    </format>
    <format dxfId="28">
      <pivotArea outline="0" fieldPosition="0">
        <references count="1">
          <reference field="0" count="2" selected="0">
            <x v="11"/>
            <x v="12"/>
          </reference>
        </references>
      </pivotArea>
    </format>
    <format dxfId="27">
      <pivotArea dataOnly="0" labelOnly="1" outline="0" fieldPosition="0">
        <references count="1">
          <reference field="0" count="2">
            <x v="11"/>
            <x v="12"/>
          </reference>
        </references>
      </pivotArea>
    </format>
    <format dxfId="26">
      <pivotArea outline="0" fieldPosition="0">
        <references count="1">
          <reference field="0" count="2" selected="0">
            <x v="11"/>
            <x v="12"/>
          </reference>
        </references>
      </pivotArea>
    </format>
    <format dxfId="25">
      <pivotArea dataOnly="0" labelOnly="1" outline="0" fieldPosition="0">
        <references count="1">
          <reference field="0" count="2">
            <x v="11"/>
            <x v="1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87959-C95B-4483-A609-41BA52D1C776}" name="Tabela dinâ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F36" firstHeaderRow="1" firstDataRow="2" firstDataCol="1"/>
  <pivotFields count="17">
    <pivotField showAll="0"/>
    <pivotField showAll="0"/>
    <pivotField showAll="0"/>
    <pivotField showAll="0" sortType="descending">
      <items count="476">
        <item x="0"/>
        <item x="1"/>
        <item x="2"/>
        <item x="3"/>
        <item x="4"/>
        <item x="5"/>
        <item x="437"/>
        <item x="6"/>
        <item x="7"/>
        <item x="8"/>
        <item x="9"/>
        <item x="438"/>
        <item x="10"/>
        <item x="394"/>
        <item x="11"/>
        <item x="12"/>
        <item x="13"/>
        <item x="14"/>
        <item x="15"/>
        <item x="16"/>
        <item x="17"/>
        <item x="18"/>
        <item x="19"/>
        <item x="20"/>
        <item x="21"/>
        <item x="22"/>
        <item x="23"/>
        <item x="24"/>
        <item x="25"/>
        <item x="26"/>
        <item x="27"/>
        <item x="28"/>
        <item x="29"/>
        <item x="30"/>
        <item x="395"/>
        <item x="396"/>
        <item x="31"/>
        <item x="397"/>
        <item x="439"/>
        <item x="440"/>
        <item x="441"/>
        <item x="32"/>
        <item x="398"/>
        <item x="399"/>
        <item x="33"/>
        <item x="442"/>
        <item x="400"/>
        <item x="34"/>
        <item x="35"/>
        <item x="36"/>
        <item x="37"/>
        <item x="38"/>
        <item x="401"/>
        <item x="39"/>
        <item x="40"/>
        <item x="41"/>
        <item x="402"/>
        <item x="42"/>
        <item x="43"/>
        <item x="44"/>
        <item x="45"/>
        <item x="46"/>
        <item x="471"/>
        <item x="443"/>
        <item x="47"/>
        <item x="48"/>
        <item x="49"/>
        <item x="444"/>
        <item x="50"/>
        <item x="51"/>
        <item x="445"/>
        <item x="446"/>
        <item x="447"/>
        <item x="403"/>
        <item x="52"/>
        <item x="53"/>
        <item x="404"/>
        <item x="54"/>
        <item x="405"/>
        <item x="55"/>
        <item x="406"/>
        <item x="407"/>
        <item x="56"/>
        <item x="408"/>
        <item x="57"/>
        <item x="58"/>
        <item x="448"/>
        <item x="449"/>
        <item x="409"/>
        <item x="450"/>
        <item x="451"/>
        <item x="59"/>
        <item x="60"/>
        <item x="61"/>
        <item x="62"/>
        <item x="63"/>
        <item x="64"/>
        <item x="65"/>
        <item x="66"/>
        <item x="67"/>
        <item x="68"/>
        <item x="69"/>
        <item x="70"/>
        <item x="71"/>
        <item x="72"/>
        <item x="73"/>
        <item x="472"/>
        <item x="74"/>
        <item x="75"/>
        <item x="76"/>
        <item x="77"/>
        <item x="78"/>
        <item x="79"/>
        <item x="410"/>
        <item x="80"/>
        <item x="81"/>
        <item x="82"/>
        <item x="83"/>
        <item x="84"/>
        <item x="85"/>
        <item x="86"/>
        <item x="87"/>
        <item x="88"/>
        <item x="89"/>
        <item x="90"/>
        <item x="91"/>
        <item x="92"/>
        <item x="93"/>
        <item x="411"/>
        <item x="94"/>
        <item x="95"/>
        <item x="428"/>
        <item x="96"/>
        <item x="97"/>
        <item x="98"/>
        <item x="99"/>
        <item x="100"/>
        <item x="101"/>
        <item x="102"/>
        <item x="103"/>
        <item x="104"/>
        <item x="412"/>
        <item x="452"/>
        <item x="453"/>
        <item x="454"/>
        <item x="105"/>
        <item x="106"/>
        <item x="107"/>
        <item x="108"/>
        <item x="109"/>
        <item x="110"/>
        <item x="111"/>
        <item x="112"/>
        <item x="113"/>
        <item x="114"/>
        <item x="115"/>
        <item x="116"/>
        <item x="117"/>
        <item x="118"/>
        <item x="119"/>
        <item x="120"/>
        <item x="121"/>
        <item x="122"/>
        <item x="455"/>
        <item x="123"/>
        <item x="124"/>
        <item x="125"/>
        <item x="126"/>
        <item x="127"/>
        <item x="128"/>
        <item x="456"/>
        <item x="129"/>
        <item x="413"/>
        <item x="414"/>
        <item x="457"/>
        <item x="415"/>
        <item x="416"/>
        <item x="130"/>
        <item x="458"/>
        <item x="131"/>
        <item x="459"/>
        <item x="132"/>
        <item x="133"/>
        <item x="134"/>
        <item x="135"/>
        <item x="136"/>
        <item x="460"/>
        <item x="417"/>
        <item x="137"/>
        <item x="138"/>
        <item x="139"/>
        <item x="140"/>
        <item x="141"/>
        <item x="461"/>
        <item x="462"/>
        <item x="142"/>
        <item x="143"/>
        <item x="144"/>
        <item x="145"/>
        <item x="146"/>
        <item x="147"/>
        <item x="463"/>
        <item x="148"/>
        <item x="326"/>
        <item x="327"/>
        <item x="328"/>
        <item x="329"/>
        <item x="418"/>
        <item x="330"/>
        <item x="331"/>
        <item x="332"/>
        <item x="419"/>
        <item x="420"/>
        <item x="333"/>
        <item x="334"/>
        <item x="335"/>
        <item x="336"/>
        <item x="337"/>
        <item x="338"/>
        <item x="339"/>
        <item x="340"/>
        <item x="341"/>
        <item x="342"/>
        <item x="343"/>
        <item x="344"/>
        <item x="345"/>
        <item x="346"/>
        <item x="347"/>
        <item x="348"/>
        <item x="349"/>
        <item x="350"/>
        <item x="351"/>
        <item x="352"/>
        <item x="353"/>
        <item x="354"/>
        <item x="421"/>
        <item x="355"/>
        <item x="356"/>
        <item x="357"/>
        <item x="358"/>
        <item x="359"/>
        <item x="422"/>
        <item x="360"/>
        <item x="361"/>
        <item x="362"/>
        <item x="363"/>
        <item x="364"/>
        <item x="365"/>
        <item x="366"/>
        <item x="464"/>
        <item x="367"/>
        <item x="368"/>
        <item x="369"/>
        <item x="370"/>
        <item x="371"/>
        <item x="372"/>
        <item x="373"/>
        <item x="374"/>
        <item x="375"/>
        <item x="376"/>
        <item x="465"/>
        <item x="377"/>
        <item x="378"/>
        <item x="379"/>
        <item x="380"/>
        <item x="381"/>
        <item x="382"/>
        <item x="383"/>
        <item x="384"/>
        <item x="385"/>
        <item x="466"/>
        <item x="467"/>
        <item x="386"/>
        <item x="387"/>
        <item x="423"/>
        <item x="388"/>
        <item x="389"/>
        <item x="390"/>
        <item x="391"/>
        <item x="392"/>
        <item x="393"/>
        <item x="468"/>
        <item x="149"/>
        <item x="473"/>
        <item x="150"/>
        <item x="151"/>
        <item x="152"/>
        <item x="153"/>
        <item x="154"/>
        <item x="155"/>
        <item x="156"/>
        <item x="157"/>
        <item x="158"/>
        <item x="159"/>
        <item x="424"/>
        <item x="160"/>
        <item x="429"/>
        <item x="161"/>
        <item x="162"/>
        <item x="163"/>
        <item x="164"/>
        <item x="165"/>
        <item x="166"/>
        <item x="167"/>
        <item x="469"/>
        <item x="168"/>
        <item x="169"/>
        <item x="170"/>
        <item x="171"/>
        <item x="172"/>
        <item x="173"/>
        <item x="430"/>
        <item x="470"/>
        <item x="174"/>
        <item x="425"/>
        <item x="175"/>
        <item x="176"/>
        <item x="177"/>
        <item x="178"/>
        <item x="179"/>
        <item x="180"/>
        <item x="181"/>
        <item x="182"/>
        <item x="183"/>
        <item x="184"/>
        <item x="185"/>
        <item x="186"/>
        <item x="187"/>
        <item x="188"/>
        <item x="189"/>
        <item x="426"/>
        <item x="190"/>
        <item x="191"/>
        <item x="192"/>
        <item x="193"/>
        <item x="194"/>
        <item x="195"/>
        <item x="196"/>
        <item x="197"/>
        <item x="198"/>
        <item x="199"/>
        <item x="200"/>
        <item x="201"/>
        <item x="202"/>
        <item x="203"/>
        <item x="204"/>
        <item x="431"/>
        <item x="205"/>
        <item x="206"/>
        <item x="207"/>
        <item x="432"/>
        <item x="208"/>
        <item x="209"/>
        <item x="210"/>
        <item x="211"/>
        <item x="212"/>
        <item x="213"/>
        <item x="43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434"/>
        <item x="302"/>
        <item x="303"/>
        <item x="304"/>
        <item x="305"/>
        <item x="427"/>
        <item x="306"/>
        <item x="307"/>
        <item x="308"/>
        <item x="309"/>
        <item x="310"/>
        <item x="311"/>
        <item x="312"/>
        <item x="313"/>
        <item x="435"/>
        <item x="314"/>
        <item x="315"/>
        <item x="316"/>
        <item x="317"/>
        <item x="436"/>
        <item x="318"/>
        <item x="319"/>
        <item x="320"/>
        <item x="321"/>
        <item x="322"/>
        <item x="323"/>
        <item x="324"/>
        <item x="325"/>
        <item x="474"/>
        <item t="default"/>
      </items>
      <autoSortScope>
        <pivotArea dataOnly="0" outline="0" fieldPosition="0">
          <references count="2">
            <reference field="4294967294" count="1" selected="0">
              <x v="0"/>
            </reference>
            <reference field="13" count="1" selected="0">
              <x v="2"/>
            </reference>
          </references>
        </pivotArea>
      </autoSortScope>
    </pivotField>
    <pivotField showAll="0"/>
    <pivotField showAll="0"/>
    <pivotField showAll="0"/>
    <pivotField showAll="0"/>
    <pivotField axis="axisRow" showAll="0" sortType="descending">
      <items count="32">
        <item x="10"/>
        <item x="17"/>
        <item x="19"/>
        <item x="11"/>
        <item x="4"/>
        <item x="15"/>
        <item x="1"/>
        <item x="0"/>
        <item x="16"/>
        <item x="18"/>
        <item x="6"/>
        <item x="9"/>
        <item x="2"/>
        <item x="13"/>
        <item x="3"/>
        <item x="5"/>
        <item x="7"/>
        <item x="29"/>
        <item x="8"/>
        <item x="12"/>
        <item x="14"/>
        <item x="20"/>
        <item x="21"/>
        <item x="22"/>
        <item x="23"/>
        <item x="24"/>
        <item x="26"/>
        <item x="27"/>
        <item x="28"/>
        <item x="25"/>
        <item x="30"/>
        <item t="default"/>
      </items>
      <autoSortScope>
        <pivotArea dataOnly="0" outline="0" fieldPosition="0">
          <references count="2">
            <reference field="4294967294" count="1" selected="0">
              <x v="0"/>
            </reference>
            <reference field="13" count="1" selected="0">
              <x v="2"/>
            </reference>
          </references>
        </pivotArea>
      </autoSortScope>
    </pivotField>
    <pivotField showAll="0"/>
    <pivotField showAll="0"/>
    <pivotField dataField="1" showAll="0"/>
    <pivotField showAll="0"/>
    <pivotField axis="axisCol" showAll="0">
      <items count="5">
        <item x="0"/>
        <item x="1"/>
        <item x="2"/>
        <item x="3"/>
        <item t="default"/>
      </items>
    </pivotField>
    <pivotField showAll="0"/>
    <pivotField showAll="0"/>
    <pivotField showAll="0"/>
  </pivotFields>
  <rowFields count="1">
    <field x="8"/>
  </rowFields>
  <rowItems count="32">
    <i>
      <x v="25"/>
    </i>
    <i>
      <x v="23"/>
    </i>
    <i>
      <x v="18"/>
    </i>
    <i>
      <x v="12"/>
    </i>
    <i>
      <x v="28"/>
    </i>
    <i>
      <x v="11"/>
    </i>
    <i>
      <x v="24"/>
    </i>
    <i>
      <x v="27"/>
    </i>
    <i>
      <x v="4"/>
    </i>
    <i>
      <x v="14"/>
    </i>
    <i>
      <x v="22"/>
    </i>
    <i>
      <x v="20"/>
    </i>
    <i>
      <x v="15"/>
    </i>
    <i>
      <x v="13"/>
    </i>
    <i>
      <x v="29"/>
    </i>
    <i>
      <x v="1"/>
    </i>
    <i>
      <x v="2"/>
    </i>
    <i>
      <x v="10"/>
    </i>
    <i>
      <x v="26"/>
    </i>
    <i>
      <x/>
    </i>
    <i>
      <x v="16"/>
    </i>
    <i>
      <x v="21"/>
    </i>
    <i>
      <x v="7"/>
    </i>
    <i>
      <x v="19"/>
    </i>
    <i>
      <x v="5"/>
    </i>
    <i>
      <x v="6"/>
    </i>
    <i>
      <x v="8"/>
    </i>
    <i>
      <x v="17"/>
    </i>
    <i>
      <x v="9"/>
    </i>
    <i>
      <x v="30"/>
    </i>
    <i>
      <x v="3"/>
    </i>
    <i t="grand">
      <x/>
    </i>
  </rowItems>
  <colFields count="1">
    <field x="13"/>
  </colFields>
  <colItems count="5">
    <i>
      <x/>
    </i>
    <i>
      <x v="1"/>
    </i>
    <i>
      <x v="2"/>
    </i>
    <i>
      <x v="3"/>
    </i>
    <i t="grand">
      <x/>
    </i>
  </colItems>
  <dataFields count="1">
    <dataField name="Soma de V. Saldo Custo Médio" fld="11" baseField="0" baseItem="0" numFmtId="173"/>
  </dataFields>
  <formats count="5">
    <format dxfId="24">
      <pivotArea outline="0" collapsedLevelsAreSubtotals="1" fieldPosition="0"/>
    </format>
    <format dxfId="23">
      <pivotArea field="13" type="button" dataOnly="0" labelOnly="1" outline="0" axis="axisCol" fieldPosition="0"/>
    </format>
    <format dxfId="22">
      <pivotArea type="topRight" dataOnly="0" labelOnly="1" outline="0" fieldPosition="0"/>
    </format>
    <format dxfId="21">
      <pivotArea dataOnly="0" labelOnly="1" fieldPosition="0">
        <references count="1">
          <reference field="13" count="0"/>
        </references>
      </pivotArea>
    </format>
    <format dxfId="2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5" dT="2026-04-27T12:50:36.63" personId="{6CBD16F8-55C3-4165-98F7-9072A65D1844}" id="{291B9D18-6317-46A2-A41B-013B94AEED5E}">
    <text>Não temos nenhum equipamento com gás</text>
  </threadedComment>
</ThreadedComments>
</file>

<file path=xl/threadedComments/threadedComment2.xml><?xml version="1.0" encoding="utf-8"?>
<ThreadedComments xmlns="http://schemas.microsoft.com/office/spreadsheetml/2018/threadedcomments" xmlns:x="http://schemas.openxmlformats.org/spreadsheetml/2006/main">
  <threadedComment ref="A48" dT="2026-01-15T00:44:11.78" personId="{0059BA2D-3B3C-4879-88BC-590F0699C4F8}" id="{0474AEF5-16D2-4017-8935-44AEF448BB56}">
    <text xml:space="preserve">Despesas de Vendas, Gerais e Administrativas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857B-70E5-49CF-BC30-F2A84CFDF692}">
  <sheetPr>
    <tabColor theme="6" tint="-0.249977111117893"/>
  </sheetPr>
  <dimension ref="B1:Z158"/>
  <sheetViews>
    <sheetView showGridLines="0" tabSelected="1" zoomScale="95" zoomScaleNormal="95" workbookViewId="0">
      <pane xSplit="2" ySplit="5" topLeftCell="D74" activePane="bottomRight" state="frozen"/>
      <selection pane="topRight" activeCell="B1" sqref="B1"/>
      <selection pane="bottomLeft" activeCell="A5" sqref="A5"/>
      <selection pane="bottomRight" activeCell="B95" sqref="B95"/>
    </sheetView>
  </sheetViews>
  <sheetFormatPr defaultColWidth="12.5546875" defaultRowHeight="15" customHeight="1" outlineLevelRow="1" outlineLevelCol="1"/>
  <cols>
    <col min="1" max="1" width="0.88671875" customWidth="1"/>
    <col min="2" max="2" width="43" customWidth="1"/>
    <col min="3" max="3" width="13.44140625" hidden="1" customWidth="1"/>
    <col min="4" max="4" width="15.109375" customWidth="1"/>
    <col min="5" max="5" width="7.5546875" bestFit="1" customWidth="1"/>
    <col min="6" max="6" width="12.44140625" customWidth="1"/>
    <col min="7" max="7" width="9.109375" style="896" bestFit="1" customWidth="1"/>
    <col min="8" max="8" width="12.44140625" customWidth="1"/>
    <col min="9" max="9" width="9.109375" style="896" bestFit="1" customWidth="1"/>
    <col min="10" max="18" width="12.44140625" hidden="1" customWidth="1" outlineLevel="1"/>
    <col min="19" max="19" width="6.33203125" bestFit="1" customWidth="1" collapsed="1"/>
    <col min="20" max="20" width="12.44140625" hidden="1" customWidth="1"/>
    <col min="21" max="21" width="1.44140625" hidden="1" customWidth="1"/>
    <col min="22" max="23" width="10.44140625" hidden="1" customWidth="1"/>
    <col min="24" max="24" width="9.44140625" hidden="1" customWidth="1"/>
    <col min="25" max="25" width="99.6640625" bestFit="1" customWidth="1"/>
    <col min="26" max="26" width="12.44140625" customWidth="1"/>
  </cols>
  <sheetData>
    <row r="1" spans="2:25" ht="21" customHeight="1">
      <c r="B1" s="73"/>
      <c r="C1" s="74"/>
      <c r="D1" s="1014" t="s">
        <v>1467</v>
      </c>
      <c r="E1" s="1014"/>
      <c r="F1" s="1014"/>
      <c r="G1" s="1014"/>
      <c r="H1" s="1014"/>
      <c r="I1" s="1014"/>
      <c r="J1" s="1014"/>
      <c r="K1" s="1014"/>
      <c r="L1" s="1014"/>
      <c r="M1" s="1014"/>
      <c r="N1" s="1014"/>
      <c r="O1" s="1014"/>
      <c r="P1" s="1014"/>
      <c r="Q1" s="1014"/>
      <c r="R1" s="1014"/>
      <c r="S1" s="1014"/>
      <c r="T1" s="1014"/>
      <c r="U1" s="1"/>
      <c r="V1" s="76"/>
    </row>
    <row r="2" spans="2:25" ht="8.25" customHeight="1">
      <c r="B2" s="73"/>
      <c r="C2" s="74"/>
      <c r="D2" s="341"/>
      <c r="E2" s="341"/>
      <c r="F2" s="341"/>
      <c r="G2" s="923"/>
      <c r="H2" s="341"/>
      <c r="I2" s="923"/>
      <c r="J2" s="341"/>
      <c r="K2" s="341"/>
      <c r="L2" s="341"/>
      <c r="M2" s="341"/>
      <c r="N2" s="341"/>
      <c r="O2" s="341"/>
      <c r="P2" s="341"/>
      <c r="Q2" s="341"/>
      <c r="R2" s="341"/>
      <c r="S2" s="341"/>
      <c r="T2" s="341"/>
      <c r="U2" s="1"/>
      <c r="V2" s="76"/>
    </row>
    <row r="3" spans="2:25" ht="27.75" customHeight="1">
      <c r="B3" s="73"/>
      <c r="C3" s="74"/>
      <c r="D3" s="341"/>
      <c r="E3" s="341"/>
      <c r="F3" s="341"/>
      <c r="G3" s="923"/>
      <c r="H3" s="341"/>
      <c r="I3" s="923"/>
      <c r="J3" s="341"/>
      <c r="K3" s="341"/>
      <c r="L3" s="341"/>
      <c r="M3" s="341"/>
      <c r="N3" s="341"/>
      <c r="O3" s="341"/>
      <c r="P3" s="341"/>
      <c r="Q3" s="341"/>
      <c r="R3" s="341"/>
      <c r="S3" s="341"/>
      <c r="T3" s="341"/>
      <c r="U3" s="1"/>
      <c r="V3" s="76"/>
    </row>
    <row r="4" spans="2:25" ht="7.5" customHeight="1">
      <c r="B4" s="78"/>
      <c r="C4" s="79"/>
      <c r="D4" s="80"/>
      <c r="E4" s="80"/>
      <c r="F4" s="81"/>
      <c r="G4" s="924"/>
      <c r="H4" s="81"/>
      <c r="I4" s="924"/>
      <c r="J4" s="81"/>
      <c r="K4" s="81"/>
      <c r="L4" s="81"/>
      <c r="M4" s="81"/>
      <c r="N4" s="81"/>
      <c r="O4" s="81"/>
      <c r="P4" s="81"/>
      <c r="Q4" s="81"/>
      <c r="R4" s="81"/>
      <c r="S4" s="74"/>
      <c r="T4" s="82"/>
      <c r="U4" s="1"/>
      <c r="V4" s="76"/>
    </row>
    <row r="5" spans="2:25" ht="12.75" customHeight="1">
      <c r="B5" s="342" t="s">
        <v>53</v>
      </c>
      <c r="C5" s="343" t="s">
        <v>54</v>
      </c>
      <c r="D5" s="483" t="s">
        <v>714</v>
      </c>
      <c r="E5" s="949" t="s">
        <v>2351</v>
      </c>
      <c r="F5" s="483" t="s">
        <v>715</v>
      </c>
      <c r="G5" s="949" t="s">
        <v>2351</v>
      </c>
      <c r="H5" s="483" t="s">
        <v>716</v>
      </c>
      <c r="I5" s="949" t="s">
        <v>2351</v>
      </c>
      <c r="J5" s="483" t="s">
        <v>717</v>
      </c>
      <c r="K5" s="483" t="s">
        <v>718</v>
      </c>
      <c r="L5" s="483" t="s">
        <v>719</v>
      </c>
      <c r="M5" s="483" t="s">
        <v>720</v>
      </c>
      <c r="N5" s="483" t="s">
        <v>721</v>
      </c>
      <c r="O5" s="483" t="s">
        <v>722</v>
      </c>
      <c r="P5" s="483" t="s">
        <v>723</v>
      </c>
      <c r="Q5" s="483" t="s">
        <v>724</v>
      </c>
      <c r="R5" s="483" t="s">
        <v>725</v>
      </c>
      <c r="S5" s="74"/>
      <c r="T5" s="345" t="s">
        <v>56</v>
      </c>
      <c r="U5" s="85"/>
      <c r="V5" s="86"/>
      <c r="Y5" s="957" t="s">
        <v>2339</v>
      </c>
    </row>
    <row r="6" spans="2:25" ht="5.25" hidden="1" customHeight="1">
      <c r="B6" s="87"/>
      <c r="C6" s="76"/>
      <c r="D6" s="88"/>
      <c r="E6" s="88"/>
      <c r="F6" s="88"/>
      <c r="G6" s="921"/>
      <c r="H6" s="88"/>
      <c r="I6" s="921"/>
      <c r="J6" s="88"/>
      <c r="K6" s="88"/>
      <c r="L6" s="88"/>
      <c r="M6" s="88"/>
      <c r="N6" s="88"/>
      <c r="O6" s="88"/>
      <c r="P6" s="88"/>
      <c r="Q6" s="88"/>
      <c r="R6" s="88"/>
      <c r="S6" s="74"/>
      <c r="T6" s="89"/>
      <c r="U6" s="1"/>
      <c r="V6" s="76"/>
    </row>
    <row r="7" spans="2:25" ht="12.75" hidden="1" customHeight="1">
      <c r="B7" s="90" t="s">
        <v>12</v>
      </c>
      <c r="C7" s="91" t="s">
        <v>57</v>
      </c>
      <c r="D7" s="92">
        <v>4761</v>
      </c>
      <c r="E7" s="92"/>
      <c r="F7" s="92"/>
      <c r="G7" s="925"/>
      <c r="H7" s="92"/>
      <c r="I7" s="925"/>
      <c r="J7" s="92"/>
      <c r="K7" s="92"/>
      <c r="L7" s="92"/>
      <c r="M7" s="92"/>
      <c r="N7" s="92"/>
      <c r="O7" s="92"/>
      <c r="P7" s="92"/>
      <c r="Q7" s="92"/>
      <c r="R7" s="92"/>
      <c r="S7" s="74"/>
      <c r="T7" s="93">
        <v>91427.812214999998</v>
      </c>
      <c r="U7" s="94"/>
      <c r="V7" s="95"/>
    </row>
    <row r="8" spans="2:25" ht="13.5" hidden="1" customHeight="1">
      <c r="B8" s="96" t="s">
        <v>58</v>
      </c>
      <c r="C8" s="97" t="s">
        <v>57</v>
      </c>
      <c r="D8" s="98">
        <v>292</v>
      </c>
      <c r="E8" s="98"/>
      <c r="F8" s="98"/>
      <c r="G8" s="926"/>
      <c r="H8" s="98"/>
      <c r="I8" s="926"/>
      <c r="J8" s="98"/>
      <c r="K8" s="98"/>
      <c r="L8" s="98"/>
      <c r="M8" s="98"/>
      <c r="N8" s="98"/>
      <c r="O8" s="98"/>
      <c r="P8" s="98"/>
      <c r="Q8" s="98"/>
      <c r="R8" s="98"/>
      <c r="S8" s="74"/>
      <c r="T8" s="98">
        <v>300</v>
      </c>
      <c r="U8" s="99"/>
      <c r="V8" s="100"/>
    </row>
    <row r="9" spans="2:25" ht="4.5" customHeight="1">
      <c r="B9" s="78"/>
      <c r="C9" s="79"/>
      <c r="D9" s="101"/>
      <c r="E9" s="101"/>
      <c r="F9" s="101"/>
      <c r="G9" s="927"/>
      <c r="H9" s="101"/>
      <c r="I9" s="927"/>
      <c r="J9" s="101"/>
      <c r="K9" s="101"/>
      <c r="L9" s="101"/>
      <c r="M9" s="101"/>
      <c r="N9" s="101"/>
      <c r="O9" s="101"/>
      <c r="P9" s="101"/>
      <c r="Q9" s="101"/>
      <c r="R9" s="101"/>
      <c r="S9" s="74"/>
      <c r="T9" s="102"/>
      <c r="U9" s="99"/>
      <c r="V9" s="100"/>
    </row>
    <row r="10" spans="2:25" ht="13.5" hidden="1" customHeight="1">
      <c r="B10" s="103" t="s">
        <v>59</v>
      </c>
      <c r="C10" s="104" t="s">
        <v>60</v>
      </c>
      <c r="D10" s="105"/>
      <c r="E10" s="902"/>
      <c r="F10" s="105"/>
      <c r="G10" s="928"/>
      <c r="H10" s="105"/>
      <c r="I10" s="928"/>
      <c r="J10" s="105"/>
      <c r="K10" s="105"/>
      <c r="L10" s="105"/>
      <c r="M10" s="105"/>
      <c r="N10" s="105"/>
      <c r="O10" s="105"/>
      <c r="P10" s="105"/>
      <c r="Q10" s="105"/>
      <c r="R10" s="105"/>
      <c r="S10" s="74"/>
      <c r="T10" s="106">
        <v>27428343.664500002</v>
      </c>
      <c r="U10" s="1"/>
      <c r="V10" s="107"/>
    </row>
    <row r="11" spans="2:25" ht="13.5" customHeight="1">
      <c r="B11" s="500" t="s">
        <v>61</v>
      </c>
      <c r="C11" s="346"/>
      <c r="D11" s="344">
        <f>SUM(D12:D17)-D12</f>
        <v>211614.21</v>
      </c>
      <c r="E11" s="950">
        <f>SUM(E13:E17)</f>
        <v>1</v>
      </c>
      <c r="F11" s="344">
        <f>SUM(F12:F17)-F12</f>
        <v>260183.47</v>
      </c>
      <c r="G11" s="946">
        <f>SUM(G13:G14)</f>
        <v>1</v>
      </c>
      <c r="H11" s="344">
        <f>SUM(H12:H14)-H12</f>
        <v>401985.89</v>
      </c>
      <c r="I11" s="946">
        <f>SUM(I13:I14)</f>
        <v>1</v>
      </c>
      <c r="J11" s="344">
        <f t="shared" ref="J11:R11" si="0">SUM(J13:J17)</f>
        <v>0</v>
      </c>
      <c r="K11" s="344">
        <f t="shared" si="0"/>
        <v>0</v>
      </c>
      <c r="L11" s="344">
        <f t="shared" si="0"/>
        <v>0</v>
      </c>
      <c r="M11" s="344">
        <f t="shared" si="0"/>
        <v>0</v>
      </c>
      <c r="N11" s="344">
        <f t="shared" si="0"/>
        <v>0</v>
      </c>
      <c r="O11" s="344">
        <f t="shared" si="0"/>
        <v>0</v>
      </c>
      <c r="P11" s="344">
        <f t="shared" si="0"/>
        <v>0</v>
      </c>
      <c r="Q11" s="344">
        <f t="shared" si="0"/>
        <v>0</v>
      </c>
      <c r="R11" s="344">
        <f t="shared" si="0"/>
        <v>0</v>
      </c>
      <c r="S11" s="74"/>
      <c r="T11" s="344">
        <v>27428343.664500002</v>
      </c>
      <c r="U11" s="1"/>
      <c r="V11" s="347">
        <f>SUM(V13:V17)</f>
        <v>0.34399999999999997</v>
      </c>
      <c r="W11" s="336"/>
      <c r="Y11" s="906"/>
    </row>
    <row r="12" spans="2:25" ht="15" customHeight="1">
      <c r="B12" s="643" t="s">
        <v>136</v>
      </c>
      <c r="C12" s="644"/>
      <c r="D12" s="645">
        <v>24239</v>
      </c>
      <c r="E12" s="948">
        <f>D12/D$11</f>
        <v>0.11454334753795599</v>
      </c>
      <c r="F12" s="645">
        <v>29204.66</v>
      </c>
      <c r="G12" s="947">
        <f>F12/F$11</f>
        <v>0.11224640827489925</v>
      </c>
      <c r="H12" s="645">
        <v>46878.239999999998</v>
      </c>
      <c r="I12" s="948">
        <f>H12/H$11</f>
        <v>0.11661663049914513</v>
      </c>
      <c r="J12" s="646"/>
      <c r="K12" s="646"/>
      <c r="L12" s="646"/>
      <c r="M12" s="646"/>
      <c r="N12" s="646"/>
      <c r="O12" s="646"/>
      <c r="P12" s="646"/>
      <c r="Q12" s="646"/>
      <c r="R12" s="646"/>
      <c r="S12" s="74"/>
      <c r="T12" s="110">
        <v>0</v>
      </c>
      <c r="U12" s="1"/>
      <c r="V12" s="111"/>
      <c r="Y12" s="906"/>
    </row>
    <row r="13" spans="2:25" ht="13.5" customHeight="1">
      <c r="B13" s="641" t="s">
        <v>732</v>
      </c>
      <c r="C13" s="642" t="s">
        <v>57</v>
      </c>
      <c r="D13" s="422">
        <v>6593.74</v>
      </c>
      <c r="E13" s="948">
        <f>D13/D$11</f>
        <v>3.1159249655304339E-2</v>
      </c>
      <c r="F13" s="422">
        <f>5809.29+10718.3</f>
        <v>16527.59</v>
      </c>
      <c r="G13" s="947">
        <f>F13/F$11</f>
        <v>6.3522828717750598E-2</v>
      </c>
      <c r="H13" s="422">
        <v>23177.129999999997</v>
      </c>
      <c r="I13" s="948">
        <f>H13/H$11</f>
        <v>5.765657595593715E-2</v>
      </c>
      <c r="J13" s="422"/>
      <c r="K13" s="422"/>
      <c r="L13" s="422"/>
      <c r="M13" s="422"/>
      <c r="N13" s="422"/>
      <c r="O13" s="422"/>
      <c r="P13" s="422"/>
      <c r="Q13" s="422"/>
      <c r="R13" s="422"/>
      <c r="S13" s="74"/>
      <c r="T13" s="112">
        <v>548566.8732899999</v>
      </c>
      <c r="U13" s="1"/>
      <c r="V13" s="113">
        <v>0.02</v>
      </c>
      <c r="Y13" s="958"/>
    </row>
    <row r="14" spans="2:25" ht="13.5" customHeight="1">
      <c r="B14" s="114" t="s">
        <v>1468</v>
      </c>
      <c r="C14" s="115" t="s">
        <v>57</v>
      </c>
      <c r="D14" s="422">
        <v>205020.47</v>
      </c>
      <c r="E14" s="948">
        <f>D14/D$11</f>
        <v>0.96884075034469574</v>
      </c>
      <c r="F14" s="422">
        <f>214451.22+F12</f>
        <v>243655.88</v>
      </c>
      <c r="G14" s="947">
        <f>F14/F$11</f>
        <v>0.93647717128224939</v>
      </c>
      <c r="H14" s="422">
        <f>331930.52+H12</f>
        <v>378808.76</v>
      </c>
      <c r="I14" s="948">
        <f>H14/H$11</f>
        <v>0.94234342404406279</v>
      </c>
      <c r="J14" s="116"/>
      <c r="K14" s="116"/>
      <c r="L14" s="116"/>
      <c r="M14" s="116"/>
      <c r="N14" s="116"/>
      <c r="O14" s="116"/>
      <c r="P14" s="116"/>
      <c r="Q14" s="116"/>
      <c r="R14" s="116"/>
      <c r="S14" s="74"/>
      <c r="T14" s="116">
        <v>1919984.0565150003</v>
      </c>
      <c r="U14" s="1"/>
      <c r="V14" s="117">
        <v>7.0000000000000007E-2</v>
      </c>
      <c r="Y14" s="906"/>
    </row>
    <row r="15" spans="2:25" ht="13.5" customHeight="1">
      <c r="B15" s="114" t="s">
        <v>16</v>
      </c>
      <c r="C15" s="115" t="s">
        <v>57</v>
      </c>
      <c r="D15" s="422">
        <f>SUMIFS(B.Receita!$E:$E,B.Receita!$F:$F,'01 Base Realizado'!$B15,B.Receita!$H:$H,'01 Base Realizado'!D$5)</f>
        <v>0</v>
      </c>
      <c r="E15" s="907"/>
      <c r="F15" s="116"/>
      <c r="G15" s="929"/>
      <c r="H15" s="116"/>
      <c r="I15" s="929"/>
      <c r="J15" s="116"/>
      <c r="K15" s="116"/>
      <c r="L15" s="116"/>
      <c r="M15" s="116"/>
      <c r="N15" s="116"/>
      <c r="O15" s="116"/>
      <c r="P15" s="116"/>
      <c r="Q15" s="116"/>
      <c r="R15" s="116"/>
      <c r="S15" s="74"/>
      <c r="T15" s="116">
        <v>2742834.3664500001</v>
      </c>
      <c r="U15" s="1"/>
      <c r="V15" s="118">
        <v>0.1</v>
      </c>
      <c r="Y15" s="906"/>
    </row>
    <row r="16" spans="2:25" ht="13.5" customHeight="1">
      <c r="B16" s="114" t="s">
        <v>17</v>
      </c>
      <c r="C16" s="115" t="s">
        <v>57</v>
      </c>
      <c r="D16" s="422">
        <f>SUMIFS(B.Receita!$E:$E,B.Receita!$F:$F,'01 Base Realizado'!$B16,B.Receita!$H:$H,'01 Base Realizado'!D$5)</f>
        <v>0</v>
      </c>
      <c r="E16" s="907"/>
      <c r="F16" s="116"/>
      <c r="G16" s="929"/>
      <c r="H16" s="116"/>
      <c r="I16" s="929"/>
      <c r="J16" s="116"/>
      <c r="K16" s="116"/>
      <c r="L16" s="116"/>
      <c r="M16" s="116"/>
      <c r="N16" s="116"/>
      <c r="O16" s="116"/>
      <c r="P16" s="116"/>
      <c r="Q16" s="116"/>
      <c r="R16" s="116"/>
      <c r="S16" s="74"/>
      <c r="T16" s="116">
        <v>4114251.5496750004</v>
      </c>
      <c r="U16" s="1"/>
      <c r="V16" s="118">
        <v>0.15</v>
      </c>
      <c r="Y16" s="906"/>
    </row>
    <row r="17" spans="2:25" ht="13.5" customHeight="1">
      <c r="B17" s="114" t="s">
        <v>540</v>
      </c>
      <c r="C17" s="115" t="s">
        <v>57</v>
      </c>
      <c r="D17" s="422">
        <f>SUMIFS(B.Receita!$E:$E,B.Receita!$F:$F,'01 Base Realizado'!$B17,B.Receita!$H:$H,'01 Base Realizado'!D$5)</f>
        <v>0</v>
      </c>
      <c r="E17" s="907"/>
      <c r="F17" s="116"/>
      <c r="G17" s="929"/>
      <c r="H17" s="116"/>
      <c r="I17" s="929"/>
      <c r="J17" s="116"/>
      <c r="K17" s="640" t="s">
        <v>681</v>
      </c>
      <c r="L17" s="116"/>
      <c r="M17" s="116"/>
      <c r="N17" s="116"/>
      <c r="O17" s="116"/>
      <c r="P17" s="116"/>
      <c r="Q17" s="116"/>
      <c r="R17" s="116"/>
      <c r="S17" s="74"/>
      <c r="T17" s="122">
        <v>109713.37465799999</v>
      </c>
      <c r="U17" s="1"/>
      <c r="V17" s="123">
        <v>4.0000000000000001E-3</v>
      </c>
      <c r="W17" s="99"/>
      <c r="Y17" s="906"/>
    </row>
    <row r="18" spans="2:25" ht="3" customHeight="1">
      <c r="B18" s="420"/>
      <c r="C18" s="420"/>
      <c r="D18" s="639"/>
      <c r="E18" s="908"/>
      <c r="F18" s="420"/>
      <c r="G18" s="930"/>
      <c r="H18" s="420"/>
      <c r="I18" s="930"/>
      <c r="J18" s="420"/>
      <c r="K18" s="420"/>
      <c r="L18" s="420"/>
      <c r="M18" s="420"/>
      <c r="N18" s="420"/>
      <c r="O18" s="420"/>
      <c r="P18" s="420"/>
      <c r="Q18" s="420"/>
      <c r="R18" s="420"/>
      <c r="S18" s="74"/>
      <c r="T18" s="122"/>
      <c r="U18" s="1"/>
      <c r="V18" s="123"/>
      <c r="W18" s="99"/>
      <c r="Y18" s="906"/>
    </row>
    <row r="19" spans="2:25" ht="13.5" customHeight="1">
      <c r="B19" s="474" t="s">
        <v>62</v>
      </c>
      <c r="C19" s="343"/>
      <c r="D19" s="344">
        <f>SUM(D20:D26)</f>
        <v>-461.04</v>
      </c>
      <c r="E19" s="909"/>
      <c r="F19" s="344">
        <f>SUM(F20:F26)</f>
        <v>-819.32</v>
      </c>
      <c r="G19" s="909"/>
      <c r="H19" s="344">
        <f t="shared" ref="H19:R19" si="1">SUM(H20:H26)</f>
        <v>-2604.39</v>
      </c>
      <c r="I19" s="909"/>
      <c r="J19" s="344">
        <f t="shared" si="1"/>
        <v>0</v>
      </c>
      <c r="K19" s="344">
        <f t="shared" si="1"/>
        <v>0</v>
      </c>
      <c r="L19" s="344">
        <f t="shared" si="1"/>
        <v>0</v>
      </c>
      <c r="M19" s="344">
        <f t="shared" si="1"/>
        <v>0</v>
      </c>
      <c r="N19" s="344">
        <f t="shared" si="1"/>
        <v>0</v>
      </c>
      <c r="O19" s="344">
        <f t="shared" si="1"/>
        <v>0</v>
      </c>
      <c r="P19" s="344">
        <f t="shared" si="1"/>
        <v>0</v>
      </c>
      <c r="Q19" s="344">
        <f t="shared" si="1"/>
        <v>0</v>
      </c>
      <c r="R19" s="344">
        <f t="shared" si="1"/>
        <v>0</v>
      </c>
      <c r="S19" s="74"/>
      <c r="T19" s="344">
        <v>-2919061.2752008503</v>
      </c>
      <c r="U19" s="1"/>
      <c r="V19" s="347" t="s">
        <v>63</v>
      </c>
      <c r="W19" s="1"/>
      <c r="Y19" s="906"/>
    </row>
    <row r="20" spans="2:25" ht="15.75" hidden="1" customHeight="1" outlineLevel="1">
      <c r="B20" s="126" t="s">
        <v>64</v>
      </c>
      <c r="C20" s="127" t="s">
        <v>65</v>
      </c>
      <c r="D20" s="486">
        <f>SUMIFS('B. Despesa'!$H:$H,'B. Despesa'!$I:$I,'01 Base Realizado'!D$5,'B. Despesa'!$K:$K,'01 Base Realizado'!$B20)</f>
        <v>-461.04</v>
      </c>
      <c r="E20" s="910"/>
      <c r="F20" s="486">
        <f>SUMIFS('B. Despesa'!$H:$H,'B. Despesa'!$I:$I,'01 Base Realizado'!F$5,'B. Despesa'!$K:$K,'01 Base Realizado'!$B20)</f>
        <v>0</v>
      </c>
      <c r="G20" s="910"/>
      <c r="H20" s="486">
        <f>SUMIFS('B. Despesa'!$H$5:$H$1048576,'B. Despesa'!$I$5:$I$1048576,'01 Base Realizado'!H$5,'B. Despesa'!$K$5:$K$1048576,'01 Base Realizado'!$B20)</f>
        <v>0</v>
      </c>
      <c r="I20" s="910"/>
      <c r="J20" s="486">
        <f>SUMIFS('B. Despesa'!$H$5:$H$1048576,'B. Despesa'!$I$5:$I$1048576,'01 Base Realizado'!J$5,'B. Despesa'!$K$5:$K$1048576,'01 Base Realizado'!$B20)</f>
        <v>0</v>
      </c>
      <c r="K20" s="486">
        <f>SUMIFS('B. Despesa'!$H$5:$H$1048576,'B. Despesa'!$I$5:$I$1048576,'01 Base Realizado'!K$5,'B. Despesa'!$K$5:$K$1048576,'01 Base Realizado'!$B20)</f>
        <v>0</v>
      </c>
      <c r="L20" s="486">
        <f>SUMIFS('B. Despesa'!$H$5:$H$1048576,'B. Despesa'!$I$5:$I$1048576,'01 Base Realizado'!L$5,'B. Despesa'!$K$5:$K$1048576,'01 Base Realizado'!$B20)</f>
        <v>0</v>
      </c>
      <c r="M20" s="486">
        <f>SUMIFS('B. Despesa'!$H$5:$H$1048576,'B. Despesa'!$I$5:$I$1048576,'01 Base Realizado'!M$5,'B. Despesa'!$K$5:$K$1048576,'01 Base Realizado'!$B20)</f>
        <v>0</v>
      </c>
      <c r="N20" s="486">
        <f>SUMIFS('B. Despesa'!$H$5:$H$1048576,'B. Despesa'!$I$5:$I$1048576,'01 Base Realizado'!N$5,'B. Despesa'!$K$5:$K$1048576,'01 Base Realizado'!$B20)</f>
        <v>0</v>
      </c>
      <c r="O20" s="486">
        <f>SUMIFS('B. Despesa'!$H$5:$H$1048576,'B. Despesa'!$I$5:$I$1048576,'01 Base Realizado'!O$5,'B. Despesa'!$K$5:$K$1048576,'01 Base Realizado'!$B20)</f>
        <v>0</v>
      </c>
      <c r="P20" s="486">
        <f>SUMIFS('B. Despesa'!$H$5:$H$1048576,'B. Despesa'!$I$5:$I$1048576,'01 Base Realizado'!P$5,'B. Despesa'!$K$5:$K$1048576,'01 Base Realizado'!$B20)</f>
        <v>0</v>
      </c>
      <c r="Q20" s="486">
        <f>SUMIFS('B. Despesa'!$H$5:$H$1048576,'B. Despesa'!$I$5:$I$1048576,'01 Base Realizado'!Q$5,'B. Despesa'!$K$5:$K$1048576,'01 Base Realizado'!$B20)</f>
        <v>0</v>
      </c>
      <c r="R20" s="486">
        <f>SUMIFS('B. Despesa'!$H$5:$H$1048576,'B. Despesa'!$I$5:$I$1048576,'01 Base Realizado'!R$5,'B. Despesa'!$K$5:$K$1048576,'01 Base Realizado'!$B20)</f>
        <v>0</v>
      </c>
      <c r="S20" s="74"/>
      <c r="T20" s="128">
        <v>-1097133.7465799998</v>
      </c>
      <c r="U20" s="1"/>
      <c r="V20" s="129">
        <v>0.04</v>
      </c>
      <c r="W20" s="1"/>
      <c r="Y20" s="906"/>
    </row>
    <row r="21" spans="2:25" ht="15.75" hidden="1" customHeight="1" outlineLevel="1">
      <c r="B21" s="126" t="s">
        <v>2184</v>
      </c>
      <c r="C21" s="127" t="s">
        <v>66</v>
      </c>
      <c r="D21" s="486">
        <f>SUMIFS('B. Despesa'!$H:$H,'B. Despesa'!$I:$I,'01 Base Realizado'!D$5,'B. Despesa'!$K:$K,'01 Base Realizado'!$B21)</f>
        <v>0</v>
      </c>
      <c r="E21" s="910"/>
      <c r="F21" s="486">
        <f>SUMIFS('B. Despesa'!$H$5:$H$1048576,'B. Despesa'!$I$5:$I$1048576,'01 Base Realizado'!F$5,'B. Despesa'!$K$5:$K$1048576,'01 Base Realizado'!$B21)</f>
        <v>-819.32</v>
      </c>
      <c r="G21" s="910"/>
      <c r="H21" s="486">
        <f>SUMIFS('B. Despesa'!$H$5:$H$1048576,'B. Despesa'!$I$5:$I$1048576,'01 Base Realizado'!H$5,'B. Despesa'!$K$5:$K$1048576,'01 Base Realizado'!$B21)</f>
        <v>-929.52</v>
      </c>
      <c r="I21" s="910"/>
      <c r="J21" s="486">
        <f>SUMIFS('B. Despesa'!$H$5:$H$1048576,'B. Despesa'!$I$5:$I$1048576,'01 Base Realizado'!J$5,'B. Despesa'!$K$5:$K$1048576,'01 Base Realizado'!$B21)</f>
        <v>0</v>
      </c>
      <c r="K21" s="486">
        <f>SUMIFS('B. Despesa'!$H$5:$H$1048576,'B. Despesa'!$I$5:$I$1048576,'01 Base Realizado'!K$5,'B. Despesa'!$K$5:$K$1048576,'01 Base Realizado'!$B21)</f>
        <v>0</v>
      </c>
      <c r="L21" s="486">
        <f>SUMIFS('B. Despesa'!$H$5:$H$1048576,'B. Despesa'!$I$5:$I$1048576,'01 Base Realizado'!L$5,'B. Despesa'!$K$5:$K$1048576,'01 Base Realizado'!$B21)</f>
        <v>0</v>
      </c>
      <c r="M21" s="486">
        <f>SUMIFS('B. Despesa'!$H$5:$H$1048576,'B. Despesa'!$I$5:$I$1048576,'01 Base Realizado'!M$5,'B. Despesa'!$K$5:$K$1048576,'01 Base Realizado'!$B21)</f>
        <v>0</v>
      </c>
      <c r="N21" s="486">
        <f>SUMIFS('B. Despesa'!$H$5:$H$1048576,'B. Despesa'!$I$5:$I$1048576,'01 Base Realizado'!N$5,'B. Despesa'!$K$5:$K$1048576,'01 Base Realizado'!$B21)</f>
        <v>0</v>
      </c>
      <c r="O21" s="486">
        <f>SUMIFS('B. Despesa'!$H$5:$H$1048576,'B. Despesa'!$I$5:$I$1048576,'01 Base Realizado'!O$5,'B. Despesa'!$K$5:$K$1048576,'01 Base Realizado'!$B21)</f>
        <v>0</v>
      </c>
      <c r="P21" s="486">
        <f>SUMIFS('B. Despesa'!$H$5:$H$1048576,'B. Despesa'!$I$5:$I$1048576,'01 Base Realizado'!P$5,'B. Despesa'!$K$5:$K$1048576,'01 Base Realizado'!$B21)</f>
        <v>0</v>
      </c>
      <c r="Q21" s="486">
        <f>SUMIFS('B. Despesa'!$H$5:$H$1048576,'B. Despesa'!$I$5:$I$1048576,'01 Base Realizado'!Q$5,'B. Despesa'!$K$5:$K$1048576,'01 Base Realizado'!$B21)</f>
        <v>0</v>
      </c>
      <c r="R21" s="486">
        <f>SUMIFS('B. Despesa'!$H$5:$H$1048576,'B. Despesa'!$I$5:$I$1048576,'01 Base Realizado'!R$5,'B. Despesa'!$K$5:$K$1048576,'01 Base Realizado'!$B21)</f>
        <v>0</v>
      </c>
      <c r="S21" s="74"/>
      <c r="T21" s="116">
        <v>-822850.30993500014</v>
      </c>
      <c r="U21" s="1"/>
      <c r="V21" s="130">
        <v>0.03</v>
      </c>
      <c r="W21" s="1"/>
      <c r="Y21" s="906"/>
    </row>
    <row r="22" spans="2:25" ht="15.75" hidden="1" customHeight="1" outlineLevel="1">
      <c r="B22" s="131" t="s">
        <v>67</v>
      </c>
      <c r="C22" s="132" t="s">
        <v>68</v>
      </c>
      <c r="D22" s="486">
        <f>SUMIFS('B. Despesa'!$H:$H,'B. Despesa'!$I:$I,'01 Base Realizado'!D$5,'B. Despesa'!$K:$K,'01 Base Realizado'!$B22)</f>
        <v>0</v>
      </c>
      <c r="E22" s="910"/>
      <c r="F22" s="486">
        <f>SUMIFS('B. Despesa'!$H$5:$H$1048576,'B. Despesa'!$I$5:$I$1048576,'01 Base Realizado'!F$5,'B. Despesa'!$K$5:$K$1048576,'01 Base Realizado'!$B22)</f>
        <v>0</v>
      </c>
      <c r="G22" s="910"/>
      <c r="H22" s="486">
        <f>SUMIFS('B. Despesa'!$H$5:$H$1048576,'B. Despesa'!$I$5:$I$1048576,'01 Base Realizado'!H$5,'B. Despesa'!$K$5:$K$1048576,'01 Base Realizado'!$B22)</f>
        <v>0</v>
      </c>
      <c r="I22" s="910"/>
      <c r="J22" s="486">
        <f>SUMIFS('B. Despesa'!$H$5:$H$1048576,'B. Despesa'!$I$5:$I$1048576,'01 Base Realizado'!J$5,'B. Despesa'!$K$5:$K$1048576,'01 Base Realizado'!$B22)</f>
        <v>0</v>
      </c>
      <c r="K22" s="486">
        <f>SUMIFS('B. Despesa'!$H$5:$H$1048576,'B. Despesa'!$I$5:$I$1048576,'01 Base Realizado'!K$5,'B. Despesa'!$K$5:$K$1048576,'01 Base Realizado'!$B22)</f>
        <v>0</v>
      </c>
      <c r="L22" s="486">
        <f>SUMIFS('B. Despesa'!$H$5:$H$1048576,'B. Despesa'!$I$5:$I$1048576,'01 Base Realizado'!L$5,'B. Despesa'!$K$5:$K$1048576,'01 Base Realizado'!$B22)</f>
        <v>0</v>
      </c>
      <c r="M22" s="486">
        <f>SUMIFS('B. Despesa'!$H$5:$H$1048576,'B. Despesa'!$I$5:$I$1048576,'01 Base Realizado'!M$5,'B. Despesa'!$K$5:$K$1048576,'01 Base Realizado'!$B22)</f>
        <v>0</v>
      </c>
      <c r="N22" s="486">
        <f>SUMIFS('B. Despesa'!$H$5:$H$1048576,'B. Despesa'!$I$5:$I$1048576,'01 Base Realizado'!N$5,'B. Despesa'!$K$5:$K$1048576,'01 Base Realizado'!$B22)</f>
        <v>0</v>
      </c>
      <c r="O22" s="486">
        <f>SUMIFS('B. Despesa'!$H$5:$H$1048576,'B. Despesa'!$I$5:$I$1048576,'01 Base Realizado'!O$5,'B. Despesa'!$K$5:$K$1048576,'01 Base Realizado'!$B22)</f>
        <v>0</v>
      </c>
      <c r="P22" s="486">
        <f>SUMIFS('B. Despesa'!$H$5:$H$1048576,'B. Despesa'!$I$5:$I$1048576,'01 Base Realizado'!P$5,'B. Despesa'!$K$5:$K$1048576,'01 Base Realizado'!$B22)</f>
        <v>0</v>
      </c>
      <c r="Q22" s="486">
        <f>SUMIFS('B. Despesa'!$H$5:$H$1048576,'B. Despesa'!$I$5:$I$1048576,'01 Base Realizado'!Q$5,'B. Despesa'!$K$5:$K$1048576,'01 Base Realizado'!$B22)</f>
        <v>0</v>
      </c>
      <c r="R22" s="486">
        <f>SUMIFS('B. Despesa'!$H$5:$H$1048576,'B. Despesa'!$I$5:$I$1048576,'01 Base Realizado'!R$5,'B. Despesa'!$K$5:$K$1048576,'01 Base Realizado'!$B22)</f>
        <v>0</v>
      </c>
      <c r="S22" s="74"/>
      <c r="T22" s="116">
        <v>-178284.23381924996</v>
      </c>
      <c r="U22" s="1"/>
      <c r="V22" s="133">
        <v>6.4999999999999997E-3</v>
      </c>
      <c r="W22" s="1"/>
      <c r="Y22" s="906"/>
    </row>
    <row r="23" spans="2:25" ht="15.75" hidden="1" customHeight="1" outlineLevel="1">
      <c r="B23" s="131" t="s">
        <v>674</v>
      </c>
      <c r="C23" s="132" t="s">
        <v>70</v>
      </c>
      <c r="D23" s="486">
        <f>SUMIFS('B. Despesa'!$H:$H,'B. Despesa'!$I:$I,'01 Base Realizado'!D$5,'B. Despesa'!$K:$K,'01 Base Realizado'!$B23)</f>
        <v>0</v>
      </c>
      <c r="E23" s="910"/>
      <c r="F23" s="486">
        <f>SUMIFS('B. Despesa'!$H$5:$H$1048576,'B. Despesa'!$I$5:$I$1048576,'01 Base Realizado'!F$5,'B. Despesa'!$K$5:$K$1048576,'01 Base Realizado'!$B23)</f>
        <v>0</v>
      </c>
      <c r="G23" s="910"/>
      <c r="H23" s="486">
        <f>SUMIFS('B. Despesa'!$H$5:$H$1048576,'B. Despesa'!$I$5:$I$1048576,'01 Base Realizado'!H$5,'B. Despesa'!$K$5:$K$1048576,'01 Base Realizado'!$B23)</f>
        <v>0</v>
      </c>
      <c r="I23" s="910"/>
      <c r="J23" s="486">
        <f>SUMIFS('B. Despesa'!$H$5:$H$1048576,'B. Despesa'!$I$5:$I$1048576,'01 Base Realizado'!J$5,'B. Despesa'!$K$5:$K$1048576,'01 Base Realizado'!$B23)</f>
        <v>0</v>
      </c>
      <c r="K23" s="486">
        <f>SUMIFS('B. Despesa'!$H$5:$H$1048576,'B. Despesa'!$I$5:$I$1048576,'01 Base Realizado'!K$5,'B. Despesa'!$K$5:$K$1048576,'01 Base Realizado'!$B23)</f>
        <v>0</v>
      </c>
      <c r="L23" s="486">
        <f>SUMIFS('B. Despesa'!$H$5:$H$1048576,'B. Despesa'!$I$5:$I$1048576,'01 Base Realizado'!L$5,'B. Despesa'!$K$5:$K$1048576,'01 Base Realizado'!$B23)</f>
        <v>0</v>
      </c>
      <c r="M23" s="486">
        <f>SUMIFS('B. Despesa'!$H$5:$H$1048576,'B. Despesa'!$I$5:$I$1048576,'01 Base Realizado'!M$5,'B. Despesa'!$K$5:$K$1048576,'01 Base Realizado'!$B23)</f>
        <v>0</v>
      </c>
      <c r="N23" s="486">
        <f>SUMIFS('B. Despesa'!$H$5:$H$1048576,'B. Despesa'!$I$5:$I$1048576,'01 Base Realizado'!N$5,'B. Despesa'!$K$5:$K$1048576,'01 Base Realizado'!$B23)</f>
        <v>0</v>
      </c>
      <c r="O23" s="486">
        <f>SUMIFS('B. Despesa'!$H$5:$H$1048576,'B. Despesa'!$I$5:$I$1048576,'01 Base Realizado'!O$5,'B. Despesa'!$K$5:$K$1048576,'01 Base Realizado'!$B23)</f>
        <v>0</v>
      </c>
      <c r="P23" s="486">
        <f>SUMIFS('B. Despesa'!$H$5:$H$1048576,'B. Despesa'!$I$5:$I$1048576,'01 Base Realizado'!P$5,'B. Despesa'!$K$5:$K$1048576,'01 Base Realizado'!$B23)</f>
        <v>0</v>
      </c>
      <c r="Q23" s="486">
        <f>SUMIFS('B. Despesa'!$H$5:$H$1048576,'B. Despesa'!$I$5:$I$1048576,'01 Base Realizado'!Q$5,'B. Despesa'!$K$5:$K$1048576,'01 Base Realizado'!$B23)</f>
        <v>0</v>
      </c>
      <c r="R23" s="486">
        <f>SUMIFS('B. Despesa'!$H$5:$H$1048576,'B. Despesa'!$I$5:$I$1048576,'01 Base Realizado'!R$5,'B. Despesa'!$K$5:$K$1048576,'01 Base Realizado'!$B23)</f>
        <v>0</v>
      </c>
      <c r="S23" s="74"/>
      <c r="T23" s="116">
        <v>0</v>
      </c>
      <c r="U23" s="1"/>
      <c r="V23" s="133">
        <v>0</v>
      </c>
      <c r="W23" s="1"/>
      <c r="Y23" s="906"/>
    </row>
    <row r="24" spans="2:25" ht="15.75" hidden="1" customHeight="1" outlineLevel="1">
      <c r="B24" s="131" t="s">
        <v>2186</v>
      </c>
      <c r="C24" s="132" t="s">
        <v>72</v>
      </c>
      <c r="D24" s="486">
        <f>SUMIFS('B. Despesa'!$H:$H,'B. Despesa'!$I:$I,'01 Base Realizado'!D$5,'B. Despesa'!$K:$K,'01 Base Realizado'!$B24)</f>
        <v>0</v>
      </c>
      <c r="E24" s="910"/>
      <c r="F24" s="486">
        <f>SUMIFS('B. Despesa'!$H$5:$H$1048576,'B. Despesa'!$I$5:$I$1048576,'01 Base Realizado'!F$5,'B. Despesa'!$K$5:$K$1048576,'01 Base Realizado'!$B24)</f>
        <v>0</v>
      </c>
      <c r="G24" s="910"/>
      <c r="H24" s="486">
        <f>SUMIFS('B. Despesa'!$H$5:$H$1048576,'B. Despesa'!$I$5:$I$1048576,'01 Base Realizado'!H$5,'B. Despesa'!$K$5:$K$1048576,'01 Base Realizado'!$B24)</f>
        <v>-1674.87</v>
      </c>
      <c r="I24" s="910"/>
      <c r="J24" s="486">
        <f>SUMIFS('B. Despesa'!$H$5:$H$1048576,'B. Despesa'!$I$5:$I$1048576,'01 Base Realizado'!J$5,'B. Despesa'!$K$5:$K$1048576,'01 Base Realizado'!$B24)</f>
        <v>0</v>
      </c>
      <c r="K24" s="486">
        <f>SUMIFS('B. Despesa'!$H$5:$H$1048576,'B. Despesa'!$I$5:$I$1048576,'01 Base Realizado'!K$5,'B. Despesa'!$K$5:$K$1048576,'01 Base Realizado'!$B24)</f>
        <v>0</v>
      </c>
      <c r="L24" s="486">
        <f>SUMIFS('B. Despesa'!$H$5:$H$1048576,'B. Despesa'!$I$5:$I$1048576,'01 Base Realizado'!L$5,'B. Despesa'!$K$5:$K$1048576,'01 Base Realizado'!$B24)</f>
        <v>0</v>
      </c>
      <c r="M24" s="486">
        <f>SUMIFS('B. Despesa'!$H$5:$H$1048576,'B. Despesa'!$I$5:$I$1048576,'01 Base Realizado'!M$5,'B. Despesa'!$K$5:$K$1048576,'01 Base Realizado'!$B24)</f>
        <v>0</v>
      </c>
      <c r="N24" s="486">
        <f>SUMIFS('B. Despesa'!$H$5:$H$1048576,'B. Despesa'!$I$5:$I$1048576,'01 Base Realizado'!N$5,'B. Despesa'!$K$5:$K$1048576,'01 Base Realizado'!$B24)</f>
        <v>0</v>
      </c>
      <c r="O24" s="486">
        <f>SUMIFS('B. Despesa'!$H$5:$H$1048576,'B. Despesa'!$I$5:$I$1048576,'01 Base Realizado'!O$5,'B. Despesa'!$K$5:$K$1048576,'01 Base Realizado'!$B24)</f>
        <v>0</v>
      </c>
      <c r="P24" s="486">
        <f>SUMIFS('B. Despesa'!$H$5:$H$1048576,'B. Despesa'!$I$5:$I$1048576,'01 Base Realizado'!P$5,'B. Despesa'!$K$5:$K$1048576,'01 Base Realizado'!$B24)</f>
        <v>0</v>
      </c>
      <c r="Q24" s="486">
        <f>SUMIFS('B. Despesa'!$H$5:$H$1048576,'B. Despesa'!$I$5:$I$1048576,'01 Base Realizado'!Q$5,'B. Despesa'!$K$5:$K$1048576,'01 Base Realizado'!$B24)</f>
        <v>0</v>
      </c>
      <c r="R24" s="486">
        <f>SUMIFS('B. Despesa'!$H$5:$H$1048576,'B. Despesa'!$I$5:$I$1048576,'01 Base Realizado'!R$5,'B. Despesa'!$K$5:$K$1048576,'01 Base Realizado'!$B24)</f>
        <v>0</v>
      </c>
      <c r="S24" s="74"/>
      <c r="T24" s="116">
        <v>-524566.8732899999</v>
      </c>
      <c r="U24" s="1"/>
      <c r="V24" s="133">
        <v>0.08</v>
      </c>
      <c r="W24" s="351">
        <v>0.15</v>
      </c>
      <c r="Y24" s="906"/>
    </row>
    <row r="25" spans="2:25" ht="15.75" hidden="1" customHeight="1" outlineLevel="1">
      <c r="B25" s="131"/>
      <c r="C25" s="132" t="s">
        <v>74</v>
      </c>
      <c r="D25" s="486">
        <f>SUMIFS('B. Despesa'!$H:$H,'B. Despesa'!$I:$I,'01 Base Realizado'!D$5,'B. Despesa'!$K:$K,'01 Base Realizado'!$B25)</f>
        <v>0</v>
      </c>
      <c r="E25" s="910"/>
      <c r="F25" s="486">
        <f>SUMIFS('B. Despesa'!$H$5:$H$1048576,'B. Despesa'!$I$5:$I$1048576,'01 Base Realizado'!F$5,'B. Despesa'!$K$5:$K$1048576,'01 Base Realizado'!$B25)</f>
        <v>0</v>
      </c>
      <c r="G25" s="910"/>
      <c r="H25" s="486">
        <f>SUMIFS('B. Despesa'!$H$5:$H$1048576,'B. Despesa'!$I$5:$I$1048576,'01 Base Realizado'!H$5,'B. Despesa'!$K$5:$K$1048576,'01 Base Realizado'!$B25)</f>
        <v>0</v>
      </c>
      <c r="I25" s="910"/>
      <c r="J25" s="486">
        <f>SUMIFS('B. Despesa'!$H$5:$H$1048576,'B. Despesa'!$I$5:$I$1048576,'01 Base Realizado'!J$5,'B. Despesa'!$K$5:$K$1048576,'01 Base Realizado'!$B25)</f>
        <v>0</v>
      </c>
      <c r="K25" s="486">
        <f>SUMIFS('B. Despesa'!$H$5:$H$1048576,'B. Despesa'!$I$5:$I$1048576,'01 Base Realizado'!K$5,'B. Despesa'!$K$5:$K$1048576,'01 Base Realizado'!$B25)</f>
        <v>0</v>
      </c>
      <c r="L25" s="486">
        <f>SUMIFS('B. Despesa'!$H$5:$H$1048576,'B. Despesa'!$I$5:$I$1048576,'01 Base Realizado'!L$5,'B. Despesa'!$K$5:$K$1048576,'01 Base Realizado'!$B25)</f>
        <v>0</v>
      </c>
      <c r="M25" s="486">
        <f>SUMIFS('B. Despesa'!$H$5:$H$1048576,'B. Despesa'!$I$5:$I$1048576,'01 Base Realizado'!M$5,'B. Despesa'!$K$5:$K$1048576,'01 Base Realizado'!$B25)</f>
        <v>0</v>
      </c>
      <c r="N25" s="486">
        <f>SUMIFS('B. Despesa'!$H$5:$H$1048576,'B. Despesa'!$I$5:$I$1048576,'01 Base Realizado'!N$5,'B. Despesa'!$K$5:$K$1048576,'01 Base Realizado'!$B25)</f>
        <v>0</v>
      </c>
      <c r="O25" s="486">
        <f>SUMIFS('B. Despesa'!$H$5:$H$1048576,'B. Despesa'!$I$5:$I$1048576,'01 Base Realizado'!O$5,'B. Despesa'!$K$5:$K$1048576,'01 Base Realizado'!$B25)</f>
        <v>0</v>
      </c>
      <c r="P25" s="486">
        <f>SUMIFS('B. Despesa'!$H$5:$H$1048576,'B. Despesa'!$I$5:$I$1048576,'01 Base Realizado'!P$5,'B. Despesa'!$K$5:$K$1048576,'01 Base Realizado'!$B25)</f>
        <v>0</v>
      </c>
      <c r="Q25" s="486">
        <f>SUMIFS('B. Despesa'!$H$5:$H$1048576,'B. Despesa'!$I$5:$I$1048576,'01 Base Realizado'!Q$5,'B. Despesa'!$K$5:$K$1048576,'01 Base Realizado'!$B25)</f>
        <v>0</v>
      </c>
      <c r="R25" s="486">
        <f>SUMIFS('B. Despesa'!$H$5:$H$1048576,'B. Despesa'!$I$5:$I$1048576,'01 Base Realizado'!R$5,'B. Despesa'!$K$5:$K$1048576,'01 Base Realizado'!$B25)</f>
        <v>0</v>
      </c>
      <c r="S25" s="74"/>
      <c r="T25" s="116">
        <v>-296226.11157659994</v>
      </c>
      <c r="U25" s="1"/>
      <c r="V25" s="133">
        <v>0.12</v>
      </c>
      <c r="W25" s="352">
        <v>0.09</v>
      </c>
      <c r="Y25" s="906"/>
    </row>
    <row r="26" spans="2:25" ht="15.75" hidden="1" customHeight="1" outlineLevel="1">
      <c r="B26" s="134" t="s">
        <v>71</v>
      </c>
      <c r="C26" s="135" t="s">
        <v>75</v>
      </c>
      <c r="D26" s="486">
        <f>SUMIFS('B. Despesa'!$H:$H,'B. Despesa'!$I:$I,'01 Base Realizado'!D$5,'B. Despesa'!$K:$K,'01 Base Realizado'!$B26)</f>
        <v>0</v>
      </c>
      <c r="E26" s="910"/>
      <c r="F26" s="116">
        <v>0</v>
      </c>
      <c r="G26" s="929"/>
      <c r="H26" s="116">
        <v>0</v>
      </c>
      <c r="I26" s="929"/>
      <c r="J26" s="116">
        <v>0</v>
      </c>
      <c r="K26" s="116">
        <v>0</v>
      </c>
      <c r="L26" s="116">
        <v>0</v>
      </c>
      <c r="M26" s="116">
        <v>0</v>
      </c>
      <c r="N26" s="116">
        <v>0</v>
      </c>
      <c r="O26" s="116">
        <v>0</v>
      </c>
      <c r="P26" s="116">
        <v>0</v>
      </c>
      <c r="Q26" s="116">
        <v>0</v>
      </c>
      <c r="R26" s="116">
        <v>0</v>
      </c>
      <c r="S26" s="74"/>
      <c r="T26" s="116">
        <v>0</v>
      </c>
      <c r="U26" s="1"/>
      <c r="V26" s="136">
        <v>0</v>
      </c>
      <c r="W26" s="137"/>
      <c r="Y26" s="906"/>
    </row>
    <row r="27" spans="2:25" ht="15.75" hidden="1" customHeight="1" outlineLevel="1">
      <c r="B27" s="138" t="s">
        <v>76</v>
      </c>
      <c r="C27" s="139" t="s">
        <v>77</v>
      </c>
      <c r="D27" s="486">
        <f>SUMIFS('B. Despesa'!$H:$H,'B. Despesa'!$I:$I,'01 Base Realizado'!D$5,'B. Despesa'!$K:$K,'01 Base Realizado'!$B27)</f>
        <v>0</v>
      </c>
      <c r="E27" s="911"/>
      <c r="F27" s="140">
        <v>0</v>
      </c>
      <c r="G27" s="931"/>
      <c r="H27" s="140">
        <v>0</v>
      </c>
      <c r="I27" s="931"/>
      <c r="J27" s="140">
        <v>0</v>
      </c>
      <c r="K27" s="140">
        <v>0</v>
      </c>
      <c r="L27" s="140">
        <v>0</v>
      </c>
      <c r="M27" s="140">
        <v>0</v>
      </c>
      <c r="N27" s="140">
        <v>0</v>
      </c>
      <c r="O27" s="140">
        <v>0</v>
      </c>
      <c r="P27" s="140">
        <v>0</v>
      </c>
      <c r="Q27" s="140">
        <v>0</v>
      </c>
      <c r="R27" s="140">
        <v>0</v>
      </c>
      <c r="S27" s="74"/>
      <c r="T27" s="140">
        <v>0</v>
      </c>
      <c r="U27" s="1"/>
      <c r="V27" s="141">
        <v>0</v>
      </c>
      <c r="W27" s="1"/>
      <c r="Y27" s="906"/>
    </row>
    <row r="28" spans="2:25" ht="13.5" customHeight="1" collapsed="1">
      <c r="B28" s="474" t="s">
        <v>78</v>
      </c>
      <c r="C28" s="343"/>
      <c r="D28" s="344">
        <f>SUM(D29:D34)-D35</f>
        <v>40294.722300000059</v>
      </c>
      <c r="E28" s="919"/>
      <c r="F28" s="344">
        <f>SUM(F29:F34)-F35</f>
        <v>68959.921799999938</v>
      </c>
      <c r="G28" s="909"/>
      <c r="H28" s="344">
        <f>SUM(H29:H34)-H35</f>
        <v>77942.835900000064</v>
      </c>
      <c r="I28" s="909"/>
      <c r="J28" s="344">
        <f t="shared" ref="J28:R28" si="2">SUM(J29:J35)</f>
        <v>0</v>
      </c>
      <c r="K28" s="344">
        <f t="shared" si="2"/>
        <v>0</v>
      </c>
      <c r="L28" s="344">
        <f t="shared" si="2"/>
        <v>0</v>
      </c>
      <c r="M28" s="344">
        <f t="shared" si="2"/>
        <v>0</v>
      </c>
      <c r="N28" s="344">
        <f t="shared" si="2"/>
        <v>0</v>
      </c>
      <c r="O28" s="344">
        <f t="shared" si="2"/>
        <v>0</v>
      </c>
      <c r="P28" s="344">
        <f t="shared" si="2"/>
        <v>0</v>
      </c>
      <c r="Q28" s="344">
        <f t="shared" si="2"/>
        <v>0</v>
      </c>
      <c r="R28" s="344">
        <f t="shared" si="2"/>
        <v>0</v>
      </c>
      <c r="S28" s="74"/>
      <c r="T28" s="344">
        <v>-8105624.1197330412</v>
      </c>
      <c r="U28" s="1"/>
      <c r="V28" s="349">
        <f>SUM(V29:V35)</f>
        <v>0.79000000000000015</v>
      </c>
      <c r="W28" s="350">
        <v>1</v>
      </c>
      <c r="X28" s="350">
        <f>V28-W28</f>
        <v>-0.20999999999999985</v>
      </c>
      <c r="Y28" s="906"/>
    </row>
    <row r="29" spans="2:25" ht="13.5" customHeight="1" outlineLevel="1">
      <c r="B29" s="145" t="s">
        <v>29</v>
      </c>
      <c r="C29" s="144" t="s">
        <v>79</v>
      </c>
      <c r="D29" s="486">
        <f>'SALDO INICIAL DEZEMBRO'!B11</f>
        <v>141723.26880000002</v>
      </c>
      <c r="E29" s="955"/>
      <c r="F29" s="954">
        <f>-D33</f>
        <v>127034.78649999994</v>
      </c>
      <c r="G29" s="917"/>
      <c r="H29" s="486">
        <f>-F33</f>
        <v>122710.94469999998</v>
      </c>
      <c r="I29" s="917"/>
      <c r="J29" s="486">
        <f>SUMIFS('B. Despesa'!$H$5:$H$1048576,'B. Despesa'!$I$5:$I$1048576,'01 Base Realizado'!J$5,'B. Despesa'!$K$5:$K$1048576,'01 Base Realizado'!$B29)</f>
        <v>0</v>
      </c>
      <c r="K29" s="486">
        <f>SUMIFS('B. Despesa'!$H$5:$H$1048576,'B. Despesa'!$I$5:$I$1048576,'01 Base Realizado'!K$5,'B. Despesa'!$K$5:$K$1048576,'01 Base Realizado'!$B29)</f>
        <v>0</v>
      </c>
      <c r="L29" s="486">
        <f>SUMIFS('B. Despesa'!$H$5:$H$1048576,'B. Despesa'!$I$5:$I$1048576,'01 Base Realizado'!L$5,'B. Despesa'!$K$5:$K$1048576,'01 Base Realizado'!$B29)</f>
        <v>0</v>
      </c>
      <c r="M29" s="486">
        <f>SUMIFS('B. Despesa'!$H$5:$H$1048576,'B. Despesa'!$I$5:$I$1048576,'01 Base Realizado'!M$5,'B. Despesa'!$K$5:$K$1048576,'01 Base Realizado'!$B29)</f>
        <v>0</v>
      </c>
      <c r="N29" s="486">
        <f>SUMIFS('B. Despesa'!$H$5:$H$1048576,'B. Despesa'!$I$5:$I$1048576,'01 Base Realizado'!N$5,'B. Despesa'!$K$5:$K$1048576,'01 Base Realizado'!$B29)</f>
        <v>0</v>
      </c>
      <c r="O29" s="486">
        <f>SUMIFS('B. Despesa'!$H$5:$H$1048576,'B. Despesa'!$I$5:$I$1048576,'01 Base Realizado'!O$5,'B. Despesa'!$K$5:$K$1048576,'01 Base Realizado'!$B29)</f>
        <v>0</v>
      </c>
      <c r="P29" s="486">
        <f>SUMIFS('B. Despesa'!$H$5:$H$1048576,'B. Despesa'!$I$5:$I$1048576,'01 Base Realizado'!P$5,'B. Despesa'!$K$5:$K$1048576,'01 Base Realizado'!$B29)</f>
        <v>0</v>
      </c>
      <c r="Q29" s="486">
        <f>SUMIFS('B. Despesa'!$H$5:$H$1048576,'B. Despesa'!$I$5:$I$1048576,'01 Base Realizado'!Q$5,'B. Despesa'!$K$5:$K$1048576,'01 Base Realizado'!$B29)</f>
        <v>0</v>
      </c>
      <c r="R29" s="486">
        <f>SUMIFS('B. Despesa'!$H$5:$H$1048576,'B. Despesa'!$I$5:$I$1048576,'01 Base Realizado'!R$5,'B. Despesa'!$K$5:$K$1048576,'01 Base Realizado'!$B29)</f>
        <v>0</v>
      </c>
      <c r="S29" s="74"/>
      <c r="T29" s="128">
        <v>-4052812.0598665201</v>
      </c>
      <c r="U29" s="1"/>
      <c r="V29" s="130">
        <v>0.5</v>
      </c>
      <c r="W29" s="1"/>
      <c r="Y29" s="906"/>
    </row>
    <row r="30" spans="2:25" ht="13.5" customHeight="1" outlineLevel="1">
      <c r="B30" s="145" t="s">
        <v>920</v>
      </c>
      <c r="C30" s="146" t="s">
        <v>80</v>
      </c>
      <c r="D30" s="486">
        <f>-SUMIFS('B. Despesa'!$H$5:$H$1048576,'B. Despesa'!$I$5:$I$1048576,'01 Base Realizado'!D$5,'B. Despesa'!$K$5:$K$1048576,'01 Base Realizado'!$B30)</f>
        <v>27342.979999999996</v>
      </c>
      <c r="E30" s="956">
        <f>D30/D$11</f>
        <v>0.12921145512865131</v>
      </c>
      <c r="F30" s="954">
        <f>-SUMIFS('B. Despesa'!$H$5:$H$1048576,'B. Despesa'!$I$5:$I$1048576,'01 Base Realizado'!F$5,'B. Despesa'!$K$5:$K$1048576,'01 Base Realizado'!$B30)</f>
        <v>61684.239999999991</v>
      </c>
      <c r="G30" s="917">
        <f>F30/F$11</f>
        <v>0.23707978066400601</v>
      </c>
      <c r="H30" s="486">
        <f>-SUMIFS('B. Despesa'!$H$5:$H$1048576,'B. Despesa'!$I$5:$I$1048576,'01 Base Realizado'!H$5,'B. Despesa'!$K$5:$K$1048576,'01 Base Realizado'!$B30)</f>
        <v>91589.48</v>
      </c>
      <c r="I30" s="917">
        <f>H30/H$11</f>
        <v>0.2278425245224403</v>
      </c>
      <c r="J30" s="486">
        <f>SUMIFS('B. Despesa'!$H$5:$H$1048576,'B. Despesa'!$I$5:$I$1048576,'01 Base Realizado'!J$5,'B. Despesa'!$K$5:$K$1048576,'METRICS MDNA'!$B2)</f>
        <v>0</v>
      </c>
      <c r="K30" s="486">
        <f>SUMIFS('B. Despesa'!$H$5:$H$1048576,'B. Despesa'!$I$5:$I$1048576,'01 Base Realizado'!K$5,'B. Despesa'!$K$5:$K$1048576,'METRICS MDNA'!$B2)</f>
        <v>0</v>
      </c>
      <c r="L30" s="486">
        <f>SUMIFS('B. Despesa'!$H$5:$H$1048576,'B. Despesa'!$I$5:$I$1048576,'01 Base Realizado'!L$5,'B. Despesa'!$K$5:$K$1048576,'METRICS MDNA'!$B2)</f>
        <v>0</v>
      </c>
      <c r="M30" s="486">
        <f>SUMIFS('B. Despesa'!$H$5:$H$1048576,'B. Despesa'!$I$5:$I$1048576,'01 Base Realizado'!M$5,'B. Despesa'!$K$5:$K$1048576,'METRICS MDNA'!$B2)</f>
        <v>0</v>
      </c>
      <c r="N30" s="486">
        <f>SUMIFS('B. Despesa'!$H$5:$H$1048576,'B. Despesa'!$I$5:$I$1048576,'01 Base Realizado'!N$5,'B. Despesa'!$K$5:$K$1048576,'METRICS MDNA'!$B2)</f>
        <v>0</v>
      </c>
      <c r="O30" s="486">
        <f>SUMIFS('B. Despesa'!$H$5:$H$1048576,'B. Despesa'!$I$5:$I$1048576,'01 Base Realizado'!O$5,'B. Despesa'!$K$5:$K$1048576,'METRICS MDNA'!$B2)</f>
        <v>0</v>
      </c>
      <c r="P30" s="486">
        <f>SUMIFS('B. Despesa'!$H$5:$H$1048576,'B. Despesa'!$I$5:$I$1048576,'01 Base Realizado'!P$5,'B. Despesa'!$K$5:$K$1048576,'METRICS MDNA'!$B2)</f>
        <v>0</v>
      </c>
      <c r="Q30" s="486">
        <f>SUMIFS('B. Despesa'!$H$5:$H$1048576,'B. Despesa'!$I$5:$I$1048576,'01 Base Realizado'!Q$5,'B. Despesa'!$K$5:$K$1048576,'METRICS MDNA'!$B2)</f>
        <v>0</v>
      </c>
      <c r="R30" s="486">
        <f>SUMIFS('B. Despesa'!$H$5:$H$1048576,'B. Despesa'!$I$5:$I$1048576,'01 Base Realizado'!R$5,'B. Despesa'!$K$5:$K$1048576,'METRICS MDNA'!$B2)</f>
        <v>0</v>
      </c>
      <c r="S30" s="74"/>
      <c r="T30" s="116">
        <v>-405281.20598665206</v>
      </c>
      <c r="U30" s="1"/>
      <c r="V30" s="133">
        <v>0.05</v>
      </c>
      <c r="W30" s="1"/>
      <c r="Y30" s="906" t="s">
        <v>2359</v>
      </c>
    </row>
    <row r="31" spans="2:25" ht="13.5" customHeight="1" outlineLevel="1">
      <c r="B31" s="145" t="s">
        <v>2188</v>
      </c>
      <c r="C31" s="146"/>
      <c r="D31" s="486"/>
      <c r="E31" s="956">
        <f t="shared" ref="E31" si="3">D31/D$11</f>
        <v>0</v>
      </c>
      <c r="F31" s="954">
        <f>'TRANSF. ESTOQUE FEV '!B11</f>
        <v>8902.8199999999979</v>
      </c>
      <c r="G31" s="917">
        <f t="shared" ref="G31:I32" si="4">F31/F$11</f>
        <v>3.421746969551908E-2</v>
      </c>
      <c r="H31" s="486">
        <f>'TRANSF. ESTOQUE FEV '!E8</f>
        <v>9675.06</v>
      </c>
      <c r="I31" s="917">
        <f t="shared" si="4"/>
        <v>2.4068158213214893E-2</v>
      </c>
      <c r="J31" s="486"/>
      <c r="K31" s="486"/>
      <c r="L31" s="486"/>
      <c r="M31" s="486"/>
      <c r="N31" s="486"/>
      <c r="O31" s="486"/>
      <c r="P31" s="486"/>
      <c r="Q31" s="486"/>
      <c r="R31" s="486"/>
      <c r="S31" s="74"/>
      <c r="T31" s="116"/>
      <c r="U31" s="1"/>
      <c r="V31" s="133"/>
      <c r="W31" s="1"/>
      <c r="Y31" s="906" t="s">
        <v>2360</v>
      </c>
    </row>
    <row r="32" spans="2:25" ht="13.5" customHeight="1" outlineLevel="1">
      <c r="B32" s="145" t="s">
        <v>2189</v>
      </c>
      <c r="C32" s="146"/>
      <c r="D32" s="486"/>
      <c r="E32" s="956">
        <f t="shared" ref="E32" si="5">D32/D$11</f>
        <v>0</v>
      </c>
      <c r="F32" s="954">
        <f>-'TRANSF. ESTOQUE FEV '!B17</f>
        <v>-1110.51</v>
      </c>
      <c r="G32" s="917">
        <f>-F32/F$11</f>
        <v>4.2681804497418686E-3</v>
      </c>
      <c r="H32" s="486">
        <f>-'TRANSF. ESTOQUE FEV '!E17</f>
        <v>-98.85</v>
      </c>
      <c r="I32" s="917">
        <f t="shared" si="4"/>
        <v>-2.4590415350150721E-4</v>
      </c>
      <c r="J32" s="486"/>
      <c r="K32" s="486"/>
      <c r="L32" s="486"/>
      <c r="M32" s="486"/>
      <c r="N32" s="486"/>
      <c r="O32" s="486"/>
      <c r="P32" s="486"/>
      <c r="Q32" s="486"/>
      <c r="R32" s="486"/>
      <c r="S32" s="74"/>
      <c r="T32" s="116"/>
      <c r="U32" s="1"/>
      <c r="V32" s="133"/>
      <c r="W32" s="1"/>
      <c r="Y32" s="906" t="s">
        <v>2360</v>
      </c>
    </row>
    <row r="33" spans="2:25" ht="13.5" customHeight="1" outlineLevel="1">
      <c r="B33" s="145" t="s">
        <v>28</v>
      </c>
      <c r="C33" s="146" t="s">
        <v>81</v>
      </c>
      <c r="D33" s="486">
        <f>-SUMIFS(Inventário!$L:$L,Inventário!$N:$N,'01 Base Realizado'!D$5,Inventário!$P:$P,'01 Base Realizado'!$B33)</f>
        <v>-127034.78649999994</v>
      </c>
      <c r="E33" s="956">
        <f>-D33/D$11</f>
        <v>0.60031311933163634</v>
      </c>
      <c r="F33" s="954">
        <f>-SUMIFS(Inventário!$L:$L,Inventário!$N:$N,'01 Base Realizado'!F$5,Inventário!$P:$P,'01 Base Realizado'!$B33)</f>
        <v>-122710.94469999998</v>
      </c>
      <c r="G33" s="917">
        <f>-F33/F$11</f>
        <v>0.47163236273234416</v>
      </c>
      <c r="H33" s="486">
        <f>-SUMIFS(Inventário!$L:$L,Inventário!$N:$N,'01 Base Realizado'!H$5,Inventário!$P:$P,'01 Base Realizado'!$B33)</f>
        <v>-142103.9887999999</v>
      </c>
      <c r="I33" s="917">
        <f>-H33/H$11</f>
        <v>0.35350491729946021</v>
      </c>
      <c r="J33" s="486">
        <f>SUMIFS('B. Despesa'!$H$5:$H$1048576,'B. Despesa'!$I$5:$I$1048576,'01 Base Realizado'!J$5,'B. Despesa'!$K$5:$K$1048576,'01 Base Realizado'!$B33)</f>
        <v>0</v>
      </c>
      <c r="K33" s="486">
        <f>SUMIFS('B. Despesa'!$H$5:$H$1048576,'B. Despesa'!$I$5:$I$1048576,'01 Base Realizado'!K$5,'B. Despesa'!$K$5:$K$1048576,'01 Base Realizado'!$B33)</f>
        <v>0</v>
      </c>
      <c r="L33" s="486">
        <f>SUMIFS('B. Despesa'!$H$5:$H$1048576,'B. Despesa'!$I$5:$I$1048576,'01 Base Realizado'!L$5,'B. Despesa'!$K$5:$K$1048576,'01 Base Realizado'!$B33)</f>
        <v>0</v>
      </c>
      <c r="M33" s="486">
        <f>SUMIFS('B. Despesa'!$H$5:$H$1048576,'B. Despesa'!$I$5:$I$1048576,'01 Base Realizado'!M$5,'B. Despesa'!$K$5:$K$1048576,'01 Base Realizado'!$B33)</f>
        <v>0</v>
      </c>
      <c r="N33" s="486">
        <f>SUMIFS('B. Despesa'!$H$5:$H$1048576,'B. Despesa'!$I$5:$I$1048576,'01 Base Realizado'!N$5,'B. Despesa'!$K$5:$K$1048576,'01 Base Realizado'!$B33)</f>
        <v>0</v>
      </c>
      <c r="O33" s="486">
        <f>SUMIFS('B. Despesa'!$H$5:$H$1048576,'B. Despesa'!$I$5:$I$1048576,'01 Base Realizado'!O$5,'B. Despesa'!$K$5:$K$1048576,'01 Base Realizado'!$B33)</f>
        <v>0</v>
      </c>
      <c r="P33" s="486">
        <f>SUMIFS('B. Despesa'!$H$5:$H$1048576,'B. Despesa'!$I$5:$I$1048576,'01 Base Realizado'!P$5,'B. Despesa'!$K$5:$K$1048576,'01 Base Realizado'!$B33)</f>
        <v>0</v>
      </c>
      <c r="Q33" s="486">
        <f>SUMIFS('B. Despesa'!$H$5:$H$1048576,'B. Despesa'!$I$5:$I$1048576,'01 Base Realizado'!Q$5,'B. Despesa'!$K$5:$K$1048576,'01 Base Realizado'!$B33)</f>
        <v>0</v>
      </c>
      <c r="R33" s="486">
        <f>SUMIFS('B. Despesa'!$H$5:$H$1048576,'B. Despesa'!$I$5:$I$1048576,'01 Base Realizado'!R$5,'B. Despesa'!$K$5:$K$1048576,'01 Base Realizado'!$B33)</f>
        <v>0</v>
      </c>
      <c r="S33" s="74"/>
      <c r="T33" s="116">
        <v>-1215843.6179599559</v>
      </c>
      <c r="U33" s="1"/>
      <c r="V33" s="133">
        <v>0.15</v>
      </c>
      <c r="W33" s="1"/>
      <c r="Y33" s="906" t="s">
        <v>2358</v>
      </c>
    </row>
    <row r="34" spans="2:25" ht="13.5" customHeight="1" outlineLevel="1">
      <c r="B34" s="145" t="s">
        <v>921</v>
      </c>
      <c r="C34" s="146" t="s">
        <v>82</v>
      </c>
      <c r="D34" s="486"/>
      <c r="E34" s="910"/>
      <c r="F34" s="486"/>
      <c r="G34" s="910"/>
      <c r="H34" s="486">
        <f>SUMIFS('B. Despesa'!$H$5:$H$1048576,'B. Despesa'!$I$5:$I$1048576,'01 Base Realizado'!H$5,'B. Despesa'!$K$5:$K$1048576,'01 Base Realizado'!$B34)</f>
        <v>0</v>
      </c>
      <c r="I34" s="910"/>
      <c r="J34" s="486">
        <f>SUMIFS('B. Despesa'!$H$5:$H$1048576,'B. Despesa'!$I$5:$I$1048576,'01 Base Realizado'!J$5,'B. Despesa'!$K$5:$K$1048576,'01 Base Realizado'!$B34)</f>
        <v>0</v>
      </c>
      <c r="K34" s="486">
        <f>SUMIFS('B. Despesa'!$H$5:$H$1048576,'B. Despesa'!$I$5:$I$1048576,'01 Base Realizado'!K$5,'B. Despesa'!$K$5:$K$1048576,'01 Base Realizado'!$B34)</f>
        <v>0</v>
      </c>
      <c r="L34" s="486">
        <f>SUMIFS('B. Despesa'!$H$5:$H$1048576,'B. Despesa'!$I$5:$I$1048576,'01 Base Realizado'!L$5,'B. Despesa'!$K$5:$K$1048576,'01 Base Realizado'!$B34)</f>
        <v>0</v>
      </c>
      <c r="M34" s="486">
        <f>SUMIFS('B. Despesa'!$H$5:$H$1048576,'B. Despesa'!$I$5:$I$1048576,'01 Base Realizado'!M$5,'B. Despesa'!$K$5:$K$1048576,'01 Base Realizado'!$B34)</f>
        <v>0</v>
      </c>
      <c r="N34" s="486">
        <f>SUMIFS('B. Despesa'!$H$5:$H$1048576,'B. Despesa'!$I$5:$I$1048576,'01 Base Realizado'!N$5,'B. Despesa'!$K$5:$K$1048576,'01 Base Realizado'!$B34)</f>
        <v>0</v>
      </c>
      <c r="O34" s="486">
        <f>SUMIFS('B. Despesa'!$H$5:$H$1048576,'B. Despesa'!$I$5:$I$1048576,'01 Base Realizado'!O$5,'B. Despesa'!$K$5:$K$1048576,'01 Base Realizado'!$B34)</f>
        <v>0</v>
      </c>
      <c r="P34" s="486">
        <f>SUMIFS('B. Despesa'!$H$5:$H$1048576,'B. Despesa'!$I$5:$I$1048576,'01 Base Realizado'!P$5,'B. Despesa'!$K$5:$K$1048576,'01 Base Realizado'!$B34)</f>
        <v>0</v>
      </c>
      <c r="Q34" s="486">
        <f>SUMIFS('B. Despesa'!$H$5:$H$1048576,'B. Despesa'!$I$5:$I$1048576,'01 Base Realizado'!Q$5,'B. Despesa'!$K$5:$K$1048576,'01 Base Realizado'!$B34)</f>
        <v>0</v>
      </c>
      <c r="R34" s="486">
        <f>SUMIFS('B. Despesa'!$H$5:$H$1048576,'B. Despesa'!$I$5:$I$1048576,'01 Base Realizado'!R$5,'B. Despesa'!$K$5:$K$1048576,'01 Base Realizado'!$B34)</f>
        <v>0</v>
      </c>
      <c r="S34" s="74"/>
      <c r="T34" s="116">
        <v>-405281.20598665206</v>
      </c>
      <c r="U34" s="1"/>
      <c r="V34" s="133">
        <v>0.05</v>
      </c>
      <c r="Y34" s="906"/>
    </row>
    <row r="35" spans="2:25" ht="18" customHeight="1" outlineLevel="1">
      <c r="B35" s="605" t="s">
        <v>30</v>
      </c>
      <c r="C35" s="405" t="s">
        <v>83</v>
      </c>
      <c r="D35" s="812">
        <f>-D54</f>
        <v>1736.7399999999998</v>
      </c>
      <c r="E35" s="912"/>
      <c r="F35" s="812">
        <f>-F54</f>
        <v>4840.4699999999993</v>
      </c>
      <c r="G35" s="912"/>
      <c r="H35" s="812">
        <v>3829.81</v>
      </c>
      <c r="I35" s="912"/>
      <c r="J35" s="812">
        <f>SUMIFS('B. Despesa'!$H$5:$H$1048576,'B. Despesa'!$I$5:$I$1048576,'01 Base Realizado'!J$5,'B. Despesa'!$K$5:$K$1048576,'01 Base Realizado'!$B35)</f>
        <v>0</v>
      </c>
      <c r="K35" s="812">
        <f>SUMIFS('B. Despesa'!$H$5:$H$1048576,'B. Despesa'!$I$5:$I$1048576,'01 Base Realizado'!K$5,'B. Despesa'!$K$5:$K$1048576,'01 Base Realizado'!$B35)</f>
        <v>0</v>
      </c>
      <c r="L35" s="812">
        <f>SUMIFS('B. Despesa'!$H$5:$H$1048576,'B. Despesa'!$I$5:$I$1048576,'01 Base Realizado'!L$5,'B. Despesa'!$K$5:$K$1048576,'01 Base Realizado'!$B35)</f>
        <v>0</v>
      </c>
      <c r="M35" s="812">
        <f>SUMIFS('B. Despesa'!$H$5:$H$1048576,'B. Despesa'!$I$5:$I$1048576,'01 Base Realizado'!M$5,'B. Despesa'!$K$5:$K$1048576,'01 Base Realizado'!$B35)</f>
        <v>0</v>
      </c>
      <c r="N35" s="812">
        <f>SUMIFS('B. Despesa'!$H$5:$H$1048576,'B. Despesa'!$I$5:$I$1048576,'01 Base Realizado'!N$5,'B. Despesa'!$K$5:$K$1048576,'01 Base Realizado'!$B35)</f>
        <v>0</v>
      </c>
      <c r="O35" s="812">
        <f>SUMIFS('B. Despesa'!$H$5:$H$1048576,'B. Despesa'!$I$5:$I$1048576,'01 Base Realizado'!O$5,'B. Despesa'!$K$5:$K$1048576,'01 Base Realizado'!$B35)</f>
        <v>0</v>
      </c>
      <c r="P35" s="812">
        <f>SUMIFS('B. Despesa'!$H$5:$H$1048576,'B. Despesa'!$I$5:$I$1048576,'01 Base Realizado'!P$5,'B. Despesa'!$K$5:$K$1048576,'01 Base Realizado'!$B35)</f>
        <v>0</v>
      </c>
      <c r="Q35" s="812">
        <f>SUMIFS('B. Despesa'!$H$5:$H$1048576,'B. Despesa'!$I$5:$I$1048576,'01 Base Realizado'!Q$5,'B. Despesa'!$K$5:$K$1048576,'01 Base Realizado'!$B35)</f>
        <v>0</v>
      </c>
      <c r="R35" s="812">
        <f>SUMIFS('B. Despesa'!$H$5:$H$1048576,'B. Despesa'!$I$5:$I$1048576,'01 Base Realizado'!R$5,'B. Despesa'!$K$5:$K$1048576,'01 Base Realizado'!$B35)</f>
        <v>0</v>
      </c>
      <c r="S35" s="74"/>
      <c r="T35" s="116">
        <v>-324224.96478932165</v>
      </c>
      <c r="U35" s="1"/>
      <c r="V35" s="133">
        <v>0.04</v>
      </c>
      <c r="Y35" s="906" t="s">
        <v>2361</v>
      </c>
    </row>
    <row r="36" spans="2:25" ht="7.5" customHeight="1">
      <c r="B36" s="87"/>
      <c r="C36" s="76"/>
      <c r="D36" s="76"/>
      <c r="E36" s="86"/>
      <c r="F36" s="76"/>
      <c r="G36" s="86"/>
      <c r="H36" s="76"/>
      <c r="I36" s="86"/>
      <c r="J36" s="76"/>
      <c r="K36" s="76"/>
      <c r="L36" s="76"/>
      <c r="M36" s="76"/>
      <c r="N36" s="76"/>
      <c r="O36" s="76"/>
      <c r="P36" s="76"/>
      <c r="Q36" s="76"/>
      <c r="R36" s="76"/>
      <c r="S36" s="74"/>
      <c r="T36" s="76"/>
      <c r="U36" s="1"/>
      <c r="V36" s="76"/>
      <c r="Y36" s="906"/>
    </row>
    <row r="37" spans="2:25" ht="13.5" customHeight="1">
      <c r="B37" s="815" t="s">
        <v>92</v>
      </c>
      <c r="C37" s="91"/>
      <c r="D37" s="897">
        <f>-D39/D38</f>
        <v>0.19083171851031203</v>
      </c>
      <c r="E37" s="913"/>
      <c r="F37" s="897">
        <f>-F39/F38</f>
        <v>0.26588070016615611</v>
      </c>
      <c r="G37" s="913"/>
      <c r="H37" s="897">
        <f>-H39/H38</f>
        <v>0.19515885412819589</v>
      </c>
      <c r="I37" s="913"/>
      <c r="J37" s="816"/>
      <c r="K37" s="816"/>
      <c r="L37" s="816"/>
      <c r="M37" s="816"/>
      <c r="N37" s="816"/>
      <c r="O37" s="816"/>
      <c r="P37" s="816"/>
      <c r="Q37" s="816"/>
      <c r="R37" s="816"/>
      <c r="S37" s="74"/>
      <c r="T37" s="151">
        <v>0.32</v>
      </c>
      <c r="U37" s="1"/>
      <c r="V37" s="76"/>
      <c r="Y37" s="906" t="s">
        <v>2362</v>
      </c>
    </row>
    <row r="38" spans="2:25" ht="13.5" customHeight="1">
      <c r="B38" s="817" t="s">
        <v>93</v>
      </c>
      <c r="C38" s="158"/>
      <c r="D38" s="818">
        <f>D11+D19</f>
        <v>211153.16999999998</v>
      </c>
      <c r="E38" s="914"/>
      <c r="F38" s="818">
        <f>F11+F19</f>
        <v>259364.15</v>
      </c>
      <c r="G38" s="914"/>
      <c r="H38" s="818">
        <f>H11+H19</f>
        <v>399381.5</v>
      </c>
      <c r="I38" s="914"/>
      <c r="J38" s="818">
        <f t="shared" ref="J38:R38" si="6">J11+J19</f>
        <v>0</v>
      </c>
      <c r="K38" s="818">
        <f t="shared" si="6"/>
        <v>0</v>
      </c>
      <c r="L38" s="818">
        <f t="shared" si="6"/>
        <v>0</v>
      </c>
      <c r="M38" s="818">
        <f t="shared" si="6"/>
        <v>0</v>
      </c>
      <c r="N38" s="818">
        <f t="shared" si="6"/>
        <v>0</v>
      </c>
      <c r="O38" s="818">
        <f t="shared" si="6"/>
        <v>0</v>
      </c>
      <c r="P38" s="818">
        <f t="shared" si="6"/>
        <v>0</v>
      </c>
      <c r="Q38" s="818">
        <f t="shared" si="6"/>
        <v>0</v>
      </c>
      <c r="R38" s="818">
        <f t="shared" si="6"/>
        <v>0</v>
      </c>
      <c r="S38" s="74"/>
      <c r="T38" s="152">
        <v>25330075.374165747</v>
      </c>
      <c r="U38" s="1"/>
      <c r="V38" s="76"/>
      <c r="Y38" s="906" t="s">
        <v>2340</v>
      </c>
    </row>
    <row r="39" spans="2:25" ht="13.5" customHeight="1">
      <c r="B39" s="819" t="s">
        <v>22</v>
      </c>
      <c r="C39" s="97"/>
      <c r="D39" s="820">
        <f>-D28</f>
        <v>-40294.722300000059</v>
      </c>
      <c r="E39" s="915"/>
      <c r="F39" s="820">
        <f>-F28</f>
        <v>-68959.921799999938</v>
      </c>
      <c r="G39" s="915"/>
      <c r="H39" s="820">
        <f>-H28</f>
        <v>-77942.835900000064</v>
      </c>
      <c r="I39" s="915"/>
      <c r="J39" s="820">
        <f t="shared" ref="J39:R39" si="7">-J28</f>
        <v>0</v>
      </c>
      <c r="K39" s="820">
        <f t="shared" si="7"/>
        <v>0</v>
      </c>
      <c r="L39" s="820">
        <f t="shared" si="7"/>
        <v>0</v>
      </c>
      <c r="M39" s="820">
        <f t="shared" si="7"/>
        <v>0</v>
      </c>
      <c r="N39" s="820">
        <f t="shared" si="7"/>
        <v>0</v>
      </c>
      <c r="O39" s="820">
        <f t="shared" si="7"/>
        <v>0</v>
      </c>
      <c r="P39" s="820">
        <f t="shared" si="7"/>
        <v>0</v>
      </c>
      <c r="Q39" s="820">
        <f t="shared" si="7"/>
        <v>0</v>
      </c>
      <c r="R39" s="820">
        <f t="shared" si="7"/>
        <v>0</v>
      </c>
      <c r="S39" s="74"/>
      <c r="T39" s="152">
        <v>8105624.1197330402</v>
      </c>
      <c r="U39" s="1"/>
      <c r="V39" s="76"/>
      <c r="Y39" s="906"/>
    </row>
    <row r="40" spans="2:25" ht="15" customHeight="1">
      <c r="E40" s="896"/>
      <c r="S40" s="74"/>
      <c r="Y40" s="906"/>
    </row>
    <row r="41" spans="2:25" ht="13.5" customHeight="1">
      <c r="B41" s="474" t="s">
        <v>94</v>
      </c>
      <c r="C41" s="343"/>
      <c r="D41" s="344">
        <f t="shared" ref="D41:I41" si="8">SUM(D42:D66)</f>
        <v>-50083.16</v>
      </c>
      <c r="E41" s="916">
        <f t="shared" si="8"/>
        <v>0.23718876680847367</v>
      </c>
      <c r="F41" s="344">
        <f t="shared" si="8"/>
        <v>-44395.31</v>
      </c>
      <c r="G41" s="916">
        <f t="shared" si="8"/>
        <v>0.17116980122349212</v>
      </c>
      <c r="H41" s="344">
        <f t="shared" si="8"/>
        <v>-61583.060000000005</v>
      </c>
      <c r="I41" s="916">
        <f t="shared" si="8"/>
        <v>0.15419607568202334</v>
      </c>
      <c r="J41" s="344">
        <f t="shared" ref="J41:R41" si="9">SUM(J42:J66)</f>
        <v>0</v>
      </c>
      <c r="K41" s="344">
        <f t="shared" si="9"/>
        <v>0</v>
      </c>
      <c r="L41" s="344">
        <f t="shared" si="9"/>
        <v>0</v>
      </c>
      <c r="M41" s="344">
        <f t="shared" si="9"/>
        <v>0</v>
      </c>
      <c r="N41" s="344">
        <f t="shared" si="9"/>
        <v>0</v>
      </c>
      <c r="O41" s="344">
        <f t="shared" si="9"/>
        <v>0</v>
      </c>
      <c r="P41" s="344">
        <f t="shared" si="9"/>
        <v>0</v>
      </c>
      <c r="Q41" s="344">
        <f t="shared" si="9"/>
        <v>0</v>
      </c>
      <c r="R41" s="344">
        <f t="shared" si="9"/>
        <v>0</v>
      </c>
      <c r="S41" s="74"/>
      <c r="T41" s="344">
        <v>-6739721.5778652998</v>
      </c>
      <c r="U41" s="1"/>
      <c r="V41" s="349" t="s">
        <v>63</v>
      </c>
      <c r="Y41" s="906"/>
    </row>
    <row r="42" spans="2:25" ht="13.5" customHeight="1">
      <c r="B42" s="484" t="s">
        <v>95</v>
      </c>
      <c r="C42" s="485" t="s">
        <v>96</v>
      </c>
      <c r="D42" s="486">
        <f>SUMIFS('B. Despesa'!$H:$H,'B. Despesa'!$I:$I,'01 Base Realizado'!D$5,'B. Despesa'!$K:$K,'01 Base Realizado'!$B42)</f>
        <v>-19897.66</v>
      </c>
      <c r="E42" s="917">
        <f t="shared" ref="E42:E73" si="10">-D42/D$38</f>
        <v>9.4233299931040584E-2</v>
      </c>
      <c r="F42" s="486">
        <f>SUMIFS('B. Despesa'!$H$5:$H$1048576,'B. Despesa'!$I$5:$I$1048576,'01 Base Realizado'!F$5,'B. Despesa'!$K$5:$K$1048576,'01 Base Realizado'!$B42)</f>
        <v>-24163.940000000002</v>
      </c>
      <c r="G42" s="917">
        <f t="shared" ref="G42:G73" si="11">-F42/F$38</f>
        <v>9.3166075573667378E-2</v>
      </c>
      <c r="H42" s="486">
        <f>SUMIFS('B. Despesa'!$H$5:$H$1048576,'B. Despesa'!$I$5:$I$1048576,'01 Base Realizado'!H$5,'B. Despesa'!$K$5:$K$1048576,'01 Base Realizado'!$B42)</f>
        <v>-29225.09</v>
      </c>
      <c r="I42" s="917">
        <f t="shared" ref="I42:I73" si="12">-H42/H$38</f>
        <v>7.3175873193926114E-2</v>
      </c>
      <c r="J42" s="486">
        <f>SUMIFS('B. Despesa'!$H$5:$H$1048576,'B. Despesa'!$I$5:$I$1048576,'01 Base Realizado'!J$5,'B. Despesa'!$K$5:$K$1048576,'01 Base Realizado'!$B42)</f>
        <v>0</v>
      </c>
      <c r="K42" s="486">
        <f>SUMIFS('B. Despesa'!$H$5:$H$1048576,'B. Despesa'!$I$5:$I$1048576,'01 Base Realizado'!K$5,'B. Despesa'!$K$5:$K$1048576,'01 Base Realizado'!$B42)</f>
        <v>0</v>
      </c>
      <c r="L42" s="486">
        <f>SUMIFS('B. Despesa'!$H$5:$H$1048576,'B. Despesa'!$I$5:$I$1048576,'01 Base Realizado'!L$5,'B. Despesa'!$K$5:$K$1048576,'01 Base Realizado'!$B42)</f>
        <v>0</v>
      </c>
      <c r="M42" s="486">
        <f>SUMIFS('B. Despesa'!$H$5:$H$1048576,'B. Despesa'!$I$5:$I$1048576,'01 Base Realizado'!M$5,'B. Despesa'!$K$5:$K$1048576,'01 Base Realizado'!$B42)</f>
        <v>0</v>
      </c>
      <c r="N42" s="486">
        <f>SUMIFS('B. Despesa'!$H$5:$H$1048576,'B. Despesa'!$I$5:$I$1048576,'01 Base Realizado'!N$5,'B. Despesa'!$K$5:$K$1048576,'01 Base Realizado'!$B42)</f>
        <v>0</v>
      </c>
      <c r="O42" s="486">
        <f>SUMIFS('B. Despesa'!$H$5:$H$1048576,'B. Despesa'!$I$5:$I$1048576,'01 Base Realizado'!O$5,'B. Despesa'!$K$5:$K$1048576,'01 Base Realizado'!$B42)</f>
        <v>0</v>
      </c>
      <c r="P42" s="486">
        <f>SUMIFS('B. Despesa'!$H$5:$H$1048576,'B. Despesa'!$I$5:$I$1048576,'01 Base Realizado'!P$5,'B. Despesa'!$K$5:$K$1048576,'01 Base Realizado'!$B42)</f>
        <v>0</v>
      </c>
      <c r="Q42" s="486">
        <f>SUMIFS('B. Despesa'!$H$5:$H$1048576,'B. Despesa'!$I$5:$I$1048576,'01 Base Realizado'!Q$5,'B. Despesa'!$K$5:$K$1048576,'01 Base Realizado'!$B42)</f>
        <v>0</v>
      </c>
      <c r="R42" s="486">
        <f>SUMIFS('B. Despesa'!$H$5:$H$1048576,'B. Despesa'!$I$5:$I$1048576,'01 Base Realizado'!R$5,'B. Despesa'!$K$5:$K$1048576,'01 Base Realizado'!$B42)</f>
        <v>0</v>
      </c>
      <c r="S42" s="537"/>
      <c r="T42" s="116">
        <v>-2616448.08</v>
      </c>
      <c r="U42" s="1"/>
      <c r="V42" s="133"/>
      <c r="Y42" s="959"/>
    </row>
    <row r="43" spans="2:25" ht="13.5" customHeight="1">
      <c r="B43" s="487" t="s">
        <v>97</v>
      </c>
      <c r="C43" s="488" t="s">
        <v>98</v>
      </c>
      <c r="D43" s="486">
        <f>SUMIFS('B. Despesa'!$H:$H,'B. Despesa'!$I:$I,'01 Base Realizado'!D$5,'B. Despesa'!$K:$K,'01 Base Realizado'!$B43)</f>
        <v>0</v>
      </c>
      <c r="E43" s="917">
        <f t="shared" si="10"/>
        <v>0</v>
      </c>
      <c r="F43" s="486">
        <f>SUMIFS('B. Despesa'!$H$5:$H$1048576,'B. Despesa'!$I$5:$I$1048576,'01 Base Realizado'!F$5,'B. Despesa'!$K$5:$K$1048576,'01 Base Realizado'!$B43)</f>
        <v>0</v>
      </c>
      <c r="G43" s="917">
        <f t="shared" si="11"/>
        <v>0</v>
      </c>
      <c r="H43" s="486">
        <f>SUMIFS('B. Despesa'!$H$5:$H$1048576,'B. Despesa'!$I$5:$I$1048576,'01 Base Realizado'!H$5,'B. Despesa'!$K$5:$K$1048576,'01 Base Realizado'!$B43)</f>
        <v>0</v>
      </c>
      <c r="I43" s="917">
        <f t="shared" si="12"/>
        <v>0</v>
      </c>
      <c r="J43" s="486">
        <f>SUMIFS('B. Despesa'!$H$5:$H$1048576,'B. Despesa'!$I$5:$I$1048576,'01 Base Realizado'!J$5,'B. Despesa'!$K$5:$K$1048576,'01 Base Realizado'!$B43)</f>
        <v>0</v>
      </c>
      <c r="K43" s="486">
        <f>SUMIFS('B. Despesa'!$H$5:$H$1048576,'B. Despesa'!$I$5:$I$1048576,'01 Base Realizado'!K$5,'B. Despesa'!$K$5:$K$1048576,'01 Base Realizado'!$B43)</f>
        <v>0</v>
      </c>
      <c r="L43" s="486">
        <f>SUMIFS('B. Despesa'!$H$5:$H$1048576,'B. Despesa'!$I$5:$I$1048576,'01 Base Realizado'!L$5,'B. Despesa'!$K$5:$K$1048576,'01 Base Realizado'!$B43)</f>
        <v>0</v>
      </c>
      <c r="M43" s="486">
        <f>SUMIFS('B. Despesa'!$H$5:$H$1048576,'B. Despesa'!$I$5:$I$1048576,'01 Base Realizado'!M$5,'B. Despesa'!$K$5:$K$1048576,'01 Base Realizado'!$B43)</f>
        <v>0</v>
      </c>
      <c r="N43" s="486">
        <f>SUMIFS('B. Despesa'!$H$5:$H$1048576,'B. Despesa'!$I$5:$I$1048576,'01 Base Realizado'!N$5,'B. Despesa'!$K$5:$K$1048576,'01 Base Realizado'!$B43)</f>
        <v>0</v>
      </c>
      <c r="O43" s="486">
        <f>SUMIFS('B. Despesa'!$H$5:$H$1048576,'B. Despesa'!$I$5:$I$1048576,'01 Base Realizado'!O$5,'B. Despesa'!$K$5:$K$1048576,'01 Base Realizado'!$B43)</f>
        <v>0</v>
      </c>
      <c r="P43" s="486">
        <f>SUMIFS('B. Despesa'!$H$5:$H$1048576,'B. Despesa'!$I$5:$I$1048576,'01 Base Realizado'!P$5,'B. Despesa'!$K$5:$K$1048576,'01 Base Realizado'!$B43)</f>
        <v>0</v>
      </c>
      <c r="Q43" s="486">
        <f>SUMIFS('B. Despesa'!$H$5:$H$1048576,'B. Despesa'!$I$5:$I$1048576,'01 Base Realizado'!Q$5,'B. Despesa'!$K$5:$K$1048576,'01 Base Realizado'!$B43)</f>
        <v>0</v>
      </c>
      <c r="R43" s="486">
        <f>SUMIFS('B. Despesa'!$H$5:$H$1048576,'B. Despesa'!$I$5:$I$1048576,'01 Base Realizado'!R$5,'B. Despesa'!$K$5:$K$1048576,'01 Base Realizado'!$B43)</f>
        <v>0</v>
      </c>
      <c r="S43" s="74"/>
      <c r="T43" s="116">
        <v>-213951.72506400009</v>
      </c>
      <c r="U43" s="1"/>
      <c r="V43" s="133"/>
      <c r="Y43" s="906"/>
    </row>
    <row r="44" spans="2:25" ht="13.5" customHeight="1">
      <c r="B44" s="487" t="s">
        <v>99</v>
      </c>
      <c r="C44" s="488" t="s">
        <v>100</v>
      </c>
      <c r="D44" s="486">
        <f>SUMIFS('B. Despesa'!$H:$H,'B. Despesa'!$I:$I,'01 Base Realizado'!D$5,'B. Despesa'!$K:$K,'01 Base Realizado'!$B44)</f>
        <v>0</v>
      </c>
      <c r="E44" s="917">
        <f t="shared" si="10"/>
        <v>0</v>
      </c>
      <c r="F44" s="486">
        <f>SUMIFS('B. Despesa'!$H$5:$H$1048576,'B. Despesa'!$I$5:$I$1048576,'01 Base Realizado'!F$5,'B. Despesa'!$K$5:$K$1048576,'01 Base Realizado'!$B44)</f>
        <v>0</v>
      </c>
      <c r="G44" s="917">
        <f t="shared" si="11"/>
        <v>0</v>
      </c>
      <c r="H44" s="486">
        <f>SUMIFS('B. Despesa'!$H$5:$H$1048576,'B. Despesa'!$I$5:$I$1048576,'01 Base Realizado'!H$5,'B. Despesa'!$K$5:$K$1048576,'01 Base Realizado'!$B44)</f>
        <v>0</v>
      </c>
      <c r="I44" s="917">
        <f t="shared" si="12"/>
        <v>0</v>
      </c>
      <c r="J44" s="486">
        <f>SUMIFS('B. Despesa'!$H$5:$H$1048576,'B. Despesa'!$I$5:$I$1048576,'01 Base Realizado'!J$5,'B. Despesa'!$K$5:$K$1048576,'01 Base Realizado'!$B44)</f>
        <v>0</v>
      </c>
      <c r="K44" s="486">
        <f>SUMIFS('B. Despesa'!$H$5:$H$1048576,'B. Despesa'!$I$5:$I$1048576,'01 Base Realizado'!K$5,'B. Despesa'!$K$5:$K$1048576,'01 Base Realizado'!$B44)</f>
        <v>0</v>
      </c>
      <c r="L44" s="486">
        <f>SUMIFS('B. Despesa'!$H$5:$H$1048576,'B. Despesa'!$I$5:$I$1048576,'01 Base Realizado'!L$5,'B. Despesa'!$K$5:$K$1048576,'01 Base Realizado'!$B44)</f>
        <v>0</v>
      </c>
      <c r="M44" s="486">
        <f>SUMIFS('B. Despesa'!$H$5:$H$1048576,'B. Despesa'!$I$5:$I$1048576,'01 Base Realizado'!M$5,'B. Despesa'!$K$5:$K$1048576,'01 Base Realizado'!$B44)</f>
        <v>0</v>
      </c>
      <c r="N44" s="486">
        <f>SUMIFS('B. Despesa'!$H$5:$H$1048576,'B. Despesa'!$I$5:$I$1048576,'01 Base Realizado'!N$5,'B. Despesa'!$K$5:$K$1048576,'01 Base Realizado'!$B44)</f>
        <v>0</v>
      </c>
      <c r="O44" s="486">
        <f>SUMIFS('B. Despesa'!$H$5:$H$1048576,'B. Despesa'!$I$5:$I$1048576,'01 Base Realizado'!O$5,'B. Despesa'!$K$5:$K$1048576,'01 Base Realizado'!$B44)</f>
        <v>0</v>
      </c>
      <c r="P44" s="486">
        <f>SUMIFS('B. Despesa'!$H$5:$H$1048576,'B. Despesa'!$I$5:$I$1048576,'01 Base Realizado'!P$5,'B. Despesa'!$K$5:$K$1048576,'01 Base Realizado'!$B44)</f>
        <v>0</v>
      </c>
      <c r="Q44" s="486">
        <f>SUMIFS('B. Despesa'!$H$5:$H$1048576,'B. Despesa'!$I$5:$I$1048576,'01 Base Realizado'!Q$5,'B. Despesa'!$K$5:$K$1048576,'01 Base Realizado'!$B44)</f>
        <v>0</v>
      </c>
      <c r="R44" s="486">
        <f>SUMIFS('B. Despesa'!$H$5:$H$1048576,'B. Despesa'!$I$5:$I$1048576,'01 Base Realizado'!R$5,'B. Despesa'!$K$5:$K$1048576,'01 Base Realizado'!$B44)</f>
        <v>0</v>
      </c>
      <c r="S44" s="74"/>
      <c r="T44" s="116">
        <v>-144581.06044799997</v>
      </c>
      <c r="U44" s="1"/>
      <c r="V44" s="133"/>
      <c r="Y44" s="960"/>
    </row>
    <row r="45" spans="2:25" ht="13.5" customHeight="1">
      <c r="B45" s="487" t="s">
        <v>647</v>
      </c>
      <c r="C45" s="488" t="s">
        <v>102</v>
      </c>
      <c r="D45" s="486">
        <f>SUMIFS('B. Despesa'!$H:$H,'B. Despesa'!$I:$I,'01 Base Realizado'!D$5,'B. Despesa'!$K:$K,'01 Base Realizado'!$B45)</f>
        <v>-10278.92</v>
      </c>
      <c r="E45" s="917">
        <f t="shared" si="10"/>
        <v>4.8679922730972977E-2</v>
      </c>
      <c r="F45" s="486">
        <f>SUMIFS('B. Despesa'!$H$5:$H$1048576,'B. Despesa'!$I$5:$I$1048576,'01 Base Realizado'!F$5,'B. Despesa'!$K$5:$K$1048576,'01 Base Realizado'!$B45)</f>
        <v>-12947.34</v>
      </c>
      <c r="G45" s="917">
        <f t="shared" si="11"/>
        <v>4.9919543622354901E-2</v>
      </c>
      <c r="H45" s="486">
        <f>SUMIFS('B. Despesa'!$H$5:$H$1048576,'B. Despesa'!$I$5:$I$1048576,'01 Base Realizado'!H$5,'B. Despesa'!$K$5:$K$1048576,'01 Base Realizado'!$B45)</f>
        <v>-16676.189999999999</v>
      </c>
      <c r="I45" s="917">
        <f t="shared" si="12"/>
        <v>4.1755038728634147E-2</v>
      </c>
      <c r="J45" s="486">
        <f>SUMIFS('B. Despesa'!$H$5:$H$1048576,'B. Despesa'!$I$5:$I$1048576,'01 Base Realizado'!J$5,'B. Despesa'!$K$5:$K$1048576,'01 Base Realizado'!$B45)</f>
        <v>0</v>
      </c>
      <c r="K45" s="486">
        <f>SUMIFS('B. Despesa'!$H$5:$H$1048576,'B. Despesa'!$I$5:$I$1048576,'01 Base Realizado'!K$5,'B. Despesa'!$K$5:$K$1048576,'01 Base Realizado'!$B45)</f>
        <v>0</v>
      </c>
      <c r="L45" s="486">
        <f>SUMIFS('B. Despesa'!$H$5:$H$1048576,'B. Despesa'!$I$5:$I$1048576,'01 Base Realizado'!L$5,'B. Despesa'!$K$5:$K$1048576,'01 Base Realizado'!$B45)</f>
        <v>0</v>
      </c>
      <c r="M45" s="486">
        <f>SUMIFS('B. Despesa'!$H$5:$H$1048576,'B. Despesa'!$I$5:$I$1048576,'01 Base Realizado'!M$5,'B. Despesa'!$K$5:$K$1048576,'01 Base Realizado'!$B45)</f>
        <v>0</v>
      </c>
      <c r="N45" s="486">
        <f>SUMIFS('B. Despesa'!$H$5:$H$1048576,'B. Despesa'!$I$5:$I$1048576,'01 Base Realizado'!N$5,'B. Despesa'!$K$5:$K$1048576,'01 Base Realizado'!$B45)</f>
        <v>0</v>
      </c>
      <c r="O45" s="486">
        <f>SUMIFS('B. Despesa'!$H$5:$H$1048576,'B. Despesa'!$I$5:$I$1048576,'01 Base Realizado'!O$5,'B. Despesa'!$K$5:$K$1048576,'01 Base Realizado'!$B45)</f>
        <v>0</v>
      </c>
      <c r="P45" s="486">
        <f>SUMIFS('B. Despesa'!$H$5:$H$1048576,'B. Despesa'!$I$5:$I$1048576,'01 Base Realizado'!P$5,'B. Despesa'!$K$5:$K$1048576,'01 Base Realizado'!$B45)</f>
        <v>0</v>
      </c>
      <c r="Q45" s="486">
        <f>SUMIFS('B. Despesa'!$H$5:$H$1048576,'B. Despesa'!$I$5:$I$1048576,'01 Base Realizado'!Q$5,'B. Despesa'!$K$5:$K$1048576,'01 Base Realizado'!$B45)</f>
        <v>0</v>
      </c>
      <c r="R45" s="486">
        <f>SUMIFS('B. Despesa'!$H$5:$H$1048576,'B. Despesa'!$I$5:$I$1048576,'01 Base Realizado'!R$5,'B. Despesa'!$K$5:$K$1048576,'01 Base Realizado'!$B45)</f>
        <v>0</v>
      </c>
      <c r="S45" s="74"/>
      <c r="T45" s="116">
        <v>-768259.53293197206</v>
      </c>
      <c r="U45" s="1"/>
      <c r="V45" s="133"/>
      <c r="Y45" s="960"/>
    </row>
    <row r="46" spans="2:25" ht="13.5" customHeight="1">
      <c r="B46" s="487" t="s">
        <v>103</v>
      </c>
      <c r="C46" s="488" t="s">
        <v>104</v>
      </c>
      <c r="D46" s="486">
        <f>SUMIFS('B. Despesa'!$H:$H,'B. Despesa'!$I:$I,'01 Base Realizado'!D$5,'B. Despesa'!$K:$K,'01 Base Realizado'!$B46)</f>
        <v>-2229.48</v>
      </c>
      <c r="E46" s="917">
        <f t="shared" si="10"/>
        <v>1.055859118761987E-2</v>
      </c>
      <c r="F46" s="486">
        <f>SUMIFS('B. Despesa'!$H$5:$H$1048576,'B. Despesa'!$I$5:$I$1048576,'01 Base Realizado'!F$5,'B. Despesa'!$K$5:$K$1048576,'01 Base Realizado'!$B46)</f>
        <v>-2718.39</v>
      </c>
      <c r="G46" s="917">
        <f t="shared" si="11"/>
        <v>1.0480978192244379E-2</v>
      </c>
      <c r="H46" s="486">
        <f>SUMIFS('B. Despesa'!$H$5:$H$1048576,'B. Despesa'!$I$5:$I$1048576,'01 Base Realizado'!H$5,'B. Despesa'!$K$5:$K$1048576,'01 Base Realizado'!$B46)</f>
        <v>-3529.18</v>
      </c>
      <c r="I46" s="917">
        <f t="shared" si="12"/>
        <v>8.8366136138003388E-3</v>
      </c>
      <c r="J46" s="486">
        <f>SUMIFS('B. Despesa'!$H$5:$H$1048576,'B. Despesa'!$I$5:$I$1048576,'01 Base Realizado'!J$5,'B. Despesa'!$K$5:$K$1048576,'01 Base Realizado'!$B46)</f>
        <v>0</v>
      </c>
      <c r="K46" s="486">
        <f>SUMIFS('B. Despesa'!$H$5:$H$1048576,'B. Despesa'!$I$5:$I$1048576,'01 Base Realizado'!K$5,'B. Despesa'!$K$5:$K$1048576,'01 Base Realizado'!$B46)</f>
        <v>0</v>
      </c>
      <c r="L46" s="486">
        <f>SUMIFS('B. Despesa'!$H$5:$H$1048576,'B. Despesa'!$I$5:$I$1048576,'01 Base Realizado'!L$5,'B. Despesa'!$K$5:$K$1048576,'01 Base Realizado'!$B46)</f>
        <v>0</v>
      </c>
      <c r="M46" s="486">
        <f>SUMIFS('B. Despesa'!$H$5:$H$1048576,'B. Despesa'!$I$5:$I$1048576,'01 Base Realizado'!M$5,'B. Despesa'!$K$5:$K$1048576,'01 Base Realizado'!$B46)</f>
        <v>0</v>
      </c>
      <c r="N46" s="486">
        <f>SUMIFS('B. Despesa'!$H$5:$H$1048576,'B. Despesa'!$I$5:$I$1048576,'01 Base Realizado'!N$5,'B. Despesa'!$K$5:$K$1048576,'01 Base Realizado'!$B46)</f>
        <v>0</v>
      </c>
      <c r="O46" s="486">
        <f>SUMIFS('B. Despesa'!$H$5:$H$1048576,'B. Despesa'!$I$5:$I$1048576,'01 Base Realizado'!O$5,'B. Despesa'!$K$5:$K$1048576,'01 Base Realizado'!$B46)</f>
        <v>0</v>
      </c>
      <c r="P46" s="486">
        <f>SUMIFS('B. Despesa'!$H$5:$H$1048576,'B. Despesa'!$I$5:$I$1048576,'01 Base Realizado'!P$5,'B. Despesa'!$K$5:$K$1048576,'01 Base Realizado'!$B46)</f>
        <v>0</v>
      </c>
      <c r="Q46" s="486">
        <f>SUMIFS('B. Despesa'!$H$5:$H$1048576,'B. Despesa'!$I$5:$I$1048576,'01 Base Realizado'!Q$5,'B. Despesa'!$K$5:$K$1048576,'01 Base Realizado'!$B46)</f>
        <v>0</v>
      </c>
      <c r="R46" s="486">
        <f>SUMIFS('B. Despesa'!$H$5:$H$1048576,'B. Despesa'!$I$5:$I$1048576,'01 Base Realizado'!R$5,'B. Despesa'!$K$5:$K$1048576,'01 Base Realizado'!$B46)</f>
        <v>0</v>
      </c>
      <c r="S46" s="74"/>
      <c r="T46" s="116">
        <v>-433750.40887261956</v>
      </c>
      <c r="U46" s="1"/>
      <c r="V46" s="133"/>
      <c r="Y46" s="960"/>
    </row>
    <row r="47" spans="2:25" ht="13.5" customHeight="1">
      <c r="B47" s="487" t="s">
        <v>646</v>
      </c>
      <c r="C47" s="488" t="s">
        <v>106</v>
      </c>
      <c r="D47" s="486">
        <f>SUMIFS('B. Despesa'!$H:$H,'B. Despesa'!$I:$I,'01 Base Realizado'!D$5,'B. Despesa'!$K:$K,'01 Base Realizado'!$B47)</f>
        <v>-2339.06</v>
      </c>
      <c r="E47" s="917">
        <f t="shared" si="10"/>
        <v>1.1077550955072093E-2</v>
      </c>
      <c r="F47" s="486">
        <f>SUMIFS('B. Despesa'!$H$5:$H$1048576,'B. Despesa'!$I$5:$I$1048576,'01 Base Realizado'!F$5,'B. Despesa'!$K$5:$K$1048576,'01 Base Realizado'!$B47)</f>
        <v>-1236.1600000000001</v>
      </c>
      <c r="G47" s="917">
        <f t="shared" si="11"/>
        <v>4.7661174452984347E-3</v>
      </c>
      <c r="H47" s="486">
        <f>SUMIFS('B. Despesa'!$H$5:$H$1048576,'B. Despesa'!$I$5:$I$1048576,'01 Base Realizado'!H$5,'B. Despesa'!$K$5:$K$1048576,'01 Base Realizado'!$B47)</f>
        <v>0</v>
      </c>
      <c r="I47" s="917">
        <f t="shared" si="12"/>
        <v>0</v>
      </c>
      <c r="J47" s="486">
        <f>SUMIFS('B. Despesa'!$H$5:$H$1048576,'B. Despesa'!$I$5:$I$1048576,'01 Base Realizado'!J$5,'B. Despesa'!$K$5:$K$1048576,'01 Base Realizado'!$B47)</f>
        <v>0</v>
      </c>
      <c r="K47" s="486">
        <f>SUMIFS('B. Despesa'!$H$5:$H$1048576,'B. Despesa'!$I$5:$I$1048576,'01 Base Realizado'!K$5,'B. Despesa'!$K$5:$K$1048576,'01 Base Realizado'!$B47)</f>
        <v>0</v>
      </c>
      <c r="L47" s="486">
        <f>SUMIFS('B. Despesa'!$H$5:$H$1048576,'B. Despesa'!$I$5:$I$1048576,'01 Base Realizado'!L$5,'B. Despesa'!$K$5:$K$1048576,'01 Base Realizado'!$B47)</f>
        <v>0</v>
      </c>
      <c r="M47" s="486">
        <f>SUMIFS('B. Despesa'!$H$5:$H$1048576,'B. Despesa'!$I$5:$I$1048576,'01 Base Realizado'!M$5,'B. Despesa'!$K$5:$K$1048576,'01 Base Realizado'!$B47)</f>
        <v>0</v>
      </c>
      <c r="N47" s="486">
        <f>SUMIFS('B. Despesa'!$H$5:$H$1048576,'B. Despesa'!$I$5:$I$1048576,'01 Base Realizado'!N$5,'B. Despesa'!$K$5:$K$1048576,'01 Base Realizado'!$B47)</f>
        <v>0</v>
      </c>
      <c r="O47" s="486">
        <f>SUMIFS('B. Despesa'!$H$5:$H$1048576,'B. Despesa'!$I$5:$I$1048576,'01 Base Realizado'!O$5,'B. Despesa'!$K$5:$K$1048576,'01 Base Realizado'!$B47)</f>
        <v>0</v>
      </c>
      <c r="P47" s="486">
        <f>SUMIFS('B. Despesa'!$H$5:$H$1048576,'B. Despesa'!$I$5:$I$1048576,'01 Base Realizado'!P$5,'B. Despesa'!$K$5:$K$1048576,'01 Base Realizado'!$B47)</f>
        <v>0</v>
      </c>
      <c r="Q47" s="486">
        <f>SUMIFS('B. Despesa'!$H$5:$H$1048576,'B. Despesa'!$I$5:$I$1048576,'01 Base Realizado'!Q$5,'B. Despesa'!$K$5:$K$1048576,'01 Base Realizado'!$B47)</f>
        <v>0</v>
      </c>
      <c r="R47" s="486">
        <f>SUMIFS('B. Despesa'!$H$5:$H$1048576,'B. Despesa'!$I$5:$I$1048576,'01 Base Realizado'!R$5,'B. Despesa'!$K$5:$K$1048576,'01 Base Realizado'!$B47)</f>
        <v>0</v>
      </c>
      <c r="S47" s="74"/>
      <c r="T47" s="116">
        <v>0</v>
      </c>
      <c r="U47" s="1"/>
      <c r="V47" s="133"/>
      <c r="Y47" s="906" t="s">
        <v>2363</v>
      </c>
    </row>
    <row r="48" spans="2:25" ht="13.5" customHeight="1">
      <c r="B48" s="487" t="s">
        <v>107</v>
      </c>
      <c r="C48" s="488" t="s">
        <v>108</v>
      </c>
      <c r="D48" s="486">
        <f>SUMIFS('B. Despesa'!$H:$H,'B. Despesa'!$I:$I,'01 Base Realizado'!D$5,'B. Despesa'!$K:$K,'01 Base Realizado'!$B48)</f>
        <v>-400.64</v>
      </c>
      <c r="E48" s="917">
        <f t="shared" si="10"/>
        <v>1.8973904109514435E-3</v>
      </c>
      <c r="F48" s="486">
        <f>SUMIFS('B. Despesa'!$H$5:$H$1048576,'B. Despesa'!$I$5:$I$1048576,'01 Base Realizado'!F$5,'B. Despesa'!$K$5:$K$1048576,'01 Base Realizado'!$B48)</f>
        <v>0</v>
      </c>
      <c r="G48" s="917">
        <f t="shared" si="11"/>
        <v>0</v>
      </c>
      <c r="H48" s="486">
        <f>SUMIFS('B. Despesa'!$H$5:$H$1048576,'B. Despesa'!$I$5:$I$1048576,'01 Base Realizado'!H$5,'B. Despesa'!$K$5:$K$1048576,'01 Base Realizado'!$B48)</f>
        <v>0</v>
      </c>
      <c r="I48" s="917">
        <f t="shared" si="12"/>
        <v>0</v>
      </c>
      <c r="J48" s="486">
        <f>SUMIFS('B. Despesa'!$H$5:$H$1048576,'B. Despesa'!$I$5:$I$1048576,'01 Base Realizado'!J$5,'B. Despesa'!$K$5:$K$1048576,'01 Base Realizado'!$B48)</f>
        <v>0</v>
      </c>
      <c r="K48" s="486">
        <f>SUMIFS('B. Despesa'!$H$5:$H$1048576,'B. Despesa'!$I$5:$I$1048576,'01 Base Realizado'!K$5,'B. Despesa'!$K$5:$K$1048576,'01 Base Realizado'!$B48)</f>
        <v>0</v>
      </c>
      <c r="L48" s="486">
        <f>SUMIFS('B. Despesa'!$H$5:$H$1048576,'B. Despesa'!$I$5:$I$1048576,'01 Base Realizado'!L$5,'B. Despesa'!$K$5:$K$1048576,'01 Base Realizado'!$B48)</f>
        <v>0</v>
      </c>
      <c r="M48" s="486">
        <f>SUMIFS('B. Despesa'!$H$5:$H$1048576,'B. Despesa'!$I$5:$I$1048576,'01 Base Realizado'!M$5,'B. Despesa'!$K$5:$K$1048576,'01 Base Realizado'!$B48)</f>
        <v>0</v>
      </c>
      <c r="N48" s="486">
        <f>SUMIFS('B. Despesa'!$H$5:$H$1048576,'B. Despesa'!$I$5:$I$1048576,'01 Base Realizado'!N$5,'B. Despesa'!$K$5:$K$1048576,'01 Base Realizado'!$B48)</f>
        <v>0</v>
      </c>
      <c r="O48" s="486">
        <f>SUMIFS('B. Despesa'!$H$5:$H$1048576,'B. Despesa'!$I$5:$I$1048576,'01 Base Realizado'!O$5,'B. Despesa'!$K$5:$K$1048576,'01 Base Realizado'!$B48)</f>
        <v>0</v>
      </c>
      <c r="P48" s="486">
        <f>SUMIFS('B. Despesa'!$H$5:$H$1048576,'B. Despesa'!$I$5:$I$1048576,'01 Base Realizado'!P$5,'B. Despesa'!$K$5:$K$1048576,'01 Base Realizado'!$B48)</f>
        <v>0</v>
      </c>
      <c r="Q48" s="486">
        <f>SUMIFS('B. Despesa'!$H$5:$H$1048576,'B. Despesa'!$I$5:$I$1048576,'01 Base Realizado'!Q$5,'B. Despesa'!$K$5:$K$1048576,'01 Base Realizado'!$B48)</f>
        <v>0</v>
      </c>
      <c r="R48" s="486">
        <f>SUMIFS('B. Despesa'!$H$5:$H$1048576,'B. Despesa'!$I$5:$I$1048576,'01 Base Realizado'!R$5,'B. Despesa'!$K$5:$K$1048576,'01 Base Realizado'!$B48)</f>
        <v>0</v>
      </c>
      <c r="S48" s="74"/>
      <c r="T48" s="116">
        <v>-119703.1200000001</v>
      </c>
      <c r="U48" s="1"/>
      <c r="V48" s="133"/>
      <c r="Y48" s="906"/>
    </row>
    <row r="49" spans="2:25" ht="13.5" hidden="1" customHeight="1">
      <c r="B49" s="487" t="s">
        <v>109</v>
      </c>
      <c r="C49" s="488" t="s">
        <v>110</v>
      </c>
      <c r="D49" s="486">
        <f>SUMIFS('B. Despesa'!$H:$H,'B. Despesa'!$I:$I,'01 Base Realizado'!D$5,'B. Despesa'!$K:$K,'01 Base Realizado'!$B49)</f>
        <v>0</v>
      </c>
      <c r="E49" s="917">
        <f t="shared" si="10"/>
        <v>0</v>
      </c>
      <c r="F49" s="486">
        <f>SUMIFS('B. Despesa'!$H$5:$H$1048576,'B. Despesa'!$I$5:$I$1048576,'01 Base Realizado'!F$5,'B. Despesa'!$K$5:$K$1048576,'01 Base Realizado'!$B49)</f>
        <v>0</v>
      </c>
      <c r="G49" s="917">
        <f t="shared" si="11"/>
        <v>0</v>
      </c>
      <c r="H49" s="486">
        <f>SUMIFS('B. Despesa'!$H$5:$H$1048576,'B. Despesa'!$I$5:$I$1048576,'01 Base Realizado'!H$5,'B. Despesa'!$K$5:$K$1048576,'01 Base Realizado'!$B49)</f>
        <v>0</v>
      </c>
      <c r="I49" s="917">
        <f t="shared" si="12"/>
        <v>0</v>
      </c>
      <c r="J49" s="486">
        <f>SUMIFS('B. Despesa'!$H$5:$H$1048576,'B. Despesa'!$I$5:$I$1048576,'01 Base Realizado'!J$5,'B. Despesa'!$K$5:$K$1048576,'01 Base Realizado'!$B49)</f>
        <v>0</v>
      </c>
      <c r="K49" s="486">
        <f>SUMIFS('B. Despesa'!$H$5:$H$1048576,'B. Despesa'!$I$5:$I$1048576,'01 Base Realizado'!K$5,'B. Despesa'!$K$5:$K$1048576,'01 Base Realizado'!$B49)</f>
        <v>0</v>
      </c>
      <c r="L49" s="486">
        <f>SUMIFS('B. Despesa'!$H$5:$H$1048576,'B. Despesa'!$I$5:$I$1048576,'01 Base Realizado'!L$5,'B. Despesa'!$K$5:$K$1048576,'01 Base Realizado'!$B49)</f>
        <v>0</v>
      </c>
      <c r="M49" s="486">
        <f>SUMIFS('B. Despesa'!$H$5:$H$1048576,'B. Despesa'!$I$5:$I$1048576,'01 Base Realizado'!M$5,'B. Despesa'!$K$5:$K$1048576,'01 Base Realizado'!$B49)</f>
        <v>0</v>
      </c>
      <c r="N49" s="486">
        <f>SUMIFS('B. Despesa'!$H$5:$H$1048576,'B. Despesa'!$I$5:$I$1048576,'01 Base Realizado'!N$5,'B. Despesa'!$K$5:$K$1048576,'01 Base Realizado'!$B49)</f>
        <v>0</v>
      </c>
      <c r="O49" s="486">
        <f>SUMIFS('B. Despesa'!$H$5:$H$1048576,'B. Despesa'!$I$5:$I$1048576,'01 Base Realizado'!O$5,'B. Despesa'!$K$5:$K$1048576,'01 Base Realizado'!$B49)</f>
        <v>0</v>
      </c>
      <c r="P49" s="486">
        <f>SUMIFS('B. Despesa'!$H$5:$H$1048576,'B. Despesa'!$I$5:$I$1048576,'01 Base Realizado'!P$5,'B. Despesa'!$K$5:$K$1048576,'01 Base Realizado'!$B49)</f>
        <v>0</v>
      </c>
      <c r="Q49" s="486">
        <f>SUMIFS('B. Despesa'!$H$5:$H$1048576,'B. Despesa'!$I$5:$I$1048576,'01 Base Realizado'!Q$5,'B. Despesa'!$K$5:$K$1048576,'01 Base Realizado'!$B49)</f>
        <v>0</v>
      </c>
      <c r="R49" s="486">
        <f>SUMIFS('B. Despesa'!$H$5:$H$1048576,'B. Despesa'!$I$5:$I$1048576,'01 Base Realizado'!R$5,'B. Despesa'!$K$5:$K$1048576,'01 Base Realizado'!$B49)</f>
        <v>0</v>
      </c>
      <c r="S49" s="74"/>
      <c r="T49" s="116">
        <v>0</v>
      </c>
      <c r="U49" s="1"/>
      <c r="V49" s="133"/>
      <c r="Y49" s="906"/>
    </row>
    <row r="50" spans="2:25" ht="13.5" hidden="1" customHeight="1">
      <c r="B50" s="487" t="s">
        <v>111</v>
      </c>
      <c r="C50" s="488" t="s">
        <v>112</v>
      </c>
      <c r="D50" s="486">
        <f>SUMIFS('B. Despesa'!$H:$H,'B. Despesa'!$I:$I,'01 Base Realizado'!D$5,'B. Despesa'!$K:$K,'01 Base Realizado'!$B50)</f>
        <v>0</v>
      </c>
      <c r="E50" s="917">
        <f t="shared" si="10"/>
        <v>0</v>
      </c>
      <c r="F50" s="486">
        <f>SUMIFS('B. Despesa'!$H$5:$H$1048576,'B. Despesa'!$I$5:$I$1048576,'01 Base Realizado'!F$5,'B. Despesa'!$K$5:$K$1048576,'01 Base Realizado'!$B50)</f>
        <v>0</v>
      </c>
      <c r="G50" s="917">
        <f t="shared" si="11"/>
        <v>0</v>
      </c>
      <c r="H50" s="486">
        <f>SUMIFS('B. Despesa'!$H$5:$H$1048576,'B. Despesa'!$I$5:$I$1048576,'01 Base Realizado'!H$5,'B. Despesa'!$K$5:$K$1048576,'01 Base Realizado'!$B50)</f>
        <v>0</v>
      </c>
      <c r="I50" s="917">
        <f t="shared" si="12"/>
        <v>0</v>
      </c>
      <c r="J50" s="486">
        <f>SUMIFS('B. Despesa'!$H$5:$H$1048576,'B. Despesa'!$I$5:$I$1048576,'01 Base Realizado'!J$5,'B. Despesa'!$K$5:$K$1048576,'01 Base Realizado'!$B50)</f>
        <v>0</v>
      </c>
      <c r="K50" s="486">
        <f>SUMIFS('B. Despesa'!$H$5:$H$1048576,'B. Despesa'!$I$5:$I$1048576,'01 Base Realizado'!K$5,'B. Despesa'!$K$5:$K$1048576,'01 Base Realizado'!$B50)</f>
        <v>0</v>
      </c>
      <c r="L50" s="486">
        <f>SUMIFS('B. Despesa'!$H$5:$H$1048576,'B. Despesa'!$I$5:$I$1048576,'01 Base Realizado'!L$5,'B. Despesa'!$K$5:$K$1048576,'01 Base Realizado'!$B50)</f>
        <v>0</v>
      </c>
      <c r="M50" s="486">
        <f>SUMIFS('B. Despesa'!$H$5:$H$1048576,'B. Despesa'!$I$5:$I$1048576,'01 Base Realizado'!M$5,'B. Despesa'!$K$5:$K$1048576,'01 Base Realizado'!$B50)</f>
        <v>0</v>
      </c>
      <c r="N50" s="486">
        <f>SUMIFS('B. Despesa'!$H$5:$H$1048576,'B. Despesa'!$I$5:$I$1048576,'01 Base Realizado'!N$5,'B. Despesa'!$K$5:$K$1048576,'01 Base Realizado'!$B50)</f>
        <v>0</v>
      </c>
      <c r="O50" s="486">
        <f>SUMIFS('B. Despesa'!$H$5:$H$1048576,'B. Despesa'!$I$5:$I$1048576,'01 Base Realizado'!O$5,'B. Despesa'!$K$5:$K$1048576,'01 Base Realizado'!$B50)</f>
        <v>0</v>
      </c>
      <c r="P50" s="486">
        <f>SUMIFS('B. Despesa'!$H$5:$H$1048576,'B. Despesa'!$I$5:$I$1048576,'01 Base Realizado'!P$5,'B. Despesa'!$K$5:$K$1048576,'01 Base Realizado'!$B50)</f>
        <v>0</v>
      </c>
      <c r="Q50" s="486">
        <f>SUMIFS('B. Despesa'!$H$5:$H$1048576,'B. Despesa'!$I$5:$I$1048576,'01 Base Realizado'!Q$5,'B. Despesa'!$K$5:$K$1048576,'01 Base Realizado'!$B50)</f>
        <v>0</v>
      </c>
      <c r="R50" s="486">
        <f>SUMIFS('B. Despesa'!$H$5:$H$1048576,'B. Despesa'!$I$5:$I$1048576,'01 Base Realizado'!R$5,'B. Despesa'!$K$5:$K$1048576,'01 Base Realizado'!$B50)</f>
        <v>0</v>
      </c>
      <c r="S50" s="74"/>
      <c r="T50" s="116">
        <v>0</v>
      </c>
      <c r="U50" s="1"/>
      <c r="V50" s="133"/>
      <c r="Y50" s="906"/>
    </row>
    <row r="51" spans="2:25" ht="13.5" customHeight="1">
      <c r="B51" s="487" t="s">
        <v>113</v>
      </c>
      <c r="C51" s="488" t="s">
        <v>114</v>
      </c>
      <c r="D51" s="486">
        <f>SUMIFS('B. Despesa'!$H:$H,'B. Despesa'!$I:$I,'01 Base Realizado'!D$5,'B. Despesa'!$K:$K,'01 Base Realizado'!$B51)</f>
        <v>-2701.44</v>
      </c>
      <c r="E51" s="917">
        <f t="shared" si="10"/>
        <v>1.2793745885984096E-2</v>
      </c>
      <c r="F51" s="486">
        <f>SUMIFS('B. Despesa'!$H$5:$H$1048576,'B. Despesa'!$I$5:$I$1048576,'01 Base Realizado'!F$5,'B. Despesa'!$K$5:$K$1048576,'01 Base Realizado'!$B51)</f>
        <v>-3601.92</v>
      </c>
      <c r="G51" s="917">
        <f t="shared" si="11"/>
        <v>1.3887501414517002E-2</v>
      </c>
      <c r="H51" s="486">
        <f>SUMIFS('B. Despesa'!$H$5:$H$1048576,'B. Despesa'!$I$5:$I$1048576,'01 Base Realizado'!H$5,'B. Despesa'!$K$5:$K$1048576,'01 Base Realizado'!$B51)</f>
        <v>-5541.12</v>
      </c>
      <c r="I51" s="917">
        <f t="shared" si="12"/>
        <v>1.3874253063799901E-2</v>
      </c>
      <c r="J51" s="486">
        <f>SUMIFS('B. Despesa'!$H$5:$H$1048576,'B. Despesa'!$I$5:$I$1048576,'01 Base Realizado'!J$5,'B. Despesa'!$K$5:$K$1048576,'01 Base Realizado'!$B51)</f>
        <v>0</v>
      </c>
      <c r="K51" s="486">
        <f>SUMIFS('B. Despesa'!$H$5:$H$1048576,'B. Despesa'!$I$5:$I$1048576,'01 Base Realizado'!K$5,'B. Despesa'!$K$5:$K$1048576,'01 Base Realizado'!$B51)</f>
        <v>0</v>
      </c>
      <c r="L51" s="486">
        <f>SUMIFS('B. Despesa'!$H$5:$H$1048576,'B. Despesa'!$I$5:$I$1048576,'01 Base Realizado'!L$5,'B. Despesa'!$K$5:$K$1048576,'01 Base Realizado'!$B51)</f>
        <v>0</v>
      </c>
      <c r="M51" s="486">
        <f>SUMIFS('B. Despesa'!$H$5:$H$1048576,'B. Despesa'!$I$5:$I$1048576,'01 Base Realizado'!M$5,'B. Despesa'!$K$5:$K$1048576,'01 Base Realizado'!$B51)</f>
        <v>0</v>
      </c>
      <c r="N51" s="486">
        <f>SUMIFS('B. Despesa'!$H$5:$H$1048576,'B. Despesa'!$I$5:$I$1048576,'01 Base Realizado'!N$5,'B. Despesa'!$K$5:$K$1048576,'01 Base Realizado'!$B51)</f>
        <v>0</v>
      </c>
      <c r="O51" s="486">
        <f>SUMIFS('B. Despesa'!$H$5:$H$1048576,'B. Despesa'!$I$5:$I$1048576,'01 Base Realizado'!O$5,'B. Despesa'!$K$5:$K$1048576,'01 Base Realizado'!$B51)</f>
        <v>0</v>
      </c>
      <c r="P51" s="486">
        <f>SUMIFS('B. Despesa'!$H$5:$H$1048576,'B. Despesa'!$I$5:$I$1048576,'01 Base Realizado'!P$5,'B. Despesa'!$K$5:$K$1048576,'01 Base Realizado'!$B51)</f>
        <v>0</v>
      </c>
      <c r="Q51" s="486">
        <f>SUMIFS('B. Despesa'!$H$5:$H$1048576,'B. Despesa'!$I$5:$I$1048576,'01 Base Realizado'!Q$5,'B. Despesa'!$K$5:$K$1048576,'01 Base Realizado'!$B51)</f>
        <v>0</v>
      </c>
      <c r="R51" s="486">
        <f>SUMIFS('B. Despesa'!$H$5:$H$1048576,'B. Despesa'!$I$5:$I$1048576,'01 Base Realizado'!R$5,'B. Despesa'!$K$5:$K$1048576,'01 Base Realizado'!$B51)</f>
        <v>0</v>
      </c>
      <c r="S51" s="74"/>
      <c r="T51" s="116">
        <v>-260325.55200000003</v>
      </c>
      <c r="U51" s="1"/>
      <c r="V51" s="133"/>
      <c r="X51" s="388"/>
      <c r="Y51" s="906" t="s">
        <v>2390</v>
      </c>
    </row>
    <row r="52" spans="2:25" ht="13.5" customHeight="1">
      <c r="B52" s="487" t="s">
        <v>117</v>
      </c>
      <c r="C52" s="488" t="s">
        <v>118</v>
      </c>
      <c r="D52" s="486">
        <f>SUMIFS('B. Despesa'!$H:$H,'B. Despesa'!$I:$I,'01 Base Realizado'!D$5,'B. Despesa'!$K:$K,'01 Base Realizado'!$B52)</f>
        <v>0</v>
      </c>
      <c r="E52" s="917">
        <f t="shared" si="10"/>
        <v>0</v>
      </c>
      <c r="F52" s="486">
        <f>SUMIFS('B. Despesa'!$H$5:$H$1048576,'B. Despesa'!$I$5:$I$1048576,'01 Base Realizado'!F$5,'B. Despesa'!$K$5:$K$1048576,'01 Base Realizado'!$B52)</f>
        <v>0</v>
      </c>
      <c r="G52" s="917">
        <f t="shared" si="11"/>
        <v>0</v>
      </c>
      <c r="H52" s="486">
        <f>SUMIFS('B. Despesa'!$H$5:$H$1048576,'B. Despesa'!$I$5:$I$1048576,'01 Base Realizado'!H$5,'B. Despesa'!$K$5:$K$1048576,'01 Base Realizado'!$B52)</f>
        <v>0</v>
      </c>
      <c r="I52" s="917">
        <f t="shared" si="12"/>
        <v>0</v>
      </c>
      <c r="J52" s="486">
        <f>SUMIFS('B. Despesa'!$H$5:$H$1048576,'B. Despesa'!$I$5:$I$1048576,'01 Base Realizado'!J$5,'B. Despesa'!$K$5:$K$1048576,'01 Base Realizado'!$B52)</f>
        <v>0</v>
      </c>
      <c r="K52" s="486">
        <f>SUMIFS('B. Despesa'!$H$5:$H$1048576,'B. Despesa'!$I$5:$I$1048576,'01 Base Realizado'!K$5,'B. Despesa'!$K$5:$K$1048576,'01 Base Realizado'!$B52)</f>
        <v>0</v>
      </c>
      <c r="L52" s="486">
        <f>SUMIFS('B. Despesa'!$H$5:$H$1048576,'B. Despesa'!$I$5:$I$1048576,'01 Base Realizado'!L$5,'B. Despesa'!$K$5:$K$1048576,'01 Base Realizado'!$B52)</f>
        <v>0</v>
      </c>
      <c r="M52" s="486">
        <f>SUMIFS('B. Despesa'!$H$5:$H$1048576,'B. Despesa'!$I$5:$I$1048576,'01 Base Realizado'!M$5,'B. Despesa'!$K$5:$K$1048576,'01 Base Realizado'!$B52)</f>
        <v>0</v>
      </c>
      <c r="N52" s="486">
        <f>SUMIFS('B. Despesa'!$H$5:$H$1048576,'B. Despesa'!$I$5:$I$1048576,'01 Base Realizado'!N$5,'B. Despesa'!$K$5:$K$1048576,'01 Base Realizado'!$B52)</f>
        <v>0</v>
      </c>
      <c r="O52" s="486">
        <f>SUMIFS('B. Despesa'!$H$5:$H$1048576,'B. Despesa'!$I$5:$I$1048576,'01 Base Realizado'!O$5,'B. Despesa'!$K$5:$K$1048576,'01 Base Realizado'!$B52)</f>
        <v>0</v>
      </c>
      <c r="P52" s="486">
        <f>SUMIFS('B. Despesa'!$H$5:$H$1048576,'B. Despesa'!$I$5:$I$1048576,'01 Base Realizado'!P$5,'B. Despesa'!$K$5:$K$1048576,'01 Base Realizado'!$B52)</f>
        <v>0</v>
      </c>
      <c r="Q52" s="486">
        <f>SUMIFS('B. Despesa'!$H$5:$H$1048576,'B. Despesa'!$I$5:$I$1048576,'01 Base Realizado'!Q$5,'B. Despesa'!$K$5:$K$1048576,'01 Base Realizado'!$B52)</f>
        <v>0</v>
      </c>
      <c r="R52" s="486">
        <f>SUMIFS('B. Despesa'!$H$5:$H$1048576,'B. Despesa'!$I$5:$I$1048576,'01 Base Realizado'!R$5,'B. Despesa'!$K$5:$K$1048576,'01 Base Realizado'!$B52)</f>
        <v>0</v>
      </c>
      <c r="S52" s="74"/>
      <c r="T52" s="116">
        <v>-52328.96160000001</v>
      </c>
      <c r="U52" s="1"/>
      <c r="V52" s="133">
        <v>0.02</v>
      </c>
      <c r="Y52" s="906"/>
    </row>
    <row r="53" spans="2:25" ht="13.5" customHeight="1">
      <c r="B53" s="487" t="s">
        <v>754</v>
      </c>
      <c r="C53" s="488" t="s">
        <v>121</v>
      </c>
      <c r="D53" s="486">
        <f>SUMIFS('B. Despesa'!$H:$H,'B. Despesa'!$I:$I,'01 Base Realizado'!D$5,'B. Despesa'!$K:$K,'01 Base Realizado'!$B53)</f>
        <v>0</v>
      </c>
      <c r="E53" s="917">
        <f t="shared" si="10"/>
        <v>0</v>
      </c>
      <c r="F53" s="486">
        <f>SUMIFS('B. Despesa'!$H$5:$H$1048576,'B. Despesa'!$I$5:$I$1048576,'01 Base Realizado'!F$5,'B. Despesa'!$K$5:$K$1048576,'01 Base Realizado'!$B53)</f>
        <v>0</v>
      </c>
      <c r="G53" s="917">
        <f t="shared" si="11"/>
        <v>0</v>
      </c>
      <c r="H53" s="486">
        <f>SUMIFS('B. Despesa'!$H$5:$H$1048576,'B. Despesa'!$I$5:$I$1048576,'01 Base Realizado'!H$5,'B. Despesa'!$K$5:$K$1048576,'01 Base Realizado'!$B53)</f>
        <v>0</v>
      </c>
      <c r="I53" s="917">
        <f t="shared" si="12"/>
        <v>0</v>
      </c>
      <c r="J53" s="486">
        <f>SUMIFS('B. Despesa'!$H$5:$H$1048576,'B. Despesa'!$I$5:$I$1048576,'01 Base Realizado'!J$5,'B. Despesa'!$K$5:$K$1048576,'01 Base Realizado'!$B53)</f>
        <v>0</v>
      </c>
      <c r="K53" s="486">
        <f>SUMIFS('B. Despesa'!$H$5:$H$1048576,'B. Despesa'!$I$5:$I$1048576,'01 Base Realizado'!K$5,'B. Despesa'!$K$5:$K$1048576,'01 Base Realizado'!$B53)</f>
        <v>0</v>
      </c>
      <c r="L53" s="486">
        <f>SUMIFS('B. Despesa'!$H$5:$H$1048576,'B. Despesa'!$I$5:$I$1048576,'01 Base Realizado'!L$5,'B. Despesa'!$K$5:$K$1048576,'01 Base Realizado'!$B53)</f>
        <v>0</v>
      </c>
      <c r="M53" s="486">
        <f>SUMIFS('B. Despesa'!$H$5:$H$1048576,'B. Despesa'!$I$5:$I$1048576,'01 Base Realizado'!M$5,'B. Despesa'!$K$5:$K$1048576,'01 Base Realizado'!$B53)</f>
        <v>0</v>
      </c>
      <c r="N53" s="486">
        <f>SUMIFS('B. Despesa'!$H$5:$H$1048576,'B. Despesa'!$I$5:$I$1048576,'01 Base Realizado'!N$5,'B. Despesa'!$K$5:$K$1048576,'01 Base Realizado'!$B53)</f>
        <v>0</v>
      </c>
      <c r="O53" s="486">
        <f>SUMIFS('B. Despesa'!$H$5:$H$1048576,'B. Despesa'!$I$5:$I$1048576,'01 Base Realizado'!O$5,'B. Despesa'!$K$5:$K$1048576,'01 Base Realizado'!$B53)</f>
        <v>0</v>
      </c>
      <c r="P53" s="486">
        <f>SUMIFS('B. Despesa'!$H$5:$H$1048576,'B. Despesa'!$I$5:$I$1048576,'01 Base Realizado'!P$5,'B. Despesa'!$K$5:$K$1048576,'01 Base Realizado'!$B53)</f>
        <v>0</v>
      </c>
      <c r="Q53" s="486">
        <f>SUMIFS('B. Despesa'!$H$5:$H$1048576,'B. Despesa'!$I$5:$I$1048576,'01 Base Realizado'!Q$5,'B. Despesa'!$K$5:$K$1048576,'01 Base Realizado'!$B53)</f>
        <v>0</v>
      </c>
      <c r="R53" s="486">
        <f>SUMIFS('B. Despesa'!$H$5:$H$1048576,'B. Despesa'!$I$5:$I$1048576,'01 Base Realizado'!R$5,'B. Despesa'!$K$5:$K$1048576,'01 Base Realizado'!$B53)</f>
        <v>0</v>
      </c>
      <c r="S53" s="74"/>
      <c r="T53" s="116">
        <v>-9606.2399999999816</v>
      </c>
      <c r="U53" s="1"/>
      <c r="V53" s="133"/>
      <c r="Y53" s="906"/>
    </row>
    <row r="54" spans="2:25" ht="13.5" customHeight="1">
      <c r="B54" s="487" t="s">
        <v>648</v>
      </c>
      <c r="C54" s="488"/>
      <c r="D54" s="486">
        <f>SUMIFS('B. Despesa'!$H:$H,'B. Despesa'!$I:$I,'01 Base Realizado'!D$5,'B. Despesa'!$K:$K,'01 Base Realizado'!$B54)</f>
        <v>-1736.7399999999998</v>
      </c>
      <c r="E54" s="917">
        <f t="shared" si="10"/>
        <v>8.2250245165630242E-3</v>
      </c>
      <c r="F54" s="486">
        <f>SUMIFS('B. Despesa'!$H$5:$H$1048576,'B. Despesa'!$I$5:$I$1048576,'01 Base Realizado'!F$5,'B. Despesa'!$K$5:$K$1048576,'01 Base Realizado'!$B54)</f>
        <v>-4840.4699999999993</v>
      </c>
      <c r="G54" s="917">
        <f t="shared" si="11"/>
        <v>1.8662833703115868E-2</v>
      </c>
      <c r="H54" s="486">
        <f>SUMIFS('B. Despesa'!$H$5:$H$1048576,'B. Despesa'!$I$5:$I$1048576,'01 Base Realizado'!H$5,'B. Despesa'!$K$5:$K$1048576,'01 Base Realizado'!$B54)</f>
        <v>-3858.08</v>
      </c>
      <c r="I54" s="917">
        <f t="shared" si="12"/>
        <v>9.6601369868158631E-3</v>
      </c>
      <c r="J54" s="486">
        <f>SUMIFS('B. Despesa'!$H$5:$H$1048576,'B. Despesa'!$I$5:$I$1048576,'01 Base Realizado'!J$5,'B. Despesa'!$K$5:$K$1048576,'01 Base Realizado'!$B54)</f>
        <v>0</v>
      </c>
      <c r="K54" s="486">
        <f>SUMIFS('B. Despesa'!$H$5:$H$1048576,'B. Despesa'!$I$5:$I$1048576,'01 Base Realizado'!K$5,'B. Despesa'!$K$5:$K$1048576,'01 Base Realizado'!$B54)</f>
        <v>0</v>
      </c>
      <c r="L54" s="486">
        <f>SUMIFS('B. Despesa'!$H$5:$H$1048576,'B. Despesa'!$I$5:$I$1048576,'01 Base Realizado'!L$5,'B. Despesa'!$K$5:$K$1048576,'01 Base Realizado'!$B54)</f>
        <v>0</v>
      </c>
      <c r="M54" s="486">
        <f>SUMIFS('B. Despesa'!$H$5:$H$1048576,'B. Despesa'!$I$5:$I$1048576,'01 Base Realizado'!M$5,'B. Despesa'!$K$5:$K$1048576,'01 Base Realizado'!$B54)</f>
        <v>0</v>
      </c>
      <c r="N54" s="486">
        <f>SUMIFS('B. Despesa'!$H$5:$H$1048576,'B. Despesa'!$I$5:$I$1048576,'01 Base Realizado'!N$5,'B. Despesa'!$K$5:$K$1048576,'01 Base Realizado'!$B54)</f>
        <v>0</v>
      </c>
      <c r="O54" s="486">
        <f>SUMIFS('B. Despesa'!$H$5:$H$1048576,'B. Despesa'!$I$5:$I$1048576,'01 Base Realizado'!O$5,'B. Despesa'!$K$5:$K$1048576,'01 Base Realizado'!$B54)</f>
        <v>0</v>
      </c>
      <c r="P54" s="486">
        <f>SUMIFS('B. Despesa'!$H$5:$H$1048576,'B. Despesa'!$I$5:$I$1048576,'01 Base Realizado'!P$5,'B. Despesa'!$K$5:$K$1048576,'01 Base Realizado'!$B54)</f>
        <v>0</v>
      </c>
      <c r="Q54" s="486">
        <f>SUMIFS('B. Despesa'!$H$5:$H$1048576,'B. Despesa'!$I$5:$I$1048576,'01 Base Realizado'!Q$5,'B. Despesa'!$K$5:$K$1048576,'01 Base Realizado'!$B54)</f>
        <v>0</v>
      </c>
      <c r="R54" s="486">
        <f>SUMIFS('B. Despesa'!$H$5:$H$1048576,'B. Despesa'!$I$5:$I$1048576,'01 Base Realizado'!R$5,'B. Despesa'!$K$5:$K$1048576,'01 Base Realizado'!$B54)</f>
        <v>0</v>
      </c>
      <c r="S54" s="74"/>
      <c r="T54" s="116"/>
      <c r="U54" s="1"/>
      <c r="V54" s="133"/>
      <c r="Y54" s="906"/>
    </row>
    <row r="55" spans="2:25" ht="13.5" customHeight="1">
      <c r="B55" s="487" t="s">
        <v>1448</v>
      </c>
      <c r="C55" s="488" t="s">
        <v>123</v>
      </c>
      <c r="D55" s="486">
        <f>SUMIFS('B. Despesa'!$H:$H,'B. Despesa'!$I:$I,'01 Base Realizado'!D$5,'B. Despesa'!$K:$K,'01 Base Realizado'!$B55)</f>
        <v>-39.22</v>
      </c>
      <c r="E55" s="917">
        <f t="shared" si="10"/>
        <v>1.8574194268549226E-4</v>
      </c>
      <c r="F55" s="486">
        <f>SUMIFS('B. Despesa'!$H$5:$H$1048576,'B. Despesa'!$I$5:$I$1048576,'01 Base Realizado'!F$5,'B. Despesa'!$K$5:$K$1048576,'01 Base Realizado'!$B55)</f>
        <v>0</v>
      </c>
      <c r="G55" s="917">
        <f t="shared" si="11"/>
        <v>0</v>
      </c>
      <c r="H55" s="486">
        <f>SUMIFS('B. Despesa'!$H$5:$H$1048576,'B. Despesa'!$I$5:$I$1048576,'01 Base Realizado'!H$5,'B. Despesa'!$K$5:$K$1048576,'01 Base Realizado'!$B55)</f>
        <v>-3020</v>
      </c>
      <c r="I55" s="917">
        <f t="shared" si="12"/>
        <v>7.5616922666673341E-3</v>
      </c>
      <c r="J55" s="486">
        <f>SUMIFS('B. Despesa'!$H$5:$H$1048576,'B. Despesa'!$I$5:$I$1048576,'01 Base Realizado'!J$5,'B. Despesa'!$K$5:$K$1048576,'01 Base Realizado'!$B55)</f>
        <v>0</v>
      </c>
      <c r="K55" s="486">
        <f>SUMIFS('B. Despesa'!$H$5:$H$1048576,'B. Despesa'!$I$5:$I$1048576,'01 Base Realizado'!K$5,'B. Despesa'!$K$5:$K$1048576,'01 Base Realizado'!$B55)</f>
        <v>0</v>
      </c>
      <c r="L55" s="486">
        <f>SUMIFS('B. Despesa'!$H$5:$H$1048576,'B. Despesa'!$I$5:$I$1048576,'01 Base Realizado'!L$5,'B. Despesa'!$K$5:$K$1048576,'01 Base Realizado'!$B55)</f>
        <v>0</v>
      </c>
      <c r="M55" s="486">
        <f>SUMIFS('B. Despesa'!$H$5:$H$1048576,'B. Despesa'!$I$5:$I$1048576,'01 Base Realizado'!M$5,'B. Despesa'!$K$5:$K$1048576,'01 Base Realizado'!$B55)</f>
        <v>0</v>
      </c>
      <c r="N55" s="486">
        <f>SUMIFS('B. Despesa'!$H$5:$H$1048576,'B. Despesa'!$I$5:$I$1048576,'01 Base Realizado'!N$5,'B. Despesa'!$K$5:$K$1048576,'01 Base Realizado'!$B55)</f>
        <v>0</v>
      </c>
      <c r="O55" s="486">
        <f>SUMIFS('B. Despesa'!$H$5:$H$1048576,'B. Despesa'!$I$5:$I$1048576,'01 Base Realizado'!O$5,'B. Despesa'!$K$5:$K$1048576,'01 Base Realizado'!$B55)</f>
        <v>0</v>
      </c>
      <c r="P55" s="486">
        <f>SUMIFS('B. Despesa'!$H$5:$H$1048576,'B. Despesa'!$I$5:$I$1048576,'01 Base Realizado'!P$5,'B. Despesa'!$K$5:$K$1048576,'01 Base Realizado'!$B55)</f>
        <v>0</v>
      </c>
      <c r="Q55" s="486">
        <f>SUMIFS('B. Despesa'!$H$5:$H$1048576,'B. Despesa'!$I$5:$I$1048576,'01 Base Realizado'!Q$5,'B. Despesa'!$K$5:$K$1048576,'01 Base Realizado'!$B55)</f>
        <v>0</v>
      </c>
      <c r="R55" s="486">
        <f>SUMIFS('B. Despesa'!$H$5:$H$1048576,'B. Despesa'!$I$5:$I$1048576,'01 Base Realizado'!R$5,'B. Despesa'!$K$5:$K$1048576,'01 Base Realizado'!$B55)</f>
        <v>0</v>
      </c>
      <c r="S55" s="74"/>
      <c r="T55" s="116">
        <v>-83835</v>
      </c>
      <c r="V55" s="133">
        <v>3.0000000000000001E-3</v>
      </c>
      <c r="Y55" s="906" t="s">
        <v>2364</v>
      </c>
    </row>
    <row r="56" spans="2:25" ht="13.5" customHeight="1">
      <c r="B56" s="487" t="s">
        <v>536</v>
      </c>
      <c r="C56" s="826" t="s">
        <v>126</v>
      </c>
      <c r="D56" s="486">
        <f>SUMIFS('B. Despesa'!$H:$H,'B. Despesa'!$I:$I,'01 Base Realizado'!D$5,'B. Despesa'!$K:$K,'01 Base Realizado'!$B56)</f>
        <v>-10460</v>
      </c>
      <c r="E56" s="917">
        <f t="shared" si="10"/>
        <v>4.9537499247584119E-2</v>
      </c>
      <c r="F56" s="486">
        <f>SUMIFS('B. Despesa'!$H$5:$H$1048576,'B. Despesa'!$I$5:$I$1048576,'01 Base Realizado'!F$5,'B. Despesa'!$K$5:$K$1048576,'01 Base Realizado'!$B56)</f>
        <v>-6920</v>
      </c>
      <c r="G56" s="917">
        <f t="shared" si="11"/>
        <v>2.6680634158575887E-2</v>
      </c>
      <c r="H56" s="486">
        <f>SUMIFS('B. Despesa'!$H$5:$H$1048576,'B. Despesa'!$I$5:$I$1048576,'01 Base Realizado'!H$5,'B. Despesa'!$K$5:$K$1048576,'01 Base Realizado'!$B56)</f>
        <v>-8370</v>
      </c>
      <c r="I56" s="917">
        <f t="shared" si="12"/>
        <v>2.0957405388081322E-2</v>
      </c>
      <c r="J56" s="486">
        <f>SUMIFS('B. Despesa'!$H$5:$H$1048576,'B. Despesa'!$I$5:$I$1048576,'01 Base Realizado'!J$5,'B. Despesa'!$K$5:$K$1048576,'01 Base Realizado'!$B56)</f>
        <v>0</v>
      </c>
      <c r="K56" s="486">
        <f>SUMIFS('B. Despesa'!$H$5:$H$1048576,'B. Despesa'!$I$5:$I$1048576,'01 Base Realizado'!K$5,'B. Despesa'!$K$5:$K$1048576,'01 Base Realizado'!$B56)</f>
        <v>0</v>
      </c>
      <c r="L56" s="486">
        <f>SUMIFS('B. Despesa'!$H$5:$H$1048576,'B. Despesa'!$I$5:$I$1048576,'01 Base Realizado'!L$5,'B. Despesa'!$K$5:$K$1048576,'01 Base Realizado'!$B56)</f>
        <v>0</v>
      </c>
      <c r="M56" s="486">
        <f>SUMIFS('B. Despesa'!$H$5:$H$1048576,'B. Despesa'!$I$5:$I$1048576,'01 Base Realizado'!M$5,'B. Despesa'!$K$5:$K$1048576,'01 Base Realizado'!$B56)</f>
        <v>0</v>
      </c>
      <c r="N56" s="486">
        <f>SUMIFS('B. Despesa'!$H$5:$H$1048576,'B. Despesa'!$I$5:$I$1048576,'01 Base Realizado'!N$5,'B. Despesa'!$K$5:$K$1048576,'01 Base Realizado'!$B56)</f>
        <v>0</v>
      </c>
      <c r="O56" s="486">
        <f>SUMIFS('B. Despesa'!$H$5:$H$1048576,'B. Despesa'!$I$5:$I$1048576,'01 Base Realizado'!O$5,'B. Despesa'!$K$5:$K$1048576,'01 Base Realizado'!$B56)</f>
        <v>0</v>
      </c>
      <c r="P56" s="486">
        <f>SUMIFS('B. Despesa'!$H$5:$H$1048576,'B. Despesa'!$I$5:$I$1048576,'01 Base Realizado'!P$5,'B. Despesa'!$K$5:$K$1048576,'01 Base Realizado'!$B56)</f>
        <v>0</v>
      </c>
      <c r="Q56" s="486">
        <f>SUMIFS('B. Despesa'!$H$5:$H$1048576,'B. Despesa'!$I$5:$I$1048576,'01 Base Realizado'!Q$5,'B. Despesa'!$K$5:$K$1048576,'01 Base Realizado'!$B56)</f>
        <v>0</v>
      </c>
      <c r="R56" s="486">
        <f>SUMIFS('B. Despesa'!$H$5:$H$1048576,'B. Despesa'!$I$5:$I$1048576,'01 Base Realizado'!R$5,'B. Despesa'!$K$5:$K$1048576,'01 Base Realizado'!$B56)</f>
        <v>0</v>
      </c>
      <c r="S56" s="841"/>
      <c r="T56" s="116"/>
      <c r="V56" s="133"/>
      <c r="Y56" s="906"/>
    </row>
    <row r="57" spans="2:25" ht="13.5" customHeight="1">
      <c r="B57" s="487" t="s">
        <v>134</v>
      </c>
      <c r="C57" s="489" t="s">
        <v>135</v>
      </c>
      <c r="D57" s="486">
        <f>SUMIFS('B. Despesa'!$H:$H,'B. Despesa'!$I:$I,'01 Base Realizado'!D$5,'B. Despesa'!$K:$K,'01 Base Realizado'!$B57)</f>
        <v>0</v>
      </c>
      <c r="E57" s="917">
        <f t="shared" si="10"/>
        <v>0</v>
      </c>
      <c r="F57" s="486">
        <f>SUMIFS('B. Despesa'!$H$5:$H$1048576,'B. Despesa'!$I$5:$I$1048576,'01 Base Realizado'!F$5,'B. Despesa'!$K$5:$K$1048576,'01 Base Realizado'!$B57)</f>
        <v>0</v>
      </c>
      <c r="G57" s="917">
        <f t="shared" si="11"/>
        <v>0</v>
      </c>
      <c r="H57" s="486">
        <f>SUMIFS('B. Despesa'!$H$5:$H$1048576,'B. Despesa'!$I$5:$I$1048576,'01 Base Realizado'!H$5,'B. Despesa'!$K$5:$K$1048576,'01 Base Realizado'!$B57)</f>
        <v>0</v>
      </c>
      <c r="I57" s="917">
        <f t="shared" si="12"/>
        <v>0</v>
      </c>
      <c r="J57" s="486">
        <f>SUMIFS('B. Despesa'!$H$5:$H$1048576,'B. Despesa'!$I$5:$I$1048576,'01 Base Realizado'!J$5,'B. Despesa'!$K$5:$K$1048576,'01 Base Realizado'!$B57)</f>
        <v>0</v>
      </c>
      <c r="K57" s="486">
        <f>SUMIFS('B. Despesa'!$H$5:$H$1048576,'B. Despesa'!$I$5:$I$1048576,'01 Base Realizado'!K$5,'B. Despesa'!$K$5:$K$1048576,'01 Base Realizado'!$B57)</f>
        <v>0</v>
      </c>
      <c r="L57" s="486">
        <f>SUMIFS('B. Despesa'!$H$5:$H$1048576,'B. Despesa'!$I$5:$I$1048576,'01 Base Realizado'!L$5,'B. Despesa'!$K$5:$K$1048576,'01 Base Realizado'!$B57)</f>
        <v>0</v>
      </c>
      <c r="M57" s="486">
        <f>SUMIFS('B. Despesa'!$H$5:$H$1048576,'B. Despesa'!$I$5:$I$1048576,'01 Base Realizado'!M$5,'B. Despesa'!$K$5:$K$1048576,'01 Base Realizado'!$B57)</f>
        <v>0</v>
      </c>
      <c r="N57" s="486">
        <f>SUMIFS('B. Despesa'!$H$5:$H$1048576,'B. Despesa'!$I$5:$I$1048576,'01 Base Realizado'!N$5,'B. Despesa'!$K$5:$K$1048576,'01 Base Realizado'!$B57)</f>
        <v>0</v>
      </c>
      <c r="O57" s="486">
        <f>SUMIFS('B. Despesa'!$H$5:$H$1048576,'B. Despesa'!$I$5:$I$1048576,'01 Base Realizado'!O$5,'B. Despesa'!$K$5:$K$1048576,'01 Base Realizado'!$B57)</f>
        <v>0</v>
      </c>
      <c r="P57" s="486">
        <f>SUMIFS('B. Despesa'!$H$5:$H$1048576,'B. Despesa'!$I$5:$I$1048576,'01 Base Realizado'!P$5,'B. Despesa'!$K$5:$K$1048576,'01 Base Realizado'!$B57)</f>
        <v>0</v>
      </c>
      <c r="Q57" s="486">
        <f>SUMIFS('B. Despesa'!$H$5:$H$1048576,'B. Despesa'!$I$5:$I$1048576,'01 Base Realizado'!Q$5,'B. Despesa'!$K$5:$K$1048576,'01 Base Realizado'!$B57)</f>
        <v>0</v>
      </c>
      <c r="R57" s="486">
        <f>SUMIFS('B. Despesa'!$H$5:$H$1048576,'B. Despesa'!$I$5:$I$1048576,'01 Base Realizado'!R$5,'B. Despesa'!$K$5:$K$1048576,'01 Base Realizado'!$B57)</f>
        <v>0</v>
      </c>
      <c r="S57" s="74"/>
      <c r="T57" s="443"/>
      <c r="V57" s="133"/>
      <c r="Y57" s="906"/>
    </row>
    <row r="58" spans="2:25" ht="13.5" customHeight="1">
      <c r="B58" s="487" t="s">
        <v>537</v>
      </c>
      <c r="C58" s="488" t="s">
        <v>131</v>
      </c>
      <c r="D58" s="486">
        <f>SUMIFS('B. Despesa'!$H:$H,'B. Despesa'!$I:$I,'01 Base Realizado'!D$5,'B. Despesa'!$K:$K,'01 Base Realizado'!$B58)</f>
        <v>0</v>
      </c>
      <c r="E58" s="917">
        <f t="shared" si="10"/>
        <v>0</v>
      </c>
      <c r="F58" s="486">
        <f>SUMIFS('B. Despesa'!$H$5:$H$1048576,'B. Despesa'!$I$5:$I$1048576,'01 Base Realizado'!F$5,'B. Despesa'!$K$5:$K$1048576,'01 Base Realizado'!$B58)</f>
        <v>0</v>
      </c>
      <c r="G58" s="917">
        <f t="shared" si="11"/>
        <v>0</v>
      </c>
      <c r="H58" s="486">
        <f>SUMIFS('B. Despesa'!$H$5:$H$1048576,'B. Despesa'!$I$5:$I$1048576,'01 Base Realizado'!H$5,'B. Despesa'!$K$5:$K$1048576,'01 Base Realizado'!$B58)</f>
        <v>0</v>
      </c>
      <c r="I58" s="917">
        <f t="shared" si="12"/>
        <v>0</v>
      </c>
      <c r="J58" s="486">
        <f>SUMIFS('B. Despesa'!$H$5:$H$1048576,'B. Despesa'!$I$5:$I$1048576,'01 Base Realizado'!J$5,'B. Despesa'!$K$5:$K$1048576,'01 Base Realizado'!$B58)</f>
        <v>0</v>
      </c>
      <c r="K58" s="486">
        <f>SUMIFS('B. Despesa'!$H$5:$H$1048576,'B. Despesa'!$I$5:$I$1048576,'01 Base Realizado'!K$5,'B. Despesa'!$K$5:$K$1048576,'01 Base Realizado'!$B58)</f>
        <v>0</v>
      </c>
      <c r="L58" s="486">
        <f>SUMIFS('B. Despesa'!$H$5:$H$1048576,'B. Despesa'!$I$5:$I$1048576,'01 Base Realizado'!L$5,'B. Despesa'!$K$5:$K$1048576,'01 Base Realizado'!$B58)</f>
        <v>0</v>
      </c>
      <c r="M58" s="486">
        <f>SUMIFS('B. Despesa'!$H$5:$H$1048576,'B. Despesa'!$I$5:$I$1048576,'01 Base Realizado'!M$5,'B. Despesa'!$K$5:$K$1048576,'01 Base Realizado'!$B58)</f>
        <v>0</v>
      </c>
      <c r="N58" s="486">
        <f>SUMIFS('B. Despesa'!$H$5:$H$1048576,'B. Despesa'!$I$5:$I$1048576,'01 Base Realizado'!N$5,'B. Despesa'!$K$5:$K$1048576,'01 Base Realizado'!$B58)</f>
        <v>0</v>
      </c>
      <c r="O58" s="486">
        <f>SUMIFS('B. Despesa'!$H$5:$H$1048576,'B. Despesa'!$I$5:$I$1048576,'01 Base Realizado'!O$5,'B. Despesa'!$K$5:$K$1048576,'01 Base Realizado'!$B58)</f>
        <v>0</v>
      </c>
      <c r="P58" s="486">
        <f>SUMIFS('B. Despesa'!$H$5:$H$1048576,'B. Despesa'!$I$5:$I$1048576,'01 Base Realizado'!P$5,'B. Despesa'!$K$5:$K$1048576,'01 Base Realizado'!$B58)</f>
        <v>0</v>
      </c>
      <c r="Q58" s="486">
        <f>SUMIFS('B. Despesa'!$H$5:$H$1048576,'B. Despesa'!$I$5:$I$1048576,'01 Base Realizado'!Q$5,'B. Despesa'!$K$5:$K$1048576,'01 Base Realizado'!$B58)</f>
        <v>0</v>
      </c>
      <c r="R58" s="486">
        <f>SUMIFS('B. Despesa'!$H$5:$H$1048576,'B. Despesa'!$I$5:$I$1048576,'01 Base Realizado'!R$5,'B. Despesa'!$K$5:$K$1048576,'01 Base Realizado'!$B58)</f>
        <v>0</v>
      </c>
      <c r="S58" s="74"/>
      <c r="T58" s="116">
        <v>-600000</v>
      </c>
      <c r="V58" s="133"/>
      <c r="Y58" s="906"/>
    </row>
    <row r="59" spans="2:25" ht="13.5" customHeight="1">
      <c r="B59" s="484" t="s">
        <v>2389</v>
      </c>
      <c r="C59" s="485" t="s">
        <v>133</v>
      </c>
      <c r="D59" s="486">
        <v>0</v>
      </c>
      <c r="E59" s="917">
        <f t="shared" si="10"/>
        <v>0</v>
      </c>
      <c r="F59" s="486">
        <f>7922.08+4110.83</f>
        <v>12032.91</v>
      </c>
      <c r="G59" s="917">
        <f t="shared" si="11"/>
        <v>-4.6393882886281698E-2</v>
      </c>
      <c r="H59" s="486">
        <f>3283.98+5352.62</f>
        <v>8636.6</v>
      </c>
      <c r="I59" s="917">
        <f t="shared" si="12"/>
        <v>-2.1624937559701688E-2</v>
      </c>
      <c r="J59" s="486">
        <f>SUMIFS('B. Despesa'!$H$5:$H$1048576,'B. Despesa'!$I$5:$I$1048576,'01 Base Realizado'!J$5,'B. Despesa'!$K$5:$K$1048576,'01 Base Realizado'!$B59)</f>
        <v>0</v>
      </c>
      <c r="K59" s="486">
        <f>SUMIFS('B. Despesa'!$H$5:$H$1048576,'B. Despesa'!$I$5:$I$1048576,'01 Base Realizado'!K$5,'B. Despesa'!$K$5:$K$1048576,'01 Base Realizado'!$B59)</f>
        <v>0</v>
      </c>
      <c r="L59" s="486">
        <f>SUMIFS('B. Despesa'!$H$5:$H$1048576,'B. Despesa'!$I$5:$I$1048576,'01 Base Realizado'!L$5,'B. Despesa'!$K$5:$K$1048576,'01 Base Realizado'!$B59)</f>
        <v>0</v>
      </c>
      <c r="M59" s="486">
        <f>SUMIFS('B. Despesa'!$H$5:$H$1048576,'B. Despesa'!$I$5:$I$1048576,'01 Base Realizado'!M$5,'B. Despesa'!$K$5:$K$1048576,'01 Base Realizado'!$B59)</f>
        <v>0</v>
      </c>
      <c r="N59" s="486">
        <f>SUMIFS('B. Despesa'!$H$5:$H$1048576,'B. Despesa'!$I$5:$I$1048576,'01 Base Realizado'!N$5,'B. Despesa'!$K$5:$K$1048576,'01 Base Realizado'!$B59)</f>
        <v>0</v>
      </c>
      <c r="O59" s="486">
        <f>SUMIFS('B. Despesa'!$H$5:$H$1048576,'B. Despesa'!$I$5:$I$1048576,'01 Base Realizado'!O$5,'B. Despesa'!$K$5:$K$1048576,'01 Base Realizado'!$B59)</f>
        <v>0</v>
      </c>
      <c r="P59" s="486">
        <f>SUMIFS('B. Despesa'!$H$5:$H$1048576,'B. Despesa'!$I$5:$I$1048576,'01 Base Realizado'!P$5,'B. Despesa'!$K$5:$K$1048576,'01 Base Realizado'!$B59)</f>
        <v>0</v>
      </c>
      <c r="Q59" s="486">
        <f>SUMIFS('B. Despesa'!$H$5:$H$1048576,'B. Despesa'!$I$5:$I$1048576,'01 Base Realizado'!Q$5,'B. Despesa'!$K$5:$K$1048576,'01 Base Realizado'!$B59)</f>
        <v>0</v>
      </c>
      <c r="R59" s="486">
        <f>SUMIFS('B. Despesa'!$H$5:$H$1048576,'B. Despesa'!$I$5:$I$1048576,'01 Base Realizado'!R$5,'B. Despesa'!$K$5:$K$1048576,'01 Base Realizado'!$B59)</f>
        <v>0</v>
      </c>
      <c r="S59" s="74"/>
      <c r="T59" s="116">
        <v>-3565684.6763850008</v>
      </c>
      <c r="V59" s="133"/>
      <c r="Y59" s="906" t="s">
        <v>2365</v>
      </c>
    </row>
    <row r="60" spans="2:25" ht="15" customHeight="1">
      <c r="B60" s="487" t="s">
        <v>132</v>
      </c>
      <c r="C60" s="488" t="s">
        <v>137</v>
      </c>
      <c r="D60" s="486">
        <f>SUMIFS('B. Despesa'!$H:$H,'B. Despesa'!$I:$I,'01 Base Realizado'!D$5,'B. Despesa'!$K:$K,'01 Base Realizado'!$B60)</f>
        <v>0</v>
      </c>
      <c r="E60" s="917">
        <f t="shared" si="10"/>
        <v>0</v>
      </c>
      <c r="F60" s="486">
        <f>SUMIFS('B. Despesa'!$H$5:$H$1048576,'B. Despesa'!$I$5:$I$1048576,'01 Base Realizado'!F$5,'B. Despesa'!$K$5:$K$1048576,'01 Base Realizado'!$B60)</f>
        <v>0</v>
      </c>
      <c r="G60" s="917">
        <f t="shared" si="11"/>
        <v>0</v>
      </c>
      <c r="H60" s="486">
        <f>SUMIFS('B. Despesa'!$H$5:$H$1048576,'B. Despesa'!$I$5:$I$1048576,'01 Base Realizado'!H$5,'B. Despesa'!$K$5:$K$1048576,'01 Base Realizado'!$B60)</f>
        <v>0</v>
      </c>
      <c r="I60" s="917">
        <f t="shared" si="12"/>
        <v>0</v>
      </c>
      <c r="J60" s="486">
        <f>SUMIFS('B. Despesa'!$H$5:$H$1048576,'B. Despesa'!$I$5:$I$1048576,'01 Base Realizado'!J$5,'B. Despesa'!$K$5:$K$1048576,'01 Base Realizado'!$B60)</f>
        <v>0</v>
      </c>
      <c r="K60" s="486">
        <f>SUMIFS('B. Despesa'!$H$5:$H$1048576,'B. Despesa'!$I$5:$I$1048576,'01 Base Realizado'!K$5,'B. Despesa'!$K$5:$K$1048576,'01 Base Realizado'!$B60)</f>
        <v>0</v>
      </c>
      <c r="L60" s="486">
        <f>SUMIFS('B. Despesa'!$H$5:$H$1048576,'B. Despesa'!$I$5:$I$1048576,'01 Base Realizado'!L$5,'B. Despesa'!$K$5:$K$1048576,'01 Base Realizado'!$B60)</f>
        <v>0</v>
      </c>
      <c r="M60" s="486">
        <f>SUMIFS('B. Despesa'!$H$5:$H$1048576,'B. Despesa'!$I$5:$I$1048576,'01 Base Realizado'!M$5,'B. Despesa'!$K$5:$K$1048576,'01 Base Realizado'!$B60)</f>
        <v>0</v>
      </c>
      <c r="N60" s="486">
        <f>SUMIFS('B. Despesa'!$H$5:$H$1048576,'B. Despesa'!$I$5:$I$1048576,'01 Base Realizado'!N$5,'B. Despesa'!$K$5:$K$1048576,'01 Base Realizado'!$B60)</f>
        <v>0</v>
      </c>
      <c r="O60" s="486">
        <f>SUMIFS('B. Despesa'!$H$5:$H$1048576,'B. Despesa'!$I$5:$I$1048576,'01 Base Realizado'!O$5,'B. Despesa'!$K$5:$K$1048576,'01 Base Realizado'!$B60)</f>
        <v>0</v>
      </c>
      <c r="P60" s="486">
        <f>SUMIFS('B. Despesa'!$H$5:$H$1048576,'B. Despesa'!$I$5:$I$1048576,'01 Base Realizado'!P$5,'B. Despesa'!$K$5:$K$1048576,'01 Base Realizado'!$B60)</f>
        <v>0</v>
      </c>
      <c r="Q60" s="486">
        <f>SUMIFS('B. Despesa'!$H$5:$H$1048576,'B. Despesa'!$I$5:$I$1048576,'01 Base Realizado'!Q$5,'B. Despesa'!$K$5:$K$1048576,'01 Base Realizado'!$B60)</f>
        <v>0</v>
      </c>
      <c r="R60" s="486">
        <f>SUMIFS('B. Despesa'!$H$5:$H$1048576,'B. Despesa'!$I$5:$I$1048576,'01 Base Realizado'!R$5,'B. Despesa'!$K$5:$K$1048576,'01 Base Realizado'!$B60)</f>
        <v>0</v>
      </c>
      <c r="S60" s="74"/>
      <c r="T60" s="116">
        <v>2389008.7331779506</v>
      </c>
      <c r="V60" s="133"/>
      <c r="Y60" s="906"/>
    </row>
    <row r="61" spans="2:25" ht="13.5" hidden="1" customHeight="1">
      <c r="B61" s="418" t="s">
        <v>140</v>
      </c>
      <c r="C61" s="419" t="s">
        <v>57</v>
      </c>
      <c r="D61" s="422">
        <v>0</v>
      </c>
      <c r="E61" s="917">
        <f t="shared" si="10"/>
        <v>0</v>
      </c>
      <c r="F61" s="422">
        <v>0</v>
      </c>
      <c r="G61" s="917">
        <f t="shared" si="11"/>
        <v>0</v>
      </c>
      <c r="H61" s="422">
        <v>0</v>
      </c>
      <c r="I61" s="917">
        <f t="shared" si="12"/>
        <v>0</v>
      </c>
      <c r="J61" s="422">
        <v>0</v>
      </c>
      <c r="K61" s="422">
        <v>0</v>
      </c>
      <c r="L61" s="422">
        <v>0</v>
      </c>
      <c r="M61" s="422">
        <v>0</v>
      </c>
      <c r="N61" s="422">
        <v>0</v>
      </c>
      <c r="O61" s="422">
        <v>0</v>
      </c>
      <c r="P61" s="422">
        <v>0</v>
      </c>
      <c r="Q61" s="422">
        <v>0</v>
      </c>
      <c r="R61" s="422">
        <v>0</v>
      </c>
      <c r="S61" s="74"/>
      <c r="T61" s="422">
        <v>0</v>
      </c>
      <c r="V61" s="133"/>
      <c r="Y61" s="906"/>
    </row>
    <row r="62" spans="2:25" ht="13.5" hidden="1" customHeight="1">
      <c r="B62" s="154" t="s">
        <v>141</v>
      </c>
      <c r="C62" s="155" t="s">
        <v>57</v>
      </c>
      <c r="D62" s="116">
        <v>0</v>
      </c>
      <c r="E62" s="917">
        <f t="shared" si="10"/>
        <v>0</v>
      </c>
      <c r="F62" s="116">
        <v>0</v>
      </c>
      <c r="G62" s="917">
        <f t="shared" si="11"/>
        <v>0</v>
      </c>
      <c r="H62" s="116">
        <v>0</v>
      </c>
      <c r="I62" s="917">
        <f t="shared" si="12"/>
        <v>0</v>
      </c>
      <c r="J62" s="116">
        <v>0</v>
      </c>
      <c r="K62" s="116">
        <v>0</v>
      </c>
      <c r="L62" s="116">
        <v>0</v>
      </c>
      <c r="M62" s="116">
        <v>0</v>
      </c>
      <c r="N62" s="116">
        <v>0</v>
      </c>
      <c r="O62" s="116">
        <v>0</v>
      </c>
      <c r="P62" s="116">
        <v>0</v>
      </c>
      <c r="Q62" s="116">
        <v>0</v>
      </c>
      <c r="R62" s="116">
        <v>0</v>
      </c>
      <c r="S62" s="74"/>
      <c r="T62" s="116">
        <v>0</v>
      </c>
      <c r="V62" s="133"/>
      <c r="Y62" s="906"/>
    </row>
    <row r="63" spans="2:25" ht="13.5" hidden="1" customHeight="1">
      <c r="B63" s="154" t="s">
        <v>142</v>
      </c>
      <c r="C63" s="155" t="s">
        <v>57</v>
      </c>
      <c r="D63" s="116">
        <v>0</v>
      </c>
      <c r="E63" s="917">
        <f t="shared" si="10"/>
        <v>0</v>
      </c>
      <c r="F63" s="116">
        <v>0</v>
      </c>
      <c r="G63" s="917">
        <f t="shared" si="11"/>
        <v>0</v>
      </c>
      <c r="H63" s="116">
        <v>0</v>
      </c>
      <c r="I63" s="917">
        <f t="shared" si="12"/>
        <v>0</v>
      </c>
      <c r="J63" s="116">
        <v>0</v>
      </c>
      <c r="K63" s="116">
        <v>0</v>
      </c>
      <c r="L63" s="116">
        <v>0</v>
      </c>
      <c r="M63" s="116">
        <v>0</v>
      </c>
      <c r="N63" s="116">
        <v>0</v>
      </c>
      <c r="O63" s="116">
        <v>0</v>
      </c>
      <c r="P63" s="116">
        <v>0</v>
      </c>
      <c r="Q63" s="116">
        <v>0</v>
      </c>
      <c r="R63" s="116">
        <v>0</v>
      </c>
      <c r="S63" s="74"/>
      <c r="T63" s="116">
        <v>0</v>
      </c>
      <c r="V63" s="133"/>
      <c r="Y63" s="906"/>
    </row>
    <row r="64" spans="2:25" ht="13.5" hidden="1" customHeight="1">
      <c r="B64" s="154" t="s">
        <v>143</v>
      </c>
      <c r="C64" s="155" t="s">
        <v>57</v>
      </c>
      <c r="D64" s="116">
        <v>0</v>
      </c>
      <c r="E64" s="917">
        <f t="shared" si="10"/>
        <v>0</v>
      </c>
      <c r="F64" s="116">
        <v>0</v>
      </c>
      <c r="G64" s="917">
        <f t="shared" si="11"/>
        <v>0</v>
      </c>
      <c r="H64" s="116">
        <v>0</v>
      </c>
      <c r="I64" s="917">
        <f t="shared" si="12"/>
        <v>0</v>
      </c>
      <c r="J64" s="116">
        <v>0</v>
      </c>
      <c r="K64" s="116">
        <v>0</v>
      </c>
      <c r="L64" s="116">
        <v>0</v>
      </c>
      <c r="M64" s="116">
        <v>0</v>
      </c>
      <c r="N64" s="116">
        <v>0</v>
      </c>
      <c r="O64" s="116">
        <v>0</v>
      </c>
      <c r="P64" s="116">
        <v>0</v>
      </c>
      <c r="Q64" s="116">
        <v>0</v>
      </c>
      <c r="R64" s="116">
        <v>0</v>
      </c>
      <c r="S64" s="74"/>
      <c r="T64" s="116">
        <v>0</v>
      </c>
      <c r="V64" s="133"/>
      <c r="Y64" s="906"/>
    </row>
    <row r="65" spans="2:26" ht="13.5" hidden="1" customHeight="1">
      <c r="B65" s="154" t="s">
        <v>144</v>
      </c>
      <c r="C65" s="155" t="s">
        <v>57</v>
      </c>
      <c r="D65" s="116">
        <v>0</v>
      </c>
      <c r="E65" s="917">
        <f t="shared" si="10"/>
        <v>0</v>
      </c>
      <c r="F65" s="116">
        <v>0</v>
      </c>
      <c r="G65" s="917">
        <f t="shared" si="11"/>
        <v>0</v>
      </c>
      <c r="H65" s="116">
        <v>0</v>
      </c>
      <c r="I65" s="917">
        <f t="shared" si="12"/>
        <v>0</v>
      </c>
      <c r="J65" s="116">
        <v>0</v>
      </c>
      <c r="K65" s="116">
        <v>0</v>
      </c>
      <c r="L65" s="116">
        <v>0</v>
      </c>
      <c r="M65" s="116">
        <v>0</v>
      </c>
      <c r="N65" s="116">
        <v>0</v>
      </c>
      <c r="O65" s="116">
        <v>0</v>
      </c>
      <c r="P65" s="116">
        <v>0</v>
      </c>
      <c r="Q65" s="116">
        <v>0</v>
      </c>
      <c r="R65" s="116">
        <v>0</v>
      </c>
      <c r="S65" s="74"/>
      <c r="T65" s="116">
        <v>0</v>
      </c>
      <c r="V65" s="133"/>
      <c r="Y65" s="906"/>
    </row>
    <row r="66" spans="2:26" ht="0.9" customHeight="1">
      <c r="E66" s="896">
        <f t="shared" si="10"/>
        <v>0</v>
      </c>
      <c r="G66" s="896">
        <f t="shared" si="11"/>
        <v>0</v>
      </c>
      <c r="I66" s="896">
        <f t="shared" si="12"/>
        <v>0</v>
      </c>
      <c r="S66" s="74"/>
      <c r="Y66" s="906"/>
    </row>
    <row r="67" spans="2:26" ht="13.5" customHeight="1">
      <c r="B67" s="475" t="s">
        <v>145</v>
      </c>
      <c r="C67" s="354"/>
      <c r="D67" s="355">
        <f>SUM(D68:D71)</f>
        <v>-23800</v>
      </c>
      <c r="E67" s="918">
        <f t="shared" si="10"/>
        <v>0.11271438643331759</v>
      </c>
      <c r="F67" s="355">
        <f>SUM(F68:F71)</f>
        <v>-23800</v>
      </c>
      <c r="G67" s="918">
        <f t="shared" si="11"/>
        <v>9.1762874707240774E-2</v>
      </c>
      <c r="H67" s="355">
        <f>SUM(H68:H71)</f>
        <v>-23800</v>
      </c>
      <c r="I67" s="918">
        <f t="shared" si="12"/>
        <v>5.9592144353206145E-2</v>
      </c>
      <c r="J67" s="355">
        <f t="shared" ref="J67:R67" si="13">SUM(J68:J74)</f>
        <v>0</v>
      </c>
      <c r="K67" s="355">
        <f t="shared" si="13"/>
        <v>0</v>
      </c>
      <c r="L67" s="355">
        <f t="shared" si="13"/>
        <v>0</v>
      </c>
      <c r="M67" s="355">
        <f t="shared" si="13"/>
        <v>0</v>
      </c>
      <c r="N67" s="355">
        <f t="shared" si="13"/>
        <v>0</v>
      </c>
      <c r="O67" s="355">
        <f t="shared" si="13"/>
        <v>0</v>
      </c>
      <c r="P67" s="355">
        <f t="shared" si="13"/>
        <v>0</v>
      </c>
      <c r="Q67" s="355">
        <f t="shared" si="13"/>
        <v>0</v>
      </c>
      <c r="R67" s="355">
        <f t="shared" si="13"/>
        <v>0</v>
      </c>
      <c r="S67" s="74"/>
      <c r="T67" s="355">
        <v>-844692.6</v>
      </c>
      <c r="U67" s="1"/>
      <c r="V67" s="356" t="s">
        <v>63</v>
      </c>
      <c r="W67" s="162"/>
      <c r="X67" s="162"/>
      <c r="Y67" s="961"/>
    </row>
    <row r="68" spans="2:26" ht="13.5" customHeight="1">
      <c r="B68" s="490" t="s">
        <v>146</v>
      </c>
      <c r="C68" s="491" t="s">
        <v>147</v>
      </c>
      <c r="D68" s="486">
        <f>SUMIFS('B. Despesa'!$H:$H,'B. Despesa'!$I:$I,'01 Base Realizado'!D$5,'B. Despesa'!$K:$K,'01 Base Realizado'!$B68)</f>
        <v>-18000</v>
      </c>
      <c r="E68" s="917">
        <f t="shared" si="10"/>
        <v>8.5246174613433465E-2</v>
      </c>
      <c r="F68" s="486">
        <f>SUMIFS('B. Despesa'!$H$5:$H$1048576,'B. Despesa'!$I$5:$I$1048576,'01 Base Realizado'!F$5,'B. Despesa'!$K$5:$K$1048576,'01 Base Realizado'!$B68)</f>
        <v>-18000</v>
      </c>
      <c r="G68" s="917">
        <f t="shared" si="11"/>
        <v>6.9400493476064445E-2</v>
      </c>
      <c r="H68" s="486">
        <f>SUMIFS('B. Despesa'!$H$5:$H$1048576,'B. Despesa'!$I$5:$I$1048576,'01 Base Realizado'!H$5,'B. Despesa'!$K$5:$K$1048576,'01 Base Realizado'!$B68)</f>
        <v>-18000</v>
      </c>
      <c r="I68" s="917">
        <f t="shared" si="12"/>
        <v>4.5069689006626494E-2</v>
      </c>
      <c r="J68" s="486">
        <f>SUMIFS('B. Despesa'!$H$5:$H$1048576,'B. Despesa'!$I$5:$I$1048576,'01 Base Realizado'!J$5,'B. Despesa'!$K$5:$K$1048576,'01 Base Realizado'!$B68)</f>
        <v>0</v>
      </c>
      <c r="K68" s="486">
        <f>SUMIFS('B. Despesa'!$H$5:$H$1048576,'B. Despesa'!$I$5:$I$1048576,'01 Base Realizado'!K$5,'B. Despesa'!$K$5:$K$1048576,'01 Base Realizado'!$B68)</f>
        <v>0</v>
      </c>
      <c r="L68" s="486">
        <f>SUMIFS('B. Despesa'!$H$5:$H$1048576,'B. Despesa'!$I$5:$I$1048576,'01 Base Realizado'!L$5,'B. Despesa'!$K$5:$K$1048576,'01 Base Realizado'!$B68)</f>
        <v>0</v>
      </c>
      <c r="M68" s="486">
        <f>SUMIFS('B. Despesa'!$H$5:$H$1048576,'B. Despesa'!$I$5:$I$1048576,'01 Base Realizado'!M$5,'B. Despesa'!$K$5:$K$1048576,'01 Base Realizado'!$B68)</f>
        <v>0</v>
      </c>
      <c r="N68" s="486">
        <f>SUMIFS('B. Despesa'!$H$5:$H$1048576,'B. Despesa'!$I$5:$I$1048576,'01 Base Realizado'!N$5,'B. Despesa'!$K$5:$K$1048576,'01 Base Realizado'!$B68)</f>
        <v>0</v>
      </c>
      <c r="O68" s="486">
        <f>SUMIFS('B. Despesa'!$H$5:$H$1048576,'B. Despesa'!$I$5:$I$1048576,'01 Base Realizado'!O$5,'B. Despesa'!$K$5:$K$1048576,'01 Base Realizado'!$B68)</f>
        <v>0</v>
      </c>
      <c r="P68" s="486">
        <f>SUMIFS('B. Despesa'!$H$5:$H$1048576,'B. Despesa'!$I$5:$I$1048576,'01 Base Realizado'!P$5,'B. Despesa'!$K$5:$K$1048576,'01 Base Realizado'!$B68)</f>
        <v>0</v>
      </c>
      <c r="Q68" s="486">
        <f>SUMIFS('B. Despesa'!$H$5:$H$1048576,'B. Despesa'!$I$5:$I$1048576,'01 Base Realizado'!Q$5,'B. Despesa'!$K$5:$K$1048576,'01 Base Realizado'!$B68)</f>
        <v>0</v>
      </c>
      <c r="R68" s="486">
        <f>SUMIFS('B. Despesa'!$H$5:$H$1048576,'B. Despesa'!$I$5:$I$1048576,'01 Base Realizado'!R$5,'B. Despesa'!$K$5:$K$1048576,'01 Base Realizado'!$B68)</f>
        <v>0</v>
      </c>
      <c r="S68" s="74"/>
      <c r="T68" s="165">
        <v>-540000</v>
      </c>
      <c r="U68" s="166"/>
      <c r="V68" s="167"/>
      <c r="W68" s="166"/>
      <c r="X68" s="166"/>
      <c r="Y68" s="962"/>
      <c r="Z68" s="166"/>
    </row>
    <row r="69" spans="2:26" ht="13.5" hidden="1" customHeight="1">
      <c r="B69" s="492" t="s">
        <v>437</v>
      </c>
      <c r="C69" s="493" t="s">
        <v>148</v>
      </c>
      <c r="D69" s="486">
        <f>SUMIFS('B. Despesa'!$H:$H,'B. Despesa'!$I:$I,'01 Base Realizado'!D$5,'B. Despesa'!$K:$K,'01 Base Realizado'!$B69)</f>
        <v>0</v>
      </c>
      <c r="E69" s="910">
        <f t="shared" si="10"/>
        <v>0</v>
      </c>
      <c r="F69" s="486">
        <f>SUMIFS('B. Despesa'!$H$5:$H$1048576,'B. Despesa'!$I$5:$I$1048576,'01 Base Realizado'!F$5,'B. Despesa'!$K$5:$K$1048576,'01 Base Realizado'!$B69)</f>
        <v>0</v>
      </c>
      <c r="G69" s="910">
        <f t="shared" si="11"/>
        <v>0</v>
      </c>
      <c r="H69" s="486">
        <f>SUMIFS('B. Despesa'!$H$5:$H$1048576,'B. Despesa'!$I$5:$I$1048576,'01 Base Realizado'!H$5,'B. Despesa'!$K$5:$K$1048576,'01 Base Realizado'!$B69)</f>
        <v>0</v>
      </c>
      <c r="I69" s="910">
        <f t="shared" si="12"/>
        <v>0</v>
      </c>
      <c r="J69" s="486">
        <f>SUMIFS('B. Despesa'!$H$5:$H$1048576,'B. Despesa'!$I$5:$I$1048576,'01 Base Realizado'!J$5,'B. Despesa'!$K$5:$K$1048576,'01 Base Realizado'!$B69)</f>
        <v>0</v>
      </c>
      <c r="K69" s="486">
        <f>SUMIFS('B. Despesa'!$H$5:$H$1048576,'B. Despesa'!$I$5:$I$1048576,'01 Base Realizado'!K$5,'B. Despesa'!$K$5:$K$1048576,'01 Base Realizado'!$B69)</f>
        <v>0</v>
      </c>
      <c r="L69" s="486">
        <f>SUMIFS('B. Despesa'!$H$5:$H$1048576,'B. Despesa'!$I$5:$I$1048576,'01 Base Realizado'!L$5,'B. Despesa'!$K$5:$K$1048576,'01 Base Realizado'!$B69)</f>
        <v>0</v>
      </c>
      <c r="M69" s="486">
        <f>SUMIFS('B. Despesa'!$H$5:$H$1048576,'B. Despesa'!$I$5:$I$1048576,'01 Base Realizado'!M$5,'B. Despesa'!$K$5:$K$1048576,'01 Base Realizado'!$B69)</f>
        <v>0</v>
      </c>
      <c r="N69" s="486">
        <f>SUMIFS('B. Despesa'!$H$5:$H$1048576,'B. Despesa'!$I$5:$I$1048576,'01 Base Realizado'!N$5,'B. Despesa'!$K$5:$K$1048576,'01 Base Realizado'!$B69)</f>
        <v>0</v>
      </c>
      <c r="O69" s="486">
        <f>SUMIFS('B. Despesa'!$H$5:$H$1048576,'B. Despesa'!$I$5:$I$1048576,'01 Base Realizado'!O$5,'B. Despesa'!$K$5:$K$1048576,'01 Base Realizado'!$B69)</f>
        <v>0</v>
      </c>
      <c r="P69" s="486">
        <f>SUMIFS('B. Despesa'!$H$5:$H$1048576,'B. Despesa'!$I$5:$I$1048576,'01 Base Realizado'!P$5,'B. Despesa'!$K$5:$K$1048576,'01 Base Realizado'!$B69)</f>
        <v>0</v>
      </c>
      <c r="Q69" s="486">
        <f>SUMIFS('B. Despesa'!$H$5:$H$1048576,'B. Despesa'!$I$5:$I$1048576,'01 Base Realizado'!Q$5,'B. Despesa'!$K$5:$K$1048576,'01 Base Realizado'!$B69)</f>
        <v>0</v>
      </c>
      <c r="R69" s="486">
        <f>SUMIFS('B. Despesa'!$H$5:$H$1048576,'B. Despesa'!$I$5:$I$1048576,'01 Base Realizado'!R$5,'B. Despesa'!$K$5:$K$1048576,'01 Base Realizado'!$B69)</f>
        <v>0</v>
      </c>
      <c r="S69" s="74"/>
      <c r="T69" s="159">
        <v>-224016</v>
      </c>
      <c r="U69" s="1"/>
      <c r="V69" s="76"/>
      <c r="Y69" s="906"/>
    </row>
    <row r="70" spans="2:26" ht="13.5" customHeight="1">
      <c r="B70" s="972" t="s">
        <v>149</v>
      </c>
      <c r="C70" s="493" t="s">
        <v>150</v>
      </c>
      <c r="D70" s="486">
        <f>SUMIFS('B. Despesa'!$H:$H,'B. Despesa'!$I:$I,'01 Base Realizado'!D$5,'B. Despesa'!$K:$K,'01 Base Realizado'!$B70)</f>
        <v>-800</v>
      </c>
      <c r="E70" s="917">
        <f t="shared" si="10"/>
        <v>3.788718871708154E-3</v>
      </c>
      <c r="F70" s="486">
        <f>SUMIFS('B. Despesa'!$H$5:$H$1048576,'B. Despesa'!$I$5:$I$1048576,'01 Base Realizado'!F$5,'B. Despesa'!$K$5:$K$1048576,'01 Base Realizado'!$B70)</f>
        <v>-800</v>
      </c>
      <c r="G70" s="917">
        <f t="shared" si="11"/>
        <v>3.0844663767139752E-3</v>
      </c>
      <c r="H70" s="486">
        <f>SUMIFS('B. Despesa'!$H$5:$H$1048576,'B. Despesa'!$I$5:$I$1048576,'01 Base Realizado'!H$5,'B. Despesa'!$K$5:$K$1048576,'01 Base Realizado'!$B70)</f>
        <v>-800</v>
      </c>
      <c r="I70" s="917">
        <f t="shared" si="12"/>
        <v>2.0030972891834E-3</v>
      </c>
      <c r="J70" s="486">
        <f>SUMIFS('B. Despesa'!$H$5:$H$1048576,'B. Despesa'!$I$5:$I$1048576,'01 Base Realizado'!J$5,'B. Despesa'!$K$5:$K$1048576,'01 Base Realizado'!$B70)</f>
        <v>0</v>
      </c>
      <c r="K70" s="486">
        <f>SUMIFS('B. Despesa'!$H$5:$H$1048576,'B. Despesa'!$I$5:$I$1048576,'01 Base Realizado'!K$5,'B. Despesa'!$K$5:$K$1048576,'01 Base Realizado'!$B70)</f>
        <v>0</v>
      </c>
      <c r="L70" s="486">
        <f>SUMIFS('B. Despesa'!$H$5:$H$1048576,'B. Despesa'!$I$5:$I$1048576,'01 Base Realizado'!L$5,'B. Despesa'!$K$5:$K$1048576,'01 Base Realizado'!$B70)</f>
        <v>0</v>
      </c>
      <c r="M70" s="486">
        <f>SUMIFS('B. Despesa'!$H$5:$H$1048576,'B. Despesa'!$I$5:$I$1048576,'01 Base Realizado'!M$5,'B. Despesa'!$K$5:$K$1048576,'01 Base Realizado'!$B70)</f>
        <v>0</v>
      </c>
      <c r="N70" s="486">
        <f>SUMIFS('B. Despesa'!$H$5:$H$1048576,'B. Despesa'!$I$5:$I$1048576,'01 Base Realizado'!N$5,'B. Despesa'!$K$5:$K$1048576,'01 Base Realizado'!$B70)</f>
        <v>0</v>
      </c>
      <c r="O70" s="486">
        <f>SUMIFS('B. Despesa'!$H$5:$H$1048576,'B. Despesa'!$I$5:$I$1048576,'01 Base Realizado'!O$5,'B. Despesa'!$K$5:$K$1048576,'01 Base Realizado'!$B70)</f>
        <v>0</v>
      </c>
      <c r="P70" s="486">
        <f>SUMIFS('B. Despesa'!$H$5:$H$1048576,'B. Despesa'!$I$5:$I$1048576,'01 Base Realizado'!P$5,'B. Despesa'!$K$5:$K$1048576,'01 Base Realizado'!$B70)</f>
        <v>0</v>
      </c>
      <c r="Q70" s="486">
        <f>SUMIFS('B. Despesa'!$H$5:$H$1048576,'B. Despesa'!$I$5:$I$1048576,'01 Base Realizado'!Q$5,'B. Despesa'!$K$5:$K$1048576,'01 Base Realizado'!$B70)</f>
        <v>0</v>
      </c>
      <c r="R70" s="486">
        <f>SUMIFS('B. Despesa'!$H$5:$H$1048576,'B. Despesa'!$I$5:$I$1048576,'01 Base Realizado'!R$5,'B. Despesa'!$K$5:$K$1048576,'01 Base Realizado'!$B70)</f>
        <v>0</v>
      </c>
      <c r="S70" s="74"/>
      <c r="T70" s="159">
        <v>-80676.60000000002</v>
      </c>
      <c r="U70" s="1"/>
      <c r="V70" s="76"/>
      <c r="Y70" s="961" t="s">
        <v>2385</v>
      </c>
    </row>
    <row r="71" spans="2:26" ht="13.5" customHeight="1">
      <c r="B71" s="971" t="s">
        <v>2388</v>
      </c>
      <c r="C71" s="968"/>
      <c r="D71" s="486">
        <f>SUMIFS('B. Despesa'!$H:$H,'B. Despesa'!$I:$I,'01 Base Realizado'!D$5,'B. Despesa'!$K:$K,'01 Base Realizado'!$B71)</f>
        <v>-5000</v>
      </c>
      <c r="E71" s="917">
        <f t="shared" si="10"/>
        <v>2.3679492948175965E-2</v>
      </c>
      <c r="F71" s="486">
        <f>SUMIFS('B. Despesa'!$H$5:$H$1048576,'B. Despesa'!$I$5:$I$1048576,'01 Base Realizado'!F$5,'B. Despesa'!$K$5:$K$1048576,'01 Base Realizado'!$B71)</f>
        <v>-5000</v>
      </c>
      <c r="G71" s="917">
        <f t="shared" si="11"/>
        <v>1.9277914854462345E-2</v>
      </c>
      <c r="H71" s="486">
        <f>SUMIFS('B. Despesa'!$H$5:$H$1048576,'B. Despesa'!$I$5:$I$1048576,'01 Base Realizado'!H$5,'B. Despesa'!$K$5:$K$1048576,'01 Base Realizado'!$B71)</f>
        <v>-5000</v>
      </c>
      <c r="I71" s="917">
        <f t="shared" si="12"/>
        <v>1.2519358057396249E-2</v>
      </c>
      <c r="J71" s="969"/>
      <c r="K71" s="969"/>
      <c r="L71" s="969"/>
      <c r="M71" s="969"/>
      <c r="N71" s="969"/>
      <c r="O71" s="969"/>
      <c r="P71" s="969"/>
      <c r="Q71" s="969"/>
      <c r="R71" s="969"/>
      <c r="S71" s="74"/>
      <c r="T71" s="970"/>
      <c r="U71" s="1"/>
      <c r="V71" s="76"/>
      <c r="Y71" s="962" t="s">
        <v>2384</v>
      </c>
    </row>
    <row r="72" spans="2:26" ht="13.5" customHeight="1">
      <c r="B72" s="475" t="s">
        <v>769</v>
      </c>
      <c r="C72" s="354"/>
      <c r="D72" s="355">
        <f>SUM(D73:D75)</f>
        <v>-3508.2200000000003</v>
      </c>
      <c r="E72" s="918">
        <f t="shared" si="10"/>
        <v>1.6614574150129978E-2</v>
      </c>
      <c r="F72" s="355">
        <f>SUM(F73:F74)</f>
        <v>-1710.94</v>
      </c>
      <c r="G72" s="918">
        <f t="shared" si="11"/>
        <v>6.5966711282187613E-3</v>
      </c>
      <c r="H72" s="355">
        <f>SUM(H73:H74)</f>
        <v>-1327.81</v>
      </c>
      <c r="I72" s="918">
        <f t="shared" si="12"/>
        <v>3.3246657644382623E-3</v>
      </c>
      <c r="J72" s="355">
        <f t="shared" ref="J72:R72" si="14">SUM(J73:J81)</f>
        <v>0</v>
      </c>
      <c r="K72" s="355">
        <f t="shared" si="14"/>
        <v>0</v>
      </c>
      <c r="L72" s="355">
        <f t="shared" si="14"/>
        <v>0</v>
      </c>
      <c r="M72" s="355">
        <f t="shared" si="14"/>
        <v>0</v>
      </c>
      <c r="N72" s="355">
        <f t="shared" si="14"/>
        <v>0</v>
      </c>
      <c r="O72" s="355">
        <f t="shared" si="14"/>
        <v>0</v>
      </c>
      <c r="P72" s="355">
        <f t="shared" si="14"/>
        <v>0</v>
      </c>
      <c r="Q72" s="355">
        <f t="shared" si="14"/>
        <v>0</v>
      </c>
      <c r="R72" s="355">
        <f t="shared" si="14"/>
        <v>0</v>
      </c>
      <c r="S72" s="74"/>
      <c r="T72" s="355">
        <v>-844692.6</v>
      </c>
      <c r="U72" s="1"/>
      <c r="V72" s="356" t="s">
        <v>63</v>
      </c>
      <c r="W72" s="162"/>
      <c r="X72" s="162"/>
      <c r="Y72" s="961"/>
    </row>
    <row r="73" spans="2:26" ht="13.5" customHeight="1">
      <c r="B73" s="395" t="s">
        <v>154</v>
      </c>
      <c r="C73" s="178" t="s">
        <v>155</v>
      </c>
      <c r="D73" s="486">
        <f>SUMIFS('B. Despesa'!$H:$H,'B. Despesa'!$I:$I,'01 Base Realizado'!D$5,'B. Despesa'!$K:$K,'01 Base Realizado'!$B73)</f>
        <v>-1032.1300000000001</v>
      </c>
      <c r="E73" s="917">
        <f t="shared" si="10"/>
        <v>4.888063011320172E-3</v>
      </c>
      <c r="F73" s="116">
        <f>SUMIFS('B. Despesa'!$H$5:$H$1048576,'B. Despesa'!$I$5:$I$1048576,'01 Base Realizado'!F$5,'B. Despesa'!$K$5:$K$1048576,'01 Base Realizado'!$B73)</f>
        <v>-479.94</v>
      </c>
      <c r="G73" s="917">
        <f t="shared" si="11"/>
        <v>1.8504484910501317E-3</v>
      </c>
      <c r="H73" s="116">
        <f>SUMIFS('B. Despesa'!$H$5:$H$1048576,'B. Despesa'!$I$5:$I$1048576,'01 Base Realizado'!H$5,'B. Despesa'!$K$5:$K$1048576,'01 Base Realizado'!$B73)</f>
        <v>0</v>
      </c>
      <c r="I73" s="917">
        <f t="shared" si="12"/>
        <v>0</v>
      </c>
      <c r="J73" s="116">
        <f>SUMIFS('B. Despesa'!$H$5:$H$1048576,'B. Despesa'!$I$5:$I$1048576,'01 Base Realizado'!J$5,'B. Despesa'!$K$5:$K$1048576,'01 Base Realizado'!$B73)</f>
        <v>0</v>
      </c>
      <c r="K73" s="116">
        <f>SUMIFS('B. Despesa'!$H$5:$H$1048576,'B. Despesa'!$I$5:$I$1048576,'01 Base Realizado'!K$5,'B. Despesa'!$K$5:$K$1048576,'01 Base Realizado'!$B73)</f>
        <v>0</v>
      </c>
      <c r="L73" s="116">
        <f>SUMIFS('B. Despesa'!$H$5:$H$1048576,'B. Despesa'!$I$5:$I$1048576,'01 Base Realizado'!L$5,'B. Despesa'!$K$5:$K$1048576,'01 Base Realizado'!$B73)</f>
        <v>0</v>
      </c>
      <c r="M73" s="116">
        <f>SUMIFS('B. Despesa'!$H$5:$H$1048576,'B. Despesa'!$I$5:$I$1048576,'01 Base Realizado'!M$5,'B. Despesa'!$K$5:$K$1048576,'01 Base Realizado'!$B73)</f>
        <v>0</v>
      </c>
      <c r="N73" s="116">
        <f>SUMIFS('B. Despesa'!$H$5:$H$1048576,'B. Despesa'!$I$5:$I$1048576,'01 Base Realizado'!N$5,'B. Despesa'!$K$5:$K$1048576,'01 Base Realizado'!$B73)</f>
        <v>0</v>
      </c>
      <c r="O73" s="116">
        <f>SUMIFS('B. Despesa'!$H$5:$H$1048576,'B. Despesa'!$I$5:$I$1048576,'01 Base Realizado'!O$5,'B. Despesa'!$K$5:$K$1048576,'01 Base Realizado'!$B73)</f>
        <v>0</v>
      </c>
      <c r="P73" s="116">
        <f>SUMIFS('B. Despesa'!$H$5:$H$1048576,'B. Despesa'!$I$5:$I$1048576,'01 Base Realizado'!P$5,'B. Despesa'!$K$5:$K$1048576,'01 Base Realizado'!$B73)</f>
        <v>0</v>
      </c>
      <c r="Q73" s="116">
        <f>SUMIFS('B. Despesa'!$H$5:$H$1048576,'B. Despesa'!$I$5:$I$1048576,'01 Base Realizado'!Q$5,'B. Despesa'!$K$5:$K$1048576,'01 Base Realizado'!$B73)</f>
        <v>0</v>
      </c>
      <c r="R73" s="116">
        <f>SUMIFS('B. Despesa'!$H$5:$H$1048576,'B. Despesa'!$I$5:$I$1048576,'01 Base Realizado'!R$5,'B. Despesa'!$K$5:$K$1048576,'01 Base Realizado'!$B73)</f>
        <v>0</v>
      </c>
      <c r="S73" s="74"/>
      <c r="T73" s="175">
        <v>-253300.75374165751</v>
      </c>
      <c r="U73" s="161"/>
      <c r="V73" s="133">
        <v>0.01</v>
      </c>
      <c r="W73" s="162"/>
      <c r="X73" s="162"/>
      <c r="Y73" s="961" t="s">
        <v>2366</v>
      </c>
    </row>
    <row r="74" spans="2:26" ht="13.5" customHeight="1">
      <c r="B74" s="395" t="s">
        <v>175</v>
      </c>
      <c r="C74" s="178" t="s">
        <v>176</v>
      </c>
      <c r="D74" s="486">
        <f>SUMIFS('B. Despesa'!$H:$H,'B. Despesa'!$I:$I,'01 Base Realizado'!D$5,'B. Despesa'!$K:$K,'01 Base Realizado'!$B74)</f>
        <v>-2476.09</v>
      </c>
      <c r="E74" s="917">
        <f t="shared" ref="E74:E105" si="15">-D74/D$38</f>
        <v>1.1726511138809804E-2</v>
      </c>
      <c r="F74" s="116">
        <f>SUMIFS('B. Despesa'!$H$5:$H$1048576,'B. Despesa'!$I$5:$I$1048576,'01 Base Realizado'!F$5,'B. Despesa'!$K$5:$K$1048576,'01 Base Realizado'!$B74)</f>
        <v>-1231</v>
      </c>
      <c r="G74" s="917">
        <f t="shared" ref="G74:G105" si="16">-F74/F$38</f>
        <v>4.74622263716863E-3</v>
      </c>
      <c r="H74" s="116">
        <f>SUMIFS('B. Despesa'!$H$5:$H$1048576,'B. Despesa'!$I$5:$I$1048576,'01 Base Realizado'!H$5,'B. Despesa'!$K$5:$K$1048576,'01 Base Realizado'!$B74)</f>
        <v>-1327.81</v>
      </c>
      <c r="I74" s="917">
        <f t="shared" ref="I74:I105" si="17">-H74/H$38</f>
        <v>3.3246657644382623E-3</v>
      </c>
      <c r="J74" s="116">
        <f>SUMIFS('B. Despesa'!$H$5:$H$1048576,'B. Despesa'!$I$5:$I$1048576,'01 Base Realizado'!J$5,'B. Despesa'!$K$5:$K$1048576,'01 Base Realizado'!$B74)</f>
        <v>0</v>
      </c>
      <c r="K74" s="116">
        <f>SUMIFS('B. Despesa'!$H$5:$H$1048576,'B. Despesa'!$I$5:$I$1048576,'01 Base Realizado'!K$5,'B. Despesa'!$K$5:$K$1048576,'01 Base Realizado'!$B74)</f>
        <v>0</v>
      </c>
      <c r="L74" s="116">
        <f>SUMIFS('B. Despesa'!$H$5:$H$1048576,'B. Despesa'!$I$5:$I$1048576,'01 Base Realizado'!L$5,'B. Despesa'!$K$5:$K$1048576,'01 Base Realizado'!$B74)</f>
        <v>0</v>
      </c>
      <c r="M74" s="116">
        <f>SUMIFS('B. Despesa'!$H$5:$H$1048576,'B. Despesa'!$I$5:$I$1048576,'01 Base Realizado'!M$5,'B. Despesa'!$K$5:$K$1048576,'01 Base Realizado'!$B74)</f>
        <v>0</v>
      </c>
      <c r="N74" s="116">
        <f>SUMIFS('B. Despesa'!$H$5:$H$1048576,'B. Despesa'!$I$5:$I$1048576,'01 Base Realizado'!N$5,'B. Despesa'!$K$5:$K$1048576,'01 Base Realizado'!$B74)</f>
        <v>0</v>
      </c>
      <c r="O74" s="116">
        <f>SUMIFS('B. Despesa'!$H$5:$H$1048576,'B. Despesa'!$I$5:$I$1048576,'01 Base Realizado'!O$5,'B. Despesa'!$K$5:$K$1048576,'01 Base Realizado'!$B74)</f>
        <v>0</v>
      </c>
      <c r="P74" s="116">
        <f>SUMIFS('B. Despesa'!$H$5:$H$1048576,'B. Despesa'!$I$5:$I$1048576,'01 Base Realizado'!P$5,'B. Despesa'!$K$5:$K$1048576,'01 Base Realizado'!$B74)</f>
        <v>0</v>
      </c>
      <c r="Q74" s="116">
        <f>SUMIFS('B. Despesa'!$H$5:$H$1048576,'B. Despesa'!$I$5:$I$1048576,'01 Base Realizado'!Q$5,'B. Despesa'!$K$5:$K$1048576,'01 Base Realizado'!$B74)</f>
        <v>0</v>
      </c>
      <c r="R74" s="116">
        <f>SUMIFS('B. Despesa'!$H$5:$H$1048576,'B. Despesa'!$I$5:$I$1048576,'01 Base Realizado'!R$5,'B. Despesa'!$K$5:$K$1048576,'01 Base Realizado'!$B74)</f>
        <v>0</v>
      </c>
      <c r="S74" s="74"/>
      <c r="T74" s="128">
        <v>-303960.90448998899</v>
      </c>
      <c r="U74" s="176"/>
      <c r="V74" s="133">
        <v>1.2E-2</v>
      </c>
      <c r="W74" s="176"/>
      <c r="X74" s="176"/>
      <c r="Y74" s="963"/>
    </row>
    <row r="75" spans="2:26" ht="13.5" customHeight="1">
      <c r="B75" s="395" t="s">
        <v>181</v>
      </c>
      <c r="C75" s="172" t="s">
        <v>178</v>
      </c>
      <c r="D75" s="486">
        <f>SUMIFS('B. Despesa'!$H:$H,'B. Despesa'!$I:$I,'01 Base Realizado'!D$5,'B. Despesa'!$K:$K,'01 Base Realizado'!$B75)</f>
        <v>0</v>
      </c>
      <c r="E75" s="910">
        <f t="shared" si="15"/>
        <v>0</v>
      </c>
      <c r="F75" s="116">
        <f>SUMIFS('B. Despesa'!$H$5:$H$1048576,'B. Despesa'!$I$5:$I$1048576,'01 Base Realizado'!F$5,'B. Despesa'!$K$5:$K$1048576,'01 Base Realizado'!$B75)</f>
        <v>0</v>
      </c>
      <c r="G75" s="910">
        <f t="shared" si="16"/>
        <v>0</v>
      </c>
      <c r="H75" s="116">
        <f>SUMIFS('B. Despesa'!$H$5:$H$1048576,'B. Despesa'!$I$5:$I$1048576,'01 Base Realizado'!H$5,'B. Despesa'!$K$5:$K$1048576,'01 Base Realizado'!$B75)</f>
        <v>0</v>
      </c>
      <c r="I75" s="910">
        <f t="shared" si="17"/>
        <v>0</v>
      </c>
      <c r="J75" s="116">
        <f>SUMIFS('B. Despesa'!$H$5:$H$1048576,'B. Despesa'!$I$5:$I$1048576,'01 Base Realizado'!J$5,'B. Despesa'!$K$5:$K$1048576,'01 Base Realizado'!$B75)</f>
        <v>0</v>
      </c>
      <c r="K75" s="116">
        <f>SUMIFS('B. Despesa'!$H$5:$H$1048576,'B. Despesa'!$I$5:$I$1048576,'01 Base Realizado'!K$5,'B. Despesa'!$K$5:$K$1048576,'01 Base Realizado'!$B75)</f>
        <v>0</v>
      </c>
      <c r="L75" s="116">
        <f>SUMIFS('B. Despesa'!$H$5:$H$1048576,'B. Despesa'!$I$5:$I$1048576,'01 Base Realizado'!L$5,'B. Despesa'!$K$5:$K$1048576,'01 Base Realizado'!$B75)</f>
        <v>0</v>
      </c>
      <c r="M75" s="116">
        <f>SUMIFS('B. Despesa'!$H$5:$H$1048576,'B. Despesa'!$I$5:$I$1048576,'01 Base Realizado'!M$5,'B. Despesa'!$K$5:$K$1048576,'01 Base Realizado'!$B75)</f>
        <v>0</v>
      </c>
      <c r="N75" s="116">
        <f>SUMIFS('B. Despesa'!$H$5:$H$1048576,'B. Despesa'!$I$5:$I$1048576,'01 Base Realizado'!N$5,'B. Despesa'!$K$5:$K$1048576,'01 Base Realizado'!$B75)</f>
        <v>0</v>
      </c>
      <c r="O75" s="116">
        <f>SUMIFS('B. Despesa'!$H$5:$H$1048576,'B. Despesa'!$I$5:$I$1048576,'01 Base Realizado'!O$5,'B. Despesa'!$K$5:$K$1048576,'01 Base Realizado'!$B75)</f>
        <v>0</v>
      </c>
      <c r="P75" s="116">
        <f>SUMIFS('B. Despesa'!$H$5:$H$1048576,'B. Despesa'!$I$5:$I$1048576,'01 Base Realizado'!P$5,'B. Despesa'!$K$5:$K$1048576,'01 Base Realizado'!$B75)</f>
        <v>0</v>
      </c>
      <c r="Q75" s="116">
        <f>SUMIFS('B. Despesa'!$H$5:$H$1048576,'B. Despesa'!$I$5:$I$1048576,'01 Base Realizado'!Q$5,'B. Despesa'!$K$5:$K$1048576,'01 Base Realizado'!$B75)</f>
        <v>0</v>
      </c>
      <c r="R75" s="116">
        <f>SUMIFS('B. Despesa'!$H$5:$H$1048576,'B. Despesa'!$I$5:$I$1048576,'01 Base Realizado'!R$5,'B. Despesa'!$K$5:$K$1048576,'01 Base Realizado'!$B75)</f>
        <v>0</v>
      </c>
      <c r="S75" s="74"/>
      <c r="T75" s="128">
        <v>-126650.37687082875</v>
      </c>
      <c r="V75" s="133">
        <v>5.0000000000000001E-3</v>
      </c>
      <c r="W75" s="162"/>
      <c r="X75" s="162"/>
      <c r="Y75" s="961"/>
    </row>
    <row r="76" spans="2:26" ht="13.5" customHeight="1">
      <c r="B76" s="475" t="s">
        <v>693</v>
      </c>
      <c r="C76" s="354"/>
      <c r="D76" s="355">
        <f>SUM(D77:D79)</f>
        <v>-934.5</v>
      </c>
      <c r="E76" s="918">
        <f t="shared" si="15"/>
        <v>4.4256972320140878E-3</v>
      </c>
      <c r="F76" s="355">
        <f>SUM(F77:F79)</f>
        <v>-4500</v>
      </c>
      <c r="G76" s="918">
        <f t="shared" si="16"/>
        <v>1.7350123369016111E-2</v>
      </c>
      <c r="H76" s="355">
        <f>SUM(H77:H79)</f>
        <v>-960</v>
      </c>
      <c r="I76" s="918">
        <f t="shared" si="17"/>
        <v>2.4037167470200797E-3</v>
      </c>
      <c r="J76" s="355">
        <f t="shared" ref="J76:R76" si="18">SUM(J80:J83)</f>
        <v>0</v>
      </c>
      <c r="K76" s="355">
        <f t="shared" si="18"/>
        <v>0</v>
      </c>
      <c r="L76" s="355">
        <f t="shared" si="18"/>
        <v>0</v>
      </c>
      <c r="M76" s="355">
        <f t="shared" si="18"/>
        <v>0</v>
      </c>
      <c r="N76" s="355">
        <f t="shared" si="18"/>
        <v>0</v>
      </c>
      <c r="O76" s="355">
        <f t="shared" si="18"/>
        <v>0</v>
      </c>
      <c r="P76" s="355">
        <f t="shared" si="18"/>
        <v>0</v>
      </c>
      <c r="Q76" s="355">
        <f t="shared" si="18"/>
        <v>0</v>
      </c>
      <c r="R76" s="355">
        <f t="shared" si="18"/>
        <v>0</v>
      </c>
      <c r="S76" s="74"/>
      <c r="T76" s="355">
        <v>-844692.6</v>
      </c>
      <c r="U76" s="1"/>
      <c r="V76" s="356" t="s">
        <v>63</v>
      </c>
      <c r="W76" s="162"/>
      <c r="X76" s="162"/>
      <c r="Y76" s="961"/>
    </row>
    <row r="77" spans="2:26" ht="13.5" customHeight="1">
      <c r="B77" s="168" t="s">
        <v>187</v>
      </c>
      <c r="C77" s="180" t="s">
        <v>182</v>
      </c>
      <c r="D77" s="486">
        <f>SUMIFS('B. Despesa'!$H:$H,'B. Despesa'!$I:$I,'01 Base Realizado'!D$5,'B. Despesa'!$K:$K,'01 Base Realizado'!$B77)</f>
        <v>-934.5</v>
      </c>
      <c r="E77" s="917">
        <f t="shared" si="15"/>
        <v>4.4256972320140878E-3</v>
      </c>
      <c r="F77" s="116">
        <f>SUMIFS('B. Despesa'!$H$5:$H$1048576,'B. Despesa'!$I$5:$I$1048576,'01 Base Realizado'!F$5,'B. Despesa'!$K$5:$K$1048576,'01 Base Realizado'!$B77)</f>
        <v>-3600</v>
      </c>
      <c r="G77" s="917">
        <f t="shared" si="16"/>
        <v>1.3880098695212889E-2</v>
      </c>
      <c r="H77" s="116">
        <f>SUMIFS('B. Despesa'!$H$5:$H$1048576,'B. Despesa'!$I$5:$I$1048576,'01 Base Realizado'!H$5,'B. Despesa'!$K$5:$K$1048576,'01 Base Realizado'!$B77)</f>
        <v>-960</v>
      </c>
      <c r="I77" s="917">
        <f t="shared" si="17"/>
        <v>2.4037167470200797E-3</v>
      </c>
      <c r="J77" s="116">
        <f>SUMIFS('B. Despesa'!$H$5:$H$1048576,'B. Despesa'!$I$5:$I$1048576,'01 Base Realizado'!J$5,'B. Despesa'!$K$5:$K$1048576,'01 Base Realizado'!$B77)</f>
        <v>0</v>
      </c>
      <c r="K77" s="116">
        <f>SUMIFS('B. Despesa'!$H$5:$H$1048576,'B. Despesa'!$I$5:$I$1048576,'01 Base Realizado'!K$5,'B. Despesa'!$K$5:$K$1048576,'01 Base Realizado'!$B77)</f>
        <v>0</v>
      </c>
      <c r="L77" s="116">
        <f>SUMIFS('B. Despesa'!$H$5:$H$1048576,'B. Despesa'!$I$5:$I$1048576,'01 Base Realizado'!L$5,'B. Despesa'!$K$5:$K$1048576,'01 Base Realizado'!$B77)</f>
        <v>0</v>
      </c>
      <c r="M77" s="116">
        <f>SUMIFS('B. Despesa'!$H$5:$H$1048576,'B. Despesa'!$I$5:$I$1048576,'01 Base Realizado'!M$5,'B. Despesa'!$K$5:$K$1048576,'01 Base Realizado'!$B77)</f>
        <v>0</v>
      </c>
      <c r="N77" s="116">
        <f>SUMIFS('B. Despesa'!$H$5:$H$1048576,'B. Despesa'!$I$5:$I$1048576,'01 Base Realizado'!N$5,'B. Despesa'!$K$5:$K$1048576,'01 Base Realizado'!$B77)</f>
        <v>0</v>
      </c>
      <c r="O77" s="116">
        <f>SUMIFS('B. Despesa'!$H$5:$H$1048576,'B. Despesa'!$I$5:$I$1048576,'01 Base Realizado'!O$5,'B. Despesa'!$K$5:$K$1048576,'01 Base Realizado'!$B77)</f>
        <v>0</v>
      </c>
      <c r="P77" s="116">
        <f>SUMIFS('B. Despesa'!$H$5:$H$1048576,'B. Despesa'!$I$5:$I$1048576,'01 Base Realizado'!P$5,'B. Despesa'!$K$5:$K$1048576,'01 Base Realizado'!$B77)</f>
        <v>0</v>
      </c>
      <c r="Q77" s="116">
        <f>SUMIFS('B. Despesa'!$H$5:$H$1048576,'B. Despesa'!$I$5:$I$1048576,'01 Base Realizado'!Q$5,'B. Despesa'!$K$5:$K$1048576,'01 Base Realizado'!$B77)</f>
        <v>0</v>
      </c>
      <c r="R77" s="116">
        <f>SUMIFS('B. Despesa'!$H$5:$H$1048576,'B. Despesa'!$I$5:$I$1048576,'01 Base Realizado'!R$5,'B. Despesa'!$K$5:$K$1048576,'01 Base Realizado'!$B77)</f>
        <v>0</v>
      </c>
      <c r="S77" s="74"/>
      <c r="T77" s="128">
        <v>-253300.75374165751</v>
      </c>
      <c r="U77" s="176"/>
      <c r="V77" s="133">
        <v>0.01</v>
      </c>
      <c r="W77" s="162"/>
      <c r="X77" s="162"/>
      <c r="Y77" s="967" t="s">
        <v>2379</v>
      </c>
    </row>
    <row r="78" spans="2:26" ht="13.5" customHeight="1">
      <c r="B78" s="394" t="s">
        <v>165</v>
      </c>
      <c r="C78" s="146" t="s">
        <v>166</v>
      </c>
      <c r="D78" s="486">
        <f>SUMIFS('B. Despesa'!$H:$H,'B. Despesa'!$I:$I,'01 Base Realizado'!D$5,'B. Despesa'!$K:$K,'01 Base Realizado'!$B78)</f>
        <v>0</v>
      </c>
      <c r="E78" s="917">
        <f t="shared" si="15"/>
        <v>0</v>
      </c>
      <c r="F78" s="116">
        <f>SUMIFS('B. Despesa'!$H$5:$H$1048576,'B. Despesa'!$I$5:$I$1048576,'01 Base Realizado'!F$5,'B. Despesa'!$K$5:$K$1048576,'01 Base Realizado'!$B78)</f>
        <v>0</v>
      </c>
      <c r="G78" s="917">
        <f t="shared" si="16"/>
        <v>0</v>
      </c>
      <c r="H78" s="116">
        <f>SUMIFS('B. Despesa'!$H$5:$H$1048576,'B. Despesa'!$I$5:$I$1048576,'01 Base Realizado'!H$5,'B. Despesa'!$K$5:$K$1048576,'01 Base Realizado'!$B78)</f>
        <v>0</v>
      </c>
      <c r="I78" s="917">
        <f t="shared" si="17"/>
        <v>0</v>
      </c>
      <c r="J78" s="116">
        <f>SUMIFS('B. Despesa'!$H$5:$H$1048576,'B. Despesa'!$I$5:$I$1048576,'01 Base Realizado'!J$5,'B. Despesa'!$K$5:$K$1048576,'01 Base Realizado'!$B78)</f>
        <v>0</v>
      </c>
      <c r="K78" s="116">
        <f>SUMIFS('B. Despesa'!$H$5:$H$1048576,'B. Despesa'!$I$5:$I$1048576,'01 Base Realizado'!K$5,'B. Despesa'!$K$5:$K$1048576,'01 Base Realizado'!$B78)</f>
        <v>0</v>
      </c>
      <c r="L78" s="116">
        <f>SUMIFS('B. Despesa'!$H$5:$H$1048576,'B. Despesa'!$I$5:$I$1048576,'01 Base Realizado'!L$5,'B. Despesa'!$K$5:$K$1048576,'01 Base Realizado'!$B78)</f>
        <v>0</v>
      </c>
      <c r="M78" s="116">
        <f>SUMIFS('B. Despesa'!$H$5:$H$1048576,'B. Despesa'!$I$5:$I$1048576,'01 Base Realizado'!M$5,'B. Despesa'!$K$5:$K$1048576,'01 Base Realizado'!$B78)</f>
        <v>0</v>
      </c>
      <c r="N78" s="116">
        <f>SUMIFS('B. Despesa'!$H$5:$H$1048576,'B. Despesa'!$I$5:$I$1048576,'01 Base Realizado'!N$5,'B. Despesa'!$K$5:$K$1048576,'01 Base Realizado'!$B78)</f>
        <v>0</v>
      </c>
      <c r="O78" s="116">
        <f>SUMIFS('B. Despesa'!$H$5:$H$1048576,'B. Despesa'!$I$5:$I$1048576,'01 Base Realizado'!O$5,'B. Despesa'!$K$5:$K$1048576,'01 Base Realizado'!$B78)</f>
        <v>0</v>
      </c>
      <c r="P78" s="116">
        <f>SUMIFS('B. Despesa'!$H$5:$H$1048576,'B. Despesa'!$I$5:$I$1048576,'01 Base Realizado'!P$5,'B. Despesa'!$K$5:$K$1048576,'01 Base Realizado'!$B78)</f>
        <v>0</v>
      </c>
      <c r="Q78" s="116">
        <f>SUMIFS('B. Despesa'!$H$5:$H$1048576,'B. Despesa'!$I$5:$I$1048576,'01 Base Realizado'!Q$5,'B. Despesa'!$K$5:$K$1048576,'01 Base Realizado'!$B78)</f>
        <v>0</v>
      </c>
      <c r="R78" s="116">
        <f>SUMIFS('B. Despesa'!$H$5:$H$1048576,'B. Despesa'!$I$5:$I$1048576,'01 Base Realizado'!R$5,'B. Despesa'!$K$5:$K$1048576,'01 Base Realizado'!$B78)</f>
        <v>0</v>
      </c>
      <c r="S78" s="74"/>
      <c r="T78" s="128">
        <v>-25330.075374165754</v>
      </c>
      <c r="V78" s="133">
        <v>1E-3</v>
      </c>
      <c r="W78" s="162"/>
      <c r="X78" s="162"/>
      <c r="Y78" s="961"/>
    </row>
    <row r="79" spans="2:26" ht="13.5" customHeight="1">
      <c r="B79" s="394" t="s">
        <v>167</v>
      </c>
      <c r="C79" s="155" t="s">
        <v>168</v>
      </c>
      <c r="D79" s="486">
        <f>SUMIFS('B. Despesa'!$H:$H,'B. Despesa'!$I:$I,'01 Base Realizado'!D$5,'B. Despesa'!$K:$K,'01 Base Realizado'!$B79)</f>
        <v>0</v>
      </c>
      <c r="E79" s="917">
        <f t="shared" si="15"/>
        <v>0</v>
      </c>
      <c r="F79" s="116">
        <f>SUMIFS('B. Despesa'!$H$5:$H$1048576,'B. Despesa'!$I$5:$I$1048576,'01 Base Realizado'!F$5,'B. Despesa'!$K$5:$K$1048576,'01 Base Realizado'!$B79)</f>
        <v>-900</v>
      </c>
      <c r="G79" s="917">
        <f t="shared" si="16"/>
        <v>3.4700246738032224E-3</v>
      </c>
      <c r="H79" s="116">
        <f>SUMIFS('B. Despesa'!$H$5:$H$1048576,'B. Despesa'!$I$5:$I$1048576,'01 Base Realizado'!H$5,'B. Despesa'!$K$5:$K$1048576,'01 Base Realizado'!$B79)</f>
        <v>0</v>
      </c>
      <c r="I79" s="917">
        <f t="shared" si="17"/>
        <v>0</v>
      </c>
      <c r="J79" s="116">
        <f>SUMIFS('B. Despesa'!$H$5:$H$1048576,'B. Despesa'!$I$5:$I$1048576,'01 Base Realizado'!J$5,'B. Despesa'!$K$5:$K$1048576,'01 Base Realizado'!$B79)</f>
        <v>0</v>
      </c>
      <c r="K79" s="116">
        <f>SUMIFS('B. Despesa'!$H$5:$H$1048576,'B. Despesa'!$I$5:$I$1048576,'01 Base Realizado'!K$5,'B. Despesa'!$K$5:$K$1048576,'01 Base Realizado'!$B79)</f>
        <v>0</v>
      </c>
      <c r="L79" s="116">
        <f>SUMIFS('B. Despesa'!$H$5:$H$1048576,'B. Despesa'!$I$5:$I$1048576,'01 Base Realizado'!L$5,'B. Despesa'!$K$5:$K$1048576,'01 Base Realizado'!$B79)</f>
        <v>0</v>
      </c>
      <c r="M79" s="116">
        <f>SUMIFS('B. Despesa'!$H$5:$H$1048576,'B. Despesa'!$I$5:$I$1048576,'01 Base Realizado'!M$5,'B. Despesa'!$K$5:$K$1048576,'01 Base Realizado'!$B79)</f>
        <v>0</v>
      </c>
      <c r="N79" s="116">
        <f>SUMIFS('B. Despesa'!$H$5:$H$1048576,'B. Despesa'!$I$5:$I$1048576,'01 Base Realizado'!N$5,'B. Despesa'!$K$5:$K$1048576,'01 Base Realizado'!$B79)</f>
        <v>0</v>
      </c>
      <c r="O79" s="116">
        <f>SUMIFS('B. Despesa'!$H$5:$H$1048576,'B. Despesa'!$I$5:$I$1048576,'01 Base Realizado'!O$5,'B. Despesa'!$K$5:$K$1048576,'01 Base Realizado'!$B79)</f>
        <v>0</v>
      </c>
      <c r="P79" s="116">
        <f>SUMIFS('B. Despesa'!$H$5:$H$1048576,'B. Despesa'!$I$5:$I$1048576,'01 Base Realizado'!P$5,'B. Despesa'!$K$5:$K$1048576,'01 Base Realizado'!$B79)</f>
        <v>0</v>
      </c>
      <c r="Q79" s="116">
        <f>SUMIFS('B. Despesa'!$H$5:$H$1048576,'B. Despesa'!$I$5:$I$1048576,'01 Base Realizado'!Q$5,'B. Despesa'!$K$5:$K$1048576,'01 Base Realizado'!$B79)</f>
        <v>0</v>
      </c>
      <c r="R79" s="116">
        <f>SUMIFS('B. Despesa'!$H$5:$H$1048576,'B. Despesa'!$I$5:$I$1048576,'01 Base Realizado'!R$5,'B. Despesa'!$K$5:$K$1048576,'01 Base Realizado'!$B79)</f>
        <v>0</v>
      </c>
      <c r="S79" s="74"/>
      <c r="T79" s="128">
        <v>-33600</v>
      </c>
      <c r="U79" s="176"/>
      <c r="V79" s="133">
        <f>-T79/T11</f>
        <v>1.225010172360056E-3</v>
      </c>
      <c r="Y79" s="906" t="s">
        <v>2367</v>
      </c>
    </row>
    <row r="80" spans="2:26" ht="12.75" customHeight="1">
      <c r="B80" s="474" t="s">
        <v>153</v>
      </c>
      <c r="C80" s="343"/>
      <c r="D80" s="344">
        <f>SUM(D81:D96)</f>
        <v>-52862.23</v>
      </c>
      <c r="E80" s="919">
        <f t="shared" si="15"/>
        <v>0.25035016050197118</v>
      </c>
      <c r="F80" s="344">
        <f>SUM(F81:F96)</f>
        <v>-66223.540000000008</v>
      </c>
      <c r="G80" s="916">
        <f t="shared" si="16"/>
        <v>0.25533035309621632</v>
      </c>
      <c r="H80" s="344">
        <f>SUM(H81:H96)</f>
        <v>-83235.31</v>
      </c>
      <c r="I80" s="916">
        <f t="shared" si="17"/>
        <v>0.2084105297816749</v>
      </c>
      <c r="J80" s="344">
        <f t="shared" ref="J80:R80" si="19">SUM(J81:J95)</f>
        <v>0</v>
      </c>
      <c r="K80" s="344">
        <f t="shared" si="19"/>
        <v>0</v>
      </c>
      <c r="L80" s="344">
        <f t="shared" si="19"/>
        <v>0</v>
      </c>
      <c r="M80" s="344">
        <f t="shared" si="19"/>
        <v>0</v>
      </c>
      <c r="N80" s="344">
        <f t="shared" si="19"/>
        <v>0</v>
      </c>
      <c r="O80" s="344">
        <f t="shared" si="19"/>
        <v>0</v>
      </c>
      <c r="P80" s="344">
        <f t="shared" si="19"/>
        <v>0</v>
      </c>
      <c r="Q80" s="344">
        <f t="shared" si="19"/>
        <v>0</v>
      </c>
      <c r="R80" s="344">
        <f t="shared" si="19"/>
        <v>0</v>
      </c>
      <c r="S80" s="74"/>
      <c r="T80" s="344">
        <v>-3116823.5727354567</v>
      </c>
      <c r="U80" s="1"/>
      <c r="V80" s="349" t="s">
        <v>63</v>
      </c>
      <c r="Y80" s="906"/>
    </row>
    <row r="81" spans="2:25" ht="13.5" customHeight="1">
      <c r="B81" s="393" t="s">
        <v>156</v>
      </c>
      <c r="C81" s="144" t="s">
        <v>157</v>
      </c>
      <c r="D81" s="486">
        <f>SUMIFS('B. Despesa'!$H:$H,'B. Despesa'!$I:$I,'01 Base Realizado'!D$5,'B. Despesa'!$K:$K,'01 Base Realizado'!$B81)</f>
        <v>-1800</v>
      </c>
      <c r="E81" s="917">
        <f t="shared" si="15"/>
        <v>8.5246174613433472E-3</v>
      </c>
      <c r="F81" s="116">
        <f>SUMIFS('B. Despesa'!$H$5:$H$1048576,'B. Despesa'!$I$5:$I$1048576,'01 Base Realizado'!F$5,'B. Despesa'!$K$5:$K$1048576,'01 Base Realizado'!$B81)</f>
        <v>-1800</v>
      </c>
      <c r="G81" s="917">
        <f t="shared" si="16"/>
        <v>6.9400493476064447E-3</v>
      </c>
      <c r="H81" s="116">
        <f>SUMIFS('B. Despesa'!$H$5:$H$1048576,'B. Despesa'!$I$5:$I$1048576,'01 Base Realizado'!H$5,'B. Despesa'!$K$5:$K$1048576,'01 Base Realizado'!$B81)</f>
        <v>-1800</v>
      </c>
      <c r="I81" s="917">
        <f t="shared" si="17"/>
        <v>4.5069689006626496E-3</v>
      </c>
      <c r="J81" s="116">
        <f>SUMIFS('B. Despesa'!$H$5:$H$1048576,'B. Despesa'!$I$5:$I$1048576,'01 Base Realizado'!J$5,'B. Despesa'!$K$5:$K$1048576,'01 Base Realizado'!$B81)</f>
        <v>0</v>
      </c>
      <c r="K81" s="116">
        <f>SUMIFS('B. Despesa'!$H$5:$H$1048576,'B. Despesa'!$I$5:$I$1048576,'01 Base Realizado'!K$5,'B. Despesa'!$K$5:$K$1048576,'01 Base Realizado'!$B81)</f>
        <v>0</v>
      </c>
      <c r="L81" s="116">
        <f>SUMIFS('B. Despesa'!$H$5:$H$1048576,'B. Despesa'!$I$5:$I$1048576,'01 Base Realizado'!L$5,'B. Despesa'!$K$5:$K$1048576,'01 Base Realizado'!$B81)</f>
        <v>0</v>
      </c>
      <c r="M81" s="116">
        <f>SUMIFS('B. Despesa'!$H$5:$H$1048576,'B. Despesa'!$I$5:$I$1048576,'01 Base Realizado'!M$5,'B. Despesa'!$K$5:$K$1048576,'01 Base Realizado'!$B81)</f>
        <v>0</v>
      </c>
      <c r="N81" s="116">
        <f>SUMIFS('B. Despesa'!$H$5:$H$1048576,'B. Despesa'!$I$5:$I$1048576,'01 Base Realizado'!N$5,'B. Despesa'!$K$5:$K$1048576,'01 Base Realizado'!$B81)</f>
        <v>0</v>
      </c>
      <c r="O81" s="116">
        <f>SUMIFS('B. Despesa'!$H$5:$H$1048576,'B. Despesa'!$I$5:$I$1048576,'01 Base Realizado'!O$5,'B. Despesa'!$K$5:$K$1048576,'01 Base Realizado'!$B81)</f>
        <v>0</v>
      </c>
      <c r="P81" s="116">
        <f>SUMIFS('B. Despesa'!$H$5:$H$1048576,'B. Despesa'!$I$5:$I$1048576,'01 Base Realizado'!P$5,'B. Despesa'!$K$5:$K$1048576,'01 Base Realizado'!$B81)</f>
        <v>0</v>
      </c>
      <c r="Q81" s="116">
        <f>SUMIFS('B. Despesa'!$H$5:$H$1048576,'B. Despesa'!$I$5:$I$1048576,'01 Base Realizado'!Q$5,'B. Despesa'!$K$5:$K$1048576,'01 Base Realizado'!$B81)</f>
        <v>0</v>
      </c>
      <c r="R81" s="116">
        <f>SUMIFS('B. Despesa'!$H$5:$H$1048576,'B. Despesa'!$I$5:$I$1048576,'01 Base Realizado'!R$5,'B. Despesa'!$K$5:$K$1048576,'01 Base Realizado'!$B81)</f>
        <v>0</v>
      </c>
      <c r="S81" s="74"/>
      <c r="T81" s="128">
        <v>-300000</v>
      </c>
      <c r="U81" s="161"/>
      <c r="V81" s="133">
        <f>-T81/T11</f>
        <v>1.0937590824643358E-2</v>
      </c>
      <c r="W81" s="176"/>
      <c r="X81" s="176"/>
      <c r="Y81" s="963"/>
    </row>
    <row r="82" spans="2:25" ht="13.5" customHeight="1">
      <c r="B82" s="394" t="s">
        <v>158</v>
      </c>
      <c r="C82" s="146" t="s">
        <v>159</v>
      </c>
      <c r="D82" s="486">
        <f>SUMIFS('B. Despesa'!$H:$H,'B. Despesa'!$I:$I,'01 Base Realizado'!D$5,'B. Despesa'!$K:$K,'01 Base Realizado'!$B82)</f>
        <v>-995</v>
      </c>
      <c r="E82" s="917">
        <f t="shared" si="15"/>
        <v>4.712219096687017E-3</v>
      </c>
      <c r="F82" s="116">
        <f>SUMIFS('B. Despesa'!$H$5:$H$1048576,'B. Despesa'!$I$5:$I$1048576,'01 Base Realizado'!F$5,'B. Despesa'!$K$5:$K$1048576,'01 Base Realizado'!$B82)</f>
        <v>-995</v>
      </c>
      <c r="G82" s="917">
        <f t="shared" si="16"/>
        <v>3.8363050560380071E-3</v>
      </c>
      <c r="H82" s="116">
        <f>SUMIFS('B. Despesa'!$H$5:$H$1048576,'B. Despesa'!$I$5:$I$1048576,'01 Base Realizado'!H$5,'B. Despesa'!$K$5:$K$1048576,'01 Base Realizado'!$B82)</f>
        <v>-995</v>
      </c>
      <c r="I82" s="917">
        <f t="shared" si="17"/>
        <v>2.4913522534218534E-3</v>
      </c>
      <c r="J82" s="116">
        <f>SUMIFS('B. Despesa'!$H$5:$H$1048576,'B. Despesa'!$I$5:$I$1048576,'01 Base Realizado'!J$5,'B. Despesa'!$K$5:$K$1048576,'01 Base Realizado'!$B82)</f>
        <v>0</v>
      </c>
      <c r="K82" s="116">
        <f>SUMIFS('B. Despesa'!$H$5:$H$1048576,'B. Despesa'!$I$5:$I$1048576,'01 Base Realizado'!K$5,'B. Despesa'!$K$5:$K$1048576,'01 Base Realizado'!$B82)</f>
        <v>0</v>
      </c>
      <c r="L82" s="116">
        <f>SUMIFS('B. Despesa'!$H$5:$H$1048576,'B. Despesa'!$I$5:$I$1048576,'01 Base Realizado'!L$5,'B. Despesa'!$K$5:$K$1048576,'01 Base Realizado'!$B82)</f>
        <v>0</v>
      </c>
      <c r="M82" s="116">
        <f>SUMIFS('B. Despesa'!$H$5:$H$1048576,'B. Despesa'!$I$5:$I$1048576,'01 Base Realizado'!M$5,'B. Despesa'!$K$5:$K$1048576,'01 Base Realizado'!$B82)</f>
        <v>0</v>
      </c>
      <c r="N82" s="116">
        <f>SUMIFS('B. Despesa'!$H$5:$H$1048576,'B. Despesa'!$I$5:$I$1048576,'01 Base Realizado'!N$5,'B. Despesa'!$K$5:$K$1048576,'01 Base Realizado'!$B82)</f>
        <v>0</v>
      </c>
      <c r="O82" s="116">
        <f>SUMIFS('B. Despesa'!$H$5:$H$1048576,'B. Despesa'!$I$5:$I$1048576,'01 Base Realizado'!O$5,'B. Despesa'!$K$5:$K$1048576,'01 Base Realizado'!$B82)</f>
        <v>0</v>
      </c>
      <c r="P82" s="116">
        <f>SUMIFS('B. Despesa'!$H$5:$H$1048576,'B. Despesa'!$I$5:$I$1048576,'01 Base Realizado'!P$5,'B. Despesa'!$K$5:$K$1048576,'01 Base Realizado'!$B82)</f>
        <v>0</v>
      </c>
      <c r="Q82" s="116">
        <f>SUMIFS('B. Despesa'!$H$5:$H$1048576,'B. Despesa'!$I$5:$I$1048576,'01 Base Realizado'!Q$5,'B. Despesa'!$K$5:$K$1048576,'01 Base Realizado'!$B82)</f>
        <v>0</v>
      </c>
      <c r="R82" s="116">
        <f>SUMIFS('B. Despesa'!$H$5:$H$1048576,'B. Despesa'!$I$5:$I$1048576,'01 Base Realizado'!R$5,'B. Despesa'!$K$5:$K$1048576,'01 Base Realizado'!$B82)</f>
        <v>0</v>
      </c>
      <c r="S82" s="74"/>
      <c r="T82" s="116">
        <v>-4150</v>
      </c>
      <c r="U82" s="161"/>
      <c r="V82" s="133">
        <v>2.3999999999999998E-3</v>
      </c>
      <c r="W82" s="176"/>
      <c r="X82" s="176"/>
      <c r="Y82" s="964"/>
    </row>
    <row r="83" spans="2:25" ht="13.5" customHeight="1">
      <c r="B83" s="394" t="s">
        <v>169</v>
      </c>
      <c r="C83" s="155" t="s">
        <v>170</v>
      </c>
      <c r="D83" s="486">
        <f>SUMIFS('B. Despesa'!$H:$H,'B. Despesa'!$I:$I,'01 Base Realizado'!D$5,'B. Despesa'!$K:$K,'01 Base Realizado'!$B83)</f>
        <v>-6900</v>
      </c>
      <c r="E83" s="917">
        <f t="shared" si="15"/>
        <v>3.267770026848283E-2</v>
      </c>
      <c r="F83" s="116">
        <f>SUMIFS('B. Despesa'!$H$5:$H$1048576,'B. Despesa'!$I$5:$I$1048576,'01 Base Realizado'!F$5,'B. Despesa'!$K$5:$K$1048576,'01 Base Realizado'!$B83)</f>
        <v>-7400</v>
      </c>
      <c r="G83" s="917">
        <f t="shared" si="16"/>
        <v>2.8531313984604272E-2</v>
      </c>
      <c r="H83" s="116">
        <f>SUMIFS('B. Despesa'!$H$5:$H$1048576,'B. Despesa'!$I$5:$I$1048576,'01 Base Realizado'!H$5,'B. Despesa'!$K$5:$K$1048576,'01 Base Realizado'!$B83)</f>
        <v>-8600</v>
      </c>
      <c r="I83" s="917">
        <f t="shared" si="17"/>
        <v>2.153329585872155E-2</v>
      </c>
      <c r="J83" s="116">
        <f>SUMIFS('B. Despesa'!$H$5:$H$1048576,'B. Despesa'!$I$5:$I$1048576,'01 Base Realizado'!J$5,'B. Despesa'!$K$5:$K$1048576,'01 Base Realizado'!$B83)</f>
        <v>0</v>
      </c>
      <c r="K83" s="116">
        <f>SUMIFS('B. Despesa'!$H$5:$H$1048576,'B. Despesa'!$I$5:$I$1048576,'01 Base Realizado'!K$5,'B. Despesa'!$K$5:$K$1048576,'01 Base Realizado'!$B83)</f>
        <v>0</v>
      </c>
      <c r="L83" s="116">
        <f>SUMIFS('B. Despesa'!$H$5:$H$1048576,'B. Despesa'!$I$5:$I$1048576,'01 Base Realizado'!L$5,'B. Despesa'!$K$5:$K$1048576,'01 Base Realizado'!$B83)</f>
        <v>0</v>
      </c>
      <c r="M83" s="116">
        <f>SUMIFS('B. Despesa'!$H$5:$H$1048576,'B. Despesa'!$I$5:$I$1048576,'01 Base Realizado'!M$5,'B. Despesa'!$K$5:$K$1048576,'01 Base Realizado'!$B83)</f>
        <v>0</v>
      </c>
      <c r="N83" s="116">
        <f>SUMIFS('B. Despesa'!$H$5:$H$1048576,'B. Despesa'!$I$5:$I$1048576,'01 Base Realizado'!N$5,'B. Despesa'!$K$5:$K$1048576,'01 Base Realizado'!$B83)</f>
        <v>0</v>
      </c>
      <c r="O83" s="116">
        <f>SUMIFS('B. Despesa'!$H$5:$H$1048576,'B. Despesa'!$I$5:$I$1048576,'01 Base Realizado'!O$5,'B. Despesa'!$K$5:$K$1048576,'01 Base Realizado'!$B83)</f>
        <v>0</v>
      </c>
      <c r="P83" s="116">
        <f>SUMIFS('B. Despesa'!$H$5:$H$1048576,'B. Despesa'!$I$5:$I$1048576,'01 Base Realizado'!P$5,'B. Despesa'!$K$5:$K$1048576,'01 Base Realizado'!$B83)</f>
        <v>0</v>
      </c>
      <c r="Q83" s="116">
        <f>SUMIFS('B. Despesa'!$H$5:$H$1048576,'B. Despesa'!$I$5:$I$1048576,'01 Base Realizado'!Q$5,'B. Despesa'!$K$5:$K$1048576,'01 Base Realizado'!$B83)</f>
        <v>0</v>
      </c>
      <c r="R83" s="116">
        <f>SUMIFS('B. Despesa'!$H$5:$H$1048576,'B. Despesa'!$I$5:$I$1048576,'01 Base Realizado'!R$5,'B. Despesa'!$K$5:$K$1048576,'01 Base Realizado'!$B83)</f>
        <v>0</v>
      </c>
      <c r="S83" s="74"/>
      <c r="T83" s="128">
        <v>-356000</v>
      </c>
      <c r="U83" s="176"/>
      <c r="V83" s="133">
        <f>-T83/T11</f>
        <v>1.2979274445243452E-2</v>
      </c>
      <c r="Y83" s="906"/>
    </row>
    <row r="84" spans="2:25" ht="13.5" customHeight="1">
      <c r="B84" s="395" t="s">
        <v>2391</v>
      </c>
      <c r="C84" s="178" t="s">
        <v>174</v>
      </c>
      <c r="D84" s="486">
        <f>SUMIFS('B. Despesa'!$H:$H,'B. Despesa'!$I:$I,'01 Base Realizado'!D$5,'B. Despesa'!$K:$K,'01 Base Realizado'!$B84)</f>
        <v>-1784.88</v>
      </c>
      <c r="E84" s="917">
        <f t="shared" si="15"/>
        <v>8.4530106746680631E-3</v>
      </c>
      <c r="F84" s="116">
        <f>SUMIFS('B. Despesa'!$H$5:$H$1048576,'B. Despesa'!$I$5:$I$1048576,'01 Base Realizado'!F$5,'B. Despesa'!$K$5:$K$1048576,'01 Base Realizado'!$B84)</f>
        <v>-278.61</v>
      </c>
      <c r="G84" s="917">
        <f t="shared" si="16"/>
        <v>1.0742039715203508E-3</v>
      </c>
      <c r="H84" s="116">
        <f>SUMIFS('B. Despesa'!$H$5:$H$1048576,'B. Despesa'!$I$5:$I$1048576,'01 Base Realizado'!H$5,'B. Despesa'!$K$5:$K$1048576,'01 Base Realizado'!$B84)</f>
        <v>-2085.56</v>
      </c>
      <c r="I84" s="917">
        <f t="shared" si="17"/>
        <v>5.221974478036664E-3</v>
      </c>
      <c r="J84" s="116">
        <f>SUMIFS('B. Despesa'!$H$5:$H$1048576,'B. Despesa'!$I$5:$I$1048576,'01 Base Realizado'!J$5,'B. Despesa'!$K$5:$K$1048576,'01 Base Realizado'!$B84)</f>
        <v>0</v>
      </c>
      <c r="K84" s="116">
        <f>SUMIFS('B. Despesa'!$H$5:$H$1048576,'B. Despesa'!$I$5:$I$1048576,'01 Base Realizado'!K$5,'B. Despesa'!$K$5:$K$1048576,'01 Base Realizado'!$B84)</f>
        <v>0</v>
      </c>
      <c r="L84" s="116">
        <f>SUMIFS('B. Despesa'!$H$5:$H$1048576,'B. Despesa'!$I$5:$I$1048576,'01 Base Realizado'!L$5,'B. Despesa'!$K$5:$K$1048576,'01 Base Realizado'!$B84)</f>
        <v>0</v>
      </c>
      <c r="M84" s="116">
        <f>SUMIFS('B. Despesa'!$H$5:$H$1048576,'B. Despesa'!$I$5:$I$1048576,'01 Base Realizado'!M$5,'B. Despesa'!$K$5:$K$1048576,'01 Base Realizado'!$B84)</f>
        <v>0</v>
      </c>
      <c r="N84" s="116">
        <f>SUMIFS('B. Despesa'!$H$5:$H$1048576,'B. Despesa'!$I$5:$I$1048576,'01 Base Realizado'!N$5,'B. Despesa'!$K$5:$K$1048576,'01 Base Realizado'!$B84)</f>
        <v>0</v>
      </c>
      <c r="O84" s="116">
        <f>SUMIFS('B. Despesa'!$H$5:$H$1048576,'B. Despesa'!$I$5:$I$1048576,'01 Base Realizado'!O$5,'B. Despesa'!$K$5:$K$1048576,'01 Base Realizado'!$B84)</f>
        <v>0</v>
      </c>
      <c r="P84" s="116">
        <f>SUMIFS('B. Despesa'!$H$5:$H$1048576,'B. Despesa'!$I$5:$I$1048576,'01 Base Realizado'!P$5,'B. Despesa'!$K$5:$K$1048576,'01 Base Realizado'!$B84)</f>
        <v>0</v>
      </c>
      <c r="Q84" s="116">
        <f>SUMIFS('B. Despesa'!$H$5:$H$1048576,'B. Despesa'!$I$5:$I$1048576,'01 Base Realizado'!Q$5,'B. Despesa'!$K$5:$K$1048576,'01 Base Realizado'!$B84)</f>
        <v>0</v>
      </c>
      <c r="R84" s="116">
        <f>SUMIFS('B. Despesa'!$H$5:$H$1048576,'B. Despesa'!$I$5:$I$1048576,'01 Base Realizado'!R$5,'B. Despesa'!$K$5:$K$1048576,'01 Base Realizado'!$B84)</f>
        <v>0</v>
      </c>
      <c r="S84" s="74"/>
      <c r="T84" s="128">
        <v>-25330.075374165754</v>
      </c>
      <c r="U84" s="176"/>
      <c r="V84" s="133">
        <v>1E-3</v>
      </c>
      <c r="W84" s="176"/>
      <c r="X84" s="176"/>
      <c r="Y84" s="963"/>
    </row>
    <row r="85" spans="2:25" ht="13.5" customHeight="1">
      <c r="B85" s="395" t="s">
        <v>185</v>
      </c>
      <c r="C85" s="172" t="s">
        <v>180</v>
      </c>
      <c r="D85" s="486">
        <f>SUMIFS('B. Despesa'!$H:$H,'B. Despesa'!$I:$I,'01 Base Realizado'!D$5,'B. Despesa'!$K:$K,'01 Base Realizado'!$B85)</f>
        <v>-1529</v>
      </c>
      <c r="E85" s="917">
        <f t="shared" si="15"/>
        <v>7.2411889435522094E-3</v>
      </c>
      <c r="F85" s="116">
        <f>SUMIFS('B. Despesa'!$H$5:$H$1048576,'B. Despesa'!$I$5:$I$1048576,'01 Base Realizado'!F$5,'B. Despesa'!$K$5:$K$1048576,'01 Base Realizado'!$B85)</f>
        <v>-1375.17</v>
      </c>
      <c r="G85" s="917">
        <f t="shared" si="16"/>
        <v>5.3020820340821968E-3</v>
      </c>
      <c r="H85" s="116">
        <f>SUMIFS('B. Despesa'!$H$5:$H$1048576,'B. Despesa'!$I$5:$I$1048576,'01 Base Realizado'!H$5,'B. Despesa'!$K$5:$K$1048576,'01 Base Realizado'!$B85)</f>
        <v>-1976.6</v>
      </c>
      <c r="I85" s="917">
        <f t="shared" si="17"/>
        <v>4.9491526272498849E-3</v>
      </c>
      <c r="J85" s="116">
        <f>SUMIFS('B. Despesa'!$H$5:$H$1048576,'B. Despesa'!$I$5:$I$1048576,'01 Base Realizado'!J$5,'B. Despesa'!$K$5:$K$1048576,'01 Base Realizado'!$B85)</f>
        <v>0</v>
      </c>
      <c r="K85" s="116">
        <f>SUMIFS('B. Despesa'!$H$5:$H$1048576,'B. Despesa'!$I$5:$I$1048576,'01 Base Realizado'!K$5,'B. Despesa'!$K$5:$K$1048576,'01 Base Realizado'!$B85)</f>
        <v>0</v>
      </c>
      <c r="L85" s="116">
        <f>SUMIFS('B. Despesa'!$H$5:$H$1048576,'B. Despesa'!$I$5:$I$1048576,'01 Base Realizado'!L$5,'B. Despesa'!$K$5:$K$1048576,'01 Base Realizado'!$B85)</f>
        <v>0</v>
      </c>
      <c r="M85" s="116">
        <f>SUMIFS('B. Despesa'!$H$5:$H$1048576,'B. Despesa'!$I$5:$I$1048576,'01 Base Realizado'!M$5,'B. Despesa'!$K$5:$K$1048576,'01 Base Realizado'!$B85)</f>
        <v>0</v>
      </c>
      <c r="N85" s="116">
        <f>SUMIFS('B. Despesa'!$H$5:$H$1048576,'B. Despesa'!$I$5:$I$1048576,'01 Base Realizado'!N$5,'B. Despesa'!$K$5:$K$1048576,'01 Base Realizado'!$B85)</f>
        <v>0</v>
      </c>
      <c r="O85" s="116">
        <f>SUMIFS('B. Despesa'!$H$5:$H$1048576,'B. Despesa'!$I$5:$I$1048576,'01 Base Realizado'!O$5,'B. Despesa'!$K$5:$K$1048576,'01 Base Realizado'!$B85)</f>
        <v>0</v>
      </c>
      <c r="P85" s="116">
        <f>SUMIFS('B. Despesa'!$H$5:$H$1048576,'B. Despesa'!$I$5:$I$1048576,'01 Base Realizado'!P$5,'B. Despesa'!$K$5:$K$1048576,'01 Base Realizado'!$B85)</f>
        <v>0</v>
      </c>
      <c r="Q85" s="116">
        <f>SUMIFS('B. Despesa'!$H$5:$H$1048576,'B. Despesa'!$I$5:$I$1048576,'01 Base Realizado'!Q$5,'B. Despesa'!$K$5:$K$1048576,'01 Base Realizado'!$B85)</f>
        <v>0</v>
      </c>
      <c r="R85" s="116">
        <f>SUMIFS('B. Despesa'!$H$5:$H$1048576,'B. Despesa'!$I$5:$I$1048576,'01 Base Realizado'!R$5,'B. Despesa'!$K$5:$K$1048576,'01 Base Realizado'!$B85)</f>
        <v>0</v>
      </c>
      <c r="S85" s="74"/>
      <c r="T85" s="128">
        <v>-27600</v>
      </c>
      <c r="U85" s="176"/>
      <c r="V85" s="133">
        <v>1E-3</v>
      </c>
      <c r="W85" s="162"/>
      <c r="X85" s="162"/>
      <c r="Y85" s="961"/>
    </row>
    <row r="86" spans="2:25" ht="13.5" customHeight="1">
      <c r="B86" s="395" t="s">
        <v>2372</v>
      </c>
      <c r="C86" s="146" t="s">
        <v>186</v>
      </c>
      <c r="D86" s="486">
        <f>SUMIFS('B. Despesa'!$H:$H,'B. Despesa'!$I:$I,'01 Base Realizado'!D$5,'B. Despesa'!$K:$K,'01 Base Realizado'!$B86)</f>
        <v>-604.86</v>
      </c>
      <c r="E86" s="917">
        <f t="shared" si="15"/>
        <v>2.8645556209267427E-3</v>
      </c>
      <c r="F86" s="116">
        <f>SUMIFS('B. Despesa'!$H$5:$H$1048576,'B. Despesa'!$I$5:$I$1048576,'01 Base Realizado'!F$5,'B. Despesa'!$K$5:$K$1048576,'01 Base Realizado'!$B86)</f>
        <v>-738.55000000000007</v>
      </c>
      <c r="G86" s="917">
        <f t="shared" si="16"/>
        <v>2.8475408031526333E-3</v>
      </c>
      <c r="H86" s="116">
        <f>SUMIFS('B. Despesa'!$H$5:$H$1048576,'B. Despesa'!$I$5:$I$1048576,'01 Base Realizado'!H$5,'B. Despesa'!$K$5:$K$1048576,'01 Base Realizado'!$B86)</f>
        <v>-1758</v>
      </c>
      <c r="I86" s="917">
        <f t="shared" si="17"/>
        <v>4.4018062929805212E-3</v>
      </c>
      <c r="J86" s="116">
        <f>SUMIFS('B. Despesa'!$H$5:$H$1048576,'B. Despesa'!$I$5:$I$1048576,'01 Base Realizado'!J$5,'B. Despesa'!$K$5:$K$1048576,'01 Base Realizado'!$B86)</f>
        <v>0</v>
      </c>
      <c r="K86" s="116">
        <f>SUMIFS('B. Despesa'!$H$5:$H$1048576,'B. Despesa'!$I$5:$I$1048576,'01 Base Realizado'!K$5,'B. Despesa'!$K$5:$K$1048576,'01 Base Realizado'!$B86)</f>
        <v>0</v>
      </c>
      <c r="L86" s="116">
        <f>SUMIFS('B. Despesa'!$H$5:$H$1048576,'B. Despesa'!$I$5:$I$1048576,'01 Base Realizado'!L$5,'B. Despesa'!$K$5:$K$1048576,'01 Base Realizado'!$B86)</f>
        <v>0</v>
      </c>
      <c r="M86" s="116">
        <f>SUMIFS('B. Despesa'!$H$5:$H$1048576,'B. Despesa'!$I$5:$I$1048576,'01 Base Realizado'!M$5,'B. Despesa'!$K$5:$K$1048576,'01 Base Realizado'!$B86)</f>
        <v>0</v>
      </c>
      <c r="N86" s="116">
        <f>SUMIFS('B. Despesa'!$H$5:$H$1048576,'B. Despesa'!$I$5:$I$1048576,'01 Base Realizado'!N$5,'B. Despesa'!$K$5:$K$1048576,'01 Base Realizado'!$B86)</f>
        <v>0</v>
      </c>
      <c r="O86" s="116">
        <f>SUMIFS('B. Despesa'!$H$5:$H$1048576,'B. Despesa'!$I$5:$I$1048576,'01 Base Realizado'!O$5,'B. Despesa'!$K$5:$K$1048576,'01 Base Realizado'!$B86)</f>
        <v>0</v>
      </c>
      <c r="P86" s="116">
        <f>SUMIFS('B. Despesa'!$H$5:$H$1048576,'B. Despesa'!$I$5:$I$1048576,'01 Base Realizado'!P$5,'B. Despesa'!$K$5:$K$1048576,'01 Base Realizado'!$B86)</f>
        <v>0</v>
      </c>
      <c r="Q86" s="116">
        <f>SUMIFS('B. Despesa'!$H$5:$H$1048576,'B. Despesa'!$I$5:$I$1048576,'01 Base Realizado'!Q$5,'B. Despesa'!$K$5:$K$1048576,'01 Base Realizado'!$B86)</f>
        <v>0</v>
      </c>
      <c r="R86" s="116">
        <f>SUMIFS('B. Despesa'!$H$5:$H$1048576,'B. Despesa'!$I$5:$I$1048576,'01 Base Realizado'!R$5,'B. Despesa'!$K$5:$K$1048576,'01 Base Realizado'!$B86)</f>
        <v>0</v>
      </c>
      <c r="S86" s="74"/>
      <c r="T86" s="128">
        <v>-60792.180897997801</v>
      </c>
      <c r="U86" s="176"/>
      <c r="V86" s="133">
        <v>2.3999999999999998E-3</v>
      </c>
      <c r="W86" s="162"/>
      <c r="X86" s="162"/>
      <c r="Y86" s="961"/>
    </row>
    <row r="87" spans="2:25" ht="13.5" customHeight="1">
      <c r="B87" s="395" t="s">
        <v>2386</v>
      </c>
      <c r="C87" s="146"/>
      <c r="D87" s="486">
        <f>SUMIFS('B. Despesa'!$H:$H,'B. Despesa'!$I:$I,'01 Base Realizado'!D$5,'B. Despesa'!$K:$K,'01 Base Realizado'!$B87)</f>
        <v>-1920.9299999999998</v>
      </c>
      <c r="E87" s="917">
        <f t="shared" si="15"/>
        <v>9.0973296777879294E-3</v>
      </c>
      <c r="F87" s="116">
        <f>SUMIFS('B. Despesa'!$H$5:$H$1048576,'B. Despesa'!$I$5:$I$1048576,'01 Base Realizado'!F$5,'B. Despesa'!$K$5:$K$1048576,'01 Base Realizado'!$B87)</f>
        <v>-2079.81</v>
      </c>
      <c r="G87" s="917">
        <f t="shared" si="16"/>
        <v>8.0188800186918666E-3</v>
      </c>
      <c r="H87" s="116">
        <f>SUMIFS('B. Despesa'!$H$5:$H$1048576,'B. Despesa'!$I$5:$I$1048576,'01 Base Realizado'!H$5,'B. Despesa'!$K$5:$K$1048576,'01 Base Realizado'!$B87)</f>
        <v>-6158.1000000000031</v>
      </c>
      <c r="I87" s="917">
        <f t="shared" si="17"/>
        <v>1.5419091770650376E-2</v>
      </c>
      <c r="J87" s="116"/>
      <c r="K87" s="116"/>
      <c r="L87" s="116"/>
      <c r="M87" s="116"/>
      <c r="N87" s="116"/>
      <c r="O87" s="116"/>
      <c r="P87" s="116"/>
      <c r="Q87" s="116"/>
      <c r="R87" s="116"/>
      <c r="S87" s="74"/>
      <c r="T87" s="978"/>
      <c r="U87" s="176"/>
      <c r="V87" s="979"/>
      <c r="W87" s="162"/>
      <c r="X87" s="162"/>
      <c r="Y87" s="961" t="s">
        <v>2432</v>
      </c>
    </row>
    <row r="88" spans="2:25" ht="13.5" customHeight="1">
      <c r="B88" s="395" t="s">
        <v>1528</v>
      </c>
      <c r="D88" s="486">
        <f>SUMIFS('B. Despesa'!$H:$H,'B. Despesa'!$I:$I,'01 Base Realizado'!D$5,'B. Despesa'!$K:$K,'01 Base Realizado'!$B88)</f>
        <v>-600</v>
      </c>
      <c r="E88" s="917">
        <f t="shared" si="15"/>
        <v>2.8415391537811156E-3</v>
      </c>
      <c r="F88" s="116">
        <f>SUMIFS('B. Despesa'!$H$5:$H$1048576,'B. Despesa'!$I$5:$I$1048576,'01 Base Realizado'!F$5,'B. Despesa'!$K$5:$K$1048576,'01 Base Realizado'!$B88)</f>
        <v>-2740</v>
      </c>
      <c r="G88" s="917">
        <f t="shared" si="16"/>
        <v>1.0564297340245365E-2</v>
      </c>
      <c r="H88" s="116">
        <f>SUMIFS('B. Despesa'!$H$5:$H$1048576,'B. Despesa'!$I$5:$I$1048576,'01 Base Realizado'!H$5,'B. Despesa'!$K$5:$K$1048576,'01 Base Realizado'!$B88)</f>
        <v>-3080</v>
      </c>
      <c r="I88" s="917">
        <f t="shared" si="17"/>
        <v>7.7119245633560894E-3</v>
      </c>
      <c r="J88" s="116">
        <f>SUMIFS('B. Despesa'!$H$5:$H$1048576,'B. Despesa'!$I$5:$I$1048576,'01 Base Realizado'!J$5,'B. Despesa'!$K$5:$K$1048576,'01 Base Realizado'!$B88)</f>
        <v>0</v>
      </c>
      <c r="K88" s="116">
        <f>SUMIFS('B. Despesa'!$H$5:$H$1048576,'B. Despesa'!$I$5:$I$1048576,'01 Base Realizado'!K$5,'B. Despesa'!$K$5:$K$1048576,'01 Base Realizado'!$B88)</f>
        <v>0</v>
      </c>
      <c r="L88" s="116">
        <f>SUMIFS('B. Despesa'!$H$5:$H$1048576,'B. Despesa'!$I$5:$I$1048576,'01 Base Realizado'!L$5,'B. Despesa'!$K$5:$K$1048576,'01 Base Realizado'!$B88)</f>
        <v>0</v>
      </c>
      <c r="M88" s="116">
        <f>SUMIFS('B. Despesa'!$H$5:$H$1048576,'B. Despesa'!$I$5:$I$1048576,'01 Base Realizado'!M$5,'B. Despesa'!$K$5:$K$1048576,'01 Base Realizado'!$B88)</f>
        <v>0</v>
      </c>
      <c r="N88" s="116">
        <f>SUMIFS('B. Despesa'!$H$5:$H$1048576,'B. Despesa'!$I$5:$I$1048576,'01 Base Realizado'!N$5,'B. Despesa'!$K$5:$K$1048576,'01 Base Realizado'!$B88)</f>
        <v>0</v>
      </c>
      <c r="O88" s="116">
        <f>SUMIFS('B. Despesa'!$H$5:$H$1048576,'B. Despesa'!$I$5:$I$1048576,'01 Base Realizado'!O$5,'B. Despesa'!$K$5:$K$1048576,'01 Base Realizado'!$B88)</f>
        <v>0</v>
      </c>
      <c r="P88" s="116">
        <f>SUMIFS('B. Despesa'!$H$5:$H$1048576,'B. Despesa'!$I$5:$I$1048576,'01 Base Realizado'!P$5,'B. Despesa'!$K$5:$K$1048576,'01 Base Realizado'!$B88)</f>
        <v>0</v>
      </c>
      <c r="Q88" s="116">
        <f>SUMIFS('B. Despesa'!$H$5:$H$1048576,'B. Despesa'!$I$5:$I$1048576,'01 Base Realizado'!Q$5,'B. Despesa'!$K$5:$K$1048576,'01 Base Realizado'!$B88)</f>
        <v>0</v>
      </c>
      <c r="R88" s="116">
        <f>SUMIFS('B. Despesa'!$H$5:$H$1048576,'B. Despesa'!$I$5:$I$1048576,'01 Base Realizado'!R$5,'B. Despesa'!$K$5:$K$1048576,'01 Base Realizado'!$B88)</f>
        <v>0</v>
      </c>
      <c r="Y88" s="906"/>
    </row>
    <row r="89" spans="2:25" ht="21" hidden="1">
      <c r="B89" s="395" t="s">
        <v>782</v>
      </c>
      <c r="C89" s="146"/>
      <c r="D89" s="486">
        <f>SUMIFS('B. Despesa'!$H:$H,'B. Despesa'!$I:$I,'01 Base Realizado'!D$5,'B. Despesa'!$K:$K,'01 Base Realizado'!$B89)</f>
        <v>0</v>
      </c>
      <c r="E89" s="917">
        <f t="shared" si="15"/>
        <v>0</v>
      </c>
      <c r="F89" s="116">
        <f>SUMIFS('B. Despesa'!$H$5:$H$1048576,'B. Despesa'!$I$5:$I$1048576,'01 Base Realizado'!F$5,'B. Despesa'!$K$5:$K$1048576,'01 Base Realizado'!$B89)</f>
        <v>0</v>
      </c>
      <c r="G89" s="917">
        <f t="shared" si="16"/>
        <v>0</v>
      </c>
      <c r="H89" s="116"/>
      <c r="I89" s="917">
        <f t="shared" si="17"/>
        <v>0</v>
      </c>
      <c r="J89" s="116"/>
      <c r="K89" s="116"/>
      <c r="L89" s="116"/>
      <c r="M89" s="116"/>
      <c r="N89" s="116"/>
      <c r="O89" s="116"/>
      <c r="P89" s="116"/>
      <c r="Q89" s="116"/>
      <c r="R89" s="116"/>
      <c r="S89" s="74"/>
      <c r="T89" s="422"/>
      <c r="U89" s="176"/>
      <c r="V89" s="133"/>
      <c r="W89" s="162"/>
      <c r="X89" s="162"/>
      <c r="Y89" s="961"/>
    </row>
    <row r="90" spans="2:25" ht="13.5" customHeight="1">
      <c r="B90" s="395" t="s">
        <v>778</v>
      </c>
      <c r="C90" s="146"/>
      <c r="D90" s="486">
        <f>SUMIFS('B. Despesa'!$H:$H,'B. Despesa'!$I:$I,'01 Base Realizado'!D$5,'B. Despesa'!$K:$K,'01 Base Realizado'!$B90)</f>
        <v>-2860.5</v>
      </c>
      <c r="E90" s="917">
        <f t="shared" si="15"/>
        <v>1.3547037915651469E-2</v>
      </c>
      <c r="F90" s="116">
        <f>SUMIFS('B. Despesa'!$H$5:$H$1048576,'B. Despesa'!$I$5:$I$1048576,'01 Base Realizado'!F$5,'B. Despesa'!$K$5:$K$1048576,'01 Base Realizado'!$B90)</f>
        <v>-2772.5</v>
      </c>
      <c r="G90" s="917">
        <f t="shared" si="16"/>
        <v>1.0689603786799371E-2</v>
      </c>
      <c r="H90" s="116">
        <f>SUMIFS('B. Despesa'!$H$5:$H$1048576,'B. Despesa'!$I$5:$I$1048576,'01 Base Realizado'!H$5,'B. Despesa'!$K$5:$K$1048576,'01 Base Realizado'!$B90)</f>
        <v>-2772.5</v>
      </c>
      <c r="I90" s="917">
        <f t="shared" si="17"/>
        <v>6.94198404282622E-3</v>
      </c>
      <c r="J90" s="116"/>
      <c r="K90" s="116"/>
      <c r="L90" s="116"/>
      <c r="M90" s="116"/>
      <c r="N90" s="116"/>
      <c r="O90" s="116"/>
      <c r="P90" s="116"/>
      <c r="Q90" s="116"/>
      <c r="R90" s="116"/>
      <c r="S90" s="74"/>
      <c r="T90" s="422"/>
      <c r="U90" s="176"/>
      <c r="V90" s="133"/>
      <c r="W90" s="162"/>
      <c r="X90" s="162"/>
      <c r="Y90" s="961"/>
    </row>
    <row r="91" spans="2:25" ht="13.5" hidden="1" customHeight="1">
      <c r="B91" s="395" t="s">
        <v>767</v>
      </c>
      <c r="C91" s="146"/>
      <c r="D91" s="486">
        <f>SUMIFS('B. Despesa'!$H:$H,'B. Despesa'!$I:$I,'01 Base Realizado'!D$5,'B. Despesa'!$K:$K,'01 Base Realizado'!$B91)</f>
        <v>0</v>
      </c>
      <c r="E91" s="917">
        <f t="shared" si="15"/>
        <v>0</v>
      </c>
      <c r="F91" s="116">
        <f>SUMIFS('B. Despesa'!$H$5:$H$1048576,'B. Despesa'!$I$5:$I$1048576,'01 Base Realizado'!F$5,'B. Despesa'!$K$5:$K$1048576,'01 Base Realizado'!$B91)</f>
        <v>0</v>
      </c>
      <c r="G91" s="917">
        <f t="shared" si="16"/>
        <v>0</v>
      </c>
      <c r="H91" s="116"/>
      <c r="I91" s="917">
        <f t="shared" si="17"/>
        <v>0</v>
      </c>
      <c r="J91" s="116"/>
      <c r="K91" s="116"/>
      <c r="L91" s="116"/>
      <c r="M91" s="116"/>
      <c r="N91" s="116"/>
      <c r="O91" s="116"/>
      <c r="P91" s="116"/>
      <c r="Q91" s="116"/>
      <c r="R91" s="116"/>
      <c r="S91" s="74"/>
      <c r="T91" s="422"/>
      <c r="U91" s="176"/>
      <c r="V91" s="133"/>
      <c r="W91" s="162"/>
      <c r="X91" s="162"/>
      <c r="Y91" s="961"/>
    </row>
    <row r="92" spans="2:25" ht="13.5" hidden="1" customHeight="1">
      <c r="B92" s="154" t="s">
        <v>436</v>
      </c>
      <c r="C92" s="146"/>
      <c r="D92" s="486">
        <f>SUMIFS('B. Despesa'!$H:$H,'B. Despesa'!$I:$I,'01 Base Realizado'!D$5,'B. Despesa'!$K:$K,'01 Base Realizado'!$B92)</f>
        <v>0</v>
      </c>
      <c r="E92" s="917">
        <f t="shared" si="15"/>
        <v>0</v>
      </c>
      <c r="F92" s="116">
        <f>SUMIFS('B. Despesa'!$H$5:$H$1048576,'B. Despesa'!$I$5:$I$1048576,'01 Base Realizado'!F$5,'B. Despesa'!$K$5:$K$1048576,'01 Base Realizado'!$B92)</f>
        <v>0</v>
      </c>
      <c r="G92" s="917">
        <f t="shared" si="16"/>
        <v>0</v>
      </c>
      <c r="H92" s="116">
        <f>SUMIFS('B. Despesa'!$H$5:$H$1048576,'B. Despesa'!$I$5:$I$1048576,'01 Base Realizado'!H$5,'B. Despesa'!$K$5:$K$1048576,'01 Base Realizado'!$B92)</f>
        <v>0</v>
      </c>
      <c r="I92" s="917">
        <f t="shared" si="17"/>
        <v>0</v>
      </c>
      <c r="J92" s="116">
        <f>SUMIFS('B. Despesa'!$H$5:$H$1048576,'B. Despesa'!$I$5:$I$1048576,'01 Base Realizado'!J$5,'B. Despesa'!$K$5:$K$1048576,'01 Base Realizado'!$B92)</f>
        <v>0</v>
      </c>
      <c r="K92" s="116">
        <f>SUMIFS('B. Despesa'!$H$5:$H$1048576,'B. Despesa'!$I$5:$I$1048576,'01 Base Realizado'!K$5,'B. Despesa'!$K$5:$K$1048576,'01 Base Realizado'!$B92)</f>
        <v>0</v>
      </c>
      <c r="L92" s="116">
        <f>SUMIFS('B. Despesa'!$H$5:$H$1048576,'B. Despesa'!$I$5:$I$1048576,'01 Base Realizado'!L$5,'B. Despesa'!$K$5:$K$1048576,'01 Base Realizado'!$B92)</f>
        <v>0</v>
      </c>
      <c r="M92" s="116">
        <f>SUMIFS('B. Despesa'!$H$5:$H$1048576,'B. Despesa'!$I$5:$I$1048576,'01 Base Realizado'!M$5,'B. Despesa'!$K$5:$K$1048576,'01 Base Realizado'!$B92)</f>
        <v>0</v>
      </c>
      <c r="N92" s="116">
        <f>SUMIFS('B. Despesa'!$H$5:$H$1048576,'B. Despesa'!$I$5:$I$1048576,'01 Base Realizado'!N$5,'B. Despesa'!$K$5:$K$1048576,'01 Base Realizado'!$B92)</f>
        <v>0</v>
      </c>
      <c r="O92" s="116">
        <f>SUMIFS('B. Despesa'!$H$5:$H$1048576,'B. Despesa'!$I$5:$I$1048576,'01 Base Realizado'!O$5,'B. Despesa'!$K$5:$K$1048576,'01 Base Realizado'!$B92)</f>
        <v>0</v>
      </c>
      <c r="P92" s="116">
        <f>SUMIFS('B. Despesa'!$H$5:$H$1048576,'B. Despesa'!$I$5:$I$1048576,'01 Base Realizado'!P$5,'B. Despesa'!$K$5:$K$1048576,'01 Base Realizado'!$B92)</f>
        <v>0</v>
      </c>
      <c r="Q92" s="116">
        <f>SUMIFS('B. Despesa'!$H$5:$H$1048576,'B. Despesa'!$I$5:$I$1048576,'01 Base Realizado'!Q$5,'B. Despesa'!$K$5:$K$1048576,'01 Base Realizado'!$B92)</f>
        <v>0</v>
      </c>
      <c r="R92" s="116">
        <f>SUMIFS('B. Despesa'!$H$5:$H$1048576,'B. Despesa'!$I$5:$I$1048576,'01 Base Realizado'!R$5,'B. Despesa'!$K$5:$K$1048576,'01 Base Realizado'!$B92)</f>
        <v>0</v>
      </c>
      <c r="S92" s="74"/>
      <c r="T92" s="116">
        <v>-25330.075374165754</v>
      </c>
      <c r="U92" s="1"/>
      <c r="V92" s="133">
        <v>1E-3</v>
      </c>
      <c r="W92" s="162"/>
      <c r="X92" s="162"/>
      <c r="Y92" s="961"/>
    </row>
    <row r="93" spans="2:25" ht="13.5" customHeight="1">
      <c r="B93" s="395" t="s">
        <v>543</v>
      </c>
      <c r="C93" s="178" t="s">
        <v>190</v>
      </c>
      <c r="D93" s="486">
        <f>SUMIFS('B. Despesa'!$H:$H,'B. Despesa'!$I:$I,'01 Base Realizado'!D$5,'B. Despesa'!$K:$K,'01 Base Realizado'!$B93)</f>
        <v>0</v>
      </c>
      <c r="E93" s="917">
        <f t="shared" si="15"/>
        <v>0</v>
      </c>
      <c r="F93" s="116">
        <f>SUMIFS('B. Despesa'!$H$5:$H$1048576,'B. Despesa'!$I$5:$I$1048576,'01 Base Realizado'!F$5,'B. Despesa'!$K$5:$K$1048576,'01 Base Realizado'!$B93)</f>
        <v>-4042.2599999999998</v>
      </c>
      <c r="G93" s="917">
        <f t="shared" si="16"/>
        <v>1.5585268819919791E-2</v>
      </c>
      <c r="H93" s="116">
        <f>SUMIFS('B. Despesa'!$H$5:$H$1048576,'B. Despesa'!$I$5:$I$1048576,'01 Base Realizado'!H$5,'B. Despesa'!$K$5:$K$1048576,'01 Base Realizado'!$B93)</f>
        <v>-11050.63</v>
      </c>
      <c r="I93" s="917">
        <f t="shared" si="17"/>
        <v>2.766935874596094E-2</v>
      </c>
      <c r="J93" s="116">
        <f>SUMIFS('B. Despesa'!$H$5:$H$1048576,'B. Despesa'!$I$5:$I$1048576,'01 Base Realizado'!J$5,'B. Despesa'!$K$5:$K$1048576,'01 Base Realizado'!$B93)</f>
        <v>0</v>
      </c>
      <c r="K93" s="116">
        <f>SUMIFS('B. Despesa'!$H$5:$H$1048576,'B. Despesa'!$I$5:$I$1048576,'01 Base Realizado'!K$5,'B. Despesa'!$K$5:$K$1048576,'01 Base Realizado'!$B93)</f>
        <v>0</v>
      </c>
      <c r="L93" s="116">
        <f>SUMIFS('B. Despesa'!$H$5:$H$1048576,'B. Despesa'!$I$5:$I$1048576,'01 Base Realizado'!L$5,'B. Despesa'!$K$5:$K$1048576,'01 Base Realizado'!$B93)</f>
        <v>0</v>
      </c>
      <c r="M93" s="116">
        <f>SUMIFS('B. Despesa'!$H$5:$H$1048576,'B. Despesa'!$I$5:$I$1048576,'01 Base Realizado'!M$5,'B. Despesa'!$K$5:$K$1048576,'01 Base Realizado'!$B93)</f>
        <v>0</v>
      </c>
      <c r="N93" s="116">
        <f>SUMIFS('B. Despesa'!$H$5:$H$1048576,'B. Despesa'!$I$5:$I$1048576,'01 Base Realizado'!N$5,'B. Despesa'!$K$5:$K$1048576,'01 Base Realizado'!$B93)</f>
        <v>0</v>
      </c>
      <c r="O93" s="116">
        <f>SUMIFS('B. Despesa'!$H$5:$H$1048576,'B. Despesa'!$I$5:$I$1048576,'01 Base Realizado'!O$5,'B. Despesa'!$K$5:$K$1048576,'01 Base Realizado'!$B93)</f>
        <v>0</v>
      </c>
      <c r="P93" s="116">
        <f>SUMIFS('B. Despesa'!$H$5:$H$1048576,'B. Despesa'!$I$5:$I$1048576,'01 Base Realizado'!P$5,'B. Despesa'!$K$5:$K$1048576,'01 Base Realizado'!$B93)</f>
        <v>0</v>
      </c>
      <c r="Q93" s="116">
        <f>SUMIFS('B. Despesa'!$H$5:$H$1048576,'B. Despesa'!$I$5:$I$1048576,'01 Base Realizado'!Q$5,'B. Despesa'!$K$5:$K$1048576,'01 Base Realizado'!$B93)</f>
        <v>0</v>
      </c>
      <c r="R93" s="116">
        <f>SUMIFS('B. Despesa'!$H$5:$H$1048576,'B. Despesa'!$I$5:$I$1048576,'01 Base Realizado'!R$5,'B. Despesa'!$K$5:$K$1048576,'01 Base Realizado'!$B93)</f>
        <v>0</v>
      </c>
      <c r="S93" s="74"/>
      <c r="T93" s="128">
        <v>-75990.226122497246</v>
      </c>
      <c r="U93" s="176"/>
      <c r="V93" s="133">
        <v>3.0000000000000001E-3</v>
      </c>
      <c r="W93" s="176"/>
      <c r="X93" s="176"/>
      <c r="Y93" s="963" t="s">
        <v>2431</v>
      </c>
    </row>
    <row r="94" spans="2:25" ht="13.5" customHeight="1">
      <c r="B94" s="394" t="s">
        <v>199</v>
      </c>
      <c r="C94" s="178" t="s">
        <v>195</v>
      </c>
      <c r="D94" s="486">
        <f>SUMIFS('B. Despesa'!$H:$H,'B. Despesa'!$I:$I,'01 Base Realizado'!D$5,'B. Despesa'!$K:$K,'01 Base Realizado'!$B94)</f>
        <v>0</v>
      </c>
      <c r="E94" s="917">
        <f t="shared" si="15"/>
        <v>0</v>
      </c>
      <c r="F94" s="116">
        <f>SUMIFS('B. Despesa'!$H$5:$H$1048576,'B. Despesa'!$I$5:$I$1048576,'01 Base Realizado'!F$5,'B. Despesa'!$K$5:$K$1048576,'01 Base Realizado'!$B94)</f>
        <v>0</v>
      </c>
      <c r="G94" s="917">
        <f t="shared" si="16"/>
        <v>0</v>
      </c>
      <c r="H94" s="116">
        <f>SUMIFS('B. Despesa'!$H$5:$H$1048576,'B. Despesa'!$I$5:$I$1048576,'01 Base Realizado'!H$5,'B. Despesa'!$K$5:$K$1048576,'01 Base Realizado'!$B94)</f>
        <v>0</v>
      </c>
      <c r="I94" s="917">
        <f t="shared" si="17"/>
        <v>0</v>
      </c>
      <c r="J94" s="116">
        <f>SUMIFS('B. Despesa'!$H$5:$H$1048576,'B. Despesa'!$I$5:$I$1048576,'01 Base Realizado'!J$5,'B. Despesa'!$K$5:$K$1048576,'01 Base Realizado'!$B94)</f>
        <v>0</v>
      </c>
      <c r="K94" s="116">
        <f>SUMIFS('B. Despesa'!$H$5:$H$1048576,'B. Despesa'!$I$5:$I$1048576,'01 Base Realizado'!K$5,'B. Despesa'!$K$5:$K$1048576,'01 Base Realizado'!$B94)</f>
        <v>0</v>
      </c>
      <c r="L94" s="116">
        <f>SUMIFS('B. Despesa'!$H$5:$H$1048576,'B. Despesa'!$I$5:$I$1048576,'01 Base Realizado'!L$5,'B. Despesa'!$K$5:$K$1048576,'01 Base Realizado'!$B94)</f>
        <v>0</v>
      </c>
      <c r="M94" s="116">
        <f>SUMIFS('B. Despesa'!$H$5:$H$1048576,'B. Despesa'!$I$5:$I$1048576,'01 Base Realizado'!M$5,'B. Despesa'!$K$5:$K$1048576,'01 Base Realizado'!$B94)</f>
        <v>0</v>
      </c>
      <c r="N94" s="116">
        <f>SUMIFS('B. Despesa'!$H$5:$H$1048576,'B. Despesa'!$I$5:$I$1048576,'01 Base Realizado'!N$5,'B. Despesa'!$K$5:$K$1048576,'01 Base Realizado'!$B94)</f>
        <v>0</v>
      </c>
      <c r="O94" s="116">
        <f>SUMIFS('B. Despesa'!$H$5:$H$1048576,'B. Despesa'!$I$5:$I$1048576,'01 Base Realizado'!O$5,'B. Despesa'!$K$5:$K$1048576,'01 Base Realizado'!$B94)</f>
        <v>0</v>
      </c>
      <c r="P94" s="116">
        <f>SUMIFS('B. Despesa'!$H$5:$H$1048576,'B. Despesa'!$I$5:$I$1048576,'01 Base Realizado'!P$5,'B. Despesa'!$K$5:$K$1048576,'01 Base Realizado'!$B94)</f>
        <v>0</v>
      </c>
      <c r="Q94" s="116">
        <f>SUMIFS('B. Despesa'!$H$5:$H$1048576,'B. Despesa'!$I$5:$I$1048576,'01 Base Realizado'!Q$5,'B. Despesa'!$K$5:$K$1048576,'01 Base Realizado'!$B94)</f>
        <v>0</v>
      </c>
      <c r="R94" s="116">
        <f>SUMIFS('B. Despesa'!$H$5:$H$1048576,'B. Despesa'!$I$5:$I$1048576,'01 Base Realizado'!R$5,'B. Despesa'!$K$5:$K$1048576,'01 Base Realizado'!$B94)</f>
        <v>0</v>
      </c>
      <c r="S94" s="74"/>
      <c r="T94" s="128">
        <v>-33828</v>
      </c>
      <c r="U94" s="161"/>
      <c r="V94" s="133">
        <f>-T94/T11</f>
        <v>1.2333227413867851E-3</v>
      </c>
      <c r="W94" s="162"/>
      <c r="X94" s="162"/>
      <c r="Y94" s="961" t="s">
        <v>2368</v>
      </c>
    </row>
    <row r="95" spans="2:25" ht="13.5" customHeight="1">
      <c r="B95" s="1010" t="s">
        <v>538</v>
      </c>
      <c r="C95" s="405" t="s">
        <v>198</v>
      </c>
      <c r="D95" s="486">
        <f>SUMIFS('B. Despesa'!$H:$H,'B. Despesa'!$I:$I,'01 Base Realizado'!D$5,'B. Despesa'!$K:$K,'01 Base Realizado'!$B95)</f>
        <v>-33637.46</v>
      </c>
      <c r="E95" s="917">
        <f t="shared" si="15"/>
        <v>0.15930359937291019</v>
      </c>
      <c r="F95" s="116">
        <f>SUMIFS('B. Despesa'!$H$5:$H$1048576,'B. Despesa'!$I$5:$I$1048576,'01 Base Realizado'!F$5,'B. Despesa'!$K$5:$K$1048576,'01 Base Realizado'!$B95)</f>
        <v>-41772.04</v>
      </c>
      <c r="G95" s="917">
        <f t="shared" si="16"/>
        <v>0.16105556608343907</v>
      </c>
      <c r="H95" s="116">
        <f>SUMIFS('B. Despesa'!$H$5:$H$1048576,'B. Despesa'!$I$5:$I$1048576,'01 Base Realizado'!H$5,'B. Despesa'!$K$5:$K$1048576,'01 Base Realizado'!$B95)</f>
        <v>-42729.32</v>
      </c>
      <c r="I95" s="917">
        <f>-H95/H$38</f>
        <v>0.10698873132581253</v>
      </c>
      <c r="J95" s="116">
        <f>SUMIFS('B. Despesa'!$H$5:$H$1048576,'B. Despesa'!$I$5:$I$1048576,'01 Base Realizado'!J$5,'B. Despesa'!$K$5:$K$1048576,'01 Base Realizado'!$B95)</f>
        <v>0</v>
      </c>
      <c r="K95" s="116">
        <f>SUMIFS('B. Despesa'!$H$5:$H$1048576,'B. Despesa'!$I$5:$I$1048576,'01 Base Realizado'!K$5,'B. Despesa'!$K$5:$K$1048576,'01 Base Realizado'!$B95)</f>
        <v>0</v>
      </c>
      <c r="L95" s="116">
        <f>SUMIFS('B. Despesa'!$H$5:$H$1048576,'B. Despesa'!$I$5:$I$1048576,'01 Base Realizado'!L$5,'B. Despesa'!$K$5:$K$1048576,'01 Base Realizado'!$B95)</f>
        <v>0</v>
      </c>
      <c r="M95" s="116">
        <f>SUMIFS('B. Despesa'!$H$5:$H$1048576,'B. Despesa'!$I$5:$I$1048576,'01 Base Realizado'!M$5,'B. Despesa'!$K$5:$K$1048576,'01 Base Realizado'!$B95)</f>
        <v>0</v>
      </c>
      <c r="N95" s="116">
        <f>SUMIFS('B. Despesa'!$H$5:$H$1048576,'B. Despesa'!$I$5:$I$1048576,'01 Base Realizado'!N$5,'B. Despesa'!$K$5:$K$1048576,'01 Base Realizado'!$B95)</f>
        <v>0</v>
      </c>
      <c r="O95" s="116">
        <f>SUMIFS('B. Despesa'!$H$5:$H$1048576,'B. Despesa'!$I$5:$I$1048576,'01 Base Realizado'!O$5,'B. Despesa'!$K$5:$K$1048576,'01 Base Realizado'!$B95)</f>
        <v>0</v>
      </c>
      <c r="P95" s="116">
        <f>SUMIFS('B. Despesa'!$H$5:$H$1048576,'B. Despesa'!$I$5:$I$1048576,'01 Base Realizado'!P$5,'B. Despesa'!$K$5:$K$1048576,'01 Base Realizado'!$B95)</f>
        <v>0</v>
      </c>
      <c r="Q95" s="116">
        <f>SUMIFS('B. Despesa'!$H$5:$H$1048576,'B. Despesa'!$I$5:$I$1048576,'01 Base Realizado'!Q$5,'B. Despesa'!$K$5:$K$1048576,'01 Base Realizado'!$B95)</f>
        <v>0</v>
      </c>
      <c r="R95" s="116">
        <f>SUMIFS('B. Despesa'!$H$5:$H$1048576,'B. Despesa'!$I$5:$I$1048576,'01 Base Realizado'!R$5,'B. Despesa'!$K$5:$K$1048576,'01 Base Realizado'!$B95)</f>
        <v>0</v>
      </c>
      <c r="S95" s="74"/>
      <c r="T95" s="406">
        <v>-1161000</v>
      </c>
      <c r="U95" s="1"/>
      <c r="V95" s="396">
        <f>-T95/T11</f>
        <v>4.2328476491369796E-2</v>
      </c>
      <c r="Y95" s="906" t="s">
        <v>2438</v>
      </c>
    </row>
    <row r="96" spans="2:25" ht="13.5" customHeight="1">
      <c r="B96" s="394" t="s">
        <v>924</v>
      </c>
      <c r="C96" s="843"/>
      <c r="D96" s="486">
        <f>SUMIFS('B. Despesa'!$H:$H,'B. Despesa'!$I:$I,'01 Base Realizado'!D$5,'B. Despesa'!$K:$K,'01 Base Realizado'!$B96)</f>
        <v>-229.6</v>
      </c>
      <c r="E96" s="917">
        <f t="shared" si="15"/>
        <v>1.0873623161802401E-3</v>
      </c>
      <c r="F96" s="116">
        <f>SUMIFS('B. Despesa'!$H$5:$H$1048576,'B. Despesa'!$I$5:$I$1048576,'01 Base Realizado'!F$5,'B. Despesa'!$K$5:$K$1048576,'01 Base Realizado'!$B96)</f>
        <v>-229.6</v>
      </c>
      <c r="G96" s="917">
        <f t="shared" si="16"/>
        <v>8.8524185011691094E-4</v>
      </c>
      <c r="H96" s="116">
        <f>SUMIFS('B. Despesa'!$H$5:$H$1048576,'B. Despesa'!$I$5:$I$1048576,'01 Base Realizado'!H$5,'B. Despesa'!$K$5:$K$1048576,'01 Base Realizado'!$B96)</f>
        <v>-229.6</v>
      </c>
      <c r="I96" s="917">
        <f t="shared" si="17"/>
        <v>5.7488892199563572E-4</v>
      </c>
      <c r="J96" s="827"/>
      <c r="K96" s="827"/>
      <c r="L96" s="827"/>
      <c r="M96" s="827"/>
      <c r="N96" s="827"/>
      <c r="O96" s="827"/>
      <c r="P96" s="827"/>
      <c r="Q96" s="827"/>
      <c r="R96" s="827"/>
      <c r="S96" s="74"/>
      <c r="T96" s="827"/>
      <c r="U96" s="1"/>
      <c r="V96" s="828"/>
      <c r="Y96" s="906"/>
    </row>
    <row r="97" spans="2:25" ht="12.75" customHeight="1">
      <c r="B97" s="500" t="s">
        <v>201</v>
      </c>
      <c r="C97" s="343"/>
      <c r="D97" s="344">
        <f t="shared" ref="D97:H97" si="20">SUM(D98:D111)</f>
        <v>-15510.2</v>
      </c>
      <c r="E97" s="916">
        <f t="shared" si="15"/>
        <v>7.3454734304959773E-2</v>
      </c>
      <c r="F97" s="344">
        <f t="shared" si="20"/>
        <v>-15131.34</v>
      </c>
      <c r="G97" s="916">
        <f t="shared" si="16"/>
        <v>5.8340136830784053E-2</v>
      </c>
      <c r="H97" s="344">
        <f t="shared" si="20"/>
        <v>-15093.36</v>
      </c>
      <c r="I97" s="916">
        <f t="shared" si="17"/>
        <v>3.7791835625836448E-2</v>
      </c>
      <c r="J97" s="344"/>
      <c r="K97" s="344"/>
      <c r="L97" s="344"/>
      <c r="M97" s="344"/>
      <c r="N97" s="344"/>
      <c r="O97" s="344"/>
      <c r="P97" s="344"/>
      <c r="Q97" s="344"/>
      <c r="R97" s="344"/>
      <c r="S97" s="74"/>
      <c r="T97" s="344">
        <v>-1831971.439564822</v>
      </c>
      <c r="U97" s="1"/>
      <c r="V97" s="349" t="s">
        <v>63</v>
      </c>
      <c r="Y97" s="906"/>
    </row>
    <row r="98" spans="2:25" ht="13.5" customHeight="1">
      <c r="B98" s="145" t="s">
        <v>539</v>
      </c>
      <c r="C98" s="146" t="s">
        <v>202</v>
      </c>
      <c r="D98" s="486">
        <f>SUMIFS('B. Despesa'!$H:$H,'B. Despesa'!$I:$I,'01 Base Realizado'!D$5,'B. Despesa'!$K:$K,'01 Base Realizado'!$B98)</f>
        <v>0</v>
      </c>
      <c r="E98" s="917">
        <f t="shared" si="15"/>
        <v>0</v>
      </c>
      <c r="F98" s="116">
        <f>SUMIFS('B. Despesa'!$H$5:$H$1048576,'B. Despesa'!$I$5:$I$1048576,'01 Base Realizado'!F$5,'B. Despesa'!$K$5:$K$1048576,'01 Base Realizado'!$B98)</f>
        <v>0</v>
      </c>
      <c r="G98" s="917">
        <f t="shared" si="16"/>
        <v>0</v>
      </c>
      <c r="H98" s="116">
        <f>SUMIFS('B. Despesa'!$H$5:$H$1048576,'B. Despesa'!$I$5:$I$1048576,'01 Base Realizado'!H$5,'B. Despesa'!$K$5:$K$1048576,'01 Base Realizado'!$B98)</f>
        <v>0</v>
      </c>
      <c r="I98" s="917">
        <f t="shared" si="17"/>
        <v>0</v>
      </c>
      <c r="J98" s="116">
        <f>SUMIFS('B. Despesa'!$H$5:$H$1048576,'B. Despesa'!$I$5:$I$1048576,'01 Base Realizado'!J$5,'B. Despesa'!$K$5:$K$1048576,'01 Base Realizado'!$B98)</f>
        <v>0</v>
      </c>
      <c r="K98" s="116">
        <f>SUMIFS('B. Despesa'!$H$5:$H$1048576,'B. Despesa'!$I$5:$I$1048576,'01 Base Realizado'!K$5,'B. Despesa'!$K$5:$K$1048576,'01 Base Realizado'!$B98)</f>
        <v>0</v>
      </c>
      <c r="L98" s="116">
        <f>SUMIFS('B. Despesa'!$H$5:$H$1048576,'B. Despesa'!$I$5:$I$1048576,'01 Base Realizado'!L$5,'B. Despesa'!$K$5:$K$1048576,'01 Base Realizado'!$B98)</f>
        <v>0</v>
      </c>
      <c r="M98" s="116">
        <f>SUMIFS('B. Despesa'!$H$5:$H$1048576,'B. Despesa'!$I$5:$I$1048576,'01 Base Realizado'!M$5,'B. Despesa'!$K$5:$K$1048576,'01 Base Realizado'!$B98)</f>
        <v>0</v>
      </c>
      <c r="N98" s="116">
        <f>SUMIFS('B. Despesa'!$H$5:$H$1048576,'B. Despesa'!$I$5:$I$1048576,'01 Base Realizado'!N$5,'B. Despesa'!$K$5:$K$1048576,'01 Base Realizado'!$B98)</f>
        <v>0</v>
      </c>
      <c r="O98" s="116">
        <f>SUMIFS('B. Despesa'!$H$5:$H$1048576,'B. Despesa'!$I$5:$I$1048576,'01 Base Realizado'!O$5,'B. Despesa'!$K$5:$K$1048576,'01 Base Realizado'!$B98)</f>
        <v>0</v>
      </c>
      <c r="P98" s="116">
        <f>SUMIFS('B. Despesa'!$H$5:$H$1048576,'B. Despesa'!$I$5:$I$1048576,'01 Base Realizado'!P$5,'B. Despesa'!$K$5:$K$1048576,'01 Base Realizado'!$B98)</f>
        <v>0</v>
      </c>
      <c r="Q98" s="116">
        <f>SUMIFS('B. Despesa'!$H$5:$H$1048576,'B. Despesa'!$I$5:$I$1048576,'01 Base Realizado'!Q$5,'B. Despesa'!$K$5:$K$1048576,'01 Base Realizado'!$B98)</f>
        <v>0</v>
      </c>
      <c r="R98" s="116">
        <f>SUMIFS('B. Despesa'!$H$5:$H$1048576,'B. Despesa'!$I$5:$I$1048576,'01 Base Realizado'!R$5,'B. Despesa'!$K$5:$K$1048576,'01 Base Realizado'!$B98)</f>
        <v>0</v>
      </c>
      <c r="S98" s="74"/>
      <c r="T98" s="128">
        <v>-792000</v>
      </c>
      <c r="U98" s="1"/>
      <c r="V98" s="133">
        <f>-T98/$T$11</f>
        <v>2.8875239777058467E-2</v>
      </c>
      <c r="Y98" s="906"/>
    </row>
    <row r="99" spans="2:25" ht="13.5" customHeight="1">
      <c r="B99" s="145" t="s">
        <v>544</v>
      </c>
      <c r="C99" s="158" t="s">
        <v>180</v>
      </c>
      <c r="D99" s="486">
        <f>SUMIFS('B. Despesa'!$H:$H,'B. Despesa'!$I:$I,'01 Base Realizado'!D$5,'B. Despesa'!$K:$K,'01 Base Realizado'!$B99)</f>
        <v>0</v>
      </c>
      <c r="E99" s="917">
        <f t="shared" si="15"/>
        <v>0</v>
      </c>
      <c r="F99" s="116">
        <f>SUMIFS('B. Despesa'!$H$5:$H$1048576,'B. Despesa'!$I$5:$I$1048576,'01 Base Realizado'!F$5,'B. Despesa'!$K$5:$K$1048576,'01 Base Realizado'!$B99)</f>
        <v>0</v>
      </c>
      <c r="G99" s="917">
        <f t="shared" si="16"/>
        <v>0</v>
      </c>
      <c r="H99" s="116">
        <f>SUMIFS('B. Despesa'!$H$5:$H$1048576,'B. Despesa'!$I$5:$I$1048576,'01 Base Realizado'!H$5,'B. Despesa'!$K$5:$K$1048576,'01 Base Realizado'!$B99)</f>
        <v>0</v>
      </c>
      <c r="I99" s="917">
        <f t="shared" si="17"/>
        <v>0</v>
      </c>
      <c r="J99" s="116">
        <f>SUMIFS('B. Despesa'!$H$5:$H$1048576,'B. Despesa'!$I$5:$I$1048576,'01 Base Realizado'!J$5,'B. Despesa'!$K$5:$K$1048576,'01 Base Realizado'!$B99)</f>
        <v>0</v>
      </c>
      <c r="K99" s="116">
        <f>SUMIFS('B. Despesa'!$H$5:$H$1048576,'B. Despesa'!$I$5:$I$1048576,'01 Base Realizado'!K$5,'B. Despesa'!$K$5:$K$1048576,'01 Base Realizado'!$B99)</f>
        <v>0</v>
      </c>
      <c r="L99" s="116">
        <f>SUMIFS('B. Despesa'!$H$5:$H$1048576,'B. Despesa'!$I$5:$I$1048576,'01 Base Realizado'!L$5,'B. Despesa'!$K$5:$K$1048576,'01 Base Realizado'!$B99)</f>
        <v>0</v>
      </c>
      <c r="M99" s="116">
        <f>SUMIFS('B. Despesa'!$H$5:$H$1048576,'B. Despesa'!$I$5:$I$1048576,'01 Base Realizado'!M$5,'B. Despesa'!$K$5:$K$1048576,'01 Base Realizado'!$B99)</f>
        <v>0</v>
      </c>
      <c r="N99" s="116">
        <f>SUMIFS('B. Despesa'!$H$5:$H$1048576,'B. Despesa'!$I$5:$I$1048576,'01 Base Realizado'!N$5,'B. Despesa'!$K$5:$K$1048576,'01 Base Realizado'!$B99)</f>
        <v>0</v>
      </c>
      <c r="O99" s="116">
        <f>SUMIFS('B. Despesa'!$H$5:$H$1048576,'B. Despesa'!$I$5:$I$1048576,'01 Base Realizado'!O$5,'B. Despesa'!$K$5:$K$1048576,'01 Base Realizado'!$B99)</f>
        <v>0</v>
      </c>
      <c r="P99" s="116">
        <f>SUMIFS('B. Despesa'!$H$5:$H$1048576,'B. Despesa'!$I$5:$I$1048576,'01 Base Realizado'!P$5,'B. Despesa'!$K$5:$K$1048576,'01 Base Realizado'!$B99)</f>
        <v>0</v>
      </c>
      <c r="Q99" s="116">
        <f>SUMIFS('B. Despesa'!$H$5:$H$1048576,'B. Despesa'!$I$5:$I$1048576,'01 Base Realizado'!Q$5,'B. Despesa'!$K$5:$K$1048576,'01 Base Realizado'!$B99)</f>
        <v>0</v>
      </c>
      <c r="R99" s="116">
        <f>SUMIFS('B. Despesa'!$H$5:$H$1048576,'B. Despesa'!$I$5:$I$1048576,'01 Base Realizado'!R$5,'B. Despesa'!$K$5:$K$1048576,'01 Base Realizado'!$B99)</f>
        <v>0</v>
      </c>
      <c r="S99" s="74"/>
      <c r="T99" s="159">
        <v>-12000</v>
      </c>
      <c r="U99" s="1"/>
      <c r="V99" s="133">
        <f>-T99/$T$11</f>
        <v>4.3750363298573431E-4</v>
      </c>
      <c r="Y99" s="906"/>
    </row>
    <row r="100" spans="2:25" ht="13.5" customHeight="1">
      <c r="B100" s="145" t="s">
        <v>204</v>
      </c>
      <c r="C100" s="146" t="s">
        <v>205</v>
      </c>
      <c r="D100" s="486">
        <f>SUMIFS('B. Despesa'!$H:$H,'B. Despesa'!$I:$I,'01 Base Realizado'!D$5,'B. Despesa'!$K:$K,'01 Base Realizado'!$B100)</f>
        <v>-99</v>
      </c>
      <c r="E100" s="917">
        <f t="shared" si="15"/>
        <v>4.6885396037388407E-4</v>
      </c>
      <c r="F100" s="116">
        <f>SUMIFS('B. Despesa'!$H$5:$H$1048576,'B. Despesa'!$I$5:$I$1048576,'01 Base Realizado'!F$5,'B. Despesa'!$K$5:$K$1048576,'01 Base Realizado'!$B100)</f>
        <v>-195.34</v>
      </c>
      <c r="G100" s="917">
        <f t="shared" si="16"/>
        <v>7.5314957753413493E-4</v>
      </c>
      <c r="H100" s="116">
        <f>SUMIFS('B. Despesa'!$H$5:$H$1048576,'B. Despesa'!$I$5:$I$1048576,'01 Base Realizado'!H$5,'B. Despesa'!$K$5:$K$1048576,'01 Base Realizado'!$B100)</f>
        <v>-195.34</v>
      </c>
      <c r="I100" s="917">
        <f t="shared" si="17"/>
        <v>4.8910628058635667E-4</v>
      </c>
      <c r="J100" s="116">
        <f>SUMIFS('B. Despesa'!$H$5:$H$1048576,'B. Despesa'!$I$5:$I$1048576,'01 Base Realizado'!J$5,'B. Despesa'!$K$5:$K$1048576,'01 Base Realizado'!$B100)</f>
        <v>0</v>
      </c>
      <c r="K100" s="116">
        <f>SUMIFS('B. Despesa'!$H$5:$H$1048576,'B. Despesa'!$I$5:$I$1048576,'01 Base Realizado'!K$5,'B. Despesa'!$K$5:$K$1048576,'01 Base Realizado'!$B100)</f>
        <v>0</v>
      </c>
      <c r="L100" s="116">
        <f>SUMIFS('B. Despesa'!$H$5:$H$1048576,'B. Despesa'!$I$5:$I$1048576,'01 Base Realizado'!L$5,'B. Despesa'!$K$5:$K$1048576,'01 Base Realizado'!$B100)</f>
        <v>0</v>
      </c>
      <c r="M100" s="116">
        <f>SUMIFS('B. Despesa'!$H$5:$H$1048576,'B. Despesa'!$I$5:$I$1048576,'01 Base Realizado'!M$5,'B. Despesa'!$K$5:$K$1048576,'01 Base Realizado'!$B100)</f>
        <v>0</v>
      </c>
      <c r="N100" s="116">
        <f>SUMIFS('B. Despesa'!$H$5:$H$1048576,'B. Despesa'!$I$5:$I$1048576,'01 Base Realizado'!N$5,'B. Despesa'!$K$5:$K$1048576,'01 Base Realizado'!$B100)</f>
        <v>0</v>
      </c>
      <c r="O100" s="116">
        <f>SUMIFS('B. Despesa'!$H$5:$H$1048576,'B. Despesa'!$I$5:$I$1048576,'01 Base Realizado'!O$5,'B. Despesa'!$K$5:$K$1048576,'01 Base Realizado'!$B100)</f>
        <v>0</v>
      </c>
      <c r="P100" s="116">
        <f>SUMIFS('B. Despesa'!$H$5:$H$1048576,'B. Despesa'!$I$5:$I$1048576,'01 Base Realizado'!P$5,'B. Despesa'!$K$5:$K$1048576,'01 Base Realizado'!$B100)</f>
        <v>0</v>
      </c>
      <c r="Q100" s="116">
        <f>SUMIFS('B. Despesa'!$H$5:$H$1048576,'B. Despesa'!$I$5:$I$1048576,'01 Base Realizado'!Q$5,'B. Despesa'!$K$5:$K$1048576,'01 Base Realizado'!$B100)</f>
        <v>0</v>
      </c>
      <c r="R100" s="116">
        <f>SUMIFS('B. Despesa'!$H$5:$H$1048576,'B. Despesa'!$I$5:$I$1048576,'01 Base Realizado'!R$5,'B. Despesa'!$K$5:$K$1048576,'01 Base Realizado'!$B100)</f>
        <v>0</v>
      </c>
      <c r="S100" s="74"/>
      <c r="T100" s="128">
        <v>-18600</v>
      </c>
      <c r="U100" s="161"/>
      <c r="V100" s="133">
        <f>-T100/$T$11</f>
        <v>6.7813063112788822E-4</v>
      </c>
      <c r="W100" s="161"/>
      <c r="X100" s="161"/>
      <c r="Y100" s="965"/>
    </row>
    <row r="101" spans="2:25" ht="13.5" customHeight="1">
      <c r="B101" s="145" t="s">
        <v>1529</v>
      </c>
      <c r="C101" s="146"/>
      <c r="D101" s="486">
        <f>SUMIFS('B. Despesa'!$H:$H,'B. Despesa'!$I:$I,'01 Base Realizado'!D$5,'B. Despesa'!$K:$K,'01 Base Realizado'!$B101)</f>
        <v>-480</v>
      </c>
      <c r="E101" s="917">
        <f t="shared" si="15"/>
        <v>2.2732313230248925E-3</v>
      </c>
      <c r="F101" s="116">
        <f>SUMIFS('B. Despesa'!$H$5:$H$1048576,'B. Despesa'!$I$5:$I$1048576,'01 Base Realizado'!F$5,'B. Despesa'!$K$5:$K$1048576,'01 Base Realizado'!$B101)</f>
        <v>0</v>
      </c>
      <c r="G101" s="917">
        <f t="shared" si="16"/>
        <v>0</v>
      </c>
      <c r="H101" s="116"/>
      <c r="I101" s="917">
        <f t="shared" si="17"/>
        <v>0</v>
      </c>
      <c r="J101" s="116"/>
      <c r="K101" s="116"/>
      <c r="L101" s="116"/>
      <c r="M101" s="116"/>
      <c r="N101" s="116"/>
      <c r="O101" s="116"/>
      <c r="P101" s="116"/>
      <c r="Q101" s="116"/>
      <c r="R101" s="116"/>
      <c r="S101" s="74"/>
      <c r="T101" s="422"/>
      <c r="U101" s="161"/>
      <c r="V101" s="133"/>
      <c r="W101" s="161"/>
      <c r="X101" s="161"/>
      <c r="Y101" s="965"/>
    </row>
    <row r="102" spans="2:25" ht="13.5" customHeight="1">
      <c r="B102" s="145" t="s">
        <v>206</v>
      </c>
      <c r="C102" s="178" t="s">
        <v>207</v>
      </c>
      <c r="D102" s="486">
        <f>SUMIFS('B. Despesa'!$H:$H,'B. Despesa'!$I:$I,'01 Base Realizado'!D$5,'B. Despesa'!$K:$K,'01 Base Realizado'!$B102)</f>
        <v>0</v>
      </c>
      <c r="E102" s="917">
        <f t="shared" si="15"/>
        <v>0</v>
      </c>
      <c r="F102" s="116">
        <f>SUMIFS('B. Despesa'!$H$5:$H$1048576,'B. Despesa'!$I$5:$I$1048576,'01 Base Realizado'!F$5,'B. Despesa'!$K$5:$K$1048576,'01 Base Realizado'!$B102)</f>
        <v>-490</v>
      </c>
      <c r="G102" s="917">
        <f t="shared" si="16"/>
        <v>1.8892356557373099E-3</v>
      </c>
      <c r="H102" s="116">
        <f>SUMIFS('B. Despesa'!$H$5:$H$1048576,'B. Despesa'!$I$5:$I$1048576,'01 Base Realizado'!H$5,'B. Despesa'!$K$5:$K$1048576,'01 Base Realizado'!$B102)</f>
        <v>-452.02</v>
      </c>
      <c r="I102" s="917">
        <f t="shared" si="17"/>
        <v>1.1318000458208504E-3</v>
      </c>
      <c r="J102" s="116">
        <f>SUMIFS('B. Despesa'!$H$5:$H$1048576,'B. Despesa'!$I$5:$I$1048576,'01 Base Realizado'!J$5,'B. Despesa'!$K$5:$K$1048576,'01 Base Realizado'!$B102)</f>
        <v>0</v>
      </c>
      <c r="K102" s="116">
        <f>SUMIFS('B. Despesa'!$H$5:$H$1048576,'B. Despesa'!$I$5:$I$1048576,'01 Base Realizado'!K$5,'B. Despesa'!$K$5:$K$1048576,'01 Base Realizado'!$B102)</f>
        <v>0</v>
      </c>
      <c r="L102" s="116">
        <f>SUMIFS('B. Despesa'!$H$5:$H$1048576,'B. Despesa'!$I$5:$I$1048576,'01 Base Realizado'!L$5,'B. Despesa'!$K$5:$K$1048576,'01 Base Realizado'!$B102)</f>
        <v>0</v>
      </c>
      <c r="M102" s="116">
        <f>SUMIFS('B. Despesa'!$H$5:$H$1048576,'B. Despesa'!$I$5:$I$1048576,'01 Base Realizado'!M$5,'B. Despesa'!$K$5:$K$1048576,'01 Base Realizado'!$B102)</f>
        <v>0</v>
      </c>
      <c r="N102" s="116">
        <f>SUMIFS('B. Despesa'!$H$5:$H$1048576,'B. Despesa'!$I$5:$I$1048576,'01 Base Realizado'!N$5,'B. Despesa'!$K$5:$K$1048576,'01 Base Realizado'!$B102)</f>
        <v>0</v>
      </c>
      <c r="O102" s="116">
        <f>SUMIFS('B. Despesa'!$H$5:$H$1048576,'B. Despesa'!$I$5:$I$1048576,'01 Base Realizado'!O$5,'B. Despesa'!$K$5:$K$1048576,'01 Base Realizado'!$B102)</f>
        <v>0</v>
      </c>
      <c r="P102" s="116">
        <f>SUMIFS('B. Despesa'!$H$5:$H$1048576,'B. Despesa'!$I$5:$I$1048576,'01 Base Realizado'!P$5,'B. Despesa'!$K$5:$K$1048576,'01 Base Realizado'!$B102)</f>
        <v>0</v>
      </c>
      <c r="Q102" s="116">
        <f>SUMIFS('B. Despesa'!$H$5:$H$1048576,'B. Despesa'!$I$5:$I$1048576,'01 Base Realizado'!Q$5,'B. Despesa'!$K$5:$K$1048576,'01 Base Realizado'!$B102)</f>
        <v>0</v>
      </c>
      <c r="R102" s="116">
        <f>SUMIFS('B. Despesa'!$H$5:$H$1048576,'B. Despesa'!$I$5:$I$1048576,'01 Base Realizado'!R$5,'B. Despesa'!$K$5:$K$1048576,'01 Base Realizado'!$B102)</f>
        <v>0</v>
      </c>
      <c r="S102" s="74"/>
      <c r="T102" s="174">
        <v>-25330.075374165754</v>
      </c>
      <c r="U102" s="161"/>
      <c r="V102" s="133">
        <v>1E-3</v>
      </c>
      <c r="W102" s="162"/>
      <c r="X102" s="162"/>
      <c r="Y102" s="961" t="s">
        <v>2369</v>
      </c>
    </row>
    <row r="103" spans="2:25" ht="13.5" customHeight="1">
      <c r="B103" s="145" t="s">
        <v>208</v>
      </c>
      <c r="C103" s="170" t="s">
        <v>209</v>
      </c>
      <c r="D103" s="486">
        <f>SUMIFS('B. Despesa'!$H:$H,'B. Despesa'!$I:$I,'01 Base Realizado'!D$5,'B. Despesa'!$K:$K,'01 Base Realizado'!$B103)</f>
        <v>0</v>
      </c>
      <c r="E103" s="917">
        <f t="shared" si="15"/>
        <v>0</v>
      </c>
      <c r="F103" s="116">
        <f>SUMIFS('B. Despesa'!$H$5:$H$1048576,'B. Despesa'!$I$5:$I$1048576,'01 Base Realizado'!F$5,'B. Despesa'!$K$5:$K$1048576,'01 Base Realizado'!$B103)</f>
        <v>0</v>
      </c>
      <c r="G103" s="917">
        <f t="shared" si="16"/>
        <v>0</v>
      </c>
      <c r="H103" s="116">
        <f>SUMIFS('B. Despesa'!$H$5:$H$1048576,'B. Despesa'!$I$5:$I$1048576,'01 Base Realizado'!H$5,'B. Despesa'!$K$5:$K$1048576,'01 Base Realizado'!$B103)</f>
        <v>0</v>
      </c>
      <c r="I103" s="917">
        <f t="shared" si="17"/>
        <v>0</v>
      </c>
      <c r="J103" s="116">
        <f>SUMIFS('B. Despesa'!$H$5:$H$1048576,'B. Despesa'!$I$5:$I$1048576,'01 Base Realizado'!J$5,'B. Despesa'!$K$5:$K$1048576,'01 Base Realizado'!$B103)</f>
        <v>0</v>
      </c>
      <c r="K103" s="116">
        <f>SUMIFS('B. Despesa'!$H$5:$H$1048576,'B. Despesa'!$I$5:$I$1048576,'01 Base Realizado'!K$5,'B. Despesa'!$K$5:$K$1048576,'01 Base Realizado'!$B103)</f>
        <v>0</v>
      </c>
      <c r="L103" s="116">
        <f>SUMIFS('B. Despesa'!$H$5:$H$1048576,'B. Despesa'!$I$5:$I$1048576,'01 Base Realizado'!L$5,'B. Despesa'!$K$5:$K$1048576,'01 Base Realizado'!$B103)</f>
        <v>0</v>
      </c>
      <c r="M103" s="116">
        <f>SUMIFS('B. Despesa'!$H$5:$H$1048576,'B. Despesa'!$I$5:$I$1048576,'01 Base Realizado'!M$5,'B. Despesa'!$K$5:$K$1048576,'01 Base Realizado'!$B103)</f>
        <v>0</v>
      </c>
      <c r="N103" s="116">
        <f>SUMIFS('B. Despesa'!$H$5:$H$1048576,'B. Despesa'!$I$5:$I$1048576,'01 Base Realizado'!N$5,'B. Despesa'!$K$5:$K$1048576,'01 Base Realizado'!$B103)</f>
        <v>0</v>
      </c>
      <c r="O103" s="116">
        <f>SUMIFS('B. Despesa'!$H$5:$H$1048576,'B. Despesa'!$I$5:$I$1048576,'01 Base Realizado'!O$5,'B. Despesa'!$K$5:$K$1048576,'01 Base Realizado'!$B103)</f>
        <v>0</v>
      </c>
      <c r="P103" s="116">
        <f>SUMIFS('B. Despesa'!$H$5:$H$1048576,'B. Despesa'!$I$5:$I$1048576,'01 Base Realizado'!P$5,'B. Despesa'!$K$5:$K$1048576,'01 Base Realizado'!$B103)</f>
        <v>0</v>
      </c>
      <c r="Q103" s="116">
        <f>SUMIFS('B. Despesa'!$H$5:$H$1048576,'B. Despesa'!$I$5:$I$1048576,'01 Base Realizado'!Q$5,'B. Despesa'!$K$5:$K$1048576,'01 Base Realizado'!$B103)</f>
        <v>0</v>
      </c>
      <c r="R103" s="116">
        <f>SUMIFS('B. Despesa'!$H$5:$H$1048576,'B. Despesa'!$I$5:$I$1048576,'01 Base Realizado'!R$5,'B. Despesa'!$K$5:$K$1048576,'01 Base Realizado'!$B103)</f>
        <v>0</v>
      </c>
      <c r="S103" s="74"/>
      <c r="T103" s="159">
        <v>-278630.82911582326</v>
      </c>
      <c r="U103" s="1"/>
      <c r="V103" s="133">
        <v>1.0999999999999999E-2</v>
      </c>
      <c r="Y103" s="906"/>
    </row>
    <row r="104" spans="2:25" ht="13.5" customHeight="1">
      <c r="B104" s="145" t="s">
        <v>779</v>
      </c>
      <c r="C104" s="146" t="s">
        <v>211</v>
      </c>
      <c r="D104" s="486">
        <f>SUMIFS('B. Despesa'!$H:$H,'B. Despesa'!$I:$I,'01 Base Realizado'!D$5,'B. Despesa'!$K:$K,'01 Base Realizado'!$B104)</f>
        <v>0</v>
      </c>
      <c r="E104" s="917">
        <f t="shared" si="15"/>
        <v>0</v>
      </c>
      <c r="F104" s="116">
        <f>SUMIFS('B. Despesa'!$H$5:$H$1048576,'B. Despesa'!$I$5:$I$1048576,'01 Base Realizado'!F$5,'B. Despesa'!$K$5:$K$1048576,'01 Base Realizado'!$B104)</f>
        <v>0</v>
      </c>
      <c r="G104" s="917">
        <f t="shared" si="16"/>
        <v>0</v>
      </c>
      <c r="H104" s="116">
        <f>SUMIFS('B. Despesa'!$H$5:$H$1048576,'B. Despesa'!$I$5:$I$1048576,'01 Base Realizado'!H$5,'B. Despesa'!$K$5:$K$1048576,'01 Base Realizado'!$B104)</f>
        <v>0</v>
      </c>
      <c r="I104" s="917">
        <f t="shared" si="17"/>
        <v>0</v>
      </c>
      <c r="J104" s="116">
        <f>SUMIFS('B. Despesa'!$H$5:$H$1048576,'B. Despesa'!$I$5:$I$1048576,'01 Base Realizado'!J$5,'B. Despesa'!$K$5:$K$1048576,'01 Base Realizado'!$B104)</f>
        <v>0</v>
      </c>
      <c r="K104" s="116">
        <f>SUMIFS('B. Despesa'!$H$5:$H$1048576,'B. Despesa'!$I$5:$I$1048576,'01 Base Realizado'!K$5,'B. Despesa'!$K$5:$K$1048576,'01 Base Realizado'!$B104)</f>
        <v>0</v>
      </c>
      <c r="L104" s="116">
        <f>SUMIFS('B. Despesa'!$H$5:$H$1048576,'B. Despesa'!$I$5:$I$1048576,'01 Base Realizado'!L$5,'B. Despesa'!$K$5:$K$1048576,'01 Base Realizado'!$B104)</f>
        <v>0</v>
      </c>
      <c r="M104" s="116">
        <f>SUMIFS('B. Despesa'!$H$5:$H$1048576,'B. Despesa'!$I$5:$I$1048576,'01 Base Realizado'!M$5,'B. Despesa'!$K$5:$K$1048576,'01 Base Realizado'!$B104)</f>
        <v>0</v>
      </c>
      <c r="N104" s="116">
        <f>SUMIFS('B. Despesa'!$H$5:$H$1048576,'B. Despesa'!$I$5:$I$1048576,'01 Base Realizado'!N$5,'B. Despesa'!$K$5:$K$1048576,'01 Base Realizado'!$B104)</f>
        <v>0</v>
      </c>
      <c r="O104" s="116">
        <f>SUMIFS('B. Despesa'!$H$5:$H$1048576,'B. Despesa'!$I$5:$I$1048576,'01 Base Realizado'!O$5,'B. Despesa'!$K$5:$K$1048576,'01 Base Realizado'!$B104)</f>
        <v>0</v>
      </c>
      <c r="P104" s="116">
        <f>SUMIFS('B. Despesa'!$H$5:$H$1048576,'B. Despesa'!$I$5:$I$1048576,'01 Base Realizado'!P$5,'B. Despesa'!$K$5:$K$1048576,'01 Base Realizado'!$B104)</f>
        <v>0</v>
      </c>
      <c r="Q104" s="116">
        <f>SUMIFS('B. Despesa'!$H$5:$H$1048576,'B. Despesa'!$I$5:$I$1048576,'01 Base Realizado'!Q$5,'B. Despesa'!$K$5:$K$1048576,'01 Base Realizado'!$B104)</f>
        <v>0</v>
      </c>
      <c r="R104" s="116">
        <f>SUMIFS('B. Despesa'!$H$5:$H$1048576,'B. Despesa'!$I$5:$I$1048576,'01 Base Realizado'!R$5,'B. Despesa'!$K$5:$K$1048576,'01 Base Realizado'!$B104)</f>
        <v>0</v>
      </c>
      <c r="S104" s="74"/>
      <c r="T104" s="128">
        <v>-28344.519999999964</v>
      </c>
      <c r="U104" s="1"/>
      <c r="V104" s="133">
        <f>-T104/$T$11</f>
        <v>1.0334025396030659E-3</v>
      </c>
      <c r="Y104" s="906"/>
    </row>
    <row r="105" spans="2:25" ht="13.5" customHeight="1">
      <c r="B105" s="145" t="s">
        <v>213</v>
      </c>
      <c r="C105" s="146" t="s">
        <v>214</v>
      </c>
      <c r="D105" s="486">
        <f>SUMIFS('B. Despesa'!$H:$H,'B. Despesa'!$I:$I,'01 Base Realizado'!D$5,'B. Despesa'!$K:$K,'01 Base Realizado'!$B105)</f>
        <v>-1410</v>
      </c>
      <c r="E105" s="917">
        <f t="shared" si="15"/>
        <v>6.6776170113856219E-3</v>
      </c>
      <c r="F105" s="116">
        <f>SUMIFS('B. Despesa'!$H$5:$H$1048576,'B. Despesa'!$I$5:$I$1048576,'01 Base Realizado'!F$5,'B. Despesa'!$K$5:$K$1048576,'01 Base Realizado'!$B105)</f>
        <v>-1410</v>
      </c>
      <c r="G105" s="917">
        <f t="shared" si="16"/>
        <v>5.4363719889583819E-3</v>
      </c>
      <c r="H105" s="116">
        <f>SUMIFS('B. Despesa'!$H$5:$H$1048576,'B. Despesa'!$I$5:$I$1048576,'01 Base Realizado'!H$5,'B. Despesa'!$K$5:$K$1048576,'01 Base Realizado'!$B105)</f>
        <v>-1410</v>
      </c>
      <c r="I105" s="917">
        <f t="shared" si="17"/>
        <v>3.5304589721857423E-3</v>
      </c>
      <c r="J105" s="116">
        <f>SUMIFS('B. Despesa'!$H$5:$H$1048576,'B. Despesa'!$I$5:$I$1048576,'01 Base Realizado'!J$5,'B. Despesa'!$K$5:$K$1048576,'01 Base Realizado'!$B105)</f>
        <v>0</v>
      </c>
      <c r="K105" s="116">
        <f>SUMIFS('B. Despesa'!$H$5:$H$1048576,'B. Despesa'!$I$5:$I$1048576,'01 Base Realizado'!K$5,'B. Despesa'!$K$5:$K$1048576,'01 Base Realizado'!$B105)</f>
        <v>0</v>
      </c>
      <c r="L105" s="116">
        <f>SUMIFS('B. Despesa'!$H$5:$H$1048576,'B. Despesa'!$I$5:$I$1048576,'01 Base Realizado'!L$5,'B. Despesa'!$K$5:$K$1048576,'01 Base Realizado'!$B105)</f>
        <v>0</v>
      </c>
      <c r="M105" s="116">
        <f>SUMIFS('B. Despesa'!$H$5:$H$1048576,'B. Despesa'!$I$5:$I$1048576,'01 Base Realizado'!M$5,'B. Despesa'!$K$5:$K$1048576,'01 Base Realizado'!$B105)</f>
        <v>0</v>
      </c>
      <c r="N105" s="116">
        <f>SUMIFS('B. Despesa'!$H$5:$H$1048576,'B. Despesa'!$I$5:$I$1048576,'01 Base Realizado'!N$5,'B. Despesa'!$K$5:$K$1048576,'01 Base Realizado'!$B105)</f>
        <v>0</v>
      </c>
      <c r="O105" s="116">
        <f>SUMIFS('B. Despesa'!$H$5:$H$1048576,'B. Despesa'!$I$5:$I$1048576,'01 Base Realizado'!O$5,'B. Despesa'!$K$5:$K$1048576,'01 Base Realizado'!$B105)</f>
        <v>0</v>
      </c>
      <c r="P105" s="116">
        <f>SUMIFS('B. Despesa'!$H$5:$H$1048576,'B. Despesa'!$I$5:$I$1048576,'01 Base Realizado'!P$5,'B. Despesa'!$K$5:$K$1048576,'01 Base Realizado'!$B105)</f>
        <v>0</v>
      </c>
      <c r="Q105" s="116">
        <f>SUMIFS('B. Despesa'!$H$5:$H$1048576,'B. Despesa'!$I$5:$I$1048576,'01 Base Realizado'!Q$5,'B. Despesa'!$K$5:$K$1048576,'01 Base Realizado'!$B105)</f>
        <v>0</v>
      </c>
      <c r="R105" s="116">
        <f>SUMIFS('B. Despesa'!$H$5:$H$1048576,'B. Despesa'!$I$5:$I$1048576,'01 Base Realizado'!R$5,'B. Despesa'!$K$5:$K$1048576,'01 Base Realizado'!$B105)</f>
        <v>0</v>
      </c>
      <c r="S105" s="74"/>
      <c r="T105" s="128">
        <v>-120000</v>
      </c>
      <c r="U105" s="161"/>
      <c r="V105" s="133">
        <f>-T105/$T$11</f>
        <v>4.3750363298573434E-3</v>
      </c>
      <c r="Y105" s="906"/>
    </row>
    <row r="106" spans="2:25" ht="13.5" hidden="1" customHeight="1">
      <c r="B106" s="145" t="s">
        <v>768</v>
      </c>
      <c r="C106" s="146" t="s">
        <v>216</v>
      </c>
      <c r="D106" s="486">
        <f>SUMIFS('B. Despesa'!$H:$H,'B. Despesa'!$I:$I,'01 Base Realizado'!D$5,'B. Despesa'!$K:$K,'01 Base Realizado'!$B106)</f>
        <v>0</v>
      </c>
      <c r="E106" s="917">
        <f t="shared" ref="E106:E114" si="21">-D106/D$38</f>
        <v>0</v>
      </c>
      <c r="F106" s="116">
        <f>SUMIFS('B. Despesa'!$H$5:$H$1048576,'B. Despesa'!$I$5:$I$1048576,'01 Base Realizado'!F$5,'B. Despesa'!$K$5:$K$1048576,'01 Base Realizado'!$B106)</f>
        <v>0</v>
      </c>
      <c r="G106" s="917">
        <f t="shared" ref="G106:G114" si="22">-F106/F$38</f>
        <v>0</v>
      </c>
      <c r="H106" s="116">
        <f>SUMIFS('B. Despesa'!$H$5:$H$1048576,'B. Despesa'!$I$5:$I$1048576,'01 Base Realizado'!H$5,'B. Despesa'!$K$5:$K$1048576,'01 Base Realizado'!$B106)</f>
        <v>0</v>
      </c>
      <c r="I106" s="917">
        <f t="shared" ref="I106:I114" si="23">-H106/H$38</f>
        <v>0</v>
      </c>
      <c r="J106" s="116">
        <f>SUMIFS('B. Despesa'!$H$5:$H$1048576,'B. Despesa'!$I$5:$I$1048576,'01 Base Realizado'!J$5,'B. Despesa'!$K$5:$K$1048576,'01 Base Realizado'!$B106)</f>
        <v>0</v>
      </c>
      <c r="K106" s="116">
        <f>SUMIFS('B. Despesa'!$H$5:$H$1048576,'B. Despesa'!$I$5:$I$1048576,'01 Base Realizado'!K$5,'B. Despesa'!$K$5:$K$1048576,'01 Base Realizado'!$B106)</f>
        <v>0</v>
      </c>
      <c r="L106" s="116">
        <f>SUMIFS('B. Despesa'!$H$5:$H$1048576,'B. Despesa'!$I$5:$I$1048576,'01 Base Realizado'!L$5,'B. Despesa'!$K$5:$K$1048576,'01 Base Realizado'!$B106)</f>
        <v>0</v>
      </c>
      <c r="M106" s="116">
        <f>SUMIFS('B. Despesa'!$H$5:$H$1048576,'B. Despesa'!$I$5:$I$1048576,'01 Base Realizado'!M$5,'B. Despesa'!$K$5:$K$1048576,'01 Base Realizado'!$B106)</f>
        <v>0</v>
      </c>
      <c r="N106" s="116">
        <f>SUMIFS('B. Despesa'!$H$5:$H$1048576,'B. Despesa'!$I$5:$I$1048576,'01 Base Realizado'!N$5,'B. Despesa'!$K$5:$K$1048576,'01 Base Realizado'!$B106)</f>
        <v>0</v>
      </c>
      <c r="O106" s="116">
        <f>SUMIFS('B. Despesa'!$H$5:$H$1048576,'B. Despesa'!$I$5:$I$1048576,'01 Base Realizado'!O$5,'B. Despesa'!$K$5:$K$1048576,'01 Base Realizado'!$B106)</f>
        <v>0</v>
      </c>
      <c r="P106" s="116">
        <f>SUMIFS('B. Despesa'!$H$5:$H$1048576,'B. Despesa'!$I$5:$I$1048576,'01 Base Realizado'!P$5,'B. Despesa'!$K$5:$K$1048576,'01 Base Realizado'!$B106)</f>
        <v>0</v>
      </c>
      <c r="Q106" s="116">
        <f>SUMIFS('B. Despesa'!$H$5:$H$1048576,'B. Despesa'!$I$5:$I$1048576,'01 Base Realizado'!Q$5,'B. Despesa'!$K$5:$K$1048576,'01 Base Realizado'!$B106)</f>
        <v>0</v>
      </c>
      <c r="R106" s="116">
        <f>SUMIFS('B. Despesa'!$H$5:$H$1048576,'B. Despesa'!$I$5:$I$1048576,'01 Base Realizado'!R$5,'B. Despesa'!$K$5:$K$1048576,'01 Base Realizado'!$B106)</f>
        <v>0</v>
      </c>
      <c r="S106" s="74"/>
      <c r="T106" s="128">
        <v>-492000</v>
      </c>
      <c r="U106" s="161"/>
      <c r="V106" s="133">
        <f>-T106/$T$11</f>
        <v>1.7937648952415106E-2</v>
      </c>
      <c r="Y106" s="906"/>
    </row>
    <row r="107" spans="2:25" ht="13.5" customHeight="1">
      <c r="B107" s="145" t="s">
        <v>217</v>
      </c>
      <c r="C107" s="146" t="s">
        <v>218</v>
      </c>
      <c r="D107" s="486">
        <f>SUMIFS('B. Despesa'!$H:$H,'B. Despesa'!$I:$I,'01 Base Realizado'!D$5,'B. Despesa'!$K:$K,'01 Base Realizado'!$B107)</f>
        <v>-3036</v>
      </c>
      <c r="E107" s="917">
        <f t="shared" si="21"/>
        <v>1.4378188118132445E-2</v>
      </c>
      <c r="F107" s="116">
        <f>SUMIFS('B. Despesa'!$H$5:$H$1048576,'B. Despesa'!$I$5:$I$1048576,'01 Base Realizado'!F$5,'B. Despesa'!$K$5:$K$1048576,'01 Base Realizado'!$B107)</f>
        <v>-3036</v>
      </c>
      <c r="G107" s="917">
        <f t="shared" si="22"/>
        <v>1.1705549899629537E-2</v>
      </c>
      <c r="H107" s="116">
        <f>SUMIFS('B. Despesa'!$H$5:$H$1048576,'B. Despesa'!$I$5:$I$1048576,'01 Base Realizado'!H$5,'B. Despesa'!$K$5:$K$1048576,'01 Base Realizado'!$B107)</f>
        <v>-3036</v>
      </c>
      <c r="I107" s="917">
        <f t="shared" si="23"/>
        <v>7.6017542124510026E-3</v>
      </c>
      <c r="J107" s="116">
        <f>SUMIFS('B. Despesa'!$H$5:$H$1048576,'B. Despesa'!$I$5:$I$1048576,'01 Base Realizado'!J$5,'B. Despesa'!$K$5:$K$1048576,'01 Base Realizado'!$B107)</f>
        <v>0</v>
      </c>
      <c r="K107" s="116">
        <f>SUMIFS('B. Despesa'!$H$5:$H$1048576,'B. Despesa'!$I$5:$I$1048576,'01 Base Realizado'!K$5,'B. Despesa'!$K$5:$K$1048576,'01 Base Realizado'!$B107)</f>
        <v>0</v>
      </c>
      <c r="L107" s="116">
        <f>SUMIFS('B. Despesa'!$H$5:$H$1048576,'B. Despesa'!$I$5:$I$1048576,'01 Base Realizado'!L$5,'B. Despesa'!$K$5:$K$1048576,'01 Base Realizado'!$B107)</f>
        <v>0</v>
      </c>
      <c r="M107" s="116">
        <f>SUMIFS('B. Despesa'!$H$5:$H$1048576,'B. Despesa'!$I$5:$I$1048576,'01 Base Realizado'!M$5,'B. Despesa'!$K$5:$K$1048576,'01 Base Realizado'!$B107)</f>
        <v>0</v>
      </c>
      <c r="N107" s="116">
        <f>SUMIFS('B. Despesa'!$H$5:$H$1048576,'B. Despesa'!$I$5:$I$1048576,'01 Base Realizado'!N$5,'B. Despesa'!$K$5:$K$1048576,'01 Base Realizado'!$B107)</f>
        <v>0</v>
      </c>
      <c r="O107" s="116">
        <f>SUMIFS('B. Despesa'!$H$5:$H$1048576,'B. Despesa'!$I$5:$I$1048576,'01 Base Realizado'!O$5,'B. Despesa'!$K$5:$K$1048576,'01 Base Realizado'!$B107)</f>
        <v>0</v>
      </c>
      <c r="P107" s="116">
        <f>SUMIFS('B. Despesa'!$H$5:$H$1048576,'B. Despesa'!$I$5:$I$1048576,'01 Base Realizado'!P$5,'B. Despesa'!$K$5:$K$1048576,'01 Base Realizado'!$B107)</f>
        <v>0</v>
      </c>
      <c r="Q107" s="116">
        <f>SUMIFS('B. Despesa'!$H$5:$H$1048576,'B. Despesa'!$I$5:$I$1048576,'01 Base Realizado'!Q$5,'B. Despesa'!$K$5:$K$1048576,'01 Base Realizado'!$B107)</f>
        <v>0</v>
      </c>
      <c r="R107" s="116">
        <f>SUMIFS('B. Despesa'!$H$5:$H$1048576,'B. Despesa'!$I$5:$I$1048576,'01 Base Realizado'!R$5,'B. Despesa'!$K$5:$K$1048576,'01 Base Realizado'!$B107)</f>
        <v>0</v>
      </c>
      <c r="S107" s="74"/>
      <c r="T107" s="128">
        <v>-60000</v>
      </c>
      <c r="U107" s="161"/>
      <c r="V107" s="133">
        <v>2E-3</v>
      </c>
      <c r="Y107" s="906"/>
    </row>
    <row r="108" spans="2:25" ht="13.5" customHeight="1">
      <c r="B108" s="145" t="s">
        <v>219</v>
      </c>
      <c r="C108" s="146" t="s">
        <v>220</v>
      </c>
      <c r="D108" s="486">
        <f>SUMIFS('B. Despesa'!$H:$H,'B. Despesa'!$I:$I,'01 Base Realizado'!D$5,'B. Despesa'!$K:$K,'01 Base Realizado'!$B108)</f>
        <v>-109.96</v>
      </c>
      <c r="E108" s="917">
        <f t="shared" si="21"/>
        <v>5.2075940891628579E-4</v>
      </c>
      <c r="F108" s="116">
        <f>SUMIFS('B. Despesa'!$H$5:$H$1048576,'B. Despesa'!$I$5:$I$1048576,'01 Base Realizado'!F$5,'B. Despesa'!$K$5:$K$1048576,'01 Base Realizado'!$B108)</f>
        <v>0</v>
      </c>
      <c r="G108" s="917">
        <f t="shared" si="22"/>
        <v>0</v>
      </c>
      <c r="H108" s="116">
        <f>SUMIFS('B. Despesa'!$H$5:$H$1048576,'B. Despesa'!$I$5:$I$1048576,'01 Base Realizado'!H$5,'B. Despesa'!$K$5:$K$1048576,'01 Base Realizado'!$B108)</f>
        <v>0</v>
      </c>
      <c r="I108" s="917">
        <f t="shared" si="23"/>
        <v>0</v>
      </c>
      <c r="J108" s="116">
        <f>SUMIFS('B. Despesa'!$H$5:$H$1048576,'B. Despesa'!$I$5:$I$1048576,'01 Base Realizado'!J$5,'B. Despesa'!$K$5:$K$1048576,'01 Base Realizado'!$B108)</f>
        <v>0</v>
      </c>
      <c r="K108" s="116">
        <f>SUMIFS('B. Despesa'!$H$5:$H$1048576,'B. Despesa'!$I$5:$I$1048576,'01 Base Realizado'!K$5,'B. Despesa'!$K$5:$K$1048576,'01 Base Realizado'!$B108)</f>
        <v>0</v>
      </c>
      <c r="L108" s="116">
        <f>SUMIFS('B. Despesa'!$H$5:$H$1048576,'B. Despesa'!$I$5:$I$1048576,'01 Base Realizado'!L$5,'B. Despesa'!$K$5:$K$1048576,'01 Base Realizado'!$B108)</f>
        <v>0</v>
      </c>
      <c r="M108" s="116">
        <f>SUMIFS('B. Despesa'!$H$5:$H$1048576,'B. Despesa'!$I$5:$I$1048576,'01 Base Realizado'!M$5,'B. Despesa'!$K$5:$K$1048576,'01 Base Realizado'!$B108)</f>
        <v>0</v>
      </c>
      <c r="N108" s="116">
        <f>SUMIFS('B. Despesa'!$H$5:$H$1048576,'B. Despesa'!$I$5:$I$1048576,'01 Base Realizado'!N$5,'B. Despesa'!$K$5:$K$1048576,'01 Base Realizado'!$B108)</f>
        <v>0</v>
      </c>
      <c r="O108" s="116">
        <f>SUMIFS('B. Despesa'!$H$5:$H$1048576,'B. Despesa'!$I$5:$I$1048576,'01 Base Realizado'!O$5,'B. Despesa'!$K$5:$K$1048576,'01 Base Realizado'!$B108)</f>
        <v>0</v>
      </c>
      <c r="P108" s="116">
        <f>SUMIFS('B. Despesa'!$H$5:$H$1048576,'B. Despesa'!$I$5:$I$1048576,'01 Base Realizado'!P$5,'B. Despesa'!$K$5:$K$1048576,'01 Base Realizado'!$B108)</f>
        <v>0</v>
      </c>
      <c r="Q108" s="116">
        <f>SUMIFS('B. Despesa'!$H$5:$H$1048576,'B. Despesa'!$I$5:$I$1048576,'01 Base Realizado'!Q$5,'B. Despesa'!$K$5:$K$1048576,'01 Base Realizado'!$B108)</f>
        <v>0</v>
      </c>
      <c r="R108" s="116">
        <f>SUMIFS('B. Despesa'!$H$5:$H$1048576,'B. Despesa'!$I$5:$I$1048576,'01 Base Realizado'!R$5,'B. Despesa'!$K$5:$K$1048576,'01 Base Realizado'!$B108)</f>
        <v>0</v>
      </c>
      <c r="S108" s="74"/>
      <c r="T108" s="128">
        <v>-5066.0150748331507</v>
      </c>
      <c r="U108" s="1"/>
      <c r="V108" s="133">
        <v>2.0000000000000001E-4</v>
      </c>
      <c r="Y108" s="906"/>
    </row>
    <row r="109" spans="2:25" ht="13.5" hidden="1" customHeight="1">
      <c r="B109" s="145" t="s">
        <v>546</v>
      </c>
      <c r="C109" s="146" t="s">
        <v>221</v>
      </c>
      <c r="D109" s="486">
        <f>SUMIFS('B. Despesa'!$H:$H,'B. Despesa'!$I:$I,'01 Base Realizado'!D$5,'B. Despesa'!$K:$K,'01 Base Realizado'!$B109)</f>
        <v>0</v>
      </c>
      <c r="E109" s="917">
        <f t="shared" si="21"/>
        <v>0</v>
      </c>
      <c r="F109" s="116">
        <f>SUMIFS('B. Despesa'!$H$5:$H$1048576,'B. Despesa'!$I$5:$I$1048576,'01 Base Realizado'!F$5,'B. Despesa'!$K$5:$K$1048576,'01 Base Realizado'!$B109)</f>
        <v>0</v>
      </c>
      <c r="G109" s="917">
        <f t="shared" si="22"/>
        <v>0</v>
      </c>
      <c r="H109" s="116">
        <f>SUMIFS('B. Despesa'!$H$5:$H$1048576,'B. Despesa'!$I$5:$I$1048576,'01 Base Realizado'!H$5,'B. Despesa'!$K$5:$K$1048576,'01 Base Realizado'!$B109)</f>
        <v>0</v>
      </c>
      <c r="I109" s="917">
        <f t="shared" si="23"/>
        <v>0</v>
      </c>
      <c r="J109" s="116">
        <f>SUMIFS('B. Despesa'!$H$5:$H$1048576,'B. Despesa'!$I$5:$I$1048576,'01 Base Realizado'!J$5,'B. Despesa'!$K$5:$K$1048576,'01 Base Realizado'!$B109)</f>
        <v>0</v>
      </c>
      <c r="K109" s="116">
        <f>SUMIFS('B. Despesa'!$H$5:$H$1048576,'B. Despesa'!$I$5:$I$1048576,'01 Base Realizado'!K$5,'B. Despesa'!$K$5:$K$1048576,'01 Base Realizado'!$B109)</f>
        <v>0</v>
      </c>
      <c r="L109" s="116">
        <f>SUMIFS('B. Despesa'!$H$5:$H$1048576,'B. Despesa'!$I$5:$I$1048576,'01 Base Realizado'!L$5,'B. Despesa'!$K$5:$K$1048576,'01 Base Realizado'!$B109)</f>
        <v>0</v>
      </c>
      <c r="M109" s="116">
        <f>SUMIFS('B. Despesa'!$H$5:$H$1048576,'B. Despesa'!$I$5:$I$1048576,'01 Base Realizado'!M$5,'B. Despesa'!$K$5:$K$1048576,'01 Base Realizado'!$B109)</f>
        <v>0</v>
      </c>
      <c r="N109" s="116">
        <f>SUMIFS('B. Despesa'!$H$5:$H$1048576,'B. Despesa'!$I$5:$I$1048576,'01 Base Realizado'!N$5,'B. Despesa'!$K$5:$K$1048576,'01 Base Realizado'!$B109)</f>
        <v>0</v>
      </c>
      <c r="O109" s="116">
        <f>SUMIFS('B. Despesa'!$H$5:$H$1048576,'B. Despesa'!$I$5:$I$1048576,'01 Base Realizado'!O$5,'B. Despesa'!$K$5:$K$1048576,'01 Base Realizado'!$B109)</f>
        <v>0</v>
      </c>
      <c r="P109" s="116">
        <f>SUMIFS('B. Despesa'!$H$5:$H$1048576,'B. Despesa'!$I$5:$I$1048576,'01 Base Realizado'!P$5,'B. Despesa'!$K$5:$K$1048576,'01 Base Realizado'!$B109)</f>
        <v>0</v>
      </c>
      <c r="Q109" s="116">
        <f>SUMIFS('B. Despesa'!$H$5:$H$1048576,'B. Despesa'!$I$5:$I$1048576,'01 Base Realizado'!Q$5,'B. Despesa'!$K$5:$K$1048576,'01 Base Realizado'!$B109)</f>
        <v>0</v>
      </c>
      <c r="R109" s="116">
        <f>SUMIFS('B. Despesa'!$H$5:$H$1048576,'B. Despesa'!$I$5:$I$1048576,'01 Base Realizado'!R$5,'B. Despesa'!$K$5:$K$1048576,'01 Base Realizado'!$B109)</f>
        <v>0</v>
      </c>
      <c r="S109" s="74"/>
      <c r="T109" s="128">
        <v>0</v>
      </c>
      <c r="U109" s="1"/>
      <c r="V109" s="133"/>
      <c r="Y109" s="906"/>
    </row>
    <row r="110" spans="2:25" ht="13.5" customHeight="1">
      <c r="B110" s="145" t="s">
        <v>193</v>
      </c>
      <c r="C110" s="146"/>
      <c r="D110" s="486">
        <f>SUMIFS('B. Despesa'!$H:$H,'B. Despesa'!$I:$I,'01 Base Realizado'!D$5,'B. Despesa'!$K:$K,'01 Base Realizado'!$B110)</f>
        <v>-375.24</v>
      </c>
      <c r="E110" s="917">
        <f t="shared" si="21"/>
        <v>1.7770985867747097E-3</v>
      </c>
      <c r="F110" s="116">
        <f>SUMIFS('B. Despesa'!$H$5:$H$1048576,'B. Despesa'!$I$5:$I$1048576,'01 Base Realizado'!F$5,'B. Despesa'!$K$5:$K$1048576,'01 Base Realizado'!$B110)</f>
        <v>0</v>
      </c>
      <c r="G110" s="917">
        <f t="shared" si="22"/>
        <v>0</v>
      </c>
      <c r="H110" s="116">
        <f>SUMIFS('B. Despesa'!$H$5:$H$1048576,'B. Despesa'!$I$5:$I$1048576,'01 Base Realizado'!H$5,'B. Despesa'!$K$5:$K$1048576,'01 Base Realizado'!$B110)</f>
        <v>0</v>
      </c>
      <c r="I110" s="917">
        <f t="shared" si="23"/>
        <v>0</v>
      </c>
      <c r="J110" s="116">
        <f>SUMIFS('B. Despesa'!$H$5:$H$1048576,'B. Despesa'!$I$5:$I$1048576,'01 Base Realizado'!J$5,'B. Despesa'!$K$5:$K$1048576,'01 Base Realizado'!$B110)</f>
        <v>0</v>
      </c>
      <c r="K110" s="116">
        <f>SUMIFS('B. Despesa'!$H$5:$H$1048576,'B. Despesa'!$I$5:$I$1048576,'01 Base Realizado'!K$5,'B. Despesa'!$K$5:$K$1048576,'01 Base Realizado'!$B110)</f>
        <v>0</v>
      </c>
      <c r="L110" s="116">
        <f>SUMIFS('B. Despesa'!$H$5:$H$1048576,'B. Despesa'!$I$5:$I$1048576,'01 Base Realizado'!L$5,'B. Despesa'!$K$5:$K$1048576,'01 Base Realizado'!$B110)</f>
        <v>0</v>
      </c>
      <c r="M110" s="116">
        <f>SUMIFS('B. Despesa'!$H$5:$H$1048576,'B. Despesa'!$I$5:$I$1048576,'01 Base Realizado'!M$5,'B. Despesa'!$K$5:$K$1048576,'01 Base Realizado'!$B110)</f>
        <v>0</v>
      </c>
      <c r="N110" s="116">
        <f>SUMIFS('B. Despesa'!$H$5:$H$1048576,'B. Despesa'!$I$5:$I$1048576,'01 Base Realizado'!N$5,'B. Despesa'!$K$5:$K$1048576,'01 Base Realizado'!$B110)</f>
        <v>0</v>
      </c>
      <c r="O110" s="116">
        <f>SUMIFS('B. Despesa'!$H$5:$H$1048576,'B. Despesa'!$I$5:$I$1048576,'01 Base Realizado'!O$5,'B. Despesa'!$K$5:$K$1048576,'01 Base Realizado'!$B110)</f>
        <v>0</v>
      </c>
      <c r="P110" s="116">
        <f>SUMIFS('B. Despesa'!$H$5:$H$1048576,'B. Despesa'!$I$5:$I$1048576,'01 Base Realizado'!P$5,'B. Despesa'!$K$5:$K$1048576,'01 Base Realizado'!$B110)</f>
        <v>0</v>
      </c>
      <c r="Q110" s="116">
        <f>SUMIFS('B. Despesa'!$H$5:$H$1048576,'B. Despesa'!$I$5:$I$1048576,'01 Base Realizado'!Q$5,'B. Despesa'!$K$5:$K$1048576,'01 Base Realizado'!$B110)</f>
        <v>0</v>
      </c>
      <c r="R110" s="116">
        <f>SUMIFS('B. Despesa'!$H$5:$H$1048576,'B. Despesa'!$I$5:$I$1048576,'01 Base Realizado'!R$5,'B. Despesa'!$K$5:$K$1048576,'01 Base Realizado'!$B110)</f>
        <v>0</v>
      </c>
      <c r="S110" s="74"/>
      <c r="T110" s="128"/>
      <c r="U110" s="1"/>
      <c r="V110" s="133"/>
      <c r="Y110" s="906"/>
    </row>
    <row r="111" spans="2:25" ht="13.5" customHeight="1">
      <c r="B111" s="145" t="s">
        <v>733</v>
      </c>
      <c r="C111" s="146"/>
      <c r="D111" s="486">
        <f>SUMIFS('B. Despesa'!$H:$H,'B. Despesa'!$I:$I,'01 Base Realizado'!D$5,'B. Despesa'!$K:$K,'01 Base Realizado'!$B111)</f>
        <v>-10000</v>
      </c>
      <c r="E111" s="917">
        <f t="shared" si="21"/>
        <v>4.7358985896351929E-2</v>
      </c>
      <c r="F111" s="116">
        <f>SUMIFS('B. Despesa'!$H$5:$H$1048576,'B. Despesa'!$I$5:$I$1048576,'01 Base Realizado'!F$5,'B. Despesa'!$K$5:$K$1048576,'01 Base Realizado'!$B111)</f>
        <v>-10000</v>
      </c>
      <c r="G111" s="917">
        <f t="shared" si="22"/>
        <v>3.855582970892469E-2</v>
      </c>
      <c r="H111" s="116">
        <f>SUMIFS('B. Despesa'!$H$5:$H$1048576,'B. Despesa'!$I$5:$I$1048576,'01 Base Realizado'!H$5,'B. Despesa'!$K$5:$K$1048576,'01 Base Realizado'!$B111)</f>
        <v>-10000</v>
      </c>
      <c r="I111" s="917">
        <f t="shared" si="23"/>
        <v>2.5038716114792497E-2</v>
      </c>
      <c r="J111" s="116">
        <f>SUMIFS('B. Despesa'!$H$5:$H$1048576,'B. Despesa'!$I$5:$I$1048576,'01 Base Realizado'!J$5,'B. Despesa'!$K$5:$K$1048576,'01 Base Realizado'!$B111)</f>
        <v>0</v>
      </c>
      <c r="K111" s="116">
        <f>SUMIFS('B. Despesa'!$H$5:$H$1048576,'B. Despesa'!$I$5:$I$1048576,'01 Base Realizado'!K$5,'B. Despesa'!$K$5:$K$1048576,'01 Base Realizado'!$B111)</f>
        <v>0</v>
      </c>
      <c r="L111" s="116">
        <f>SUMIFS('B. Despesa'!$H$5:$H$1048576,'B. Despesa'!$I$5:$I$1048576,'01 Base Realizado'!L$5,'B. Despesa'!$K$5:$K$1048576,'01 Base Realizado'!$B111)</f>
        <v>0</v>
      </c>
      <c r="M111" s="116">
        <f>SUMIFS('B. Despesa'!$H$5:$H$1048576,'B. Despesa'!$I$5:$I$1048576,'01 Base Realizado'!M$5,'B. Despesa'!$K$5:$K$1048576,'01 Base Realizado'!$B111)</f>
        <v>0</v>
      </c>
      <c r="N111" s="116">
        <f>SUMIFS('B. Despesa'!$H$5:$H$1048576,'B. Despesa'!$I$5:$I$1048576,'01 Base Realizado'!N$5,'B. Despesa'!$K$5:$K$1048576,'01 Base Realizado'!$B111)</f>
        <v>0</v>
      </c>
      <c r="O111" s="116">
        <f>SUMIFS('B. Despesa'!$H$5:$H$1048576,'B. Despesa'!$I$5:$I$1048576,'01 Base Realizado'!O$5,'B. Despesa'!$K$5:$K$1048576,'01 Base Realizado'!$B111)</f>
        <v>0</v>
      </c>
      <c r="P111" s="116">
        <f>SUMIFS('B. Despesa'!$H$5:$H$1048576,'B. Despesa'!$I$5:$I$1048576,'01 Base Realizado'!P$5,'B. Despesa'!$K$5:$K$1048576,'01 Base Realizado'!$B111)</f>
        <v>0</v>
      </c>
      <c r="Q111" s="116">
        <f>SUMIFS('B. Despesa'!$H$5:$H$1048576,'B. Despesa'!$I$5:$I$1048576,'01 Base Realizado'!Q$5,'B. Despesa'!$K$5:$K$1048576,'01 Base Realizado'!$B111)</f>
        <v>0</v>
      </c>
      <c r="R111" s="116">
        <f>SUMIFS('B. Despesa'!$H$5:$H$1048576,'B. Despesa'!$I$5:$I$1048576,'01 Base Realizado'!R$5,'B. Despesa'!$K$5:$K$1048576,'01 Base Realizado'!$B111)</f>
        <v>0</v>
      </c>
      <c r="S111" s="74"/>
      <c r="T111" s="128"/>
      <c r="U111" s="1"/>
      <c r="V111" s="133"/>
      <c r="Y111" s="906"/>
    </row>
    <row r="112" spans="2:25" ht="13.5" customHeight="1">
      <c r="B112" s="474" t="s">
        <v>222</v>
      </c>
      <c r="C112" s="343"/>
      <c r="D112" s="344">
        <f>SUM(D114:D115)</f>
        <v>-8500</v>
      </c>
      <c r="E112" s="916">
        <f t="shared" si="21"/>
        <v>4.0255138011899137E-2</v>
      </c>
      <c r="F112" s="344">
        <f>SUM(F114:F115)</f>
        <v>-1500</v>
      </c>
      <c r="G112" s="916">
        <f t="shared" si="22"/>
        <v>5.7833744563387038E-3</v>
      </c>
      <c r="H112" s="344">
        <f>SUM(H114:H115)</f>
        <v>-19080</v>
      </c>
      <c r="I112" s="916">
        <f t="shared" si="23"/>
        <v>4.7773870347024086E-2</v>
      </c>
      <c r="J112" s="344"/>
      <c r="K112" s="344"/>
      <c r="L112" s="344"/>
      <c r="M112" s="344"/>
      <c r="N112" s="344"/>
      <c r="O112" s="344"/>
      <c r="P112" s="344"/>
      <c r="Q112" s="344"/>
      <c r="R112" s="344"/>
      <c r="S112" s="74"/>
      <c r="T112" s="344">
        <v>-506601.50748331501</v>
      </c>
      <c r="U112" s="1"/>
      <c r="V112" s="349" t="s">
        <v>63</v>
      </c>
      <c r="Y112" s="906"/>
    </row>
    <row r="113" spans="2:25" ht="13.5" customHeight="1">
      <c r="B113" s="145" t="s">
        <v>223</v>
      </c>
      <c r="C113" s="183" t="s">
        <v>224</v>
      </c>
      <c r="D113" s="486">
        <f>SUMIFS('B. Despesa'!$H:$H,'B. Despesa'!$I:$I,'01 Base Realizado'!D$5,'B. Despesa'!$K:$K,'01 Base Realizado'!$B113)</f>
        <v>-10018.43</v>
      </c>
      <c r="E113" s="917">
        <f t="shared" si="21"/>
        <v>4.7446268507358905E-2</v>
      </c>
      <c r="F113" s="116">
        <f>SUMIFS('B. Despesa'!$H$5:$H$1048576,'B. Despesa'!$I$5:$I$1048576,'01 Base Realizado'!F$5,'B. Despesa'!$K$5:$K$1048576,'01 Base Realizado'!$B113)</f>
        <v>0</v>
      </c>
      <c r="G113" s="917">
        <f t="shared" si="22"/>
        <v>0</v>
      </c>
      <c r="H113" s="116">
        <f>SUMIFS('B. Despesa'!$H$5:$H$1048576,'B. Despesa'!$I$5:$I$1048576,'01 Base Realizado'!H$5,'B. Despesa'!$K$5:$K$1048576,'01 Base Realizado'!$B113)</f>
        <v>0</v>
      </c>
      <c r="I113" s="917">
        <f t="shared" si="23"/>
        <v>0</v>
      </c>
      <c r="J113" s="116">
        <f>SUMIFS('B. Despesa'!$H$5:$H$1048576,'B. Despesa'!$I$5:$I$1048576,'01 Base Realizado'!J$5,'B. Despesa'!$K$5:$K$1048576,'01 Base Realizado'!$B113)</f>
        <v>0</v>
      </c>
      <c r="K113" s="116">
        <f>SUMIFS('B. Despesa'!$H$5:$H$1048576,'B. Despesa'!$I$5:$I$1048576,'01 Base Realizado'!K$5,'B. Despesa'!$K$5:$K$1048576,'01 Base Realizado'!$B113)</f>
        <v>0</v>
      </c>
      <c r="L113" s="116">
        <f>SUMIFS('B. Despesa'!$H$5:$H$1048576,'B. Despesa'!$I$5:$I$1048576,'01 Base Realizado'!L$5,'B. Despesa'!$K$5:$K$1048576,'01 Base Realizado'!$B113)</f>
        <v>0</v>
      </c>
      <c r="M113" s="116">
        <f>SUMIFS('B. Despesa'!$H$5:$H$1048576,'B. Despesa'!$I$5:$I$1048576,'01 Base Realizado'!M$5,'B. Despesa'!$K$5:$K$1048576,'01 Base Realizado'!$B113)</f>
        <v>0</v>
      </c>
      <c r="N113" s="116">
        <f>SUMIFS('B. Despesa'!$H$5:$H$1048576,'B. Despesa'!$I$5:$I$1048576,'01 Base Realizado'!N$5,'B. Despesa'!$K$5:$K$1048576,'01 Base Realizado'!$B113)</f>
        <v>0</v>
      </c>
      <c r="O113" s="116">
        <f>SUMIFS('B. Despesa'!$H$5:$H$1048576,'B. Despesa'!$I$5:$I$1048576,'01 Base Realizado'!O$5,'B. Despesa'!$K$5:$K$1048576,'01 Base Realizado'!$B113)</f>
        <v>0</v>
      </c>
      <c r="P113" s="116">
        <f>SUMIFS('B. Despesa'!$H$5:$H$1048576,'B. Despesa'!$I$5:$I$1048576,'01 Base Realizado'!P$5,'B. Despesa'!$K$5:$K$1048576,'01 Base Realizado'!$B113)</f>
        <v>0</v>
      </c>
      <c r="Q113" s="116">
        <f>SUMIFS('B. Despesa'!$H$5:$H$1048576,'B. Despesa'!$I$5:$I$1048576,'01 Base Realizado'!Q$5,'B. Despesa'!$K$5:$K$1048576,'01 Base Realizado'!$B113)</f>
        <v>0</v>
      </c>
      <c r="R113" s="116">
        <f>SUMIFS('B. Despesa'!$H$5:$H$1048576,'B. Despesa'!$I$5:$I$1048576,'01 Base Realizado'!R$5,'B. Despesa'!$K$5:$K$1048576,'01 Base Realizado'!$B113)</f>
        <v>0</v>
      </c>
      <c r="S113" s="74"/>
      <c r="T113" s="112">
        <v>-506601.50748331501</v>
      </c>
      <c r="U113" s="1"/>
      <c r="V113" s="160">
        <v>0.02</v>
      </c>
      <c r="Y113" s="906" t="s">
        <v>2371</v>
      </c>
    </row>
    <row r="114" spans="2:25" ht="13.5" customHeight="1">
      <c r="B114" s="145" t="s">
        <v>2350</v>
      </c>
      <c r="C114" s="183" t="s">
        <v>224</v>
      </c>
      <c r="D114" s="486">
        <f>SUMIFS('B. Despesa'!$H:$H,'B. Despesa'!$I:$I,'01 Base Realizado'!D$5,'B. Despesa'!$K:$K,'01 Base Realizado'!$B114)</f>
        <v>-8500</v>
      </c>
      <c r="E114" s="917">
        <f t="shared" si="21"/>
        <v>4.0255138011899137E-2</v>
      </c>
      <c r="F114" s="116">
        <f>SUMIFS('B. Despesa'!$H$5:$H$1048576,'B. Despesa'!$I$5:$I$1048576,'01 Base Realizado'!F$5,'B. Despesa'!$K$5:$K$1048576,'01 Base Realizado'!$B114)</f>
        <v>-1500</v>
      </c>
      <c r="G114" s="917">
        <f t="shared" si="22"/>
        <v>5.7833744563387038E-3</v>
      </c>
      <c r="H114" s="116">
        <f>SUMIFS('B. Despesa'!$H$5:$H$1048576,'B. Despesa'!$I$5:$I$1048576,'01 Base Realizado'!H$5,'B. Despesa'!$K$5:$K$1048576,'01 Base Realizado'!$B114)</f>
        <v>-19080</v>
      </c>
      <c r="I114" s="917">
        <f t="shared" si="23"/>
        <v>4.7773870347024086E-2</v>
      </c>
      <c r="J114" s="116">
        <f>SUMIFS('B. Despesa'!$H$5:$H$1048576,'B. Despesa'!$I$5:$I$1048576,'01 Base Realizado'!J$5,'B. Despesa'!$K$5:$K$1048576,'01 Base Realizado'!$B114)</f>
        <v>0</v>
      </c>
      <c r="K114" s="116">
        <f>SUMIFS('B. Despesa'!$H$5:$H$1048576,'B. Despesa'!$I$5:$I$1048576,'01 Base Realizado'!K$5,'B. Despesa'!$K$5:$K$1048576,'01 Base Realizado'!$B114)</f>
        <v>0</v>
      </c>
      <c r="L114" s="116">
        <f>SUMIFS('B. Despesa'!$H$5:$H$1048576,'B. Despesa'!$I$5:$I$1048576,'01 Base Realizado'!L$5,'B. Despesa'!$K$5:$K$1048576,'01 Base Realizado'!$B114)</f>
        <v>0</v>
      </c>
      <c r="M114" s="116">
        <f>SUMIFS('B. Despesa'!$H$5:$H$1048576,'B. Despesa'!$I$5:$I$1048576,'01 Base Realizado'!M$5,'B. Despesa'!$K$5:$K$1048576,'01 Base Realizado'!$B114)</f>
        <v>0</v>
      </c>
      <c r="N114" s="116">
        <f>SUMIFS('B. Despesa'!$H$5:$H$1048576,'B. Despesa'!$I$5:$I$1048576,'01 Base Realizado'!N$5,'B. Despesa'!$K$5:$K$1048576,'01 Base Realizado'!$B114)</f>
        <v>0</v>
      </c>
      <c r="O114" s="116">
        <f>SUMIFS('B. Despesa'!$H$5:$H$1048576,'B. Despesa'!$I$5:$I$1048576,'01 Base Realizado'!O$5,'B. Despesa'!$K$5:$K$1048576,'01 Base Realizado'!$B114)</f>
        <v>0</v>
      </c>
      <c r="P114" s="116">
        <f>SUMIFS('B. Despesa'!$H$5:$H$1048576,'B. Despesa'!$I$5:$I$1048576,'01 Base Realizado'!P$5,'B. Despesa'!$K$5:$K$1048576,'01 Base Realizado'!$B114)</f>
        <v>0</v>
      </c>
      <c r="Q114" s="116">
        <f>SUMIFS('B. Despesa'!$H$5:$H$1048576,'B. Despesa'!$I$5:$I$1048576,'01 Base Realizado'!Q$5,'B. Despesa'!$K$5:$K$1048576,'01 Base Realizado'!$B114)</f>
        <v>0</v>
      </c>
      <c r="R114" s="116">
        <f>SUMIFS('B. Despesa'!$H$5:$H$1048576,'B. Despesa'!$I$5:$I$1048576,'01 Base Realizado'!R$5,'B. Despesa'!$K$5:$K$1048576,'01 Base Realizado'!$B114)</f>
        <v>0</v>
      </c>
      <c r="S114" s="74"/>
      <c r="T114" s="112">
        <v>-506601.50748331501</v>
      </c>
      <c r="U114" s="1"/>
      <c r="V114" s="160">
        <v>0.02</v>
      </c>
      <c r="Y114" s="906" t="s">
        <v>2370</v>
      </c>
    </row>
    <row r="115" spans="2:25" ht="5.25" customHeight="1">
      <c r="E115" s="896"/>
      <c r="S115" s="74"/>
      <c r="Y115" s="906"/>
    </row>
    <row r="116" spans="2:25" ht="13.5" customHeight="1">
      <c r="B116" s="474" t="s">
        <v>225</v>
      </c>
      <c r="C116" s="343"/>
      <c r="D116" s="344">
        <f>SUM(D117:D120)</f>
        <v>-6525.15</v>
      </c>
      <c r="E116" s="916">
        <f t="shared" ref="E116:E124" si="24">-D116/D$38</f>
        <v>3.0902448682158076E-2</v>
      </c>
      <c r="F116" s="344">
        <f>SUM(F117:F120)</f>
        <v>-7021.17</v>
      </c>
      <c r="G116" s="916">
        <f t="shared" ref="G116:G124" si="25">-F116/F$38</f>
        <v>2.7070703487741078E-2</v>
      </c>
      <c r="H116" s="344">
        <f>SUM(H117:H120)</f>
        <v>-10098.16</v>
      </c>
      <c r="I116" s="916">
        <f t="shared" ref="I116:I124" si="26">-H116/H$38</f>
        <v>2.52844961521753E-2</v>
      </c>
      <c r="J116" s="344"/>
      <c r="K116" s="344"/>
      <c r="L116" s="344"/>
      <c r="M116" s="344"/>
      <c r="N116" s="344"/>
      <c r="O116" s="344"/>
      <c r="P116" s="344"/>
      <c r="Q116" s="344"/>
      <c r="R116" s="344"/>
      <c r="S116" s="74"/>
      <c r="T116" s="344">
        <v>-1047077.0193922875</v>
      </c>
      <c r="U116" s="1"/>
      <c r="V116" s="1015" t="s">
        <v>63</v>
      </c>
      <c r="W116" s="1016"/>
      <c r="Y116" s="906"/>
    </row>
    <row r="117" spans="2:25" ht="13.5" customHeight="1">
      <c r="B117" s="143" t="s">
        <v>226</v>
      </c>
      <c r="C117" s="144" t="s">
        <v>227</v>
      </c>
      <c r="D117" s="486">
        <f>SUMIFS('B. Despesa'!$H:$H,'B. Despesa'!$I:$I,'01 Base Realizado'!D$5,'B. Despesa'!$K:$K,'01 Base Realizado'!$B117)</f>
        <v>-6525.15</v>
      </c>
      <c r="E117" s="917">
        <f t="shared" si="24"/>
        <v>3.0902448682158076E-2</v>
      </c>
      <c r="F117" s="116">
        <f>SUMIFS('B. Despesa'!$H$5:$H$1048576,'B. Despesa'!$I$5:$I$1048576,'01 Base Realizado'!F$5,'B. Despesa'!$K$5:$K$1048576,'01 Base Realizado'!$B117)</f>
        <v>-7021.17</v>
      </c>
      <c r="G117" s="917">
        <f t="shared" si="25"/>
        <v>2.7070703487741078E-2</v>
      </c>
      <c r="H117" s="116">
        <f>SUMIFS('B. Despesa'!$H$5:$H$1048576,'B. Despesa'!$I$5:$I$1048576,'01 Base Realizado'!H$5,'B. Despesa'!$K$5:$K$1048576,'01 Base Realizado'!$B117)</f>
        <v>-10098.16</v>
      </c>
      <c r="I117" s="917">
        <f t="shared" si="26"/>
        <v>2.52844961521753E-2</v>
      </c>
      <c r="J117" s="116">
        <f>SUMIFS('B. Despesa'!$H$5:$H$1048576,'B. Despesa'!$I$5:$I$1048576,'01 Base Realizado'!J$5,'B. Despesa'!$K$5:$K$1048576,'01 Base Realizado'!$B117)</f>
        <v>0</v>
      </c>
      <c r="K117" s="116">
        <f>SUMIFS('B. Despesa'!$H$5:$H$1048576,'B. Despesa'!$I$5:$I$1048576,'01 Base Realizado'!K$5,'B. Despesa'!$K$5:$K$1048576,'01 Base Realizado'!$B117)</f>
        <v>0</v>
      </c>
      <c r="L117" s="116">
        <f>SUMIFS('B. Despesa'!$H$5:$H$1048576,'B. Despesa'!$I$5:$I$1048576,'01 Base Realizado'!L$5,'B. Despesa'!$K$5:$K$1048576,'01 Base Realizado'!$B117)</f>
        <v>0</v>
      </c>
      <c r="M117" s="116">
        <f>SUMIFS('B. Despesa'!$H$5:$H$1048576,'B. Despesa'!$I$5:$I$1048576,'01 Base Realizado'!M$5,'B. Despesa'!$K$5:$K$1048576,'01 Base Realizado'!$B117)</f>
        <v>0</v>
      </c>
      <c r="N117" s="116">
        <f>SUMIFS('B. Despesa'!$H$5:$H$1048576,'B. Despesa'!$I$5:$I$1048576,'01 Base Realizado'!N$5,'B. Despesa'!$K$5:$K$1048576,'01 Base Realizado'!$B117)</f>
        <v>0</v>
      </c>
      <c r="O117" s="116">
        <f>SUMIFS('B. Despesa'!$H$5:$H$1048576,'B. Despesa'!$I$5:$I$1048576,'01 Base Realizado'!O$5,'B. Despesa'!$K$5:$K$1048576,'01 Base Realizado'!$B117)</f>
        <v>0</v>
      </c>
      <c r="P117" s="116">
        <f>SUMIFS('B. Despesa'!$H$5:$H$1048576,'B. Despesa'!$I$5:$I$1048576,'01 Base Realizado'!P$5,'B. Despesa'!$K$5:$K$1048576,'01 Base Realizado'!$B117)</f>
        <v>0</v>
      </c>
      <c r="Q117" s="116">
        <f>SUMIFS('B. Despesa'!$H$5:$H$1048576,'B. Despesa'!$I$5:$I$1048576,'01 Base Realizado'!Q$5,'B. Despesa'!$K$5:$K$1048576,'01 Base Realizado'!$B117)</f>
        <v>0</v>
      </c>
      <c r="R117" s="116">
        <f>SUMIFS('B. Despesa'!$H$5:$H$1048576,'B. Despesa'!$I$5:$I$1048576,'01 Base Realizado'!R$5,'B. Despesa'!$K$5:$K$1048576,'01 Base Realizado'!$B117)</f>
        <v>0</v>
      </c>
      <c r="S117" s="74"/>
      <c r="T117" s="128">
        <v>-532795.5756829126</v>
      </c>
      <c r="U117" s="1"/>
      <c r="V117" s="130">
        <v>7.4999999999999997E-3</v>
      </c>
      <c r="W117" s="130">
        <v>2.5000000000000001E-2</v>
      </c>
      <c r="Y117" s="906"/>
    </row>
    <row r="118" spans="2:25" ht="13.5" customHeight="1">
      <c r="B118" s="145" t="s">
        <v>228</v>
      </c>
      <c r="C118" s="115" t="s">
        <v>229</v>
      </c>
      <c r="D118" s="486">
        <f>SUMIFS('B. Despesa'!$H:$H,'B. Despesa'!$I:$I,'01 Base Realizado'!D$5,'B. Despesa'!$K:$K,'01 Base Realizado'!$B118)</f>
        <v>0</v>
      </c>
      <c r="E118" s="917">
        <f t="shared" si="24"/>
        <v>0</v>
      </c>
      <c r="F118" s="116">
        <f>SUMIFS('B. Despesa'!$H$5:$H$1048576,'B. Despesa'!$I$5:$I$1048576,'01 Base Realizado'!F$5,'B. Despesa'!$K$5:$K$1048576,'01 Base Realizado'!$B118)</f>
        <v>0</v>
      </c>
      <c r="G118" s="917">
        <f t="shared" si="25"/>
        <v>0</v>
      </c>
      <c r="H118" s="116">
        <f>SUMIFS('B. Despesa'!$H$5:$H$1048576,'B. Despesa'!$I$5:$I$1048576,'01 Base Realizado'!H$5,'B. Despesa'!$K$5:$K$1048576,'01 Base Realizado'!$B118)</f>
        <v>0</v>
      </c>
      <c r="I118" s="917">
        <f t="shared" si="26"/>
        <v>0</v>
      </c>
      <c r="J118" s="116">
        <f>SUMIFS('B. Despesa'!$H$5:$H$1048576,'B. Despesa'!$I$5:$I$1048576,'01 Base Realizado'!J$5,'B. Despesa'!$K$5:$K$1048576,'01 Base Realizado'!$B118)</f>
        <v>0</v>
      </c>
      <c r="K118" s="116">
        <f>SUMIFS('B. Despesa'!$H$5:$H$1048576,'B. Despesa'!$I$5:$I$1048576,'01 Base Realizado'!K$5,'B. Despesa'!$K$5:$K$1048576,'01 Base Realizado'!$B118)</f>
        <v>0</v>
      </c>
      <c r="L118" s="116">
        <f>SUMIFS('B. Despesa'!$H$5:$H$1048576,'B. Despesa'!$I$5:$I$1048576,'01 Base Realizado'!L$5,'B. Despesa'!$K$5:$K$1048576,'01 Base Realizado'!$B118)</f>
        <v>0</v>
      </c>
      <c r="M118" s="116">
        <f>SUMIFS('B. Despesa'!$H$5:$H$1048576,'B. Despesa'!$I$5:$I$1048576,'01 Base Realizado'!M$5,'B. Despesa'!$K$5:$K$1048576,'01 Base Realizado'!$B118)</f>
        <v>0</v>
      </c>
      <c r="N118" s="116">
        <f>SUMIFS('B. Despesa'!$H$5:$H$1048576,'B. Despesa'!$I$5:$I$1048576,'01 Base Realizado'!N$5,'B. Despesa'!$K$5:$K$1048576,'01 Base Realizado'!$B118)</f>
        <v>0</v>
      </c>
      <c r="O118" s="116">
        <f>SUMIFS('B. Despesa'!$H$5:$H$1048576,'B. Despesa'!$I$5:$I$1048576,'01 Base Realizado'!O$5,'B. Despesa'!$K$5:$K$1048576,'01 Base Realizado'!$B118)</f>
        <v>0</v>
      </c>
      <c r="P118" s="116">
        <f>SUMIFS('B. Despesa'!$H$5:$H$1048576,'B. Despesa'!$I$5:$I$1048576,'01 Base Realizado'!P$5,'B. Despesa'!$K$5:$K$1048576,'01 Base Realizado'!$B118)</f>
        <v>0</v>
      </c>
      <c r="Q118" s="116">
        <f>SUMIFS('B. Despesa'!$H$5:$H$1048576,'B. Despesa'!$I$5:$I$1048576,'01 Base Realizado'!Q$5,'B. Despesa'!$K$5:$K$1048576,'01 Base Realizado'!$B118)</f>
        <v>0</v>
      </c>
      <c r="R118" s="116">
        <f>SUMIFS('B. Despesa'!$H$5:$H$1048576,'B. Despesa'!$I$5:$I$1048576,'01 Base Realizado'!R$5,'B. Despesa'!$K$5:$K$1048576,'01 Base Realizado'!$B118)</f>
        <v>0</v>
      </c>
      <c r="S118" s="74"/>
      <c r="T118" s="116">
        <v>-514281.44370937505</v>
      </c>
      <c r="U118" s="1"/>
      <c r="V118" s="185">
        <v>0.125</v>
      </c>
      <c r="W118" s="1"/>
      <c r="Y118" s="906"/>
    </row>
    <row r="119" spans="2:25" ht="13.5" customHeight="1">
      <c r="B119" s="145" t="s">
        <v>230</v>
      </c>
      <c r="C119" s="158" t="s">
        <v>57</v>
      </c>
      <c r="D119" s="486">
        <f>SUMIFS('B. Despesa'!$H:$H,'B. Despesa'!$I:$I,'01 Base Realizado'!D$5,'B. Despesa'!$K:$K,'01 Base Realizado'!$B119)</f>
        <v>0</v>
      </c>
      <c r="E119" s="917">
        <f t="shared" si="24"/>
        <v>0</v>
      </c>
      <c r="F119" s="116">
        <f>SUMIFS('B. Despesa'!$H$5:$H$1048576,'B. Despesa'!$I$5:$I$1048576,'01 Base Realizado'!F$5,'B. Despesa'!$K$5:$K$1048576,'01 Base Realizado'!$B119)</f>
        <v>0</v>
      </c>
      <c r="G119" s="917">
        <f t="shared" si="25"/>
        <v>0</v>
      </c>
      <c r="H119" s="116">
        <f>SUMIFS('B. Despesa'!$H$5:$H$1048576,'B. Despesa'!$I$5:$I$1048576,'01 Base Realizado'!H$5,'B. Despesa'!$K$5:$K$1048576,'01 Base Realizado'!$B119)</f>
        <v>0</v>
      </c>
      <c r="I119" s="917">
        <f t="shared" si="26"/>
        <v>0</v>
      </c>
      <c r="J119" s="116">
        <f>SUMIFS('B. Despesa'!$H$5:$H$1048576,'B. Despesa'!$I$5:$I$1048576,'01 Base Realizado'!J$5,'B. Despesa'!$K$5:$K$1048576,'01 Base Realizado'!$B119)</f>
        <v>0</v>
      </c>
      <c r="K119" s="116">
        <f>SUMIFS('B. Despesa'!$H$5:$H$1048576,'B. Despesa'!$I$5:$I$1048576,'01 Base Realizado'!K$5,'B. Despesa'!$K$5:$K$1048576,'01 Base Realizado'!$B119)</f>
        <v>0</v>
      </c>
      <c r="L119" s="116">
        <f>SUMIFS('B. Despesa'!$H$5:$H$1048576,'B. Despesa'!$I$5:$I$1048576,'01 Base Realizado'!L$5,'B. Despesa'!$K$5:$K$1048576,'01 Base Realizado'!$B119)</f>
        <v>0</v>
      </c>
      <c r="M119" s="116">
        <f>SUMIFS('B. Despesa'!$H$5:$H$1048576,'B. Despesa'!$I$5:$I$1048576,'01 Base Realizado'!M$5,'B. Despesa'!$K$5:$K$1048576,'01 Base Realizado'!$B119)</f>
        <v>0</v>
      </c>
      <c r="N119" s="116">
        <f>SUMIFS('B. Despesa'!$H$5:$H$1048576,'B. Despesa'!$I$5:$I$1048576,'01 Base Realizado'!N$5,'B. Despesa'!$K$5:$K$1048576,'01 Base Realizado'!$B119)</f>
        <v>0</v>
      </c>
      <c r="O119" s="116">
        <f>SUMIFS('B. Despesa'!$H$5:$H$1048576,'B. Despesa'!$I$5:$I$1048576,'01 Base Realizado'!O$5,'B. Despesa'!$K$5:$K$1048576,'01 Base Realizado'!$B119)</f>
        <v>0</v>
      </c>
      <c r="P119" s="116">
        <f>SUMIFS('B. Despesa'!$H$5:$H$1048576,'B. Despesa'!$I$5:$I$1048576,'01 Base Realizado'!P$5,'B. Despesa'!$K$5:$K$1048576,'01 Base Realizado'!$B119)</f>
        <v>0</v>
      </c>
      <c r="Q119" s="116">
        <f>SUMIFS('B. Despesa'!$H$5:$H$1048576,'B. Despesa'!$I$5:$I$1048576,'01 Base Realizado'!Q$5,'B. Despesa'!$K$5:$K$1048576,'01 Base Realizado'!$B119)</f>
        <v>0</v>
      </c>
      <c r="R119" s="116">
        <f>SUMIFS('B. Despesa'!$H$5:$H$1048576,'B. Despesa'!$I$5:$I$1048576,'01 Base Realizado'!R$5,'B. Despesa'!$K$5:$K$1048576,'01 Base Realizado'!$B119)</f>
        <v>0</v>
      </c>
      <c r="S119" s="74"/>
      <c r="T119" s="159">
        <v>0</v>
      </c>
      <c r="U119" s="1"/>
      <c r="V119" s="185">
        <v>0</v>
      </c>
      <c r="W119" s="1"/>
      <c r="Y119" s="906"/>
    </row>
    <row r="120" spans="2:25" ht="13.5" customHeight="1">
      <c r="B120" s="181"/>
      <c r="C120" s="97"/>
      <c r="D120" s="186"/>
      <c r="E120" s="920">
        <f t="shared" si="24"/>
        <v>0</v>
      </c>
      <c r="F120" s="186"/>
      <c r="G120" s="920">
        <f t="shared" si="25"/>
        <v>0</v>
      </c>
      <c r="H120" s="186"/>
      <c r="I120" s="920">
        <f t="shared" si="26"/>
        <v>0</v>
      </c>
      <c r="J120" s="186"/>
      <c r="K120" s="186"/>
      <c r="L120" s="186"/>
      <c r="M120" s="186"/>
      <c r="N120" s="186"/>
      <c r="O120" s="186"/>
      <c r="P120" s="186"/>
      <c r="Q120" s="186"/>
      <c r="R120" s="186"/>
      <c r="S120" s="74"/>
      <c r="T120" s="186"/>
      <c r="U120" s="1"/>
      <c r="V120" s="187"/>
      <c r="W120" s="1"/>
      <c r="Y120" s="906"/>
    </row>
    <row r="121" spans="2:25" ht="4.5" customHeight="1">
      <c r="B121" s="87"/>
      <c r="C121" s="124"/>
      <c r="D121" s="88"/>
      <c r="E121" s="921">
        <f t="shared" si="24"/>
        <v>0</v>
      </c>
      <c r="F121" s="88"/>
      <c r="G121" s="921">
        <f t="shared" si="25"/>
        <v>0</v>
      </c>
      <c r="H121" s="88"/>
      <c r="I121" s="921">
        <f t="shared" si="26"/>
        <v>0</v>
      </c>
      <c r="J121" s="88"/>
      <c r="K121" s="88"/>
      <c r="L121" s="88"/>
      <c r="M121" s="88"/>
      <c r="N121" s="88"/>
      <c r="O121" s="88"/>
      <c r="P121" s="88"/>
      <c r="Q121" s="88"/>
      <c r="R121" s="88"/>
      <c r="S121" s="74"/>
      <c r="T121" s="101"/>
      <c r="U121" s="1"/>
      <c r="V121" s="107"/>
      <c r="W121" s="99"/>
      <c r="Y121" s="906"/>
    </row>
    <row r="122" spans="2:25" ht="13.5" customHeight="1">
      <c r="B122" s="348" t="s">
        <v>231</v>
      </c>
      <c r="C122" s="343"/>
      <c r="D122" s="344">
        <f>SUM(D123:D125)</f>
        <v>0</v>
      </c>
      <c r="E122" s="909">
        <f t="shared" si="24"/>
        <v>0</v>
      </c>
      <c r="F122" s="344">
        <f>SUM(F123:F125)</f>
        <v>0</v>
      </c>
      <c r="G122" s="909">
        <f t="shared" si="25"/>
        <v>0</v>
      </c>
      <c r="H122" s="344">
        <f>SUM(H123:H125)</f>
        <v>0</v>
      </c>
      <c r="I122" s="909">
        <f t="shared" si="26"/>
        <v>0</v>
      </c>
      <c r="J122" s="344">
        <v>0</v>
      </c>
      <c r="K122" s="344">
        <v>0</v>
      </c>
      <c r="L122" s="344">
        <v>0</v>
      </c>
      <c r="M122" s="344">
        <v>0</v>
      </c>
      <c r="N122" s="344">
        <v>0</v>
      </c>
      <c r="O122" s="344">
        <v>0</v>
      </c>
      <c r="P122" s="344">
        <v>0</v>
      </c>
      <c r="Q122" s="344">
        <v>0</v>
      </c>
      <c r="R122" s="344">
        <v>0</v>
      </c>
      <c r="S122" s="74"/>
      <c r="T122" s="344">
        <v>0</v>
      </c>
      <c r="U122" s="188"/>
      <c r="V122" s="189"/>
      <c r="W122" s="188"/>
      <c r="Y122" s="906"/>
    </row>
    <row r="123" spans="2:25" ht="13.5" customHeight="1">
      <c r="B123" s="190" t="s">
        <v>232</v>
      </c>
      <c r="C123" s="191" t="s">
        <v>233</v>
      </c>
      <c r="D123" s="486">
        <f>SUMIFS('B. Despesa'!$H:$H,'B. Despesa'!$I:$I,'01 Base Realizado'!D$5,'B. Despesa'!$K:$K,'01 Base Realizado'!$B123)</f>
        <v>0</v>
      </c>
      <c r="E123" s="917">
        <f t="shared" si="24"/>
        <v>0</v>
      </c>
      <c r="F123" s="116">
        <f>SUMIFS('B. Despesa'!$H$5:$H$1048576,'B. Despesa'!$I$5:$I$1048576,'01 Base Realizado'!F$5,'B. Despesa'!$K$5:$K$1048576,'01 Base Realizado'!$B123)</f>
        <v>0</v>
      </c>
      <c r="G123" s="917">
        <f t="shared" si="25"/>
        <v>0</v>
      </c>
      <c r="H123" s="116">
        <f>SUMIFS('B. Despesa'!$H$5:$H$1048576,'B. Despesa'!$I$5:$I$1048576,'01 Base Realizado'!H$5,'B. Despesa'!$K$5:$K$1048576,'01 Base Realizado'!$B123)</f>
        <v>0</v>
      </c>
      <c r="I123" s="917">
        <f t="shared" si="26"/>
        <v>0</v>
      </c>
      <c r="J123" s="116">
        <f>SUMIFS('B. Despesa'!$H$5:$H$1048576,'B. Despesa'!$I$5:$I$1048576,'01 Base Realizado'!J$5,'B. Despesa'!$K$5:$K$1048576,'01 Base Realizado'!$B123)</f>
        <v>0</v>
      </c>
      <c r="K123" s="116">
        <f>SUMIFS('B. Despesa'!$H$5:$H$1048576,'B. Despesa'!$I$5:$I$1048576,'01 Base Realizado'!K$5,'B. Despesa'!$K$5:$K$1048576,'01 Base Realizado'!$B123)</f>
        <v>0</v>
      </c>
      <c r="L123" s="116">
        <f>SUMIFS('B. Despesa'!$H$5:$H$1048576,'B. Despesa'!$I$5:$I$1048576,'01 Base Realizado'!L$5,'B. Despesa'!$K$5:$K$1048576,'01 Base Realizado'!$B123)</f>
        <v>0</v>
      </c>
      <c r="M123" s="116">
        <f>SUMIFS('B. Despesa'!$H$5:$H$1048576,'B. Despesa'!$I$5:$I$1048576,'01 Base Realizado'!M$5,'B. Despesa'!$K$5:$K$1048576,'01 Base Realizado'!$B123)</f>
        <v>0</v>
      </c>
      <c r="N123" s="116">
        <f>SUMIFS('B. Despesa'!$H$5:$H$1048576,'B. Despesa'!$I$5:$I$1048576,'01 Base Realizado'!N$5,'B. Despesa'!$K$5:$K$1048576,'01 Base Realizado'!$B123)</f>
        <v>0</v>
      </c>
      <c r="O123" s="116">
        <f>SUMIFS('B. Despesa'!$H$5:$H$1048576,'B. Despesa'!$I$5:$I$1048576,'01 Base Realizado'!O$5,'B. Despesa'!$K$5:$K$1048576,'01 Base Realizado'!$B123)</f>
        <v>0</v>
      </c>
      <c r="P123" s="116">
        <f>SUMIFS('B. Despesa'!$H$5:$H$1048576,'B. Despesa'!$I$5:$I$1048576,'01 Base Realizado'!P$5,'B. Despesa'!$K$5:$K$1048576,'01 Base Realizado'!$B123)</f>
        <v>0</v>
      </c>
      <c r="Q123" s="116">
        <f>SUMIFS('B. Despesa'!$H$5:$H$1048576,'B. Despesa'!$I$5:$I$1048576,'01 Base Realizado'!Q$5,'B. Despesa'!$K$5:$K$1048576,'01 Base Realizado'!$B123)</f>
        <v>0</v>
      </c>
      <c r="R123" s="116">
        <f>SUMIFS('B. Despesa'!$H$5:$H$1048576,'B. Despesa'!$I$5:$I$1048576,'01 Base Realizado'!R$5,'B. Despesa'!$K$5:$K$1048576,'01 Base Realizado'!$B123)</f>
        <v>0</v>
      </c>
      <c r="S123" s="74"/>
      <c r="T123" s="184">
        <v>0</v>
      </c>
      <c r="U123" s="1"/>
      <c r="V123" s="76"/>
      <c r="W123" s="1"/>
      <c r="Y123" s="906"/>
    </row>
    <row r="124" spans="2:25" ht="13.5" customHeight="1">
      <c r="B124" s="602"/>
      <c r="C124" s="603"/>
      <c r="D124" s="604"/>
      <c r="E124" s="922">
        <f t="shared" si="24"/>
        <v>0</v>
      </c>
      <c r="F124" s="406">
        <f>SUMIFS('B. Despesa'!$H$5:$H$1048576,'B. Despesa'!$I$5:$I$1048576,'01 Base Realizado'!F$5,'B. Despesa'!$K$5:$K$1048576,'01 Base Realizado'!$B124)</f>
        <v>0</v>
      </c>
      <c r="G124" s="922">
        <f t="shared" si="25"/>
        <v>0</v>
      </c>
      <c r="H124" s="406">
        <f>SUMIFS('B. Despesa'!$H$5:$H$1048576,'B. Despesa'!$I$5:$I$1048576,'01 Base Realizado'!H$5,'B. Despesa'!$K$5:$K$1048576,'01 Base Realizado'!$B124)</f>
        <v>0</v>
      </c>
      <c r="I124" s="922">
        <f t="shared" si="26"/>
        <v>0</v>
      </c>
      <c r="J124" s="406">
        <f>SUMIFS('B. Despesa'!$H$5:$H$1048576,'B. Despesa'!$I$5:$I$1048576,'01 Base Realizado'!J$5,'B. Despesa'!$K$5:$K$1048576,'01 Base Realizado'!$B124)</f>
        <v>0</v>
      </c>
      <c r="K124" s="406">
        <f>SUMIFS('B. Despesa'!$H$5:$H$1048576,'B. Despesa'!$I$5:$I$1048576,'01 Base Realizado'!K$5,'B. Despesa'!$K$5:$K$1048576,'01 Base Realizado'!$B124)</f>
        <v>0</v>
      </c>
      <c r="L124" s="406">
        <f>SUMIFS('B. Despesa'!$H$5:$H$1048576,'B. Despesa'!$I$5:$I$1048576,'01 Base Realizado'!L$5,'B. Despesa'!$K$5:$K$1048576,'01 Base Realizado'!$B124)</f>
        <v>0</v>
      </c>
      <c r="M124" s="406">
        <f>SUMIFS('B. Despesa'!$H$5:$H$1048576,'B. Despesa'!$I$5:$I$1048576,'01 Base Realizado'!M$5,'B. Despesa'!$K$5:$K$1048576,'01 Base Realizado'!$B124)</f>
        <v>0</v>
      </c>
      <c r="N124" s="406">
        <f>SUMIFS('B. Despesa'!$H$5:$H$1048576,'B. Despesa'!$I$5:$I$1048576,'01 Base Realizado'!N$5,'B. Despesa'!$K$5:$K$1048576,'01 Base Realizado'!$B124)</f>
        <v>0</v>
      </c>
      <c r="O124" s="406">
        <f>SUMIFS('B. Despesa'!$H$5:$H$1048576,'B. Despesa'!$I$5:$I$1048576,'01 Base Realizado'!O$5,'B. Despesa'!$K$5:$K$1048576,'01 Base Realizado'!$B124)</f>
        <v>0</v>
      </c>
      <c r="P124" s="406">
        <f>SUMIFS('B. Despesa'!$H$5:$H$1048576,'B. Despesa'!$I$5:$I$1048576,'01 Base Realizado'!P$5,'B. Despesa'!$K$5:$K$1048576,'01 Base Realizado'!$B124)</f>
        <v>0</v>
      </c>
      <c r="Q124" s="406">
        <f>SUMIFS('B. Despesa'!$H$5:$H$1048576,'B. Despesa'!$I$5:$I$1048576,'01 Base Realizado'!Q$5,'B. Despesa'!$K$5:$K$1048576,'01 Base Realizado'!$B124)</f>
        <v>0</v>
      </c>
      <c r="R124" s="406">
        <f>SUMIFS('B. Despesa'!$H$5:$H$1048576,'B. Despesa'!$I$5:$I$1048576,'01 Base Realizado'!R$5,'B. Despesa'!$K$5:$K$1048576,'01 Base Realizado'!$B124)</f>
        <v>0</v>
      </c>
      <c r="S124" s="74"/>
      <c r="T124" s="186"/>
      <c r="U124" s="1"/>
      <c r="V124" s="76"/>
      <c r="W124" s="1"/>
      <c r="Y124" s="906"/>
    </row>
    <row r="125" spans="2:25" ht="4.5" customHeight="1">
      <c r="B125" s="87"/>
      <c r="C125" s="124"/>
      <c r="D125" s="88"/>
      <c r="E125" s="921"/>
      <c r="F125" s="88"/>
      <c r="G125" s="921"/>
      <c r="H125" s="88"/>
      <c r="I125" s="921"/>
      <c r="J125" s="88"/>
      <c r="K125" s="88"/>
      <c r="L125" s="88"/>
      <c r="M125" s="88"/>
      <c r="N125" s="88"/>
      <c r="O125" s="88"/>
      <c r="P125" s="88"/>
      <c r="Q125" s="88"/>
      <c r="R125" s="88"/>
      <c r="S125" s="74"/>
      <c r="T125" s="101"/>
      <c r="U125" s="1"/>
      <c r="V125" s="107"/>
      <c r="W125" s="99"/>
      <c r="Y125" s="906"/>
    </row>
    <row r="126" spans="2:25" ht="13.5" customHeight="1">
      <c r="B126" s="474" t="s">
        <v>234</v>
      </c>
      <c r="C126" s="343"/>
      <c r="D126" s="344">
        <f>SUM(D127:D129)</f>
        <v>-111.81</v>
      </c>
      <c r="E126" s="916">
        <f>-D126/D$38</f>
        <v>5.2952082130711087E-4</v>
      </c>
      <c r="F126" s="344">
        <f>SUM(F127:F129)</f>
        <v>-139.11000000000001</v>
      </c>
      <c r="G126" s="916">
        <f>-F126/F$38</f>
        <v>5.363501470808514E-4</v>
      </c>
      <c r="H126" s="344">
        <f>SUM(H127:H129)</f>
        <v>-25.029999999999998</v>
      </c>
      <c r="I126" s="916">
        <f>-H126/H$38</f>
        <v>6.2671906435325612E-5</v>
      </c>
      <c r="J126" s="344"/>
      <c r="K126" s="344"/>
      <c r="L126" s="344"/>
      <c r="M126" s="344"/>
      <c r="N126" s="344"/>
      <c r="O126" s="344"/>
      <c r="P126" s="344"/>
      <c r="Q126" s="344"/>
      <c r="R126" s="344"/>
      <c r="S126" s="74"/>
      <c r="T126" s="344">
        <v>-191998.40565149998</v>
      </c>
      <c r="U126" s="1"/>
      <c r="V126" s="349" t="s">
        <v>63</v>
      </c>
      <c r="W126" s="1"/>
      <c r="Y126" s="906"/>
    </row>
    <row r="127" spans="2:25" ht="13.5" customHeight="1">
      <c r="B127" s="143" t="s">
        <v>235</v>
      </c>
      <c r="C127" s="144" t="s">
        <v>236</v>
      </c>
      <c r="D127" s="486">
        <f>SUMIFS('B. Despesa'!$H:$H,'B. Despesa'!$I:$I,'01 Base Realizado'!D$5,'B. Despesa'!$K:$K,'01 Base Realizado'!$B127)</f>
        <v>-111.81</v>
      </c>
      <c r="E127" s="917">
        <f>-D127/D$38</f>
        <v>5.2952082130711087E-4</v>
      </c>
      <c r="F127" s="116">
        <f>SUMIFS('B. Despesa'!$H$5:$H$1048576,'B. Despesa'!$I$5:$I$1048576,'01 Base Realizado'!F$5,'B. Despesa'!$K$5:$K$1048576,'01 Base Realizado'!$B127)</f>
        <v>-139.11000000000001</v>
      </c>
      <c r="G127" s="917">
        <f>-F127/F$38</f>
        <v>5.363501470808514E-4</v>
      </c>
      <c r="H127" s="116">
        <f>SUMIFS('B. Despesa'!$H$5:$H$1048576,'B. Despesa'!$I$5:$I$1048576,'01 Base Realizado'!H$5,'B. Despesa'!$K$5:$K$1048576,'01 Base Realizado'!$B127)</f>
        <v>-25.029999999999998</v>
      </c>
      <c r="I127" s="917">
        <f>-H127/H$38</f>
        <v>6.2671906435325612E-5</v>
      </c>
      <c r="J127" s="116">
        <f>SUMIFS('B. Despesa'!$H$5:$H$1048576,'B. Despesa'!$I$5:$I$1048576,'01 Base Realizado'!J$5,'B. Despesa'!$K$5:$K$1048576,'01 Base Realizado'!$B127)</f>
        <v>0</v>
      </c>
      <c r="K127" s="116">
        <f>SUMIFS('B. Despesa'!$H$5:$H$1048576,'B. Despesa'!$I$5:$I$1048576,'01 Base Realizado'!K$5,'B. Despesa'!$K$5:$K$1048576,'01 Base Realizado'!$B127)</f>
        <v>0</v>
      </c>
      <c r="L127" s="116">
        <f>SUMIFS('B. Despesa'!$H$5:$H$1048576,'B. Despesa'!$I$5:$I$1048576,'01 Base Realizado'!L$5,'B. Despesa'!$K$5:$K$1048576,'01 Base Realizado'!$B127)</f>
        <v>0</v>
      </c>
      <c r="M127" s="116">
        <f>SUMIFS('B. Despesa'!$H$5:$H$1048576,'B. Despesa'!$I$5:$I$1048576,'01 Base Realizado'!M$5,'B. Despesa'!$K$5:$K$1048576,'01 Base Realizado'!$B127)</f>
        <v>0</v>
      </c>
      <c r="N127" s="116">
        <f>SUMIFS('B. Despesa'!$H$5:$H$1048576,'B. Despesa'!$I$5:$I$1048576,'01 Base Realizado'!N$5,'B. Despesa'!$K$5:$K$1048576,'01 Base Realizado'!$B127)</f>
        <v>0</v>
      </c>
      <c r="O127" s="116">
        <f>SUMIFS('B. Despesa'!$H$5:$H$1048576,'B. Despesa'!$I$5:$I$1048576,'01 Base Realizado'!O$5,'B. Despesa'!$K$5:$K$1048576,'01 Base Realizado'!$B127)</f>
        <v>0</v>
      </c>
      <c r="P127" s="116">
        <f>SUMIFS('B. Despesa'!$H$5:$H$1048576,'B. Despesa'!$I$5:$I$1048576,'01 Base Realizado'!P$5,'B. Despesa'!$K$5:$K$1048576,'01 Base Realizado'!$B127)</f>
        <v>0</v>
      </c>
      <c r="Q127" s="116">
        <f>SUMIFS('B. Despesa'!$H$5:$H$1048576,'B. Despesa'!$I$5:$I$1048576,'01 Base Realizado'!Q$5,'B. Despesa'!$K$5:$K$1048576,'01 Base Realizado'!$B127)</f>
        <v>0</v>
      </c>
      <c r="R127" s="116">
        <f>SUMIFS('B. Despesa'!$H$5:$H$1048576,'B. Despesa'!$I$5:$I$1048576,'01 Base Realizado'!R$5,'B. Despesa'!$K$5:$K$1048576,'01 Base Realizado'!$B127)</f>
        <v>0</v>
      </c>
      <c r="S127" s="74"/>
      <c r="T127" s="128">
        <v>-82285.030993500011</v>
      </c>
      <c r="U127" s="1"/>
      <c r="V127" s="193">
        <v>3.0000000000000001E-3</v>
      </c>
      <c r="W127" s="1"/>
      <c r="Y127" s="906"/>
    </row>
    <row r="128" spans="2:25" ht="13.5" customHeight="1">
      <c r="B128" s="145" t="s">
        <v>237</v>
      </c>
      <c r="C128" s="146" t="s">
        <v>238</v>
      </c>
      <c r="D128" s="486">
        <f>SUMIFS('B. Despesa'!$H:$H,'B. Despesa'!$I:$I,'01 Base Realizado'!D$5,'B. Despesa'!$K:$K,'01 Base Realizado'!$B128)</f>
        <v>0</v>
      </c>
      <c r="E128" s="917">
        <f>-D128/D$38</f>
        <v>0</v>
      </c>
      <c r="F128" s="116">
        <f>SUMIFS('B. Despesa'!$H$5:$H$1048576,'B. Despesa'!$I$5:$I$1048576,'01 Base Realizado'!F$5,'B. Despesa'!$K$5:$K$1048576,'01 Base Realizado'!$B128)</f>
        <v>0</v>
      </c>
      <c r="G128" s="929">
        <f>-F128/F$38</f>
        <v>0</v>
      </c>
      <c r="H128" s="116">
        <f>SUMIFS('B. Despesa'!$H$5:$H$1048576,'B. Despesa'!$I$5:$I$1048576,'01 Base Realizado'!H$5,'B. Despesa'!$K$5:$K$1048576,'01 Base Realizado'!$B128)</f>
        <v>0</v>
      </c>
      <c r="I128" s="929">
        <f>-H128/H$38</f>
        <v>0</v>
      </c>
      <c r="J128" s="116">
        <f>SUMIFS('B. Despesa'!$H$5:$H$1048576,'B. Despesa'!$I$5:$I$1048576,'01 Base Realizado'!J$5,'B. Despesa'!$K$5:$K$1048576,'01 Base Realizado'!$B128)</f>
        <v>0</v>
      </c>
      <c r="K128" s="116">
        <f>SUMIFS('B. Despesa'!$H$5:$H$1048576,'B. Despesa'!$I$5:$I$1048576,'01 Base Realizado'!K$5,'B. Despesa'!$K$5:$K$1048576,'01 Base Realizado'!$B128)</f>
        <v>0</v>
      </c>
      <c r="L128" s="116">
        <f>SUMIFS('B. Despesa'!$H$5:$H$1048576,'B. Despesa'!$I$5:$I$1048576,'01 Base Realizado'!L$5,'B. Despesa'!$K$5:$K$1048576,'01 Base Realizado'!$B128)</f>
        <v>0</v>
      </c>
      <c r="M128" s="116">
        <f>SUMIFS('B. Despesa'!$H$5:$H$1048576,'B. Despesa'!$I$5:$I$1048576,'01 Base Realizado'!M$5,'B. Despesa'!$K$5:$K$1048576,'01 Base Realizado'!$B128)</f>
        <v>0</v>
      </c>
      <c r="N128" s="116">
        <f>SUMIFS('B. Despesa'!$H$5:$H$1048576,'B. Despesa'!$I$5:$I$1048576,'01 Base Realizado'!N$5,'B. Despesa'!$K$5:$K$1048576,'01 Base Realizado'!$B128)</f>
        <v>0</v>
      </c>
      <c r="O128" s="116">
        <f>SUMIFS('B. Despesa'!$H$5:$H$1048576,'B. Despesa'!$I$5:$I$1048576,'01 Base Realizado'!O$5,'B. Despesa'!$K$5:$K$1048576,'01 Base Realizado'!$B128)</f>
        <v>0</v>
      </c>
      <c r="P128" s="116">
        <f>SUMIFS('B. Despesa'!$H$5:$H$1048576,'B. Despesa'!$I$5:$I$1048576,'01 Base Realizado'!P$5,'B. Despesa'!$K$5:$K$1048576,'01 Base Realizado'!$B128)</f>
        <v>0</v>
      </c>
      <c r="Q128" s="116">
        <f>SUMIFS('B. Despesa'!$H$5:$H$1048576,'B. Despesa'!$I$5:$I$1048576,'01 Base Realizado'!Q$5,'B. Despesa'!$K$5:$K$1048576,'01 Base Realizado'!$B128)</f>
        <v>0</v>
      </c>
      <c r="R128" s="116">
        <f>SUMIFS('B. Despesa'!$H$5:$H$1048576,'B. Despesa'!$I$5:$I$1048576,'01 Base Realizado'!R$5,'B. Despesa'!$K$5:$K$1048576,'01 Base Realizado'!$B128)</f>
        <v>0</v>
      </c>
      <c r="S128" s="74"/>
      <c r="T128" s="116">
        <v>-82285.030993500011</v>
      </c>
      <c r="U128" s="1"/>
      <c r="V128" s="193">
        <v>2E-3</v>
      </c>
      <c r="W128" s="1"/>
      <c r="Y128" s="906"/>
    </row>
    <row r="129" spans="2:25" ht="13.5" customHeight="1">
      <c r="B129" s="605" t="s">
        <v>239</v>
      </c>
      <c r="C129" s="405" t="s">
        <v>240</v>
      </c>
      <c r="D129" s="812">
        <f>SUMIFS('B. Despesa'!$H:$H,'B. Despesa'!$I:$I,'01 Base Realizado'!D$5,'B. Despesa'!$K:$K,'01 Base Realizado'!$B129)</f>
        <v>0</v>
      </c>
      <c r="E129" s="917">
        <f>-D129/D$38</f>
        <v>0</v>
      </c>
      <c r="F129" s="406">
        <f>SUMIFS('B. Despesa'!$H$5:$H$1048576,'B. Despesa'!$I$5:$I$1048576,'01 Base Realizado'!F$5,'B. Despesa'!$K$5:$K$1048576,'01 Base Realizado'!$B129)</f>
        <v>0</v>
      </c>
      <c r="G129" s="932">
        <f>-F129/F$38</f>
        <v>0</v>
      </c>
      <c r="H129" s="406">
        <f>SUMIFS('B. Despesa'!$H$5:$H$1048576,'B. Despesa'!$I$5:$I$1048576,'01 Base Realizado'!H$5,'B. Despesa'!$K$5:$K$1048576,'01 Base Realizado'!$B129)</f>
        <v>0</v>
      </c>
      <c r="I129" s="932">
        <f>-H129/H$38</f>
        <v>0</v>
      </c>
      <c r="J129" s="406">
        <f>SUMIFS('B. Despesa'!$H$5:$H$1048576,'B. Despesa'!$I$5:$I$1048576,'01 Base Realizado'!J$5,'B. Despesa'!$K$5:$K$1048576,'01 Base Realizado'!$B129)</f>
        <v>0</v>
      </c>
      <c r="K129" s="406">
        <f>SUMIFS('B. Despesa'!$H$5:$H$1048576,'B. Despesa'!$I$5:$I$1048576,'01 Base Realizado'!K$5,'B. Despesa'!$K$5:$K$1048576,'01 Base Realizado'!$B129)</f>
        <v>0</v>
      </c>
      <c r="L129" s="406">
        <f>SUMIFS('B. Despesa'!$H$5:$H$1048576,'B. Despesa'!$I$5:$I$1048576,'01 Base Realizado'!L$5,'B. Despesa'!$K$5:$K$1048576,'01 Base Realizado'!$B129)</f>
        <v>0</v>
      </c>
      <c r="M129" s="406">
        <f>SUMIFS('B. Despesa'!$H$5:$H$1048576,'B. Despesa'!$I$5:$I$1048576,'01 Base Realizado'!M$5,'B. Despesa'!$K$5:$K$1048576,'01 Base Realizado'!$B129)</f>
        <v>0</v>
      </c>
      <c r="N129" s="406">
        <f>SUMIFS('B. Despesa'!$H$5:$H$1048576,'B. Despesa'!$I$5:$I$1048576,'01 Base Realizado'!N$5,'B. Despesa'!$K$5:$K$1048576,'01 Base Realizado'!$B129)</f>
        <v>0</v>
      </c>
      <c r="O129" s="406">
        <f>SUMIFS('B. Despesa'!$H$5:$H$1048576,'B. Despesa'!$I$5:$I$1048576,'01 Base Realizado'!O$5,'B. Despesa'!$K$5:$K$1048576,'01 Base Realizado'!$B129)</f>
        <v>0</v>
      </c>
      <c r="P129" s="406">
        <f>SUMIFS('B. Despesa'!$H$5:$H$1048576,'B. Despesa'!$I$5:$I$1048576,'01 Base Realizado'!P$5,'B. Despesa'!$K$5:$K$1048576,'01 Base Realizado'!$B129)</f>
        <v>0</v>
      </c>
      <c r="Q129" s="406">
        <f>SUMIFS('B. Despesa'!$H$5:$H$1048576,'B. Despesa'!$I$5:$I$1048576,'01 Base Realizado'!Q$5,'B. Despesa'!$K$5:$K$1048576,'01 Base Realizado'!$B129)</f>
        <v>0</v>
      </c>
      <c r="R129" s="406">
        <f>SUMIFS('B. Despesa'!$H$5:$H$1048576,'B. Despesa'!$I$5:$I$1048576,'01 Base Realizado'!R$5,'B. Despesa'!$K$5:$K$1048576,'01 Base Realizado'!$B129)</f>
        <v>0</v>
      </c>
      <c r="S129" s="74"/>
      <c r="T129" s="116">
        <v>-27428.343664500004</v>
      </c>
      <c r="U129" s="1"/>
      <c r="V129" s="193">
        <v>1E-3</v>
      </c>
      <c r="W129" s="1"/>
      <c r="Y129" s="906"/>
    </row>
    <row r="130" spans="2:25" ht="15" hidden="1" customHeight="1">
      <c r="S130" s="74"/>
    </row>
    <row r="131" spans="2:25" ht="21" hidden="1">
      <c r="S131" s="74"/>
    </row>
    <row r="132" spans="2:25" ht="21" hidden="1">
      <c r="B132" s="125" t="s">
        <v>241</v>
      </c>
      <c r="C132" s="83"/>
      <c r="D132" s="84">
        <f t="shared" ref="D132:T132" si="27">SUM(D133:D134)</f>
        <v>0</v>
      </c>
      <c r="E132" s="84"/>
      <c r="F132" s="84">
        <f t="shared" si="27"/>
        <v>0</v>
      </c>
      <c r="G132" s="933"/>
      <c r="H132" s="84">
        <f t="shared" si="27"/>
        <v>0</v>
      </c>
      <c r="I132" s="933"/>
      <c r="J132" s="84">
        <f t="shared" si="27"/>
        <v>0</v>
      </c>
      <c r="K132" s="84">
        <f t="shared" si="27"/>
        <v>0</v>
      </c>
      <c r="L132" s="84">
        <f t="shared" si="27"/>
        <v>0</v>
      </c>
      <c r="M132" s="84">
        <f t="shared" si="27"/>
        <v>0</v>
      </c>
      <c r="N132" s="84">
        <f t="shared" si="27"/>
        <v>0</v>
      </c>
      <c r="O132" s="84">
        <f t="shared" si="27"/>
        <v>0</v>
      </c>
      <c r="P132" s="84">
        <f t="shared" si="27"/>
        <v>0</v>
      </c>
      <c r="Q132" s="84">
        <f t="shared" si="27"/>
        <v>0</v>
      </c>
      <c r="R132" s="84">
        <f t="shared" si="27"/>
        <v>0</v>
      </c>
      <c r="S132" s="74"/>
      <c r="T132" s="84">
        <f t="shared" si="27"/>
        <v>0</v>
      </c>
      <c r="U132" s="188"/>
      <c r="V132" s="142" t="s">
        <v>63</v>
      </c>
    </row>
    <row r="133" spans="2:25" ht="21" hidden="1">
      <c r="B133" s="190" t="s">
        <v>39</v>
      </c>
      <c r="C133" s="191" t="s">
        <v>242</v>
      </c>
      <c r="D133" s="194">
        <v>0</v>
      </c>
      <c r="E133" s="194"/>
      <c r="F133" s="194">
        <v>0</v>
      </c>
      <c r="G133" s="934"/>
      <c r="H133" s="194">
        <v>0</v>
      </c>
      <c r="I133" s="934"/>
      <c r="J133" s="194">
        <v>0</v>
      </c>
      <c r="K133" s="194">
        <v>0</v>
      </c>
      <c r="L133" s="194">
        <v>0</v>
      </c>
      <c r="M133" s="194">
        <v>0</v>
      </c>
      <c r="N133" s="194">
        <v>0</v>
      </c>
      <c r="O133" s="194">
        <v>0</v>
      </c>
      <c r="P133" s="194">
        <v>0</v>
      </c>
      <c r="Q133" s="194">
        <v>0</v>
      </c>
      <c r="R133" s="194">
        <v>0</v>
      </c>
      <c r="S133" s="74"/>
      <c r="T133" s="194">
        <f>SUM(D133:R133)</f>
        <v>0</v>
      </c>
      <c r="U133" s="1"/>
      <c r="V133" s="195">
        <v>0.05</v>
      </c>
    </row>
    <row r="134" spans="2:25" ht="21" hidden="1">
      <c r="B134" s="181"/>
      <c r="C134" s="192"/>
      <c r="D134" s="186"/>
      <c r="E134" s="186"/>
      <c r="F134" s="186"/>
      <c r="G134" s="920"/>
      <c r="H134" s="186"/>
      <c r="I134" s="920"/>
      <c r="J134" s="186"/>
      <c r="K134" s="186"/>
      <c r="L134" s="186"/>
      <c r="M134" s="186"/>
      <c r="N134" s="186"/>
      <c r="O134" s="186"/>
      <c r="P134" s="186"/>
      <c r="Q134" s="186"/>
      <c r="R134" s="186"/>
      <c r="S134" s="74"/>
      <c r="T134" s="186"/>
      <c r="U134" s="1"/>
      <c r="V134" s="76"/>
    </row>
    <row r="135" spans="2:25" ht="21" hidden="1">
      <c r="B135" s="87"/>
      <c r="C135" s="79"/>
      <c r="D135" s="156"/>
      <c r="E135" s="156"/>
      <c r="F135" s="156"/>
      <c r="G135" s="935"/>
      <c r="H135" s="156"/>
      <c r="I135" s="935"/>
      <c r="J135" s="156"/>
      <c r="K135" s="156"/>
      <c r="L135" s="156"/>
      <c r="M135" s="89"/>
      <c r="N135" s="89"/>
      <c r="O135" s="89"/>
      <c r="P135" s="89"/>
      <c r="Q135" s="89"/>
      <c r="R135" s="89"/>
      <c r="S135" s="74"/>
      <c r="T135" s="89"/>
      <c r="U135" s="1"/>
      <c r="V135" s="76"/>
    </row>
    <row r="136" spans="2:25" ht="13.5" hidden="1" customHeight="1">
      <c r="B136" s="348" t="s">
        <v>243</v>
      </c>
      <c r="C136" s="357"/>
      <c r="D136" s="345">
        <f t="shared" ref="D136:R136" si="28">SUM(D137:D138)</f>
        <v>0</v>
      </c>
      <c r="E136" s="345"/>
      <c r="F136" s="345">
        <f t="shared" si="28"/>
        <v>0</v>
      </c>
      <c r="G136" s="936"/>
      <c r="H136" s="345">
        <f t="shared" si="28"/>
        <v>0</v>
      </c>
      <c r="I136" s="936"/>
      <c r="J136" s="345">
        <f t="shared" si="28"/>
        <v>0</v>
      </c>
      <c r="K136" s="345">
        <f t="shared" si="28"/>
        <v>0</v>
      </c>
      <c r="L136" s="345">
        <f t="shared" si="28"/>
        <v>0</v>
      </c>
      <c r="M136" s="345">
        <f t="shared" si="28"/>
        <v>0</v>
      </c>
      <c r="N136" s="345">
        <f t="shared" si="28"/>
        <v>0</v>
      </c>
      <c r="O136" s="345">
        <f t="shared" si="28"/>
        <v>0</v>
      </c>
      <c r="P136" s="345">
        <f t="shared" si="28"/>
        <v>0</v>
      </c>
      <c r="Q136" s="345">
        <f t="shared" si="28"/>
        <v>0</v>
      </c>
      <c r="R136" s="345">
        <f t="shared" si="28"/>
        <v>0</v>
      </c>
      <c r="S136" s="74"/>
      <c r="T136" s="345">
        <f t="shared" ref="T136:T138" si="29">SUM(D136:R136)</f>
        <v>0</v>
      </c>
      <c r="U136" s="1"/>
      <c r="V136" s="76"/>
    </row>
    <row r="137" spans="2:25" ht="13.5" hidden="1" customHeight="1">
      <c r="B137" s="145" t="s">
        <v>244</v>
      </c>
      <c r="C137" s="146" t="s">
        <v>245</v>
      </c>
      <c r="D137" s="128">
        <v>0</v>
      </c>
      <c r="E137" s="422"/>
      <c r="F137" s="128">
        <v>0</v>
      </c>
      <c r="G137" s="907"/>
      <c r="H137" s="128">
        <v>0</v>
      </c>
      <c r="I137" s="907"/>
      <c r="J137" s="128">
        <v>0</v>
      </c>
      <c r="K137" s="128">
        <v>0</v>
      </c>
      <c r="L137" s="128">
        <v>0</v>
      </c>
      <c r="M137" s="128">
        <v>0</v>
      </c>
      <c r="N137" s="128">
        <v>0</v>
      </c>
      <c r="O137" s="128">
        <v>0</v>
      </c>
      <c r="P137" s="128">
        <v>0</v>
      </c>
      <c r="Q137" s="128">
        <v>0</v>
      </c>
      <c r="R137" s="128">
        <v>0</v>
      </c>
      <c r="S137" s="74"/>
      <c r="T137" s="128">
        <f t="shared" si="29"/>
        <v>0</v>
      </c>
      <c r="U137" s="1"/>
      <c r="V137" s="76"/>
    </row>
    <row r="138" spans="2:25" ht="13.5" hidden="1" customHeight="1">
      <c r="B138" s="181"/>
      <c r="C138" s="97"/>
      <c r="D138" s="186">
        <v>0</v>
      </c>
      <c r="E138" s="186"/>
      <c r="F138" s="186">
        <v>0</v>
      </c>
      <c r="G138" s="920"/>
      <c r="H138" s="186">
        <v>0</v>
      </c>
      <c r="I138" s="920"/>
      <c r="J138" s="186">
        <v>0</v>
      </c>
      <c r="K138" s="186">
        <v>0</v>
      </c>
      <c r="L138" s="186">
        <v>0</v>
      </c>
      <c r="M138" s="186">
        <v>0</v>
      </c>
      <c r="N138" s="186">
        <v>0</v>
      </c>
      <c r="O138" s="186">
        <v>0</v>
      </c>
      <c r="P138" s="186">
        <v>0</v>
      </c>
      <c r="Q138" s="186">
        <v>0</v>
      </c>
      <c r="R138" s="186">
        <v>0</v>
      </c>
      <c r="S138" s="74"/>
      <c r="T138" s="186">
        <f t="shared" si="29"/>
        <v>0</v>
      </c>
      <c r="U138" s="1"/>
      <c r="V138" s="76"/>
    </row>
    <row r="139" spans="2:25" ht="4.5" hidden="1" customHeight="1">
      <c r="B139" s="87"/>
      <c r="C139" s="76"/>
      <c r="D139" s="89"/>
      <c r="E139" s="89"/>
      <c r="F139" s="89"/>
      <c r="G139" s="937"/>
      <c r="H139" s="89"/>
      <c r="I139" s="937"/>
      <c r="J139" s="89"/>
      <c r="K139" s="89"/>
      <c r="L139" s="89"/>
      <c r="M139" s="89"/>
      <c r="N139" s="89"/>
      <c r="O139" s="89"/>
      <c r="P139" s="89"/>
      <c r="Q139" s="89"/>
      <c r="R139" s="89"/>
      <c r="S139" s="74"/>
      <c r="T139" s="89"/>
      <c r="U139" s="1"/>
      <c r="V139" s="76"/>
    </row>
    <row r="140" spans="2:25" ht="13.5" hidden="1" customHeight="1">
      <c r="B140" s="401" t="s">
        <v>246</v>
      </c>
      <c r="C140" s="358"/>
      <c r="D140" s="403">
        <f t="shared" ref="D140:R140" si="30">SUM(D141:D145)</f>
        <v>0</v>
      </c>
      <c r="E140" s="903"/>
      <c r="F140" s="403">
        <f t="shared" si="30"/>
        <v>0</v>
      </c>
      <c r="G140" s="938"/>
      <c r="H140" s="403">
        <f t="shared" si="30"/>
        <v>0</v>
      </c>
      <c r="I140" s="938"/>
      <c r="J140" s="403">
        <f t="shared" si="30"/>
        <v>0</v>
      </c>
      <c r="K140" s="403">
        <f t="shared" si="30"/>
        <v>0</v>
      </c>
      <c r="L140" s="403">
        <f t="shared" si="30"/>
        <v>0</v>
      </c>
      <c r="M140" s="403">
        <f t="shared" si="30"/>
        <v>0</v>
      </c>
      <c r="N140" s="403">
        <f t="shared" si="30"/>
        <v>0</v>
      </c>
      <c r="O140" s="403">
        <f t="shared" si="30"/>
        <v>0</v>
      </c>
      <c r="P140" s="403">
        <f t="shared" si="30"/>
        <v>0</v>
      </c>
      <c r="Q140" s="403">
        <f t="shared" si="30"/>
        <v>0</v>
      </c>
      <c r="R140" s="403">
        <f t="shared" si="30"/>
        <v>0</v>
      </c>
      <c r="S140" s="74"/>
      <c r="T140" s="403">
        <f t="shared" ref="T140:T144" si="31">SUM(D140:R140)</f>
        <v>0</v>
      </c>
      <c r="U140" s="1"/>
      <c r="V140" s="76"/>
    </row>
    <row r="141" spans="2:25" ht="13.5" hidden="1" customHeight="1">
      <c r="B141" s="399"/>
      <c r="C141" s="400"/>
      <c r="D141" s="402"/>
      <c r="E141" s="402"/>
      <c r="F141" s="402"/>
      <c r="G141" s="939"/>
      <c r="H141" s="402"/>
      <c r="I141" s="939"/>
      <c r="J141" s="402"/>
      <c r="K141" s="402"/>
      <c r="L141" s="402"/>
      <c r="M141" s="402"/>
      <c r="N141" s="402"/>
      <c r="O141" s="402"/>
      <c r="P141" s="402"/>
      <c r="Q141" s="402"/>
      <c r="R141" s="402"/>
      <c r="S141" s="74"/>
      <c r="T141" s="184">
        <f t="shared" si="31"/>
        <v>0</v>
      </c>
      <c r="U141" s="1"/>
      <c r="V141" s="76"/>
    </row>
    <row r="142" spans="2:25" ht="13.5" hidden="1" customHeight="1">
      <c r="B142" s="397" t="s">
        <v>247</v>
      </c>
      <c r="C142" s="169" t="s">
        <v>248</v>
      </c>
      <c r="D142" s="398">
        <v>0</v>
      </c>
      <c r="E142" s="398"/>
      <c r="F142" s="398">
        <v>0</v>
      </c>
      <c r="G142" s="940"/>
      <c r="H142" s="398">
        <v>0</v>
      </c>
      <c r="I142" s="940"/>
      <c r="J142" s="398">
        <v>0</v>
      </c>
      <c r="K142" s="398">
        <v>0</v>
      </c>
      <c r="L142" s="398">
        <v>0</v>
      </c>
      <c r="M142" s="398">
        <v>0</v>
      </c>
      <c r="N142" s="398">
        <v>0</v>
      </c>
      <c r="O142" s="398">
        <v>0</v>
      </c>
      <c r="P142" s="398">
        <v>0</v>
      </c>
      <c r="Q142" s="398">
        <v>0</v>
      </c>
      <c r="R142" s="398">
        <v>0</v>
      </c>
      <c r="S142" s="74"/>
      <c r="T142" s="196">
        <f t="shared" si="31"/>
        <v>0</v>
      </c>
      <c r="U142" s="1"/>
      <c r="V142" s="76"/>
    </row>
    <row r="143" spans="2:25" ht="13.5" hidden="1" customHeight="1">
      <c r="B143" s="197" t="s">
        <v>249</v>
      </c>
      <c r="C143" s="178" t="s">
        <v>250</v>
      </c>
      <c r="D143" s="196">
        <v>0</v>
      </c>
      <c r="E143" s="196"/>
      <c r="F143" s="196">
        <v>0</v>
      </c>
      <c r="G143" s="941"/>
      <c r="H143" s="196">
        <v>0</v>
      </c>
      <c r="I143" s="941"/>
      <c r="J143" s="196">
        <v>0</v>
      </c>
      <c r="K143" s="196">
        <v>0</v>
      </c>
      <c r="L143" s="196">
        <v>0</v>
      </c>
      <c r="M143" s="196">
        <v>0</v>
      </c>
      <c r="N143" s="196">
        <v>0</v>
      </c>
      <c r="O143" s="196">
        <v>0</v>
      </c>
      <c r="P143" s="196">
        <v>0</v>
      </c>
      <c r="Q143" s="196">
        <v>0</v>
      </c>
      <c r="R143" s="196">
        <v>0</v>
      </c>
      <c r="S143" s="74"/>
      <c r="T143" s="198">
        <f t="shared" si="31"/>
        <v>0</v>
      </c>
      <c r="U143" s="1"/>
      <c r="V143" s="76"/>
    </row>
    <row r="144" spans="2:25" ht="13.5" hidden="1" customHeight="1">
      <c r="B144" s="157" t="s">
        <v>251</v>
      </c>
      <c r="C144" s="170" t="s">
        <v>252</v>
      </c>
      <c r="D144" s="196">
        <v>0</v>
      </c>
      <c r="E144" s="196"/>
      <c r="F144" s="196">
        <v>0</v>
      </c>
      <c r="G144" s="941"/>
      <c r="H144" s="196">
        <v>0</v>
      </c>
      <c r="I144" s="941"/>
      <c r="J144" s="196">
        <v>0</v>
      </c>
      <c r="K144" s="196">
        <v>0</v>
      </c>
      <c r="L144" s="196">
        <v>0</v>
      </c>
      <c r="M144" s="196">
        <v>0</v>
      </c>
      <c r="N144" s="196">
        <v>0</v>
      </c>
      <c r="O144" s="196">
        <v>0</v>
      </c>
      <c r="P144" s="196">
        <v>0</v>
      </c>
      <c r="Q144" s="196">
        <v>0</v>
      </c>
      <c r="R144" s="196">
        <v>0</v>
      </c>
      <c r="S144" s="74"/>
      <c r="T144" s="196">
        <f t="shared" si="31"/>
        <v>0</v>
      </c>
      <c r="U144" s="1"/>
      <c r="V144" s="76"/>
    </row>
    <row r="145" spans="2:20" ht="15" customHeight="1">
      <c r="S145" s="74"/>
    </row>
    <row r="146" spans="2:20" ht="15" customHeight="1">
      <c r="S146" s="74"/>
    </row>
    <row r="147" spans="2:20" ht="13.5" hidden="1" customHeight="1">
      <c r="B147" s="87" t="s">
        <v>47</v>
      </c>
      <c r="C147" s="76"/>
      <c r="D147" s="88">
        <f>D10+D122+D132+D19+D126+D116+D41+D67+D112+D80+D97+D28+D136+D140</f>
        <v>-117558.86769999997</v>
      </c>
      <c r="E147" s="88"/>
      <c r="F147" s="88">
        <f>F10+F122+F132+F19+F126+F116+F41+F67+F112+F80+F97+F28+F136+F140</f>
        <v>-90069.86820000007</v>
      </c>
      <c r="G147" s="921"/>
      <c r="H147" s="88">
        <f>H10+H122+H132+H19+H126+H116+H41+H67+H112+H80+H97+H28+H136+H140</f>
        <v>-137576.47409999993</v>
      </c>
      <c r="I147" s="921"/>
      <c r="J147" s="88">
        <f t="shared" ref="J147:R147" si="32">J10+J122+J132+J19+J126+J116+J41+J67+J112+J80+J97+J28+J136+J140</f>
        <v>0</v>
      </c>
      <c r="K147" s="88">
        <f t="shared" si="32"/>
        <v>0</v>
      </c>
      <c r="L147" s="88">
        <f t="shared" si="32"/>
        <v>0</v>
      </c>
      <c r="M147" s="88">
        <f t="shared" si="32"/>
        <v>0</v>
      </c>
      <c r="N147" s="88">
        <f t="shared" si="32"/>
        <v>0</v>
      </c>
      <c r="O147" s="88">
        <f t="shared" si="32"/>
        <v>0</v>
      </c>
      <c r="P147" s="88">
        <f t="shared" si="32"/>
        <v>0</v>
      </c>
      <c r="Q147" s="88">
        <f t="shared" si="32"/>
        <v>0</v>
      </c>
      <c r="R147" s="88">
        <f t="shared" si="32"/>
        <v>0</v>
      </c>
      <c r="S147" s="74"/>
      <c r="T147" s="101">
        <f>SUM(D147:R147)</f>
        <v>-345205.20999999996</v>
      </c>
    </row>
    <row r="148" spans="2:20" ht="13.5" hidden="1" customHeight="1">
      <c r="B148" s="87"/>
      <c r="C148" s="76"/>
      <c r="D148" s="88">
        <f>'03- BD x RE 2026'!D64</f>
        <v>8912.9742311156224</v>
      </c>
      <c r="E148" s="88"/>
      <c r="F148" s="88">
        <f>'03- BD x RE 2026'!G64</f>
        <v>55308.988070765045</v>
      </c>
      <c r="G148" s="921"/>
      <c r="H148" s="88">
        <f>'03- BD x RE 2026'!J64</f>
        <v>88712.638070765068</v>
      </c>
      <c r="I148" s="921"/>
      <c r="J148" s="88">
        <f>'03- BD x RE 2026'!M64</f>
        <v>263268.378070765</v>
      </c>
      <c r="K148" s="88">
        <f>'03- BD x RE 2026'!P64</f>
        <v>301885.80307076505</v>
      </c>
      <c r="L148" s="88">
        <f>'03- BD x RE 2026'!S64</f>
        <v>314629.55332076503</v>
      </c>
      <c r="M148" s="88">
        <f>'03- BD x RE 2026'!V64</f>
        <v>277626.71930076508</v>
      </c>
      <c r="N148" s="88">
        <f>'03- BD x RE 2026'!Y64</f>
        <v>299753.34886226495</v>
      </c>
      <c r="O148" s="88">
        <f>'03- BD x RE 2026'!AB64</f>
        <v>320886.30990184005</v>
      </c>
      <c r="P148" s="88">
        <f>'03- BD x RE 2026'!AE64</f>
        <v>343075.91899339383</v>
      </c>
      <c r="Q148" s="88">
        <f>'03- BD x RE 2026'!AH64</f>
        <v>345735.73690262</v>
      </c>
      <c r="R148" s="88">
        <f>'03- BD x RE 2026'!AK64</f>
        <v>324203.65646102728</v>
      </c>
      <c r="S148" s="74"/>
      <c r="T148" s="101">
        <f t="shared" ref="T148" si="33">SUM(D148:R148)</f>
        <v>2944000.0252568522</v>
      </c>
    </row>
    <row r="149" spans="2:20" ht="13.5" hidden="1" customHeight="1">
      <c r="B149" s="87"/>
      <c r="C149" s="76"/>
      <c r="D149" s="89">
        <f t="shared" ref="D149:R149" si="34">D147-D148</f>
        <v>-126471.8419311156</v>
      </c>
      <c r="E149" s="89"/>
      <c r="F149" s="89">
        <f t="shared" si="34"/>
        <v>-145378.85627076513</v>
      </c>
      <c r="G149" s="937"/>
      <c r="H149" s="89">
        <f t="shared" si="34"/>
        <v>-226289.112170765</v>
      </c>
      <c r="I149" s="937"/>
      <c r="J149" s="89">
        <f t="shared" si="34"/>
        <v>-263268.378070765</v>
      </c>
      <c r="K149" s="89">
        <f t="shared" si="34"/>
        <v>-301885.80307076505</v>
      </c>
      <c r="L149" s="89">
        <f t="shared" si="34"/>
        <v>-314629.55332076503</v>
      </c>
      <c r="M149" s="89">
        <f t="shared" si="34"/>
        <v>-277626.71930076508</v>
      </c>
      <c r="N149" s="89">
        <f t="shared" si="34"/>
        <v>-299753.34886226495</v>
      </c>
      <c r="O149" s="89">
        <f t="shared" si="34"/>
        <v>-320886.30990184005</v>
      </c>
      <c r="P149" s="89">
        <f t="shared" si="34"/>
        <v>-343075.91899339383</v>
      </c>
      <c r="Q149" s="89">
        <f t="shared" si="34"/>
        <v>-345735.73690262</v>
      </c>
      <c r="R149" s="89">
        <f t="shared" si="34"/>
        <v>-324203.65646102728</v>
      </c>
      <c r="S149" s="74"/>
      <c r="T149" s="89">
        <f>SUM(D149:R149)</f>
        <v>-3289205.2352568521</v>
      </c>
    </row>
    <row r="150" spans="2:20" ht="12.75" hidden="1" customHeight="1">
      <c r="B150" s="87"/>
      <c r="C150" s="76"/>
      <c r="D150" s="89"/>
      <c r="E150" s="89"/>
      <c r="F150" s="89"/>
      <c r="G150" s="937"/>
      <c r="H150" s="89"/>
      <c r="I150" s="937"/>
      <c r="J150" s="89"/>
      <c r="K150" s="89"/>
      <c r="L150" s="89"/>
      <c r="M150" s="89"/>
      <c r="N150" s="89"/>
      <c r="O150" s="89"/>
      <c r="P150" s="89"/>
      <c r="Q150" s="89"/>
      <c r="R150" s="89"/>
      <c r="S150" s="74"/>
      <c r="T150" s="89"/>
    </row>
    <row r="151" spans="2:20" ht="13.5" hidden="1" customHeight="1">
      <c r="B151" s="363" t="s">
        <v>253</v>
      </c>
      <c r="C151" s="364"/>
      <c r="D151" s="365"/>
      <c r="E151" s="365"/>
      <c r="F151" s="365"/>
      <c r="G151" s="942"/>
      <c r="H151" s="365"/>
      <c r="I151" s="942"/>
      <c r="J151" s="365"/>
      <c r="K151" s="365"/>
      <c r="L151" s="365"/>
      <c r="M151" s="365"/>
      <c r="N151" s="365"/>
      <c r="O151" s="365"/>
      <c r="P151" s="365"/>
      <c r="Q151" s="365"/>
      <c r="R151" s="365"/>
      <c r="S151" s="74"/>
      <c r="T151" s="89"/>
    </row>
    <row r="152" spans="2:20" ht="13.5" hidden="1" customHeight="1">
      <c r="B152" s="190" t="s">
        <v>254</v>
      </c>
      <c r="C152" s="359">
        <v>0.08</v>
      </c>
      <c r="D152" s="184">
        <f>D11*$C$152</f>
        <v>16929.1368</v>
      </c>
      <c r="E152" s="184"/>
      <c r="F152" s="184">
        <f>F11*$C$152</f>
        <v>20814.677599999999</v>
      </c>
      <c r="G152" s="943"/>
      <c r="H152" s="184">
        <f>H11*$C$152</f>
        <v>32158.871200000001</v>
      </c>
      <c r="I152" s="943"/>
      <c r="J152" s="184">
        <f t="shared" ref="J152:R152" si="35">J11*$C$152</f>
        <v>0</v>
      </c>
      <c r="K152" s="184">
        <f t="shared" si="35"/>
        <v>0</v>
      </c>
      <c r="L152" s="184">
        <f t="shared" si="35"/>
        <v>0</v>
      </c>
      <c r="M152" s="184">
        <f t="shared" si="35"/>
        <v>0</v>
      </c>
      <c r="N152" s="184">
        <f t="shared" si="35"/>
        <v>0</v>
      </c>
      <c r="O152" s="184">
        <f t="shared" si="35"/>
        <v>0</v>
      </c>
      <c r="P152" s="184">
        <f t="shared" si="35"/>
        <v>0</v>
      </c>
      <c r="Q152" s="184">
        <f t="shared" si="35"/>
        <v>0</v>
      </c>
      <c r="R152" s="184">
        <f t="shared" si="35"/>
        <v>0</v>
      </c>
      <c r="S152" s="74"/>
      <c r="T152" s="89"/>
    </row>
    <row r="153" spans="2:20" ht="13.5" hidden="1" customHeight="1">
      <c r="B153" s="360" t="s">
        <v>255</v>
      </c>
      <c r="C153" s="361">
        <v>20000</v>
      </c>
      <c r="D153" s="159">
        <f>D152-$C$153</f>
        <v>-3070.8631999999998</v>
      </c>
      <c r="E153" s="159"/>
      <c r="F153" s="159">
        <f t="shared" ref="F153:R153" si="36">F152-$C$153</f>
        <v>814.67759999999907</v>
      </c>
      <c r="G153" s="944"/>
      <c r="H153" s="159">
        <f t="shared" si="36"/>
        <v>12158.871200000001</v>
      </c>
      <c r="I153" s="944"/>
      <c r="J153" s="159">
        <f t="shared" si="36"/>
        <v>-20000</v>
      </c>
      <c r="K153" s="159">
        <f t="shared" si="36"/>
        <v>-20000</v>
      </c>
      <c r="L153" s="159">
        <f t="shared" si="36"/>
        <v>-20000</v>
      </c>
      <c r="M153" s="159">
        <f t="shared" si="36"/>
        <v>-20000</v>
      </c>
      <c r="N153" s="159">
        <f t="shared" si="36"/>
        <v>-20000</v>
      </c>
      <c r="O153" s="159">
        <f t="shared" si="36"/>
        <v>-20000</v>
      </c>
      <c r="P153" s="159">
        <f t="shared" si="36"/>
        <v>-20000</v>
      </c>
      <c r="Q153" s="159">
        <f t="shared" si="36"/>
        <v>-20000</v>
      </c>
      <c r="R153" s="159">
        <f t="shared" si="36"/>
        <v>-20000</v>
      </c>
      <c r="S153" s="74"/>
      <c r="T153" s="89"/>
    </row>
    <row r="154" spans="2:20" ht="21" hidden="1">
      <c r="B154" s="119" t="s">
        <v>256</v>
      </c>
      <c r="C154" s="362">
        <v>0.1</v>
      </c>
      <c r="D154" s="121">
        <f>IF(D153&gt;=1,D153*$C$154,0)</f>
        <v>0</v>
      </c>
      <c r="E154" s="121"/>
      <c r="F154" s="121">
        <f t="shared" ref="F154:R154" si="37">IF(F153&gt;=1,F153*$C$154,0)</f>
        <v>81.467759999999913</v>
      </c>
      <c r="G154" s="945"/>
      <c r="H154" s="121">
        <f t="shared" si="37"/>
        <v>1215.8871200000001</v>
      </c>
      <c r="I154" s="945"/>
      <c r="J154" s="121">
        <f t="shared" si="37"/>
        <v>0</v>
      </c>
      <c r="K154" s="121">
        <f t="shared" si="37"/>
        <v>0</v>
      </c>
      <c r="L154" s="121">
        <f t="shared" si="37"/>
        <v>0</v>
      </c>
      <c r="M154" s="121">
        <f t="shared" si="37"/>
        <v>0</v>
      </c>
      <c r="N154" s="121">
        <f t="shared" si="37"/>
        <v>0</v>
      </c>
      <c r="O154" s="121">
        <f t="shared" si="37"/>
        <v>0</v>
      </c>
      <c r="P154" s="121">
        <f t="shared" si="37"/>
        <v>0</v>
      </c>
      <c r="Q154" s="121">
        <f t="shared" si="37"/>
        <v>0</v>
      </c>
      <c r="R154" s="121">
        <f t="shared" si="37"/>
        <v>0</v>
      </c>
      <c r="S154" s="74"/>
      <c r="T154" s="89"/>
    </row>
    <row r="155" spans="2:20" ht="21" hidden="1">
      <c r="S155" s="74"/>
    </row>
    <row r="156" spans="2:20" ht="21" hidden="1">
      <c r="S156" s="74"/>
    </row>
    <row r="157" spans="2:20" ht="21">
      <c r="S157" s="74"/>
    </row>
    <row r="158" spans="2:20" ht="15" customHeight="1">
      <c r="S158" s="74"/>
    </row>
  </sheetData>
  <mergeCells count="2">
    <mergeCell ref="D1:T1"/>
    <mergeCell ref="V116:W116"/>
  </mergeCells>
  <conditionalFormatting sqref="E42:E60 E73:E75 E98:E111 E113:E114 E77:E79 E117:E120 E123:E124 E127:E129 E68:E71 E81:E96">
    <cfRule type="colorScale" priority="4">
      <colorScale>
        <cfvo type="min"/>
        <cfvo type="percentile" val="50"/>
        <cfvo type="max"/>
        <color rgb="FF63BE7B"/>
        <color rgb="FFFFEB84"/>
        <color rgb="FFF8696B"/>
      </colorScale>
    </cfRule>
  </conditionalFormatting>
  <conditionalFormatting sqref="G42:G60 G73:G75 G98:G111 G113:G114 G127:G129 G77:G79 G117:G120 G123:G124 G68:G71 G81:G96">
    <cfRule type="colorScale" priority="3">
      <colorScale>
        <cfvo type="min"/>
        <cfvo type="percentile" val="50"/>
        <cfvo type="max"/>
        <color rgb="FF63BE7B"/>
        <color rgb="FFFFEB84"/>
        <color rgb="FFF8696B"/>
      </colorScale>
    </cfRule>
  </conditionalFormatting>
  <conditionalFormatting sqref="I42:I60 I73:I75 I98:I111 I113:I114 I127:I129 I77:I79 I117:I120 I68:I71 I81:I96">
    <cfRule type="colorScale" priority="2">
      <colorScale>
        <cfvo type="min"/>
        <cfvo type="percentile" val="50"/>
        <cfvo type="max"/>
        <color rgb="FF63BE7B"/>
        <color rgb="FFFFEB84"/>
        <color rgb="FFF8696B"/>
      </colorScale>
    </cfRule>
  </conditionalFormatting>
  <conditionalFormatting sqref="I123">
    <cfRule type="colorScale" priority="1">
      <colorScale>
        <cfvo type="min"/>
        <cfvo type="percentile" val="50"/>
        <cfvo type="max"/>
        <color rgb="FF63BE7B"/>
        <color rgb="FFFFEB84"/>
        <color rgb="FFF8696B"/>
      </colorScale>
    </cfRule>
  </conditionalFormatting>
  <hyperlinks>
    <hyperlink ref="B95" location="'Prestadores de Serviço PJ'!A1" display="Prestação de Serviço Pessoa Jurídica OP" xr:uid="{6F8ECD29-56DF-4B84-8D9C-5433C83CD4EE}"/>
  </hyperlinks>
  <printOptions horizontalCentered="1" verticalCentered="1"/>
  <pageMargins left="0.79000000000000015" right="0.79000000000000015" top="0.39000000000000007" bottom="0.39000000000000007" header="0" footer="0"/>
  <pageSetup paperSize="9" scale="55" orientation="landscape" r:id="rId1"/>
  <ignoredErrors>
    <ignoredError sqref="H98:H111 F13:F14 H14 H11 F42:F66 H29:H33 F29:F33 H73:H75 F88:F96 H88:H96 F117:F121 H117:H121 H127 E76:H80 F73:F75 E72:H72 F123:F127 E122:I122 E123:E124 G123:I124 G112:H114 E116:H116 E112:E114 F98:F114 E97:H97 E67:G70 H42:H54 F71:H71 F128:H129 E126 G126:I126 H81:H86 F81:F86 F87:H87 H57:H70 H55:H56"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2399-4752-4543-9C17-68EAC656B8A8}">
  <sheetPr>
    <tabColor theme="6" tint="-0.249977111117893"/>
  </sheetPr>
  <dimension ref="A1:AQ32"/>
  <sheetViews>
    <sheetView showGridLines="0" topLeftCell="A3" zoomScaleNormal="100" workbookViewId="0">
      <pane xSplit="3" ySplit="6" topLeftCell="D11" activePane="bottomRight" state="frozen"/>
      <selection activeCell="A3" sqref="A3"/>
      <selection pane="topRight" activeCell="D3" sqref="D3"/>
      <selection pane="bottomLeft" activeCell="A9" sqref="A9"/>
      <selection pane="bottomRight" activeCell="X23" sqref="X23"/>
    </sheetView>
  </sheetViews>
  <sheetFormatPr defaultColWidth="12.5546875" defaultRowHeight="15" customHeight="1" outlineLevelCol="1"/>
  <cols>
    <col min="1" max="1" width="4.109375" style="517" customWidth="1"/>
    <col min="2" max="2" width="30.109375" customWidth="1"/>
    <col min="3" max="3" width="0.44140625" customWidth="1"/>
    <col min="4" max="4" width="12.6640625" customWidth="1"/>
    <col min="5" max="5" width="12.109375" bestFit="1" customWidth="1"/>
    <col min="6" max="6" width="7.6640625" hidden="1" customWidth="1"/>
    <col min="7" max="8" width="5.109375" hidden="1" customWidth="1"/>
    <col min="9" max="9" width="0.33203125" customWidth="1"/>
    <col min="10" max="10" width="12.109375" bestFit="1" customWidth="1"/>
    <col min="11" max="11" width="12.33203125" customWidth="1"/>
    <col min="12" max="12" width="0.33203125" customWidth="1"/>
    <col min="13" max="13" width="12.109375" bestFit="1" customWidth="1"/>
    <col min="14" max="14" width="12.5546875" customWidth="1"/>
    <col min="15" max="15" width="1.33203125" customWidth="1"/>
    <col min="16" max="17" width="11.33203125" customWidth="1"/>
    <col min="18" max="18" width="0.33203125" customWidth="1"/>
    <col min="19" max="19" width="0.6640625" customWidth="1"/>
    <col min="20" max="20" width="13.33203125" hidden="1" customWidth="1" outlineLevel="1"/>
    <col min="21" max="21" width="14.5546875" hidden="1" customWidth="1" outlineLevel="1"/>
    <col min="22" max="22" width="14.44140625" hidden="1" customWidth="1" outlineLevel="1"/>
    <col min="23" max="23" width="0.6640625" customWidth="1" collapsed="1"/>
    <col min="24" max="24" width="11.88671875" customWidth="1"/>
    <col min="25" max="25" width="73.6640625" hidden="1" customWidth="1"/>
    <col min="26" max="41" width="8.5546875" customWidth="1"/>
  </cols>
  <sheetData>
    <row r="1" spans="2:27" s="517" customFormat="1" ht="13.2">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row>
    <row r="2" spans="2:27" s="517" customFormat="1" ht="13.2">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row>
    <row r="3" spans="2:27" s="517" customFormat="1" ht="11.1" customHeight="1">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row>
    <row r="4" spans="2:27" ht="13.2">
      <c r="B4" s="1011" t="s">
        <v>743</v>
      </c>
      <c r="C4" s="1011"/>
      <c r="D4" s="1011"/>
      <c r="E4" s="1011"/>
      <c r="F4" s="1011"/>
      <c r="G4" s="1011"/>
      <c r="H4" s="1011"/>
      <c r="I4" s="1011"/>
      <c r="J4" s="1011"/>
      <c r="K4" s="1011"/>
      <c r="L4" s="1011"/>
      <c r="M4" s="1011"/>
      <c r="N4" s="1011"/>
      <c r="O4" s="1011"/>
      <c r="P4" s="1011"/>
      <c r="Q4" s="1011"/>
      <c r="R4" s="1011"/>
      <c r="S4" s="1011"/>
      <c r="T4" s="1011"/>
      <c r="U4" s="1011"/>
      <c r="V4" s="1011"/>
      <c r="W4" s="1011"/>
      <c r="X4" s="1011"/>
    </row>
    <row r="5" spans="2:27" ht="3.9" customHeight="1">
      <c r="B5" s="878"/>
      <c r="C5" s="823"/>
      <c r="D5" s="823"/>
      <c r="E5" s="823"/>
      <c r="F5" s="823"/>
      <c r="G5" s="823"/>
      <c r="H5" s="823"/>
      <c r="I5" s="823"/>
      <c r="J5" s="823"/>
      <c r="K5" s="823"/>
      <c r="L5" s="823"/>
      <c r="M5" s="823"/>
      <c r="N5" s="823"/>
      <c r="O5" s="823"/>
      <c r="P5" s="823"/>
      <c r="Q5" s="823"/>
      <c r="R5" s="823"/>
      <c r="S5" s="823"/>
      <c r="T5" s="823"/>
      <c r="U5" s="823"/>
      <c r="V5" s="823"/>
      <c r="W5" s="823"/>
      <c r="X5" s="823"/>
    </row>
    <row r="6" spans="2:27" ht="3.6" customHeight="1">
      <c r="B6" s="550"/>
      <c r="C6" s="550"/>
      <c r="D6" s="550"/>
      <c r="E6" s="550"/>
      <c r="F6" s="550"/>
      <c r="G6" s="550"/>
      <c r="H6" s="550"/>
      <c r="I6" s="550"/>
      <c r="J6" s="550"/>
      <c r="K6" s="550"/>
      <c r="L6" s="550"/>
      <c r="M6" s="550"/>
      <c r="N6" s="550"/>
      <c r="O6" s="822"/>
      <c r="P6" s="550"/>
      <c r="Q6" s="550"/>
      <c r="R6" s="550"/>
      <c r="S6" s="550"/>
      <c r="T6" s="550"/>
      <c r="U6" s="550"/>
      <c r="V6" s="550"/>
      <c r="W6" s="550"/>
      <c r="X6" s="550"/>
    </row>
    <row r="7" spans="2:27" ht="13.8">
      <c r="B7" s="681"/>
      <c r="C7" s="1"/>
      <c r="D7" s="880" t="s">
        <v>795</v>
      </c>
      <c r="E7" s="876" t="s">
        <v>794</v>
      </c>
      <c r="F7" s="684"/>
      <c r="G7" s="1"/>
      <c r="H7" s="1"/>
      <c r="I7" s="1"/>
      <c r="J7" s="880" t="s">
        <v>795</v>
      </c>
      <c r="K7" s="561" t="s">
        <v>794</v>
      </c>
      <c r="L7" s="1"/>
      <c r="M7" s="880" t="s">
        <v>795</v>
      </c>
      <c r="N7" s="877" t="s">
        <v>794</v>
      </c>
      <c r="O7" s="822"/>
      <c r="P7" s="883" t="s">
        <v>2337</v>
      </c>
      <c r="Q7" s="683" t="s">
        <v>2206</v>
      </c>
      <c r="R7" s="1"/>
      <c r="S7" s="1"/>
      <c r="T7" s="1012" t="s">
        <v>746</v>
      </c>
      <c r="U7" s="1013"/>
      <c r="V7" s="1013"/>
      <c r="W7" s="1"/>
      <c r="X7" s="683" t="s">
        <v>2441</v>
      </c>
      <c r="Y7" s="904" t="s">
        <v>2338</v>
      </c>
    </row>
    <row r="8" spans="2:27" ht="13.8">
      <c r="B8" s="681" t="s">
        <v>744</v>
      </c>
      <c r="C8" s="1"/>
      <c r="D8" s="881" t="s">
        <v>798</v>
      </c>
      <c r="E8" s="563" t="s">
        <v>799</v>
      </c>
      <c r="F8" s="561" t="s">
        <v>747</v>
      </c>
      <c r="G8" s="233"/>
      <c r="H8" s="1"/>
      <c r="I8" s="1"/>
      <c r="J8" s="881" t="s">
        <v>2202</v>
      </c>
      <c r="K8" s="561" t="s">
        <v>2203</v>
      </c>
      <c r="L8" s="1"/>
      <c r="M8" s="881" t="s">
        <v>2204</v>
      </c>
      <c r="N8" s="877" t="s">
        <v>2205</v>
      </c>
      <c r="O8" s="822"/>
      <c r="P8" s="881" t="s">
        <v>2440</v>
      </c>
      <c r="Q8" s="561" t="s">
        <v>2440</v>
      </c>
      <c r="R8" s="233"/>
      <c r="S8" s="233"/>
      <c r="T8" s="562" t="s">
        <v>2207</v>
      </c>
      <c r="U8" s="562" t="s">
        <v>2208</v>
      </c>
      <c r="V8" s="562" t="s">
        <v>2209</v>
      </c>
      <c r="W8" s="233"/>
      <c r="X8" s="562" t="s">
        <v>2440</v>
      </c>
      <c r="Y8" s="905" t="s">
        <v>2339</v>
      </c>
    </row>
    <row r="9" spans="2:27" ht="13.8">
      <c r="B9" s="551" t="s">
        <v>22</v>
      </c>
      <c r="C9" s="552"/>
      <c r="D9" s="884">
        <f>-'03- BD x RE 2026'!BH27</f>
        <v>0.32211037834085388</v>
      </c>
      <c r="E9" s="884">
        <f>-'03- BD x RE 2026'!BI27</f>
        <v>0.20728176754343805</v>
      </c>
      <c r="F9" s="884">
        <f t="shared" ref="F9:F17" si="0">E9</f>
        <v>0.20728176754343805</v>
      </c>
      <c r="G9" s="885"/>
      <c r="H9" s="886"/>
      <c r="I9" s="886"/>
      <c r="J9" s="884">
        <f>-'03- BD x RE 2026'!BK27</f>
        <v>0.32</v>
      </c>
      <c r="K9" s="884">
        <f>-'03- BD x RE 2026'!BL27</f>
        <v>0.30320636757238789</v>
      </c>
      <c r="L9" s="886"/>
      <c r="M9" s="884">
        <f>-'03- BD x RE 2026'!BN27</f>
        <v>0.3215380918048546</v>
      </c>
      <c r="N9" s="884">
        <f>-'03- BD x RE 2026'!BO27</f>
        <v>0.21433755920091457</v>
      </c>
      <c r="O9" s="822"/>
      <c r="P9" s="887">
        <f>AVERAGE(D9,J9,M9)</f>
        <v>0.32121615671523618</v>
      </c>
      <c r="Q9" s="887">
        <f>AVERAGE(E9,K9,N9)</f>
        <v>0.24160856477224682</v>
      </c>
      <c r="R9" s="553"/>
      <c r="S9" s="553"/>
      <c r="T9" s="891">
        <f t="shared" ref="T9:T17" si="1">E9-D9</f>
        <v>-0.11482861079741583</v>
      </c>
      <c r="U9" s="891">
        <f>K9-J9</f>
        <v>-1.6793632427612115E-2</v>
      </c>
      <c r="V9" s="891">
        <f>N9-M9</f>
        <v>-0.10720053260394002</v>
      </c>
      <c r="W9" s="890"/>
      <c r="X9" s="891">
        <f>Q9-P9</f>
        <v>-7.9607591942989359E-2</v>
      </c>
      <c r="Y9" s="896" t="s">
        <v>2340</v>
      </c>
    </row>
    <row r="10" spans="2:27" ht="13.8">
      <c r="B10" s="554" t="s">
        <v>94</v>
      </c>
      <c r="C10" s="552"/>
      <c r="D10" s="888">
        <f>-'03- BD x RE 2026'!BH36</f>
        <v>0.23731057672345493</v>
      </c>
      <c r="E10" s="888">
        <f>-'03- BD x RE 2026'!BI36</f>
        <v>0.2371887668084737</v>
      </c>
      <c r="F10" s="888">
        <f t="shared" si="0"/>
        <v>0.2371887668084737</v>
      </c>
      <c r="G10" s="885"/>
      <c r="H10" s="886"/>
      <c r="I10" s="886"/>
      <c r="J10" s="888">
        <f>-'03- BD x RE 2026'!BK36</f>
        <v>0.16373677622360541</v>
      </c>
      <c r="K10" s="888">
        <f>-'03- BD x RE 2026'!BL36</f>
        <v>0.17116980122349215</v>
      </c>
      <c r="L10" s="886"/>
      <c r="M10" s="888">
        <f>-'03- BD x RE 2026'!BN36</f>
        <v>0.15358702668453988</v>
      </c>
      <c r="N10" s="888">
        <f>-'03- BD x RE 2026'!BO36</f>
        <v>0.15419607568202334</v>
      </c>
      <c r="O10" s="822"/>
      <c r="P10" s="887">
        <f t="shared" ref="P10:P20" si="2">AVERAGE(D10,J10,M10)</f>
        <v>0.18487812654386673</v>
      </c>
      <c r="Q10" s="887">
        <f t="shared" ref="Q10:Q17" si="3">AVERAGE(E10,K10,N10)</f>
        <v>0.18751821457132975</v>
      </c>
      <c r="R10" s="553"/>
      <c r="S10" s="553"/>
      <c r="T10" s="891">
        <f t="shared" si="1"/>
        <v>-1.2180991498123017E-4</v>
      </c>
      <c r="U10" s="891">
        <f t="shared" ref="U10:U20" si="4">K10-J10</f>
        <v>7.4330249998867393E-3</v>
      </c>
      <c r="V10" s="891">
        <f t="shared" ref="V10:V20" si="5">N10-M10</f>
        <v>6.0904899748345787E-4</v>
      </c>
      <c r="W10" s="890"/>
      <c r="X10" s="891">
        <f t="shared" ref="X10:X20" si="6">Q10-P10</f>
        <v>2.6400880274630167E-3</v>
      </c>
    </row>
    <row r="11" spans="2:27" ht="13.8">
      <c r="B11" s="554" t="s">
        <v>145</v>
      </c>
      <c r="C11" s="552"/>
      <c r="D11" s="888">
        <f>-'03- BD x RE 2026'!BH41</f>
        <v>6.5255119750086771E-2</v>
      </c>
      <c r="E11" s="888">
        <f>-'03- BD x RE 2026'!BI41</f>
        <v>0.11271438643331759</v>
      </c>
      <c r="F11" s="888">
        <f t="shared" si="0"/>
        <v>0.11271438643331759</v>
      </c>
      <c r="G11" s="885"/>
      <c r="H11" s="886"/>
      <c r="I11" s="886"/>
      <c r="J11" s="888">
        <f>-'03- BD x RE 2026'!BK41</f>
        <v>5.4007469118069522E-2</v>
      </c>
      <c r="K11" s="888">
        <f>-'03- BD x RE 2026'!BL41</f>
        <v>9.1762874707240774E-2</v>
      </c>
      <c r="L11" s="886"/>
      <c r="M11" s="888">
        <f>-'03- BD x RE 2026'!BN41</f>
        <v>4.5181446767603939E-2</v>
      </c>
      <c r="N11" s="888">
        <f>-'03- BD x RE 2026'!BO41</f>
        <v>5.9592144353206145E-2</v>
      </c>
      <c r="O11" s="822"/>
      <c r="P11" s="887">
        <f t="shared" si="2"/>
        <v>5.481467854525341E-2</v>
      </c>
      <c r="Q11" s="887">
        <f t="shared" si="3"/>
        <v>8.8023135164588165E-2</v>
      </c>
      <c r="R11" s="553"/>
      <c r="S11" s="553"/>
      <c r="T11" s="891">
        <f t="shared" si="1"/>
        <v>4.7459266683230819E-2</v>
      </c>
      <c r="U11" s="891">
        <f t="shared" si="4"/>
        <v>3.7755405589171252E-2</v>
      </c>
      <c r="V11" s="891">
        <f t="shared" si="5"/>
        <v>1.4410697585602206E-2</v>
      </c>
      <c r="W11" s="890"/>
      <c r="X11" s="891">
        <f t="shared" si="6"/>
        <v>3.3208456619334754E-2</v>
      </c>
    </row>
    <row r="12" spans="2:27" ht="13.8">
      <c r="B12" s="554" t="s">
        <v>769</v>
      </c>
      <c r="C12" s="552"/>
      <c r="D12" s="888">
        <f>-'03- BD x RE 2026'!BH42</f>
        <v>1.3801076015272475E-2</v>
      </c>
      <c r="E12" s="888">
        <f>-'03- BD x RE 2026'!BI42</f>
        <v>1.6614574150129978E-2</v>
      </c>
      <c r="F12" s="888">
        <f t="shared" ref="F12" si="7">E12</f>
        <v>1.6614574150129978E-2</v>
      </c>
      <c r="G12" s="885"/>
      <c r="H12" s="886"/>
      <c r="I12" s="886"/>
      <c r="J12" s="888">
        <f>-'03- BD x RE 2026'!BK42</f>
        <v>7.845446710715312E-3</v>
      </c>
      <c r="K12" s="888">
        <f>-'03- BD x RE 2026'!BL42</f>
        <v>6.5966711282187613E-3</v>
      </c>
      <c r="L12" s="886"/>
      <c r="M12" s="888">
        <f>-'03- BD x RE 2026'!BN42</f>
        <v>6.795986541696707E-3</v>
      </c>
      <c r="N12" s="888">
        <f>-'03- BD x RE 2026'!BO42</f>
        <v>4.5069689006626494E-2</v>
      </c>
      <c r="O12" s="822"/>
      <c r="P12" s="887">
        <f t="shared" si="2"/>
        <v>9.4808364225614974E-3</v>
      </c>
      <c r="Q12" s="887">
        <f t="shared" si="3"/>
        <v>2.2760311428325075E-2</v>
      </c>
      <c r="R12" s="553"/>
      <c r="S12" s="553"/>
      <c r="T12" s="891">
        <f t="shared" si="1"/>
        <v>2.813498134857503E-3</v>
      </c>
      <c r="U12" s="891">
        <f t="shared" si="4"/>
        <v>-1.2487755824965507E-3</v>
      </c>
      <c r="V12" s="891">
        <f t="shared" si="5"/>
        <v>3.8273702464929789E-2</v>
      </c>
      <c r="W12" s="890"/>
      <c r="X12" s="891">
        <f t="shared" si="6"/>
        <v>1.3279475005763578E-2</v>
      </c>
    </row>
    <row r="13" spans="2:27" ht="13.8">
      <c r="B13" s="554" t="s">
        <v>153</v>
      </c>
      <c r="C13" s="552"/>
      <c r="D13" s="888">
        <f>-'03- BD x RE 2026'!BH43</f>
        <v>0.17735998694515237</v>
      </c>
      <c r="E13" s="888">
        <f>-'03- BD x RE 2026'!BI43</f>
        <v>0.25035016050197118</v>
      </c>
      <c r="F13" s="888">
        <f t="shared" si="0"/>
        <v>0.25035016050197118</v>
      </c>
      <c r="G13" s="885"/>
      <c r="H13" s="886"/>
      <c r="I13" s="886"/>
      <c r="J13" s="888">
        <f>-'03- BD x RE 2026'!BK43</f>
        <v>0.18578319084448772</v>
      </c>
      <c r="K13" s="888">
        <f>-'03- BD x RE 2026'!BL43</f>
        <v>0.25533035309621632</v>
      </c>
      <c r="L13" s="886"/>
      <c r="M13" s="888">
        <f>-'03- BD x RE 2026'!BN43</f>
        <v>0.15883712745245415</v>
      </c>
      <c r="N13" s="888">
        <f>-'03- BD x RE 2026'!BO43</f>
        <v>0.2084105297816749</v>
      </c>
      <c r="O13" s="822"/>
      <c r="P13" s="887">
        <f t="shared" si="2"/>
        <v>0.17399343508069809</v>
      </c>
      <c r="Q13" s="887">
        <f t="shared" si="3"/>
        <v>0.23803034779328747</v>
      </c>
      <c r="R13" s="553"/>
      <c r="S13" s="553"/>
      <c r="T13" s="891">
        <f t="shared" si="1"/>
        <v>7.2990173556818805E-2</v>
      </c>
      <c r="U13" s="891">
        <f t="shared" si="4"/>
        <v>6.9547162251728606E-2</v>
      </c>
      <c r="V13" s="891">
        <f t="shared" si="5"/>
        <v>4.957340232922075E-2</v>
      </c>
      <c r="W13" s="890"/>
      <c r="X13" s="891">
        <f t="shared" si="6"/>
        <v>6.4036912712589378E-2</v>
      </c>
    </row>
    <row r="14" spans="2:27" ht="13.8">
      <c r="B14" s="555" t="s">
        <v>785</v>
      </c>
      <c r="C14" s="552"/>
      <c r="D14" s="888">
        <f>-'03- BD x RE 2026'!BH44</f>
        <v>1.6603128749849871E-2</v>
      </c>
      <c r="E14" s="888">
        <f>-'03- BD x RE 2026'!BI44</f>
        <v>4.4256972320140878E-3</v>
      </c>
      <c r="F14" s="888">
        <f t="shared" ref="F14" si="8">E14</f>
        <v>4.4256972320140878E-3</v>
      </c>
      <c r="G14" s="885"/>
      <c r="H14" s="886"/>
      <c r="I14" s="886"/>
      <c r="J14" s="888">
        <f>-'03- BD x RE 2026'!BK44</f>
        <v>1.3741342697017375E-2</v>
      </c>
      <c r="K14" s="888">
        <f>-'03- BD x RE 2026'!BL44</f>
        <v>1.7350123369016111E-2</v>
      </c>
      <c r="L14" s="886"/>
      <c r="M14" s="888">
        <f>-'03- BD x RE 2026'!BN44</f>
        <v>1.1495701496831887E-2</v>
      </c>
      <c r="N14" s="888">
        <f>-'03- BD x RE 2026'!BO44</f>
        <v>2.4037167470200797E-3</v>
      </c>
      <c r="O14" s="822"/>
      <c r="P14" s="887">
        <f t="shared" si="2"/>
        <v>1.3946724314566379E-2</v>
      </c>
      <c r="Q14" s="887">
        <f t="shared" si="3"/>
        <v>8.0598457826834263E-3</v>
      </c>
      <c r="R14" s="553"/>
      <c r="S14" s="553"/>
      <c r="T14" s="891">
        <f t="shared" si="1"/>
        <v>-1.2177431517835784E-2</v>
      </c>
      <c r="U14" s="891">
        <f t="shared" si="4"/>
        <v>3.6087806719987368E-3</v>
      </c>
      <c r="V14" s="891">
        <f t="shared" si="5"/>
        <v>-9.0919847498118073E-3</v>
      </c>
      <c r="W14" s="890"/>
      <c r="X14" s="891">
        <f t="shared" si="6"/>
        <v>-5.8868785318829525E-3</v>
      </c>
    </row>
    <row r="15" spans="2:27" ht="13.8">
      <c r="B15" s="555" t="s">
        <v>201</v>
      </c>
      <c r="C15" s="552"/>
      <c r="D15" s="888">
        <f>-'03- BD x RE 2026'!BH49</f>
        <v>6.2842986363198794E-2</v>
      </c>
      <c r="E15" s="888">
        <f>-'03- BD x RE 2026'!BI49</f>
        <v>7.3454734304959773E-2</v>
      </c>
      <c r="F15" s="888">
        <f t="shared" si="0"/>
        <v>7.3454734304959773E-2</v>
      </c>
      <c r="G15" s="885"/>
      <c r="H15" s="886"/>
      <c r="I15" s="886"/>
      <c r="J15" s="888">
        <f>-'03- BD x RE 2026'!BK49</f>
        <v>4.9118069520252799E-2</v>
      </c>
      <c r="K15" s="888">
        <f>-'03- BD x RE 2026'!BL49</f>
        <v>5.8340136830784053E-2</v>
      </c>
      <c r="L15" s="886"/>
      <c r="M15" s="888">
        <f>-'03- BD x RE 2026'!BN49</f>
        <v>4.2302331170391734E-2</v>
      </c>
      <c r="N15" s="888">
        <f>-'03- BD x RE 2026'!BO49</f>
        <v>3.7791835625836448E-2</v>
      </c>
      <c r="O15" s="822"/>
      <c r="P15" s="887">
        <f t="shared" si="2"/>
        <v>5.1421129017947771E-2</v>
      </c>
      <c r="Q15" s="887">
        <f t="shared" si="3"/>
        <v>5.6528902253860092E-2</v>
      </c>
      <c r="R15" s="553"/>
      <c r="S15" s="553"/>
      <c r="T15" s="891">
        <f t="shared" si="1"/>
        <v>1.0611747941760979E-2</v>
      </c>
      <c r="U15" s="891">
        <f t="shared" si="4"/>
        <v>9.2220673105312539E-3</v>
      </c>
      <c r="V15" s="891">
        <f t="shared" si="5"/>
        <v>-4.5104955445552861E-3</v>
      </c>
      <c r="W15" s="890"/>
      <c r="X15" s="891">
        <f t="shared" si="6"/>
        <v>5.1077732359123204E-3</v>
      </c>
    </row>
    <row r="16" spans="2:27" ht="13.8">
      <c r="B16" s="554" t="s">
        <v>222</v>
      </c>
      <c r="C16" s="552"/>
      <c r="D16" s="888">
        <f>-'03- BD x RE 2026'!BH50</f>
        <v>4.6393337771222842E-2</v>
      </c>
      <c r="E16" s="888">
        <f>-'03- BD x RE 2026'!BI50</f>
        <v>4.0255138011899137E-2</v>
      </c>
      <c r="F16" s="888">
        <f t="shared" si="0"/>
        <v>4.0255138011899137E-2</v>
      </c>
      <c r="G16" s="885"/>
      <c r="H16" s="886"/>
      <c r="I16" s="886"/>
      <c r="J16" s="888">
        <f>-'03- BD x RE 2026'!BK50</f>
        <v>3.0163746049985635E-2</v>
      </c>
      <c r="K16" s="888">
        <f>-'03- BD x RE 2026'!BL50</f>
        <v>5.7833744563387038E-3</v>
      </c>
      <c r="L16" s="886"/>
      <c r="M16" s="888">
        <f>-'03- BD x RE 2026'!BN50</f>
        <v>3.028118240807498E-2</v>
      </c>
      <c r="N16" s="888">
        <f>-'03- BD x RE 2026'!BO50</f>
        <v>4.7773870347024086E-2</v>
      </c>
      <c r="O16" s="822"/>
      <c r="P16" s="887">
        <f t="shared" si="2"/>
        <v>3.5612755409761152E-2</v>
      </c>
      <c r="Q16" s="887">
        <f t="shared" si="3"/>
        <v>3.1270794271753978E-2</v>
      </c>
      <c r="R16" s="553"/>
      <c r="S16" s="553"/>
      <c r="T16" s="891">
        <f t="shared" si="1"/>
        <v>-6.138199759323705E-3</v>
      </c>
      <c r="U16" s="891">
        <f t="shared" si="4"/>
        <v>-2.4380371593646932E-2</v>
      </c>
      <c r="V16" s="891">
        <f t="shared" si="5"/>
        <v>1.7492687938949106E-2</v>
      </c>
      <c r="W16" s="890"/>
      <c r="X16" s="891">
        <f t="shared" si="6"/>
        <v>-4.3419611380071735E-3</v>
      </c>
    </row>
    <row r="17" spans="2:43" ht="13.8">
      <c r="B17" s="556" t="s">
        <v>796</v>
      </c>
      <c r="C17" s="552"/>
      <c r="D17" s="889">
        <f>-'03- BD x RE 2026'!BH51</f>
        <v>2.6379729260673376E-2</v>
      </c>
      <c r="E17" s="889">
        <f>-'03- BD x RE 2026'!BI51</f>
        <v>3.0902448682158076E-2</v>
      </c>
      <c r="F17" s="889">
        <f t="shared" si="0"/>
        <v>3.0902448682158076E-2</v>
      </c>
      <c r="G17" s="885"/>
      <c r="H17" s="886"/>
      <c r="I17" s="886"/>
      <c r="J17" s="889">
        <f>-'03- BD x RE 2026'!BK51</f>
        <v>1.5710284401034186E-2</v>
      </c>
      <c r="K17" s="889">
        <f>-'03- BD x RE 2026'!BL51</f>
        <v>2.7070703487741078E-2</v>
      </c>
      <c r="L17" s="886"/>
      <c r="M17" s="889">
        <f>-'03- BD x RE 2026'!BN51</f>
        <v>1.5771449170872389E-2</v>
      </c>
      <c r="N17" s="889">
        <f>-'03- BD x RE 2026'!BO51</f>
        <v>2.52844961521753E-2</v>
      </c>
      <c r="O17" s="822"/>
      <c r="P17" s="893">
        <f t="shared" si="2"/>
        <v>1.9287154277526652E-2</v>
      </c>
      <c r="Q17" s="889">
        <f t="shared" si="3"/>
        <v>2.7752549440691485E-2</v>
      </c>
      <c r="R17" s="553"/>
      <c r="S17" s="553"/>
      <c r="T17" s="892">
        <f t="shared" si="1"/>
        <v>4.5227194214846993E-3</v>
      </c>
      <c r="U17" s="891">
        <f t="shared" si="4"/>
        <v>1.1360419086706892E-2</v>
      </c>
      <c r="V17" s="891">
        <f t="shared" si="5"/>
        <v>9.5130469813029112E-3</v>
      </c>
      <c r="W17" s="890"/>
      <c r="X17" s="891">
        <f t="shared" si="6"/>
        <v>8.4653951631648329E-3</v>
      </c>
    </row>
    <row r="18" spans="2:43" ht="4.5" customHeight="1">
      <c r="B18" s="557"/>
      <c r="C18" s="1"/>
      <c r="D18" s="558"/>
      <c r="E18" s="558"/>
      <c r="F18" s="558"/>
      <c r="G18" s="538"/>
      <c r="H18" s="1"/>
      <c r="I18" s="1"/>
      <c r="J18" s="558"/>
      <c r="K18" s="558"/>
      <c r="L18" s="1"/>
      <c r="M18" s="558"/>
      <c r="N18" s="558"/>
      <c r="O18" s="822"/>
      <c r="P18" s="558"/>
      <c r="Q18" s="558"/>
      <c r="R18" s="538"/>
      <c r="S18" s="538"/>
      <c r="T18" s="558"/>
      <c r="U18" s="558"/>
      <c r="V18" s="558"/>
      <c r="W18" s="538"/>
      <c r="X18" s="558"/>
    </row>
    <row r="19" spans="2:43" ht="13.8" hidden="1">
      <c r="B19" s="561" t="s">
        <v>49</v>
      </c>
      <c r="C19" s="559"/>
      <c r="D19" s="882">
        <f>'02-Res M'!D30</f>
        <v>3.1943680080234828E-2</v>
      </c>
      <c r="E19" s="564">
        <f>'02-Res M'!F30</f>
        <v>2.6812326331638419E-2</v>
      </c>
      <c r="F19" s="564">
        <f>E19</f>
        <v>2.6812326331638419E-2</v>
      </c>
      <c r="G19" s="560"/>
      <c r="H19" s="559"/>
      <c r="I19" s="559"/>
      <c r="J19" s="882">
        <f>'02-Res M'!H30</f>
        <v>0.15989367443483218</v>
      </c>
      <c r="K19" s="564">
        <f>'02-Res M'!J30</f>
        <v>6.338959412856425E-2</v>
      </c>
      <c r="L19" s="559"/>
      <c r="M19" s="882">
        <f>'02-Res M'!L30</f>
        <v>0.21420965650267973</v>
      </c>
      <c r="N19" s="564">
        <f>'02-Res M'!N30</f>
        <v>0.20514008310349879</v>
      </c>
      <c r="O19" s="822"/>
      <c r="P19" s="882">
        <f t="shared" si="2"/>
        <v>0.13534900367258226</v>
      </c>
      <c r="Q19" s="564">
        <f>AVERAGE(E19,K19,N19)</f>
        <v>9.8447334521233817E-2</v>
      </c>
      <c r="R19" s="560"/>
      <c r="S19" s="560"/>
      <c r="T19" s="894">
        <f>E19-D19</f>
        <v>-5.1313537485964088E-3</v>
      </c>
      <c r="U19" s="894">
        <f t="shared" si="4"/>
        <v>-9.6504080306267934E-2</v>
      </c>
      <c r="V19" s="894">
        <f t="shared" si="5"/>
        <v>-9.0695733991809357E-3</v>
      </c>
      <c r="W19" s="895"/>
      <c r="X19" s="894">
        <f t="shared" si="6"/>
        <v>-3.6901669151348446E-2</v>
      </c>
    </row>
    <row r="20" spans="2:43" ht="13.8">
      <c r="B20" s="1053" t="s">
        <v>745</v>
      </c>
      <c r="C20" s="559"/>
      <c r="D20" s="882">
        <f>'02-Res M'!D41</f>
        <v>3.0937085147919659E-2</v>
      </c>
      <c r="E20" s="564">
        <f>'02-Res M'!F41</f>
        <v>2.6282805510331308E-2</v>
      </c>
      <c r="F20" s="564">
        <f>E20</f>
        <v>2.6282805510331308E-2</v>
      </c>
      <c r="G20" s="560"/>
      <c r="H20" s="559"/>
      <c r="I20" s="559"/>
      <c r="J20" s="882">
        <f>'02-Res M'!H41</f>
        <v>0.15888821623316601</v>
      </c>
      <c r="K20" s="564">
        <f>'02-Res M'!J41</f>
        <v>6.2853243981483398E-2</v>
      </c>
      <c r="L20" s="998"/>
      <c r="M20" s="882">
        <f>'02-Res M'!L41</f>
        <v>0.2132002837557439</v>
      </c>
      <c r="N20" s="564">
        <f>'02-Res M'!N41</f>
        <v>0.20507741119706346</v>
      </c>
      <c r="O20" s="822"/>
      <c r="P20" s="882">
        <f t="shared" si="2"/>
        <v>0.13434186171227652</v>
      </c>
      <c r="Q20" s="564">
        <f>AVERAGE(E20,K20,N20)</f>
        <v>9.8071153562959382E-2</v>
      </c>
      <c r="R20" s="560"/>
      <c r="S20" s="560"/>
      <c r="T20" s="894">
        <f>E20-D20</f>
        <v>-4.6542796375883509E-3</v>
      </c>
      <c r="U20" s="894">
        <f t="shared" si="4"/>
        <v>-9.6034972251682615E-2</v>
      </c>
      <c r="V20" s="894">
        <f t="shared" si="5"/>
        <v>-8.1228725586804384E-3</v>
      </c>
      <c r="W20" s="895"/>
      <c r="X20" s="894">
        <f t="shared" si="6"/>
        <v>-3.6270708149317141E-2</v>
      </c>
    </row>
    <row r="21" spans="2:43" ht="3.75" customHeight="1">
      <c r="B21" s="1054"/>
      <c r="L21" s="571"/>
      <c r="O21" s="822"/>
    </row>
    <row r="22" spans="2:43" ht="15" customHeight="1">
      <c r="B22" s="1053" t="s">
        <v>2439</v>
      </c>
      <c r="C22" s="559"/>
      <c r="D22" s="882" t="s">
        <v>2434</v>
      </c>
      <c r="E22" s="564" t="s">
        <v>794</v>
      </c>
      <c r="F22" s="564"/>
      <c r="G22" s="560"/>
      <c r="H22" s="559"/>
      <c r="I22" s="559"/>
      <c r="J22" s="882" t="s">
        <v>2434</v>
      </c>
      <c r="K22" s="564" t="s">
        <v>794</v>
      </c>
      <c r="L22" s="559"/>
      <c r="M22" s="882" t="s">
        <v>2434</v>
      </c>
      <c r="N22" s="564" t="s">
        <v>794</v>
      </c>
      <c r="O22" s="999"/>
      <c r="P22" s="882" t="s">
        <v>2435</v>
      </c>
      <c r="Q22" s="564" t="s">
        <v>2436</v>
      </c>
      <c r="R22" s="560"/>
      <c r="S22" s="560"/>
      <c r="T22" s="894"/>
      <c r="U22" s="894"/>
      <c r="V22" s="894"/>
      <c r="W22" s="895"/>
      <c r="X22" s="564" t="s">
        <v>2442</v>
      </c>
    </row>
    <row r="23" spans="2:43" ht="3.75" customHeight="1">
      <c r="B23" s="1054"/>
      <c r="C23" s="571"/>
      <c r="I23" s="571"/>
      <c r="L23" s="571"/>
      <c r="O23" s="1001"/>
    </row>
    <row r="24" spans="2:43" ht="15" customHeight="1">
      <c r="B24" s="1053" t="str">
        <f>'02-Res M'!B15</f>
        <v>Receita Líquida</v>
      </c>
      <c r="C24" s="559"/>
      <c r="D24" s="1003">
        <f>'03- BD x RE 2026'!D23</f>
        <v>288100</v>
      </c>
      <c r="E24" s="1004">
        <f>'03- BD x RE 2026'!E23</f>
        <v>211153.16999999998</v>
      </c>
      <c r="F24" s="1004"/>
      <c r="G24" s="1005"/>
      <c r="H24" s="1006"/>
      <c r="I24" s="1006"/>
      <c r="J24" s="1003">
        <f>'03- BD x RE 2026'!G23</f>
        <v>348100</v>
      </c>
      <c r="K24" s="1004">
        <f>'03- BD x RE 2026'!H23</f>
        <v>259364.15</v>
      </c>
      <c r="L24" s="1006"/>
      <c r="M24" s="1003">
        <f>'03- BD x RE 2026'!J23</f>
        <v>416100</v>
      </c>
      <c r="N24" s="1004">
        <f>'03- BD x RE 2026'!K23</f>
        <v>399381.5</v>
      </c>
      <c r="O24" s="999"/>
      <c r="P24" s="1003">
        <f>SUM(D24,J24,M24)</f>
        <v>1052300</v>
      </c>
      <c r="Q24" s="1004">
        <f>SUM(E24,K24,N24)</f>
        <v>869898.82</v>
      </c>
      <c r="R24" s="560"/>
      <c r="S24" s="560"/>
      <c r="T24" s="894"/>
      <c r="U24" s="894"/>
      <c r="V24" s="894"/>
      <c r="W24" s="895"/>
      <c r="X24" s="1004">
        <f>Q24-P24</f>
        <v>-182401.18000000005</v>
      </c>
    </row>
    <row r="25" spans="2:43" ht="4.5" customHeight="1">
      <c r="B25" s="1055"/>
      <c r="C25" s="1000"/>
      <c r="D25" s="1007"/>
      <c r="E25" s="1007"/>
      <c r="F25" s="1007"/>
      <c r="G25" s="1007"/>
      <c r="H25" s="1007"/>
      <c r="I25" s="1008"/>
      <c r="J25" s="1007"/>
      <c r="K25" s="1007"/>
      <c r="L25" s="1008"/>
      <c r="M25" s="1007"/>
      <c r="N25" s="1007"/>
      <c r="O25" s="1000"/>
    </row>
    <row r="26" spans="2:43" ht="15" customHeight="1">
      <c r="B26" s="1053" t="s">
        <v>2433</v>
      </c>
      <c r="C26" s="559"/>
      <c r="D26" s="1003">
        <f>'03- BD x RE 2026'!D64</f>
        <v>8912.9742311156224</v>
      </c>
      <c r="E26" s="1004">
        <f>'03- BD x RE 2026'!E64</f>
        <v>5549.6976999999069</v>
      </c>
      <c r="F26" s="1004"/>
      <c r="G26" s="1005"/>
      <c r="H26" s="1006"/>
      <c r="I26" s="1006"/>
      <c r="J26" s="1003">
        <f>'03- BD x RE 2026'!G64</f>
        <v>55308.988070765045</v>
      </c>
      <c r="K26" s="1004">
        <f>'03- BD x RE 2026'!H64</f>
        <v>16301.878200000028</v>
      </c>
      <c r="L26" s="1006"/>
      <c r="M26" s="1003">
        <f>'03- BD x RE 2026'!J64</f>
        <v>88712.638070765068</v>
      </c>
      <c r="N26" s="1004">
        <f>'03- BD x RE 2026'!K64</f>
        <v>81904.124099999943</v>
      </c>
      <c r="O26" s="1002"/>
      <c r="P26" s="1003">
        <f>SUM(D26,J26,M26)</f>
        <v>152934.60037264574</v>
      </c>
      <c r="Q26" s="1004">
        <f>SUM(E26,K26,N26)</f>
        <v>103755.69999999988</v>
      </c>
      <c r="R26" s="560"/>
      <c r="S26" s="560"/>
      <c r="T26" s="894"/>
      <c r="U26" s="894"/>
      <c r="V26" s="894"/>
      <c r="W26" s="895"/>
      <c r="X26" s="1004">
        <f>Q26-P26</f>
        <v>-49178.900372645861</v>
      </c>
    </row>
    <row r="27" spans="2:43" ht="20.25" customHeight="1">
      <c r="B27" s="822"/>
      <c r="C27" s="822"/>
      <c r="D27" s="822"/>
      <c r="E27" s="822"/>
      <c r="F27" s="822"/>
      <c r="G27" s="822"/>
      <c r="H27" s="822"/>
      <c r="I27" s="822"/>
      <c r="J27" s="822"/>
      <c r="K27" s="822"/>
      <c r="L27" s="822"/>
      <c r="M27" s="822"/>
      <c r="N27" s="822"/>
      <c r="O27" s="822"/>
      <c r="P27" s="822"/>
      <c r="Q27" s="822"/>
      <c r="T27" s="822"/>
      <c r="U27" s="822"/>
      <c r="V27" s="822"/>
    </row>
    <row r="28" spans="2:43" ht="20.25" customHeight="1">
      <c r="B28" s="821"/>
      <c r="D28" s="821"/>
      <c r="E28" s="821"/>
    </row>
    <row r="32" spans="2:43" ht="15" customHeight="1">
      <c r="AQ32" s="517" t="s">
        <v>1479</v>
      </c>
    </row>
  </sheetData>
  <mergeCells count="2">
    <mergeCell ref="B4:X4"/>
    <mergeCell ref="T7:V7"/>
  </mergeCells>
  <conditionalFormatting sqref="T9:T17">
    <cfRule type="colorScale" priority="11">
      <colorScale>
        <cfvo type="min"/>
        <cfvo type="percentile" val="50"/>
        <cfvo type="max"/>
        <color rgb="FF63BE7B"/>
        <color rgb="FFFFEB84"/>
        <color rgb="FFF8696B"/>
      </colorScale>
    </cfRule>
  </conditionalFormatting>
  <conditionalFormatting sqref="T18:V18">
    <cfRule type="colorScale" priority="13">
      <colorScale>
        <cfvo type="min"/>
        <cfvo type="percentile" val="50"/>
        <cfvo type="max"/>
        <color rgb="FFF8696B"/>
        <color rgb="FFFCFCFF"/>
        <color rgb="FF5A8AC6"/>
      </colorScale>
    </cfRule>
  </conditionalFormatting>
  <conditionalFormatting sqref="U9:U17">
    <cfRule type="colorScale" priority="10">
      <colorScale>
        <cfvo type="min"/>
        <cfvo type="percentile" val="50"/>
        <cfvo type="max"/>
        <color rgb="FF63BE7B"/>
        <color rgb="FFFFEB84"/>
        <color rgb="FFF8696B"/>
      </colorScale>
    </cfRule>
  </conditionalFormatting>
  <conditionalFormatting sqref="V9:V17">
    <cfRule type="colorScale" priority="9">
      <colorScale>
        <cfvo type="min"/>
        <cfvo type="percentile" val="50"/>
        <cfvo type="max"/>
        <color rgb="FF63BE7B"/>
        <color rgb="FFFFEB84"/>
        <color rgb="FFF8696B"/>
      </colorScale>
    </cfRule>
  </conditionalFormatting>
  <conditionalFormatting sqref="X9:X17">
    <cfRule type="colorScale" priority="12">
      <colorScale>
        <cfvo type="min"/>
        <cfvo type="percentile" val="50"/>
        <cfvo type="max"/>
        <color rgb="FF63BE7B"/>
        <color rgb="FFFFEB84"/>
        <color rgb="FFF8696B"/>
      </colorScale>
    </cfRule>
  </conditionalFormatting>
  <pageMargins left="0.511811024" right="0.511811024" top="0.78740157499999996" bottom="0.78740157499999996" header="0.31496062000000002" footer="0.31496062000000002"/>
  <ignoredErrors>
    <ignoredError sqref="U18"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F13FD-D209-4C42-87C7-325E3AB7C9E4}">
  <sheetPr>
    <tabColor theme="0" tint="-0.249977111117893"/>
  </sheetPr>
  <dimension ref="B1:AN47"/>
  <sheetViews>
    <sheetView showGridLines="0" topLeftCell="A4" zoomScale="96" zoomScaleNormal="96" workbookViewId="0">
      <selection activeCell="D38" sqref="D38"/>
    </sheetView>
  </sheetViews>
  <sheetFormatPr defaultColWidth="12.5546875" defaultRowHeight="13.2"/>
  <cols>
    <col min="1" max="1" width="1.6640625" style="517" customWidth="1"/>
    <col min="2" max="2" width="30" style="517" customWidth="1"/>
    <col min="3" max="3" width="0.33203125" style="517" customWidth="1"/>
    <col min="4" max="4" width="14.44140625" style="517" customWidth="1"/>
    <col min="5" max="5" width="0.44140625" style="517" customWidth="1"/>
    <col min="6" max="6" width="13.6640625" style="517" bestFit="1" customWidth="1"/>
    <col min="7" max="7" width="0.44140625" style="517" customWidth="1"/>
    <col min="8" max="8" width="14" style="517" customWidth="1"/>
    <col min="9" max="9" width="0.44140625" style="517" customWidth="1"/>
    <col min="10" max="10" width="14" style="517" customWidth="1"/>
    <col min="11" max="11" width="0.33203125" style="517" customWidth="1"/>
    <col min="12" max="12" width="14" style="517" customWidth="1"/>
    <col min="13" max="13" width="0.33203125" style="517" customWidth="1"/>
    <col min="14" max="14" width="14" style="517" customWidth="1"/>
    <col min="15" max="15" width="0.33203125" style="517" customWidth="1"/>
    <col min="16" max="16" width="16.6640625" style="517" customWidth="1"/>
    <col min="17" max="17" width="0.109375" style="517" customWidth="1"/>
    <col min="18" max="18" width="0.33203125" style="517" customWidth="1"/>
    <col min="19" max="19" width="16.44140625" style="517" bestFit="1" customWidth="1"/>
    <col min="20" max="20" width="0.33203125" style="517" customWidth="1"/>
    <col min="21" max="21" width="16.88671875" style="517" bestFit="1" customWidth="1"/>
    <col min="22" max="22" width="0.33203125" style="517" customWidth="1"/>
    <col min="23" max="23" width="12" style="517" customWidth="1"/>
    <col min="24" max="24" width="0.109375" style="517" customWidth="1"/>
    <col min="25" max="25" width="13.6640625" style="517" customWidth="1"/>
    <col min="26" max="26" width="0.33203125" style="517" customWidth="1"/>
    <col min="27" max="27" width="5.88671875" style="517" hidden="1" customWidth="1"/>
    <col min="28" max="28" width="1.109375" style="517" hidden="1" customWidth="1"/>
    <col min="29" max="29" width="8.5546875" style="517" hidden="1" customWidth="1"/>
    <col min="30" max="30" width="11" style="517" customWidth="1"/>
    <col min="31" max="31" width="0.109375" style="517" customWidth="1"/>
    <col min="32" max="32" width="11" style="517" customWidth="1"/>
    <col min="33" max="33" width="0.33203125" style="517" customWidth="1"/>
    <col min="34" max="34" width="11" style="862" customWidth="1"/>
    <col min="35" max="35" width="0.33203125" style="517" customWidth="1"/>
    <col min="36" max="40" width="11" style="517" customWidth="1"/>
    <col min="41" max="16384" width="12.5546875" style="517"/>
  </cols>
  <sheetData>
    <row r="1" spans="2:36">
      <c r="B1" s="220"/>
      <c r="C1" s="220"/>
      <c r="D1" s="220"/>
      <c r="E1" s="220"/>
      <c r="F1" s="220"/>
      <c r="G1" s="220"/>
      <c r="H1" s="220"/>
      <c r="I1" s="220"/>
      <c r="J1" s="220"/>
      <c r="K1" s="220"/>
      <c r="L1" s="220"/>
      <c r="M1" s="220"/>
      <c r="N1" s="220"/>
      <c r="O1" s="220"/>
      <c r="P1" s="220"/>
      <c r="Q1" s="220"/>
      <c r="R1" s="220"/>
      <c r="S1" s="220"/>
      <c r="T1" s="220"/>
      <c r="U1" s="220"/>
      <c r="V1" s="220"/>
      <c r="W1" s="220"/>
      <c r="X1" s="220"/>
      <c r="Y1" s="220"/>
    </row>
    <row r="2" spans="2:36">
      <c r="B2" s="220"/>
      <c r="C2" s="220"/>
      <c r="D2" s="220"/>
      <c r="E2" s="220"/>
      <c r="F2" s="220"/>
      <c r="G2" s="220"/>
      <c r="H2" s="220"/>
      <c r="I2" s="220"/>
      <c r="J2" s="220"/>
      <c r="K2" s="220"/>
      <c r="L2" s="220"/>
      <c r="M2" s="220"/>
      <c r="N2" s="220"/>
      <c r="O2" s="220"/>
      <c r="P2" s="220"/>
      <c r="Q2" s="220"/>
      <c r="R2" s="220"/>
      <c r="S2" s="220"/>
      <c r="T2" s="220"/>
      <c r="U2" s="220"/>
      <c r="V2" s="860"/>
      <c r="W2" s="220"/>
      <c r="X2" s="220"/>
      <c r="Y2" s="220"/>
    </row>
    <row r="3" spans="2:36" ht="11.1" customHeight="1">
      <c r="B3" s="162"/>
      <c r="C3" s="162"/>
      <c r="D3" s="162"/>
      <c r="E3" s="162"/>
      <c r="F3" s="162"/>
      <c r="G3" s="162"/>
      <c r="H3" s="162"/>
      <c r="I3" s="162"/>
      <c r="J3" s="162"/>
      <c r="K3" s="162"/>
      <c r="L3" s="162"/>
      <c r="M3" s="162"/>
      <c r="N3" s="162"/>
      <c r="O3" s="162"/>
      <c r="P3" s="162"/>
      <c r="Q3" s="162"/>
      <c r="R3" s="162"/>
      <c r="S3" s="162"/>
      <c r="T3" s="162"/>
      <c r="U3" s="162"/>
      <c r="V3" s="612"/>
      <c r="W3" s="162"/>
      <c r="X3" s="162"/>
      <c r="Y3" s="162"/>
    </row>
    <row r="4" spans="2:36" ht="25.5" customHeight="1">
      <c r="B4" s="1017" t="s">
        <v>792</v>
      </c>
      <c r="C4" s="1017"/>
      <c r="D4" s="1017"/>
      <c r="E4" s="1017"/>
      <c r="F4" s="1017"/>
      <c r="G4" s="1017"/>
      <c r="H4" s="1017"/>
      <c r="I4" s="1017"/>
      <c r="J4" s="1017"/>
      <c r="K4" s="1017"/>
      <c r="L4" s="1017"/>
      <c r="M4" s="1017"/>
      <c r="N4" s="1017"/>
      <c r="O4" s="1017"/>
      <c r="P4" s="1017"/>
      <c r="Q4" s="1017"/>
      <c r="R4" s="1017"/>
      <c r="S4" s="1017"/>
      <c r="T4" s="1017"/>
      <c r="U4" s="1017"/>
      <c r="V4" s="611"/>
      <c r="W4" s="1019" t="s">
        <v>734</v>
      </c>
      <c r="X4" s="1019"/>
      <c r="Y4" s="1019"/>
      <c r="Z4" s="1019"/>
      <c r="AA4" s="1019"/>
      <c r="AB4" s="1019"/>
      <c r="AC4" s="1019"/>
      <c r="AD4" s="1019"/>
      <c r="AE4" s="1019"/>
      <c r="AF4" s="1019"/>
      <c r="AG4" s="1019"/>
      <c r="AH4" s="1019"/>
      <c r="AI4" s="1019"/>
      <c r="AJ4" s="1019"/>
    </row>
    <row r="5" spans="2:36" s="630" customFormat="1" ht="2.4" customHeight="1">
      <c r="B5" s="611"/>
      <c r="C5" s="611"/>
      <c r="D5" s="611"/>
      <c r="E5" s="611"/>
      <c r="F5" s="611"/>
      <c r="G5" s="611"/>
      <c r="H5" s="611"/>
      <c r="I5" s="611"/>
      <c r="J5" s="611"/>
      <c r="K5" s="611"/>
      <c r="L5" s="611"/>
      <c r="M5" s="611"/>
      <c r="N5" s="611"/>
      <c r="O5" s="611"/>
      <c r="P5" s="611"/>
      <c r="Q5" s="611"/>
      <c r="R5" s="611"/>
      <c r="S5" s="611"/>
      <c r="T5" s="611"/>
      <c r="U5" s="611"/>
      <c r="V5" s="611"/>
      <c r="W5" s="611"/>
      <c r="X5" s="677"/>
      <c r="Y5" s="677"/>
      <c r="AH5" s="863"/>
    </row>
    <row r="6" spans="2:36">
      <c r="B6" s="539"/>
      <c r="C6" s="162"/>
      <c r="D6" s="539" t="s">
        <v>786</v>
      </c>
      <c r="E6" s="844"/>
      <c r="F6" s="539" t="s">
        <v>787</v>
      </c>
      <c r="G6" s="844"/>
      <c r="H6" s="539" t="s">
        <v>2194</v>
      </c>
      <c r="I6" s="844"/>
      <c r="J6" s="539" t="s">
        <v>2195</v>
      </c>
      <c r="K6" s="844"/>
      <c r="L6" s="539" t="s">
        <v>2196</v>
      </c>
      <c r="M6" s="844"/>
      <c r="N6" s="539" t="s">
        <v>2196</v>
      </c>
      <c r="O6" s="844"/>
      <c r="P6" s="855" t="s">
        <v>788</v>
      </c>
      <c r="Q6" s="612"/>
      <c r="R6" s="844"/>
      <c r="S6" s="855" t="s">
        <v>2201</v>
      </c>
      <c r="T6" s="844"/>
      <c r="U6" s="855" t="s">
        <v>2197</v>
      </c>
      <c r="V6" s="162"/>
      <c r="W6" s="1011" t="s">
        <v>789</v>
      </c>
      <c r="X6" s="1011"/>
      <c r="Y6" s="1011"/>
      <c r="Z6" s="1011"/>
      <c r="AA6" s="1011"/>
      <c r="AB6" s="1011"/>
      <c r="AC6" s="1011"/>
      <c r="AD6" s="1011"/>
      <c r="AE6" s="1011"/>
      <c r="AF6" s="1011"/>
      <c r="AG6" s="1011"/>
      <c r="AH6" s="1011"/>
      <c r="AI6" s="1011"/>
      <c r="AJ6" s="1011"/>
    </row>
    <row r="7" spans="2:36" ht="3.6" customHeight="1">
      <c r="B7" s="162"/>
      <c r="C7" s="162"/>
      <c r="D7" s="518"/>
      <c r="E7" s="845"/>
      <c r="F7" s="518"/>
      <c r="G7" s="845"/>
      <c r="H7" s="518"/>
      <c r="I7" s="845"/>
      <c r="J7" s="518"/>
      <c r="K7" s="845"/>
      <c r="L7" s="518"/>
      <c r="M7" s="845"/>
      <c r="N7" s="518"/>
      <c r="O7" s="845"/>
      <c r="P7" s="162"/>
      <c r="Q7" s="162"/>
      <c r="R7" s="845"/>
      <c r="S7" s="162"/>
      <c r="T7" s="845"/>
      <c r="U7" s="162"/>
      <c r="V7" s="162"/>
      <c r="W7" s="518"/>
      <c r="X7" s="162"/>
      <c r="Y7" s="518"/>
    </row>
    <row r="8" spans="2:36" hidden="1">
      <c r="B8" s="244" t="s">
        <v>741</v>
      </c>
      <c r="C8" s="244"/>
      <c r="D8" s="521">
        <f>'03- BD x RE 2026'!D7/1000</f>
        <v>0</v>
      </c>
      <c r="E8" s="521"/>
      <c r="F8" s="520">
        <f>'03- BD x RE 2026'!E7/1000</f>
        <v>4.7610000000000001</v>
      </c>
      <c r="G8" s="521"/>
      <c r="H8" s="521">
        <f>'[1]03- BD x RE 2026'!G7/1000</f>
        <v>7.8601684000000001</v>
      </c>
      <c r="I8" s="521"/>
      <c r="J8" s="520">
        <f>'[1]03- BD x RE 2026'!H7/1000</f>
        <v>4.6609999999999996</v>
      </c>
      <c r="K8" s="521"/>
      <c r="L8" s="521">
        <f>'[1]03- BD x RE 2026'!J7/1000</f>
        <v>7.9214503599999997</v>
      </c>
      <c r="M8" s="521"/>
      <c r="N8" s="521">
        <f>'[1]03- BD x RE 2026'!K7/1000</f>
        <v>6.5919999999999996</v>
      </c>
      <c r="O8" s="521"/>
      <c r="P8" s="534" t="str">
        <f>IF(ISERROR($F8/D8-1),"-",($F8/D8-1))</f>
        <v>-</v>
      </c>
      <c r="Q8" s="244"/>
      <c r="R8" s="521"/>
      <c r="S8" s="856">
        <f>IF(ISERROR($J8/J8-1),"-",($H8/J8-1))</f>
        <v>0.68636953443467075</v>
      </c>
      <c r="T8" s="521"/>
      <c r="U8" s="856">
        <f>IF(ISERROR($L8/N8-1),"-",($L8/N8-1))</f>
        <v>0.20167632888349507</v>
      </c>
      <c r="V8" s="244"/>
      <c r="W8" s="519"/>
      <c r="X8" s="244"/>
      <c r="Y8" s="519"/>
      <c r="Z8" s="244"/>
      <c r="AB8" s="244"/>
    </row>
    <row r="9" spans="2:36" hidden="1">
      <c r="B9" s="71" t="s">
        <v>735</v>
      </c>
      <c r="C9" s="71"/>
      <c r="D9" s="522">
        <f>IF(ISERROR(D11/D8),0,(D11/D8))</f>
        <v>0</v>
      </c>
      <c r="E9" s="846"/>
      <c r="F9" s="522">
        <f t="shared" ref="F9" si="0">IF(ISERROR(F11/F8),0,(F11/F8))</f>
        <v>44.447429111531186</v>
      </c>
      <c r="G9" s="846"/>
      <c r="H9" s="522">
        <f>IF(ISERROR(H11/H8),0,(H11/H8))</f>
        <v>44.528308070346178</v>
      </c>
      <c r="I9" s="846"/>
      <c r="J9" s="522">
        <f t="shared" ref="J9" si="1">IF(ISERROR(J11/J8),0,(J11/J8))</f>
        <v>55.821383823213907</v>
      </c>
      <c r="K9" s="846"/>
      <c r="L9" s="522">
        <f>IF(ISERROR(L11/L8),0,(L11/L8))</f>
        <v>53.020593567160851</v>
      </c>
      <c r="M9" s="846"/>
      <c r="N9" s="522">
        <f>IF(ISERROR(N11/N8),0,(N11/N8))</f>
        <v>60.980869235436906</v>
      </c>
      <c r="O9" s="846"/>
      <c r="P9" s="534" t="str">
        <f>IF(ISERROR($F9/D9-1),"-",($F9/D9-1))</f>
        <v>-</v>
      </c>
      <c r="Q9" s="71"/>
      <c r="R9" s="846"/>
      <c r="S9" s="857">
        <f t="shared" ref="S9:S40" si="2">IF(ISERROR($H9/J9-1),"-",($H9/J9-1))</f>
        <v>-0.20230734136998207</v>
      </c>
      <c r="T9" s="846"/>
      <c r="U9" s="856">
        <f>IF(ISERROR($L9/N9-1),"-",($L9/N9-1))</f>
        <v>-0.13053726140804534</v>
      </c>
      <c r="V9" s="71"/>
      <c r="W9" s="523"/>
      <c r="X9" s="71"/>
      <c r="Y9" s="523"/>
      <c r="Z9" s="71"/>
      <c r="AB9" s="71"/>
    </row>
    <row r="10" spans="2:36" ht="2.25" customHeight="1">
      <c r="B10" s="162"/>
      <c r="C10" s="162"/>
      <c r="D10" s="295"/>
      <c r="E10" s="847"/>
      <c r="F10" s="295"/>
      <c r="G10" s="847"/>
      <c r="H10" s="295"/>
      <c r="I10" s="847"/>
      <c r="J10" s="295"/>
      <c r="K10" s="847"/>
      <c r="L10" s="295"/>
      <c r="M10" s="847"/>
      <c r="N10" s="295"/>
      <c r="O10" s="847"/>
      <c r="P10" s="535"/>
      <c r="Q10" s="162"/>
      <c r="R10" s="847"/>
      <c r="S10" s="535" t="str">
        <f t="shared" si="2"/>
        <v>-</v>
      </c>
      <c r="T10" s="847"/>
      <c r="U10" s="535" t="str">
        <f>IF(ISERROR($H10/K10-1),"-",($H10/K10-1))</f>
        <v>-</v>
      </c>
      <c r="V10" s="162"/>
      <c r="W10" s="295"/>
      <c r="X10" s="162"/>
      <c r="Y10" s="295"/>
      <c r="Z10" s="162"/>
      <c r="AB10" s="162"/>
    </row>
    <row r="11" spans="2:36">
      <c r="B11" s="543" t="s">
        <v>14</v>
      </c>
      <c r="C11" s="244"/>
      <c r="D11" s="542">
        <f>'03- BD x RE 2026'!D10/1000</f>
        <v>290</v>
      </c>
      <c r="E11" s="848"/>
      <c r="F11" s="613">
        <f>'03- BD x RE 2026'!E10/1000</f>
        <v>211.61420999999999</v>
      </c>
      <c r="G11" s="848"/>
      <c r="H11" s="542">
        <f>'03- BD x RE 2026'!G10/1000</f>
        <v>350</v>
      </c>
      <c r="I11" s="848"/>
      <c r="J11" s="613">
        <f>'03- BD x RE 2026'!H10/1000</f>
        <v>260.18347</v>
      </c>
      <c r="K11" s="848"/>
      <c r="L11" s="542">
        <f>'03- BD x RE 2026'!J10/1000</f>
        <v>420</v>
      </c>
      <c r="M11" s="848"/>
      <c r="N11" s="613">
        <f>'03- BD x RE 2026'!K10/1000</f>
        <v>401.98589000000004</v>
      </c>
      <c r="O11" s="848"/>
      <c r="P11" s="540">
        <f>IF(ISERROR($F11/D11-1),"-",($F11/D11-1))</f>
        <v>-0.27029582758620696</v>
      </c>
      <c r="Q11" s="244"/>
      <c r="R11" s="848"/>
      <c r="S11" s="540">
        <f t="shared" si="2"/>
        <v>0.34520459735585818</v>
      </c>
      <c r="T11" s="848"/>
      <c r="U11" s="540">
        <f>IF(ISERROR($L11/N11-1),"-",($L11/N11-1))</f>
        <v>4.4812791812170127E-2</v>
      </c>
      <c r="V11" s="244"/>
      <c r="W11" s="1018" t="s">
        <v>2198</v>
      </c>
      <c r="X11" s="1018"/>
      <c r="Y11" s="1018"/>
      <c r="Z11" s="244"/>
      <c r="AB11" s="244"/>
      <c r="AD11" s="1018" t="s">
        <v>2199</v>
      </c>
      <c r="AE11" s="1018"/>
      <c r="AF11" s="1018"/>
      <c r="AG11" s="873"/>
      <c r="AH11" s="1018" t="s">
        <v>2200</v>
      </c>
      <c r="AI11" s="1018"/>
      <c r="AJ11" s="1018"/>
    </row>
    <row r="12" spans="2:36" ht="1.5" customHeight="1">
      <c r="B12" s="525"/>
      <c r="C12" s="524"/>
      <c r="D12" s="519"/>
      <c r="E12" s="849"/>
      <c r="F12" s="614"/>
      <c r="G12" s="849"/>
      <c r="H12" s="519"/>
      <c r="I12" s="849"/>
      <c r="J12" s="614"/>
      <c r="K12" s="849"/>
      <c r="L12" s="519"/>
      <c r="M12" s="849"/>
      <c r="N12" s="614"/>
      <c r="O12" s="849"/>
      <c r="P12" s="535"/>
      <c r="Q12" s="524"/>
      <c r="R12" s="849"/>
      <c r="S12" s="535" t="str">
        <f t="shared" si="2"/>
        <v>-</v>
      </c>
      <c r="T12" s="849"/>
      <c r="U12" s="535"/>
      <c r="V12" s="524"/>
      <c r="W12" s="1018"/>
      <c r="X12" s="1018"/>
      <c r="Y12" s="1018"/>
      <c r="Z12" s="524"/>
      <c r="AB12" s="524"/>
      <c r="AD12" s="1018"/>
      <c r="AE12" s="1018"/>
      <c r="AF12" s="1018"/>
      <c r="AG12" s="873"/>
      <c r="AH12" s="1018"/>
      <c r="AI12" s="1018"/>
      <c r="AJ12" s="1018"/>
    </row>
    <row r="13" spans="2:36">
      <c r="B13" s="544" t="s">
        <v>738</v>
      </c>
      <c r="C13" s="524"/>
      <c r="D13" s="541">
        <f>'03- BD x RE 2026'!D18/1000</f>
        <v>-1.9</v>
      </c>
      <c r="E13" s="850"/>
      <c r="F13" s="615">
        <f>'03- BD x RE 2026'!E18/1000</f>
        <v>-0.46104000000000001</v>
      </c>
      <c r="G13" s="850"/>
      <c r="H13" s="541">
        <f>'03- BD x RE 2026'!G18/1000</f>
        <v>-1.9</v>
      </c>
      <c r="I13" s="850"/>
      <c r="J13" s="615">
        <f>'03- BD x RE 2026'!H18/1000</f>
        <v>-0.81932000000000005</v>
      </c>
      <c r="K13" s="850"/>
      <c r="L13" s="541">
        <f>'03- BD x RE 2026'!J18/1000</f>
        <v>-3.9</v>
      </c>
      <c r="M13" s="850"/>
      <c r="N13" s="615">
        <f>'03- BD x RE 2026'!K18/1000</f>
        <v>-2.60439</v>
      </c>
      <c r="O13" s="850"/>
      <c r="P13" s="540">
        <f>IF(ISERROR($F13/D13-1),"-",($F13/D13-1))</f>
        <v>-0.75734736842105266</v>
      </c>
      <c r="Q13" s="524"/>
      <c r="R13" s="850"/>
      <c r="S13" s="540">
        <f t="shared" si="2"/>
        <v>1.3189962407850411</v>
      </c>
      <c r="T13" s="850"/>
      <c r="U13" s="540">
        <f>IF(ISERROR($L13/N13-1),"-",($L13/N13-1))</f>
        <v>0.49747157683757037</v>
      </c>
      <c r="V13" s="524"/>
      <c r="W13" s="1018"/>
      <c r="X13" s="1018"/>
      <c r="Y13" s="1018"/>
      <c r="Z13" s="524"/>
      <c r="AB13" s="524"/>
      <c r="AD13" s="1018"/>
      <c r="AE13" s="1018"/>
      <c r="AF13" s="1018"/>
      <c r="AG13" s="873"/>
      <c r="AH13" s="1018"/>
      <c r="AI13" s="1018"/>
      <c r="AJ13" s="1018"/>
    </row>
    <row r="14" spans="2:36" ht="1.5" customHeight="1">
      <c r="B14" s="525"/>
      <c r="C14" s="524"/>
      <c r="D14" s="519"/>
      <c r="E14" s="849"/>
      <c r="F14" s="614"/>
      <c r="G14" s="849"/>
      <c r="H14" s="519"/>
      <c r="I14" s="849"/>
      <c r="J14" s="614"/>
      <c r="K14" s="849"/>
      <c r="L14" s="519"/>
      <c r="M14" s="849"/>
      <c r="N14" s="614"/>
      <c r="O14" s="849"/>
      <c r="P14" s="535"/>
      <c r="Q14" s="524"/>
      <c r="R14" s="849"/>
      <c r="S14" s="535" t="str">
        <f t="shared" si="2"/>
        <v>-</v>
      </c>
      <c r="T14" s="849"/>
      <c r="U14" s="535"/>
      <c r="V14" s="524"/>
      <c r="W14" s="69"/>
      <c r="X14" s="524"/>
      <c r="Y14" s="69"/>
      <c r="Z14" s="524"/>
      <c r="AB14" s="524"/>
      <c r="AD14" s="69"/>
      <c r="AE14" s="524"/>
      <c r="AF14" s="69"/>
      <c r="AG14" s="874"/>
      <c r="AH14" s="864"/>
      <c r="AI14" s="524"/>
      <c r="AJ14" s="69"/>
    </row>
    <row r="15" spans="2:36">
      <c r="B15" s="543" t="s">
        <v>20</v>
      </c>
      <c r="C15" s="244"/>
      <c r="D15" s="541">
        <f t="shared" ref="D15" si="3">D11+D13</f>
        <v>288.10000000000002</v>
      </c>
      <c r="E15" s="850"/>
      <c r="F15" s="615">
        <f>F11+F13</f>
        <v>211.15316999999999</v>
      </c>
      <c r="G15" s="850"/>
      <c r="H15" s="541">
        <f t="shared" ref="H15" si="4">H11+H13</f>
        <v>348.1</v>
      </c>
      <c r="I15" s="850"/>
      <c r="J15" s="615">
        <f>J11+J13</f>
        <v>259.36415</v>
      </c>
      <c r="K15" s="850"/>
      <c r="L15" s="541">
        <f t="shared" ref="L15" si="5">L11+L13</f>
        <v>416.1</v>
      </c>
      <c r="M15" s="850"/>
      <c r="N15" s="615">
        <f>N11+N13</f>
        <v>399.38150000000002</v>
      </c>
      <c r="O15" s="850"/>
      <c r="P15" s="545">
        <f>IF(ISERROR($F15/D15-1),"-",($F15/D15-1))</f>
        <v>-0.26708375564040276</v>
      </c>
      <c r="Q15" s="244"/>
      <c r="R15" s="850"/>
      <c r="S15" s="545">
        <f t="shared" si="2"/>
        <v>0.34212843216766853</v>
      </c>
      <c r="T15" s="850"/>
      <c r="U15" s="545">
        <f>IF(ISERROR($L15/N15-1),"-",($L15/N15-1))</f>
        <v>4.1860977536515742E-2</v>
      </c>
      <c r="V15" s="244"/>
      <c r="W15" s="679" t="s">
        <v>791</v>
      </c>
      <c r="X15" s="679"/>
      <c r="Y15" s="679" t="s">
        <v>790</v>
      </c>
      <c r="Z15" s="244"/>
      <c r="AB15" s="244"/>
      <c r="AD15" s="861" t="s">
        <v>791</v>
      </c>
      <c r="AE15" s="861"/>
      <c r="AF15" s="861" t="s">
        <v>790</v>
      </c>
      <c r="AG15" s="875"/>
      <c r="AH15" s="865" t="s">
        <v>791</v>
      </c>
      <c r="AI15" s="861"/>
      <c r="AJ15" s="861" t="s">
        <v>790</v>
      </c>
    </row>
    <row r="16" spans="2:36" ht="1.5" customHeight="1">
      <c r="B16" s="244"/>
      <c r="C16" s="244"/>
      <c r="D16" s="519"/>
      <c r="E16" s="849"/>
      <c r="F16" s="614"/>
      <c r="G16" s="849"/>
      <c r="H16" s="519"/>
      <c r="I16" s="849"/>
      <c r="J16" s="614"/>
      <c r="K16" s="849"/>
      <c r="L16" s="519"/>
      <c r="M16" s="849"/>
      <c r="N16" s="614"/>
      <c r="O16" s="849"/>
      <c r="P16" s="518"/>
      <c r="Q16" s="244"/>
      <c r="R16" s="849"/>
      <c r="S16" s="518" t="str">
        <f t="shared" si="2"/>
        <v>-</v>
      </c>
      <c r="T16" s="849"/>
      <c r="U16" s="518"/>
      <c r="V16" s="244"/>
      <c r="W16" s="69"/>
      <c r="X16" s="244"/>
      <c r="Y16" s="69"/>
      <c r="Z16" s="244"/>
      <c r="AB16" s="244"/>
      <c r="AD16" s="69"/>
      <c r="AE16" s="244"/>
      <c r="AF16" s="69"/>
      <c r="AG16" s="625"/>
      <c r="AH16" s="864"/>
      <c r="AI16" s="244"/>
      <c r="AJ16" s="69"/>
    </row>
    <row r="17" spans="2:40">
      <c r="B17" s="548" t="str">
        <f>'[2]2 DRE  '!A27</f>
        <v>CUSTOS/DESPESAS</v>
      </c>
      <c r="C17" s="244"/>
      <c r="D17" s="547">
        <f>SUM(D18:D23)</f>
        <v>-239.8260407857575</v>
      </c>
      <c r="E17" s="851"/>
      <c r="F17" s="616">
        <f>SUM(F18:F23)</f>
        <v>-174.95631230000006</v>
      </c>
      <c r="G17" s="851"/>
      <c r="H17" s="547">
        <f>SUM(H18:H23)</f>
        <v>-259.37426192923493</v>
      </c>
      <c r="I17" s="851"/>
      <c r="J17" s="616">
        <f>SUM(J18:J23)</f>
        <v>-219.27065179999994</v>
      </c>
      <c r="K17" s="851"/>
      <c r="L17" s="547">
        <f>SUM(L18:L23)</f>
        <v>-290.20286192923498</v>
      </c>
      <c r="M17" s="851"/>
      <c r="N17" s="616">
        <f>SUM(N18:N23)</f>
        <v>-273.1808259</v>
      </c>
      <c r="O17" s="851"/>
      <c r="P17" s="545">
        <f t="shared" ref="P17:P25" si="6">IF(ISERROR($F17/D17-1),"-",($F17/D17-1))</f>
        <v>-0.27048659216997695</v>
      </c>
      <c r="Q17" s="625"/>
      <c r="R17" s="851"/>
      <c r="S17" s="545">
        <f t="shared" si="2"/>
        <v>0.18289547552316354</v>
      </c>
      <c r="T17" s="851"/>
      <c r="U17" s="545">
        <f>IF(ISERROR($L17/N17-1),"-",($L17/N17-1))</f>
        <v>6.2310507969055129E-2</v>
      </c>
      <c r="V17" s="244"/>
      <c r="W17" s="546">
        <f>IF(ISERROR($D17/$D$15),"-",($D17/$D$15))</f>
        <v>-0.83244026652467018</v>
      </c>
      <c r="X17" s="625"/>
      <c r="Y17" s="546">
        <f t="shared" ref="Y17:Y23" si="7">IF(ISERROR(F17/F$15),"-",(F17/F$15))</f>
        <v>-0.82857535266934457</v>
      </c>
      <c r="Z17" s="625"/>
      <c r="AA17" s="546" t="s">
        <v>783</v>
      </c>
      <c r="AB17" s="625"/>
      <c r="AC17" s="546" t="s">
        <v>784</v>
      </c>
      <c r="AD17" s="546">
        <f t="shared" ref="AD17:AD38" si="8">IF(ISERROR($H17/$H$15),"-",($H17/$H$15))</f>
        <v>-0.74511422559389517</v>
      </c>
      <c r="AE17" s="625"/>
      <c r="AF17" s="546">
        <f>IF(ISERROR($J17/$J$15),"-",($J17/$J$15))</f>
        <v>-0.84541619109657196</v>
      </c>
      <c r="AG17" s="625"/>
      <c r="AH17" s="866">
        <f t="shared" ref="AH17:AH38" si="9">IF(ISERROR($L17/$L$15),"-",($L17/$L$15))</f>
        <v>-0.69743538074798117</v>
      </c>
      <c r="AI17" s="625"/>
      <c r="AJ17" s="866">
        <f t="shared" ref="AJ17:AJ38" si="10">IF(ISERROR($N17/$N$15),"-",($N17/$N$15))</f>
        <v>-0.68400971477146533</v>
      </c>
    </row>
    <row r="18" spans="2:40">
      <c r="B18" s="527" t="s">
        <v>22</v>
      </c>
      <c r="C18" s="527"/>
      <c r="D18" s="528">
        <f>'03- BD x RE 2026'!D27/1000</f>
        <v>-92.8</v>
      </c>
      <c r="E18" s="852"/>
      <c r="F18" s="620">
        <f>'03- BD x RE 2026'!E27/1000</f>
        <v>-43.768202300000056</v>
      </c>
      <c r="G18" s="852"/>
      <c r="H18" s="528">
        <f>'03- BD x RE 2026'!G27/1000</f>
        <v>-111.392</v>
      </c>
      <c r="I18" s="852"/>
      <c r="J18" s="620">
        <f>'03- BD x RE 2026'!H27/1000</f>
        <v>-78.640861799999939</v>
      </c>
      <c r="K18" s="852"/>
      <c r="L18" s="528">
        <f>'03- BD x RE 2026'!J27/1000</f>
        <v>-133.792</v>
      </c>
      <c r="M18" s="852"/>
      <c r="N18" s="620">
        <f>'03- BD x RE 2026'!K27/1000</f>
        <v>-85.602455900000052</v>
      </c>
      <c r="O18" s="852"/>
      <c r="P18" s="631">
        <f t="shared" si="6"/>
        <v>-0.52835988900862008</v>
      </c>
      <c r="Q18" s="626"/>
      <c r="R18" s="852"/>
      <c r="S18" s="631">
        <f t="shared" si="2"/>
        <v>0.41646464001492012</v>
      </c>
      <c r="T18" s="852"/>
      <c r="U18" s="631">
        <f t="shared" ref="U18:U30" si="11">IF(ISERROR($L18/N18-1),"-",($L18/N18-1))</f>
        <v>0.56294581263292853</v>
      </c>
      <c r="V18" s="527"/>
      <c r="W18" s="622">
        <f>IF(ISERROR($D18/$D$15),"-",($D18/$D$15))</f>
        <v>-0.32211037834085382</v>
      </c>
      <c r="X18" s="626"/>
      <c r="Y18" s="622">
        <f t="shared" si="7"/>
        <v>-0.20728176754343805</v>
      </c>
      <c r="Z18" s="626"/>
      <c r="AA18" s="672">
        <f t="shared" ref="AA18:AA40" si="12">Y18-W18</f>
        <v>0.11482861079741577</v>
      </c>
      <c r="AB18" s="626"/>
      <c r="AC18" s="678">
        <f t="shared" ref="AC18:AC23" si="13">-Y18*AA18</f>
        <v>2.3801877410645857E-2</v>
      </c>
      <c r="AD18" s="622">
        <f t="shared" si="8"/>
        <v>-0.31999999999999995</v>
      </c>
      <c r="AE18" s="626"/>
      <c r="AF18" s="622">
        <f t="shared" ref="AF18:AF23" si="14">IF(ISERROR(J18/J$15),"-",(J18/J$15))</f>
        <v>-0.30320636757238784</v>
      </c>
      <c r="AG18" s="626"/>
      <c r="AH18" s="867">
        <f t="shared" si="9"/>
        <v>-0.3215380918048546</v>
      </c>
      <c r="AI18" s="626"/>
      <c r="AJ18" s="867">
        <f t="shared" si="10"/>
        <v>-0.21433755920091455</v>
      </c>
    </row>
    <row r="19" spans="2:40">
      <c r="B19" s="527" t="s">
        <v>31</v>
      </c>
      <c r="C19" s="527"/>
      <c r="D19" s="528">
        <f>'03- BD x RE 2026'!D36/1000</f>
        <v>-68.369177154027369</v>
      </c>
      <c r="E19" s="852"/>
      <c r="F19" s="620">
        <f>'03- BD x RE 2026'!E36/1000</f>
        <v>-50.083160000000007</v>
      </c>
      <c r="G19" s="852"/>
      <c r="H19" s="528">
        <f>'03- BD x RE 2026'!G36/1000</f>
        <v>-56.996771803437049</v>
      </c>
      <c r="I19" s="852"/>
      <c r="J19" s="620">
        <f>'03- BD x RE 2026'!H36/1000</f>
        <v>-44.395309999999995</v>
      </c>
      <c r="K19" s="852"/>
      <c r="L19" s="528">
        <f>'03- BD x RE 2026'!J36/1000</f>
        <v>-63.907561803437048</v>
      </c>
      <c r="M19" s="852"/>
      <c r="N19" s="620">
        <f>'03- BD x RE 2026'!K36/1000</f>
        <v>-61.583060000000003</v>
      </c>
      <c r="O19" s="852"/>
      <c r="P19" s="631">
        <f t="shared" si="6"/>
        <v>-0.26745995659463928</v>
      </c>
      <c r="Q19" s="626"/>
      <c r="R19" s="852"/>
      <c r="S19" s="631">
        <f t="shared" si="2"/>
        <v>0.28384669018950559</v>
      </c>
      <c r="T19" s="852"/>
      <c r="U19" s="631">
        <f t="shared" si="11"/>
        <v>3.7745798981684953E-2</v>
      </c>
      <c r="V19" s="527"/>
      <c r="W19" s="622">
        <f t="shared" ref="W19:W40" si="15">IF(ISERROR($D19/$D$15),"-",($D19/$D$15))</f>
        <v>-0.23731057672345493</v>
      </c>
      <c r="X19" s="626"/>
      <c r="Y19" s="622">
        <f t="shared" si="7"/>
        <v>-0.23718876680847373</v>
      </c>
      <c r="Z19" s="626"/>
      <c r="AA19" s="672">
        <f t="shared" si="12"/>
        <v>1.2180991498120242E-4</v>
      </c>
      <c r="AB19" s="626"/>
      <c r="AC19" s="678">
        <f t="shared" si="13"/>
        <v>2.8891943519436431E-5</v>
      </c>
      <c r="AD19" s="622">
        <f t="shared" si="8"/>
        <v>-0.16373677622360541</v>
      </c>
      <c r="AE19" s="626"/>
      <c r="AF19" s="622">
        <f t="shared" si="14"/>
        <v>-0.17116980122349212</v>
      </c>
      <c r="AG19" s="626"/>
      <c r="AH19" s="867">
        <f t="shared" si="9"/>
        <v>-0.15358702668453988</v>
      </c>
      <c r="AI19" s="626"/>
      <c r="AJ19" s="867">
        <f t="shared" si="10"/>
        <v>-0.15419607568202334</v>
      </c>
    </row>
    <row r="20" spans="2:40">
      <c r="B20" s="529" t="s">
        <v>32</v>
      </c>
      <c r="C20" s="529"/>
      <c r="D20" s="528">
        <f>'03- BD x RE 2026'!D41/1000</f>
        <v>-18.8</v>
      </c>
      <c r="E20" s="852"/>
      <c r="F20" s="620">
        <f>'03- BD x RE 2026'!E41/1000</f>
        <v>-23.8</v>
      </c>
      <c r="G20" s="852"/>
      <c r="H20" s="528">
        <f>'03- BD x RE 2026'!G41/1000</f>
        <v>-18.8</v>
      </c>
      <c r="I20" s="852"/>
      <c r="J20" s="620">
        <f>'03- BD x RE 2026'!H41/1000</f>
        <v>-23.8</v>
      </c>
      <c r="K20" s="852"/>
      <c r="L20" s="528">
        <f>'03- BD x RE 2026'!J41/1000</f>
        <v>-18.8</v>
      </c>
      <c r="M20" s="852"/>
      <c r="N20" s="620">
        <f>'03- BD x RE 2026'!K41/1000</f>
        <v>-23.8</v>
      </c>
      <c r="O20" s="852"/>
      <c r="P20" s="631">
        <f t="shared" si="6"/>
        <v>0.26595744680851063</v>
      </c>
      <c r="Q20" s="627"/>
      <c r="R20" s="852"/>
      <c r="S20" s="631">
        <f t="shared" si="2"/>
        <v>-0.21008403361344541</v>
      </c>
      <c r="T20" s="852"/>
      <c r="U20" s="631">
        <f t="shared" si="11"/>
        <v>-0.21008403361344541</v>
      </c>
      <c r="V20" s="529"/>
      <c r="W20" s="622">
        <f t="shared" si="15"/>
        <v>-6.5255119750086771E-2</v>
      </c>
      <c r="X20" s="627"/>
      <c r="Y20" s="622">
        <f t="shared" si="7"/>
        <v>-0.11271438643331759</v>
      </c>
      <c r="Z20" s="627"/>
      <c r="AA20" s="672">
        <f t="shared" si="12"/>
        <v>-4.7459266683230819E-2</v>
      </c>
      <c r="AB20" s="627"/>
      <c r="AC20" s="678">
        <f t="shared" si="13"/>
        <v>-5.3493421247755536E-3</v>
      </c>
      <c r="AD20" s="622">
        <f t="shared" si="8"/>
        <v>-5.4007469118069522E-2</v>
      </c>
      <c r="AE20" s="627"/>
      <c r="AF20" s="622">
        <f t="shared" si="14"/>
        <v>-9.1762874707240774E-2</v>
      </c>
      <c r="AG20" s="627"/>
      <c r="AH20" s="867">
        <f t="shared" si="9"/>
        <v>-4.5181446767603939E-2</v>
      </c>
      <c r="AI20" s="627"/>
      <c r="AJ20" s="867">
        <f t="shared" si="10"/>
        <v>-5.9592144353206145E-2</v>
      </c>
    </row>
    <row r="21" spans="2:40">
      <c r="B21" s="529" t="s">
        <v>770</v>
      </c>
      <c r="C21" s="529"/>
      <c r="D21" s="528">
        <f>'03- BD x RE 2026'!D42/1000</f>
        <v>-3.9760900000000001</v>
      </c>
      <c r="E21" s="852"/>
      <c r="F21" s="620">
        <f>'03- BD x RE 2026'!E42/1000</f>
        <v>-3.5082200000000001</v>
      </c>
      <c r="G21" s="852"/>
      <c r="H21" s="528">
        <f>'03- BD x RE 2026'!G42/1000</f>
        <v>-2.7309999999999999</v>
      </c>
      <c r="I21" s="852"/>
      <c r="J21" s="620">
        <f>'03- BD x RE 2026'!H42/1000</f>
        <v>-1.7109400000000001</v>
      </c>
      <c r="K21" s="852"/>
      <c r="L21" s="528">
        <f>'03- BD x RE 2026'!J42/1000</f>
        <v>-2.8278099999999999</v>
      </c>
      <c r="M21" s="852"/>
      <c r="N21" s="620">
        <f>'03- BD x RE 2026'!K42/1000</f>
        <v>-18</v>
      </c>
      <c r="O21" s="852"/>
      <c r="P21" s="631">
        <f t="shared" si="6"/>
        <v>-0.11767087767128004</v>
      </c>
      <c r="Q21" s="627"/>
      <c r="R21" s="852"/>
      <c r="S21" s="631">
        <f t="shared" si="2"/>
        <v>0.59619858089705047</v>
      </c>
      <c r="T21" s="852"/>
      <c r="U21" s="631">
        <f t="shared" si="11"/>
        <v>-0.84289944444444442</v>
      </c>
      <c r="V21" s="529"/>
      <c r="W21" s="622">
        <f t="shared" si="15"/>
        <v>-1.3801076015272475E-2</v>
      </c>
      <c r="X21" s="627"/>
      <c r="Y21" s="622">
        <f t="shared" si="7"/>
        <v>-1.6614574150129974E-2</v>
      </c>
      <c r="Z21" s="627"/>
      <c r="AA21" s="672">
        <f t="shared" si="12"/>
        <v>-2.8134981348574995E-3</v>
      </c>
      <c r="AB21" s="627"/>
      <c r="AC21" s="678">
        <f t="shared" si="13"/>
        <v>-4.6745073382842311E-5</v>
      </c>
      <c r="AD21" s="622">
        <f t="shared" si="8"/>
        <v>-7.8454467107153102E-3</v>
      </c>
      <c r="AE21" s="627"/>
      <c r="AF21" s="622">
        <f t="shared" si="14"/>
        <v>-6.5966711282187621E-3</v>
      </c>
      <c r="AG21" s="627"/>
      <c r="AH21" s="867">
        <f t="shared" si="9"/>
        <v>-6.795986541696707E-3</v>
      </c>
      <c r="AI21" s="627"/>
      <c r="AJ21" s="867">
        <f t="shared" si="10"/>
        <v>-4.5069689006626494E-2</v>
      </c>
    </row>
    <row r="22" spans="2:40">
      <c r="B22" s="527" t="s">
        <v>33</v>
      </c>
      <c r="C22" s="527"/>
      <c r="D22" s="528">
        <f>'03- BD x RE 2026'!D43/1000</f>
        <v>-51.097412238898393</v>
      </c>
      <c r="E22" s="852"/>
      <c r="F22" s="620">
        <f>'03- BD x RE 2026'!E43/1000</f>
        <v>-52.862230000000004</v>
      </c>
      <c r="G22" s="852"/>
      <c r="H22" s="528">
        <f>'03- BD x RE 2026'!G43/1000</f>
        <v>-64.671128732966167</v>
      </c>
      <c r="I22" s="852"/>
      <c r="J22" s="620">
        <f>'03- BD x RE 2026'!H43/1000</f>
        <v>-66.223540000000014</v>
      </c>
      <c r="K22" s="852"/>
      <c r="L22" s="528">
        <f>'03- BD x RE 2026'!J43/1000</f>
        <v>-66.092128732966174</v>
      </c>
      <c r="M22" s="852"/>
      <c r="N22" s="620">
        <f>'03- BD x RE 2026'!K43/1000</f>
        <v>-83.235309999999998</v>
      </c>
      <c r="O22" s="852"/>
      <c r="P22" s="631">
        <f t="shared" si="6"/>
        <v>3.4538300155993573E-2</v>
      </c>
      <c r="Q22" s="626"/>
      <c r="R22" s="852"/>
      <c r="S22" s="631">
        <f t="shared" si="2"/>
        <v>-2.3441985539188082E-2</v>
      </c>
      <c r="T22" s="852"/>
      <c r="U22" s="631">
        <f t="shared" si="11"/>
        <v>-0.2059604423535375</v>
      </c>
      <c r="V22" s="527"/>
      <c r="W22" s="622">
        <f t="shared" si="15"/>
        <v>-0.17735998694515234</v>
      </c>
      <c r="X22" s="626"/>
      <c r="Y22" s="622">
        <f t="shared" si="7"/>
        <v>-0.25035016050197118</v>
      </c>
      <c r="Z22" s="626"/>
      <c r="AA22" s="672">
        <f t="shared" si="12"/>
        <v>-7.2990173556818833E-2</v>
      </c>
      <c r="AB22" s="626"/>
      <c r="AC22" s="678">
        <f t="shared" si="13"/>
        <v>-1.8273101665016327E-2</v>
      </c>
      <c r="AD22" s="622">
        <f t="shared" si="8"/>
        <v>-0.18578319084448769</v>
      </c>
      <c r="AE22" s="626"/>
      <c r="AF22" s="622">
        <f t="shared" si="14"/>
        <v>-0.25533035309621632</v>
      </c>
      <c r="AG22" s="626"/>
      <c r="AH22" s="867">
        <f t="shared" si="9"/>
        <v>-0.15883712745245415</v>
      </c>
      <c r="AI22" s="626"/>
      <c r="AJ22" s="867">
        <f t="shared" si="10"/>
        <v>-0.2084105297816749</v>
      </c>
    </row>
    <row r="23" spans="2:40">
      <c r="B23" s="531" t="s">
        <v>187</v>
      </c>
      <c r="C23" s="531"/>
      <c r="D23" s="528">
        <f>'03- BD x RE 2026'!D44/1000</f>
        <v>-4.7833613928317478</v>
      </c>
      <c r="E23" s="852"/>
      <c r="F23" s="620">
        <f>'03- BD x RE 2026'!E44/1000</f>
        <v>-0.9345</v>
      </c>
      <c r="G23" s="852"/>
      <c r="H23" s="528">
        <f>'03- BD x RE 2026'!G44/1000</f>
        <v>-4.7833613928317478</v>
      </c>
      <c r="I23" s="852"/>
      <c r="J23" s="620">
        <f>'03- BD x RE 2026'!H44/1000</f>
        <v>-4.5</v>
      </c>
      <c r="K23" s="852"/>
      <c r="L23" s="528">
        <f>'03- BD x RE 2026'!J44/1000</f>
        <v>-4.7833613928317478</v>
      </c>
      <c r="M23" s="852"/>
      <c r="N23" s="620">
        <f>'03- BD x RE 2026'!K44/1000</f>
        <v>-0.96</v>
      </c>
      <c r="O23" s="852"/>
      <c r="P23" s="631">
        <f t="shared" si="6"/>
        <v>-0.80463529236983355</v>
      </c>
      <c r="Q23" s="627"/>
      <c r="R23" s="852"/>
      <c r="S23" s="631">
        <f t="shared" si="2"/>
        <v>6.296919840705506E-2</v>
      </c>
      <c r="T23" s="852"/>
      <c r="U23" s="631">
        <f t="shared" si="11"/>
        <v>3.9826681175330707</v>
      </c>
      <c r="V23" s="531"/>
      <c r="W23" s="622">
        <f t="shared" si="15"/>
        <v>-1.6603128749849868E-2</v>
      </c>
      <c r="X23" s="627"/>
      <c r="Y23" s="622">
        <f t="shared" si="7"/>
        <v>-4.4256972320140878E-3</v>
      </c>
      <c r="Z23" s="627"/>
      <c r="AA23" s="672">
        <f t="shared" si="12"/>
        <v>1.217743151783578E-2</v>
      </c>
      <c r="AB23" s="627"/>
      <c r="AC23" s="678">
        <f t="shared" si="13"/>
        <v>5.3893624961526927E-5</v>
      </c>
      <c r="AD23" s="622">
        <f t="shared" si="8"/>
        <v>-1.3741342697017373E-2</v>
      </c>
      <c r="AE23" s="627"/>
      <c r="AF23" s="622">
        <f t="shared" si="14"/>
        <v>-1.7350123369016111E-2</v>
      </c>
      <c r="AG23" s="627"/>
      <c r="AH23" s="867">
        <f t="shared" si="9"/>
        <v>-1.1495701496831885E-2</v>
      </c>
      <c r="AI23" s="627"/>
      <c r="AJ23" s="867">
        <f t="shared" si="10"/>
        <v>-2.4037167470200797E-3</v>
      </c>
    </row>
    <row r="24" spans="2:40">
      <c r="B24" s="549" t="str">
        <f>'[2]2 DRE  '!A52</f>
        <v>DESPESAS ADMINISTRATIVAS</v>
      </c>
      <c r="C24" s="244"/>
      <c r="D24" s="547">
        <f>SUM(D25:D27)</f>
        <v>-39.07098498312687</v>
      </c>
      <c r="E24" s="851"/>
      <c r="F24" s="616">
        <f>SUM(F25:F27)</f>
        <v>-30.535350000000001</v>
      </c>
      <c r="G24" s="851"/>
      <c r="H24" s="547">
        <f>SUM(H25:H27)</f>
        <v>-33.066749999999999</v>
      </c>
      <c r="I24" s="851"/>
      <c r="J24" s="616">
        <f>SUM(J25:J27)</f>
        <v>-23.652509999999999</v>
      </c>
      <c r="K24" s="851"/>
      <c r="L24" s="547">
        <f>SUM(L25:L27)</f>
        <v>-36.764499999999998</v>
      </c>
      <c r="M24" s="851"/>
      <c r="N24" s="616">
        <f>SUM(N25:N27)</f>
        <v>-44.271520000000002</v>
      </c>
      <c r="O24" s="851"/>
      <c r="P24" s="545">
        <f t="shared" si="6"/>
        <v>-0.21846480161206716</v>
      </c>
      <c r="Q24" s="625"/>
      <c r="R24" s="851"/>
      <c r="S24" s="545">
        <f t="shared" si="2"/>
        <v>0.39802287368232792</v>
      </c>
      <c r="T24" s="851"/>
      <c r="U24" s="545">
        <f t="shared" si="11"/>
        <v>-0.16956770402281207</v>
      </c>
      <c r="V24" s="244"/>
      <c r="W24" s="609">
        <f t="shared" si="15"/>
        <v>-0.135616053395095</v>
      </c>
      <c r="X24" s="625"/>
      <c r="Y24" s="609">
        <f t="shared" ref="Y24:Y27" si="16">IF(ISERROR(F24/F$15),"-",(F24/F$15))</f>
        <v>-0.14461232099901697</v>
      </c>
      <c r="Z24" s="625"/>
      <c r="AA24" s="609">
        <f t="shared" si="12"/>
        <v>-8.9962676039219702E-3</v>
      </c>
      <c r="AB24" s="625"/>
      <c r="AC24" s="609">
        <f>AA24-Y24</f>
        <v>0.135616053395095</v>
      </c>
      <c r="AD24" s="609">
        <f t="shared" si="8"/>
        <v>-9.4992099971272614E-2</v>
      </c>
      <c r="AE24" s="625"/>
      <c r="AF24" s="609">
        <f>IF(ISERROR($J24/$J$15),"-",($J24/$J$15))</f>
        <v>-9.1194214774863835E-2</v>
      </c>
      <c r="AG24" s="625"/>
      <c r="AH24" s="624">
        <f t="shared" si="9"/>
        <v>-8.8354962749339086E-2</v>
      </c>
      <c r="AI24" s="625"/>
      <c r="AJ24" s="624">
        <f t="shared" si="10"/>
        <v>-0.11085020212503584</v>
      </c>
    </row>
    <row r="25" spans="2:40">
      <c r="B25" s="527" t="s">
        <v>36</v>
      </c>
      <c r="C25" s="244"/>
      <c r="D25" s="528">
        <f>'03- BD x RE 2026'!D49/1000</f>
        <v>-18.105064371237571</v>
      </c>
      <c r="E25" s="852"/>
      <c r="F25" s="617">
        <f>'03- BD x RE 2026'!E49/1000</f>
        <v>-15.510200000000001</v>
      </c>
      <c r="G25" s="852"/>
      <c r="H25" s="528">
        <f>'03- BD x RE 2026'!G49/1000</f>
        <v>-17.097999999999999</v>
      </c>
      <c r="I25" s="852"/>
      <c r="J25" s="617">
        <f>'03- BD x RE 2026'!H49/1000</f>
        <v>-15.13134</v>
      </c>
      <c r="K25" s="852"/>
      <c r="L25" s="528">
        <f>'03- BD x RE 2026'!J49/1000</f>
        <v>-17.602</v>
      </c>
      <c r="M25" s="852"/>
      <c r="N25" s="617">
        <f>'03- BD x RE 2026'!K49/1000</f>
        <v>-15.093360000000001</v>
      </c>
      <c r="O25" s="852"/>
      <c r="P25" s="631">
        <f t="shared" si="6"/>
        <v>-0.14332257085812272</v>
      </c>
      <c r="Q25" s="632"/>
      <c r="R25" s="852"/>
      <c r="S25" s="631">
        <f t="shared" si="2"/>
        <v>0.1299726263503429</v>
      </c>
      <c r="T25" s="852"/>
      <c r="U25" s="631">
        <f t="shared" si="11"/>
        <v>0.16620818691133055</v>
      </c>
      <c r="V25" s="244"/>
      <c r="W25" s="622">
        <f t="shared" si="15"/>
        <v>-6.284298636319878E-2</v>
      </c>
      <c r="X25" s="632"/>
      <c r="Y25" s="622">
        <f t="shared" si="16"/>
        <v>-7.3454734304959773E-2</v>
      </c>
      <c r="Z25" s="632"/>
      <c r="AA25" s="672">
        <f t="shared" si="12"/>
        <v>-1.0611747941760993E-2</v>
      </c>
      <c r="AB25" s="632"/>
      <c r="AC25" s="678">
        <f>-Y25*AA25</f>
        <v>-7.794831255732575E-4</v>
      </c>
      <c r="AD25" s="622">
        <f t="shared" si="8"/>
        <v>-4.9118069520252793E-2</v>
      </c>
      <c r="AE25" s="632"/>
      <c r="AF25" s="622">
        <f>IF(ISERROR(J25/J$15),"-",(J25/J$15))</f>
        <v>-5.8340136830784053E-2</v>
      </c>
      <c r="AG25" s="632"/>
      <c r="AH25" s="867">
        <f t="shared" si="9"/>
        <v>-4.2302331170391734E-2</v>
      </c>
      <c r="AI25" s="632"/>
      <c r="AJ25" s="867">
        <f t="shared" si="10"/>
        <v>-3.7791835625836448E-2</v>
      </c>
    </row>
    <row r="26" spans="2:40">
      <c r="B26" s="527" t="s">
        <v>37</v>
      </c>
      <c r="C26" s="244"/>
      <c r="D26" s="528">
        <f>'03- BD x RE 2026'!D50/1000</f>
        <v>-13.365920611889301</v>
      </c>
      <c r="E26" s="852"/>
      <c r="F26" s="617">
        <f>'03- BD x RE 2026'!E50/1000</f>
        <v>-8.5</v>
      </c>
      <c r="G26" s="852"/>
      <c r="H26" s="528">
        <f>'03- BD x RE 2026'!G50/1000</f>
        <v>-10.5</v>
      </c>
      <c r="I26" s="852"/>
      <c r="J26" s="617">
        <f>'03- BD x RE 2026'!H50/1000</f>
        <v>-1.5</v>
      </c>
      <c r="K26" s="852"/>
      <c r="L26" s="528">
        <f>'03- BD x RE 2026'!J50/1000</f>
        <v>-12.6</v>
      </c>
      <c r="M26" s="852"/>
      <c r="N26" s="617">
        <f>'03- BD x RE 2026'!K50/1000</f>
        <v>-19.079999999999998</v>
      </c>
      <c r="O26" s="852"/>
      <c r="P26" s="631">
        <f>IF(ISERROR($D26/F26-1),"-",($D26/F26-1))</f>
        <v>0.57246124845756485</v>
      </c>
      <c r="Q26" s="632"/>
      <c r="R26" s="852"/>
      <c r="S26" s="631">
        <f t="shared" si="2"/>
        <v>6</v>
      </c>
      <c r="T26" s="852"/>
      <c r="U26" s="631">
        <f t="shared" si="11"/>
        <v>-0.33962264150943389</v>
      </c>
      <c r="V26" s="244"/>
      <c r="W26" s="622">
        <f t="shared" si="15"/>
        <v>-4.6393337771222842E-2</v>
      </c>
      <c r="X26" s="632"/>
      <c r="Y26" s="622">
        <f t="shared" si="16"/>
        <v>-4.0255138011899137E-2</v>
      </c>
      <c r="Z26" s="632"/>
      <c r="AA26" s="672">
        <f t="shared" si="12"/>
        <v>6.138199759323705E-3</v>
      </c>
      <c r="AB26" s="632"/>
      <c r="AC26" s="678">
        <f>-Y26*AA26</f>
        <v>2.4709407845618182E-4</v>
      </c>
      <c r="AD26" s="622">
        <f t="shared" si="8"/>
        <v>-3.0163746049985635E-2</v>
      </c>
      <c r="AE26" s="632"/>
      <c r="AF26" s="622">
        <f>IF(ISERROR(J26/J$15),"-",(J26/J$15))</f>
        <v>-5.7833744563387038E-3</v>
      </c>
      <c r="AG26" s="632"/>
      <c r="AH26" s="867">
        <f t="shared" si="9"/>
        <v>-3.028118240807498E-2</v>
      </c>
      <c r="AI26" s="632"/>
      <c r="AJ26" s="867">
        <f t="shared" si="10"/>
        <v>-4.7773870347024079E-2</v>
      </c>
    </row>
    <row r="27" spans="2:40">
      <c r="B27" s="527" t="s">
        <v>38</v>
      </c>
      <c r="C27" s="244"/>
      <c r="D27" s="528">
        <f>'03- BD x RE 2026'!D51/1000</f>
        <v>-7.6</v>
      </c>
      <c r="E27" s="852"/>
      <c r="F27" s="617">
        <f>'03- BD x RE 2026'!E51/1000</f>
        <v>-6.52515</v>
      </c>
      <c r="G27" s="852"/>
      <c r="H27" s="528">
        <f>'03- BD x RE 2026'!G51/1000</f>
        <v>-5.46875</v>
      </c>
      <c r="I27" s="852"/>
      <c r="J27" s="617">
        <f>'03- BD x RE 2026'!H51/1000</f>
        <v>-7.0211699999999997</v>
      </c>
      <c r="K27" s="852"/>
      <c r="L27" s="528">
        <f>'03- BD x RE 2026'!J51/1000</f>
        <v>-6.5625000000000009</v>
      </c>
      <c r="M27" s="852"/>
      <c r="N27" s="617">
        <f>'03- BD x RE 2026'!K51/1000</f>
        <v>-10.09816</v>
      </c>
      <c r="O27" s="852"/>
      <c r="P27" s="631">
        <f>IF(ISERROR($F27/D27-1),"-",($F27/D27-1))</f>
        <v>-0.14142763157894733</v>
      </c>
      <c r="Q27" s="632"/>
      <c r="R27" s="852"/>
      <c r="S27" s="631">
        <f t="shared" si="2"/>
        <v>-0.22110559920924855</v>
      </c>
      <c r="T27" s="852"/>
      <c r="U27" s="631">
        <f t="shared" si="11"/>
        <v>-0.35012913243600807</v>
      </c>
      <c r="V27" s="244"/>
      <c r="W27" s="622">
        <f t="shared" si="15"/>
        <v>-2.6379729260673373E-2</v>
      </c>
      <c r="X27" s="632"/>
      <c r="Y27" s="622">
        <f t="shared" si="16"/>
        <v>-3.0902448682158076E-2</v>
      </c>
      <c r="Z27" s="632"/>
      <c r="AA27" s="672">
        <f t="shared" si="12"/>
        <v>-4.5227194214847027E-3</v>
      </c>
      <c r="AB27" s="632"/>
      <c r="AC27" s="678">
        <f>-Y27*AA27</f>
        <v>-1.3976310482623067E-4</v>
      </c>
      <c r="AD27" s="622">
        <f t="shared" si="8"/>
        <v>-1.5710284401034183E-2</v>
      </c>
      <c r="AE27" s="632"/>
      <c r="AF27" s="867">
        <f>IF(ISERROR(J27/J$15),"-",(J27/J$15))</f>
        <v>-2.7070703487741078E-2</v>
      </c>
      <c r="AG27" s="632"/>
      <c r="AH27" s="867">
        <f t="shared" si="9"/>
        <v>-1.5771449170872389E-2</v>
      </c>
      <c r="AI27" s="632"/>
      <c r="AJ27" s="867">
        <f t="shared" si="10"/>
        <v>-2.52844961521753E-2</v>
      </c>
      <c r="AK27" s="862"/>
      <c r="AL27" s="862"/>
      <c r="AM27" s="862"/>
      <c r="AN27" s="862"/>
    </row>
    <row r="28" spans="2:40" ht="0.75" customHeight="1">
      <c r="B28" s="531"/>
      <c r="C28" s="531"/>
      <c r="D28" s="514"/>
      <c r="E28" s="853"/>
      <c r="F28" s="618"/>
      <c r="G28" s="853"/>
      <c r="H28" s="514"/>
      <c r="I28" s="853"/>
      <c r="J28" s="618"/>
      <c r="K28" s="853"/>
      <c r="L28" s="514"/>
      <c r="M28" s="853"/>
      <c r="N28" s="618"/>
      <c r="O28" s="853"/>
      <c r="P28" s="535"/>
      <c r="Q28" s="628"/>
      <c r="R28" s="853"/>
      <c r="S28" s="535" t="str">
        <f t="shared" si="2"/>
        <v>-</v>
      </c>
      <c r="T28" s="853"/>
      <c r="U28" s="856" t="str">
        <f t="shared" si="11"/>
        <v>-</v>
      </c>
      <c r="V28" s="531"/>
      <c r="W28" s="10">
        <f t="shared" si="15"/>
        <v>0</v>
      </c>
      <c r="X28" s="628"/>
      <c r="Y28" s="10"/>
      <c r="Z28" s="628"/>
      <c r="AA28" s="672">
        <f t="shared" si="12"/>
        <v>0</v>
      </c>
      <c r="AB28" s="628"/>
      <c r="AC28" s="656">
        <f>-Y28*AA28</f>
        <v>0</v>
      </c>
      <c r="AD28" s="10">
        <f t="shared" si="8"/>
        <v>0</v>
      </c>
      <c r="AE28" s="628"/>
      <c r="AF28" s="10"/>
      <c r="AG28" s="628"/>
      <c r="AH28" s="868">
        <f t="shared" si="9"/>
        <v>0</v>
      </c>
      <c r="AI28" s="628"/>
      <c r="AJ28" s="868">
        <f t="shared" si="10"/>
        <v>0</v>
      </c>
    </row>
    <row r="29" spans="2:40">
      <c r="B29" s="548" t="s">
        <v>739</v>
      </c>
      <c r="C29" s="244"/>
      <c r="D29" s="547">
        <f>D15+D17+D24</f>
        <v>9.2029742311156539</v>
      </c>
      <c r="E29" s="851"/>
      <c r="F29" s="616">
        <f>F15+F17+F24</f>
        <v>5.6615076999999232</v>
      </c>
      <c r="G29" s="851"/>
      <c r="H29" s="547">
        <f>H15+H17+H24</f>
        <v>55.658988070765091</v>
      </c>
      <c r="I29" s="851"/>
      <c r="J29" s="616">
        <f>J15+J17+J24</f>
        <v>16.440988200000056</v>
      </c>
      <c r="K29" s="851"/>
      <c r="L29" s="547">
        <f>L15+L17+L24</f>
        <v>89.13263807076504</v>
      </c>
      <c r="M29" s="851"/>
      <c r="N29" s="616">
        <f>N15+N17+N24</f>
        <v>81.929154100000005</v>
      </c>
      <c r="O29" s="851"/>
      <c r="P29" s="609">
        <f>IF(ISERROR($F29/D29-1),"-",($F29/D29-1))</f>
        <v>-0.38481760810998245</v>
      </c>
      <c r="Q29" s="625"/>
      <c r="R29" s="851"/>
      <c r="S29" s="609">
        <f t="shared" si="2"/>
        <v>2.3853797225379005</v>
      </c>
      <c r="T29" s="851"/>
      <c r="U29" s="609">
        <f t="shared" si="11"/>
        <v>8.792332900169697E-2</v>
      </c>
      <c r="V29" s="244"/>
      <c r="W29" s="609">
        <f t="shared" si="15"/>
        <v>3.1943680080234828E-2</v>
      </c>
      <c r="X29" s="625"/>
      <c r="Y29" s="609">
        <f t="shared" ref="Y29" si="17">IF(ISERROR(F29/F$15),"-",(F29/F$15))</f>
        <v>2.6812326331638419E-2</v>
      </c>
      <c r="Z29" s="625"/>
      <c r="AA29" s="609">
        <f t="shared" si="12"/>
        <v>-5.1313537485964088E-3</v>
      </c>
      <c r="AB29" s="625"/>
      <c r="AC29" s="609">
        <f>AA29-Y29</f>
        <v>-3.1943680080234828E-2</v>
      </c>
      <c r="AD29" s="609">
        <f t="shared" si="8"/>
        <v>0.15989367443483218</v>
      </c>
      <c r="AE29" s="625"/>
      <c r="AF29" s="609">
        <f>IF(ISERROR($J29/$J$15),"-",($J29/$J$15))</f>
        <v>6.338959412856425E-2</v>
      </c>
      <c r="AG29" s="625"/>
      <c r="AH29" s="624">
        <f t="shared" si="9"/>
        <v>0.21420965650267973</v>
      </c>
      <c r="AI29" s="625"/>
      <c r="AJ29" s="624">
        <f t="shared" si="10"/>
        <v>0.20514008310349879</v>
      </c>
      <c r="AK29" s="862"/>
      <c r="AL29" s="862"/>
      <c r="AM29" s="862"/>
      <c r="AN29" s="862"/>
    </row>
    <row r="30" spans="2:40">
      <c r="B30" s="511" t="s">
        <v>434</v>
      </c>
      <c r="C30" s="512"/>
      <c r="D30" s="513">
        <f>IF(ISERROR(D29/D15),0,(D29/D15))</f>
        <v>3.1943680080234828E-2</v>
      </c>
      <c r="E30" s="854"/>
      <c r="F30" s="621">
        <f>IF(ISERROR(F29/F15),0,(F29/F15))</f>
        <v>2.6812326331638419E-2</v>
      </c>
      <c r="G30" s="854"/>
      <c r="H30" s="513">
        <f>IF(ISERROR(H29/H15),0,(H29/H15))</f>
        <v>0.15989367443483218</v>
      </c>
      <c r="I30" s="854"/>
      <c r="J30" s="621">
        <f>IF(ISERROR(J29/J15),0,(J29/J15))</f>
        <v>6.338959412856425E-2</v>
      </c>
      <c r="K30" s="854"/>
      <c r="L30" s="513">
        <f>IF(ISERROR(L29/L15),0,(L29/L15))</f>
        <v>0.21420965650267973</v>
      </c>
      <c r="M30" s="854"/>
      <c r="N30" s="621">
        <f>IF(ISERROR(N29/N15),0,(N29/N15))</f>
        <v>0.20514008310349879</v>
      </c>
      <c r="O30" s="854"/>
      <c r="P30" s="858">
        <f>IF(ISERROR($F30/D30-1),"-",($F30/D30-1))</f>
        <v>-0.16063752628713046</v>
      </c>
      <c r="Q30" s="633"/>
      <c r="R30" s="854"/>
      <c r="S30" s="858">
        <f t="shared" si="2"/>
        <v>1.5223962486735947</v>
      </c>
      <c r="T30" s="854"/>
      <c r="U30" s="858">
        <f t="shared" si="11"/>
        <v>4.4211610241988053E-2</v>
      </c>
      <c r="V30" s="512"/>
      <c r="W30" s="623">
        <f t="shared" si="15"/>
        <v>1.1087705685607367E-4</v>
      </c>
      <c r="X30" s="633"/>
      <c r="Y30" s="623">
        <f>IF(ISERROR($F30/$F$15),"-",($F30/$F$15))</f>
        <v>1.2698045845884492E-4</v>
      </c>
      <c r="Z30" s="633"/>
      <c r="AA30" s="672">
        <f t="shared" si="12"/>
        <v>1.6103401602771253E-5</v>
      </c>
      <c r="AB30" s="633"/>
      <c r="AC30" s="678">
        <f>-Y30*AA30</f>
        <v>-2.044817318266792E-9</v>
      </c>
      <c r="AD30" s="623">
        <f t="shared" si="8"/>
        <v>4.5933258958584365E-4</v>
      </c>
      <c r="AE30" s="633"/>
      <c r="AF30" s="622">
        <f>IF(ISERROR(J30/J$15),"-",(J30/J$15))</f>
        <v>2.4440383965387759E-4</v>
      </c>
      <c r="AG30" s="633"/>
      <c r="AH30" s="869">
        <f t="shared" si="9"/>
        <v>5.1480330810545476E-4</v>
      </c>
      <c r="AI30" s="633"/>
      <c r="AJ30" s="869">
        <f t="shared" si="10"/>
        <v>5.1364443045934477E-4</v>
      </c>
    </row>
    <row r="31" spans="2:40" ht="3" customHeight="1">
      <c r="B31" s="244"/>
      <c r="C31" s="244"/>
      <c r="D31" s="519"/>
      <c r="E31" s="849"/>
      <c r="F31" s="614"/>
      <c r="G31" s="849"/>
      <c r="H31" s="519"/>
      <c r="I31" s="849"/>
      <c r="J31" s="614"/>
      <c r="K31" s="849"/>
      <c r="L31" s="519"/>
      <c r="M31" s="849"/>
      <c r="N31" s="614"/>
      <c r="O31" s="849"/>
      <c r="P31" s="634"/>
      <c r="Q31" s="632"/>
      <c r="R31" s="849"/>
      <c r="S31" s="634" t="str">
        <f t="shared" si="2"/>
        <v>-</v>
      </c>
      <c r="T31" s="849"/>
      <c r="U31" s="634" t="str">
        <f>IF(ISERROR($H31/K31-1),"-",($H31/K31-1))</f>
        <v>-</v>
      </c>
      <c r="V31" s="244"/>
      <c r="W31" s="635">
        <f t="shared" si="15"/>
        <v>0</v>
      </c>
      <c r="X31" s="632"/>
      <c r="Y31" s="635"/>
      <c r="Z31" s="632"/>
      <c r="AA31" s="672">
        <f t="shared" si="12"/>
        <v>0</v>
      </c>
      <c r="AB31" s="632"/>
      <c r="AC31" s="678">
        <f>-Y31*AA31</f>
        <v>0</v>
      </c>
      <c r="AD31" s="635">
        <f t="shared" si="8"/>
        <v>0</v>
      </c>
      <c r="AE31" s="632"/>
      <c r="AF31" s="635"/>
      <c r="AG31" s="632"/>
      <c r="AH31" s="870">
        <f t="shared" si="9"/>
        <v>0</v>
      </c>
      <c r="AI31" s="632"/>
      <c r="AJ31" s="870">
        <f t="shared" si="10"/>
        <v>0</v>
      </c>
    </row>
    <row r="32" spans="2:40">
      <c r="B32" s="529" t="s">
        <v>736</v>
      </c>
      <c r="C32" s="162"/>
      <c r="D32" s="514"/>
      <c r="E32" s="853"/>
      <c r="F32" s="618"/>
      <c r="G32" s="853"/>
      <c r="H32" s="514"/>
      <c r="I32" s="853"/>
      <c r="J32" s="618"/>
      <c r="K32" s="853"/>
      <c r="L32" s="514"/>
      <c r="M32" s="853"/>
      <c r="N32" s="618"/>
      <c r="O32" s="853"/>
      <c r="P32" s="636" t="str">
        <f>IF(ISERROR($F32/D32-1),"-",($F32/D32-1))</f>
        <v>-</v>
      </c>
      <c r="Q32" s="637"/>
      <c r="R32" s="853"/>
      <c r="S32" s="636" t="str">
        <f t="shared" si="2"/>
        <v>-</v>
      </c>
      <c r="T32" s="853"/>
      <c r="U32" s="636" t="str">
        <f>IF(ISERROR($H32/K32-1),"-",($H32/K32-1))</f>
        <v>-</v>
      </c>
      <c r="V32" s="162"/>
      <c r="W32" s="636"/>
      <c r="X32" s="853"/>
      <c r="Y32" s="636"/>
      <c r="Z32" s="636"/>
      <c r="AA32" s="853"/>
      <c r="AB32" s="636"/>
      <c r="AC32" s="636"/>
      <c r="AD32" s="853"/>
      <c r="AE32" s="637"/>
      <c r="AF32" s="622" t="str">
        <f>IF(ISERROR(O32/O$15),"-",(O32/O$15))</f>
        <v>-</v>
      </c>
      <c r="AG32" s="637"/>
      <c r="AH32" s="867">
        <f t="shared" si="9"/>
        <v>0</v>
      </c>
      <c r="AI32" s="637"/>
      <c r="AJ32" s="867">
        <f t="shared" si="10"/>
        <v>0</v>
      </c>
    </row>
    <row r="33" spans="2:36" ht="2.25" customHeight="1">
      <c r="E33" s="630"/>
      <c r="F33" s="619"/>
      <c r="G33" s="630"/>
      <c r="I33" s="630"/>
      <c r="J33" s="619"/>
      <c r="K33" s="630"/>
      <c r="M33" s="630"/>
      <c r="N33" s="619"/>
      <c r="O33" s="630"/>
      <c r="P33" s="536"/>
      <c r="Q33" s="630"/>
      <c r="R33" s="630"/>
      <c r="S33" s="536" t="str">
        <f t="shared" si="2"/>
        <v>-</v>
      </c>
      <c r="T33" s="630"/>
      <c r="U33" s="536" t="str">
        <f>IF(ISERROR($H33/K33-1),"-",($H33/K33-1))</f>
        <v>-</v>
      </c>
      <c r="W33" s="610">
        <f t="shared" si="15"/>
        <v>0</v>
      </c>
      <c r="X33" s="630"/>
      <c r="Y33" s="610"/>
      <c r="Z33" s="630"/>
      <c r="AA33" s="672">
        <f t="shared" si="12"/>
        <v>0</v>
      </c>
      <c r="AB33" s="630"/>
      <c r="AC33" s="678">
        <f>-Y33*AA33</f>
        <v>0</v>
      </c>
      <c r="AD33" s="610">
        <f t="shared" si="8"/>
        <v>0</v>
      </c>
      <c r="AE33" s="630"/>
      <c r="AF33" s="610"/>
      <c r="AG33" s="630"/>
      <c r="AH33" s="871">
        <f t="shared" si="9"/>
        <v>0</v>
      </c>
      <c r="AI33" s="630"/>
      <c r="AJ33" s="871">
        <f t="shared" si="10"/>
        <v>0</v>
      </c>
    </row>
    <row r="34" spans="2:36">
      <c r="B34" s="548" t="s">
        <v>740</v>
      </c>
      <c r="C34" s="244"/>
      <c r="D34" s="547">
        <f t="shared" ref="D34" si="18">D29+D32</f>
        <v>9.2029742311156539</v>
      </c>
      <c r="E34" s="851"/>
      <c r="F34" s="616">
        <f>F29+F32</f>
        <v>5.6615076999999232</v>
      </c>
      <c r="G34" s="851"/>
      <c r="H34" s="547">
        <f t="shared" ref="H34" si="19">H29+H32</f>
        <v>55.658988070765091</v>
      </c>
      <c r="I34" s="851"/>
      <c r="J34" s="616">
        <f>J29+J32</f>
        <v>16.440988200000056</v>
      </c>
      <c r="K34" s="851"/>
      <c r="L34" s="547">
        <f t="shared" ref="L34" si="20">L29+L32</f>
        <v>89.13263807076504</v>
      </c>
      <c r="M34" s="851"/>
      <c r="N34" s="616">
        <f>N29+N32</f>
        <v>81.929154100000005</v>
      </c>
      <c r="O34" s="851"/>
      <c r="P34" s="609">
        <f>IF(ISERROR($F34/D34-1),"-",($F34/D34-1))</f>
        <v>-0.38481760810998245</v>
      </c>
      <c r="Q34" s="625"/>
      <c r="R34" s="851"/>
      <c r="S34" s="609">
        <f t="shared" si="2"/>
        <v>2.3853797225379005</v>
      </c>
      <c r="T34" s="851"/>
      <c r="U34" s="609">
        <f t="shared" ref="U34:U36" si="21">IF(ISERROR($L34/N34-1),"-",($L34/N34-1))</f>
        <v>8.792332900169697E-2</v>
      </c>
      <c r="V34" s="244"/>
      <c r="W34" s="609">
        <f t="shared" si="15"/>
        <v>3.1943680080234828E-2</v>
      </c>
      <c r="X34" s="625"/>
      <c r="Y34" s="609">
        <f t="shared" ref="Y34" si="22">IF(ISERROR(F34/F$15),"-",(F34/F$15))</f>
        <v>2.6812326331638419E-2</v>
      </c>
      <c r="Z34" s="625"/>
      <c r="AA34" s="609">
        <f t="shared" si="12"/>
        <v>-5.1313537485964088E-3</v>
      </c>
      <c r="AB34" s="625"/>
      <c r="AC34" s="609">
        <f>AA34-Y34</f>
        <v>-3.1943680080234828E-2</v>
      </c>
      <c r="AD34" s="609">
        <f t="shared" si="8"/>
        <v>0.15989367443483218</v>
      </c>
      <c r="AE34" s="625"/>
      <c r="AF34" s="609">
        <f>IF(ISERROR($J34/$J$15),"-",($J34/$J$15))</f>
        <v>6.338959412856425E-2</v>
      </c>
      <c r="AG34" s="625"/>
      <c r="AH34" s="624">
        <f t="shared" si="9"/>
        <v>0.21420965650267973</v>
      </c>
      <c r="AI34" s="625"/>
      <c r="AJ34" s="624">
        <f t="shared" si="10"/>
        <v>0.20514008310349879</v>
      </c>
    </row>
    <row r="35" spans="2:36">
      <c r="B35" s="511" t="s">
        <v>435</v>
      </c>
      <c r="C35" s="512"/>
      <c r="D35" s="513">
        <f>IF(ISERROR(D34/D15),0,(D34/D15))</f>
        <v>3.1943680080234828E-2</v>
      </c>
      <c r="E35" s="854"/>
      <c r="F35" s="621">
        <f>IF(ISERROR(F34/F15),0,(F34/F15))</f>
        <v>2.6812326331638419E-2</v>
      </c>
      <c r="G35" s="854"/>
      <c r="H35" s="513">
        <f>IF(ISERROR(H34/H15),0,(H34/H15))</f>
        <v>0.15989367443483218</v>
      </c>
      <c r="I35" s="854"/>
      <c r="J35" s="621">
        <f>IF(ISERROR(J34/J15),0,(J34/J15))</f>
        <v>6.338959412856425E-2</v>
      </c>
      <c r="K35" s="854"/>
      <c r="L35" s="513">
        <f>IF(ISERROR(L34/L15),0,(L34/L15))</f>
        <v>0.21420965650267973</v>
      </c>
      <c r="M35" s="854"/>
      <c r="N35" s="621">
        <f>IF(ISERROR(N34/N15),0,(N34/N15))</f>
        <v>0.20514008310349879</v>
      </c>
      <c r="O35" s="854"/>
      <c r="P35" s="859">
        <f>IF(ISERROR($F35/D35-1),"-",($F35/D35-1))</f>
        <v>-0.16063752628713046</v>
      </c>
      <c r="Q35" s="629"/>
      <c r="R35" s="854"/>
      <c r="S35" s="859">
        <f t="shared" si="2"/>
        <v>1.5223962486735947</v>
      </c>
      <c r="T35" s="854"/>
      <c r="U35" s="858">
        <f t="shared" si="21"/>
        <v>4.4211610241988053E-2</v>
      </c>
      <c r="V35" s="512"/>
      <c r="W35" s="623">
        <f t="shared" si="15"/>
        <v>1.1087705685607367E-4</v>
      </c>
      <c r="X35" s="629"/>
      <c r="Y35" s="623">
        <f>IF(ISERROR($F35/$F$15),"-",($F35/$F$15))</f>
        <v>1.2698045845884492E-4</v>
      </c>
      <c r="Z35" s="629"/>
      <c r="AA35" s="672">
        <f t="shared" si="12"/>
        <v>1.6103401602771253E-5</v>
      </c>
      <c r="AB35" s="629"/>
      <c r="AC35" s="678">
        <f>-Y35*AA35</f>
        <v>-2.044817318266792E-9</v>
      </c>
      <c r="AD35" s="623">
        <f t="shared" si="8"/>
        <v>4.5933258958584365E-4</v>
      </c>
      <c r="AE35" s="629"/>
      <c r="AF35" s="622">
        <f>IF(ISERROR(J35/J$15),"-",(J35/J$15))</f>
        <v>2.4440383965387759E-4</v>
      </c>
      <c r="AG35" s="629"/>
      <c r="AH35" s="869">
        <f t="shared" si="9"/>
        <v>5.1480330810545476E-4</v>
      </c>
      <c r="AI35" s="629"/>
      <c r="AJ35" s="869">
        <f t="shared" si="10"/>
        <v>5.1364443045934477E-4</v>
      </c>
    </row>
    <row r="36" spans="2:36">
      <c r="B36" s="529" t="s">
        <v>42</v>
      </c>
      <c r="C36" s="162"/>
      <c r="D36" s="514">
        <f>'03- BD x RE 2026'!D61/1000</f>
        <v>-0.28999999999999998</v>
      </c>
      <c r="E36" s="853"/>
      <c r="F36" s="618">
        <f>'03- BD x RE 2026'!E61/1000</f>
        <v>-0.11181000000000001</v>
      </c>
      <c r="G36" s="853"/>
      <c r="H36" s="514">
        <f>'03- BD x RE 2026'!G61/1000</f>
        <v>-0.35</v>
      </c>
      <c r="I36" s="853"/>
      <c r="J36" s="618">
        <f>'03- BD x RE 2026'!H61/1000</f>
        <v>-0.13911000000000001</v>
      </c>
      <c r="K36" s="853"/>
      <c r="L36" s="514">
        <f>'03- BD x RE 2026'!J61/1000</f>
        <v>-0.42</v>
      </c>
      <c r="M36" s="853"/>
      <c r="N36" s="618">
        <f>'03- BD x RE 2026'!K61/1000</f>
        <v>-2.5029999999999997E-2</v>
      </c>
      <c r="O36" s="853"/>
      <c r="P36" s="622">
        <f>IF(ISERROR($F36/D36-1),"-",($F36/D36-1))</f>
        <v>-0.61444827586206885</v>
      </c>
      <c r="Q36" s="637"/>
      <c r="R36" s="853"/>
      <c r="S36" s="622">
        <f t="shared" si="2"/>
        <v>1.5159945366975771</v>
      </c>
      <c r="T36" s="853"/>
      <c r="U36" s="622">
        <f t="shared" si="21"/>
        <v>15.779864163004397</v>
      </c>
      <c r="V36" s="162"/>
      <c r="W36" s="622">
        <f t="shared" si="15"/>
        <v>-1.0065949323151682E-3</v>
      </c>
      <c r="X36" s="637"/>
      <c r="Y36" s="622">
        <f>IF(ISERROR(F36/F$15),"-",(F36/F$15))</f>
        <v>-5.2952082130711087E-4</v>
      </c>
      <c r="Z36" s="637"/>
      <c r="AA36" s="672">
        <f t="shared" si="12"/>
        <v>4.7707411100805731E-4</v>
      </c>
      <c r="AB36" s="637"/>
      <c r="AC36" s="678">
        <f>-Y36*AA36</f>
        <v>2.5262067508534631E-7</v>
      </c>
      <c r="AD36" s="622">
        <f t="shared" si="8"/>
        <v>-1.0054582016661877E-3</v>
      </c>
      <c r="AE36" s="637"/>
      <c r="AF36" s="622">
        <f>IF(ISERROR(J36/J$15),"-",(J36/J$15))</f>
        <v>-5.363501470808514E-4</v>
      </c>
      <c r="AG36" s="637"/>
      <c r="AH36" s="867">
        <f t="shared" si="9"/>
        <v>-1.0093727469358325E-3</v>
      </c>
      <c r="AI36" s="637"/>
      <c r="AJ36" s="867">
        <f t="shared" si="10"/>
        <v>-6.2671906435325612E-5</v>
      </c>
    </row>
    <row r="37" spans="2:36" hidden="1">
      <c r="B37" s="529" t="s">
        <v>737</v>
      </c>
      <c r="C37" s="162"/>
      <c r="D37" s="514">
        <f>'[2]8 1 BD24'!N64/1000</f>
        <v>0</v>
      </c>
      <c r="E37" s="853"/>
      <c r="F37" s="618">
        <f>'[2]9 1 DRE R23'!N68/1000</f>
        <v>0</v>
      </c>
      <c r="G37" s="853"/>
      <c r="H37" s="514"/>
      <c r="I37" s="853"/>
      <c r="J37" s="618"/>
      <c r="K37" s="853"/>
      <c r="L37" s="514"/>
      <c r="M37" s="853"/>
      <c r="N37" s="618"/>
      <c r="O37" s="853"/>
      <c r="P37" s="638" t="str">
        <f>IF(ISERROR(#REF!/D37-1),"-",(#REF!/D37-1))</f>
        <v>-</v>
      </c>
      <c r="Q37" s="637"/>
      <c r="R37" s="853"/>
      <c r="S37" s="638" t="str">
        <f t="shared" si="2"/>
        <v>-</v>
      </c>
      <c r="T37" s="853"/>
      <c r="U37" s="638" t="str">
        <f>IF(ISERROR($H37/K37-1),"-",($H37/K37-1))</f>
        <v>-</v>
      </c>
      <c r="V37" s="162"/>
      <c r="W37" s="622">
        <f t="shared" si="15"/>
        <v>0</v>
      </c>
      <c r="X37" s="637"/>
      <c r="Y37" s="622">
        <f t="shared" ref="Y37:Y38" si="23">IF(ISERROR(F37/F$15),"-",(F37/F$15))</f>
        <v>0</v>
      </c>
      <c r="Z37" s="637"/>
      <c r="AA37" s="672">
        <f t="shared" si="12"/>
        <v>0</v>
      </c>
      <c r="AB37" s="637"/>
      <c r="AC37" s="678">
        <f>-Y37*AA37</f>
        <v>0</v>
      </c>
      <c r="AD37" s="622">
        <f t="shared" si="8"/>
        <v>0</v>
      </c>
      <c r="AE37" s="637"/>
      <c r="AF37" s="622" t="str">
        <f>IF(ISERROR(O37/O$15),"-",(O37/O$15))</f>
        <v>-</v>
      </c>
      <c r="AG37" s="637"/>
      <c r="AH37" s="867">
        <f t="shared" si="9"/>
        <v>0</v>
      </c>
      <c r="AI37" s="637"/>
      <c r="AJ37" s="867">
        <f t="shared" si="10"/>
        <v>0</v>
      </c>
    </row>
    <row r="38" spans="2:36">
      <c r="B38" s="529" t="s">
        <v>742</v>
      </c>
      <c r="C38" s="162"/>
      <c r="D38" s="514"/>
      <c r="E38" s="853"/>
      <c r="F38" s="618"/>
      <c r="G38" s="853"/>
      <c r="H38" s="514"/>
      <c r="I38" s="853"/>
      <c r="J38" s="618"/>
      <c r="K38" s="853"/>
      <c r="L38" s="514"/>
      <c r="M38" s="853"/>
      <c r="N38" s="618"/>
      <c r="O38" s="853"/>
      <c r="P38" s="622" t="str">
        <f>IF(ISERROR($F38/D38-1),"-",($F38/D38-1))</f>
        <v>-</v>
      </c>
      <c r="Q38" s="637"/>
      <c r="R38" s="853"/>
      <c r="S38" s="622" t="str">
        <f t="shared" si="2"/>
        <v>-</v>
      </c>
      <c r="T38" s="853"/>
      <c r="U38" s="622" t="str">
        <f>IF(ISERROR($H38/K38-1),"-",($H38/K38-1))</f>
        <v>-</v>
      </c>
      <c r="V38" s="162"/>
      <c r="W38" s="622">
        <f t="shared" si="15"/>
        <v>0</v>
      </c>
      <c r="X38" s="637"/>
      <c r="Y38" s="622">
        <f t="shared" si="23"/>
        <v>0</v>
      </c>
      <c r="Z38" s="637"/>
      <c r="AA38" s="672">
        <f t="shared" si="12"/>
        <v>0</v>
      </c>
      <c r="AB38" s="637"/>
      <c r="AC38" s="678">
        <f>-Y38*AA38</f>
        <v>0</v>
      </c>
      <c r="AD38" s="622">
        <f t="shared" si="8"/>
        <v>0</v>
      </c>
      <c r="AE38" s="637"/>
      <c r="AF38" s="622">
        <f>IF(ISERROR(J38/J$15),"-",(J38/J$15))</f>
        <v>0</v>
      </c>
      <c r="AG38" s="637"/>
      <c r="AH38" s="867">
        <f t="shared" si="9"/>
        <v>0</v>
      </c>
      <c r="AI38" s="637"/>
      <c r="AJ38" s="867">
        <f t="shared" si="10"/>
        <v>0</v>
      </c>
    </row>
    <row r="39" spans="2:36" ht="3.9" customHeight="1">
      <c r="B39" s="529"/>
      <c r="C39" s="162"/>
      <c r="D39" s="519"/>
      <c r="E39" s="849"/>
      <c r="F39" s="614"/>
      <c r="G39" s="849"/>
      <c r="H39" s="519"/>
      <c r="I39" s="849"/>
      <c r="J39" s="614"/>
      <c r="K39" s="849"/>
      <c r="L39" s="519"/>
      <c r="M39" s="849"/>
      <c r="N39" s="614"/>
      <c r="O39" s="849"/>
      <c r="P39" s="530"/>
      <c r="Q39" s="612"/>
      <c r="R39" s="849"/>
      <c r="S39" s="530" t="str">
        <f t="shared" si="2"/>
        <v>-</v>
      </c>
      <c r="T39" s="849"/>
      <c r="U39" s="530" t="str">
        <f>IF(ISERROR($H39/K39-1),"-",($H39/K39-1))</f>
        <v>-</v>
      </c>
      <c r="V39" s="162"/>
      <c r="W39" s="538"/>
      <c r="X39" s="612"/>
      <c r="Y39" s="538"/>
      <c r="Z39" s="612"/>
      <c r="AA39" s="670">
        <f t="shared" si="12"/>
        <v>0</v>
      </c>
      <c r="AB39" s="612"/>
      <c r="AC39" s="656"/>
      <c r="AD39" s="538"/>
      <c r="AE39" s="612"/>
      <c r="AF39" s="538"/>
      <c r="AG39" s="612"/>
      <c r="AH39" s="872"/>
      <c r="AI39" s="612"/>
      <c r="AJ39" s="872"/>
    </row>
    <row r="40" spans="2:36">
      <c r="B40" s="543" t="s">
        <v>774</v>
      </c>
      <c r="C40" s="244"/>
      <c r="D40" s="541">
        <f>D34+D36+D37+D38</f>
        <v>8.9129742311156548</v>
      </c>
      <c r="E40" s="850"/>
      <c r="F40" s="615">
        <f>F34+F36+F37+F38</f>
        <v>5.549697699999923</v>
      </c>
      <c r="G40" s="850"/>
      <c r="H40" s="541">
        <f>H34+H36+H37+H38</f>
        <v>55.308988070765089</v>
      </c>
      <c r="I40" s="850"/>
      <c r="J40" s="615">
        <f>J34+J36+J37+J38</f>
        <v>16.301878200000058</v>
      </c>
      <c r="K40" s="850"/>
      <c r="L40" s="541">
        <f>L34+L36+L37+L38</f>
        <v>88.712638070765038</v>
      </c>
      <c r="M40" s="850"/>
      <c r="N40" s="615">
        <f>N34+N36+N37+N38</f>
        <v>81.904124100000004</v>
      </c>
      <c r="O40" s="850"/>
      <c r="P40" s="609">
        <f>IF(ISERROR($F40/D40-1),"-",($F40/D40-1))</f>
        <v>-0.37734615223887435</v>
      </c>
      <c r="Q40" s="625"/>
      <c r="R40" s="850"/>
      <c r="S40" s="609">
        <f t="shared" si="2"/>
        <v>2.3927985102210427</v>
      </c>
      <c r="T40" s="850"/>
      <c r="U40" s="609" t="str">
        <f>IF(ISERROR($H40/K40-1),"-",($H40/K40-1))</f>
        <v>-</v>
      </c>
      <c r="V40" s="244"/>
      <c r="W40" s="624">
        <f t="shared" si="15"/>
        <v>3.0937085147919659E-2</v>
      </c>
      <c r="X40" s="625"/>
      <c r="Y40" s="624">
        <f t="shared" ref="Y40" si="24">IF(ISERROR(F40/F$15),"-",(F40/F$15))</f>
        <v>2.6282805510331308E-2</v>
      </c>
      <c r="Z40" s="625"/>
      <c r="AA40" s="609">
        <f t="shared" si="12"/>
        <v>-4.6542796375883509E-3</v>
      </c>
      <c r="AB40" s="625"/>
      <c r="AC40" s="624">
        <f>-Y40*AA40</f>
        <v>1.2232752650542992E-4</v>
      </c>
      <c r="AD40" s="624">
        <f>IF(ISERROR($H40/$H$15),"-",($H40/$H$15))</f>
        <v>0.15888821623316601</v>
      </c>
      <c r="AE40" s="625"/>
      <c r="AF40" s="624">
        <f>IF(ISERROR($J40/$J$15),"-",($J40/$J$15))</f>
        <v>6.2853243981483398E-2</v>
      </c>
      <c r="AG40" s="625"/>
      <c r="AH40" s="624">
        <f>IF(ISERROR($L40/$L$15),"-",($L40/$L$15))</f>
        <v>0.2132002837557439</v>
      </c>
      <c r="AI40" s="625"/>
      <c r="AJ40" s="624">
        <f>IF(ISERROR($N40/$N$15),"-",($N40/$N$15))</f>
        <v>0.20507741119706346</v>
      </c>
    </row>
    <row r="41" spans="2:36">
      <c r="B41" s="511" t="str">
        <f>'[2]2 DRE  '!A70</f>
        <v>Margem líquida</v>
      </c>
      <c r="C41" s="512"/>
      <c r="D41" s="513">
        <f>IF(ISERROR(D40/D15),0,(D40/D15))</f>
        <v>3.0937085147919659E-2</v>
      </c>
      <c r="E41" s="854"/>
      <c r="F41" s="621">
        <f>IF(ISERROR(F40/F15),0,(F40/F15))</f>
        <v>2.6282805510331308E-2</v>
      </c>
      <c r="G41" s="854"/>
      <c r="H41" s="513">
        <f>IF(ISERROR(H40/H15),0,(H40/H15))</f>
        <v>0.15888821623316601</v>
      </c>
      <c r="I41" s="854"/>
      <c r="J41" s="621">
        <f>IF(ISERROR(J40/J15),0,(J40/J15))</f>
        <v>6.2853243981483398E-2</v>
      </c>
      <c r="K41" s="854"/>
      <c r="L41" s="513">
        <f>IF(ISERROR(L40/L15),0,(L40/L15))</f>
        <v>0.2132002837557439</v>
      </c>
      <c r="M41" s="854"/>
      <c r="N41" s="621">
        <f>IF(ISERROR(N40/N15),0,(N40/N15))</f>
        <v>0.20507741119706346</v>
      </c>
      <c r="O41" s="854"/>
      <c r="P41" s="671"/>
      <c r="Q41" s="674"/>
      <c r="R41" s="854"/>
      <c r="S41" s="674"/>
      <c r="T41" s="854"/>
      <c r="U41" s="674"/>
      <c r="V41" s="674"/>
      <c r="W41" s="673"/>
      <c r="X41" s="512"/>
      <c r="Y41" s="532"/>
    </row>
    <row r="42" spans="2:36">
      <c r="B42" s="529"/>
      <c r="C42" s="162"/>
      <c r="D42" s="519"/>
      <c r="E42" s="519"/>
      <c r="F42" s="519"/>
      <c r="G42" s="519"/>
      <c r="H42" s="162"/>
      <c r="I42" s="519"/>
      <c r="J42" s="162"/>
      <c r="K42" s="519"/>
      <c r="L42" s="162"/>
      <c r="M42" s="519"/>
      <c r="N42" s="162"/>
      <c r="O42" s="519"/>
      <c r="P42" s="675"/>
      <c r="Q42" s="671"/>
      <c r="R42" s="519"/>
      <c r="S42" s="671"/>
      <c r="T42" s="519"/>
      <c r="U42" s="671"/>
      <c r="V42" s="671"/>
      <c r="W42" s="676"/>
      <c r="X42" s="162"/>
      <c r="Y42" s="526"/>
    </row>
    <row r="43" spans="2:36">
      <c r="B43" s="162"/>
      <c r="C43" s="162"/>
      <c r="D43" s="162"/>
      <c r="E43" s="162"/>
      <c r="F43" s="533"/>
      <c r="G43" s="162"/>
      <c r="H43" s="162"/>
      <c r="I43" s="162"/>
      <c r="J43" s="162"/>
      <c r="K43" s="162"/>
      <c r="L43" s="162"/>
      <c r="M43" s="162"/>
      <c r="N43" s="162"/>
      <c r="O43" s="162"/>
      <c r="P43" s="162"/>
      <c r="Q43" s="162"/>
      <c r="R43" s="162"/>
      <c r="S43" s="162"/>
      <c r="T43" s="162"/>
      <c r="U43" s="162"/>
      <c r="V43" s="162"/>
      <c r="W43" s="162"/>
      <c r="X43" s="162"/>
      <c r="Y43" s="162"/>
    </row>
    <row r="44" spans="2:36">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row>
    <row r="45" spans="2:36">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row>
    <row r="46" spans="2:36">
      <c r="B46" s="1"/>
      <c r="C46" s="162"/>
      <c r="D46" s="514"/>
      <c r="E46" s="514"/>
      <c r="F46" s="514"/>
      <c r="G46" s="514"/>
      <c r="H46" s="162"/>
      <c r="I46" s="514"/>
      <c r="J46" s="162"/>
      <c r="K46" s="514"/>
      <c r="L46" s="162"/>
      <c r="M46" s="514"/>
      <c r="N46" s="162"/>
      <c r="O46" s="514"/>
      <c r="P46" s="162"/>
      <c r="Q46" s="162"/>
      <c r="R46" s="514"/>
      <c r="S46" s="162"/>
      <c r="T46" s="514"/>
      <c r="U46" s="162"/>
      <c r="V46" s="162"/>
      <c r="W46" s="162"/>
      <c r="X46" s="162"/>
      <c r="Y46" s="162"/>
    </row>
    <row r="47" spans="2:36" ht="12.9" customHeight="1">
      <c r="B47" s="162"/>
      <c r="C47" s="162"/>
      <c r="D47" s="516"/>
      <c r="E47" s="516"/>
      <c r="F47" s="515"/>
      <c r="G47" s="516"/>
      <c r="H47" s="162"/>
      <c r="I47" s="516"/>
      <c r="J47" s="162"/>
      <c r="K47" s="516"/>
      <c r="L47" s="162"/>
      <c r="M47" s="516"/>
      <c r="N47" s="162"/>
      <c r="O47" s="516"/>
      <c r="P47" s="162"/>
      <c r="Q47" s="162"/>
      <c r="R47" s="516"/>
      <c r="S47" s="162"/>
      <c r="T47" s="516"/>
      <c r="U47" s="162"/>
      <c r="V47" s="162"/>
      <c r="W47" s="162"/>
      <c r="X47" s="162"/>
      <c r="Y47" s="162"/>
    </row>
  </sheetData>
  <mergeCells count="6">
    <mergeCell ref="B4:U4"/>
    <mergeCell ref="AD11:AF13"/>
    <mergeCell ref="AH11:AJ13"/>
    <mergeCell ref="W4:AJ4"/>
    <mergeCell ref="W6:AJ6"/>
    <mergeCell ref="W11:Y13"/>
  </mergeCells>
  <conditionalFormatting sqref="AC18:AC23 AC25:AC28 AC30:AC31 AC35:AC39 AC33">
    <cfRule type="colorScale" priority="31">
      <colorScale>
        <cfvo type="min"/>
        <cfvo type="percentile" val="50"/>
        <cfvo type="max"/>
        <color rgb="FFF8696B"/>
        <color rgb="FFFFEB84"/>
        <color rgb="FF63BE7B"/>
      </colorScale>
    </cfRule>
    <cfRule type="colorScale" priority="36">
      <colorScale>
        <cfvo type="min"/>
        <cfvo type="percentile" val="50"/>
        <cfvo type="max"/>
        <color rgb="FF63BE7B"/>
        <color rgb="FFFFEB84"/>
        <color rgb="FFF8696B"/>
      </colorScale>
    </cfRule>
  </conditionalFormatting>
  <pageMargins left="0.511811024" right="0.511811024" top="0.78740157499999996" bottom="0.78740157499999996" header="0.31496062000000002" footer="0.31496062000000002"/>
  <ignoredErrors>
    <ignoredError sqref="P37 P26 AC34 U10 AF24 Y35"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pageSetUpPr fitToPage="1"/>
  </sheetPr>
  <dimension ref="A1:BP97"/>
  <sheetViews>
    <sheetView showGridLines="0" zoomScale="85" zoomScaleNormal="79" workbookViewId="0">
      <pane xSplit="1" ySplit="6" topLeftCell="D12" activePane="bottomRight" state="frozen"/>
      <selection pane="topRight" activeCell="B1" sqref="B1"/>
      <selection pane="bottomLeft" activeCell="A7" sqref="A7"/>
      <selection pane="bottomRight" activeCell="BH1" sqref="BH1:BO1048576"/>
    </sheetView>
  </sheetViews>
  <sheetFormatPr defaultColWidth="12.5546875" defaultRowHeight="15" customHeight="1" outlineLevelRow="1" outlineLevelCol="1"/>
  <cols>
    <col min="1" max="1" width="38.88671875" customWidth="1"/>
    <col min="2" max="2" width="7.33203125" hidden="1" customWidth="1"/>
    <col min="3" max="3" width="14.5546875" hidden="1" customWidth="1"/>
    <col min="4" max="4" width="14.44140625" bestFit="1" customWidth="1"/>
    <col min="5" max="5" width="14.5546875" bestFit="1" customWidth="1"/>
    <col min="6" max="6" width="2.5546875" customWidth="1"/>
    <col min="7" max="7" width="14.5546875" customWidth="1"/>
    <col min="8" max="8" width="13.6640625" customWidth="1"/>
    <col min="9" max="9" width="2.5546875" customWidth="1"/>
    <col min="10" max="10" width="14.5546875" customWidth="1"/>
    <col min="11" max="11" width="13.6640625" customWidth="1"/>
    <col min="12" max="12" width="2.5546875" customWidth="1"/>
    <col min="13" max="13" width="14.5546875" hidden="1" customWidth="1" outlineLevel="1"/>
    <col min="14" max="14" width="13.6640625" hidden="1" customWidth="1" outlineLevel="1"/>
    <col min="15" max="15" width="2.5546875" hidden="1" customWidth="1" outlineLevel="1"/>
    <col min="16" max="16" width="14.5546875" hidden="1" customWidth="1" outlineLevel="1"/>
    <col min="17" max="17" width="13.6640625" hidden="1" customWidth="1" outlineLevel="1"/>
    <col min="18" max="18" width="2.5546875" hidden="1" customWidth="1" outlineLevel="1"/>
    <col min="19" max="19" width="14.5546875" hidden="1" customWidth="1" outlineLevel="1"/>
    <col min="20" max="20" width="13.6640625" hidden="1" customWidth="1" outlineLevel="1"/>
    <col min="21" max="21" width="2.5546875" hidden="1" customWidth="1" outlineLevel="1"/>
    <col min="22" max="22" width="14.5546875" hidden="1" customWidth="1" outlineLevel="1"/>
    <col min="23" max="23" width="13.6640625" hidden="1" customWidth="1" outlineLevel="1"/>
    <col min="24" max="24" width="2.5546875" hidden="1" customWidth="1" outlineLevel="1"/>
    <col min="25" max="25" width="14.5546875" hidden="1" customWidth="1" outlineLevel="1"/>
    <col min="26" max="26" width="13.6640625" hidden="1" customWidth="1" outlineLevel="1"/>
    <col min="27" max="27" width="2.5546875" hidden="1" customWidth="1" outlineLevel="1"/>
    <col min="28" max="28" width="14.5546875" hidden="1" customWidth="1" outlineLevel="1"/>
    <col min="29" max="29" width="13.6640625" hidden="1" customWidth="1" outlineLevel="1"/>
    <col min="30" max="30" width="2.5546875" hidden="1" customWidth="1" outlineLevel="1"/>
    <col min="31" max="31" width="14.5546875" hidden="1" customWidth="1" outlineLevel="1"/>
    <col min="32" max="32" width="13.6640625" hidden="1" customWidth="1" outlineLevel="1"/>
    <col min="33" max="33" width="2.5546875" hidden="1" customWidth="1" outlineLevel="1"/>
    <col min="34" max="34" width="14.5546875" hidden="1" customWidth="1" outlineLevel="1"/>
    <col min="35" max="35" width="13.6640625" hidden="1" customWidth="1" outlineLevel="1"/>
    <col min="36" max="36" width="2.5546875" hidden="1" customWidth="1" outlineLevel="1"/>
    <col min="37" max="38" width="14.44140625" hidden="1" customWidth="1" outlineLevel="1"/>
    <col min="39" max="39" width="2.5546875" hidden="1" customWidth="1" outlineLevel="1"/>
    <col min="40" max="41" width="17" hidden="1" customWidth="1" outlineLevel="1"/>
    <col min="42" max="42" width="2.5546875" hidden="1" customWidth="1" outlineLevel="1"/>
    <col min="43" max="43" width="14.5546875" customWidth="1" collapsed="1"/>
    <col min="44" max="44" width="14.88671875" customWidth="1"/>
    <col min="45" max="45" width="0.5546875" style="571" customWidth="1"/>
    <col min="46" max="46" width="9.88671875" bestFit="1" customWidth="1"/>
    <col min="47" max="47" width="9.88671875" customWidth="1"/>
    <col min="48" max="53" width="9.88671875" hidden="1" customWidth="1"/>
    <col min="54" max="59" width="8.6640625" hidden="1" customWidth="1"/>
    <col min="60" max="60" width="9.88671875" hidden="1" customWidth="1"/>
    <col min="61" max="61" width="9.33203125" hidden="1" customWidth="1"/>
    <col min="62" max="62" width="0.6640625" hidden="1" customWidth="1"/>
    <col min="63" max="63" width="10.44140625" hidden="1" customWidth="1"/>
    <col min="64" max="64" width="0" hidden="1" customWidth="1"/>
    <col min="65" max="65" width="0.33203125" hidden="1" customWidth="1"/>
    <col min="66" max="67" width="0" hidden="1" customWidth="1"/>
  </cols>
  <sheetData>
    <row r="1" spans="1:60" ht="21" customHeight="1">
      <c r="A1" s="445" t="s">
        <v>433</v>
      </c>
      <c r="B1" s="445"/>
      <c r="C1" s="445"/>
      <c r="D1" s="445"/>
      <c r="E1" s="445"/>
      <c r="F1" s="445"/>
      <c r="G1" s="445"/>
      <c r="H1" s="445"/>
      <c r="I1" s="445"/>
      <c r="J1" s="445"/>
      <c r="K1" s="445"/>
      <c r="L1" s="445"/>
      <c r="M1" s="445"/>
      <c r="N1" s="445"/>
      <c r="O1" s="445"/>
      <c r="P1" s="445"/>
      <c r="Q1" s="445"/>
      <c r="R1" s="445"/>
      <c r="S1" s="445"/>
      <c r="T1" s="445"/>
      <c r="U1" s="445"/>
      <c r="V1" s="445"/>
      <c r="W1" s="445"/>
      <c r="X1" s="445"/>
      <c r="Y1" s="445"/>
      <c r="Z1" s="445"/>
      <c r="AA1" s="445"/>
      <c r="AB1" s="445"/>
      <c r="AC1" s="445"/>
      <c r="AD1" s="445"/>
      <c r="AE1" s="445"/>
      <c r="AF1" s="445"/>
      <c r="AG1" s="445"/>
      <c r="AH1" s="445"/>
      <c r="AI1" s="445"/>
      <c r="AJ1" s="445"/>
      <c r="AK1" s="445"/>
      <c r="AL1" s="445"/>
      <c r="AM1" s="445"/>
      <c r="AN1" s="445"/>
      <c r="AO1" s="445"/>
      <c r="AP1" s="445"/>
      <c r="AQ1" s="445"/>
      <c r="AR1" s="445"/>
      <c r="AS1" s="664"/>
      <c r="AT1" s="445"/>
      <c r="AU1" s="659"/>
      <c r="AV1" s="659"/>
      <c r="AW1" s="659"/>
      <c r="AX1" s="659"/>
      <c r="AY1" s="659"/>
      <c r="AZ1" s="659"/>
      <c r="BA1" s="659"/>
      <c r="BB1" s="659"/>
      <c r="BC1" s="659"/>
      <c r="BD1" s="659"/>
      <c r="BE1" s="659"/>
      <c r="BF1" s="659"/>
      <c r="BG1" s="659"/>
      <c r="BH1" s="659"/>
    </row>
    <row r="2" spans="1:60" ht="12.75" customHeight="1">
      <c r="A2" s="2"/>
      <c r="B2" s="1"/>
      <c r="C2" s="3"/>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570"/>
      <c r="AT2" s="1"/>
      <c r="AU2" s="1"/>
      <c r="AV2" s="1"/>
      <c r="AW2" s="1"/>
      <c r="AX2" s="1"/>
      <c r="AY2" s="1"/>
      <c r="AZ2" s="1"/>
      <c r="BA2" s="1"/>
      <c r="BB2" s="1"/>
      <c r="BC2" s="1"/>
      <c r="BD2" s="1"/>
      <c r="BE2" s="1"/>
      <c r="BF2" s="1"/>
      <c r="BG2" s="1"/>
      <c r="BH2" s="1"/>
    </row>
    <row r="3" spans="1:60" ht="12.75" customHeight="1">
      <c r="A3" s="2"/>
      <c r="B3" s="1"/>
      <c r="C3" s="1"/>
      <c r="D3" s="578"/>
      <c r="E3" s="578"/>
      <c r="F3" s="578"/>
      <c r="I3" s="578"/>
      <c r="L3" s="578"/>
      <c r="O3" s="578"/>
      <c r="R3" s="578"/>
      <c r="U3" s="578"/>
      <c r="V3" s="1"/>
      <c r="W3" s="1"/>
      <c r="X3" s="578"/>
      <c r="Y3" s="1"/>
      <c r="Z3" s="1"/>
      <c r="AA3" s="578"/>
      <c r="AB3" s="1"/>
      <c r="AC3" s="1"/>
      <c r="AD3" s="578"/>
      <c r="AE3" s="1"/>
      <c r="AF3" s="1"/>
      <c r="AG3" s="578"/>
      <c r="AH3" s="1"/>
      <c r="AI3" s="1"/>
      <c r="AJ3" s="578"/>
      <c r="AK3" s="1"/>
      <c r="AL3" s="1"/>
      <c r="AM3" s="578"/>
      <c r="AN3" s="1"/>
      <c r="AO3" s="1"/>
      <c r="AP3" s="578"/>
      <c r="AQ3" s="1"/>
      <c r="AR3" s="1"/>
      <c r="AS3" s="570"/>
      <c r="AT3" s="1"/>
      <c r="AU3" s="1"/>
      <c r="AV3" s="1"/>
      <c r="AW3" s="1"/>
      <c r="AX3" s="1"/>
      <c r="AY3" s="1"/>
      <c r="AZ3" s="1"/>
      <c r="BA3" s="1"/>
      <c r="BB3" s="1"/>
      <c r="BC3" s="1"/>
      <c r="BD3" s="1"/>
      <c r="BE3" s="1"/>
      <c r="BF3" s="1"/>
      <c r="BG3" s="1"/>
      <c r="BH3" s="1"/>
    </row>
    <row r="4" spans="1:60" ht="12.75" customHeight="1">
      <c r="A4" s="2"/>
      <c r="B4" s="1"/>
      <c r="C4" s="1"/>
      <c r="D4" s="4"/>
      <c r="E4" s="4"/>
      <c r="F4" s="4"/>
      <c r="I4" s="4"/>
      <c r="L4" s="4"/>
      <c r="O4" s="4"/>
      <c r="R4" s="4"/>
      <c r="U4" s="4"/>
      <c r="V4" s="1"/>
      <c r="W4" s="1"/>
      <c r="X4" s="4"/>
      <c r="Y4" s="1"/>
      <c r="Z4" s="1"/>
      <c r="AA4" s="4"/>
      <c r="AB4" s="1"/>
      <c r="AC4" s="1"/>
      <c r="AD4" s="4"/>
      <c r="AE4" s="1"/>
      <c r="AF4" s="1"/>
      <c r="AG4" s="4"/>
      <c r="AH4" s="1"/>
      <c r="AI4" s="1"/>
      <c r="AJ4" s="4"/>
      <c r="AK4" s="1"/>
      <c r="AL4" s="1"/>
      <c r="AM4" s="4"/>
      <c r="AN4" s="1"/>
      <c r="AO4" s="1"/>
      <c r="AP4" s="4"/>
      <c r="AQ4" s="1"/>
      <c r="AR4" s="1"/>
      <c r="AS4" s="570"/>
      <c r="AT4" s="1"/>
      <c r="AU4" s="1"/>
      <c r="AV4" s="1"/>
      <c r="AW4" s="1"/>
      <c r="AX4" s="1"/>
      <c r="AY4" s="1"/>
      <c r="AZ4" s="1"/>
      <c r="BA4" s="1"/>
      <c r="BB4" s="1"/>
      <c r="BC4" s="1"/>
      <c r="BD4" s="1"/>
      <c r="BE4" s="1"/>
      <c r="BF4" s="1"/>
      <c r="BG4" s="1"/>
      <c r="BH4" s="1"/>
    </row>
    <row r="5" spans="1:60" s="449" customFormat="1" ht="31.5" customHeight="1">
      <c r="A5" s="446"/>
      <c r="B5" s="447"/>
      <c r="C5" s="444">
        <v>2026</v>
      </c>
      <c r="D5" s="1020" t="s">
        <v>0</v>
      </c>
      <c r="E5" s="1020"/>
      <c r="F5" s="667"/>
      <c r="G5" s="1021" t="s">
        <v>1</v>
      </c>
      <c r="H5" s="1021"/>
      <c r="I5" s="667"/>
      <c r="J5" s="1021" t="s">
        <v>2</v>
      </c>
      <c r="K5" s="1021"/>
      <c r="L5" s="667"/>
      <c r="M5" s="1021" t="s">
        <v>3</v>
      </c>
      <c r="N5" s="1021"/>
      <c r="O5" s="667"/>
      <c r="P5" s="1021" t="s">
        <v>4</v>
      </c>
      <c r="Q5" s="1021"/>
      <c r="R5" s="667"/>
      <c r="S5" s="1021" t="s">
        <v>5</v>
      </c>
      <c r="T5" s="1021"/>
      <c r="U5" s="667"/>
      <c r="V5" s="1023" t="s">
        <v>6</v>
      </c>
      <c r="W5" s="1023"/>
      <c r="X5" s="667"/>
      <c r="Y5" s="1023" t="s">
        <v>7</v>
      </c>
      <c r="Z5" s="1023"/>
      <c r="AA5" s="667"/>
      <c r="AB5" s="1021" t="s">
        <v>8</v>
      </c>
      <c r="AC5" s="1021"/>
      <c r="AD5" s="667"/>
      <c r="AE5" s="1021" t="s">
        <v>9</v>
      </c>
      <c r="AF5" s="1021"/>
      <c r="AG5" s="667"/>
      <c r="AH5" s="1021" t="s">
        <v>10</v>
      </c>
      <c r="AI5" s="1021"/>
      <c r="AJ5" s="667"/>
      <c r="AK5" s="1021" t="s">
        <v>11</v>
      </c>
      <c r="AL5" s="1021"/>
      <c r="AM5" s="667"/>
      <c r="AN5" s="1022" t="s">
        <v>567</v>
      </c>
      <c r="AO5" s="1022"/>
      <c r="AP5" s="667"/>
      <c r="AQ5" s="1022" t="s">
        <v>793</v>
      </c>
      <c r="AR5" s="1022"/>
      <c r="AS5" s="665"/>
      <c r="AT5" s="450" t="s">
        <v>568</v>
      </c>
      <c r="AU5" s="448"/>
      <c r="AV5" s="444" t="s">
        <v>0</v>
      </c>
      <c r="AW5" s="444" t="s">
        <v>1</v>
      </c>
      <c r="AX5" s="444" t="s">
        <v>2</v>
      </c>
      <c r="AY5" s="444" t="s">
        <v>3</v>
      </c>
      <c r="AZ5" s="444" t="s">
        <v>4</v>
      </c>
      <c r="BA5" s="444" t="s">
        <v>5</v>
      </c>
      <c r="BB5" s="444" t="s">
        <v>6</v>
      </c>
      <c r="BC5" s="444" t="s">
        <v>7</v>
      </c>
      <c r="BD5" s="444" t="s">
        <v>8</v>
      </c>
      <c r="BE5" s="444" t="s">
        <v>9</v>
      </c>
      <c r="BF5" s="444" t="s">
        <v>10</v>
      </c>
      <c r="BG5" s="444" t="s">
        <v>11</v>
      </c>
      <c r="BH5" s="447"/>
    </row>
    <row r="6" spans="1:60" ht="15" customHeight="1">
      <c r="A6" s="8"/>
      <c r="B6" s="6"/>
      <c r="C6" s="9"/>
      <c r="D6" s="568" t="s">
        <v>750</v>
      </c>
      <c r="E6" s="568" t="s">
        <v>751</v>
      </c>
      <c r="F6" s="568"/>
      <c r="G6" s="568" t="s">
        <v>750</v>
      </c>
      <c r="H6" s="568" t="s">
        <v>751</v>
      </c>
      <c r="I6" s="568"/>
      <c r="J6" s="568" t="s">
        <v>750</v>
      </c>
      <c r="K6" s="568" t="s">
        <v>751</v>
      </c>
      <c r="L6" s="568"/>
      <c r="M6" s="568" t="s">
        <v>750</v>
      </c>
      <c r="N6" s="568" t="s">
        <v>751</v>
      </c>
      <c r="O6" s="568"/>
      <c r="P6" s="568" t="s">
        <v>750</v>
      </c>
      <c r="Q6" s="568" t="s">
        <v>751</v>
      </c>
      <c r="R6" s="568"/>
      <c r="S6" s="568" t="s">
        <v>750</v>
      </c>
      <c r="T6" s="568" t="s">
        <v>751</v>
      </c>
      <c r="U6" s="568"/>
      <c r="V6" s="568" t="s">
        <v>750</v>
      </c>
      <c r="W6" s="568" t="s">
        <v>751</v>
      </c>
      <c r="X6" s="568"/>
      <c r="Y6" s="568" t="s">
        <v>750</v>
      </c>
      <c r="Z6" s="568" t="s">
        <v>751</v>
      </c>
      <c r="AA6" s="568"/>
      <c r="AB6" s="568" t="s">
        <v>750</v>
      </c>
      <c r="AC6" s="568" t="s">
        <v>751</v>
      </c>
      <c r="AD6" s="568"/>
      <c r="AE6" s="568" t="s">
        <v>750</v>
      </c>
      <c r="AF6" s="568" t="s">
        <v>751</v>
      </c>
      <c r="AG6" s="568"/>
      <c r="AH6" s="568" t="s">
        <v>750</v>
      </c>
      <c r="AI6" s="568" t="s">
        <v>751</v>
      </c>
      <c r="AJ6" s="568"/>
      <c r="AK6" s="568" t="s">
        <v>750</v>
      </c>
      <c r="AL6" s="568" t="s">
        <v>751</v>
      </c>
      <c r="AM6" s="568"/>
      <c r="AN6" s="568" t="s">
        <v>750</v>
      </c>
      <c r="AO6" s="568" t="s">
        <v>751</v>
      </c>
      <c r="AP6" s="568"/>
      <c r="AQ6" s="568" t="s">
        <v>750</v>
      </c>
      <c r="AR6" s="568" t="s">
        <v>751</v>
      </c>
      <c r="AS6" s="572"/>
      <c r="AT6" s="568"/>
      <c r="AU6" s="1"/>
      <c r="AV6" s="10"/>
      <c r="AW6" s="9"/>
      <c r="AX6" s="9"/>
      <c r="AY6" s="9"/>
      <c r="AZ6" s="9"/>
      <c r="BA6" s="9"/>
      <c r="BB6" s="9"/>
      <c r="BC6" s="9"/>
      <c r="BD6" s="9"/>
      <c r="BE6" s="9"/>
      <c r="BF6" s="9"/>
      <c r="BG6" s="9"/>
      <c r="BH6" s="6"/>
    </row>
    <row r="7" spans="1:60" ht="20.25" hidden="1" customHeight="1">
      <c r="A7" s="5" t="s">
        <v>12</v>
      </c>
      <c r="B7" s="7"/>
      <c r="C7" s="11">
        <f>SUM(D7,G7,J7,M7,P7,S7,V7,Y7,AB7,AE7,AH7,AK7)</f>
        <v>0</v>
      </c>
      <c r="D7" s="12">
        <f>'04 -Base Orçado 2026'!E7</f>
        <v>0</v>
      </c>
      <c r="E7" s="12">
        <f>'01 Base Realizado'!D7</f>
        <v>4761</v>
      </c>
      <c r="F7" s="12"/>
      <c r="G7" s="12">
        <f>'04 -Base Orçado 2026'!F7</f>
        <v>0</v>
      </c>
      <c r="H7" s="12"/>
      <c r="I7" s="12"/>
      <c r="J7" s="12">
        <f>'04 -Base Orçado 2026'!G7</f>
        <v>0</v>
      </c>
      <c r="K7" s="12"/>
      <c r="L7" s="12"/>
      <c r="M7" s="12">
        <f>'04 -Base Orçado 2026'!H7</f>
        <v>0</v>
      </c>
      <c r="N7" s="12"/>
      <c r="O7" s="12"/>
      <c r="P7" s="12">
        <f>'04 -Base Orçado 2026'!I7</f>
        <v>0</v>
      </c>
      <c r="Q7" s="12"/>
      <c r="R7" s="12"/>
      <c r="S7" s="12">
        <f>'04 -Base Orçado 2026'!J7</f>
        <v>0</v>
      </c>
      <c r="T7" s="12"/>
      <c r="U7" s="12"/>
      <c r="V7" s="12">
        <f>'04 -Base Orçado 2026'!K7</f>
        <v>0</v>
      </c>
      <c r="W7" s="12"/>
      <c r="X7" s="12"/>
      <c r="Y7" s="12">
        <f>'04 -Base Orçado 2026'!L7</f>
        <v>0</v>
      </c>
      <c r="Z7" s="12"/>
      <c r="AA7" s="12"/>
      <c r="AB7" s="12">
        <f>'04 -Base Orçado 2026'!M7</f>
        <v>0</v>
      </c>
      <c r="AC7" s="12"/>
      <c r="AD7" s="12"/>
      <c r="AE7" s="12">
        <f>'04 -Base Orçado 2026'!N7</f>
        <v>0</v>
      </c>
      <c r="AF7" s="12"/>
      <c r="AG7" s="12"/>
      <c r="AH7" s="12">
        <f>'04 -Base Orçado 2026'!O7</f>
        <v>0</v>
      </c>
      <c r="AI7" s="12"/>
      <c r="AJ7" s="12"/>
      <c r="AK7" s="12">
        <f>'03- BD x RE 2026'!P7</f>
        <v>0</v>
      </c>
      <c r="AL7" s="12"/>
      <c r="AM7" s="12"/>
      <c r="AN7" s="579">
        <f>SUM(D7,G7,J7,M7,P7,S7,V7,Y7,AB7,AE7,AH7,AK7)</f>
        <v>0</v>
      </c>
      <c r="AO7" s="579">
        <f>SUM(E7,H7,K7,N7,Q7,T7,W7,Z7,AC7,AF7,AI7,AL7)</f>
        <v>4761</v>
      </c>
      <c r="AP7" s="12"/>
      <c r="AQ7" s="579">
        <f>AN7/12</f>
        <v>0</v>
      </c>
      <c r="AR7" s="579"/>
      <c r="AS7" s="579"/>
      <c r="AT7" s="588"/>
      <c r="AU7" s="1"/>
      <c r="AV7" s="10"/>
      <c r="AW7" s="9"/>
      <c r="AX7" s="9"/>
      <c r="AY7" s="9"/>
      <c r="AZ7" s="9"/>
      <c r="BA7" s="9"/>
      <c r="BB7" s="9"/>
      <c r="BC7" s="9"/>
      <c r="BD7" s="9"/>
      <c r="BE7" s="9"/>
      <c r="BF7" s="9"/>
      <c r="BG7" s="9"/>
      <c r="BH7" s="6"/>
    </row>
    <row r="8" spans="1:60" ht="12.75" hidden="1" customHeight="1">
      <c r="A8" s="13" t="s">
        <v>13</v>
      </c>
      <c r="B8" s="14"/>
      <c r="C8" s="15">
        <f t="shared" ref="C8:C63" si="0">SUM(D8,G8,J8,M8,P8,S8,V8,Y8,AB8,AE8,AH8,AK8)</f>
        <v>0</v>
      </c>
      <c r="D8" s="15">
        <f>'04 -Base Orçado 2026'!E8</f>
        <v>0</v>
      </c>
      <c r="E8" s="15">
        <f>'01 Base Realizado'!D8</f>
        <v>292</v>
      </c>
      <c r="F8" s="15"/>
      <c r="G8" s="15">
        <f>'04 -Base Orçado 2026'!F8</f>
        <v>0</v>
      </c>
      <c r="H8" s="15"/>
      <c r="I8" s="15"/>
      <c r="J8" s="15">
        <f>'04 -Base Orçado 2026'!G8</f>
        <v>0</v>
      </c>
      <c r="K8" s="15"/>
      <c r="L8" s="15"/>
      <c r="M8" s="15">
        <f>'04 -Base Orçado 2026'!H8</f>
        <v>0</v>
      </c>
      <c r="N8" s="15"/>
      <c r="O8" s="15"/>
      <c r="P8" s="15">
        <f>'04 -Base Orçado 2026'!I8</f>
        <v>0</v>
      </c>
      <c r="Q8" s="15"/>
      <c r="R8" s="15"/>
      <c r="S8" s="15">
        <f>'04 -Base Orçado 2026'!J8</f>
        <v>0</v>
      </c>
      <c r="T8" s="15"/>
      <c r="U8" s="15"/>
      <c r="V8" s="15">
        <f>'04 -Base Orçado 2026'!K8</f>
        <v>0</v>
      </c>
      <c r="W8" s="15"/>
      <c r="X8" s="15"/>
      <c r="Y8" s="15">
        <f>'04 -Base Orçado 2026'!L8</f>
        <v>0</v>
      </c>
      <c r="Z8" s="15"/>
      <c r="AA8" s="15"/>
      <c r="AB8" s="15">
        <f>'04 -Base Orçado 2026'!M8</f>
        <v>0</v>
      </c>
      <c r="AC8" s="15"/>
      <c r="AD8" s="15"/>
      <c r="AE8" s="15">
        <f>'04 -Base Orçado 2026'!N8</f>
        <v>0</v>
      </c>
      <c r="AF8" s="15"/>
      <c r="AG8" s="15"/>
      <c r="AH8" s="15">
        <f>'04 -Base Orçado 2026'!O8</f>
        <v>0</v>
      </c>
      <c r="AI8" s="15"/>
      <c r="AJ8" s="15"/>
      <c r="AK8" s="15">
        <f>'04 -Base Orçado 2026'!P8</f>
        <v>0</v>
      </c>
      <c r="AL8" s="15"/>
      <c r="AM8" s="15"/>
      <c r="AN8" s="573" t="str">
        <f>IF(ISERROR(AN10/AN7),"0",(AN10/AN7))</f>
        <v>0</v>
      </c>
      <c r="AO8" s="573">
        <f>IF(ISERROR(AO10/AO7),"0",(AO10/AO7))</f>
        <v>183.5294202898551</v>
      </c>
      <c r="AP8" s="15"/>
      <c r="AQ8" s="573" t="str">
        <f>IF(ISERROR(AQ10/AQ7),"0",(AQ10/AQ7))</f>
        <v>0</v>
      </c>
      <c r="AR8" s="573"/>
      <c r="AS8" s="573"/>
      <c r="AT8" s="589"/>
      <c r="AU8" s="1"/>
      <c r="AV8" s="10"/>
      <c r="AW8" s="9"/>
      <c r="AX8" s="9"/>
      <c r="AY8" s="9"/>
      <c r="AZ8" s="9"/>
      <c r="BA8" s="9"/>
      <c r="BB8" s="9"/>
      <c r="BC8" s="9"/>
      <c r="BD8" s="9"/>
      <c r="BE8" s="9"/>
      <c r="BF8" s="9"/>
      <c r="BG8" s="9"/>
      <c r="BH8" s="6"/>
    </row>
    <row r="9" spans="1:60" ht="6.75" customHeight="1">
      <c r="A9" s="8"/>
      <c r="B9" s="6"/>
      <c r="C9" s="9"/>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580"/>
      <c r="AO9" s="580"/>
      <c r="AP9" s="10"/>
      <c r="AQ9" s="580"/>
      <c r="AR9" s="580"/>
      <c r="AS9" s="580"/>
      <c r="AT9" s="587"/>
      <c r="AU9" s="1"/>
      <c r="AV9" s="10"/>
      <c r="AW9" s="9"/>
      <c r="AX9" s="9"/>
      <c r="AY9" s="9"/>
      <c r="AZ9" s="9"/>
      <c r="BA9" s="9"/>
      <c r="BB9" s="9"/>
      <c r="BC9" s="9"/>
      <c r="BD9" s="9"/>
      <c r="BE9" s="9"/>
      <c r="BF9" s="9"/>
      <c r="BG9" s="9"/>
      <c r="BH9" s="6"/>
    </row>
    <row r="10" spans="1:60" ht="15.6">
      <c r="A10" s="16" t="s">
        <v>14</v>
      </c>
      <c r="B10" s="7"/>
      <c r="C10" s="17">
        <f t="shared" si="0"/>
        <v>5727226.8846984552</v>
      </c>
      <c r="D10" s="18">
        <f>SUM(D11:D16)-D11</f>
        <v>290000</v>
      </c>
      <c r="E10" s="18">
        <f>SUM(E11:E16)-E11</f>
        <v>211614.21</v>
      </c>
      <c r="F10" s="18"/>
      <c r="G10" s="18">
        <f>SUM(G11:G16)</f>
        <v>350000</v>
      </c>
      <c r="H10" s="18">
        <f>SUM(H11:H16)-H11</f>
        <v>260183.47</v>
      </c>
      <c r="I10" s="18"/>
      <c r="J10" s="18">
        <f>SUM(J11:J16)</f>
        <v>420000</v>
      </c>
      <c r="K10" s="18">
        <f>SUM(K11:K16)-K11</f>
        <v>401985.89</v>
      </c>
      <c r="L10" s="18"/>
      <c r="M10" s="18">
        <f>SUM(M11:M16)</f>
        <v>462000</v>
      </c>
      <c r="N10" s="18"/>
      <c r="O10" s="18"/>
      <c r="P10" s="18">
        <f>SUM(P11:P16)</f>
        <v>508200</v>
      </c>
      <c r="Q10" s="18"/>
      <c r="R10" s="18"/>
      <c r="S10" s="18">
        <f>SUM(S11:S16)</f>
        <v>523446</v>
      </c>
      <c r="T10" s="18"/>
      <c r="U10" s="18"/>
      <c r="V10" s="18">
        <f>SUM(V11:V16)</f>
        <v>481570.32</v>
      </c>
      <c r="W10" s="18"/>
      <c r="X10" s="18"/>
      <c r="Y10" s="18">
        <f>SUM(Y11:Y16)</f>
        <v>505648.83599999995</v>
      </c>
      <c r="Z10" s="18"/>
      <c r="AA10" s="18"/>
      <c r="AB10" s="18">
        <f>SUM(AB11:AB16)</f>
        <v>530931.27780000004</v>
      </c>
      <c r="AC10" s="18"/>
      <c r="AD10" s="18"/>
      <c r="AE10" s="18">
        <f>SUM(AE11:AE16)</f>
        <v>557477.84169000003</v>
      </c>
      <c r="AF10" s="18"/>
      <c r="AG10" s="18"/>
      <c r="AH10" s="18">
        <f>SUM(AH11:AH16)</f>
        <v>563052.62010689988</v>
      </c>
      <c r="AI10" s="18"/>
      <c r="AJ10" s="18"/>
      <c r="AK10" s="18">
        <f>SUM(AK11:AK16)</f>
        <v>534899.98910155497</v>
      </c>
      <c r="AL10" s="18"/>
      <c r="AM10" s="18"/>
      <c r="AN10" s="18">
        <f>SUM(D10,G10,J10,M10,P10,S10,V10,Y10,AB10,AE10,AH10,AK10)</f>
        <v>5727226.8846984552</v>
      </c>
      <c r="AO10" s="18">
        <f>SUM(E10,H10,K10,N10,Q10,T10,W10,Z10,AC10,AF10,AI10,AL10)</f>
        <v>873783.57000000007</v>
      </c>
      <c r="AP10" s="18"/>
      <c r="AQ10" s="18">
        <f t="shared" ref="AQ10:AQ16" si="1">AN10/12</f>
        <v>477268.90705820458</v>
      </c>
      <c r="AR10" s="18">
        <f>AQ10/$AT$12</f>
        <v>159089.63568606818</v>
      </c>
      <c r="AS10" s="574"/>
      <c r="AT10" s="661"/>
      <c r="AU10" s="1"/>
      <c r="AV10" s="10"/>
      <c r="AW10" s="9"/>
      <c r="AX10" s="9"/>
      <c r="AY10" s="9"/>
      <c r="AZ10" s="9"/>
      <c r="BA10" s="9"/>
      <c r="BB10" s="9"/>
      <c r="BC10" s="9"/>
      <c r="BD10" s="9"/>
      <c r="BE10" s="9"/>
      <c r="BF10" s="9"/>
      <c r="BG10" s="9"/>
      <c r="BH10" s="6"/>
    </row>
    <row r="11" spans="1:60" ht="17.100000000000001" customHeight="1" outlineLevel="1">
      <c r="A11" s="653" t="s">
        <v>136</v>
      </c>
      <c r="B11" s="20"/>
      <c r="C11" s="654">
        <f t="shared" si="0"/>
        <v>0</v>
      </c>
      <c r="D11" s="655">
        <f>'04 -Base Orçado 2026'!E13</f>
        <v>0</v>
      </c>
      <c r="E11" s="655">
        <f>'01 Base Realizado'!D12</f>
        <v>24239</v>
      </c>
      <c r="F11" s="655"/>
      <c r="G11" s="655">
        <f>'04 -Base Orçado 2026'!F13</f>
        <v>0</v>
      </c>
      <c r="H11" s="655">
        <f>'01 Base Realizado'!F12</f>
        <v>29204.66</v>
      </c>
      <c r="I11" s="655"/>
      <c r="J11" s="655">
        <f>'04 -Base Orçado 2026'!H13</f>
        <v>0</v>
      </c>
      <c r="K11" s="655">
        <f>'01 Base Realizado'!H12</f>
        <v>46878.239999999998</v>
      </c>
      <c r="L11" s="655"/>
      <c r="M11" s="655">
        <f>'04 -Base Orçado 2026'!H13</f>
        <v>0</v>
      </c>
      <c r="N11" s="655"/>
      <c r="O11" s="655"/>
      <c r="P11" s="655">
        <f>'04 -Base Orçado 2026'!I13</f>
        <v>0</v>
      </c>
      <c r="Q11" s="655"/>
      <c r="R11" s="655"/>
      <c r="S11" s="655">
        <f>'04 -Base Orçado 2026'!J13</f>
        <v>0</v>
      </c>
      <c r="T11" s="655"/>
      <c r="U11" s="655"/>
      <c r="V11" s="655">
        <f>'04 -Base Orçado 2026'!K13</f>
        <v>0</v>
      </c>
      <c r="W11" s="655"/>
      <c r="X11" s="655"/>
      <c r="Y11" s="655">
        <f>'04 -Base Orçado 2026'!L13</f>
        <v>0</v>
      </c>
      <c r="Z11" s="655"/>
      <c r="AA11" s="655"/>
      <c r="AB11" s="655">
        <f>'04 -Base Orçado 2026'!M13</f>
        <v>0</v>
      </c>
      <c r="AC11" s="655"/>
      <c r="AD11" s="655"/>
      <c r="AE11" s="655">
        <f>'04 -Base Orçado 2026'!N13</f>
        <v>0</v>
      </c>
      <c r="AF11" s="655"/>
      <c r="AG11" s="655"/>
      <c r="AH11" s="655">
        <f>'04 -Base Orçado 2026'!O13</f>
        <v>0</v>
      </c>
      <c r="AI11" s="655"/>
      <c r="AJ11" s="655"/>
      <c r="AK11" s="655">
        <f>'04 -Base Orçado 2026'!P13</f>
        <v>0</v>
      </c>
      <c r="AL11" s="655"/>
      <c r="AM11" s="655"/>
      <c r="AN11" s="655"/>
      <c r="AO11" s="655"/>
      <c r="AP11" s="655"/>
      <c r="AQ11" s="655"/>
      <c r="AR11" s="655"/>
      <c r="AS11" s="666"/>
      <c r="AT11" s="655"/>
      <c r="AU11" s="1"/>
      <c r="AV11" s="25"/>
      <c r="AW11" s="24"/>
      <c r="AX11" s="24"/>
      <c r="AY11" s="24"/>
      <c r="AZ11" s="24"/>
      <c r="BA11" s="24"/>
      <c r="BB11" s="24"/>
      <c r="BC11" s="24"/>
      <c r="BD11" s="24"/>
      <c r="BE11" s="24"/>
      <c r="BF11" s="24"/>
      <c r="BG11" s="24"/>
      <c r="BH11" s="23"/>
    </row>
    <row r="12" spans="1:60" ht="17.100000000000001" customHeight="1" outlineLevel="1">
      <c r="A12" s="19" t="s">
        <v>732</v>
      </c>
      <c r="B12" s="20"/>
      <c r="C12" s="21">
        <f t="shared" si="0"/>
        <v>875584.03270476824</v>
      </c>
      <c r="D12" s="417">
        <f>'04 -Base Orçado 2026'!E14</f>
        <v>60000</v>
      </c>
      <c r="E12" s="417">
        <f>'01 Base Realizado'!D13</f>
        <v>6593.74</v>
      </c>
      <c r="F12" s="417"/>
      <c r="G12" s="417">
        <f>'04 -Base Orçado 2026'!F14</f>
        <v>52500</v>
      </c>
      <c r="H12" s="417">
        <f>'01 Base Realizado'!F13</f>
        <v>16527.59</v>
      </c>
      <c r="I12" s="417"/>
      <c r="J12" s="417">
        <f>'04 -Base Orçado 2026'!G14</f>
        <v>63000</v>
      </c>
      <c r="K12" s="417">
        <f>'01 Base Realizado'!H13</f>
        <v>23177.129999999997</v>
      </c>
      <c r="L12" s="417"/>
      <c r="M12" s="417">
        <f>'04 -Base Orçado 2026'!H14</f>
        <v>69300</v>
      </c>
      <c r="N12" s="417"/>
      <c r="O12" s="417"/>
      <c r="P12" s="417">
        <f>'04 -Base Orçado 2026'!I14</f>
        <v>76230</v>
      </c>
      <c r="Q12" s="417"/>
      <c r="R12" s="417"/>
      <c r="S12" s="417">
        <f>'04 -Base Orçado 2026'!J14</f>
        <v>78516.900000000009</v>
      </c>
      <c r="T12" s="417"/>
      <c r="U12" s="417"/>
      <c r="V12" s="417">
        <f>'04 -Base Orçado 2026'!K14</f>
        <v>72235.54800000001</v>
      </c>
      <c r="W12" s="417"/>
      <c r="X12" s="417"/>
      <c r="Y12" s="417">
        <f>'04 -Base Orçado 2026'!L14</f>
        <v>75847.325400000002</v>
      </c>
      <c r="Z12" s="417"/>
      <c r="AA12" s="417"/>
      <c r="AB12" s="417">
        <f>'04 -Base Orçado 2026'!M14</f>
        <v>79639.691670000015</v>
      </c>
      <c r="AC12" s="417"/>
      <c r="AD12" s="417"/>
      <c r="AE12" s="417">
        <f>'04 -Base Orçado 2026'!N14</f>
        <v>83621.676253500016</v>
      </c>
      <c r="AF12" s="417"/>
      <c r="AG12" s="417"/>
      <c r="AH12" s="417">
        <f>'04 -Base Orçado 2026'!O14</f>
        <v>84457.893016034999</v>
      </c>
      <c r="AI12" s="417"/>
      <c r="AJ12" s="417"/>
      <c r="AK12" s="417">
        <f>'04 -Base Orçado 2026'!P14</f>
        <v>80234.998365233245</v>
      </c>
      <c r="AL12" s="417"/>
      <c r="AM12" s="417"/>
      <c r="AN12" s="581">
        <f t="shared" ref="AN12:AO16" si="2">SUM(D12,G12,J12,M12,P12,S12,V12,Y12,AB12,AE12,AH12,AK12)</f>
        <v>875584.03270476824</v>
      </c>
      <c r="AO12" s="581">
        <f t="shared" si="2"/>
        <v>46298.46</v>
      </c>
      <c r="AP12" s="417"/>
      <c r="AQ12" s="581">
        <f t="shared" si="1"/>
        <v>72965.336058730682</v>
      </c>
      <c r="AR12" s="581">
        <f>AO12/AT12</f>
        <v>15432.82</v>
      </c>
      <c r="AS12" s="581"/>
      <c r="AT12" s="660">
        <f t="shared" ref="AT12:AT16" si="3">COUNTA(E12,H12,K12,N12,Q12,T12,W12,Z12,AC12,AF12,AI12,AL12)</f>
        <v>3</v>
      </c>
      <c r="AU12" s="1"/>
      <c r="AV12" s="25"/>
      <c r="AW12" s="24"/>
      <c r="AX12" s="24"/>
      <c r="AY12" s="24"/>
      <c r="AZ12" s="24"/>
      <c r="BA12" s="24"/>
      <c r="BB12" s="24"/>
      <c r="BC12" s="24"/>
      <c r="BD12" s="24"/>
      <c r="BE12" s="24"/>
      <c r="BF12" s="24"/>
      <c r="BG12" s="24"/>
      <c r="BH12" s="23"/>
    </row>
    <row r="13" spans="1:60" ht="15.75" customHeight="1" outlineLevel="1">
      <c r="A13" s="19" t="s">
        <v>1468</v>
      </c>
      <c r="B13" s="20"/>
      <c r="C13" s="21">
        <f t="shared" si="0"/>
        <v>4267920.1635238416</v>
      </c>
      <c r="D13" s="417">
        <f>'04 -Base Orçado 2026'!E15</f>
        <v>190000</v>
      </c>
      <c r="E13" s="417">
        <f>'01 Base Realizado'!D14</f>
        <v>205020.47</v>
      </c>
      <c r="F13" s="417"/>
      <c r="G13" s="417">
        <f>'04 -Base Orçado 2026'!F15</f>
        <v>262500</v>
      </c>
      <c r="H13" s="417">
        <f>'01 Base Realizado'!F14</f>
        <v>243655.88</v>
      </c>
      <c r="I13" s="417"/>
      <c r="J13" s="417">
        <f>'04 -Base Orçado 2026'!G15</f>
        <v>315000</v>
      </c>
      <c r="K13" s="417">
        <f>'01 Base Realizado'!H14</f>
        <v>378808.76</v>
      </c>
      <c r="L13" s="417"/>
      <c r="M13" s="417">
        <f>'04 -Base Orçado 2026'!H15</f>
        <v>346500</v>
      </c>
      <c r="N13" s="417"/>
      <c r="O13" s="417"/>
      <c r="P13" s="417">
        <f>'04 -Base Orçado 2026'!I15</f>
        <v>381150</v>
      </c>
      <c r="Q13" s="417"/>
      <c r="R13" s="417"/>
      <c r="S13" s="417">
        <f>'04 -Base Orçado 2026'!J15</f>
        <v>392584.5</v>
      </c>
      <c r="T13" s="417"/>
      <c r="U13" s="417"/>
      <c r="V13" s="417">
        <f>'04 -Base Orçado 2026'!K15</f>
        <v>361177.74</v>
      </c>
      <c r="W13" s="417"/>
      <c r="X13" s="417"/>
      <c r="Y13" s="417">
        <f>'04 -Base Orçado 2026'!L15</f>
        <v>379236.62699999998</v>
      </c>
      <c r="Z13" s="417"/>
      <c r="AA13" s="417"/>
      <c r="AB13" s="417">
        <f>'04 -Base Orçado 2026'!M15</f>
        <v>398198.45835000003</v>
      </c>
      <c r="AC13" s="417"/>
      <c r="AD13" s="417"/>
      <c r="AE13" s="417">
        <f>'04 -Base Orçado 2026'!N15</f>
        <v>418108.38126749999</v>
      </c>
      <c r="AF13" s="417"/>
      <c r="AG13" s="417"/>
      <c r="AH13" s="417">
        <f>'04 -Base Orçado 2026'!O15</f>
        <v>422289.46508017497</v>
      </c>
      <c r="AI13" s="417"/>
      <c r="AJ13" s="417"/>
      <c r="AK13" s="417">
        <f>'04 -Base Orçado 2026'!P15</f>
        <v>401174.99182616622</v>
      </c>
      <c r="AL13" s="417"/>
      <c r="AM13" s="417"/>
      <c r="AN13" s="581">
        <f t="shared" si="2"/>
        <v>4267920.1635238416</v>
      </c>
      <c r="AO13" s="581">
        <f t="shared" si="2"/>
        <v>827485.11</v>
      </c>
      <c r="AP13" s="417"/>
      <c r="AQ13" s="581">
        <f t="shared" si="1"/>
        <v>355660.01362698682</v>
      </c>
      <c r="AR13" s="581">
        <f>AO13/AT13</f>
        <v>275828.37</v>
      </c>
      <c r="AS13" s="581"/>
      <c r="AT13" s="660">
        <f t="shared" si="3"/>
        <v>3</v>
      </c>
      <c r="AU13" s="1"/>
      <c r="AV13" s="25"/>
      <c r="AW13" s="24"/>
      <c r="AX13" s="24"/>
      <c r="AY13" s="24"/>
      <c r="AZ13" s="24"/>
      <c r="BA13" s="24"/>
      <c r="BB13" s="24"/>
      <c r="BC13" s="24"/>
      <c r="BD13" s="24"/>
      <c r="BE13" s="24"/>
      <c r="BF13" s="24"/>
      <c r="BG13" s="24"/>
      <c r="BH13" s="23"/>
    </row>
    <row r="14" spans="1:60" ht="15.6" customHeight="1" outlineLevel="1">
      <c r="A14" s="19" t="s">
        <v>16</v>
      </c>
      <c r="B14" s="20"/>
      <c r="C14" s="21">
        <f t="shared" si="0"/>
        <v>40000</v>
      </c>
      <c r="D14" s="417">
        <f>'04 -Base Orçado 2026'!E17</f>
        <v>40000</v>
      </c>
      <c r="E14" s="417">
        <f>'01 Base Realizado'!D15</f>
        <v>0</v>
      </c>
      <c r="F14" s="417"/>
      <c r="G14" s="417">
        <f>'04 -Base Orçado 2026'!F16</f>
        <v>0</v>
      </c>
      <c r="H14" s="417"/>
      <c r="I14" s="417"/>
      <c r="J14" s="417">
        <f>'04 -Base Orçado 2026'!G16</f>
        <v>0</v>
      </c>
      <c r="K14" s="417"/>
      <c r="L14" s="417"/>
      <c r="M14" s="417">
        <f>'04 -Base Orçado 2026'!H16</f>
        <v>0</v>
      </c>
      <c r="N14" s="417"/>
      <c r="O14" s="417"/>
      <c r="P14" s="417">
        <f>'04 -Base Orçado 2026'!I16</f>
        <v>0</v>
      </c>
      <c r="Q14" s="417"/>
      <c r="R14" s="417"/>
      <c r="S14" s="417">
        <f>'04 -Base Orçado 2026'!J16</f>
        <v>0</v>
      </c>
      <c r="T14" s="417"/>
      <c r="U14" s="417"/>
      <c r="V14" s="417">
        <f>'04 -Base Orçado 2026'!K16</f>
        <v>0</v>
      </c>
      <c r="W14" s="417"/>
      <c r="X14" s="417"/>
      <c r="Y14" s="417">
        <f>'04 -Base Orçado 2026'!L16</f>
        <v>0</v>
      </c>
      <c r="Z14" s="417"/>
      <c r="AA14" s="417"/>
      <c r="AB14" s="417">
        <f>'04 -Base Orçado 2026'!M16</f>
        <v>0</v>
      </c>
      <c r="AC14" s="417"/>
      <c r="AD14" s="417"/>
      <c r="AE14" s="417">
        <f>'04 -Base Orçado 2026'!N16</f>
        <v>0</v>
      </c>
      <c r="AF14" s="417"/>
      <c r="AG14" s="417"/>
      <c r="AH14" s="417">
        <f>'04 -Base Orçado 2026'!O16</f>
        <v>0</v>
      </c>
      <c r="AI14" s="417"/>
      <c r="AJ14" s="417"/>
      <c r="AK14" s="417">
        <f>'04 -Base Orçado 2026'!P16</f>
        <v>0</v>
      </c>
      <c r="AL14" s="417"/>
      <c r="AM14" s="417"/>
      <c r="AN14" s="581">
        <f t="shared" si="2"/>
        <v>40000</v>
      </c>
      <c r="AO14" s="581">
        <f t="shared" si="2"/>
        <v>0</v>
      </c>
      <c r="AP14" s="417"/>
      <c r="AQ14" s="581">
        <f t="shared" si="1"/>
        <v>3333.3333333333335</v>
      </c>
      <c r="AR14" s="581">
        <f>AO14/AT14</f>
        <v>0</v>
      </c>
      <c r="AS14" s="581"/>
      <c r="AT14" s="660">
        <f t="shared" si="3"/>
        <v>1</v>
      </c>
      <c r="AU14" s="1"/>
      <c r="AV14" s="25"/>
      <c r="AW14" s="24"/>
      <c r="AX14" s="24"/>
      <c r="AY14" s="24"/>
      <c r="AZ14" s="24"/>
      <c r="BA14" s="24"/>
      <c r="BB14" s="24"/>
      <c r="BC14" s="24"/>
      <c r="BD14" s="24"/>
      <c r="BE14" s="24"/>
      <c r="BF14" s="24"/>
      <c r="BG14" s="24"/>
      <c r="BH14" s="23"/>
    </row>
    <row r="15" spans="1:60" ht="14.25" customHeight="1" outlineLevel="1">
      <c r="A15" s="19" t="s">
        <v>17</v>
      </c>
      <c r="B15" s="20"/>
      <c r="C15" s="21">
        <f t="shared" si="0"/>
        <v>543722.68846984557</v>
      </c>
      <c r="D15" s="417">
        <v>0</v>
      </c>
      <c r="E15" s="417">
        <f>'01 Base Realizado'!D15</f>
        <v>0</v>
      </c>
      <c r="F15" s="417"/>
      <c r="G15" s="417">
        <f>'04 -Base Orçado 2026'!F17</f>
        <v>35000</v>
      </c>
      <c r="H15" s="417"/>
      <c r="I15" s="417"/>
      <c r="J15" s="417">
        <f>'04 -Base Orçado 2026'!G17</f>
        <v>42000</v>
      </c>
      <c r="K15" s="417"/>
      <c r="L15" s="417"/>
      <c r="M15" s="417">
        <f>'04 -Base Orçado 2026'!H17</f>
        <v>46200</v>
      </c>
      <c r="N15" s="417"/>
      <c r="O15" s="417"/>
      <c r="P15" s="417">
        <f>'04 -Base Orçado 2026'!I17</f>
        <v>50820</v>
      </c>
      <c r="Q15" s="417"/>
      <c r="R15" s="417"/>
      <c r="S15" s="417">
        <f>'04 -Base Orçado 2026'!J17</f>
        <v>52344.600000000006</v>
      </c>
      <c r="T15" s="417"/>
      <c r="U15" s="417"/>
      <c r="V15" s="417">
        <f>'04 -Base Orçado 2026'!K17</f>
        <v>48157.032000000007</v>
      </c>
      <c r="W15" s="417"/>
      <c r="X15" s="417"/>
      <c r="Y15" s="417">
        <f>'04 -Base Orçado 2026'!L17</f>
        <v>50564.883600000001</v>
      </c>
      <c r="Z15" s="417"/>
      <c r="AA15" s="417"/>
      <c r="AB15" s="417">
        <f>'04 -Base Orçado 2026'!M17</f>
        <v>53093.12778000001</v>
      </c>
      <c r="AC15" s="417"/>
      <c r="AD15" s="417"/>
      <c r="AE15" s="417">
        <f>'04 -Base Orçado 2026'!N17</f>
        <v>55747.784169000006</v>
      </c>
      <c r="AF15" s="417"/>
      <c r="AG15" s="417"/>
      <c r="AH15" s="417">
        <f>'04 -Base Orçado 2026'!O17</f>
        <v>56305.262010689999</v>
      </c>
      <c r="AI15" s="417"/>
      <c r="AJ15" s="417"/>
      <c r="AK15" s="417">
        <f>'04 -Base Orçado 2026'!P17</f>
        <v>53489.998910155497</v>
      </c>
      <c r="AL15" s="417"/>
      <c r="AM15" s="417"/>
      <c r="AN15" s="581">
        <f t="shared" si="2"/>
        <v>543722.68846984557</v>
      </c>
      <c r="AO15" s="581">
        <f t="shared" si="2"/>
        <v>0</v>
      </c>
      <c r="AP15" s="417"/>
      <c r="AQ15" s="581">
        <f t="shared" si="1"/>
        <v>45310.2240391538</v>
      </c>
      <c r="AR15" s="581">
        <f>AO15/AT15</f>
        <v>0</v>
      </c>
      <c r="AS15" s="581"/>
      <c r="AT15" s="660">
        <f t="shared" si="3"/>
        <v>1</v>
      </c>
      <c r="AU15" s="1"/>
      <c r="AV15" s="25"/>
      <c r="AW15" s="24"/>
      <c r="AX15" s="24"/>
      <c r="AY15" s="24"/>
      <c r="AZ15" s="24"/>
      <c r="BA15" s="24"/>
      <c r="BB15" s="24"/>
      <c r="BC15" s="24"/>
      <c r="BD15" s="24"/>
      <c r="BE15" s="24"/>
      <c r="BF15" s="24"/>
      <c r="BG15" s="24"/>
      <c r="BH15" s="23"/>
    </row>
    <row r="16" spans="1:60" ht="16.5" customHeight="1" outlineLevel="1">
      <c r="A16" s="19" t="s">
        <v>540</v>
      </c>
      <c r="B16" s="20"/>
      <c r="C16" s="21">
        <f t="shared" si="0"/>
        <v>0</v>
      </c>
      <c r="D16" s="417">
        <f>'04 -Base Orçado 2026'!E18</f>
        <v>0</v>
      </c>
      <c r="E16" s="417"/>
      <c r="F16" s="417"/>
      <c r="G16" s="417">
        <f>'04 -Base Orçado 2026'!F18</f>
        <v>0</v>
      </c>
      <c r="H16" s="417"/>
      <c r="I16" s="417"/>
      <c r="J16" s="417">
        <f>'04 -Base Orçado 2026'!G18</f>
        <v>0</v>
      </c>
      <c r="K16" s="417"/>
      <c r="L16" s="417"/>
      <c r="M16" s="417">
        <f>'04 -Base Orçado 2026'!H18</f>
        <v>0</v>
      </c>
      <c r="N16" s="417"/>
      <c r="O16" s="417"/>
      <c r="P16" s="417">
        <f>'04 -Base Orçado 2026'!I18</f>
        <v>0</v>
      </c>
      <c r="Q16" s="417"/>
      <c r="R16" s="417"/>
      <c r="S16" s="417">
        <f>'04 -Base Orçado 2026'!J18</f>
        <v>0</v>
      </c>
      <c r="T16" s="417"/>
      <c r="U16" s="417"/>
      <c r="V16" s="417">
        <f>'04 -Base Orçado 2026'!K18</f>
        <v>0</v>
      </c>
      <c r="W16" s="417"/>
      <c r="X16" s="417"/>
      <c r="Y16" s="417">
        <f>'04 -Base Orçado 2026'!L18</f>
        <v>0</v>
      </c>
      <c r="Z16" s="417"/>
      <c r="AA16" s="417"/>
      <c r="AB16" s="417">
        <f>'04 -Base Orçado 2026'!M18</f>
        <v>0</v>
      </c>
      <c r="AC16" s="417"/>
      <c r="AD16" s="417"/>
      <c r="AE16" s="417">
        <f>'04 -Base Orçado 2026'!N18</f>
        <v>0</v>
      </c>
      <c r="AF16" s="417"/>
      <c r="AG16" s="417"/>
      <c r="AH16" s="417">
        <f>'04 -Base Orçado 2026'!O18</f>
        <v>0</v>
      </c>
      <c r="AI16" s="417"/>
      <c r="AJ16" s="417"/>
      <c r="AK16" s="417">
        <f>'04 -Base Orçado 2026'!P18</f>
        <v>0</v>
      </c>
      <c r="AL16" s="417"/>
      <c r="AM16" s="417"/>
      <c r="AN16" s="581">
        <f t="shared" si="2"/>
        <v>0</v>
      </c>
      <c r="AO16" s="581">
        <f t="shared" si="2"/>
        <v>0</v>
      </c>
      <c r="AP16" s="417"/>
      <c r="AQ16" s="581">
        <f t="shared" si="1"/>
        <v>0</v>
      </c>
      <c r="AR16" s="581" t="str">
        <f>IFERROR(AO16/AT16,"")</f>
        <v/>
      </c>
      <c r="AS16" s="581"/>
      <c r="AT16" s="660">
        <f t="shared" si="3"/>
        <v>0</v>
      </c>
      <c r="AU16" s="1"/>
      <c r="AV16" s="25"/>
      <c r="AW16" s="24"/>
      <c r="AX16" s="24"/>
      <c r="AY16" s="24"/>
      <c r="AZ16" s="24"/>
      <c r="BA16" s="24"/>
      <c r="BB16" s="24"/>
      <c r="BC16" s="24"/>
      <c r="BD16" s="24"/>
      <c r="BE16" s="24"/>
      <c r="BF16" s="24"/>
      <c r="BG16" s="24"/>
      <c r="BH16" s="23"/>
    </row>
    <row r="17" spans="1:68" ht="11.25" customHeight="1">
      <c r="AN17" s="571"/>
      <c r="AO17" s="571"/>
      <c r="AQ17" s="571"/>
      <c r="AR17" s="571"/>
      <c r="AT17" s="591"/>
      <c r="AU17" s="1"/>
    </row>
    <row r="18" spans="1:68" ht="16.5" customHeight="1">
      <c r="A18" s="26" t="s">
        <v>18</v>
      </c>
      <c r="B18" s="27"/>
      <c r="C18" s="17">
        <f t="shared" si="0"/>
        <v>-28800</v>
      </c>
      <c r="D18" s="18">
        <f t="shared" ref="D18:AK18" si="4">SUM(D19:D22)</f>
        <v>-1900</v>
      </c>
      <c r="E18" s="18">
        <f t="shared" si="4"/>
        <v>-461.04</v>
      </c>
      <c r="F18" s="668"/>
      <c r="G18" s="18">
        <f t="shared" si="4"/>
        <v>-1900</v>
      </c>
      <c r="H18" s="18">
        <f t="shared" si="4"/>
        <v>-819.32</v>
      </c>
      <c r="I18" s="668"/>
      <c r="J18" s="18">
        <f t="shared" si="4"/>
        <v>-3900</v>
      </c>
      <c r="K18" s="18">
        <f t="shared" si="4"/>
        <v>-2604.39</v>
      </c>
      <c r="L18" s="668"/>
      <c r="M18" s="18">
        <f t="shared" si="4"/>
        <v>-1900</v>
      </c>
      <c r="N18" s="18"/>
      <c r="O18" s="668"/>
      <c r="P18" s="18">
        <f t="shared" si="4"/>
        <v>-1900</v>
      </c>
      <c r="Q18" s="18"/>
      <c r="R18" s="668"/>
      <c r="S18" s="18">
        <f t="shared" si="4"/>
        <v>-1900</v>
      </c>
      <c r="T18" s="18"/>
      <c r="U18" s="668"/>
      <c r="V18" s="18">
        <f t="shared" si="4"/>
        <v>-3900</v>
      </c>
      <c r="W18" s="18"/>
      <c r="X18" s="668"/>
      <c r="Y18" s="18">
        <f t="shared" si="4"/>
        <v>-1900</v>
      </c>
      <c r="Z18" s="18"/>
      <c r="AA18" s="668"/>
      <c r="AB18" s="18">
        <f t="shared" si="4"/>
        <v>-1900</v>
      </c>
      <c r="AC18" s="18"/>
      <c r="AD18" s="668"/>
      <c r="AE18" s="18">
        <f t="shared" si="4"/>
        <v>-1900</v>
      </c>
      <c r="AF18" s="18"/>
      <c r="AG18" s="668"/>
      <c r="AH18" s="18">
        <f t="shared" si="4"/>
        <v>-3900</v>
      </c>
      <c r="AI18" s="18"/>
      <c r="AJ18" s="668"/>
      <c r="AK18" s="18">
        <f t="shared" si="4"/>
        <v>-1900</v>
      </c>
      <c r="AL18" s="18"/>
      <c r="AM18" s="668"/>
      <c r="AN18" s="18">
        <f t="shared" ref="AN18:AO21" si="5">SUM(D18,G18,J18,M18,P18,S18,V18,Y18,AB18,AE18,AH18,AK18)</f>
        <v>-28800</v>
      </c>
      <c r="AO18" s="18">
        <f t="shared" si="5"/>
        <v>-3884.75</v>
      </c>
      <c r="AP18" s="668"/>
      <c r="AQ18" s="18">
        <f>AN18/12</f>
        <v>-2400</v>
      </c>
      <c r="AR18" s="18">
        <f>AO18/12</f>
        <v>-323.72916666666669</v>
      </c>
      <c r="AS18" s="574"/>
      <c r="AT18" s="658">
        <f>SUM(AT19:AT22)</f>
        <v>-5.0540264151382568E-3</v>
      </c>
      <c r="AU18" s="1"/>
      <c r="AV18" s="28">
        <f t="shared" ref="AV18:BG18" si="6">SUM(AV19:AV22)</f>
        <v>-6.5949323151683441E-3</v>
      </c>
      <c r="AW18" s="28">
        <f t="shared" si="6"/>
        <v>-5.4582016661878768E-3</v>
      </c>
      <c r="AX18" s="28">
        <f t="shared" si="6"/>
        <v>-9.372746935832732E-3</v>
      </c>
      <c r="AY18" s="28">
        <f t="shared" si="6"/>
        <v>-4.1295370571614864E-3</v>
      </c>
      <c r="AZ18" s="28">
        <f t="shared" si="6"/>
        <v>-3.7527157811574167E-3</v>
      </c>
      <c r="BA18" s="28">
        <f t="shared" si="6"/>
        <v>-3.6430151894559634E-3</v>
      </c>
      <c r="BB18" s="28">
        <f t="shared" si="6"/>
        <v>-8.1646270172281155E-3</v>
      </c>
      <c r="BC18" s="28">
        <f t="shared" si="6"/>
        <v>-3.7717208740111119E-3</v>
      </c>
      <c r="BD18" s="28">
        <f t="shared" si="6"/>
        <v>-3.5914700694091926E-3</v>
      </c>
      <c r="BE18" s="28">
        <f t="shared" si="6"/>
        <v>-3.41986281205966E-3</v>
      </c>
      <c r="BF18" s="28">
        <f t="shared" si="6"/>
        <v>-6.9748398912168027E-3</v>
      </c>
      <c r="BG18" s="28">
        <f t="shared" si="6"/>
        <v>-3.5647280278611492E-3</v>
      </c>
    </row>
    <row r="19" spans="1:68" ht="12.75" hidden="1" customHeight="1" outlineLevel="1">
      <c r="A19" s="19" t="s">
        <v>19</v>
      </c>
      <c r="B19" s="29"/>
      <c r="C19" s="21">
        <f t="shared" si="0"/>
        <v>-12000</v>
      </c>
      <c r="D19" s="22">
        <f>'04 -Base Orçado 2026'!E22</f>
        <v>-1000</v>
      </c>
      <c r="E19" s="22">
        <f>'01 Base Realizado'!D20</f>
        <v>-461.04</v>
      </c>
      <c r="F19" s="22"/>
      <c r="G19" s="22">
        <f>'04 -Base Orçado 2026'!F22</f>
        <v>-1000</v>
      </c>
      <c r="H19" s="22">
        <f>'01 Base Realizado'!F20</f>
        <v>0</v>
      </c>
      <c r="I19" s="22"/>
      <c r="J19" s="22">
        <f>'04 -Base Orçado 2026'!G22</f>
        <v>-1000</v>
      </c>
      <c r="K19" s="22">
        <f>'01 Base Realizado'!H20</f>
        <v>0</v>
      </c>
      <c r="L19" s="22"/>
      <c r="M19" s="22">
        <f>'04 -Base Orçado 2026'!H22</f>
        <v>-1000</v>
      </c>
      <c r="N19" s="22"/>
      <c r="O19" s="22"/>
      <c r="P19" s="22">
        <f>'04 -Base Orçado 2026'!I22</f>
        <v>-1000</v>
      </c>
      <c r="Q19" s="22"/>
      <c r="R19" s="22"/>
      <c r="S19" s="22">
        <f>'04 -Base Orçado 2026'!J22</f>
        <v>-1000</v>
      </c>
      <c r="T19" s="22"/>
      <c r="U19" s="22"/>
      <c r="V19" s="22">
        <f>'04 -Base Orçado 2026'!K22</f>
        <v>-1000</v>
      </c>
      <c r="W19" s="22"/>
      <c r="X19" s="22"/>
      <c r="Y19" s="22">
        <f>'04 -Base Orçado 2026'!L22</f>
        <v>-1000</v>
      </c>
      <c r="Z19" s="22"/>
      <c r="AA19" s="22"/>
      <c r="AB19" s="22">
        <f>'04 -Base Orçado 2026'!M22</f>
        <v>-1000</v>
      </c>
      <c r="AC19" s="22"/>
      <c r="AD19" s="22"/>
      <c r="AE19" s="22">
        <f>'04 -Base Orçado 2026'!N22</f>
        <v>-1000</v>
      </c>
      <c r="AF19" s="22"/>
      <c r="AG19" s="22"/>
      <c r="AH19" s="22">
        <f>'04 -Base Orçado 2026'!O22</f>
        <v>-1000</v>
      </c>
      <c r="AI19" s="22"/>
      <c r="AJ19" s="22"/>
      <c r="AK19" s="22">
        <f>'04 -Base Orçado 2026'!P22</f>
        <v>-1000</v>
      </c>
      <c r="AL19" s="22"/>
      <c r="AM19" s="22"/>
      <c r="AN19" s="581">
        <f t="shared" si="5"/>
        <v>-12000</v>
      </c>
      <c r="AO19" s="581">
        <f t="shared" si="5"/>
        <v>-461.04</v>
      </c>
      <c r="AP19" s="22"/>
      <c r="AQ19" s="581">
        <f>AN19/12</f>
        <v>-1000</v>
      </c>
      <c r="AR19" s="581"/>
      <c r="AS19" s="581"/>
      <c r="AT19" s="590">
        <f>IF(ISERROR(C19/C$23),0,(C19/C$23))</f>
        <v>-2.1058443396409403E-3</v>
      </c>
      <c r="AU19" s="1"/>
      <c r="AV19" s="30">
        <f>IF(ISERROR(D19/D$23),0,(D19/D$23))</f>
        <v>-3.4710170079833391E-3</v>
      </c>
      <c r="AW19" s="30">
        <f>IF(ISERROR(G19/G$23),0,(G19/G$23))</f>
        <v>-2.8727377190462511E-3</v>
      </c>
      <c r="AX19" s="30">
        <f>IF(ISERROR(J19/J$23),0,(J19/J$23))</f>
        <v>-2.4032684450853159E-3</v>
      </c>
      <c r="AY19" s="30">
        <f>IF(ISERROR(M19/M$23),0,(M19/M$23))</f>
        <v>-2.1734405564007822E-3</v>
      </c>
      <c r="AZ19" s="30">
        <f>IF(ISERROR(P19/P$23),0,(P19/P$23))</f>
        <v>-1.9751135690302193E-3</v>
      </c>
      <c r="BA19" s="30">
        <f>IF(ISERROR(S19/S$23),0,(S19/S$23))</f>
        <v>-1.9173764155031388E-3</v>
      </c>
      <c r="BB19" s="30">
        <f>IF(ISERROR(V19/V$23),0,(V19/V$23))</f>
        <v>-2.0934941069815681E-3</v>
      </c>
      <c r="BC19" s="30">
        <f>IF(ISERROR(Y19/Y$23),0,(Y19/Y$23))</f>
        <v>-1.9851162494795324E-3</v>
      </c>
      <c r="BD19" s="30">
        <f>IF(ISERROR(AB19/AB$23),0,(AB19/AB$23))</f>
        <v>-1.8902474049522066E-3</v>
      </c>
      <c r="BE19" s="30">
        <f>IF(ISERROR(AE19/AE$23),0,(AE19/AE$23))</f>
        <v>-1.7999277958208736E-3</v>
      </c>
      <c r="BF19" s="30">
        <f>IF(ISERROR(AH19/AH$23),0,(AH19/AH$23))</f>
        <v>-1.7884204849273853E-3</v>
      </c>
      <c r="BG19" s="30">
        <f>IF(ISERROR(AK19/AK$23),0,(AK19/AK$23))</f>
        <v>-1.8761726462427101E-3</v>
      </c>
    </row>
    <row r="20" spans="1:68" ht="12.75" hidden="1" customHeight="1" outlineLevel="1">
      <c r="A20" s="19" t="s">
        <v>2190</v>
      </c>
      <c r="B20" s="29"/>
      <c r="C20" s="21">
        <f t="shared" si="0"/>
        <v>-10800</v>
      </c>
      <c r="D20" s="22">
        <f>'04 -Base Orçado 2026'!E23</f>
        <v>-900</v>
      </c>
      <c r="E20" s="22">
        <f>'01 Base Realizado'!D21</f>
        <v>0</v>
      </c>
      <c r="F20" s="22"/>
      <c r="G20" s="22">
        <f>'04 -Base Orçado 2026'!F23</f>
        <v>-900</v>
      </c>
      <c r="H20" s="22">
        <f>'01 Base Realizado'!F21</f>
        <v>-819.32</v>
      </c>
      <c r="I20" s="22"/>
      <c r="J20" s="22">
        <f>'04 -Base Orçado 2026'!G23</f>
        <v>-900</v>
      </c>
      <c r="K20" s="22">
        <f>'01 Base Realizado'!H21</f>
        <v>-929.52</v>
      </c>
      <c r="L20" s="22"/>
      <c r="M20" s="22">
        <f>'04 -Base Orçado 2026'!H23</f>
        <v>-900</v>
      </c>
      <c r="N20" s="22"/>
      <c r="O20" s="22"/>
      <c r="P20" s="22">
        <f>'04 -Base Orçado 2026'!I23</f>
        <v>-900</v>
      </c>
      <c r="Q20" s="22"/>
      <c r="R20" s="22"/>
      <c r="S20" s="22">
        <f>'04 -Base Orçado 2026'!J23</f>
        <v>-900</v>
      </c>
      <c r="T20" s="22"/>
      <c r="U20" s="22"/>
      <c r="V20" s="22">
        <f>'04 -Base Orçado 2026'!K23</f>
        <v>-900</v>
      </c>
      <c r="W20" s="22"/>
      <c r="X20" s="22"/>
      <c r="Y20" s="22">
        <f>'04 -Base Orçado 2026'!L23</f>
        <v>-900</v>
      </c>
      <c r="Z20" s="22"/>
      <c r="AA20" s="22"/>
      <c r="AB20" s="22">
        <f>'04 -Base Orçado 2026'!M23</f>
        <v>-900</v>
      </c>
      <c r="AC20" s="22"/>
      <c r="AD20" s="22"/>
      <c r="AE20" s="22">
        <f>'04 -Base Orçado 2026'!N23</f>
        <v>-900</v>
      </c>
      <c r="AF20" s="22"/>
      <c r="AG20" s="22"/>
      <c r="AH20" s="22">
        <f>'04 -Base Orçado 2026'!O23</f>
        <v>-900</v>
      </c>
      <c r="AI20" s="22"/>
      <c r="AJ20" s="22"/>
      <c r="AK20" s="22">
        <f>'04 -Base Orçado 2026'!P23</f>
        <v>-900</v>
      </c>
      <c r="AL20" s="22"/>
      <c r="AM20" s="22"/>
      <c r="AN20" s="581">
        <f t="shared" si="5"/>
        <v>-10800</v>
      </c>
      <c r="AO20" s="581">
        <f t="shared" si="5"/>
        <v>-1748.8400000000001</v>
      </c>
      <c r="AP20" s="22"/>
      <c r="AQ20" s="581">
        <f>AN20/12</f>
        <v>-900</v>
      </c>
      <c r="AR20" s="581"/>
      <c r="AS20" s="581"/>
      <c r="AT20" s="590">
        <f>IF(ISERROR(C20/C$23),0,(C20/C$23))</f>
        <v>-1.8952599056768465E-3</v>
      </c>
      <c r="AU20" s="1"/>
      <c r="AV20" s="30">
        <f>IF(ISERROR(D20/D$23),0,(D20/D$23))</f>
        <v>-3.1239153071850054E-3</v>
      </c>
      <c r="AW20" s="30">
        <f>IF(ISERROR(G20/G$23),0,(G20/G$23))</f>
        <v>-2.5854639471416261E-3</v>
      </c>
      <c r="AX20" s="30">
        <f>IF(ISERROR(J20/J$23),0,(J20/J$23))</f>
        <v>-2.1629416005767843E-3</v>
      </c>
      <c r="AY20" s="30">
        <f>IF(ISERROR(M20/M$23),0,(M20/M$23))</f>
        <v>-1.9560965007607042E-3</v>
      </c>
      <c r="AZ20" s="30">
        <f>IF(ISERROR(P20/P$23),0,(P20/P$23))</f>
        <v>-1.7776022121271974E-3</v>
      </c>
      <c r="BA20" s="30">
        <f>IF(ISERROR(S20/S$23),0,(S20/S$23))</f>
        <v>-1.7256387739528248E-3</v>
      </c>
      <c r="BB20" s="30">
        <f>IF(ISERROR(V20/V$23),0,(V20/V$23))</f>
        <v>-1.8841446962834115E-3</v>
      </c>
      <c r="BC20" s="30">
        <f>IF(ISERROR(Y20/Y$23),0,(Y20/Y$23))</f>
        <v>-1.7866046245315792E-3</v>
      </c>
      <c r="BD20" s="30">
        <f>IF(ISERROR(AB20/AB$23),0,(AB20/AB$23))</f>
        <v>-1.701222664456986E-3</v>
      </c>
      <c r="BE20" s="30">
        <f>IF(ISERROR(AE20/AE$23),0,(AE20/AE$23))</f>
        <v>-1.6199350162387862E-3</v>
      </c>
      <c r="BF20" s="30">
        <f>IF(ISERROR(AH20/AH$23),0,(AH20/AH$23))</f>
        <v>-1.6095784364346468E-3</v>
      </c>
      <c r="BG20" s="30">
        <f>IF(ISERROR(AK20/AK$23),0,(AK20/AK$23))</f>
        <v>-1.6885553816184391E-3</v>
      </c>
    </row>
    <row r="21" spans="1:68" ht="14.25" hidden="1" customHeight="1" outlineLevel="1">
      <c r="A21" s="19" t="s">
        <v>742</v>
      </c>
      <c r="B21" s="29"/>
      <c r="C21" s="21">
        <f t="shared" si="0"/>
        <v>-6000</v>
      </c>
      <c r="D21" s="22">
        <f>'04 -Base Orçado 2026'!E24</f>
        <v>0</v>
      </c>
      <c r="E21" s="22">
        <f>'01 Base Realizado'!D22</f>
        <v>0</v>
      </c>
      <c r="F21" s="22"/>
      <c r="G21" s="22">
        <v>0</v>
      </c>
      <c r="H21" s="22"/>
      <c r="I21" s="22"/>
      <c r="J21" s="22">
        <f>'04 -Base Orçado 2026'!G28</f>
        <v>-2000</v>
      </c>
      <c r="K21" s="22">
        <f>'01 Base Realizado'!H24</f>
        <v>-1674.87</v>
      </c>
      <c r="L21" s="22"/>
      <c r="M21" s="22">
        <f>'04 -Base Orçado 2026'!H24</f>
        <v>0</v>
      </c>
      <c r="N21" s="22"/>
      <c r="O21" s="22"/>
      <c r="P21" s="22">
        <f>'04 -Base Orçado 2026'!I24</f>
        <v>0</v>
      </c>
      <c r="Q21" s="22"/>
      <c r="R21" s="22"/>
      <c r="S21" s="22">
        <f>'04 -Base Orçado 2026'!J24</f>
        <v>0</v>
      </c>
      <c r="T21" s="22"/>
      <c r="U21" s="22"/>
      <c r="V21" s="22">
        <f>'04 -Base Orçado 2026'!K28</f>
        <v>-2000</v>
      </c>
      <c r="W21" s="22"/>
      <c r="X21" s="22"/>
      <c r="Y21" s="22">
        <f>'04 -Base Orçado 2026'!L24</f>
        <v>0</v>
      </c>
      <c r="Z21" s="22"/>
      <c r="AA21" s="22"/>
      <c r="AB21" s="22">
        <f>'04 -Base Orçado 2026'!M24</f>
        <v>0</v>
      </c>
      <c r="AC21" s="22"/>
      <c r="AD21" s="22"/>
      <c r="AE21" s="22">
        <f>'04 -Base Orçado 2026'!N24</f>
        <v>0</v>
      </c>
      <c r="AF21" s="22"/>
      <c r="AG21" s="22"/>
      <c r="AH21" s="22">
        <f>'04 -Base Orçado 2026'!O28</f>
        <v>-2000</v>
      </c>
      <c r="AI21" s="22"/>
      <c r="AJ21" s="22"/>
      <c r="AK21" s="22">
        <f>'04 -Base Orçado 2026'!P24</f>
        <v>0</v>
      </c>
      <c r="AL21" s="22"/>
      <c r="AM21" s="22"/>
      <c r="AN21" s="581">
        <f t="shared" si="5"/>
        <v>-6000</v>
      </c>
      <c r="AO21" s="581">
        <f t="shared" si="5"/>
        <v>-1674.87</v>
      </c>
      <c r="AP21" s="22"/>
      <c r="AQ21" s="581">
        <f>AN21/12</f>
        <v>-500</v>
      </c>
      <c r="AR21" s="581"/>
      <c r="AS21" s="581"/>
      <c r="AT21" s="590">
        <f>IF(ISERROR(C21/C$23),0,(C21/C$23))</f>
        <v>-1.0529221698204702E-3</v>
      </c>
      <c r="AU21" s="1"/>
      <c r="AV21" s="30">
        <f>IF(ISERROR(D21/D$23),0,(D21/D$23))</f>
        <v>0</v>
      </c>
      <c r="AW21" s="30">
        <f>IF(ISERROR(G21/G$23),0,(G21/G$23))</f>
        <v>0</v>
      </c>
      <c r="AX21" s="30">
        <f>IF(ISERROR(J21/J$23),0,(J21/J$23))</f>
        <v>-4.8065368901706318E-3</v>
      </c>
      <c r="AY21" s="30">
        <f>IF(ISERROR(M21/M$23),0,(M21/M$23))</f>
        <v>0</v>
      </c>
      <c r="AZ21" s="30">
        <f>IF(ISERROR(P21/P$23),0,(P21/P$23))</f>
        <v>0</v>
      </c>
      <c r="BA21" s="30">
        <f>IF(ISERROR(S21/S$23),0,(S21/S$23))</f>
        <v>0</v>
      </c>
      <c r="BB21" s="30">
        <f>IF(ISERROR(V21/V$23),0,(V21/V$23))</f>
        <v>-4.1869882139631363E-3</v>
      </c>
      <c r="BC21" s="30">
        <f>IF(ISERROR(Y21/Y$23),0,(Y21/Y$23))</f>
        <v>0</v>
      </c>
      <c r="BD21" s="30">
        <f>IF(ISERROR(AB21/AB$23),0,(AB21/AB$23))</f>
        <v>0</v>
      </c>
      <c r="BE21" s="30">
        <f>IF(ISERROR(AE21/AE$23),0,(AE21/AE$23))</f>
        <v>0</v>
      </c>
      <c r="BF21" s="30">
        <f>IF(ISERROR(AH21/AH$23),0,(AH21/AH$23))</f>
        <v>-3.5768409698547707E-3</v>
      </c>
      <c r="BG21" s="30">
        <f>IF(ISERROR(AK21/AK$23),0,(AK21/AK$23))</f>
        <v>0</v>
      </c>
    </row>
    <row r="22" spans="1:68" ht="6.6" customHeight="1" collapsed="1">
      <c r="A22" s="31"/>
      <c r="B22" s="32"/>
      <c r="C22" s="33">
        <f t="shared" si="0"/>
        <v>0</v>
      </c>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581"/>
      <c r="AO22" s="581"/>
      <c r="AP22" s="22"/>
      <c r="AQ22" s="581"/>
      <c r="AR22" s="581"/>
      <c r="AS22" s="581"/>
      <c r="AT22" s="592"/>
      <c r="AU22" s="1"/>
      <c r="AV22" s="30"/>
      <c r="AW22" s="30"/>
      <c r="AX22" s="30"/>
      <c r="AY22" s="30"/>
      <c r="AZ22" s="30"/>
      <c r="BA22" s="30"/>
      <c r="BB22" s="30"/>
      <c r="BC22" s="30"/>
      <c r="BD22" s="30"/>
      <c r="BE22" s="30"/>
      <c r="BF22" s="30"/>
      <c r="BG22" s="30"/>
    </row>
    <row r="23" spans="1:68" ht="15.75" customHeight="1">
      <c r="A23" s="16" t="s">
        <v>20</v>
      </c>
      <c r="B23" s="7"/>
      <c r="C23" s="17">
        <f t="shared" si="0"/>
        <v>5698426.8846984552</v>
      </c>
      <c r="D23" s="18">
        <f>D10+D18</f>
        <v>288100</v>
      </c>
      <c r="E23" s="18">
        <f>E10+E18</f>
        <v>211153.16999999998</v>
      </c>
      <c r="F23" s="668"/>
      <c r="G23" s="18">
        <f>G10+G18</f>
        <v>348100</v>
      </c>
      <c r="H23" s="18">
        <f>H10+H18</f>
        <v>259364.15</v>
      </c>
      <c r="I23" s="668"/>
      <c r="J23" s="18">
        <f>J10+J18</f>
        <v>416100</v>
      </c>
      <c r="K23" s="18">
        <f>K10+K18</f>
        <v>399381.5</v>
      </c>
      <c r="L23" s="668"/>
      <c r="M23" s="18">
        <f>M10+M18</f>
        <v>460100</v>
      </c>
      <c r="N23" s="18"/>
      <c r="O23" s="668"/>
      <c r="P23" s="18">
        <f>P10+P18</f>
        <v>506300</v>
      </c>
      <c r="Q23" s="18"/>
      <c r="R23" s="668"/>
      <c r="S23" s="18">
        <f>S10+S18</f>
        <v>521546</v>
      </c>
      <c r="T23" s="18"/>
      <c r="U23" s="668"/>
      <c r="V23" s="18">
        <f>V10+V18</f>
        <v>477670.32</v>
      </c>
      <c r="W23" s="18"/>
      <c r="X23" s="668"/>
      <c r="Y23" s="18">
        <f>Y10+Y18</f>
        <v>503748.83599999995</v>
      </c>
      <c r="Z23" s="18"/>
      <c r="AA23" s="668"/>
      <c r="AB23" s="18">
        <f>AB10+AB18</f>
        <v>529031.27780000004</v>
      </c>
      <c r="AC23" s="18"/>
      <c r="AD23" s="668"/>
      <c r="AE23" s="18">
        <f>AE10+AE18</f>
        <v>555577.84169000003</v>
      </c>
      <c r="AF23" s="18"/>
      <c r="AG23" s="668"/>
      <c r="AH23" s="18">
        <f>AH10+AH18</f>
        <v>559152.62010689988</v>
      </c>
      <c r="AI23" s="18"/>
      <c r="AJ23" s="668"/>
      <c r="AK23" s="18">
        <f>AK10+AK18</f>
        <v>532999.98910155497</v>
      </c>
      <c r="AL23" s="18"/>
      <c r="AM23" s="668"/>
      <c r="AN23" s="18">
        <f>SUM(D23,G23,J23,M23,P23,S23,V23,Y23,AB23,AE23,AH23,AK23)</f>
        <v>5698426.8846984552</v>
      </c>
      <c r="AO23" s="18">
        <f>SUM(E23,H23,K23,N23,Q23,T23,W23,Z23,AC23,AF23,AI23,AL23)</f>
        <v>869898.82</v>
      </c>
      <c r="AP23" s="668"/>
      <c r="AQ23" s="18">
        <f t="shared" ref="AQ23:AR45" si="7">AN23/12</f>
        <v>474868.90705820458</v>
      </c>
      <c r="AR23" s="18">
        <f t="shared" si="7"/>
        <v>72491.568333333329</v>
      </c>
      <c r="AS23" s="574"/>
      <c r="AT23" s="658">
        <f>C23/C10</f>
        <v>0.99497138832111831</v>
      </c>
      <c r="AU23" s="1"/>
      <c r="AV23" s="34"/>
      <c r="AW23" s="34"/>
      <c r="AX23" s="34"/>
      <c r="AY23" s="34"/>
      <c r="AZ23" s="34"/>
      <c r="BA23" s="34"/>
      <c r="BB23" s="34"/>
      <c r="BC23" s="34"/>
      <c r="BD23" s="34"/>
      <c r="BE23" s="34"/>
      <c r="BF23" s="34"/>
      <c r="BG23" s="34"/>
    </row>
    <row r="24" spans="1:68" ht="6" customHeight="1">
      <c r="A24" s="5"/>
      <c r="B24" s="7"/>
      <c r="C24" s="11">
        <f t="shared" si="0"/>
        <v>0</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579">
        <f>SUM(D24:AK24)</f>
        <v>0</v>
      </c>
      <c r="AO24" s="579"/>
      <c r="AP24" s="12"/>
      <c r="AQ24" s="579">
        <f t="shared" si="7"/>
        <v>0</v>
      </c>
      <c r="AR24" s="579"/>
      <c r="AS24" s="579"/>
      <c r="AT24" s="588"/>
      <c r="AU24" s="1"/>
      <c r="AV24" s="34"/>
      <c r="AW24" s="34"/>
      <c r="AX24" s="34"/>
      <c r="AY24" s="34"/>
      <c r="AZ24" s="34"/>
      <c r="BA24" s="34"/>
      <c r="BB24" s="34"/>
      <c r="BC24" s="34"/>
      <c r="BD24" s="34"/>
      <c r="BE24" s="34"/>
      <c r="BF24" s="34"/>
      <c r="BG24" s="34"/>
    </row>
    <row r="25" spans="1:68" ht="17.100000000000001" customHeight="1" thickBot="1">
      <c r="A25" s="35" t="s">
        <v>21</v>
      </c>
      <c r="B25" s="36"/>
      <c r="C25" s="37">
        <f t="shared" si="0"/>
        <v>-2262049.1373895817</v>
      </c>
      <c r="D25" s="38">
        <f>SUM(,D27,D36,D41,D42,D43,D44)</f>
        <v>-239826.0407857575</v>
      </c>
      <c r="E25" s="38">
        <f>SUM(,E27,E36,E41,E42,E43,E44)</f>
        <v>-174956.31230000008</v>
      </c>
      <c r="F25" s="503"/>
      <c r="G25" s="38">
        <f>SUM(,G27,G36,G41,G42,G43,G44)</f>
        <v>-259374.26192923496</v>
      </c>
      <c r="H25" s="38">
        <f>SUM(,H27,H36,H41,H42,H43,H44)</f>
        <v>-219270.65179999996</v>
      </c>
      <c r="I25" s="503"/>
      <c r="J25" s="38">
        <f>SUM(,J27,J36,J41,J42,J43,J44)</f>
        <v>-290202.86192923493</v>
      </c>
      <c r="K25" s="38">
        <f>SUM(,K27,K36,K41,K42,K43,K44)</f>
        <v>-273180.82590000005</v>
      </c>
      <c r="L25" s="503"/>
      <c r="M25" s="38">
        <f>SUM(M33:M44)</f>
        <v>-157386.47192923498</v>
      </c>
      <c r="N25" s="503"/>
      <c r="O25" s="503"/>
      <c r="P25" s="38">
        <f>SUM(P33:P44)</f>
        <v>-162482.33192923496</v>
      </c>
      <c r="Q25" s="503"/>
      <c r="R25" s="503"/>
      <c r="S25" s="38">
        <f>SUM(S33:S44)</f>
        <v>-164163.96572923497</v>
      </c>
      <c r="T25" s="503"/>
      <c r="U25" s="503"/>
      <c r="V25" s="38">
        <f>SUM(V33:V44)</f>
        <v>-159545.07822523496</v>
      </c>
      <c r="W25" s="503"/>
      <c r="X25" s="503"/>
      <c r="Y25" s="38">
        <f>SUM(Y33:Y44)</f>
        <v>-162200.93854003496</v>
      </c>
      <c r="Z25" s="503"/>
      <c r="AA25" s="503"/>
      <c r="AB25" s="38">
        <f>SUM(AB33:AB44)</f>
        <v>-164989.59187057498</v>
      </c>
      <c r="AC25" s="503"/>
      <c r="AD25" s="503"/>
      <c r="AE25" s="38">
        <f>SUM(AE33:AE44)</f>
        <v>-167917.67786764196</v>
      </c>
      <c r="AF25" s="503"/>
      <c r="AG25" s="503"/>
      <c r="AH25" s="38">
        <f>SUM(AH33:AH44)</f>
        <v>-168532.57592702602</v>
      </c>
      <c r="AI25" s="503"/>
      <c r="AJ25" s="503"/>
      <c r="AK25" s="38">
        <f>SUM(AK33:AK44)</f>
        <v>-165427.3407271365</v>
      </c>
      <c r="AL25" s="503"/>
      <c r="AM25" s="503"/>
      <c r="AN25" s="583">
        <f>SUM(D25,G25,J25,M25,P25,S25,V25,Y25,AB25,AE25,AH25,AK25)</f>
        <v>-2262049.1373895817</v>
      </c>
      <c r="AO25" s="583">
        <f>SUM(E25,H25,K25,N25,Q25,T25,W25,Z25,AC25,AF25,AI25,AL25)</f>
        <v>-667407.79</v>
      </c>
      <c r="AP25" s="503"/>
      <c r="AQ25" s="583">
        <f t="shared" si="7"/>
        <v>-188504.09478246514</v>
      </c>
      <c r="AR25" s="583">
        <f>AO25/$AT$12</f>
        <v>-222469.26333333334</v>
      </c>
      <c r="AS25" s="662"/>
      <c r="AT25" s="593">
        <f>SUM(AT27,AT36,AT41,AT42,AT43,AT44)</f>
        <v>-0.33764847322269331</v>
      </c>
      <c r="AU25" s="1"/>
      <c r="AV25" s="39">
        <f t="shared" ref="AV25:BG25" si="8">SUM(AV33:AV43)</f>
        <v>-0.47992568341869407</v>
      </c>
      <c r="AW25" s="39">
        <f t="shared" si="8"/>
        <v>-0.40352743618616266</v>
      </c>
      <c r="AX25" s="39">
        <f t="shared" si="8"/>
        <v>-0.35760560090459798</v>
      </c>
      <c r="AY25" s="39">
        <f t="shared" si="8"/>
        <v>-0.32363205941404738</v>
      </c>
      <c r="AZ25" s="39">
        <f t="shared" si="8"/>
        <v>-0.30416545632313491</v>
      </c>
      <c r="BA25" s="39">
        <f t="shared" si="8"/>
        <v>-0.29849831910589519</v>
      </c>
      <c r="BB25" s="39">
        <f t="shared" si="8"/>
        <v>-0.31624681397915455</v>
      </c>
      <c r="BC25" s="39">
        <f t="shared" si="8"/>
        <v>-0.30514726022553673</v>
      </c>
      <c r="BD25" s="39">
        <f t="shared" si="8"/>
        <v>-0.29583549601940606</v>
      </c>
      <c r="BE25" s="39">
        <f t="shared" si="8"/>
        <v>-0.28697025783071273</v>
      </c>
      <c r="BF25" s="39">
        <f t="shared" si="8"/>
        <v>-0.28623529386949093</v>
      </c>
      <c r="BG25" s="39">
        <f t="shared" si="8"/>
        <v>-0.2944540010195037</v>
      </c>
      <c r="BH25" s="842" t="s">
        <v>795</v>
      </c>
      <c r="BI25" s="610" t="s">
        <v>2210</v>
      </c>
      <c r="BJ25" s="610"/>
      <c r="BK25" s="842" t="s">
        <v>795</v>
      </c>
      <c r="BL25" s="610" t="s">
        <v>2211</v>
      </c>
      <c r="BM25" s="610"/>
      <c r="BN25" s="842" t="s">
        <v>795</v>
      </c>
      <c r="BO25" s="610" t="s">
        <v>2212</v>
      </c>
      <c r="BP25" s="842"/>
    </row>
    <row r="26" spans="1:68" ht="6" customHeight="1">
      <c r="A26" s="5"/>
      <c r="B26" s="7"/>
      <c r="C26" s="11">
        <f t="shared" si="0"/>
        <v>0</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579">
        <f>SUM(D26:AK26)</f>
        <v>0</v>
      </c>
      <c r="AO26" s="579"/>
      <c r="AP26" s="12"/>
      <c r="AQ26" s="579">
        <f t="shared" si="7"/>
        <v>0</v>
      </c>
      <c r="AR26" s="579"/>
      <c r="AS26" s="579"/>
      <c r="AT26" s="588"/>
      <c r="AU26" s="1"/>
      <c r="AV26" s="34"/>
      <c r="AW26" s="34"/>
      <c r="AX26" s="34"/>
      <c r="AY26" s="34"/>
      <c r="AZ26" s="34"/>
      <c r="BA26" s="34"/>
      <c r="BB26" s="34"/>
      <c r="BC26" s="34"/>
      <c r="BD26" s="34"/>
      <c r="BE26" s="34"/>
      <c r="BF26" s="34"/>
      <c r="BG26" s="34"/>
    </row>
    <row r="27" spans="1:68" ht="14.25" customHeight="1">
      <c r="A27" s="40" t="s">
        <v>22</v>
      </c>
      <c r="B27" s="27"/>
      <c r="C27" s="11">
        <f t="shared" si="0"/>
        <v>1150056.6031035054</v>
      </c>
      <c r="D27" s="22">
        <f>'04 -Base Orçado 2026'!E40</f>
        <v>-92800</v>
      </c>
      <c r="E27" s="22">
        <f>-SUM(E28:E34)</f>
        <v>-43768.202300000055</v>
      </c>
      <c r="F27" s="22"/>
      <c r="G27" s="22">
        <f>'04 -Base Orçado 2026'!F40</f>
        <v>-111392</v>
      </c>
      <c r="H27" s="22">
        <f>-SUM(H28:H34)</f>
        <v>-78640.861799999941</v>
      </c>
      <c r="I27" s="22"/>
      <c r="J27" s="22">
        <f>'04 -Base Orçado 2026'!G40</f>
        <v>-133792</v>
      </c>
      <c r="K27" s="22">
        <f>-SUM(K28:K34)</f>
        <v>-85602.455900000059</v>
      </c>
      <c r="L27" s="22"/>
      <c r="M27" s="22">
        <f>-'04 -Base Orçado 2026'!H40</f>
        <v>147232</v>
      </c>
      <c r="N27" s="22"/>
      <c r="O27" s="22"/>
      <c r="P27" s="22">
        <f>-'04 -Base Orçado 2026'!I40</f>
        <v>162016</v>
      </c>
      <c r="Q27" s="22"/>
      <c r="R27" s="22"/>
      <c r="S27" s="22">
        <f>-'04 -Base Orçado 2026'!J40</f>
        <v>166894.72</v>
      </c>
      <c r="T27" s="22"/>
      <c r="U27" s="22"/>
      <c r="V27" s="22">
        <f>-'04 -Base Orçado 2026'!K40</f>
        <v>153494.5024</v>
      </c>
      <c r="W27" s="22"/>
      <c r="X27" s="22"/>
      <c r="Y27" s="22">
        <f>-'04 -Base Orçado 2026'!L40</f>
        <v>161199.62751999998</v>
      </c>
      <c r="Z27" s="22"/>
      <c r="AA27" s="22"/>
      <c r="AB27" s="22">
        <f>-'04 -Base Orçado 2026'!M40</f>
        <v>169290.00889600001</v>
      </c>
      <c r="AC27" s="22"/>
      <c r="AD27" s="22"/>
      <c r="AE27" s="22">
        <f>-'04 -Base Orçado 2026'!N40</f>
        <v>177784.90934080002</v>
      </c>
      <c r="AF27" s="12"/>
      <c r="AG27" s="22"/>
      <c r="AH27" s="22">
        <f>-'04 -Base Orçado 2026'!O40</f>
        <v>179568.83843420795</v>
      </c>
      <c r="AI27" s="12"/>
      <c r="AJ27" s="22"/>
      <c r="AK27" s="22">
        <f>-'04 -Base Orçado 2026'!P40</f>
        <v>170559.9965124976</v>
      </c>
      <c r="AL27" s="12"/>
      <c r="AM27" s="22"/>
      <c r="AN27" s="581">
        <f>SUM(D27,G27,J27,M27,P27,S27,V27,Y27,AB27,AE27,AH27,AK27)</f>
        <v>1150056.6031035054</v>
      </c>
      <c r="AO27" s="581">
        <f>SUM(E27,H27,K27,N27,Q27,T27,W27,Z27,AC27,AF27,AI27,AL27)</f>
        <v>-208011.52000000005</v>
      </c>
      <c r="AP27" s="22"/>
      <c r="AQ27" s="581">
        <f t="shared" si="7"/>
        <v>95838.050258625459</v>
      </c>
      <c r="AR27" s="581">
        <f t="shared" ref="AR27:AR46" si="9">AO27/$AT$12</f>
        <v>-69337.173333333354</v>
      </c>
      <c r="AS27" s="581"/>
      <c r="AT27" s="588">
        <f>SUM(AT33:AT34)</f>
        <v>0</v>
      </c>
      <c r="AU27" s="1"/>
      <c r="AV27" s="34">
        <f t="shared" ref="AV27:BG27" si="10">SUM(AV33:AV34)</f>
        <v>0</v>
      </c>
      <c r="AW27" s="34">
        <f t="shared" si="10"/>
        <v>0</v>
      </c>
      <c r="AX27" s="34">
        <f t="shared" si="10"/>
        <v>0</v>
      </c>
      <c r="AY27" s="34">
        <f t="shared" si="10"/>
        <v>0</v>
      </c>
      <c r="AZ27" s="34">
        <f t="shared" si="10"/>
        <v>0</v>
      </c>
      <c r="BA27" s="34">
        <f t="shared" si="10"/>
        <v>0</v>
      </c>
      <c r="BB27" s="34">
        <f t="shared" si="10"/>
        <v>0</v>
      </c>
      <c r="BC27" s="34">
        <f t="shared" si="10"/>
        <v>0</v>
      </c>
      <c r="BD27" s="34">
        <f t="shared" si="10"/>
        <v>0</v>
      </c>
      <c r="BE27" s="34">
        <f t="shared" si="10"/>
        <v>0</v>
      </c>
      <c r="BF27" s="34">
        <f t="shared" si="10"/>
        <v>0</v>
      </c>
      <c r="BG27" s="34">
        <f t="shared" si="10"/>
        <v>0</v>
      </c>
      <c r="BH27" s="682">
        <f t="shared" ref="BH27:BH42" si="11">D27/$D$23</f>
        <v>-0.32211037834085388</v>
      </c>
      <c r="BI27" s="682">
        <f>E27/$E$23</f>
        <v>-0.20728176754343805</v>
      </c>
      <c r="BJ27" s="682"/>
      <c r="BK27" s="682">
        <f>G27/$G$23</f>
        <v>-0.32</v>
      </c>
      <c r="BL27" s="682">
        <f>H27/$H$23</f>
        <v>-0.30320636757238789</v>
      </c>
      <c r="BM27" s="682"/>
      <c r="BN27" s="682">
        <f t="shared" ref="BN27:BN34" si="12">J27/$J$23</f>
        <v>-0.3215380918048546</v>
      </c>
      <c r="BO27" s="682">
        <f t="shared" ref="BO27:BO34" si="13">K27/$K$23</f>
        <v>-0.21433755920091457</v>
      </c>
    </row>
    <row r="28" spans="1:68" ht="14.25" hidden="1" customHeight="1" outlineLevel="1">
      <c r="A28" s="19" t="s">
        <v>29</v>
      </c>
      <c r="B28" s="27"/>
      <c r="C28" s="11"/>
      <c r="D28" s="22">
        <f>'04 -Base Orçado 2026'!E31</f>
        <v>0</v>
      </c>
      <c r="E28" s="22">
        <f>'01 Base Realizado'!D29</f>
        <v>141723.26880000002</v>
      </c>
      <c r="F28" s="22"/>
      <c r="G28" s="22"/>
      <c r="H28" s="22">
        <f>'01 Base Realizado'!F29</f>
        <v>127034.78649999994</v>
      </c>
      <c r="I28" s="22"/>
      <c r="J28" s="22"/>
      <c r="K28" s="22">
        <f>'01 Base Realizado'!H29</f>
        <v>122710.94469999998</v>
      </c>
      <c r="L28" s="22"/>
      <c r="M28" s="22"/>
      <c r="N28" s="22"/>
      <c r="O28" s="22"/>
      <c r="P28" s="22"/>
      <c r="Q28" s="22"/>
      <c r="R28" s="22"/>
      <c r="S28" s="22"/>
      <c r="T28" s="22"/>
      <c r="U28" s="22"/>
      <c r="V28" s="22"/>
      <c r="W28" s="22"/>
      <c r="X28" s="22"/>
      <c r="Y28" s="22"/>
      <c r="Z28" s="22"/>
      <c r="AA28" s="22"/>
      <c r="AB28" s="22"/>
      <c r="AC28" s="22"/>
      <c r="AD28" s="22"/>
      <c r="AE28" s="22"/>
      <c r="AF28" s="12"/>
      <c r="AG28" s="22"/>
      <c r="AH28" s="12"/>
      <c r="AI28" s="12"/>
      <c r="AJ28" s="22"/>
      <c r="AK28" s="12"/>
      <c r="AL28" s="12"/>
      <c r="AM28" s="22"/>
      <c r="AN28" s="581"/>
      <c r="AO28" s="581"/>
      <c r="AP28" s="22"/>
      <c r="AQ28" s="581"/>
      <c r="AR28" s="581"/>
      <c r="AS28" s="581"/>
      <c r="AT28" s="588"/>
      <c r="AU28" s="1"/>
      <c r="AV28" s="34"/>
      <c r="AW28" s="34"/>
      <c r="AX28" s="34"/>
      <c r="AY28" s="34"/>
      <c r="AZ28" s="34"/>
      <c r="BA28" s="34"/>
      <c r="BB28" s="34"/>
      <c r="BC28" s="34"/>
      <c r="BD28" s="34"/>
      <c r="BE28" s="34"/>
      <c r="BF28" s="34"/>
      <c r="BG28" s="34"/>
      <c r="BH28" s="682"/>
      <c r="BI28" s="682"/>
      <c r="BJ28" s="682"/>
      <c r="BK28" s="682"/>
      <c r="BL28" s="682"/>
      <c r="BM28" s="682"/>
      <c r="BN28" s="682">
        <f t="shared" si="12"/>
        <v>0</v>
      </c>
      <c r="BO28" s="682">
        <f t="shared" si="13"/>
        <v>0.30725245085213004</v>
      </c>
    </row>
    <row r="29" spans="1:68" ht="14.25" hidden="1" customHeight="1" outlineLevel="1">
      <c r="A29" s="19" t="s">
        <v>920</v>
      </c>
      <c r="B29" s="27"/>
      <c r="C29" s="11"/>
      <c r="D29" s="22">
        <f>'04 -Base Orçado 2026'!E32</f>
        <v>0</v>
      </c>
      <c r="E29" s="22">
        <f>'01 Base Realizado'!D30</f>
        <v>27342.979999999996</v>
      </c>
      <c r="F29" s="22"/>
      <c r="G29" s="22"/>
      <c r="H29" s="22">
        <f>'01 Base Realizado'!F30</f>
        <v>61684.239999999991</v>
      </c>
      <c r="I29" s="22"/>
      <c r="J29" s="22"/>
      <c r="K29" s="22">
        <f>'01 Base Realizado'!H30</f>
        <v>91589.48</v>
      </c>
      <c r="L29" s="22"/>
      <c r="M29" s="22"/>
      <c r="N29" s="22"/>
      <c r="O29" s="22"/>
      <c r="P29" s="22"/>
      <c r="Q29" s="22"/>
      <c r="R29" s="22"/>
      <c r="S29" s="22"/>
      <c r="T29" s="22"/>
      <c r="U29" s="22"/>
      <c r="V29" s="22"/>
      <c r="W29" s="22"/>
      <c r="X29" s="22"/>
      <c r="Y29" s="22"/>
      <c r="Z29" s="22"/>
      <c r="AA29" s="22"/>
      <c r="AB29" s="22"/>
      <c r="AC29" s="22"/>
      <c r="AD29" s="22"/>
      <c r="AE29" s="22"/>
      <c r="AF29" s="12"/>
      <c r="AG29" s="22"/>
      <c r="AH29" s="12"/>
      <c r="AI29" s="12"/>
      <c r="AJ29" s="22"/>
      <c r="AK29" s="12"/>
      <c r="AL29" s="12"/>
      <c r="AM29" s="22"/>
      <c r="AN29" s="581"/>
      <c r="AO29" s="581"/>
      <c r="AP29" s="22"/>
      <c r="AQ29" s="581"/>
      <c r="AR29" s="581"/>
      <c r="AS29" s="581"/>
      <c r="AT29" s="588"/>
      <c r="AU29" s="1"/>
      <c r="AV29" s="34"/>
      <c r="AW29" s="34"/>
      <c r="AX29" s="34"/>
      <c r="AY29" s="34"/>
      <c r="AZ29" s="34"/>
      <c r="BA29" s="34"/>
      <c r="BB29" s="34"/>
      <c r="BC29" s="34"/>
      <c r="BD29" s="34"/>
      <c r="BE29" s="34"/>
      <c r="BF29" s="34"/>
      <c r="BG29" s="34"/>
      <c r="BH29" s="682"/>
      <c r="BI29" s="682"/>
      <c r="BJ29" s="682"/>
      <c r="BK29" s="682"/>
      <c r="BL29" s="682"/>
      <c r="BM29" s="682"/>
      <c r="BN29" s="682">
        <f t="shared" si="12"/>
        <v>0</v>
      </c>
      <c r="BO29" s="682">
        <f t="shared" si="13"/>
        <v>0.22932829888214651</v>
      </c>
    </row>
    <row r="30" spans="1:68" ht="14.25" hidden="1" customHeight="1" outlineLevel="1">
      <c r="A30" s="19" t="s">
        <v>28</v>
      </c>
      <c r="B30" s="27"/>
      <c r="C30" s="11"/>
      <c r="D30" s="22">
        <f>'04 -Base Orçado 2026'!E33</f>
        <v>0</v>
      </c>
      <c r="E30" s="22">
        <f>'01 Base Realizado'!D33</f>
        <v>-127034.78649999994</v>
      </c>
      <c r="F30" s="22"/>
      <c r="G30" s="22"/>
      <c r="H30" s="22">
        <f>'01 Base Realizado'!F31</f>
        <v>8902.8199999999979</v>
      </c>
      <c r="I30" s="22"/>
      <c r="J30" s="22"/>
      <c r="K30" s="22">
        <f>'01 Base Realizado'!H31</f>
        <v>9675.06</v>
      </c>
      <c r="L30" s="22"/>
      <c r="M30" s="22"/>
      <c r="N30" s="22"/>
      <c r="O30" s="22"/>
      <c r="P30" s="22"/>
      <c r="Q30" s="22"/>
      <c r="R30" s="22"/>
      <c r="S30" s="22"/>
      <c r="T30" s="22"/>
      <c r="U30" s="22"/>
      <c r="V30" s="22"/>
      <c r="W30" s="22"/>
      <c r="X30" s="22"/>
      <c r="Y30" s="22"/>
      <c r="Z30" s="22"/>
      <c r="AA30" s="22"/>
      <c r="AB30" s="22"/>
      <c r="AC30" s="22"/>
      <c r="AD30" s="22"/>
      <c r="AE30" s="22"/>
      <c r="AF30" s="12"/>
      <c r="AG30" s="22"/>
      <c r="AH30" s="12"/>
      <c r="AI30" s="12"/>
      <c r="AJ30" s="22"/>
      <c r="AK30" s="12"/>
      <c r="AL30" s="12"/>
      <c r="AM30" s="22"/>
      <c r="AN30" s="581"/>
      <c r="AO30" s="581"/>
      <c r="AP30" s="22"/>
      <c r="AQ30" s="581"/>
      <c r="AR30" s="581"/>
      <c r="AS30" s="581"/>
      <c r="AT30" s="588"/>
      <c r="AU30" s="1"/>
      <c r="AV30" s="34"/>
      <c r="AW30" s="34"/>
      <c r="AX30" s="34"/>
      <c r="AY30" s="34"/>
      <c r="AZ30" s="34"/>
      <c r="BA30" s="34"/>
      <c r="BB30" s="34"/>
      <c r="BC30" s="34"/>
      <c r="BD30" s="34"/>
      <c r="BE30" s="34"/>
      <c r="BF30" s="34"/>
      <c r="BG30" s="34"/>
      <c r="BH30" s="682"/>
      <c r="BI30" s="682"/>
      <c r="BJ30" s="682"/>
      <c r="BK30" s="682"/>
      <c r="BL30" s="682"/>
      <c r="BM30" s="682"/>
      <c r="BN30" s="682">
        <f t="shared" si="12"/>
        <v>0</v>
      </c>
      <c r="BO30" s="682">
        <f t="shared" si="13"/>
        <v>2.4225108073358429E-2</v>
      </c>
    </row>
    <row r="31" spans="1:68" ht="14.25" hidden="1" customHeight="1" outlineLevel="1">
      <c r="A31" s="19" t="s">
        <v>2188</v>
      </c>
      <c r="B31" s="27"/>
      <c r="C31" s="11"/>
      <c r="D31" s="22">
        <f>'04 -Base Orçado 2026'!E34</f>
        <v>0</v>
      </c>
      <c r="E31" s="22">
        <v>0</v>
      </c>
      <c r="F31" s="22"/>
      <c r="G31" s="22"/>
      <c r="H31" s="22">
        <f>'01 Base Realizado'!F32</f>
        <v>-1110.51</v>
      </c>
      <c r="I31" s="22"/>
      <c r="J31" s="22"/>
      <c r="K31" s="22">
        <f>'01 Base Realizado'!H32</f>
        <v>-98.85</v>
      </c>
      <c r="L31" s="22"/>
      <c r="M31" s="22"/>
      <c r="N31" s="22"/>
      <c r="O31" s="22"/>
      <c r="P31" s="22"/>
      <c r="Q31" s="22"/>
      <c r="R31" s="22"/>
      <c r="S31" s="22"/>
      <c r="T31" s="22"/>
      <c r="U31" s="22"/>
      <c r="V31" s="22"/>
      <c r="W31" s="22"/>
      <c r="X31" s="22"/>
      <c r="Y31" s="22"/>
      <c r="Z31" s="22"/>
      <c r="AA31" s="22"/>
      <c r="AB31" s="22"/>
      <c r="AC31" s="22"/>
      <c r="AD31" s="22"/>
      <c r="AE31" s="22"/>
      <c r="AF31" s="12"/>
      <c r="AG31" s="22"/>
      <c r="AH31" s="12"/>
      <c r="AI31" s="12"/>
      <c r="AJ31" s="22"/>
      <c r="AK31" s="12"/>
      <c r="AL31" s="12"/>
      <c r="AM31" s="22"/>
      <c r="AN31" s="581"/>
      <c r="AO31" s="581"/>
      <c r="AP31" s="22"/>
      <c r="AQ31" s="581"/>
      <c r="AR31" s="581"/>
      <c r="AS31" s="581"/>
      <c r="AT31" s="588"/>
      <c r="AU31" s="1"/>
      <c r="AV31" s="34"/>
      <c r="AW31" s="34"/>
      <c r="AX31" s="34"/>
      <c r="AY31" s="34"/>
      <c r="AZ31" s="34"/>
      <c r="BA31" s="34"/>
      <c r="BB31" s="34"/>
      <c r="BC31" s="34"/>
      <c r="BD31" s="34"/>
      <c r="BE31" s="34"/>
      <c r="BF31" s="34"/>
      <c r="BG31" s="34"/>
      <c r="BH31" s="682"/>
      <c r="BI31" s="682"/>
      <c r="BJ31" s="682"/>
      <c r="BK31" s="682"/>
      <c r="BL31" s="682"/>
      <c r="BM31" s="682"/>
      <c r="BN31" s="682">
        <f t="shared" si="12"/>
        <v>0</v>
      </c>
      <c r="BO31" s="682">
        <f t="shared" si="13"/>
        <v>-2.4750770879472381E-4</v>
      </c>
    </row>
    <row r="32" spans="1:68" ht="14.25" hidden="1" customHeight="1" outlineLevel="1">
      <c r="A32" s="19" t="s">
        <v>2189</v>
      </c>
      <c r="B32" s="27"/>
      <c r="C32" s="11"/>
      <c r="D32" s="22"/>
      <c r="E32" s="22">
        <v>0</v>
      </c>
      <c r="F32" s="22"/>
      <c r="G32" s="22"/>
      <c r="H32" s="22">
        <f>'01 Base Realizado'!F33</f>
        <v>-122710.94469999998</v>
      </c>
      <c r="I32" s="22"/>
      <c r="J32" s="22"/>
      <c r="K32" s="22">
        <f>'01 Base Realizado'!H33</f>
        <v>-142103.9887999999</v>
      </c>
      <c r="L32" s="22"/>
      <c r="M32" s="22"/>
      <c r="N32" s="22"/>
      <c r="O32" s="22"/>
      <c r="P32" s="22"/>
      <c r="Q32" s="22"/>
      <c r="R32" s="22"/>
      <c r="S32" s="22"/>
      <c r="T32" s="22"/>
      <c r="U32" s="22"/>
      <c r="V32" s="22"/>
      <c r="W32" s="22"/>
      <c r="X32" s="22"/>
      <c r="Y32" s="22"/>
      <c r="Z32" s="22"/>
      <c r="AA32" s="22"/>
      <c r="AB32" s="22"/>
      <c r="AC32" s="22"/>
      <c r="AD32" s="22"/>
      <c r="AE32" s="22"/>
      <c r="AF32" s="12"/>
      <c r="AG32" s="22"/>
      <c r="AH32" s="12"/>
      <c r="AI32" s="12"/>
      <c r="AJ32" s="22"/>
      <c r="AK32" s="12"/>
      <c r="AL32" s="12"/>
      <c r="AM32" s="22"/>
      <c r="AN32" s="581"/>
      <c r="AO32" s="581"/>
      <c r="AP32" s="22"/>
      <c r="AQ32" s="581"/>
      <c r="AR32" s="581"/>
      <c r="AS32" s="581"/>
      <c r="AT32" s="588"/>
      <c r="AU32" s="1"/>
      <c r="AV32" s="34"/>
      <c r="AW32" s="34"/>
      <c r="AX32" s="34"/>
      <c r="AY32" s="34"/>
      <c r="AZ32" s="34"/>
      <c r="BA32" s="34"/>
      <c r="BB32" s="34"/>
      <c r="BC32" s="34"/>
      <c r="BD32" s="34"/>
      <c r="BE32" s="34"/>
      <c r="BF32" s="34"/>
      <c r="BG32" s="34"/>
      <c r="BH32" s="682"/>
      <c r="BI32" s="682"/>
      <c r="BJ32" s="682"/>
      <c r="BK32" s="682"/>
      <c r="BL32" s="682"/>
      <c r="BM32" s="682"/>
      <c r="BN32" s="682">
        <f t="shared" si="12"/>
        <v>0</v>
      </c>
      <c r="BO32" s="682">
        <f t="shared" si="13"/>
        <v>-0.35581014343428502</v>
      </c>
    </row>
    <row r="33" spans="1:67" ht="12.75" hidden="1" customHeight="1" outlineLevel="1">
      <c r="A33" s="19" t="s">
        <v>921</v>
      </c>
      <c r="B33" s="29"/>
      <c r="C33" s="21">
        <f t="shared" si="0"/>
        <v>0</v>
      </c>
      <c r="D33" s="22">
        <f>'04 -Base Orçado 2026'!E35</f>
        <v>0</v>
      </c>
      <c r="E33" s="22">
        <f>'01 Base Realizado'!D34</f>
        <v>0</v>
      </c>
      <c r="F33" s="22"/>
      <c r="G33" s="22"/>
      <c r="H33" s="22">
        <f>'01 Base Realizado'!F34</f>
        <v>0</v>
      </c>
      <c r="I33" s="22"/>
      <c r="J33" s="22"/>
      <c r="K33" s="22">
        <f>'01 Base Realizado'!H34</f>
        <v>0</v>
      </c>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582">
        <f t="shared" ref="AN33:AN35" si="14">SUM(D33:AK33)</f>
        <v>0</v>
      </c>
      <c r="AO33" s="582"/>
      <c r="AP33" s="22"/>
      <c r="AQ33" s="582">
        <f t="shared" si="7"/>
        <v>0</v>
      </c>
      <c r="AR33" s="582">
        <f t="shared" si="9"/>
        <v>0</v>
      </c>
      <c r="AS33" s="582"/>
      <c r="AT33" s="590">
        <f t="shared" ref="AT33:AT34" si="15">IF(ISERROR(C33/C$23),0,(C33/C$23))</f>
        <v>0</v>
      </c>
      <c r="AU33" s="1"/>
      <c r="AV33" s="30">
        <f t="shared" ref="AV33:AV34" si="16">IF(ISERROR(D33/D$23),0,(D33/D$23))</f>
        <v>0</v>
      </c>
      <c r="AW33" s="30">
        <f t="shared" ref="AW33:AW34" si="17">IF(ISERROR(G33/G$23),0,(G33/G$23))</f>
        <v>0</v>
      </c>
      <c r="AX33" s="30">
        <f t="shared" ref="AX33:AX34" si="18">IF(ISERROR(J33/J$23),0,(J33/J$23))</f>
        <v>0</v>
      </c>
      <c r="AY33" s="30">
        <f t="shared" ref="AY33:AY34" si="19">IF(ISERROR(M33/M$23),0,(M33/M$23))</f>
        <v>0</v>
      </c>
      <c r="AZ33" s="30">
        <f t="shared" ref="AZ33:AZ34" si="20">IF(ISERROR(P33/P$23),0,(P33/P$23))</f>
        <v>0</v>
      </c>
      <c r="BA33" s="30">
        <f t="shared" ref="BA33:BA34" si="21">IF(ISERROR(S33/S$23),0,(S33/S$23))</f>
        <v>0</v>
      </c>
      <c r="BB33" s="30">
        <f t="shared" ref="BB33:BB34" si="22">IF(ISERROR(V33/V$23),0,(V33/V$23))</f>
        <v>0</v>
      </c>
      <c r="BC33" s="30">
        <f t="shared" ref="BC33:BC34" si="23">IF(ISERROR(Y33/Y$23),0,(Y33/Y$23))</f>
        <v>0</v>
      </c>
      <c r="BD33" s="30">
        <f t="shared" ref="BD33:BD34" si="24">IF(ISERROR(AB33/AB$23),0,(AB33/AB$23))</f>
        <v>0</v>
      </c>
      <c r="BE33" s="30">
        <f t="shared" ref="BE33:BE34" si="25">IF(ISERROR(AE33/AE$23),0,(AE33/AE$23))</f>
        <v>0</v>
      </c>
      <c r="BF33" s="30">
        <f t="shared" ref="BF33:BF34" si="26">IF(ISERROR(AH33/AH$23),0,(AH33/AH$23))</f>
        <v>0</v>
      </c>
      <c r="BG33" s="30">
        <f t="shared" ref="BG33:BG34" si="27">IF(ISERROR(AK33/AK$23),0,(AK33/AK$23))</f>
        <v>0</v>
      </c>
      <c r="BH33" s="682">
        <f t="shared" si="11"/>
        <v>0</v>
      </c>
      <c r="BK33" s="682">
        <f>F33/$G$23</f>
        <v>0</v>
      </c>
      <c r="BN33" s="682">
        <f t="shared" si="12"/>
        <v>0</v>
      </c>
      <c r="BO33" s="682">
        <f t="shared" si="13"/>
        <v>0</v>
      </c>
    </row>
    <row r="34" spans="1:67" ht="12.75" hidden="1" customHeight="1" outlineLevel="1">
      <c r="A34" s="19" t="s">
        <v>30</v>
      </c>
      <c r="B34" s="29"/>
      <c r="C34" s="21">
        <f t="shared" si="0"/>
        <v>0</v>
      </c>
      <c r="D34" s="22">
        <f>'04 -Base Orçado 2026'!E36</f>
        <v>0</v>
      </c>
      <c r="E34" s="22">
        <f>'01 Base Realizado'!D35</f>
        <v>1736.7399999999998</v>
      </c>
      <c r="F34" s="22"/>
      <c r="G34" s="22"/>
      <c r="H34" s="22">
        <f>'01 Base Realizado'!F35</f>
        <v>4840.4699999999993</v>
      </c>
      <c r="I34" s="22"/>
      <c r="J34" s="22"/>
      <c r="K34" s="22">
        <f>'01 Base Realizado'!H35</f>
        <v>3829.81</v>
      </c>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582">
        <f t="shared" si="14"/>
        <v>10407.019999999999</v>
      </c>
      <c r="AO34" s="582"/>
      <c r="AP34" s="22"/>
      <c r="AQ34" s="582">
        <f t="shared" si="7"/>
        <v>867.25166666666655</v>
      </c>
      <c r="AR34" s="582">
        <f t="shared" si="9"/>
        <v>0</v>
      </c>
      <c r="AS34" s="582"/>
      <c r="AT34" s="590">
        <f t="shared" si="15"/>
        <v>0</v>
      </c>
      <c r="AU34" s="1"/>
      <c r="AV34" s="30">
        <f t="shared" si="16"/>
        <v>0</v>
      </c>
      <c r="AW34" s="30">
        <f t="shared" si="17"/>
        <v>0</v>
      </c>
      <c r="AX34" s="30">
        <f t="shared" si="18"/>
        <v>0</v>
      </c>
      <c r="AY34" s="30">
        <f t="shared" si="19"/>
        <v>0</v>
      </c>
      <c r="AZ34" s="30">
        <f t="shared" si="20"/>
        <v>0</v>
      </c>
      <c r="BA34" s="30">
        <f t="shared" si="21"/>
        <v>0</v>
      </c>
      <c r="BB34" s="30">
        <f t="shared" si="22"/>
        <v>0</v>
      </c>
      <c r="BC34" s="30">
        <f t="shared" si="23"/>
        <v>0</v>
      </c>
      <c r="BD34" s="30">
        <f t="shared" si="24"/>
        <v>0</v>
      </c>
      <c r="BE34" s="30">
        <f t="shared" si="25"/>
        <v>0</v>
      </c>
      <c r="BF34" s="30">
        <f t="shared" si="26"/>
        <v>0</v>
      </c>
      <c r="BG34" s="30">
        <f t="shared" si="27"/>
        <v>0</v>
      </c>
      <c r="BH34" s="682">
        <f t="shared" si="11"/>
        <v>0</v>
      </c>
      <c r="BK34" s="682">
        <f>F34/$G$23</f>
        <v>0</v>
      </c>
      <c r="BN34" s="682">
        <f t="shared" si="12"/>
        <v>0</v>
      </c>
      <c r="BO34" s="682">
        <f t="shared" si="13"/>
        <v>9.5893525363593447E-3</v>
      </c>
    </row>
    <row r="35" spans="1:67" ht="6" customHeight="1" collapsed="1">
      <c r="A35" s="19"/>
      <c r="B35" s="29"/>
      <c r="C35" s="33">
        <f t="shared" si="0"/>
        <v>0</v>
      </c>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581">
        <f t="shared" si="14"/>
        <v>0</v>
      </c>
      <c r="AO35" s="579">
        <f>SUM(E35,H35,K35,N35,Q35,T35,W35,Z35,AC35,AF35,AI35,AL35)</f>
        <v>0</v>
      </c>
      <c r="AP35" s="41"/>
      <c r="AQ35" s="581">
        <f t="shared" si="7"/>
        <v>0</v>
      </c>
      <c r="AR35" s="581">
        <f t="shared" si="9"/>
        <v>0</v>
      </c>
      <c r="AS35" s="581"/>
      <c r="AT35" s="592"/>
      <c r="AU35" s="1"/>
      <c r="AV35" s="42"/>
      <c r="AW35" s="42"/>
      <c r="AX35" s="42"/>
      <c r="AY35" s="42"/>
      <c r="AZ35" s="42"/>
      <c r="BA35" s="42"/>
      <c r="BB35" s="42"/>
      <c r="BC35" s="42"/>
      <c r="BD35" s="42"/>
      <c r="BE35" s="42"/>
      <c r="BF35" s="42"/>
      <c r="BG35" s="42"/>
      <c r="BH35" s="682"/>
      <c r="BK35" s="682"/>
      <c r="BN35" s="682"/>
      <c r="BO35" s="682"/>
    </row>
    <row r="36" spans="1:67" ht="15.75" customHeight="1">
      <c r="A36" s="40" t="s">
        <v>31</v>
      </c>
      <c r="B36" s="32"/>
      <c r="C36" s="33">
        <f t="shared" si="0"/>
        <v>-803529.36661469587</v>
      </c>
      <c r="D36" s="43">
        <f>SUM(D37:D39)</f>
        <v>-68369.177154027362</v>
      </c>
      <c r="E36" s="43">
        <f>SUM(E37:E39)</f>
        <v>-50083.16</v>
      </c>
      <c r="F36" s="566"/>
      <c r="G36" s="43">
        <f>'04 -Base Orçado 2026'!F42</f>
        <v>-56996.771803437048</v>
      </c>
      <c r="H36" s="43">
        <f>SUM(H37:H39)</f>
        <v>-44395.31</v>
      </c>
      <c r="I36" s="566"/>
      <c r="J36" s="43">
        <f>'04 -Base Orçado 2026'!G42</f>
        <v>-63907.561803437049</v>
      </c>
      <c r="K36" s="43">
        <f>SUM(K37:K39)</f>
        <v>-61583.060000000005</v>
      </c>
      <c r="L36" s="566"/>
      <c r="M36" s="43">
        <f>'04 -Base Orçado 2026'!H42</f>
        <v>-63158.381803437049</v>
      </c>
      <c r="N36" s="43"/>
      <c r="O36" s="566"/>
      <c r="P36" s="43">
        <f>'04 -Base Orçado 2026'!I42</f>
        <v>-67316.381803437049</v>
      </c>
      <c r="Q36" s="43"/>
      <c r="R36" s="566"/>
      <c r="S36" s="43">
        <f>'04 -Base Orçado 2026'!J42</f>
        <v>-68688.521803437048</v>
      </c>
      <c r="T36" s="43"/>
      <c r="U36" s="566"/>
      <c r="V36" s="43">
        <f>'04 -Base Orçado 2026'!K42</f>
        <v>-64919.710603437052</v>
      </c>
      <c r="W36" s="43"/>
      <c r="X36" s="566"/>
      <c r="Y36" s="43">
        <f>'04 -Base Orçado 2026'!L42</f>
        <v>-67086.777043437047</v>
      </c>
      <c r="Z36" s="43"/>
      <c r="AA36" s="566"/>
      <c r="AB36" s="43">
        <f>'04 -Base Orçado 2026'!M42</f>
        <v>-69362.196805437052</v>
      </c>
      <c r="AC36" s="43"/>
      <c r="AD36" s="566"/>
      <c r="AE36" s="43">
        <f>'04 -Base Orçado 2026'!N42</f>
        <v>-71751.387555537047</v>
      </c>
      <c r="AF36" s="43"/>
      <c r="AG36" s="566"/>
      <c r="AH36" s="43">
        <f>'04 -Base Orçado 2026'!O42</f>
        <v>-72253.117613058042</v>
      </c>
      <c r="AI36" s="43"/>
      <c r="AJ36" s="566"/>
      <c r="AK36" s="43">
        <f>'04 -Base Orçado 2026'!P42</f>
        <v>-69719.380822577004</v>
      </c>
      <c r="AL36" s="43"/>
      <c r="AM36" s="566"/>
      <c r="AN36" s="581">
        <f>SUM(D36,G36,J36,M36,P36,S36,V36,Y36,AB36,AE36,AH36,AK36)</f>
        <v>-803529.36661469587</v>
      </c>
      <c r="AO36" s="581">
        <f>SUM(E36,H36,K36,N36,Q36,T36,W36,Z36,AC36,AF36,AI36,AL36)</f>
        <v>-156061.53</v>
      </c>
      <c r="AP36" s="566"/>
      <c r="AQ36" s="581">
        <f t="shared" si="7"/>
        <v>-66960.780551224656</v>
      </c>
      <c r="AR36" s="581">
        <f t="shared" si="9"/>
        <v>-52020.51</v>
      </c>
      <c r="AS36" s="581"/>
      <c r="AT36" s="592">
        <f>IF(ISERROR(C36/C$23),0,(C36/C$23))</f>
        <v>-0.14100898070173562</v>
      </c>
      <c r="AU36" s="1"/>
      <c r="AV36" s="30">
        <f>IF(ISERROR(D36/D$23),0,(D36/D$23))</f>
        <v>-0.23731057672345493</v>
      </c>
      <c r="AW36" s="30">
        <f>IF(ISERROR(G36/G$23),0,(G36/G$23))</f>
        <v>-0.16373677622360541</v>
      </c>
      <c r="AX36" s="30">
        <f>IF(ISERROR(J36/J$23),0,(J36/J$23))</f>
        <v>-0.15358702668453988</v>
      </c>
      <c r="AY36" s="30">
        <f>IF(ISERROR(M36/M$23),0,(M36/M$23))</f>
        <v>-0.13727098848823527</v>
      </c>
      <c r="AZ36" s="30">
        <f>IF(ISERROR(P36/P$23),0,(P36/P$23))</f>
        <v>-0.13295749911798746</v>
      </c>
      <c r="BA36" s="30">
        <f>IF(ISERROR(S36/S$23),0,(S36/S$23))</f>
        <v>-0.13170175172168333</v>
      </c>
      <c r="BB36" s="30">
        <f>IF(ISERROR(V36/V$23),0,(V36/V$23))</f>
        <v>-0.13590903157524431</v>
      </c>
      <c r="BC36" s="30">
        <f>IF(ISERROR(Y36/Y$23),0,(Y36/Y$23))</f>
        <v>-0.13317505123413734</v>
      </c>
      <c r="BD36" s="30">
        <f>IF(ISERROR(AB36/AB$23),0,(AB36/AB$23))</f>
        <v>-0.13111171251326162</v>
      </c>
      <c r="BE36" s="30">
        <f>IF(ISERROR(AE36/AE$23),0,(AE36/AE$23))</f>
        <v>-0.12914731684992706</v>
      </c>
      <c r="BF36" s="30">
        <f>IF(ISERROR(AH36/AH$23),0,(AH36/AH$23))</f>
        <v>-0.12921895563906069</v>
      </c>
      <c r="BG36" s="30">
        <f>IF(ISERROR(AK36/AK$23),0,(AK36/AK$23))</f>
        <v>-0.13080559521229754</v>
      </c>
      <c r="BH36" s="682">
        <f t="shared" si="11"/>
        <v>-0.23731057672345493</v>
      </c>
      <c r="BI36" s="682">
        <f>E36/$E$23</f>
        <v>-0.2371887668084737</v>
      </c>
      <c r="BJ36" s="682"/>
      <c r="BK36" s="682">
        <f>G36/$G$23</f>
        <v>-0.16373677622360541</v>
      </c>
      <c r="BL36" s="682">
        <f>H36/$H$23</f>
        <v>-0.17116980122349215</v>
      </c>
      <c r="BM36" s="682"/>
      <c r="BN36" s="682">
        <f>J36/$J$23</f>
        <v>-0.15358702668453988</v>
      </c>
      <c r="BO36" s="682">
        <f>K36/$K$23</f>
        <v>-0.15419607568202334</v>
      </c>
    </row>
    <row r="37" spans="1:67" ht="15.75" hidden="1" customHeight="1" outlineLevel="1">
      <c r="A37" s="19" t="s">
        <v>773</v>
      </c>
      <c r="B37" s="32"/>
      <c r="C37" s="33">
        <f t="shared" si="0"/>
        <v>-123365.94895746441</v>
      </c>
      <c r="D37" s="43">
        <f>SUM('04 -Base Orçado 2026'!E43:E58)</f>
        <v>-68369.177154027362</v>
      </c>
      <c r="E37" s="43">
        <f>SUM('01 Base Realizado'!D42:D58)</f>
        <v>-50083.16</v>
      </c>
      <c r="F37" s="566"/>
      <c r="G37" s="43">
        <f>SUM('04 -Base Orçado 2026'!F43:F58)</f>
        <v>-54996.771803437048</v>
      </c>
      <c r="H37" s="43">
        <f>'01 Base Realizado'!F41</f>
        <v>-44395.31</v>
      </c>
      <c r="I37" s="566"/>
      <c r="J37" s="43"/>
      <c r="K37" s="43">
        <f>'01 Base Realizado'!H41</f>
        <v>-61583.060000000005</v>
      </c>
      <c r="L37" s="566"/>
      <c r="M37" s="43"/>
      <c r="N37" s="43"/>
      <c r="O37" s="566"/>
      <c r="P37" s="43"/>
      <c r="Q37" s="43"/>
      <c r="R37" s="566"/>
      <c r="S37" s="43"/>
      <c r="T37" s="43"/>
      <c r="U37" s="566"/>
      <c r="V37" s="43"/>
      <c r="W37" s="43"/>
      <c r="X37" s="566"/>
      <c r="Y37" s="43"/>
      <c r="Z37" s="43"/>
      <c r="AA37" s="566"/>
      <c r="AB37" s="43"/>
      <c r="AC37" s="43"/>
      <c r="AD37" s="566"/>
      <c r="AE37" s="43"/>
      <c r="AF37" s="43"/>
      <c r="AG37" s="566"/>
      <c r="AH37" s="43"/>
      <c r="AI37" s="43"/>
      <c r="AJ37" s="566"/>
      <c r="AK37" s="43"/>
      <c r="AL37" s="43"/>
      <c r="AM37" s="566"/>
      <c r="AN37" s="581"/>
      <c r="AO37" s="581"/>
      <c r="AP37" s="566"/>
      <c r="AQ37" s="581"/>
      <c r="AR37" s="581">
        <f t="shared" si="9"/>
        <v>0</v>
      </c>
      <c r="AS37" s="581"/>
      <c r="AT37" s="592"/>
      <c r="AU37" s="1"/>
      <c r="AV37" s="30"/>
      <c r="AW37" s="30"/>
      <c r="AX37" s="30"/>
      <c r="AY37" s="30"/>
      <c r="AZ37" s="30"/>
      <c r="BA37" s="30"/>
      <c r="BB37" s="30"/>
      <c r="BC37" s="30"/>
      <c r="BD37" s="30"/>
      <c r="BE37" s="30"/>
      <c r="BF37" s="30"/>
      <c r="BG37" s="30"/>
      <c r="BH37" s="682">
        <f t="shared" si="11"/>
        <v>-0.23731057672345493</v>
      </c>
      <c r="BK37" s="682">
        <f>G37/$G$23</f>
        <v>-0.15799130078551293</v>
      </c>
      <c r="BL37" s="682">
        <f>H37/$H$23</f>
        <v>-0.17116980122349215</v>
      </c>
      <c r="BM37" s="682"/>
      <c r="BN37" s="682">
        <f>J37/$J$23</f>
        <v>0</v>
      </c>
      <c r="BO37" s="682">
        <f>K37/$K$23</f>
        <v>-0.15419607568202334</v>
      </c>
    </row>
    <row r="38" spans="1:67" ht="15.75" hidden="1" customHeight="1" outlineLevel="1">
      <c r="A38" s="19" t="s">
        <v>136</v>
      </c>
      <c r="B38" s="32"/>
      <c r="C38" s="33">
        <f t="shared" si="0"/>
        <v>0</v>
      </c>
      <c r="D38" s="43">
        <f>'04 -Base Orçado 2026'!E59</f>
        <v>0</v>
      </c>
      <c r="E38" s="43">
        <f>'01 Base Realizado'!D59</f>
        <v>0</v>
      </c>
      <c r="F38" s="566"/>
      <c r="G38" s="43"/>
      <c r="H38" s="43"/>
      <c r="I38" s="566"/>
      <c r="J38" s="43"/>
      <c r="K38" s="43"/>
      <c r="L38" s="566"/>
      <c r="M38" s="43"/>
      <c r="N38" s="43"/>
      <c r="O38" s="566"/>
      <c r="P38" s="43"/>
      <c r="Q38" s="43"/>
      <c r="R38" s="566"/>
      <c r="S38" s="43"/>
      <c r="T38" s="43"/>
      <c r="U38" s="566"/>
      <c r="V38" s="43"/>
      <c r="W38" s="43"/>
      <c r="X38" s="566"/>
      <c r="Y38" s="43"/>
      <c r="Z38" s="43"/>
      <c r="AA38" s="566"/>
      <c r="AB38" s="43"/>
      <c r="AC38" s="43"/>
      <c r="AD38" s="566"/>
      <c r="AE38" s="43"/>
      <c r="AF38" s="43"/>
      <c r="AG38" s="566"/>
      <c r="AH38" s="43"/>
      <c r="AI38" s="43"/>
      <c r="AJ38" s="566"/>
      <c r="AK38" s="43"/>
      <c r="AL38" s="43"/>
      <c r="AM38" s="566"/>
      <c r="AN38" s="581"/>
      <c r="AO38" s="581"/>
      <c r="AP38" s="566"/>
      <c r="AQ38" s="581"/>
      <c r="AR38" s="581">
        <f t="shared" si="9"/>
        <v>0</v>
      </c>
      <c r="AS38" s="581"/>
      <c r="AT38" s="592"/>
      <c r="AU38" s="1"/>
      <c r="AV38" s="30"/>
      <c r="AW38" s="30"/>
      <c r="AX38" s="30"/>
      <c r="AY38" s="30"/>
      <c r="AZ38" s="30"/>
      <c r="BA38" s="30"/>
      <c r="BB38" s="30"/>
      <c r="BC38" s="30"/>
      <c r="BD38" s="30"/>
      <c r="BE38" s="30"/>
      <c r="BF38" s="30"/>
      <c r="BG38" s="30"/>
      <c r="BH38" s="682">
        <f t="shared" si="11"/>
        <v>0</v>
      </c>
      <c r="BK38" s="682">
        <f>G38/$G$23</f>
        <v>0</v>
      </c>
      <c r="BL38" s="682">
        <f>H38/$H$23</f>
        <v>0</v>
      </c>
      <c r="BM38" s="682"/>
      <c r="BN38" s="682">
        <f>J38/$J$23</f>
        <v>0</v>
      </c>
      <c r="BO38" s="682">
        <f>K38/$K$23</f>
        <v>0</v>
      </c>
    </row>
    <row r="39" spans="1:67" ht="15.75" hidden="1" customHeight="1" outlineLevel="1">
      <c r="A39" s="19" t="s">
        <v>132</v>
      </c>
      <c r="B39" s="32"/>
      <c r="C39" s="33">
        <f t="shared" si="0"/>
        <v>0</v>
      </c>
      <c r="D39" s="43">
        <f>'04 -Base Orçado 2026'!E60</f>
        <v>0</v>
      </c>
      <c r="E39" s="43">
        <f>'01 Base Realizado'!D60</f>
        <v>0</v>
      </c>
      <c r="F39" s="566"/>
      <c r="G39" s="43"/>
      <c r="H39" s="43"/>
      <c r="I39" s="566"/>
      <c r="J39" s="43"/>
      <c r="K39" s="43"/>
      <c r="L39" s="566"/>
      <c r="M39" s="43"/>
      <c r="N39" s="43"/>
      <c r="O39" s="566"/>
      <c r="P39" s="43"/>
      <c r="Q39" s="43"/>
      <c r="R39" s="566"/>
      <c r="S39" s="43"/>
      <c r="T39" s="43"/>
      <c r="U39" s="566"/>
      <c r="V39" s="43"/>
      <c r="W39" s="43"/>
      <c r="X39" s="566"/>
      <c r="Y39" s="43"/>
      <c r="Z39" s="43"/>
      <c r="AA39" s="566"/>
      <c r="AB39" s="43"/>
      <c r="AC39" s="43"/>
      <c r="AD39" s="566"/>
      <c r="AE39" s="43"/>
      <c r="AF39" s="43"/>
      <c r="AG39" s="566"/>
      <c r="AH39" s="43"/>
      <c r="AI39" s="43"/>
      <c r="AJ39" s="566"/>
      <c r="AK39" s="43"/>
      <c r="AL39" s="43"/>
      <c r="AM39" s="566"/>
      <c r="AN39" s="581"/>
      <c r="AO39" s="581"/>
      <c r="AP39" s="566"/>
      <c r="AQ39" s="581"/>
      <c r="AR39" s="581">
        <f t="shared" si="9"/>
        <v>0</v>
      </c>
      <c r="AS39" s="581"/>
      <c r="AT39" s="592"/>
      <c r="AU39" s="1"/>
      <c r="AV39" s="30"/>
      <c r="AW39" s="30"/>
      <c r="AX39" s="30"/>
      <c r="AY39" s="30"/>
      <c r="AZ39" s="30"/>
      <c r="BA39" s="30"/>
      <c r="BB39" s="30"/>
      <c r="BC39" s="30"/>
      <c r="BD39" s="30"/>
      <c r="BE39" s="30"/>
      <c r="BF39" s="30"/>
      <c r="BG39" s="30"/>
      <c r="BH39" s="682">
        <f t="shared" si="11"/>
        <v>0</v>
      </c>
      <c r="BK39" s="682">
        <f>G39/$G$23</f>
        <v>0</v>
      </c>
      <c r="BL39" s="682">
        <f>H39/$H$23</f>
        <v>0</v>
      </c>
      <c r="BM39" s="682"/>
      <c r="BN39" s="682">
        <f>J39/$J$23</f>
        <v>0</v>
      </c>
      <c r="BO39" s="682">
        <f>K39/$K$23</f>
        <v>0</v>
      </c>
    </row>
    <row r="40" spans="1:67" ht="3.9" customHeight="1" collapsed="1">
      <c r="A40" s="19"/>
      <c r="B40" s="32"/>
      <c r="C40" s="33">
        <f t="shared" si="0"/>
        <v>0</v>
      </c>
      <c r="D40" s="43"/>
      <c r="E40" s="43">
        <f>'01 Base Realizado'!D61</f>
        <v>0</v>
      </c>
      <c r="F40" s="566"/>
      <c r="G40" s="43"/>
      <c r="H40" s="43">
        <f>'01 Base Realizado'!J61</f>
        <v>0</v>
      </c>
      <c r="I40" s="566"/>
      <c r="J40" s="43"/>
      <c r="K40" s="43">
        <f>'01 Base Realizado'!M61</f>
        <v>0</v>
      </c>
      <c r="L40" s="566"/>
      <c r="M40" s="43"/>
      <c r="N40" s="43"/>
      <c r="O40" s="566"/>
      <c r="P40" s="43"/>
      <c r="Q40" s="43"/>
      <c r="R40" s="566"/>
      <c r="S40" s="43"/>
      <c r="T40" s="43"/>
      <c r="U40" s="566"/>
      <c r="V40" s="43"/>
      <c r="W40" s="43"/>
      <c r="X40" s="566"/>
      <c r="Y40" s="43"/>
      <c r="Z40" s="43"/>
      <c r="AA40" s="566"/>
      <c r="AB40" s="43"/>
      <c r="AC40" s="43"/>
      <c r="AD40" s="566"/>
      <c r="AE40" s="43"/>
      <c r="AF40" s="43"/>
      <c r="AG40" s="566"/>
      <c r="AH40" s="43"/>
      <c r="AI40" s="43"/>
      <c r="AJ40" s="566"/>
      <c r="AK40" s="43"/>
      <c r="AL40" s="43"/>
      <c r="AM40" s="566"/>
      <c r="AN40" s="581"/>
      <c r="AO40" s="581"/>
      <c r="AP40" s="566"/>
      <c r="AQ40" s="581"/>
      <c r="AR40" s="581">
        <f t="shared" si="9"/>
        <v>0</v>
      </c>
      <c r="AS40" s="581"/>
      <c r="AT40" s="592"/>
      <c r="AU40" s="1"/>
      <c r="AV40" s="30"/>
      <c r="AW40" s="30"/>
      <c r="AX40" s="30"/>
      <c r="AY40" s="30"/>
      <c r="AZ40" s="30"/>
      <c r="BA40" s="30"/>
      <c r="BB40" s="30"/>
      <c r="BC40" s="30"/>
      <c r="BD40" s="30"/>
      <c r="BE40" s="30"/>
      <c r="BF40" s="30"/>
      <c r="BG40" s="30"/>
      <c r="BH40" s="682"/>
      <c r="BK40" s="682"/>
      <c r="BL40" s="682"/>
      <c r="BM40" s="682"/>
      <c r="BN40" s="682"/>
      <c r="BO40" s="682"/>
    </row>
    <row r="41" spans="1:67" ht="15.75" customHeight="1">
      <c r="A41" s="606" t="s">
        <v>32</v>
      </c>
      <c r="B41" s="32"/>
      <c r="C41" s="33">
        <f t="shared" si="0"/>
        <v>-225600</v>
      </c>
      <c r="D41" s="43">
        <f>'04 -Base Orçado 2026'!E67</f>
        <v>-18800</v>
      </c>
      <c r="E41" s="43">
        <f>'01 Base Realizado'!D67</f>
        <v>-23800</v>
      </c>
      <c r="F41" s="566"/>
      <c r="G41" s="43">
        <f>'04 -Base Orçado 2026'!F67</f>
        <v>-18800</v>
      </c>
      <c r="H41" s="43">
        <f>'01 Base Realizado'!F67</f>
        <v>-23800</v>
      </c>
      <c r="I41" s="566"/>
      <c r="J41" s="43">
        <f>'04 -Base Orçado 2026'!G67</f>
        <v>-18800</v>
      </c>
      <c r="K41" s="43">
        <f>'01 Base Realizado'!H67</f>
        <v>-23800</v>
      </c>
      <c r="L41" s="566"/>
      <c r="M41" s="43">
        <f>'04 -Base Orçado 2026'!H67</f>
        <v>-18800</v>
      </c>
      <c r="N41" s="43"/>
      <c r="O41" s="566"/>
      <c r="P41" s="43">
        <f>'04 -Base Orçado 2026'!I67</f>
        <v>-18800</v>
      </c>
      <c r="Q41" s="43"/>
      <c r="R41" s="566"/>
      <c r="S41" s="43">
        <f>'04 -Base Orçado 2026'!J67</f>
        <v>-18800</v>
      </c>
      <c r="T41" s="43"/>
      <c r="U41" s="566"/>
      <c r="V41" s="43">
        <f>'04 -Base Orçado 2026'!K67</f>
        <v>-18800</v>
      </c>
      <c r="W41" s="43"/>
      <c r="X41" s="566"/>
      <c r="Y41" s="43">
        <f>'04 -Base Orçado 2026'!L67</f>
        <v>-18800</v>
      </c>
      <c r="Z41" s="43"/>
      <c r="AA41" s="566"/>
      <c r="AB41" s="43">
        <f>'04 -Base Orçado 2026'!M67</f>
        <v>-18800</v>
      </c>
      <c r="AC41" s="43"/>
      <c r="AD41" s="566"/>
      <c r="AE41" s="43">
        <f>'04 -Base Orçado 2026'!N67</f>
        <v>-18800</v>
      </c>
      <c r="AF41" s="43"/>
      <c r="AG41" s="566"/>
      <c r="AH41" s="43">
        <f>'04 -Base Orçado 2026'!O67</f>
        <v>-18800</v>
      </c>
      <c r="AI41" s="43"/>
      <c r="AJ41" s="566"/>
      <c r="AK41" s="43">
        <f>'04 -Base Orçado 2026'!P67</f>
        <v>-18800</v>
      </c>
      <c r="AL41" s="43"/>
      <c r="AM41" s="566"/>
      <c r="AN41" s="581">
        <f t="shared" ref="AN41:AO43" si="28">SUM(D41,G41,J41,M41,P41,S41,V41,Y41,AB41,AE41,AH41,AK41)</f>
        <v>-225600</v>
      </c>
      <c r="AO41" s="581">
        <f t="shared" si="28"/>
        <v>-71400</v>
      </c>
      <c r="AP41" s="566"/>
      <c r="AQ41" s="581">
        <f t="shared" si="7"/>
        <v>-18800</v>
      </c>
      <c r="AR41" s="581">
        <f t="shared" si="9"/>
        <v>-23800</v>
      </c>
      <c r="AS41" s="581"/>
      <c r="AT41" s="592">
        <f>IF(ISERROR(C41/C$23),0,(C41/C$23))</f>
        <v>-3.958987358524968E-2</v>
      </c>
      <c r="AU41" s="1"/>
      <c r="AV41" s="30">
        <f>IF(ISERROR(D41/D$23),0,(D41/D$23))</f>
        <v>-6.5255119750086771E-2</v>
      </c>
      <c r="AW41" s="30">
        <f>IF(ISERROR(G41/G$23),0,(G41/G$23))</f>
        <v>-5.4007469118069522E-2</v>
      </c>
      <c r="AX41" s="30">
        <f>IF(ISERROR(J41/J$23),0,(J41/J$23))</f>
        <v>-4.5181446767603939E-2</v>
      </c>
      <c r="AY41" s="30">
        <f>IF(ISERROR(M41/M$23),0,(M41/M$23))</f>
        <v>-4.086068246033471E-2</v>
      </c>
      <c r="AZ41" s="30">
        <f>IF(ISERROR(P41/P$23),0,(P41/P$23))</f>
        <v>-3.7132135097768124E-2</v>
      </c>
      <c r="BA41" s="30">
        <f>IF(ISERROR(S41/S$23),0,(S41/S$23))</f>
        <v>-3.6046676611459008E-2</v>
      </c>
      <c r="BB41" s="30">
        <f>IF(ISERROR(V41/V$23),0,(V41/V$23))</f>
        <v>-3.9357689211253488E-2</v>
      </c>
      <c r="BC41" s="30">
        <f>IF(ISERROR(Y41/Y$23),0,(Y41/Y$23))</f>
        <v>-3.7320185490215207E-2</v>
      </c>
      <c r="BD41" s="30">
        <f>IF(ISERROR(AB41/AB$23),0,(AB41/AB$23))</f>
        <v>-3.5536651213101483E-2</v>
      </c>
      <c r="BE41" s="30">
        <f>IF(ISERROR(AE41/AE$23),0,(AE41/AE$23))</f>
        <v>-3.3838642561432423E-2</v>
      </c>
      <c r="BF41" s="30">
        <f>IF(ISERROR(AH41/AH$23),0,(AH41/AH$23))</f>
        <v>-3.3622305116634846E-2</v>
      </c>
      <c r="BG41" s="30">
        <f>IF(ISERROR(AK41/AK$23),0,(AK41/AK$23))</f>
        <v>-3.5272045749362949E-2</v>
      </c>
      <c r="BH41" s="682">
        <f t="shared" si="11"/>
        <v>-6.5255119750086771E-2</v>
      </c>
      <c r="BI41" s="682">
        <f>E41/$E$23</f>
        <v>-0.11271438643331759</v>
      </c>
      <c r="BJ41" s="682"/>
      <c r="BK41" s="682">
        <f>G41/$G$23</f>
        <v>-5.4007469118069522E-2</v>
      </c>
      <c r="BL41" s="682">
        <f>H41/$H$23</f>
        <v>-9.1762874707240774E-2</v>
      </c>
      <c r="BM41" s="682"/>
      <c r="BN41" s="682">
        <f>J41/$J$23</f>
        <v>-4.5181446767603939E-2</v>
      </c>
      <c r="BO41" s="682">
        <f>K41/$K$23</f>
        <v>-5.9592144353206145E-2</v>
      </c>
    </row>
    <row r="42" spans="1:67" ht="15.75" customHeight="1">
      <c r="A42" s="606" t="s">
        <v>770</v>
      </c>
      <c r="B42" s="32"/>
      <c r="C42" s="33">
        <f t="shared" si="0"/>
        <v>-42834.9</v>
      </c>
      <c r="D42" s="43">
        <f>'04 -Base Orçado 2026'!E71</f>
        <v>-3976.09</v>
      </c>
      <c r="E42" s="43">
        <f>'01 Base Realizado'!D72</f>
        <v>-3508.2200000000003</v>
      </c>
      <c r="F42" s="566"/>
      <c r="G42" s="43">
        <f>'04 -Base Orçado 2026'!F71</f>
        <v>-2731</v>
      </c>
      <c r="H42" s="43">
        <f>'01 Base Realizado'!F72</f>
        <v>-1710.94</v>
      </c>
      <c r="I42" s="566"/>
      <c r="J42" s="43">
        <f>'04 -Base Orçado 2026'!G71</f>
        <v>-2827.81</v>
      </c>
      <c r="K42" s="43">
        <f>'01 Base Realizado'!H68</f>
        <v>-18000</v>
      </c>
      <c r="L42" s="566"/>
      <c r="M42" s="43">
        <f>'04 -Base Orçado 2026'!H71</f>
        <v>-3700</v>
      </c>
      <c r="N42" s="43"/>
      <c r="O42" s="566"/>
      <c r="P42" s="43">
        <f>'04 -Base Orçado 2026'!I71</f>
        <v>-3700</v>
      </c>
      <c r="Q42" s="43"/>
      <c r="R42" s="566"/>
      <c r="S42" s="43">
        <f>'04 -Base Orçado 2026'!J71</f>
        <v>-3700</v>
      </c>
      <c r="T42" s="43"/>
      <c r="U42" s="566"/>
      <c r="V42" s="43">
        <f>'04 -Base Orçado 2026'!K71</f>
        <v>-3700</v>
      </c>
      <c r="W42" s="43"/>
      <c r="X42" s="566"/>
      <c r="Y42" s="43">
        <f>'04 -Base Orçado 2026'!L71</f>
        <v>-3700</v>
      </c>
      <c r="Z42" s="43"/>
      <c r="AA42" s="566"/>
      <c r="AB42" s="43">
        <f>'04 -Base Orçado 2026'!M71</f>
        <v>-3700</v>
      </c>
      <c r="AC42" s="43"/>
      <c r="AD42" s="566"/>
      <c r="AE42" s="43">
        <f>'04 -Base Orçado 2026'!N71</f>
        <v>-3700</v>
      </c>
      <c r="AF42" s="43"/>
      <c r="AG42" s="566"/>
      <c r="AH42" s="43">
        <f>'04 -Base Orçado 2026'!O71</f>
        <v>-3700</v>
      </c>
      <c r="AI42" s="43"/>
      <c r="AJ42" s="566"/>
      <c r="AK42" s="43">
        <f>'04 -Base Orçado 2026'!P71</f>
        <v>-3700</v>
      </c>
      <c r="AL42" s="43"/>
      <c r="AM42" s="566"/>
      <c r="AN42" s="581">
        <f t="shared" si="28"/>
        <v>-42834.9</v>
      </c>
      <c r="AO42" s="581">
        <f t="shared" si="28"/>
        <v>-23219.16</v>
      </c>
      <c r="AP42" s="566"/>
      <c r="AQ42" s="581">
        <f t="shared" ref="AQ42" si="29">AN42/12</f>
        <v>-3569.5750000000003</v>
      </c>
      <c r="AR42" s="581">
        <f t="shared" si="9"/>
        <v>-7739.72</v>
      </c>
      <c r="AS42" s="581"/>
      <c r="AT42" s="592">
        <f>IF(ISERROR(C42/C$23),0,(C42/C$23))</f>
        <v>-7.5169693086738106E-3</v>
      </c>
      <c r="AU42" s="1"/>
      <c r="AV42" s="30"/>
      <c r="AW42" s="30"/>
      <c r="AX42" s="30"/>
      <c r="AY42" s="30"/>
      <c r="AZ42" s="30"/>
      <c r="BA42" s="30"/>
      <c r="BB42" s="30"/>
      <c r="BC42" s="30"/>
      <c r="BD42" s="30"/>
      <c r="BE42" s="30"/>
      <c r="BF42" s="30"/>
      <c r="BG42" s="30"/>
      <c r="BH42" s="682">
        <f t="shared" si="11"/>
        <v>-1.3801076015272475E-2</v>
      </c>
      <c r="BI42" s="682">
        <f>E42/$E$23</f>
        <v>-1.6614574150129978E-2</v>
      </c>
      <c r="BJ42" s="682"/>
      <c r="BK42" s="682">
        <f>G42/$G$23</f>
        <v>-7.845446710715312E-3</v>
      </c>
      <c r="BL42" s="682">
        <f>H42/$H$23</f>
        <v>-6.5966711282187613E-3</v>
      </c>
      <c r="BM42" s="682"/>
      <c r="BN42" s="682">
        <f>J42/$J$23</f>
        <v>-6.795986541696707E-3</v>
      </c>
      <c r="BO42" s="682">
        <f>K42/$K$23</f>
        <v>-4.5069689006626494E-2</v>
      </c>
    </row>
    <row r="43" spans="1:67" ht="15.75" customHeight="1">
      <c r="A43" s="606" t="s">
        <v>33</v>
      </c>
      <c r="B43" s="32"/>
      <c r="C43" s="33">
        <f t="shared" si="0"/>
        <v>-794700.53406090499</v>
      </c>
      <c r="D43" s="43">
        <f>'04 -Base Orçado 2026'!E79</f>
        <v>-51097.412238898396</v>
      </c>
      <c r="E43" s="43">
        <f>'01 Base Realizado'!D80</f>
        <v>-52862.23</v>
      </c>
      <c r="F43" s="566"/>
      <c r="G43" s="43">
        <f>'04 -Base Orçado 2026'!F79</f>
        <v>-64671.128732966172</v>
      </c>
      <c r="H43" s="43">
        <f>'01 Base Realizado'!F80</f>
        <v>-66223.540000000008</v>
      </c>
      <c r="I43" s="566"/>
      <c r="J43" s="43">
        <f>'04 -Base Orçado 2026'!G79</f>
        <v>-66092.128732966172</v>
      </c>
      <c r="K43" s="43">
        <f>'01 Base Realizado'!H80</f>
        <v>-83235.31</v>
      </c>
      <c r="L43" s="566"/>
      <c r="M43" s="43">
        <f>'04 -Base Orçado 2026'!H79</f>
        <v>-66944.728732966178</v>
      </c>
      <c r="N43" s="43"/>
      <c r="O43" s="566"/>
      <c r="P43" s="43">
        <f>'04 -Base Orçado 2026'!I79</f>
        <v>-67882.588732966164</v>
      </c>
      <c r="Q43" s="43"/>
      <c r="R43" s="566"/>
      <c r="S43" s="43">
        <f>'04 -Base Orçado 2026'!J79</f>
        <v>-68192.082532966175</v>
      </c>
      <c r="T43" s="43"/>
      <c r="U43" s="566"/>
      <c r="V43" s="43">
        <f>'04 -Base Orçado 2026'!K79</f>
        <v>-67342.006228966173</v>
      </c>
      <c r="W43" s="43"/>
      <c r="X43" s="566"/>
      <c r="Y43" s="43">
        <f>'04 -Base Orçado 2026'!L79</f>
        <v>-67830.800103766174</v>
      </c>
      <c r="Z43" s="43"/>
      <c r="AA43" s="566"/>
      <c r="AB43" s="43">
        <f>'04 -Base Orçado 2026'!M79</f>
        <v>-68344.033672306177</v>
      </c>
      <c r="AC43" s="43"/>
      <c r="AD43" s="566"/>
      <c r="AE43" s="43">
        <f>'04 -Base Orçado 2026'!N79</f>
        <v>-68882.928919273167</v>
      </c>
      <c r="AF43" s="43"/>
      <c r="AG43" s="566"/>
      <c r="AH43" s="43">
        <f>'04 -Base Orçado 2026'!O79</f>
        <v>-68996.096921136239</v>
      </c>
      <c r="AI43" s="43"/>
      <c r="AJ43" s="566"/>
      <c r="AK43" s="43">
        <f>'04 -Base Orçado 2026'!P79</f>
        <v>-68424.598511727731</v>
      </c>
      <c r="AL43" s="43"/>
      <c r="AM43" s="566"/>
      <c r="AN43" s="581">
        <f t="shared" si="28"/>
        <v>-794700.53406090499</v>
      </c>
      <c r="AO43" s="581">
        <f t="shared" si="28"/>
        <v>-202321.08000000002</v>
      </c>
      <c r="AP43" s="566"/>
      <c r="AQ43" s="581">
        <f t="shared" si="7"/>
        <v>-66225.044505075421</v>
      </c>
      <c r="AR43" s="581">
        <f t="shared" si="9"/>
        <v>-67440.36</v>
      </c>
      <c r="AS43" s="581"/>
      <c r="AT43" s="592">
        <f>IF(ISERROR(C43/C$23),0,(C43/C$23))</f>
        <v>-0.13945963511348244</v>
      </c>
      <c r="AU43" s="1"/>
      <c r="AV43" s="30">
        <f>IF(ISERROR(D43/D$23),0,(D43/D$23))</f>
        <v>-0.17735998694515237</v>
      </c>
      <c r="AW43" s="30">
        <f>IF(ISERROR(G43/G$23),0,(G43/G$23))</f>
        <v>-0.18578319084448772</v>
      </c>
      <c r="AX43" s="30">
        <f>IF(ISERROR(J43/J$23),0,(J43/J$23))</f>
        <v>-0.15883712745245415</v>
      </c>
      <c r="AY43" s="30">
        <f>IF(ISERROR(M43/M$23),0,(M43/M$23))</f>
        <v>-0.14550038846547744</v>
      </c>
      <c r="AZ43" s="30">
        <f>IF(ISERROR(P43/P$23),0,(P43/P$23))</f>
        <v>-0.13407582210737934</v>
      </c>
      <c r="BA43" s="30">
        <f>IF(ISERROR(S43/S$23),0,(S43/S$23))</f>
        <v>-0.13074989077275287</v>
      </c>
      <c r="BB43" s="30">
        <f>IF(ISERROR(V43/V$23),0,(V43/V$23))</f>
        <v>-0.14098009319265675</v>
      </c>
      <c r="BC43" s="30">
        <f>IF(ISERROR(Y43/Y$23),0,(Y43/Y$23))</f>
        <v>-0.13465202350118419</v>
      </c>
      <c r="BD43" s="30">
        <f>IF(ISERROR(AB43/AB$23),0,(AB43/AB$23))</f>
        <v>-0.12918713229304299</v>
      </c>
      <c r="BE43" s="30">
        <f>IF(ISERROR(AE43/AE$23),0,(AE43/AE$23))</f>
        <v>-0.12398429841935327</v>
      </c>
      <c r="BF43" s="30">
        <f>IF(ISERROR(AH43/AH$23),0,(AH43/AH$23))</f>
        <v>-0.12339403311379536</v>
      </c>
      <c r="BG43" s="30">
        <f>IF(ISERROR(AK43/AK$23),0,(AK43/AK$23))</f>
        <v>-0.12837636005784323</v>
      </c>
      <c r="BH43" s="682">
        <f>D43/$D$23</f>
        <v>-0.17735998694515237</v>
      </c>
      <c r="BI43" s="682">
        <f>E43/$E$23</f>
        <v>-0.25035016050197118</v>
      </c>
      <c r="BJ43" s="682"/>
      <c r="BK43" s="682">
        <f>G43/$G$23</f>
        <v>-0.18578319084448772</v>
      </c>
      <c r="BL43" s="682">
        <f>H43/$H$23</f>
        <v>-0.25533035309621632</v>
      </c>
      <c r="BM43" s="682"/>
      <c r="BN43" s="682">
        <f>J43/$J$23</f>
        <v>-0.15883712745245415</v>
      </c>
      <c r="BO43" s="682">
        <f>K43/$K$23</f>
        <v>-0.2084105297816749</v>
      </c>
    </row>
    <row r="44" spans="1:67" ht="15.75" customHeight="1">
      <c r="A44" s="606" t="s">
        <v>187</v>
      </c>
      <c r="B44" s="32"/>
      <c r="C44" s="33">
        <f t="shared" si="0"/>
        <v>-57400.336713980992</v>
      </c>
      <c r="D44" s="43">
        <f>'04 -Base Orçado 2026'!E76</f>
        <v>-4783.3613928317482</v>
      </c>
      <c r="E44" s="43">
        <f>'01 Base Realizado'!D77</f>
        <v>-934.5</v>
      </c>
      <c r="F44" s="566"/>
      <c r="G44" s="43">
        <f>'04 -Base Orçado 2026'!F76</f>
        <v>-4783.3613928317482</v>
      </c>
      <c r="H44" s="43">
        <f>'01 Base Realizado'!F76</f>
        <v>-4500</v>
      </c>
      <c r="I44" s="566"/>
      <c r="J44" s="43">
        <f>'04 -Base Orçado 2026'!G76</f>
        <v>-4783.3613928317482</v>
      </c>
      <c r="K44" s="43">
        <f>'01 Base Realizado'!H76</f>
        <v>-960</v>
      </c>
      <c r="L44" s="566"/>
      <c r="M44" s="43">
        <f>'04 -Base Orçado 2026'!H76</f>
        <v>-4783.3613928317482</v>
      </c>
      <c r="N44" s="43"/>
      <c r="O44" s="566"/>
      <c r="P44" s="43">
        <f>'04 -Base Orçado 2026'!I76</f>
        <v>-4783.3613928317482</v>
      </c>
      <c r="Q44" s="43"/>
      <c r="R44" s="566"/>
      <c r="S44" s="43">
        <f>'04 -Base Orçado 2026'!J76</f>
        <v>-4783.3613928317482</v>
      </c>
      <c r="T44" s="43"/>
      <c r="U44" s="566"/>
      <c r="V44" s="43">
        <f>'04 -Base Orçado 2026'!K76</f>
        <v>-4783.3613928317482</v>
      </c>
      <c r="W44" s="43"/>
      <c r="X44" s="566"/>
      <c r="Y44" s="43">
        <f>'04 -Base Orçado 2026'!L76</f>
        <v>-4783.3613928317482</v>
      </c>
      <c r="Z44" s="43"/>
      <c r="AA44" s="566"/>
      <c r="AB44" s="43">
        <f>'04 -Base Orçado 2026'!M76</f>
        <v>-4783.3613928317482</v>
      </c>
      <c r="AC44" s="43"/>
      <c r="AD44" s="566"/>
      <c r="AE44" s="43">
        <f>'04 -Base Orçado 2026'!N76</f>
        <v>-4783.3613928317482</v>
      </c>
      <c r="AF44" s="43"/>
      <c r="AG44" s="566"/>
      <c r="AH44" s="43">
        <f>'04 -Base Orçado 2026'!O76</f>
        <v>-4783.3613928317482</v>
      </c>
      <c r="AI44" s="43"/>
      <c r="AJ44" s="566"/>
      <c r="AK44" s="43">
        <f>'04 -Base Orçado 2026'!P76</f>
        <v>-4783.3613928317482</v>
      </c>
      <c r="AL44" s="43"/>
      <c r="AM44" s="566"/>
      <c r="AN44" s="581">
        <f>SUM(D44:AK44)</f>
        <v>-63794.836713980992</v>
      </c>
      <c r="AO44" s="581">
        <f>SUM(E44,H44,K44,N44,Q44,T44,W44,Z44,AC44,AF44,AI44,AL44)</f>
        <v>-6394.5</v>
      </c>
      <c r="AP44" s="566"/>
      <c r="AQ44" s="581">
        <f t="shared" si="7"/>
        <v>-5316.2363928317491</v>
      </c>
      <c r="AR44" s="581">
        <f t="shared" si="9"/>
        <v>-2131.5</v>
      </c>
      <c r="AS44" s="581"/>
      <c r="AT44" s="592">
        <f>IF(ISERROR(C44/C$23),0,(C44/C$23))</f>
        <v>-1.0073014513551744E-2</v>
      </c>
      <c r="AU44" s="1"/>
      <c r="AV44" s="30">
        <f>IF(ISERROR(D44/D$23),0,(D44/D$23))</f>
        <v>-1.6603128749849871E-2</v>
      </c>
      <c r="AW44" s="30">
        <f>IF(ISERROR(G44/G$23),0,(G44/G$23))</f>
        <v>-1.3741342697017375E-2</v>
      </c>
      <c r="AX44" s="30">
        <f>IF(ISERROR(J44/J$23),0,(J44/J$23))</f>
        <v>-1.1495701496831887E-2</v>
      </c>
      <c r="AY44" s="30">
        <f>IF(ISERROR(M44/M$23),0,(M44/M$23))</f>
        <v>-1.0396351647102257E-2</v>
      </c>
      <c r="AZ44" s="30">
        <f>IF(ISERROR(P44/P$23),0,(P44/P$23))</f>
        <v>-9.4476819925572754E-3</v>
      </c>
      <c r="BA44" s="30">
        <f>IF(ISERROR(S44/S$23),0,(S44/S$23))</f>
        <v>-9.171504321443839E-3</v>
      </c>
      <c r="BB44" s="30">
        <f>IF(ISERROR(V44/V$23),0,(V44/V$23))</f>
        <v>-1.0013938887456412E-2</v>
      </c>
      <c r="BC44" s="30">
        <f>IF(ISERROR(Y44/Y$23),0,(Y44/Y$23))</f>
        <v>-9.4955284280433521E-3</v>
      </c>
      <c r="BD44" s="30">
        <f>IF(ISERROR(AB44/AB$23),0,(AB44/AB$23))</f>
        <v>-9.0417364597487841E-3</v>
      </c>
      <c r="BE44" s="30">
        <f>IF(ISERROR(AE44/AE$23),0,(AE44/AE$23))</f>
        <v>-8.6097051284143127E-3</v>
      </c>
      <c r="BF44" s="30">
        <f>IF(ISERROR(AH44/AH$23),0,(AH44/AH$23))</f>
        <v>-8.5546615017510885E-3</v>
      </c>
      <c r="BG44" s="30">
        <f>IF(ISERROR(AK44/AK$23),0,(AK44/AK$23))</f>
        <v>-8.9744118023243561E-3</v>
      </c>
      <c r="BH44" s="682">
        <f>D44/$D$23</f>
        <v>-1.6603128749849871E-2</v>
      </c>
      <c r="BI44" s="682">
        <f>E44/$E$23</f>
        <v>-4.4256972320140878E-3</v>
      </c>
      <c r="BJ44" s="682"/>
      <c r="BK44" s="682">
        <f>G44/$G$23</f>
        <v>-1.3741342697017375E-2</v>
      </c>
      <c r="BL44" s="682">
        <f>H44/$H$23</f>
        <v>-1.7350123369016111E-2</v>
      </c>
      <c r="BM44" s="682"/>
      <c r="BN44" s="682">
        <f>J44/$J$23</f>
        <v>-1.1495701496831887E-2</v>
      </c>
      <c r="BO44" s="682">
        <f>K44/$K$23</f>
        <v>-2.4037167470200797E-3</v>
      </c>
    </row>
    <row r="45" spans="1:67" ht="18.75" customHeight="1">
      <c r="A45" s="16" t="s">
        <v>34</v>
      </c>
      <c r="B45" s="7"/>
      <c r="C45" s="45">
        <f t="shared" si="0"/>
        <v>3436377.7473088736</v>
      </c>
      <c r="D45" s="45">
        <f>D23+D25</f>
        <v>48273.959214242495</v>
      </c>
      <c r="E45" s="45">
        <f>E23+E25</f>
        <v>36196.857699999906</v>
      </c>
      <c r="F45" s="669"/>
      <c r="G45" s="45">
        <f>G23+G25</f>
        <v>88725.738070765045</v>
      </c>
      <c r="H45" s="45">
        <f>H23+H25</f>
        <v>40093.498200000031</v>
      </c>
      <c r="I45" s="669"/>
      <c r="J45" s="45">
        <f>J23+J25</f>
        <v>125897.13807076507</v>
      </c>
      <c r="K45" s="45">
        <f>K23+K25</f>
        <v>126200.67409999995</v>
      </c>
      <c r="L45" s="669"/>
      <c r="M45" s="45">
        <f>M23+M25</f>
        <v>302713.52807076502</v>
      </c>
      <c r="N45" s="45"/>
      <c r="O45" s="669"/>
      <c r="P45" s="45">
        <f>P23+P25</f>
        <v>343817.66807076504</v>
      </c>
      <c r="Q45" s="45"/>
      <c r="R45" s="669"/>
      <c r="S45" s="45">
        <f>S23+S25</f>
        <v>357382.03427076503</v>
      </c>
      <c r="T45" s="45"/>
      <c r="U45" s="669"/>
      <c r="V45" s="45">
        <f>V23+V25</f>
        <v>318125.24177476508</v>
      </c>
      <c r="W45" s="45"/>
      <c r="X45" s="669"/>
      <c r="Y45" s="45">
        <f>Y23+Y25</f>
        <v>341547.89745996497</v>
      </c>
      <c r="Z45" s="45"/>
      <c r="AA45" s="669"/>
      <c r="AB45" s="45">
        <f>AB23+AB25</f>
        <v>364041.68592942506</v>
      </c>
      <c r="AC45" s="45"/>
      <c r="AD45" s="669"/>
      <c r="AE45" s="45">
        <f>AE23+AE25</f>
        <v>387660.16382235807</v>
      </c>
      <c r="AF45" s="45"/>
      <c r="AG45" s="669"/>
      <c r="AH45" s="45">
        <f>AH23+AH25</f>
        <v>390620.04417987389</v>
      </c>
      <c r="AI45" s="45"/>
      <c r="AJ45" s="669"/>
      <c r="AK45" s="45">
        <f>AK23+AK25</f>
        <v>367572.6483744185</v>
      </c>
      <c r="AL45" s="45"/>
      <c r="AM45" s="669"/>
      <c r="AN45" s="45">
        <f>SUM(D45,G45,J45,M45,P45,S45,V45,Y45,AB45,AE45,AH45,AK45)</f>
        <v>3436377.7473088736</v>
      </c>
      <c r="AO45" s="18">
        <f>SUM(E45,H45,K45,N45,Q45,T45,W45,Z45,AC45,AF45,AI45,AL45)</f>
        <v>202491.02999999988</v>
      </c>
      <c r="AP45" s="669"/>
      <c r="AQ45" s="45">
        <f t="shared" si="7"/>
        <v>286364.81227573944</v>
      </c>
      <c r="AR45" s="45">
        <f t="shared" si="9"/>
        <v>67497.009999999966</v>
      </c>
      <c r="AS45" s="575"/>
      <c r="AT45" s="657">
        <f>IF(ISERROR(C45/C$23),0,(C45/C$23))</f>
        <v>0.60303971900320641</v>
      </c>
      <c r="AU45" s="1"/>
      <c r="AV45" s="46">
        <f>IF(ISERROR(D45/D$23),0,(D45/D$23))</f>
        <v>0.16755973347532974</v>
      </c>
      <c r="AW45" s="46">
        <f>IF(ISERROR(G45/G$23),0,(G45/G$23))</f>
        <v>0.25488577440610471</v>
      </c>
      <c r="AX45" s="46">
        <f>IF(ISERROR(J45/J$23),0,(J45/J$23))</f>
        <v>0.30256461925201888</v>
      </c>
      <c r="AY45" s="46">
        <f>IF(ISERROR(M45/M$23),0,(M45/M$23))</f>
        <v>0.65792985888016742</v>
      </c>
      <c r="AZ45" s="46">
        <f>IF(ISERROR(P45/P$23),0,(P45/P$23))</f>
        <v>0.67907894147889603</v>
      </c>
      <c r="BA45" s="46">
        <f>IF(ISERROR(S45/S$23),0,(S45/S$23))</f>
        <v>0.68523588383529932</v>
      </c>
      <c r="BB45" s="46">
        <f>IF(ISERROR(V45/V$23),0,(V45/V$23))</f>
        <v>0.66599331893755731</v>
      </c>
      <c r="BC45" s="46">
        <f>IF(ISERROR(Y45/Y$23),0,(Y45/Y$23))</f>
        <v>0.67801228122334556</v>
      </c>
      <c r="BD45" s="46">
        <f>IF(ISERROR(AB45/AB$23),0,(AB45/AB$23))</f>
        <v>0.68812885212252195</v>
      </c>
      <c r="BE45" s="46">
        <f>IF(ISERROR(AE45/AE$23),0,(AE45/AE$23))</f>
        <v>0.69776030419633572</v>
      </c>
      <c r="BF45" s="46">
        <f>IF(ISERROR(AH45/AH$23),0,(AH45/AH$23))</f>
        <v>0.69859288883452675</v>
      </c>
      <c r="BG45" s="46">
        <f>IF(ISERROR(AK45/AK$23),0,(AK45/AK$23))</f>
        <v>0.68962974838707392</v>
      </c>
      <c r="BK45" s="682"/>
      <c r="BL45" s="682"/>
      <c r="BM45" s="682"/>
      <c r="BN45" s="682"/>
      <c r="BO45" s="682"/>
    </row>
    <row r="46" spans="1:67" ht="15" customHeight="1">
      <c r="A46" s="47"/>
      <c r="B46" s="48"/>
      <c r="C46" s="49">
        <f t="shared" si="0"/>
        <v>6.8653722050291766</v>
      </c>
      <c r="D46" s="49">
        <f>IF(ISERROR(D45/D23),"-",(D45/D23))</f>
        <v>0.16755973347532974</v>
      </c>
      <c r="E46" s="49">
        <f>IF(ISERROR(E45/E23),"-",(E45/E23))</f>
        <v>0.17142464733065532</v>
      </c>
      <c r="F46" s="49"/>
      <c r="G46" s="49">
        <f>IF(ISERROR(G45/G23),"-",(G45/G23))</f>
        <v>0.25488577440610471</v>
      </c>
      <c r="H46" s="49">
        <f>IF(ISERROR(H45/H23),"-",(H45/H23))</f>
        <v>0.15458380890342799</v>
      </c>
      <c r="I46" s="49"/>
      <c r="J46" s="49">
        <f>IF(ISERROR(J45/J23),"-",(J45/J23))</f>
        <v>0.30256461925201888</v>
      </c>
      <c r="K46" s="49">
        <f>IF(ISERROR(K45/K23),"-",(K45/K23))</f>
        <v>0.31599028522853451</v>
      </c>
      <c r="L46" s="49"/>
      <c r="M46" s="49">
        <f>IF(ISERROR(M45/M23),"-",(M45/M23))</f>
        <v>0.65792985888016742</v>
      </c>
      <c r="N46" s="49"/>
      <c r="O46" s="49"/>
      <c r="P46" s="49">
        <f>IF(ISERROR(P45/P23),"-",(P45/P23))</f>
        <v>0.67907894147889603</v>
      </c>
      <c r="Q46" s="49"/>
      <c r="R46" s="49"/>
      <c r="S46" s="49">
        <f>IF(ISERROR(S45/S23),"-",(S45/S23))</f>
        <v>0.68523588383529932</v>
      </c>
      <c r="T46" s="49"/>
      <c r="U46" s="49"/>
      <c r="V46" s="49">
        <f>IF(ISERROR(V45/V23),"-",(V45/V23))</f>
        <v>0.66599331893755731</v>
      </c>
      <c r="W46" s="49"/>
      <c r="X46" s="49"/>
      <c r="Y46" s="49">
        <f>IF(ISERROR(Y45/Y23),"-",(Y45/Y23))</f>
        <v>0.67801228122334556</v>
      </c>
      <c r="Z46" s="49"/>
      <c r="AA46" s="49"/>
      <c r="AB46" s="49">
        <f>IF(ISERROR(AB45/AB23),"-",(AB45/AB23))</f>
        <v>0.68812885212252195</v>
      </c>
      <c r="AC46" s="49"/>
      <c r="AD46" s="49"/>
      <c r="AE46" s="49">
        <f>IF(ISERROR(AE45/AE23),"-",(AE45/AE23))</f>
        <v>0.69776030419633572</v>
      </c>
      <c r="AF46" s="49"/>
      <c r="AG46" s="49"/>
      <c r="AH46" s="49">
        <f>IF(ISERROR(AH45/AH23),"-",(AH45/AH23))</f>
        <v>0.69859288883452675</v>
      </c>
      <c r="AI46" s="49"/>
      <c r="AJ46" s="49"/>
      <c r="AK46" s="49">
        <f>IF(ISERROR(AK45/AK23),"-",(AK45/AK23))</f>
        <v>0.68962974838707392</v>
      </c>
      <c r="AL46" s="49"/>
      <c r="AM46" s="49"/>
      <c r="AN46" s="576">
        <f>IF(ISERROR(AN45/AN23),"-",(AN45/AN23))</f>
        <v>0.60303971900320641</v>
      </c>
      <c r="AO46" s="576">
        <f>IF(ISERROR(AO45/AO23),"-",(AO45/AO23))</f>
        <v>0.2327753818541792</v>
      </c>
      <c r="AP46" s="49"/>
      <c r="AQ46" s="576">
        <f>IF(ISERROR(AQ45/AQ23),"-",(AQ45/AQ23))</f>
        <v>0.60303971900320641</v>
      </c>
      <c r="AR46" s="576">
        <f t="shared" si="9"/>
        <v>7.7591793951393068E-2</v>
      </c>
      <c r="AS46" s="576"/>
      <c r="AT46" s="576"/>
      <c r="AU46" s="1"/>
      <c r="AV46" s="30"/>
      <c r="AW46" s="30"/>
      <c r="AX46" s="30"/>
      <c r="AY46" s="30"/>
      <c r="AZ46" s="30"/>
      <c r="BA46" s="30"/>
      <c r="BB46" s="30"/>
      <c r="BC46" s="30"/>
      <c r="BD46" s="30"/>
      <c r="BE46" s="30"/>
      <c r="BF46" s="30"/>
      <c r="BG46" s="30"/>
      <c r="BK46" s="682"/>
      <c r="BL46" s="682"/>
      <c r="BM46" s="682"/>
      <c r="BN46" s="682"/>
      <c r="BO46" s="682"/>
    </row>
    <row r="47" spans="1:67" ht="15" customHeight="1">
      <c r="AN47" s="571"/>
      <c r="AO47" s="571"/>
      <c r="AQ47" s="571"/>
      <c r="AR47" s="571"/>
      <c r="AT47" s="591"/>
      <c r="AU47" s="1"/>
      <c r="BK47" s="682"/>
      <c r="BL47" s="682"/>
      <c r="BM47" s="682"/>
      <c r="BN47" s="682"/>
      <c r="BO47" s="682"/>
    </row>
    <row r="48" spans="1:67" ht="15.9" customHeight="1" thickBot="1">
      <c r="A48" s="35" t="s">
        <v>35</v>
      </c>
      <c r="B48" s="36"/>
      <c r="C48" s="37">
        <f t="shared" si="0"/>
        <v>-486650.49516732275</v>
      </c>
      <c r="D48" s="38">
        <f t="shared" ref="D48:AK48" si="30">SUM(D49:D52)</f>
        <v>-39070.984983126873</v>
      </c>
      <c r="E48" s="38">
        <f t="shared" si="30"/>
        <v>-30535.35</v>
      </c>
      <c r="F48" s="569"/>
      <c r="G48" s="38">
        <f t="shared" si="30"/>
        <v>-33066.75</v>
      </c>
      <c r="H48" s="38">
        <f t="shared" si="30"/>
        <v>-23652.510000000002</v>
      </c>
      <c r="I48" s="569"/>
      <c r="J48" s="38">
        <f t="shared" si="30"/>
        <v>-36764.5</v>
      </c>
      <c r="K48" s="38">
        <f t="shared" si="30"/>
        <v>-44271.520000000004</v>
      </c>
      <c r="L48" s="569"/>
      <c r="M48" s="38">
        <f t="shared" si="30"/>
        <v>-38983.15</v>
      </c>
      <c r="N48" s="503"/>
      <c r="O48" s="569"/>
      <c r="P48" s="38">
        <f t="shared" si="30"/>
        <v>-41423.665000000001</v>
      </c>
      <c r="Q48" s="503"/>
      <c r="R48" s="569"/>
      <c r="S48" s="38">
        <f t="shared" si="30"/>
        <v>-42229.034950000001</v>
      </c>
      <c r="T48" s="503"/>
      <c r="U48" s="569"/>
      <c r="V48" s="38">
        <f t="shared" si="30"/>
        <v>-40016.952153999999</v>
      </c>
      <c r="W48" s="503"/>
      <c r="X48" s="569"/>
      <c r="Y48" s="38">
        <f t="shared" si="30"/>
        <v>-41288.899761699999</v>
      </c>
      <c r="Z48" s="503"/>
      <c r="AA48" s="569"/>
      <c r="AB48" s="38">
        <f t="shared" si="30"/>
        <v>-42624.444749785005</v>
      </c>
      <c r="AC48" s="503"/>
      <c r="AD48" s="569"/>
      <c r="AE48" s="38">
        <f t="shared" si="30"/>
        <v>-44026.766987274255</v>
      </c>
      <c r="AF48" s="503"/>
      <c r="AG48" s="569"/>
      <c r="AH48" s="38">
        <f t="shared" si="30"/>
        <v>-44321.254657146987</v>
      </c>
      <c r="AI48" s="503"/>
      <c r="AJ48" s="569"/>
      <c r="AK48" s="38">
        <f t="shared" si="30"/>
        <v>-42834.091924289649</v>
      </c>
      <c r="AL48" s="503"/>
      <c r="AM48" s="569"/>
      <c r="AN48" s="583">
        <f t="shared" ref="AN48:AO51" si="31">SUM(D48,G48,J48,M48,P48,S48,V48,Y48,AB48,AE48,AH48,AK48)</f>
        <v>-486650.49516732275</v>
      </c>
      <c r="AO48" s="583">
        <f t="shared" si="31"/>
        <v>-98459.38</v>
      </c>
      <c r="AP48" s="569"/>
      <c r="AQ48" s="583">
        <f t="shared" ref="AQ48:AQ54" si="32">AN48/12</f>
        <v>-40554.207930610231</v>
      </c>
      <c r="AR48" s="583">
        <f t="shared" ref="AR48:AR64" si="33">AO48/$AT$12</f>
        <v>-32819.793333333335</v>
      </c>
      <c r="AS48" s="662"/>
      <c r="AT48" s="593">
        <f>SUM(AT49:AT52)</f>
        <v>-8.540084921929729E-2</v>
      </c>
      <c r="AU48" s="1"/>
      <c r="AV48" s="39">
        <f t="shared" ref="AV48:BG48" si="34">SUM(AV49:AV52)</f>
        <v>-0.13561605339509503</v>
      </c>
      <c r="AW48" s="39">
        <f t="shared" si="34"/>
        <v>-9.4992099971272614E-2</v>
      </c>
      <c r="AX48" s="39">
        <f t="shared" si="34"/>
        <v>-8.83549627493391E-2</v>
      </c>
      <c r="AY48" s="39">
        <f t="shared" si="34"/>
        <v>-8.4727559226255161E-2</v>
      </c>
      <c r="AZ48" s="39">
        <f t="shared" si="34"/>
        <v>-8.1816442820462187E-2</v>
      </c>
      <c r="BA48" s="39">
        <f t="shared" si="34"/>
        <v>-8.0968955662587772E-2</v>
      </c>
      <c r="BB48" s="39">
        <f t="shared" si="34"/>
        <v>-8.3775253513762374E-2</v>
      </c>
      <c r="BC48" s="39">
        <f t="shared" si="34"/>
        <v>-8.1963265840082261E-2</v>
      </c>
      <c r="BD48" s="39">
        <f t="shared" si="34"/>
        <v>-8.0570746075809815E-2</v>
      </c>
      <c r="BE48" s="39">
        <f t="shared" si="34"/>
        <v>-7.9245001660523756E-2</v>
      </c>
      <c r="BF48" s="39">
        <f t="shared" si="34"/>
        <v>-7.9265039746524962E-2</v>
      </c>
      <c r="BG48" s="39">
        <f t="shared" si="34"/>
        <v>-8.036415159499799E-2</v>
      </c>
      <c r="BK48" s="682"/>
      <c r="BL48" s="682"/>
      <c r="BM48" s="682"/>
      <c r="BN48" s="682"/>
      <c r="BO48" s="682"/>
    </row>
    <row r="49" spans="1:67" ht="15" customHeight="1">
      <c r="A49" s="40" t="s">
        <v>36</v>
      </c>
      <c r="B49" s="32"/>
      <c r="C49" s="33">
        <f t="shared" si="0"/>
        <v>-217611.09794106649</v>
      </c>
      <c r="D49" s="22">
        <f>'04 -Base Orçado 2026'!E94</f>
        <v>-18105.064371237571</v>
      </c>
      <c r="E49" s="22">
        <f>'01 Base Realizado'!D97</f>
        <v>-15510.2</v>
      </c>
      <c r="F49" s="22"/>
      <c r="G49" s="22">
        <f>'04 -Base Orçado 2026'!F94</f>
        <v>-17098</v>
      </c>
      <c r="H49" s="22">
        <f>'01 Base Realizado'!F97</f>
        <v>-15131.34</v>
      </c>
      <c r="I49" s="22"/>
      <c r="J49" s="22">
        <f>'04 -Base Orçado 2026'!G94</f>
        <v>-17602</v>
      </c>
      <c r="K49" s="22">
        <f>'01 Base Realizado'!H97</f>
        <v>-15093.36</v>
      </c>
      <c r="L49" s="22"/>
      <c r="M49" s="22">
        <f>'04 -Base Orçado 2026'!H94</f>
        <v>-17904.400000000001</v>
      </c>
      <c r="N49" s="22"/>
      <c r="O49" s="22"/>
      <c r="P49" s="22">
        <f>'04 -Base Orçado 2026'!I94</f>
        <v>-18237.04</v>
      </c>
      <c r="Q49" s="22"/>
      <c r="R49" s="22"/>
      <c r="S49" s="22">
        <f>'04 -Base Orçado 2026'!J94</f>
        <v>-18346.8112</v>
      </c>
      <c r="T49" s="22"/>
      <c r="U49" s="22"/>
      <c r="V49" s="22">
        <f>'04 -Base Orçado 2026'!K94</f>
        <v>-18045.306303999998</v>
      </c>
      <c r="W49" s="22"/>
      <c r="X49" s="22"/>
      <c r="Y49" s="22">
        <f>'04 -Base Orçado 2026'!L94</f>
        <v>-18218.671619200002</v>
      </c>
      <c r="Z49" s="22"/>
      <c r="AA49" s="22"/>
      <c r="AB49" s="22">
        <f>'04 -Base Orçado 2026'!M94</f>
        <v>-18400.705200160002</v>
      </c>
      <c r="AC49" s="22"/>
      <c r="AD49" s="22"/>
      <c r="AE49" s="22">
        <f>'04 -Base Orçado 2026'!N94</f>
        <v>-18591.840460168001</v>
      </c>
      <c r="AF49" s="22"/>
      <c r="AG49" s="22"/>
      <c r="AH49" s="22">
        <f>'04 -Base Orçado 2026'!O94</f>
        <v>-18631.978864769677</v>
      </c>
      <c r="AI49" s="22"/>
      <c r="AJ49" s="22"/>
      <c r="AK49" s="22">
        <f>'04 -Base Orçado 2026'!P94</f>
        <v>-18429.279921531197</v>
      </c>
      <c r="AL49" s="22"/>
      <c r="AM49" s="22"/>
      <c r="AN49" s="581">
        <f t="shared" si="31"/>
        <v>-217611.09794106649</v>
      </c>
      <c r="AO49" s="581">
        <f t="shared" si="31"/>
        <v>-45734.9</v>
      </c>
      <c r="AP49" s="22"/>
      <c r="AQ49" s="581">
        <f t="shared" si="32"/>
        <v>-18134.258161755541</v>
      </c>
      <c r="AR49" s="581">
        <f t="shared" si="33"/>
        <v>-15244.966666666667</v>
      </c>
      <c r="AS49" s="581"/>
      <c r="AT49" s="592">
        <f>IF(ISERROR(C49/C$23),0,(C49/C$23))</f>
        <v>-3.818792490352043E-2</v>
      </c>
      <c r="AU49" s="1"/>
      <c r="AV49" s="30">
        <f>IF(ISERROR(D49/D$23),0,(D49/D$23))</f>
        <v>-6.2842986363198794E-2</v>
      </c>
      <c r="AW49" s="30">
        <f>IF(ISERROR(G49/G$23),0,(G49/G$23))</f>
        <v>-4.9118069520252799E-2</v>
      </c>
      <c r="AX49" s="30">
        <f>IF(ISERROR(J49/J$23),0,(J49/J$23))</f>
        <v>-4.2302331170391734E-2</v>
      </c>
      <c r="AY49" s="30">
        <f>IF(ISERROR(M49/M$23),0,(M49/M$23))</f>
        <v>-3.8914149098022169E-2</v>
      </c>
      <c r="AZ49" s="30">
        <f>IF(ISERROR(P49/P$23),0,(P49/P$23))</f>
        <v>-3.6020225162946874E-2</v>
      </c>
      <c r="BA49" s="30">
        <f>IF(ISERROR(S49/S$23),0,(S49/S$23))</f>
        <v>-3.5177743094568836E-2</v>
      </c>
      <c r="BB49" s="30">
        <f>IF(ISERROR(V49/V$23),0,(V49/V$23))</f>
        <v>-3.7777742406101343E-2</v>
      </c>
      <c r="BC49" s="30">
        <f>IF(ISERROR(Y49/Y$23),0,(Y49/Y$23))</f>
        <v>-3.6166181075205507E-2</v>
      </c>
      <c r="BD49" s="30">
        <f>IF(ISERROR(AB49/AB$23),0,(AB49/AB$23))</f>
        <v>-3.4781885253893016E-2</v>
      </c>
      <c r="BE49" s="30">
        <f>IF(ISERROR(AE49/AE$23),0,(AE49/AE$23))</f>
        <v>-3.3463970419723529E-2</v>
      </c>
      <c r="BF49" s="30">
        <f>IF(ISERROR(AH49/AH$23),0,(AH49/AH$23))</f>
        <v>-3.3321812676488184E-2</v>
      </c>
      <c r="BG49" s="30">
        <f>IF(ISERROR(AK49/AK$23),0,(AK49/AK$23))</f>
        <v>-3.4576510878726832E-2</v>
      </c>
      <c r="BH49" s="682">
        <f>D49/$D$23</f>
        <v>-6.2842986363198794E-2</v>
      </c>
      <c r="BI49" s="682">
        <f>E49/$E$23</f>
        <v>-7.3454734304959773E-2</v>
      </c>
      <c r="BJ49" s="682"/>
      <c r="BK49" s="682">
        <f>G49/$G$23</f>
        <v>-4.9118069520252799E-2</v>
      </c>
      <c r="BL49" s="682">
        <f>H49/$H$23</f>
        <v>-5.8340136830784053E-2</v>
      </c>
      <c r="BM49" s="682"/>
      <c r="BN49" s="682">
        <f>J49/$J$23</f>
        <v>-4.2302331170391734E-2</v>
      </c>
      <c r="BO49" s="682">
        <f>K49/$K$23</f>
        <v>-3.7791835625836448E-2</v>
      </c>
    </row>
    <row r="50" spans="1:67" ht="17.25" customHeight="1">
      <c r="A50" s="40" t="s">
        <v>37</v>
      </c>
      <c r="B50" s="32"/>
      <c r="C50" s="33">
        <f t="shared" si="0"/>
        <v>-176482.72715284294</v>
      </c>
      <c r="D50" s="22">
        <f>'04 -Base Orçado 2026'!E106</f>
        <v>-13365.920611889302</v>
      </c>
      <c r="E50" s="22">
        <f>'01 Base Realizado'!D112</f>
        <v>-8500</v>
      </c>
      <c r="F50" s="22"/>
      <c r="G50" s="22">
        <f>'04 -Base Orçado 2026'!F106</f>
        <v>-10500</v>
      </c>
      <c r="H50" s="22">
        <f>'01 Base Realizado'!F112</f>
        <v>-1500</v>
      </c>
      <c r="I50" s="22"/>
      <c r="J50" s="22">
        <f>'04 -Base Orçado 2026'!G106</f>
        <v>-12600</v>
      </c>
      <c r="K50" s="22">
        <f>'01 Base Realizado'!H112</f>
        <v>-19080</v>
      </c>
      <c r="L50" s="22"/>
      <c r="M50" s="22">
        <f>'04 -Base Orçado 2026'!H106</f>
        <v>-13860</v>
      </c>
      <c r="N50" s="22"/>
      <c r="O50" s="22"/>
      <c r="P50" s="22">
        <f>'04 -Base Orçado 2026'!I106</f>
        <v>-15246</v>
      </c>
      <c r="Q50" s="22"/>
      <c r="R50" s="22"/>
      <c r="S50" s="22">
        <f>'04 -Base Orçado 2026'!J106</f>
        <v>-15703.38</v>
      </c>
      <c r="T50" s="22"/>
      <c r="U50" s="22"/>
      <c r="V50" s="22">
        <f>'04 -Base Orçado 2026'!K106</f>
        <v>-14447.1096</v>
      </c>
      <c r="W50" s="22"/>
      <c r="X50" s="22"/>
      <c r="Y50" s="22">
        <f>'04 -Base Orçado 2026'!L106</f>
        <v>-15169.465079999998</v>
      </c>
      <c r="Z50" s="22"/>
      <c r="AA50" s="22"/>
      <c r="AB50" s="22">
        <f>'04 -Base Orçado 2026'!M106</f>
        <v>-15927.938334</v>
      </c>
      <c r="AC50" s="22"/>
      <c r="AD50" s="22"/>
      <c r="AE50" s="22">
        <f>'04 -Base Orçado 2026'!N106</f>
        <v>-16724.335250700002</v>
      </c>
      <c r="AF50" s="22"/>
      <c r="AG50" s="22"/>
      <c r="AH50" s="22">
        <f>'04 -Base Orçado 2026'!O106</f>
        <v>-16891.578603206995</v>
      </c>
      <c r="AI50" s="22"/>
      <c r="AJ50" s="22"/>
      <c r="AK50" s="22">
        <f>'04 -Base Orçado 2026'!P106</f>
        <v>-16046.999673046648</v>
      </c>
      <c r="AL50" s="22"/>
      <c r="AM50" s="22"/>
      <c r="AN50" s="581">
        <f t="shared" si="31"/>
        <v>-176482.72715284294</v>
      </c>
      <c r="AO50" s="581">
        <f t="shared" si="31"/>
        <v>-29080</v>
      </c>
      <c r="AP50" s="22"/>
      <c r="AQ50" s="581">
        <f t="shared" si="32"/>
        <v>-14706.893929403579</v>
      </c>
      <c r="AR50" s="581">
        <f t="shared" si="33"/>
        <v>-9693.3333333333339</v>
      </c>
      <c r="AS50" s="581"/>
      <c r="AT50" s="588">
        <f>IF(ISERROR(C50/C$23),0,(C50/C$23))</f>
        <v>-3.0970429334934234E-2</v>
      </c>
      <c r="AU50" s="1"/>
      <c r="AV50" s="30">
        <f>IF(ISERROR(D50/D$23),0,(D50/D$23))</f>
        <v>-4.6393337771222842E-2</v>
      </c>
      <c r="AW50" s="30">
        <f>IF(ISERROR(G50/G$23),0,(G50/G$23))</f>
        <v>-3.0163746049985635E-2</v>
      </c>
      <c r="AX50" s="30">
        <f>IF(ISERROR(J50/J$23),0,(J50/J$23))</f>
        <v>-3.028118240807498E-2</v>
      </c>
      <c r="AY50" s="30">
        <f>IF(ISERROR(M50/M$23),0,(M50/M$23))</f>
        <v>-3.0123886111714845E-2</v>
      </c>
      <c r="AZ50" s="30">
        <f>IF(ISERROR(P50/P$23),0,(P50/P$23))</f>
        <v>-3.0112581473434721E-2</v>
      </c>
      <c r="BA50" s="30">
        <f>IF(ISERROR(S50/S$23),0,(S50/S$23))</f>
        <v>-3.0109290455683679E-2</v>
      </c>
      <c r="BB50" s="30">
        <f>IF(ISERROR(V50/V$23),0,(V50/V$23))</f>
        <v>-3.0244938810516844E-2</v>
      </c>
      <c r="BC50" s="30">
        <f>IF(ISERROR(Y50/Y$23),0,(Y50/Y$23))</f>
        <v>-3.0113151626220334E-2</v>
      </c>
      <c r="BD50" s="30">
        <f>IF(ISERROR(AB50/AB$23),0,(AB50/AB$23))</f>
        <v>-3.0107744102082275E-2</v>
      </c>
      <c r="BE50" s="30">
        <f>IF(ISERROR(AE50/AE$23),0,(AE50/AE$23))</f>
        <v>-3.0102595884361791E-2</v>
      </c>
      <c r="BF50" s="30">
        <f>IF(ISERROR(AH50/AH$23),0,(AH50/AH$23))</f>
        <v>-3.0209245196736501E-2</v>
      </c>
      <c r="BG50" s="30">
        <f>IF(ISERROR(AK50/AK$23),0,(AK50/AK$23))</f>
        <v>-3.0106941840835833E-2</v>
      </c>
      <c r="BH50" s="682">
        <f>D50/$D$23</f>
        <v>-4.6393337771222842E-2</v>
      </c>
      <c r="BI50" s="682">
        <f>E50/$E$23</f>
        <v>-4.0255138011899137E-2</v>
      </c>
      <c r="BJ50" s="682"/>
      <c r="BK50" s="682">
        <f>G50/$G$23</f>
        <v>-3.0163746049985635E-2</v>
      </c>
      <c r="BL50" s="682">
        <f>H50/$H$23</f>
        <v>-5.7833744563387038E-3</v>
      </c>
      <c r="BM50" s="682"/>
      <c r="BN50" s="682">
        <f>J50/$J$23</f>
        <v>-3.028118240807498E-2</v>
      </c>
      <c r="BO50" s="682">
        <f>K50/$K$23</f>
        <v>-4.7773870347024086E-2</v>
      </c>
    </row>
    <row r="51" spans="1:67" ht="15" customHeight="1">
      <c r="A51" s="40" t="s">
        <v>797</v>
      </c>
      <c r="B51" s="32"/>
      <c r="C51" s="33">
        <f t="shared" si="0"/>
        <v>-92556.670073413363</v>
      </c>
      <c r="D51" s="680">
        <f>'04 -Base Orçado 2026'!E109</f>
        <v>-7600</v>
      </c>
      <c r="E51" s="680">
        <f>'01 Base Realizado'!D116</f>
        <v>-6525.15</v>
      </c>
      <c r="F51" s="22"/>
      <c r="G51" s="22">
        <f>'04 -Base Orçado 2026'!F109</f>
        <v>-5468.75</v>
      </c>
      <c r="H51" s="22">
        <f>'01 Base Realizado'!F116</f>
        <v>-7021.17</v>
      </c>
      <c r="I51" s="22"/>
      <c r="J51" s="22">
        <f>'04 -Base Orçado 2026'!G109</f>
        <v>-6562.5000000000009</v>
      </c>
      <c r="K51" s="22">
        <f>'01 Base Realizado'!H116</f>
        <v>-10098.16</v>
      </c>
      <c r="L51" s="22"/>
      <c r="M51" s="22">
        <f>'04 -Base Orçado 2026'!H109</f>
        <v>-7218.7500000000009</v>
      </c>
      <c r="N51" s="22"/>
      <c r="O51" s="22"/>
      <c r="P51" s="22">
        <f>'04 -Base Orçado 2026'!I109</f>
        <v>-7940.6250000000009</v>
      </c>
      <c r="Q51" s="22"/>
      <c r="R51" s="22"/>
      <c r="S51" s="22">
        <f>'04 -Base Orçado 2026'!J109</f>
        <v>-8178.84375</v>
      </c>
      <c r="T51" s="22"/>
      <c r="U51" s="22"/>
      <c r="V51" s="22">
        <f>'04 -Base Orçado 2026'!K109</f>
        <v>-7524.5362500000001</v>
      </c>
      <c r="W51" s="22"/>
      <c r="X51" s="22"/>
      <c r="Y51" s="22">
        <f>'04 -Base Orçado 2026'!L109</f>
        <v>-7900.7630625000002</v>
      </c>
      <c r="Z51" s="22"/>
      <c r="AA51" s="22"/>
      <c r="AB51" s="22">
        <f>'04 -Base Orçado 2026'!M109</f>
        <v>-8295.8012156250006</v>
      </c>
      <c r="AC51" s="22"/>
      <c r="AD51" s="22"/>
      <c r="AE51" s="22">
        <f>'04 -Base Orçado 2026'!N109</f>
        <v>-8710.5912764062505</v>
      </c>
      <c r="AF51" s="22"/>
      <c r="AG51" s="22"/>
      <c r="AH51" s="22">
        <f>'04 -Base Orçado 2026'!O109</f>
        <v>-8797.6971891703124</v>
      </c>
      <c r="AI51" s="22"/>
      <c r="AJ51" s="22"/>
      <c r="AK51" s="22">
        <f>'04 -Base Orçado 2026'!P109</f>
        <v>-8357.8123297117963</v>
      </c>
      <c r="AL51" s="22"/>
      <c r="AM51" s="22"/>
      <c r="AN51" s="581">
        <f t="shared" si="31"/>
        <v>-92556.670073413363</v>
      </c>
      <c r="AO51" s="581">
        <f t="shared" si="31"/>
        <v>-23644.48</v>
      </c>
      <c r="AP51" s="22"/>
      <c r="AQ51" s="581">
        <f t="shared" si="32"/>
        <v>-7713.0558394511136</v>
      </c>
      <c r="AR51" s="581">
        <f t="shared" si="33"/>
        <v>-7881.4933333333329</v>
      </c>
      <c r="AS51" s="581"/>
      <c r="AT51" s="592">
        <f>IF(ISERROR(C51/C$23),0,(C51/C$23))</f>
        <v>-1.6242494980842629E-2</v>
      </c>
      <c r="AU51" s="1"/>
      <c r="AV51" s="30">
        <f>IF(ISERROR(D51/D$23),0,(D51/D$23))</f>
        <v>-2.6379729260673376E-2</v>
      </c>
      <c r="AW51" s="30">
        <f>IF(ISERROR(G51/G$23),0,(G51/G$23))</f>
        <v>-1.5710284401034186E-2</v>
      </c>
      <c r="AX51" s="30">
        <f>IF(ISERROR(J51/J$23),0,(J51/J$23))</f>
        <v>-1.5771449170872389E-2</v>
      </c>
      <c r="AY51" s="30">
        <f>IF(ISERROR(M51/M$23),0,(M51/M$23))</f>
        <v>-1.5689524016518151E-2</v>
      </c>
      <c r="AZ51" s="30">
        <f>IF(ISERROR(P51/P$23),0,(P51/P$23))</f>
        <v>-1.5683636184080585E-2</v>
      </c>
      <c r="BA51" s="30">
        <f>IF(ISERROR(S51/S$23),0,(S51/S$23))</f>
        <v>-1.568192211233525E-2</v>
      </c>
      <c r="BB51" s="30">
        <f>IF(ISERROR(V51/V$23),0,(V51/V$23))</f>
        <v>-1.5752572297144191E-2</v>
      </c>
      <c r="BC51" s="30">
        <f>IF(ISERROR(Y51/Y$23),0,(Y51/Y$23))</f>
        <v>-1.5683933138656424E-2</v>
      </c>
      <c r="BD51" s="30">
        <f>IF(ISERROR(AB51/AB$23),0,(AB51/AB$23))</f>
        <v>-1.568111671983452E-2</v>
      </c>
      <c r="BE51" s="30">
        <f>IF(ISERROR(AE51/AE$23),0,(AE51/AE$23))</f>
        <v>-1.5678435356438432E-2</v>
      </c>
      <c r="BF51" s="30">
        <f>IF(ISERROR(AH51/AH$23),0,(AH51/AH$23))</f>
        <v>-1.5733981873300266E-2</v>
      </c>
      <c r="BG51" s="30">
        <f>IF(ISERROR(AK51/AK$23),0,(AK51/AK$23))</f>
        <v>-1.5680698875435332E-2</v>
      </c>
      <c r="BH51" s="682">
        <f>D51/$D$23</f>
        <v>-2.6379729260673376E-2</v>
      </c>
      <c r="BI51" s="682">
        <f>E51/$E$23</f>
        <v>-3.0902448682158076E-2</v>
      </c>
      <c r="BJ51" s="682"/>
      <c r="BK51" s="682">
        <f>G51/$G$23</f>
        <v>-1.5710284401034186E-2</v>
      </c>
      <c r="BL51" s="682">
        <f>H51/$H$23</f>
        <v>-2.7070703487741078E-2</v>
      </c>
      <c r="BM51" s="682"/>
      <c r="BN51" s="682">
        <f>J51/$J$23</f>
        <v>-1.5771449170872389E-2</v>
      </c>
      <c r="BO51" s="682">
        <f>K51/$K$23</f>
        <v>-2.52844961521753E-2</v>
      </c>
    </row>
    <row r="52" spans="1:67" ht="6" hidden="1" customHeight="1">
      <c r="A52" s="31" t="s">
        <v>39</v>
      </c>
      <c r="B52" s="32"/>
      <c r="C52" s="33">
        <f t="shared" si="0"/>
        <v>0</v>
      </c>
      <c r="D52" s="22">
        <v>0</v>
      </c>
      <c r="E52" s="22"/>
      <c r="F52" s="22"/>
      <c r="G52" s="22">
        <v>0</v>
      </c>
      <c r="H52" s="22"/>
      <c r="I52" s="22"/>
      <c r="J52" s="22">
        <v>0</v>
      </c>
      <c r="K52" s="22"/>
      <c r="L52" s="22"/>
      <c r="M52" s="22">
        <v>0</v>
      </c>
      <c r="N52" s="22"/>
      <c r="O52" s="22"/>
      <c r="P52" s="22">
        <v>0</v>
      </c>
      <c r="Q52" s="22"/>
      <c r="R52" s="22"/>
      <c r="S52" s="22">
        <v>0</v>
      </c>
      <c r="T52" s="22"/>
      <c r="U52" s="22"/>
      <c r="V52" s="22">
        <v>0</v>
      </c>
      <c r="W52" s="22"/>
      <c r="X52" s="22"/>
      <c r="Y52" s="22">
        <v>0</v>
      </c>
      <c r="Z52" s="22"/>
      <c r="AA52" s="22"/>
      <c r="AB52" s="22">
        <v>0</v>
      </c>
      <c r="AC52" s="22"/>
      <c r="AD52" s="22"/>
      <c r="AE52" s="22">
        <v>0</v>
      </c>
      <c r="AF52" s="22"/>
      <c r="AG52" s="22"/>
      <c r="AH52" s="22">
        <v>0</v>
      </c>
      <c r="AI52" s="22"/>
      <c r="AJ52" s="22"/>
      <c r="AK52" s="22">
        <v>0</v>
      </c>
      <c r="AL52" s="22"/>
      <c r="AM52" s="22"/>
      <c r="AN52" s="581">
        <f>SUM(D52:AK52)</f>
        <v>0</v>
      </c>
      <c r="AO52" s="581"/>
      <c r="AP52" s="22"/>
      <c r="AQ52" s="581">
        <f t="shared" si="32"/>
        <v>0</v>
      </c>
      <c r="AR52" s="581">
        <f t="shared" si="33"/>
        <v>0</v>
      </c>
      <c r="AS52" s="581"/>
      <c r="AT52" s="592">
        <f>IF(ISERROR(C52/C$23),0,(C52/C$23))</f>
        <v>0</v>
      </c>
      <c r="AU52" s="1"/>
      <c r="AV52" s="30">
        <f>IF(ISERROR(D52/D$23),0,(D52/D$23))</f>
        <v>0</v>
      </c>
      <c r="AW52" s="30">
        <f>IF(ISERROR(G52/G$23),0,(G52/G$23))</f>
        <v>0</v>
      </c>
      <c r="AX52" s="30">
        <f>IF(ISERROR(J52/J$23),0,(J52/J$23))</f>
        <v>0</v>
      </c>
      <c r="AY52" s="30">
        <f>IF(ISERROR(M52/M$23),0,(M52/M$23))</f>
        <v>0</v>
      </c>
      <c r="AZ52" s="30">
        <f>IF(ISERROR(P52/P$23),0,(P52/P$23))</f>
        <v>0</v>
      </c>
      <c r="BA52" s="30">
        <f>IF(ISERROR(S52/S$23),0,(S52/S$23))</f>
        <v>0</v>
      </c>
      <c r="BB52" s="30">
        <f>IF(ISERROR(V52/V$23),0,(V52/V$23))</f>
        <v>0</v>
      </c>
      <c r="BC52" s="30">
        <f>IF(ISERROR(Y52/Y$23),0,(Y52/Y$23))</f>
        <v>0</v>
      </c>
      <c r="BD52" s="30">
        <f>IF(ISERROR(AB52/AB$23),0,(AB52/AB$23))</f>
        <v>0</v>
      </c>
      <c r="BE52" s="30">
        <f>IF(ISERROR(AE52/AE$23),0,(AE52/AE$23))</f>
        <v>0</v>
      </c>
      <c r="BF52" s="30">
        <f>IF(ISERROR(AH52/AH$23),0,(AH52/AH$23))</f>
        <v>0</v>
      </c>
      <c r="BG52" s="30">
        <f>IF(ISERROR(AK52/AK$23),0,(AK52/AK$23))</f>
        <v>0</v>
      </c>
    </row>
    <row r="53" spans="1:67" ht="6.75" customHeight="1">
      <c r="A53" s="31"/>
      <c r="B53" s="32"/>
      <c r="C53" s="33">
        <f t="shared" si="0"/>
        <v>0</v>
      </c>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581">
        <f>SUM(D53:AK53)</f>
        <v>0</v>
      </c>
      <c r="AO53" s="581"/>
      <c r="AP53" s="22"/>
      <c r="AQ53" s="581">
        <f t="shared" si="32"/>
        <v>0</v>
      </c>
      <c r="AR53" s="581">
        <f t="shared" si="33"/>
        <v>0</v>
      </c>
      <c r="AS53" s="581"/>
      <c r="AT53" s="592"/>
      <c r="AU53" s="1"/>
      <c r="AV53" s="30"/>
      <c r="AW53" s="30"/>
      <c r="AX53" s="30"/>
      <c r="AY53" s="30"/>
      <c r="AZ53" s="30"/>
      <c r="BA53" s="30"/>
      <c r="BB53" s="30"/>
      <c r="BC53" s="30"/>
      <c r="BD53" s="30"/>
      <c r="BE53" s="30"/>
      <c r="BF53" s="30"/>
      <c r="BG53" s="30"/>
    </row>
    <row r="54" spans="1:67" ht="16.5" customHeight="1">
      <c r="A54" s="338" t="s">
        <v>49</v>
      </c>
      <c r="B54" s="7"/>
      <c r="C54" s="11">
        <f t="shared" si="0"/>
        <v>2949727.2521415506</v>
      </c>
      <c r="D54" s="12">
        <f t="shared" ref="D54:AK54" si="35">D45+D48</f>
        <v>9202.9742311156224</v>
      </c>
      <c r="E54" s="12">
        <f t="shared" si="35"/>
        <v>5661.5076999999073</v>
      </c>
      <c r="F54" s="12"/>
      <c r="G54" s="12">
        <f t="shared" si="35"/>
        <v>55658.988070765045</v>
      </c>
      <c r="H54" s="12">
        <f t="shared" ref="H54" si="36">H45+H48</f>
        <v>16440.988200000029</v>
      </c>
      <c r="I54" s="12"/>
      <c r="J54" s="12">
        <f t="shared" si="35"/>
        <v>89132.638070765068</v>
      </c>
      <c r="K54" s="12">
        <f t="shared" si="35"/>
        <v>81929.154099999942</v>
      </c>
      <c r="L54" s="12"/>
      <c r="M54" s="12">
        <f t="shared" si="35"/>
        <v>263730.378070765</v>
      </c>
      <c r="N54" s="12"/>
      <c r="O54" s="12"/>
      <c r="P54" s="12">
        <f t="shared" si="35"/>
        <v>302394.00307076506</v>
      </c>
      <c r="Q54" s="12"/>
      <c r="R54" s="12"/>
      <c r="S54" s="12">
        <f t="shared" si="35"/>
        <v>315152.99932076503</v>
      </c>
      <c r="T54" s="12"/>
      <c r="U54" s="12"/>
      <c r="V54" s="12">
        <f t="shared" si="35"/>
        <v>278108.28962076508</v>
      </c>
      <c r="W54" s="12"/>
      <c r="X54" s="12"/>
      <c r="Y54" s="12">
        <f t="shared" si="35"/>
        <v>300258.99769826495</v>
      </c>
      <c r="Z54" s="12"/>
      <c r="AA54" s="12"/>
      <c r="AB54" s="12">
        <f t="shared" si="35"/>
        <v>321417.24117964006</v>
      </c>
      <c r="AC54" s="12"/>
      <c r="AD54" s="12"/>
      <c r="AE54" s="12">
        <f t="shared" si="35"/>
        <v>343633.39683508384</v>
      </c>
      <c r="AF54" s="12"/>
      <c r="AG54" s="12"/>
      <c r="AH54" s="12">
        <f t="shared" si="35"/>
        <v>346298.7895227269</v>
      </c>
      <c r="AI54" s="12"/>
      <c r="AJ54" s="12"/>
      <c r="AK54" s="12">
        <f t="shared" si="35"/>
        <v>324738.55645012885</v>
      </c>
      <c r="AL54" s="12"/>
      <c r="AM54" s="12"/>
      <c r="AN54" s="579">
        <f>SUM(D54,G54,J54,M54,P54,S54,V54,Y54,AB54,AE54,AH54,AK54)</f>
        <v>2949727.2521415506</v>
      </c>
      <c r="AO54" s="579">
        <f>SUM(E54,H54,K54,N54,Q54,T54,W54,Z54,AC54,AF54,AI54,AL54)</f>
        <v>104031.64999999988</v>
      </c>
      <c r="AP54" s="12"/>
      <c r="AQ54" s="579">
        <f t="shared" si="32"/>
        <v>245810.60434512922</v>
      </c>
      <c r="AR54" s="579">
        <f t="shared" si="33"/>
        <v>34677.216666666623</v>
      </c>
      <c r="AS54" s="579"/>
      <c r="AT54" s="588">
        <f>IF(ISERROR(C54/C$23),0,(C54/C$23))</f>
        <v>0.51763886978390916</v>
      </c>
      <c r="AU54" s="1"/>
      <c r="AV54" s="28">
        <f>IF(ISERROR(D54/D$23),0,(D54/D$23))</f>
        <v>3.1943680080234717E-2</v>
      </c>
      <c r="AW54" s="28">
        <f>IF(ISERROR(G54/G$23),0,(G54/G$23))</f>
        <v>0.15989367443483207</v>
      </c>
      <c r="AX54" s="28">
        <f>IF(ISERROR(J54/J$23),0,(J54/J$23))</f>
        <v>0.21420965650267981</v>
      </c>
      <c r="AY54" s="28">
        <f>IF(ISERROR(M54/M$23),0,(M54/M$23))</f>
        <v>0.57320229965391223</v>
      </c>
      <c r="AZ54" s="28">
        <f>IF(ISERROR(P54/P$23),0,(P54/P$23))</f>
        <v>0.59726249865843384</v>
      </c>
      <c r="BA54" s="28">
        <f>IF(ISERROR(S54/S$23),0,(S54/S$23))</f>
        <v>0.60426692817271155</v>
      </c>
      <c r="BB54" s="28">
        <f>IF(ISERROR(V54/V$23),0,(V54/V$23))</f>
        <v>0.58221806542379495</v>
      </c>
      <c r="BC54" s="28">
        <f>IF(ISERROR(Y54/Y$23),0,(Y54/Y$23))</f>
        <v>0.59604901538326327</v>
      </c>
      <c r="BD54" s="28">
        <f>IF(ISERROR(AB54/AB$23),0,(AB54/AB$23))</f>
        <v>0.60755810604671212</v>
      </c>
      <c r="BE54" s="28">
        <f>IF(ISERROR(AE54/AE$23),0,(AE54/AE$23))</f>
        <v>0.61851530253581199</v>
      </c>
      <c r="BF54" s="28">
        <f>IF(ISERROR(AH54/AH$23),0,(AH54/AH$23))</f>
        <v>0.61932784908800187</v>
      </c>
      <c r="BG54" s="28">
        <f>IF(ISERROR(AK54/AK$23),0,(AK54/AK$23))</f>
        <v>0.60926559679207593</v>
      </c>
    </row>
    <row r="55" spans="1:67" ht="16.5" customHeight="1">
      <c r="A55" s="47" t="s">
        <v>434</v>
      </c>
      <c r="B55" s="48"/>
      <c r="C55" s="49">
        <f t="shared" si="0"/>
        <v>5.8137126727724642</v>
      </c>
      <c r="D55" s="49">
        <f>IF(ISERROR(D54/D23),"-",(D54/D23))</f>
        <v>3.1943680080234717E-2</v>
      </c>
      <c r="E55" s="49">
        <f>IF(ISERROR(E54/E23),"-",(E54/E23))</f>
        <v>2.6812326331638346E-2</v>
      </c>
      <c r="F55" s="49"/>
      <c r="G55" s="49">
        <f>IF(ISERROR(G54/G23),"-",(G54/G23))</f>
        <v>0.15989367443483207</v>
      </c>
      <c r="H55" s="49">
        <f>IF(ISERROR(H54/H23),"-",(H54/H23))</f>
        <v>6.3389594128564139E-2</v>
      </c>
      <c r="I55" s="49"/>
      <c r="J55" s="49">
        <f>IF(ISERROR(J54/J23),"-",(J54/J23))</f>
        <v>0.21420965650267981</v>
      </c>
      <c r="K55" s="49">
        <f>IF(ISERROR(K54/K23),"-",(K54/K23))</f>
        <v>0.20514008310349863</v>
      </c>
      <c r="L55" s="49"/>
      <c r="M55" s="49">
        <f>IF(ISERROR(M54/M23),"-",(M54/M23))</f>
        <v>0.57320229965391223</v>
      </c>
      <c r="N55" s="49"/>
      <c r="O55" s="49"/>
      <c r="P55" s="49">
        <f>IF(ISERROR(P54/P23),"-",(P54/P23))</f>
        <v>0.59726249865843384</v>
      </c>
      <c r="Q55" s="49"/>
      <c r="R55" s="49"/>
      <c r="S55" s="49">
        <f>IF(ISERROR(S54/S23),"-",(S54/S23))</f>
        <v>0.60426692817271155</v>
      </c>
      <c r="T55" s="49"/>
      <c r="U55" s="49"/>
      <c r="V55" s="49">
        <f>IF(ISERROR(V54/V23),"-",(V54/V23))</f>
        <v>0.58221806542379495</v>
      </c>
      <c r="W55" s="49"/>
      <c r="X55" s="49"/>
      <c r="Y55" s="49">
        <f>IF(ISERROR(Y54/Y23),"-",(Y54/Y23))</f>
        <v>0.59604901538326327</v>
      </c>
      <c r="Z55" s="49"/>
      <c r="AA55" s="49"/>
      <c r="AB55" s="49">
        <f>IF(ISERROR(AB54/AB23),"-",(AB54/AB23))</f>
        <v>0.60755810604671212</v>
      </c>
      <c r="AC55" s="49"/>
      <c r="AD55" s="49"/>
      <c r="AE55" s="49">
        <f>IF(ISERROR(AE54/AE23),"-",(AE54/AE23))</f>
        <v>0.61851530253581199</v>
      </c>
      <c r="AF55" s="49"/>
      <c r="AG55" s="49"/>
      <c r="AH55" s="49">
        <f>IF(ISERROR(AH54/AH23),"-",(AH54/AH23))</f>
        <v>0.61932784908800187</v>
      </c>
      <c r="AI55" s="49"/>
      <c r="AJ55" s="49"/>
      <c r="AK55" s="49">
        <f>IF(ISERROR(AK54/AK23),"-",(AK54/AK23))</f>
        <v>0.60926559679207593</v>
      </c>
      <c r="AL55" s="49"/>
      <c r="AM55" s="49"/>
      <c r="AN55" s="576">
        <f>IF(ISERROR(AN54/AN23),"-",(AN54/AN23))</f>
        <v>0.51763886978390916</v>
      </c>
      <c r="AO55" s="576">
        <f>IF(ISERROR(AO54/AO23),"-",(AO54/AO23))</f>
        <v>0.1195905174351195</v>
      </c>
      <c r="AP55" s="49"/>
      <c r="AQ55" s="576">
        <f>IF(ISERROR(AQ54/AQ23),"-",(AQ54/AQ23))</f>
        <v>0.51763886978390916</v>
      </c>
      <c r="AR55" s="576">
        <f t="shared" si="33"/>
        <v>3.9863505811706501E-2</v>
      </c>
      <c r="AS55" s="576"/>
      <c r="AT55" s="588"/>
      <c r="AU55" s="1"/>
      <c r="AV55" s="50"/>
      <c r="AW55" s="50"/>
      <c r="AX55" s="50"/>
      <c r="AY55" s="50"/>
      <c r="AZ55" s="50"/>
      <c r="BA55" s="50"/>
      <c r="BB55" s="50"/>
      <c r="BC55" s="50"/>
      <c r="BD55" s="50"/>
      <c r="BE55" s="50"/>
      <c r="BF55" s="50"/>
      <c r="BG55" s="50"/>
    </row>
    <row r="56" spans="1:67" ht="6.75" customHeight="1" thickBot="1">
      <c r="A56" s="35"/>
      <c r="B56" s="36"/>
      <c r="C56" s="51">
        <f t="shared" si="0"/>
        <v>0</v>
      </c>
      <c r="D56" s="38"/>
      <c r="E56" s="503"/>
      <c r="F56" s="503"/>
      <c r="G56" s="38"/>
      <c r="H56" s="503"/>
      <c r="I56" s="503"/>
      <c r="J56" s="38"/>
      <c r="K56" s="503"/>
      <c r="L56" s="503"/>
      <c r="M56" s="38"/>
      <c r="N56" s="503"/>
      <c r="O56" s="503"/>
      <c r="P56" s="38"/>
      <c r="Q56" s="503"/>
      <c r="R56" s="503"/>
      <c r="S56" s="38"/>
      <c r="T56" s="503"/>
      <c r="U56" s="503"/>
      <c r="V56" s="38"/>
      <c r="W56" s="503"/>
      <c r="X56" s="503"/>
      <c r="Y56" s="38"/>
      <c r="Z56" s="503"/>
      <c r="AA56" s="503"/>
      <c r="AB56" s="38"/>
      <c r="AC56" s="503"/>
      <c r="AD56" s="503"/>
      <c r="AE56" s="38"/>
      <c r="AF56" s="503"/>
      <c r="AG56" s="503"/>
      <c r="AH56" s="38"/>
      <c r="AI56" s="503"/>
      <c r="AJ56" s="503"/>
      <c r="AK56" s="38"/>
      <c r="AL56" s="503"/>
      <c r="AM56" s="503"/>
      <c r="AN56" s="584">
        <f>SUM(D56:AK56)</f>
        <v>0</v>
      </c>
      <c r="AO56" s="584"/>
      <c r="AP56" s="503"/>
      <c r="AQ56" s="584">
        <f>SUM(G56:AN56)</f>
        <v>0</v>
      </c>
      <c r="AR56" s="584">
        <f t="shared" si="33"/>
        <v>0</v>
      </c>
      <c r="AS56" s="584"/>
      <c r="AT56" s="594"/>
      <c r="AU56" s="1"/>
      <c r="AV56" s="52"/>
      <c r="AW56" s="52"/>
      <c r="AX56" s="52"/>
      <c r="AY56" s="52"/>
      <c r="AZ56" s="52"/>
      <c r="BA56" s="52"/>
      <c r="BB56" s="52"/>
      <c r="BC56" s="52"/>
      <c r="BD56" s="52"/>
      <c r="BE56" s="52"/>
      <c r="BF56" s="52"/>
      <c r="BG56" s="52"/>
    </row>
    <row r="57" spans="1:67" ht="12.75" customHeight="1">
      <c r="A57" s="8" t="s">
        <v>40</v>
      </c>
      <c r="B57" s="6"/>
      <c r="C57" s="33">
        <f t="shared" si="0"/>
        <v>0</v>
      </c>
      <c r="D57" s="22">
        <f>'04 -Base Orçado 2026'!E115</f>
        <v>0</v>
      </c>
      <c r="E57" s="22">
        <f>'04 -Base Orçado 2026'!F115</f>
        <v>0</v>
      </c>
      <c r="F57" s="22"/>
      <c r="G57" s="22">
        <f>'04 -Base Orçado 2026'!F115</f>
        <v>0</v>
      </c>
      <c r="H57" s="22"/>
      <c r="I57" s="22"/>
      <c r="J57" s="22">
        <f>'04 -Base Orçado 2026'!G115</f>
        <v>0</v>
      </c>
      <c r="K57" s="22"/>
      <c r="L57" s="22"/>
      <c r="M57" s="22">
        <f>'04 -Base Orçado 2026'!H115</f>
        <v>0</v>
      </c>
      <c r="N57" s="22"/>
      <c r="O57" s="22"/>
      <c r="P57" s="22">
        <f>'04 -Base Orçado 2026'!I115</f>
        <v>0</v>
      </c>
      <c r="Q57" s="22"/>
      <c r="R57" s="22"/>
      <c r="S57" s="22">
        <f>'04 -Base Orçado 2026'!J115</f>
        <v>0</v>
      </c>
      <c r="T57" s="22"/>
      <c r="U57" s="22"/>
      <c r="V57" s="22">
        <f>'04 -Base Orçado 2026'!K115</f>
        <v>0</v>
      </c>
      <c r="W57" s="22"/>
      <c r="X57" s="22"/>
      <c r="Y57" s="22">
        <f>'04 -Base Orçado 2026'!L115</f>
        <v>0</v>
      </c>
      <c r="Z57" s="22"/>
      <c r="AA57" s="22"/>
      <c r="AB57" s="22">
        <f>'04 -Base Orçado 2026'!M115</f>
        <v>0</v>
      </c>
      <c r="AC57" s="22"/>
      <c r="AD57" s="22"/>
      <c r="AE57" s="22">
        <f>'04 -Base Orçado 2026'!N115</f>
        <v>0</v>
      </c>
      <c r="AF57" s="22"/>
      <c r="AG57" s="22"/>
      <c r="AH57" s="22">
        <f>'04 -Base Orçado 2026'!O115</f>
        <v>0</v>
      </c>
      <c r="AI57" s="22"/>
      <c r="AJ57" s="22"/>
      <c r="AK57" s="22">
        <f>'04 -Base Orçado 2026'!P115</f>
        <v>0</v>
      </c>
      <c r="AL57" s="22"/>
      <c r="AM57" s="22"/>
      <c r="AN57" s="581">
        <f>SUM(D57:AK57)</f>
        <v>0</v>
      </c>
      <c r="AO57" s="579">
        <f>SUM(E57,H57,K57,N57,Q57,T57,W57,Z57,AC57,AF57,AI57,AL57)</f>
        <v>0</v>
      </c>
      <c r="AP57" s="22"/>
      <c r="AQ57" s="581">
        <f>AN57/12</f>
        <v>0</v>
      </c>
      <c r="AR57" s="581">
        <f t="shared" si="33"/>
        <v>0</v>
      </c>
      <c r="AS57" s="581"/>
      <c r="AT57" s="592">
        <f>IF(ISERROR(C57/C$23),0,(C57/C$23))</f>
        <v>0</v>
      </c>
      <c r="AU57" s="1"/>
      <c r="AV57" s="30">
        <f>IF(ISERROR(D57/D$23),0,(D57/D$23))</f>
        <v>0</v>
      </c>
      <c r="AW57" s="30">
        <f>IF(ISERROR(G57/G$23),0,(G57/G$23))</f>
        <v>0</v>
      </c>
      <c r="AX57" s="30">
        <f>IF(ISERROR(J57/J$23),0,(J57/J$23))</f>
        <v>0</v>
      </c>
      <c r="AY57" s="30">
        <f>IF(ISERROR(M57/M$23),0,(M57/M$23))</f>
        <v>0</v>
      </c>
      <c r="AZ57" s="30">
        <f>IF(ISERROR(P57/P$23),0,(P57/P$23))</f>
        <v>0</v>
      </c>
      <c r="BA57" s="30">
        <f>IF(ISERROR(S57/S$23),0,(S57/S$23))</f>
        <v>0</v>
      </c>
      <c r="BB57" s="30">
        <f>IF(ISERROR(V57/V$23),0,(V57/V$23))</f>
        <v>0</v>
      </c>
      <c r="BC57" s="30">
        <f>IF(ISERROR(Y57/Y$23),0,(Y57/Y$23))</f>
        <v>0</v>
      </c>
      <c r="BD57" s="30">
        <f>IF(ISERROR(AB57/AB$23),0,(AB57/AB$23))</f>
        <v>0</v>
      </c>
      <c r="BE57" s="30">
        <f>IF(ISERROR(AE57/AE$23),0,(AE57/AE$23))</f>
        <v>0</v>
      </c>
      <c r="BF57" s="30">
        <f>IF(ISERROR(AH57/AH$23),0,(AH57/AH$23))</f>
        <v>0</v>
      </c>
      <c r="BG57" s="30">
        <f>IF(ISERROR(AK57/AK$23),0,(AK57/AK$23))</f>
        <v>0</v>
      </c>
    </row>
    <row r="58" spans="1:67" ht="12.75" customHeight="1">
      <c r="A58" s="8" t="s">
        <v>41</v>
      </c>
      <c r="B58" s="6"/>
      <c r="C58" s="33">
        <f t="shared" si="0"/>
        <v>0</v>
      </c>
      <c r="D58" s="22">
        <v>0</v>
      </c>
      <c r="E58" s="22">
        <f>'04 -Base Orçado 2026'!F116</f>
        <v>0</v>
      </c>
      <c r="F58" s="22"/>
      <c r="G58" s="22">
        <v>0</v>
      </c>
      <c r="H58" s="22"/>
      <c r="I58" s="22"/>
      <c r="J58" s="22">
        <v>0</v>
      </c>
      <c r="K58" s="22"/>
      <c r="L58" s="22"/>
      <c r="M58" s="22">
        <v>0</v>
      </c>
      <c r="N58" s="22"/>
      <c r="O58" s="22"/>
      <c r="P58" s="22">
        <v>0</v>
      </c>
      <c r="Q58" s="22"/>
      <c r="R58" s="22"/>
      <c r="S58" s="22">
        <v>0</v>
      </c>
      <c r="T58" s="22"/>
      <c r="U58" s="22"/>
      <c r="V58" s="22">
        <v>0</v>
      </c>
      <c r="W58" s="22"/>
      <c r="X58" s="22"/>
      <c r="Y58" s="22">
        <v>0</v>
      </c>
      <c r="Z58" s="22"/>
      <c r="AA58" s="22"/>
      <c r="AB58" s="22">
        <v>0</v>
      </c>
      <c r="AC58" s="22"/>
      <c r="AD58" s="22"/>
      <c r="AE58" s="22">
        <v>0</v>
      </c>
      <c r="AF58" s="22"/>
      <c r="AG58" s="22"/>
      <c r="AH58" s="22">
        <v>0</v>
      </c>
      <c r="AI58" s="22"/>
      <c r="AJ58" s="22"/>
      <c r="AK58" s="22">
        <v>0</v>
      </c>
      <c r="AL58" s="22"/>
      <c r="AM58" s="22"/>
      <c r="AN58" s="581">
        <f>SUM(D58:AK58)</f>
        <v>0</v>
      </c>
      <c r="AO58" s="579">
        <f>SUM(E58,H58,K58,N58,Q58,T58,W58,Z58,AC58,AF58,AI58,AL58)</f>
        <v>0</v>
      </c>
      <c r="AP58" s="22"/>
      <c r="AQ58" s="581">
        <f>AN58/12</f>
        <v>0</v>
      </c>
      <c r="AR58" s="581">
        <f t="shared" si="33"/>
        <v>0</v>
      </c>
      <c r="AS58" s="581"/>
      <c r="AT58" s="592">
        <f>IF(ISERROR(C58/C$23),0,(C58/C$23))</f>
        <v>0</v>
      </c>
      <c r="AU58" s="1"/>
      <c r="AV58" s="30">
        <f>IF(ISERROR(D58/D$23),0,(D58/D$23))</f>
        <v>0</v>
      </c>
      <c r="AW58" s="30">
        <f>IF(ISERROR(G58/G$23),0,(G58/G$23))</f>
        <v>0</v>
      </c>
      <c r="AX58" s="30">
        <f>IF(ISERROR(J58/J$23),0,(J58/J$23))</f>
        <v>0</v>
      </c>
      <c r="AY58" s="30">
        <f>IF(ISERROR(M58/M$23),0,(M58/M$23))</f>
        <v>0</v>
      </c>
      <c r="AZ58" s="30">
        <f>IF(ISERROR(P58/P$23),0,(P58/P$23))</f>
        <v>0</v>
      </c>
      <c r="BA58" s="30">
        <f>IF(ISERROR(S58/S$23),0,(S58/S$23))</f>
        <v>0</v>
      </c>
      <c r="BB58" s="30">
        <f>IF(ISERROR(V58/V$23),0,(V58/V$23))</f>
        <v>0</v>
      </c>
      <c r="BC58" s="30">
        <f>IF(ISERROR(Y58/Y$23),0,(Y58/Y$23))</f>
        <v>0</v>
      </c>
      <c r="BD58" s="30">
        <f>IF(ISERROR(AB58/AB$23),0,(AB58/AB$23))</f>
        <v>0</v>
      </c>
      <c r="BE58" s="30">
        <f>IF(ISERROR(AE58/AE$23),0,(AE58/AE$23))</f>
        <v>0</v>
      </c>
      <c r="BF58" s="30">
        <f>IF(ISERROR(AH58/AH$23),0,(AH58/AH$23))</f>
        <v>0</v>
      </c>
      <c r="BG58" s="30">
        <f>IF(ISERROR(AK58/AK$23),0,(AK58/AK$23))</f>
        <v>0</v>
      </c>
    </row>
    <row r="59" spans="1:67" ht="15.75" customHeight="1">
      <c r="A59" s="338" t="s">
        <v>431</v>
      </c>
      <c r="B59" s="7"/>
      <c r="C59" s="11">
        <f t="shared" si="0"/>
        <v>2949727.2521415506</v>
      </c>
      <c r="D59" s="12">
        <f t="shared" ref="D59:AK59" si="37">D54+D57+D58</f>
        <v>9202.9742311156224</v>
      </c>
      <c r="E59" s="12">
        <f t="shared" si="37"/>
        <v>5661.5076999999073</v>
      </c>
      <c r="F59" s="12"/>
      <c r="G59" s="12">
        <f t="shared" si="37"/>
        <v>55658.988070765045</v>
      </c>
      <c r="H59" s="12">
        <f t="shared" ref="H59" si="38">H54+H57+H58</f>
        <v>16440.988200000029</v>
      </c>
      <c r="I59" s="12"/>
      <c r="J59" s="12">
        <f t="shared" si="37"/>
        <v>89132.638070765068</v>
      </c>
      <c r="K59" s="12">
        <f t="shared" si="37"/>
        <v>81929.154099999942</v>
      </c>
      <c r="L59" s="12"/>
      <c r="M59" s="12">
        <f t="shared" si="37"/>
        <v>263730.378070765</v>
      </c>
      <c r="N59" s="12"/>
      <c r="O59" s="12"/>
      <c r="P59" s="12">
        <f t="shared" si="37"/>
        <v>302394.00307076506</v>
      </c>
      <c r="Q59" s="12"/>
      <c r="R59" s="12"/>
      <c r="S59" s="12">
        <f t="shared" si="37"/>
        <v>315152.99932076503</v>
      </c>
      <c r="T59" s="12"/>
      <c r="U59" s="12"/>
      <c r="V59" s="12">
        <f t="shared" si="37"/>
        <v>278108.28962076508</v>
      </c>
      <c r="W59" s="12"/>
      <c r="X59" s="12"/>
      <c r="Y59" s="12">
        <f t="shared" si="37"/>
        <v>300258.99769826495</v>
      </c>
      <c r="Z59" s="12"/>
      <c r="AA59" s="12"/>
      <c r="AB59" s="12">
        <f t="shared" si="37"/>
        <v>321417.24117964006</v>
      </c>
      <c r="AC59" s="12"/>
      <c r="AD59" s="12"/>
      <c r="AE59" s="12">
        <f t="shared" si="37"/>
        <v>343633.39683508384</v>
      </c>
      <c r="AF59" s="12"/>
      <c r="AG59" s="12"/>
      <c r="AH59" s="12">
        <f t="shared" si="37"/>
        <v>346298.7895227269</v>
      </c>
      <c r="AI59" s="12"/>
      <c r="AJ59" s="12"/>
      <c r="AK59" s="12">
        <f t="shared" si="37"/>
        <v>324738.55645012885</v>
      </c>
      <c r="AL59" s="12"/>
      <c r="AM59" s="12"/>
      <c r="AN59" s="579">
        <f>SUM(D59,G59,J59,M59,P59,S59,V59,Y59,AB59,AE59,AH59,AK59)</f>
        <v>2949727.2521415506</v>
      </c>
      <c r="AO59" s="579">
        <f>SUM(E59,H59,K59,N59,Q59,T59,W59,Z59,AC59,AF59,AI59,AL59)</f>
        <v>104031.64999999988</v>
      </c>
      <c r="AP59" s="12"/>
      <c r="AQ59" s="579">
        <f>AN59/12</f>
        <v>245810.60434512922</v>
      </c>
      <c r="AR59" s="579">
        <f t="shared" si="33"/>
        <v>34677.216666666623</v>
      </c>
      <c r="AS59" s="579"/>
      <c r="AT59" s="588">
        <f>SUM(AT56:AT58)</f>
        <v>0</v>
      </c>
      <c r="AU59" s="1"/>
      <c r="AV59" s="28">
        <f t="shared" ref="AV59:BG59" si="39">SUM(AV56:AV58)</f>
        <v>0</v>
      </c>
      <c r="AW59" s="28">
        <f t="shared" si="39"/>
        <v>0</v>
      </c>
      <c r="AX59" s="28">
        <f t="shared" si="39"/>
        <v>0</v>
      </c>
      <c r="AY59" s="28">
        <f t="shared" si="39"/>
        <v>0</v>
      </c>
      <c r="AZ59" s="28">
        <f t="shared" si="39"/>
        <v>0</v>
      </c>
      <c r="BA59" s="28">
        <f t="shared" si="39"/>
        <v>0</v>
      </c>
      <c r="BB59" s="28">
        <f t="shared" si="39"/>
        <v>0</v>
      </c>
      <c r="BC59" s="28">
        <f t="shared" si="39"/>
        <v>0</v>
      </c>
      <c r="BD59" s="28">
        <f t="shared" si="39"/>
        <v>0</v>
      </c>
      <c r="BE59" s="28">
        <f t="shared" si="39"/>
        <v>0</v>
      </c>
      <c r="BF59" s="28">
        <f t="shared" si="39"/>
        <v>0</v>
      </c>
      <c r="BG59" s="28">
        <f t="shared" si="39"/>
        <v>0</v>
      </c>
    </row>
    <row r="60" spans="1:67" ht="18" customHeight="1" thickBot="1">
      <c r="A60" s="53" t="s">
        <v>435</v>
      </c>
      <c r="B60" s="54"/>
      <c r="C60" s="55">
        <f t="shared" si="0"/>
        <v>5.8137126727724642</v>
      </c>
      <c r="D60" s="55">
        <f>IF(ISERROR(D59/D23),"-",(D59/D23))</f>
        <v>3.1943680080234717E-2</v>
      </c>
      <c r="E60" s="55">
        <f>IF(ISERROR(E59/E23),"-",(E59/E23))</f>
        <v>2.6812326331638346E-2</v>
      </c>
      <c r="F60" s="565"/>
      <c r="G60" s="55">
        <f>IF(ISERROR(G59/G23),"-",(G59/G23))</f>
        <v>0.15989367443483207</v>
      </c>
      <c r="H60" s="55">
        <f>IF(ISERROR(H59/H23),"-",(H59/H23))</f>
        <v>6.3389594128564139E-2</v>
      </c>
      <c r="I60" s="565"/>
      <c r="J60" s="55">
        <f>IF(ISERROR(J59/J23),"-",(J59/J23))</f>
        <v>0.21420965650267981</v>
      </c>
      <c r="K60" s="55">
        <f>IF(ISERROR(K59/K23),"-",(K59/K23))</f>
        <v>0.20514008310349863</v>
      </c>
      <c r="L60" s="565"/>
      <c r="M60" s="55">
        <f>IF(ISERROR(M59/M23),"-",(M59/M23))</f>
        <v>0.57320229965391223</v>
      </c>
      <c r="N60" s="565"/>
      <c r="O60" s="565"/>
      <c r="P60" s="55">
        <f>IF(ISERROR(P59/P23),"-",(P59/P23))</f>
        <v>0.59726249865843384</v>
      </c>
      <c r="Q60" s="565"/>
      <c r="R60" s="565"/>
      <c r="S60" s="55">
        <f>IF(ISERROR(S59/S23),"-",(S59/S23))</f>
        <v>0.60426692817271155</v>
      </c>
      <c r="T60" s="565"/>
      <c r="U60" s="565"/>
      <c r="V60" s="55">
        <f>IF(ISERROR(V59/V23),"-",(V59/V23))</f>
        <v>0.58221806542379495</v>
      </c>
      <c r="W60" s="565"/>
      <c r="X60" s="565"/>
      <c r="Y60" s="55">
        <f>IF(ISERROR(Y59/Y23),"-",(Y59/Y23))</f>
        <v>0.59604901538326327</v>
      </c>
      <c r="Z60" s="565"/>
      <c r="AA60" s="565"/>
      <c r="AB60" s="55">
        <f>IF(ISERROR(AB59/AB23),"-",(AB59/AB23))</f>
        <v>0.60755810604671212</v>
      </c>
      <c r="AC60" s="565"/>
      <c r="AD60" s="565"/>
      <c r="AE60" s="55">
        <f>IF(ISERROR(AE59/AE23),"-",(AE59/AE23))</f>
        <v>0.61851530253581199</v>
      </c>
      <c r="AF60" s="565"/>
      <c r="AG60" s="565"/>
      <c r="AH60" s="55">
        <f>IF(ISERROR(AH59/AH23),"-",(AH59/AH23))</f>
        <v>0.61932784908800187</v>
      </c>
      <c r="AI60" s="565"/>
      <c r="AJ60" s="565"/>
      <c r="AK60" s="55">
        <f>IF(ISERROR(AK59/AK23),"-",(AK59/AK23))</f>
        <v>0.60926559679207593</v>
      </c>
      <c r="AL60" s="565"/>
      <c r="AM60" s="565"/>
      <c r="AN60" s="577">
        <f>IF(ISERROR(AN59/AN23),"-",(AN59/AN23))</f>
        <v>0.51763886978390916</v>
      </c>
      <c r="AO60" s="577">
        <f>IF(ISERROR(AO59/AO23),"-",(AO59/AO23))</f>
        <v>0.1195905174351195</v>
      </c>
      <c r="AP60" s="565"/>
      <c r="AQ60" s="577">
        <f>IF(ISERROR(AQ59/AQ23),"-",(AQ59/AQ23))</f>
        <v>0.51763886978390916</v>
      </c>
      <c r="AR60" s="577">
        <f t="shared" si="33"/>
        <v>3.9863505811706501E-2</v>
      </c>
      <c r="AS60" s="577"/>
      <c r="AT60" s="577"/>
      <c r="AU60" s="1"/>
      <c r="AV60" s="56"/>
      <c r="AW60" s="56"/>
      <c r="AX60" s="56"/>
      <c r="AY60" s="56"/>
      <c r="AZ60" s="56"/>
      <c r="BA60" s="56"/>
      <c r="BB60" s="56"/>
      <c r="BC60" s="56"/>
      <c r="BD60" s="56"/>
      <c r="BE60" s="56"/>
      <c r="BF60" s="56"/>
      <c r="BG60" s="56"/>
    </row>
    <row r="61" spans="1:67" ht="16.5" customHeight="1">
      <c r="A61" s="8" t="s">
        <v>42</v>
      </c>
      <c r="B61" s="6"/>
      <c r="C61" s="11">
        <f t="shared" si="0"/>
        <v>-5727.2268846984543</v>
      </c>
      <c r="D61" s="44">
        <f>'04 -Base Orçado 2026'!E119</f>
        <v>-290</v>
      </c>
      <c r="E61" s="44">
        <f>'01 Base Realizado'!D126</f>
        <v>-111.81</v>
      </c>
      <c r="F61" s="44"/>
      <c r="G61" s="44">
        <f>'04 -Base Orçado 2026'!F119</f>
        <v>-350</v>
      </c>
      <c r="H61" s="44">
        <f>'01 Base Realizado'!F126</f>
        <v>-139.11000000000001</v>
      </c>
      <c r="I61" s="44"/>
      <c r="J61" s="44">
        <f>'04 -Base Orçado 2026'!G119</f>
        <v>-420</v>
      </c>
      <c r="K61" s="44">
        <f>'01 Base Realizado'!H126</f>
        <v>-25.029999999999998</v>
      </c>
      <c r="L61" s="44"/>
      <c r="M61" s="44">
        <f>'04 -Base Orçado 2026'!H119</f>
        <v>-462</v>
      </c>
      <c r="N61" s="44"/>
      <c r="O61" s="44"/>
      <c r="P61" s="44">
        <f>'04 -Base Orçado 2026'!I119</f>
        <v>-508.2</v>
      </c>
      <c r="Q61" s="44"/>
      <c r="R61" s="44"/>
      <c r="S61" s="44">
        <f>'04 -Base Orçado 2026'!J119</f>
        <v>-523.44600000000003</v>
      </c>
      <c r="T61" s="44"/>
      <c r="U61" s="44"/>
      <c r="V61" s="44">
        <f>'04 -Base Orçado 2026'!K119</f>
        <v>-481.57032000000004</v>
      </c>
      <c r="W61" s="44"/>
      <c r="X61" s="44"/>
      <c r="Y61" s="44">
        <f>'04 -Base Orçado 2026'!L119</f>
        <v>-505.64883599999996</v>
      </c>
      <c r="Z61" s="44"/>
      <c r="AA61" s="44"/>
      <c r="AB61" s="44">
        <f>'04 -Base Orçado 2026'!M119</f>
        <v>-530.93127780000009</v>
      </c>
      <c r="AC61" s="44"/>
      <c r="AD61" s="44"/>
      <c r="AE61" s="44">
        <f>'04 -Base Orçado 2026'!N119</f>
        <v>-557.47784168999999</v>
      </c>
      <c r="AF61" s="44"/>
      <c r="AG61" s="44"/>
      <c r="AH61" s="44">
        <f>'04 -Base Orçado 2026'!O119</f>
        <v>-563.05262010689989</v>
      </c>
      <c r="AI61" s="44"/>
      <c r="AJ61" s="44"/>
      <c r="AK61" s="44">
        <f>'04 -Base Orçado 2026'!P119</f>
        <v>-534.89998910155498</v>
      </c>
      <c r="AL61" s="44"/>
      <c r="AM61" s="44"/>
      <c r="AN61" s="586">
        <f>SUM(D61,G61,J61,M61,P61,S61,V61,Y61,AB61,AE61,AH61,AK61)</f>
        <v>-5727.2268846984543</v>
      </c>
      <c r="AO61" s="581">
        <f>SUM(E61,H61,K61,N61,Q61,T61,W61,Z61,AC61,AF61,AI61,AL61)</f>
        <v>-275.95</v>
      </c>
      <c r="AP61" s="44"/>
      <c r="AQ61" s="586">
        <f>AN61/12</f>
        <v>-477.26890705820455</v>
      </c>
      <c r="AR61" s="586">
        <f t="shared" si="33"/>
        <v>-91.983333333333334</v>
      </c>
      <c r="AS61" s="663"/>
      <c r="AT61" s="588">
        <f>IF(ISERROR(C61/C$23),0,(C61/C$23))</f>
        <v>-1.0050540264151381E-3</v>
      </c>
      <c r="AU61" s="1"/>
      <c r="AV61" s="57">
        <f>IF(ISERROR(D61/D$23),0,(D61/D$23))</f>
        <v>-1.0065949323151684E-3</v>
      </c>
      <c r="AW61" s="57">
        <f>IF(ISERROR(G61/G$23),0,(G61/G$23))</f>
        <v>-1.005458201666188E-3</v>
      </c>
      <c r="AX61" s="57">
        <f>IF(ISERROR(J61/J$23),0,(J61/J$23))</f>
        <v>-1.0093727469358328E-3</v>
      </c>
      <c r="AY61" s="57">
        <f>IF(ISERROR(M61/M$23),0,(M61/M$23))</f>
        <v>-1.0041295370571614E-3</v>
      </c>
      <c r="AZ61" s="57">
        <f>IF(ISERROR(P61/P$23),0,(P61/P$23))</f>
        <v>-1.0037527157811573E-3</v>
      </c>
      <c r="BA61" s="57">
        <f>IF(ISERROR(S61/S$23),0,(S61/S$23))</f>
        <v>-1.0036430151894561E-3</v>
      </c>
      <c r="BB61" s="57">
        <f>IF(ISERROR(V61/V$23),0,(V61/V$23))</f>
        <v>-1.0081646270172283E-3</v>
      </c>
      <c r="BC61" s="57">
        <f>IF(ISERROR(Y61/Y$23),0,(Y61/Y$23))</f>
        <v>-1.0037717208740112E-3</v>
      </c>
      <c r="BD61" s="57">
        <f>IF(ISERROR(AB61/AB$23),0,(AB61/AB$23))</f>
        <v>-1.0035914700694093E-3</v>
      </c>
      <c r="BE61" s="57">
        <f>IF(ISERROR(AE61/AE$23),0,(AE61/AE$23))</f>
        <v>-1.0034198628120596E-3</v>
      </c>
      <c r="BF61" s="57">
        <f>IF(ISERROR(AH61/AH$23),0,(AH61/AH$23))</f>
        <v>-1.0069748398912168E-3</v>
      </c>
      <c r="BG61" s="57">
        <f t="shared" ref="BG61:BG64" si="40">IF(ISERROR(AK61/AK$23),0,(AK61/AK$23))</f>
        <v>-1.0035647280278613E-3</v>
      </c>
    </row>
    <row r="62" spans="1:67" ht="12.75" hidden="1" customHeight="1">
      <c r="A62" s="58" t="s">
        <v>43</v>
      </c>
      <c r="B62" s="59"/>
      <c r="C62" s="60">
        <f t="shared" si="0"/>
        <v>0</v>
      </c>
      <c r="D62" s="61">
        <v>0</v>
      </c>
      <c r="E62" s="61"/>
      <c r="F62" s="567"/>
      <c r="G62" s="61">
        <v>0</v>
      </c>
      <c r="H62" s="61"/>
      <c r="I62" s="567"/>
      <c r="J62" s="61">
        <v>0</v>
      </c>
      <c r="K62" s="61"/>
      <c r="L62" s="567"/>
      <c r="M62" s="61">
        <v>0</v>
      </c>
      <c r="N62" s="61"/>
      <c r="O62" s="567"/>
      <c r="P62" s="61">
        <v>0</v>
      </c>
      <c r="Q62" s="61"/>
      <c r="R62" s="567"/>
      <c r="S62" s="61">
        <v>0</v>
      </c>
      <c r="T62" s="61"/>
      <c r="U62" s="567"/>
      <c r="V62" s="61">
        <v>0</v>
      </c>
      <c r="W62" s="61"/>
      <c r="X62" s="567"/>
      <c r="Y62" s="61">
        <v>0</v>
      </c>
      <c r="Z62" s="61"/>
      <c r="AA62" s="567"/>
      <c r="AB62" s="61">
        <v>0</v>
      </c>
      <c r="AC62" s="61"/>
      <c r="AD62" s="567"/>
      <c r="AE62" s="61">
        <v>0</v>
      </c>
      <c r="AF62" s="61"/>
      <c r="AG62" s="567"/>
      <c r="AH62" s="61">
        <v>0</v>
      </c>
      <c r="AI62" s="61"/>
      <c r="AJ62" s="567"/>
      <c r="AK62" s="61">
        <v>0</v>
      </c>
      <c r="AL62" s="61"/>
      <c r="AM62" s="567"/>
      <c r="AN62" s="579">
        <f>SUM(D62:AK62)</f>
        <v>0</v>
      </c>
      <c r="AO62" s="581"/>
      <c r="AP62" s="567"/>
      <c r="AQ62" s="579">
        <f>AN62/12</f>
        <v>0</v>
      </c>
      <c r="AR62" s="579">
        <f t="shared" si="33"/>
        <v>0</v>
      </c>
      <c r="AS62" s="579"/>
      <c r="AT62" s="588">
        <f>IF(ISERROR(C62/C$23),0,(C62/C$23))</f>
        <v>0</v>
      </c>
      <c r="AU62" s="1"/>
      <c r="AV62" s="62">
        <f>IF(ISERROR(D62/D$23),0,(D62/D$23))</f>
        <v>0</v>
      </c>
      <c r="AW62" s="62">
        <f>IF(ISERROR(G62/G$23),0,(G62/G$23))</f>
        <v>0</v>
      </c>
      <c r="AX62" s="62">
        <f>IF(ISERROR(J62/J$23),0,(J62/J$23))</f>
        <v>0</v>
      </c>
      <c r="AY62" s="62">
        <f>IF(ISERROR(M62/M$23),0,(M62/M$23))</f>
        <v>0</v>
      </c>
      <c r="AZ62" s="62">
        <f>IF(ISERROR(P62/P$23),0,(P62/P$23))</f>
        <v>0</v>
      </c>
      <c r="BA62" s="62">
        <f>IF(ISERROR(S62/S$23),0,(S62/S$23))</f>
        <v>0</v>
      </c>
      <c r="BB62" s="62">
        <f>IF(ISERROR(V62/V$23),0,(V62/V$23))</f>
        <v>0</v>
      </c>
      <c r="BC62" s="62">
        <f>IF(ISERROR(Y62/Y$23),0,(Y62/Y$23))</f>
        <v>0</v>
      </c>
      <c r="BD62" s="62">
        <f>IF(ISERROR(AB62/AB$23),0,(AB62/AB$23))</f>
        <v>0</v>
      </c>
      <c r="BE62" s="62">
        <f>IF(ISERROR(AE62/AE$23),0,(AE62/AE$23))</f>
        <v>0</v>
      </c>
      <c r="BF62" s="62">
        <f>IF(ISERROR(AH62/AH$23),0,(AH62/AH$23))</f>
        <v>0</v>
      </c>
      <c r="BG62" s="62">
        <f t="shared" si="40"/>
        <v>0</v>
      </c>
    </row>
    <row r="63" spans="1:67" ht="16.5" customHeight="1" thickBot="1">
      <c r="A63" s="63" t="s">
        <v>44</v>
      </c>
      <c r="B63" s="64"/>
      <c r="C63" s="51">
        <f t="shared" si="0"/>
        <v>0</v>
      </c>
      <c r="D63" s="65"/>
      <c r="E63" s="504"/>
      <c r="F63" s="504"/>
      <c r="G63" s="65">
        <f>SUM('04 -Base Orçado 2026'!F26:F27)</f>
        <v>0</v>
      </c>
      <c r="H63" s="504"/>
      <c r="I63" s="504"/>
      <c r="J63" s="65">
        <f>SUM('04 -Base Orçado 2026'!G26:G27)</f>
        <v>0</v>
      </c>
      <c r="K63" s="504"/>
      <c r="L63" s="504"/>
      <c r="M63" s="65">
        <f>SUM('04 -Base Orçado 2026'!H26:H27)</f>
        <v>0</v>
      </c>
      <c r="N63" s="504"/>
      <c r="O63" s="504"/>
      <c r="P63" s="65">
        <f>SUM('04 -Base Orçado 2026'!I26:I27)</f>
        <v>0</v>
      </c>
      <c r="Q63" s="504"/>
      <c r="R63" s="504"/>
      <c r="S63" s="65">
        <f>SUM('04 -Base Orçado 2026'!J26:J27)</f>
        <v>0</v>
      </c>
      <c r="T63" s="504"/>
      <c r="U63" s="504"/>
      <c r="V63" s="65">
        <f>SUM('04 -Base Orçado 2026'!K26:K27)</f>
        <v>0</v>
      </c>
      <c r="W63" s="504"/>
      <c r="X63" s="504"/>
      <c r="Y63" s="65">
        <f>SUM('04 -Base Orçado 2026'!L26:L27)</f>
        <v>0</v>
      </c>
      <c r="Z63" s="504"/>
      <c r="AA63" s="504"/>
      <c r="AB63" s="65">
        <f>SUM('04 -Base Orçado 2026'!M26:M27)</f>
        <v>0</v>
      </c>
      <c r="AC63" s="504"/>
      <c r="AD63" s="504"/>
      <c r="AE63" s="65">
        <f>SUM('04 -Base Orçado 2026'!N26:N27)</f>
        <v>0</v>
      </c>
      <c r="AF63" s="504"/>
      <c r="AG63" s="504"/>
      <c r="AH63" s="65">
        <f>SUM('04 -Base Orçado 2026'!O26:O27)</f>
        <v>0</v>
      </c>
      <c r="AI63" s="504"/>
      <c r="AJ63" s="504"/>
      <c r="AK63" s="65">
        <f>SUM('04 -Base Orçado 2026'!P26:P27)</f>
        <v>0</v>
      </c>
      <c r="AL63" s="504"/>
      <c r="AM63" s="504"/>
      <c r="AN63" s="585">
        <f>SUM(D63,G63,J63,M63,P63,S63,V63,Y63,AB63,AE63,AH63,AK63)</f>
        <v>0</v>
      </c>
      <c r="AO63" s="585">
        <f>SUM(E63,H63,K63,N63,Q63,T63,W63,Z63,AC63,AF63,AI63,AL63)</f>
        <v>0</v>
      </c>
      <c r="AP63" s="504"/>
      <c r="AQ63" s="585">
        <f>AN63/12</f>
        <v>0</v>
      </c>
      <c r="AR63" s="585">
        <f t="shared" si="33"/>
        <v>0</v>
      </c>
      <c r="AS63" s="663"/>
      <c r="AT63" s="594">
        <f>IF(ISERROR(C63/C$23),0,(C63/C$23))</f>
        <v>0</v>
      </c>
      <c r="AU63" s="1"/>
      <c r="AV63" s="66">
        <f>IF(ISERROR(D63/D$23),0,(D63/D$23))</f>
        <v>0</v>
      </c>
      <c r="AW63" s="66">
        <f>IF(ISERROR(G63/G$23),0,(G63/G$23))</f>
        <v>0</v>
      </c>
      <c r="AX63" s="66">
        <f>IF(ISERROR(J63/J$23),0,(J63/J$23))</f>
        <v>0</v>
      </c>
      <c r="AY63" s="66">
        <f>IF(ISERROR(M63/M$23),0,(M63/M$23))</f>
        <v>0</v>
      </c>
      <c r="AZ63" s="66">
        <f>IF(ISERROR(P63/P$23),0,(P63/P$23))</f>
        <v>0</v>
      </c>
      <c r="BA63" s="66">
        <f>IF(ISERROR(S63/S$23),0,(S63/S$23))</f>
        <v>0</v>
      </c>
      <c r="BB63" s="66">
        <f>IF(ISERROR(V63/V$23),0,(V63/V$23))</f>
        <v>0</v>
      </c>
      <c r="BC63" s="66">
        <f>IF(ISERROR(Y63/Y$23),0,(Y63/Y$23))</f>
        <v>0</v>
      </c>
      <c r="BD63" s="66">
        <f>IF(ISERROR(AB63/AB$23),0,(AB63/AB$23))</f>
        <v>0</v>
      </c>
      <c r="BE63" s="66">
        <f>IF(ISERROR(AE63/AE$23),0,(AE63/AE$23))</f>
        <v>0</v>
      </c>
      <c r="BF63" s="66">
        <f>IF(ISERROR(AH63/AH$23),0,(AH63/AH$23))</f>
        <v>0</v>
      </c>
      <c r="BG63" s="66">
        <f t="shared" si="40"/>
        <v>0</v>
      </c>
    </row>
    <row r="64" spans="1:67" ht="15.6" customHeight="1">
      <c r="A64" s="16" t="s">
        <v>45</v>
      </c>
      <c r="B64" s="7"/>
      <c r="C64" s="45">
        <f t="shared" ref="C64:C65" si="41">SUM(D64,G64,J64,M64,P64,S64,V64,Y64,AB64,AE64,AH64,AK64)</f>
        <v>2944000.0252568522</v>
      </c>
      <c r="D64" s="45">
        <f t="shared" ref="D64:AK64" si="42">D59+SUM(D61:D63)</f>
        <v>8912.9742311156224</v>
      </c>
      <c r="E64" s="45">
        <f>E59+SUM(E61:E63)</f>
        <v>5549.6976999999069</v>
      </c>
      <c r="F64" s="669"/>
      <c r="G64" s="45">
        <f t="shared" si="42"/>
        <v>55308.988070765045</v>
      </c>
      <c r="H64" s="45">
        <f>H59+SUM(H61:H63)</f>
        <v>16301.878200000028</v>
      </c>
      <c r="I64" s="669"/>
      <c r="J64" s="45">
        <f t="shared" si="42"/>
        <v>88712.638070765068</v>
      </c>
      <c r="K64" s="45">
        <f>K59+SUM(K61:K63)</f>
        <v>81904.124099999943</v>
      </c>
      <c r="L64" s="669"/>
      <c r="M64" s="45">
        <f t="shared" si="42"/>
        <v>263268.378070765</v>
      </c>
      <c r="N64" s="45"/>
      <c r="O64" s="669"/>
      <c r="P64" s="45">
        <f t="shared" si="42"/>
        <v>301885.80307076505</v>
      </c>
      <c r="Q64" s="45"/>
      <c r="R64" s="669"/>
      <c r="S64" s="45">
        <f t="shared" si="42"/>
        <v>314629.55332076503</v>
      </c>
      <c r="T64" s="45"/>
      <c r="U64" s="669"/>
      <c r="V64" s="45">
        <f t="shared" si="42"/>
        <v>277626.71930076508</v>
      </c>
      <c r="W64" s="45"/>
      <c r="X64" s="669"/>
      <c r="Y64" s="45">
        <f t="shared" si="42"/>
        <v>299753.34886226495</v>
      </c>
      <c r="Z64" s="45"/>
      <c r="AA64" s="669"/>
      <c r="AB64" s="45">
        <f t="shared" si="42"/>
        <v>320886.30990184005</v>
      </c>
      <c r="AC64" s="45"/>
      <c r="AD64" s="669"/>
      <c r="AE64" s="45">
        <f t="shared" si="42"/>
        <v>343075.91899339383</v>
      </c>
      <c r="AF64" s="45"/>
      <c r="AG64" s="669"/>
      <c r="AH64" s="45">
        <f t="shared" si="42"/>
        <v>345735.73690262</v>
      </c>
      <c r="AI64" s="45"/>
      <c r="AJ64" s="669"/>
      <c r="AK64" s="45">
        <f t="shared" si="42"/>
        <v>324203.65646102728</v>
      </c>
      <c r="AL64" s="45"/>
      <c r="AM64" s="669"/>
      <c r="AN64" s="45">
        <f>SUM(D64,G64,J64,M64,P64,S64,V64,Y64,AB64,AE64,AH64,AK64)</f>
        <v>2944000.0252568522</v>
      </c>
      <c r="AO64" s="45">
        <f>SUM(E64,H64,K64,N64,Q64,T64,W64,Z64,AC64,AF64,AI64,AL64)</f>
        <v>103755.69999999988</v>
      </c>
      <c r="AP64" s="669"/>
      <c r="AQ64" s="45">
        <f>AN64/12</f>
        <v>245333.33543807102</v>
      </c>
      <c r="AR64" s="45">
        <f t="shared" si="33"/>
        <v>34585.233333333294</v>
      </c>
      <c r="AS64" s="575"/>
      <c r="AT64" s="657">
        <f>IF(ISERROR(C64/C$23),0,(C64/C$23))</f>
        <v>0.51663381575749401</v>
      </c>
      <c r="AU64" s="1"/>
      <c r="AV64" s="46">
        <f>IF(ISERROR(D64/D$23),0,(D64/D$23))</f>
        <v>3.0937085147919551E-2</v>
      </c>
      <c r="AW64" s="46">
        <f>IF(ISERROR(G64/G$23),0,(G64/G$23))</f>
        <v>0.15888821623316587</v>
      </c>
      <c r="AX64" s="46">
        <f>IF(ISERROR(J64/J$23),0,(J64/J$23))</f>
        <v>0.21320028375574399</v>
      </c>
      <c r="AY64" s="46">
        <f>IF(ISERROR(M64/M$23),0,(M64/M$23))</f>
        <v>0.57219817011685503</v>
      </c>
      <c r="AZ64" s="46">
        <f>IF(ISERROR(P64/P$23),0,(P64/P$23))</f>
        <v>0.59625874594265271</v>
      </c>
      <c r="BA64" s="46">
        <f>IF(ISERROR(S64/S$23),0,(S64/S$23))</f>
        <v>0.60326328515752214</v>
      </c>
      <c r="BB64" s="46">
        <f>IF(ISERROR(V64/V$23),0,(V64/V$23))</f>
        <v>0.5812099007967777</v>
      </c>
      <c r="BC64" s="46">
        <f>IF(ISERROR(Y64/Y$23),0,(Y64/Y$23))</f>
        <v>0.59504524366238931</v>
      </c>
      <c r="BD64" s="46">
        <f>IF(ISERROR(AB64/AB$23),0,(AB64/AB$23))</f>
        <v>0.60655451457664278</v>
      </c>
      <c r="BE64" s="46">
        <f>IF(ISERROR(AE64/AE$23),0,(AE64/AE$23))</f>
        <v>0.61751188267299995</v>
      </c>
      <c r="BF64" s="46">
        <f>IF(ISERROR(AH64/AH$23),0,(AH64/AH$23))</f>
        <v>0.61832087424811066</v>
      </c>
      <c r="BG64" s="46">
        <f t="shared" si="40"/>
        <v>0.60826203206404805</v>
      </c>
    </row>
    <row r="65" spans="1:59" ht="15.9" customHeight="1" thickBot="1">
      <c r="A65" s="53" t="s">
        <v>46</v>
      </c>
      <c r="B65" s="54"/>
      <c r="C65" s="55">
        <f t="shared" si="41"/>
        <v>5.8016502343748284</v>
      </c>
      <c r="D65" s="55">
        <f>IF(ISERROR(D64/D23),"-",(D64/D23))</f>
        <v>3.0937085147919551E-2</v>
      </c>
      <c r="E65" s="55">
        <f>IF(ISERROR(E64/E23),"-",(E64/E23))</f>
        <v>2.6282805510331231E-2</v>
      </c>
      <c r="F65" s="565"/>
      <c r="G65" s="55">
        <f>IF(ISERROR(G64/G23),"-",(G64/G23))</f>
        <v>0.15888821623316587</v>
      </c>
      <c r="H65" s="55">
        <f>IF(ISERROR(H64/H23),"-",(H64/H23))</f>
        <v>6.2853243981483287E-2</v>
      </c>
      <c r="I65" s="565"/>
      <c r="J65" s="55">
        <f>IF(ISERROR(J64/J23),"-",(J64/J23))</f>
        <v>0.21320028375574399</v>
      </c>
      <c r="K65" s="55">
        <f>IF(ISERROR(K64/K23),"-",(K64/K23))</f>
        <v>0.20507741119706333</v>
      </c>
      <c r="L65" s="565"/>
      <c r="M65" s="55">
        <f>IF(ISERROR(M64/M23),"-",(M64/M23))</f>
        <v>0.57219817011685503</v>
      </c>
      <c r="N65" s="565"/>
      <c r="O65" s="565"/>
      <c r="P65" s="55">
        <f>IF(ISERROR(P64/P23),"-",(P64/P23))</f>
        <v>0.59625874594265271</v>
      </c>
      <c r="Q65" s="565"/>
      <c r="R65" s="565"/>
      <c r="S65" s="55">
        <f>IF(ISERROR(S64/S23),"-",(S64/S23))</f>
        <v>0.60326328515752214</v>
      </c>
      <c r="T65" s="565"/>
      <c r="U65" s="565"/>
      <c r="V65" s="55">
        <f>IF(ISERROR(V64/V23),"-",(V64/V23))</f>
        <v>0.5812099007967777</v>
      </c>
      <c r="W65" s="565"/>
      <c r="X65" s="565"/>
      <c r="Y65" s="55">
        <f>IF(ISERROR(Y64/Y23),"-",(Y64/Y23))</f>
        <v>0.59504524366238931</v>
      </c>
      <c r="Z65" s="565"/>
      <c r="AA65" s="565"/>
      <c r="AB65" s="55">
        <f>IF(ISERROR(AB64/AB23),"-",(AB64/AB23))</f>
        <v>0.60655451457664278</v>
      </c>
      <c r="AC65" s="565"/>
      <c r="AD65" s="565"/>
      <c r="AE65" s="55">
        <f>IF(ISERROR(AE64/AE23),"-",(AE64/AE23))</f>
        <v>0.61751188267299995</v>
      </c>
      <c r="AF65" s="565"/>
      <c r="AG65" s="565"/>
      <c r="AH65" s="55">
        <f>IF(ISERROR(AH64/AH23),"-",(AH64/AH23))</f>
        <v>0.61832087424811066</v>
      </c>
      <c r="AI65" s="565"/>
      <c r="AJ65" s="565"/>
      <c r="AK65" s="55">
        <f>IF(ISERROR(AK64/AK23),"-",(AK64/AK23))</f>
        <v>0.60826203206404805</v>
      </c>
      <c r="AL65" s="565"/>
      <c r="AM65" s="565"/>
      <c r="AN65" s="577">
        <f>IF(ISERROR(AN64/AN23),"-",(AN64/AN23))</f>
        <v>0.51663381575749401</v>
      </c>
      <c r="AO65" s="577">
        <f>IF(ISERROR(AO64/AO23),"-",(AO64/AO23))</f>
        <v>0.11927329663465906</v>
      </c>
      <c r="AP65" s="565"/>
      <c r="AQ65" s="577">
        <f>IF(ISERROR(AQ64/AQ23),"-",(AQ64/AQ23))</f>
        <v>0.51663381575749401</v>
      </c>
      <c r="AR65" s="577"/>
      <c r="AS65" s="577"/>
      <c r="AT65" s="577"/>
      <c r="AU65" s="1"/>
      <c r="AV65" s="50"/>
      <c r="AW65" s="50"/>
      <c r="AX65" s="50"/>
      <c r="AY65" s="50"/>
      <c r="AZ65" s="50"/>
      <c r="BA65" s="50"/>
      <c r="BB65" s="50"/>
      <c r="BC65" s="50"/>
      <c r="BD65" s="50"/>
      <c r="BE65" s="50"/>
      <c r="BF65" s="50"/>
      <c r="BG65" s="50"/>
    </row>
    <row r="66" spans="1:59" ht="15" customHeight="1">
      <c r="AN66" s="11"/>
      <c r="AO66" s="11"/>
      <c r="AQ66" s="11"/>
      <c r="AU66" s="1"/>
    </row>
    <row r="67" spans="1:59" ht="15" customHeight="1">
      <c r="D67" s="537"/>
      <c r="AU67" s="1"/>
    </row>
    <row r="68" spans="1:59" ht="15" customHeight="1">
      <c r="AU68" s="1"/>
    </row>
    <row r="69" spans="1:59" ht="15" customHeight="1">
      <c r="AU69" s="1"/>
    </row>
    <row r="79" spans="1:59" ht="12.75" customHeight="1">
      <c r="A79" s="2" t="s">
        <v>47</v>
      </c>
      <c r="B79" s="1"/>
      <c r="C79" s="1"/>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P79" s="3"/>
    </row>
    <row r="80" spans="1:59" ht="12.75" customHeight="1">
      <c r="A80" s="2"/>
      <c r="B80" s="1"/>
      <c r="C80" s="1"/>
      <c r="D80" s="3"/>
      <c r="E80" s="3"/>
      <c r="F80" s="3"/>
      <c r="G80" s="3"/>
      <c r="H80" s="3"/>
      <c r="I80" s="3"/>
      <c r="J80" s="67"/>
      <c r="K80" s="67"/>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P80" s="3"/>
    </row>
    <row r="81" spans="1:42" ht="12.75" customHeight="1">
      <c r="A81" s="2"/>
      <c r="B81" s="1"/>
      <c r="C81" s="68"/>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P81" s="3"/>
    </row>
    <row r="82" spans="1:42" ht="12.75" customHeight="1">
      <c r="A82" s="2"/>
      <c r="B82" s="1"/>
      <c r="C82" s="68"/>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P82" s="3"/>
    </row>
    <row r="83" spans="1:42" ht="12.75" customHeight="1">
      <c r="A83" s="2"/>
      <c r="B83" s="1"/>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P83" s="3"/>
    </row>
    <row r="84" spans="1:42" ht="12.75" customHeight="1">
      <c r="A84" s="2"/>
      <c r="B84" s="1"/>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P84" s="3"/>
    </row>
    <row r="85" spans="1:42" ht="12.75" customHeight="1">
      <c r="A85" s="2"/>
      <c r="B85" s="1"/>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P85" s="3"/>
    </row>
    <row r="86" spans="1:42" ht="12.75" customHeight="1">
      <c r="A86" s="2"/>
      <c r="B86" s="1"/>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P86" s="3"/>
    </row>
    <row r="87" spans="1:42" ht="12.75" customHeight="1">
      <c r="A87" s="2"/>
      <c r="B87" s="1"/>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P87" s="3"/>
    </row>
    <row r="88" spans="1:42" ht="12.75" customHeight="1">
      <c r="A88" s="16" t="s">
        <v>14</v>
      </c>
      <c r="B88" s="1"/>
      <c r="C88" s="69">
        <f>C10</f>
        <v>5727226.8846984552</v>
      </c>
      <c r="D88" s="3">
        <f>D10</f>
        <v>290000</v>
      </c>
      <c r="E88" s="3"/>
      <c r="F88" s="3"/>
      <c r="G88" s="3">
        <f>G10</f>
        <v>350000</v>
      </c>
      <c r="H88" s="3"/>
      <c r="I88" s="3"/>
      <c r="J88" s="3">
        <f>J10</f>
        <v>420000</v>
      </c>
      <c r="K88" s="3"/>
      <c r="L88" s="3"/>
      <c r="M88" s="3">
        <f>M10</f>
        <v>462000</v>
      </c>
      <c r="N88" s="3"/>
      <c r="O88" s="3"/>
      <c r="P88" s="3">
        <f>P10</f>
        <v>508200</v>
      </c>
      <c r="Q88" s="3"/>
      <c r="R88" s="3"/>
      <c r="S88" s="3">
        <f>S10</f>
        <v>523446</v>
      </c>
      <c r="T88" s="3"/>
      <c r="U88" s="3"/>
      <c r="V88" s="3">
        <f>V10</f>
        <v>481570.32</v>
      </c>
      <c r="W88" s="3"/>
      <c r="X88" s="3"/>
      <c r="Y88" s="3">
        <f>Y10</f>
        <v>505648.83599999995</v>
      </c>
      <c r="Z88" s="3"/>
      <c r="AA88" s="3"/>
      <c r="AB88" s="3">
        <f>AB10</f>
        <v>530931.27780000004</v>
      </c>
      <c r="AC88" s="3"/>
      <c r="AD88" s="3"/>
      <c r="AE88" s="3">
        <f>AE10</f>
        <v>557477.84169000003</v>
      </c>
      <c r="AF88" s="3"/>
      <c r="AG88" s="3"/>
      <c r="AH88" s="3">
        <f>AH10</f>
        <v>563052.62010689988</v>
      </c>
      <c r="AI88" s="3"/>
      <c r="AJ88" s="3"/>
      <c r="AK88" s="3">
        <f>AK10</f>
        <v>534899.98910155497</v>
      </c>
      <c r="AL88" s="3"/>
      <c r="AM88" s="3"/>
      <c r="AP88" s="3"/>
    </row>
    <row r="89" spans="1:42" ht="12.75" customHeight="1">
      <c r="A89" s="16" t="s">
        <v>20</v>
      </c>
      <c r="B89" s="1"/>
      <c r="C89" s="69">
        <f>C23</f>
        <v>5698426.8846984552</v>
      </c>
      <c r="D89" s="3">
        <f>D23</f>
        <v>288100</v>
      </c>
      <c r="E89" s="3"/>
      <c r="F89" s="3"/>
      <c r="G89" s="3">
        <f>G23</f>
        <v>348100</v>
      </c>
      <c r="H89" s="3"/>
      <c r="I89" s="3"/>
      <c r="J89" s="3">
        <f>J23</f>
        <v>416100</v>
      </c>
      <c r="K89" s="3"/>
      <c r="L89" s="3"/>
      <c r="M89" s="3">
        <f>M23</f>
        <v>460100</v>
      </c>
      <c r="N89" s="3"/>
      <c r="O89" s="3"/>
      <c r="P89" s="3">
        <f>P23</f>
        <v>506300</v>
      </c>
      <c r="Q89" s="3"/>
      <c r="R89" s="3"/>
      <c r="S89" s="3">
        <f>S23</f>
        <v>521546</v>
      </c>
      <c r="T89" s="3"/>
      <c r="U89" s="3"/>
      <c r="V89" s="3">
        <f>V23</f>
        <v>477670.32</v>
      </c>
      <c r="W89" s="3"/>
      <c r="X89" s="3"/>
      <c r="Y89" s="3">
        <f>Y23</f>
        <v>503748.83599999995</v>
      </c>
      <c r="Z89" s="3"/>
      <c r="AA89" s="3"/>
      <c r="AB89" s="3">
        <f>AB23</f>
        <v>529031.27780000004</v>
      </c>
      <c r="AC89" s="3"/>
      <c r="AD89" s="3"/>
      <c r="AE89" s="3">
        <f>AE23</f>
        <v>555577.84169000003</v>
      </c>
      <c r="AF89" s="3"/>
      <c r="AG89" s="3"/>
      <c r="AH89" s="3">
        <f>AH23</f>
        <v>559152.62010689988</v>
      </c>
      <c r="AI89" s="3"/>
      <c r="AJ89" s="3"/>
      <c r="AK89" s="3">
        <f>AK23</f>
        <v>532999.98910155497</v>
      </c>
      <c r="AL89" s="3"/>
      <c r="AM89" s="3"/>
      <c r="AP89" s="3"/>
    </row>
    <row r="90" spans="1:42" ht="12.75" customHeight="1">
      <c r="A90" s="2" t="s">
        <v>48</v>
      </c>
      <c r="B90" s="1"/>
      <c r="C90" s="69">
        <f>C25+C48+C57+C58+C61+C62+C63</f>
        <v>-2754426.8594416031</v>
      </c>
      <c r="D90" s="3">
        <f>D25+D48+D57+D58+D61+D62+D63</f>
        <v>-279187.0257688844</v>
      </c>
      <c r="E90" s="3"/>
      <c r="F90" s="3"/>
      <c r="G90" s="3">
        <f>G25+G48+G57+G58+G61+G62+G63</f>
        <v>-292791.01192923496</v>
      </c>
      <c r="H90" s="3"/>
      <c r="I90" s="3"/>
      <c r="J90" s="3">
        <f>J25+J48+J57+J58+J61+J62+J63</f>
        <v>-327387.36192923493</v>
      </c>
      <c r="K90" s="3"/>
      <c r="L90" s="3"/>
      <c r="M90" s="3">
        <f>M25+M48+M57+M58+M61+M62+M63</f>
        <v>-196831.62192923497</v>
      </c>
      <c r="N90" s="3"/>
      <c r="O90" s="3"/>
      <c r="P90" s="3">
        <f>P25+P48+P57+P58+P61+P62+P63</f>
        <v>-204414.19692923498</v>
      </c>
      <c r="Q90" s="3"/>
      <c r="R90" s="3"/>
      <c r="S90" s="3">
        <f>S25+S48+S57+S58+S61+S62+S63</f>
        <v>-206916.44667923497</v>
      </c>
      <c r="T90" s="3"/>
      <c r="U90" s="3"/>
      <c r="V90" s="3">
        <f>V25+V48+V57+V58+V61+V62+V63</f>
        <v>-200043.60069923496</v>
      </c>
      <c r="W90" s="3"/>
      <c r="X90" s="3"/>
      <c r="Y90" s="3">
        <f>Y25+Y48+Y57+Y58+Y61+Y62+Y63</f>
        <v>-203995.48713773495</v>
      </c>
      <c r="Z90" s="3"/>
      <c r="AA90" s="3"/>
      <c r="AB90" s="3">
        <f>AB25+AB48+AB57+AB58+AB61+AB62+AB63</f>
        <v>-208144.96789815999</v>
      </c>
      <c r="AC90" s="3"/>
      <c r="AD90" s="3"/>
      <c r="AE90" s="3">
        <f>AE25+AE48+AE57+AE58+AE61+AE62+AE63</f>
        <v>-212501.92269660623</v>
      </c>
      <c r="AF90" s="3"/>
      <c r="AG90" s="3"/>
      <c r="AH90" s="3">
        <f>AH25+AH48+AH57+AH58+AH61+AH62+AH63</f>
        <v>-213416.8832042799</v>
      </c>
      <c r="AI90" s="3"/>
      <c r="AJ90" s="3"/>
      <c r="AK90" s="3">
        <f>AK25+AK48+AK57+AK58+AK61+AK62+AK63</f>
        <v>-208796.33264052769</v>
      </c>
      <c r="AL90" s="3"/>
      <c r="AM90" s="3"/>
      <c r="AP90" s="3"/>
    </row>
    <row r="91" spans="1:42" ht="12.75" customHeight="1">
      <c r="A91" s="5" t="s">
        <v>49</v>
      </c>
      <c r="B91" s="1"/>
      <c r="C91" s="69">
        <f t="shared" ref="C91:AK91" si="43">C54</f>
        <v>2949727.2521415506</v>
      </c>
      <c r="D91" s="3">
        <f t="shared" si="43"/>
        <v>9202.9742311156224</v>
      </c>
      <c r="E91" s="3"/>
      <c r="F91" s="3"/>
      <c r="G91" s="3">
        <f t="shared" si="43"/>
        <v>55658.988070765045</v>
      </c>
      <c r="H91" s="3"/>
      <c r="I91" s="3"/>
      <c r="J91" s="3">
        <f t="shared" si="43"/>
        <v>89132.638070765068</v>
      </c>
      <c r="K91" s="3"/>
      <c r="L91" s="3"/>
      <c r="M91" s="3">
        <f t="shared" si="43"/>
        <v>263730.378070765</v>
      </c>
      <c r="N91" s="3"/>
      <c r="O91" s="3"/>
      <c r="P91" s="3">
        <f t="shared" si="43"/>
        <v>302394.00307076506</v>
      </c>
      <c r="Q91" s="3"/>
      <c r="R91" s="3"/>
      <c r="S91" s="3">
        <f t="shared" si="43"/>
        <v>315152.99932076503</v>
      </c>
      <c r="T91" s="3"/>
      <c r="U91" s="3"/>
      <c r="V91" s="3">
        <f t="shared" si="43"/>
        <v>278108.28962076508</v>
      </c>
      <c r="W91" s="3"/>
      <c r="X91" s="3"/>
      <c r="Y91" s="3">
        <f t="shared" si="43"/>
        <v>300258.99769826495</v>
      </c>
      <c r="Z91" s="3"/>
      <c r="AA91" s="3"/>
      <c r="AB91" s="3">
        <f t="shared" si="43"/>
        <v>321417.24117964006</v>
      </c>
      <c r="AC91" s="3"/>
      <c r="AD91" s="3"/>
      <c r="AE91" s="3">
        <f t="shared" si="43"/>
        <v>343633.39683508384</v>
      </c>
      <c r="AF91" s="3"/>
      <c r="AG91" s="3"/>
      <c r="AH91" s="3">
        <f t="shared" si="43"/>
        <v>346298.7895227269</v>
      </c>
      <c r="AI91" s="3"/>
      <c r="AJ91" s="3"/>
      <c r="AK91" s="3">
        <f t="shared" si="43"/>
        <v>324738.55645012885</v>
      </c>
      <c r="AL91" s="3"/>
      <c r="AM91" s="3"/>
      <c r="AP91" s="3"/>
    </row>
    <row r="92" spans="1:42" ht="12.75" customHeight="1">
      <c r="A92" s="70" t="s">
        <v>50</v>
      </c>
      <c r="B92" s="71"/>
      <c r="C92" s="72">
        <f t="shared" ref="C92:AK92" si="44">IF(ISERROR(C91/C89),0,(C91/C89))</f>
        <v>0.51763886978390916</v>
      </c>
      <c r="D92" s="72">
        <f t="shared" si="44"/>
        <v>3.1943680080234717E-2</v>
      </c>
      <c r="E92" s="72"/>
      <c r="F92" s="72"/>
      <c r="G92" s="72">
        <f t="shared" si="44"/>
        <v>0.15989367443483207</v>
      </c>
      <c r="H92" s="72"/>
      <c r="I92" s="72"/>
      <c r="J92" s="72">
        <f t="shared" si="44"/>
        <v>0.21420965650267981</v>
      </c>
      <c r="K92" s="72"/>
      <c r="L92" s="72"/>
      <c r="M92" s="72">
        <f t="shared" si="44"/>
        <v>0.57320229965391223</v>
      </c>
      <c r="N92" s="72"/>
      <c r="O92" s="72"/>
      <c r="P92" s="72">
        <f t="shared" si="44"/>
        <v>0.59726249865843384</v>
      </c>
      <c r="Q92" s="72"/>
      <c r="R92" s="72"/>
      <c r="S92" s="72">
        <f t="shared" si="44"/>
        <v>0.60426692817271155</v>
      </c>
      <c r="T92" s="72"/>
      <c r="U92" s="72"/>
      <c r="V92" s="72">
        <f t="shared" si="44"/>
        <v>0.58221806542379495</v>
      </c>
      <c r="W92" s="72"/>
      <c r="X92" s="72"/>
      <c r="Y92" s="72">
        <f t="shared" si="44"/>
        <v>0.59604901538326327</v>
      </c>
      <c r="Z92" s="72"/>
      <c r="AA92" s="72"/>
      <c r="AB92" s="72">
        <f t="shared" si="44"/>
        <v>0.60755810604671212</v>
      </c>
      <c r="AC92" s="72"/>
      <c r="AD92" s="72"/>
      <c r="AE92" s="72">
        <f t="shared" si="44"/>
        <v>0.61851530253581199</v>
      </c>
      <c r="AF92" s="72"/>
      <c r="AG92" s="72"/>
      <c r="AH92" s="72">
        <f t="shared" si="44"/>
        <v>0.61932784908800187</v>
      </c>
      <c r="AI92" s="72"/>
      <c r="AJ92" s="72"/>
      <c r="AK92" s="72">
        <f t="shared" si="44"/>
        <v>0.60926559679207593</v>
      </c>
      <c r="AL92" s="72"/>
      <c r="AM92" s="72"/>
      <c r="AP92" s="72"/>
    </row>
    <row r="93" spans="1:42" ht="12.75" customHeight="1">
      <c r="A93" s="16" t="s">
        <v>51</v>
      </c>
      <c r="B93" s="1"/>
      <c r="C93" s="69">
        <f t="shared" ref="C93:AK93" si="45">C89+C90</f>
        <v>2944000.0252568522</v>
      </c>
      <c r="D93" s="3">
        <f t="shared" si="45"/>
        <v>8912.9742311156006</v>
      </c>
      <c r="E93" s="3"/>
      <c r="F93" s="3"/>
      <c r="G93" s="3">
        <f t="shared" si="45"/>
        <v>55308.988070765045</v>
      </c>
      <c r="H93" s="3"/>
      <c r="I93" s="3"/>
      <c r="J93" s="3">
        <f t="shared" si="45"/>
        <v>88712.638070765068</v>
      </c>
      <c r="K93" s="3"/>
      <c r="L93" s="3"/>
      <c r="M93" s="3">
        <f t="shared" si="45"/>
        <v>263268.37807076506</v>
      </c>
      <c r="N93" s="3"/>
      <c r="O93" s="3"/>
      <c r="P93" s="3">
        <f t="shared" si="45"/>
        <v>301885.80307076499</v>
      </c>
      <c r="Q93" s="3"/>
      <c r="R93" s="3"/>
      <c r="S93" s="3">
        <f t="shared" si="45"/>
        <v>314629.55332076503</v>
      </c>
      <c r="T93" s="3"/>
      <c r="U93" s="3"/>
      <c r="V93" s="3">
        <f t="shared" si="45"/>
        <v>277626.71930076508</v>
      </c>
      <c r="W93" s="3"/>
      <c r="X93" s="3"/>
      <c r="Y93" s="3">
        <f t="shared" si="45"/>
        <v>299753.348862265</v>
      </c>
      <c r="Z93" s="3"/>
      <c r="AA93" s="3"/>
      <c r="AB93" s="3">
        <f t="shared" si="45"/>
        <v>320886.30990184005</v>
      </c>
      <c r="AC93" s="3"/>
      <c r="AD93" s="3"/>
      <c r="AE93" s="3">
        <f t="shared" si="45"/>
        <v>343075.91899339377</v>
      </c>
      <c r="AF93" s="3"/>
      <c r="AG93" s="3"/>
      <c r="AH93" s="3">
        <f t="shared" si="45"/>
        <v>345735.73690261994</v>
      </c>
      <c r="AI93" s="3"/>
      <c r="AJ93" s="3"/>
      <c r="AK93" s="3">
        <f t="shared" si="45"/>
        <v>324203.65646102728</v>
      </c>
      <c r="AL93" s="3"/>
      <c r="AM93" s="3"/>
      <c r="AP93" s="3"/>
    </row>
    <row r="94" spans="1:42" ht="12.75" customHeight="1">
      <c r="A94" s="70" t="s">
        <v>52</v>
      </c>
      <c r="B94" s="71"/>
      <c r="C94" s="72">
        <f t="shared" ref="C94:AK94" si="46">IF(ISERROR(C93/C89),0,(C93/C89))</f>
        <v>0.51663381575749401</v>
      </c>
      <c r="D94" s="72">
        <f t="shared" si="46"/>
        <v>3.0937085147919475E-2</v>
      </c>
      <c r="E94" s="72"/>
      <c r="F94" s="72"/>
      <c r="G94" s="72">
        <f t="shared" si="46"/>
        <v>0.15888821623316587</v>
      </c>
      <c r="H94" s="72"/>
      <c r="I94" s="72"/>
      <c r="J94" s="72">
        <f t="shared" si="46"/>
        <v>0.21320028375574399</v>
      </c>
      <c r="K94" s="72"/>
      <c r="L94" s="72"/>
      <c r="M94" s="72">
        <f t="shared" si="46"/>
        <v>0.57219817011685514</v>
      </c>
      <c r="N94" s="72"/>
      <c r="O94" s="72"/>
      <c r="P94" s="72">
        <f t="shared" si="46"/>
        <v>0.5962587459426526</v>
      </c>
      <c r="Q94" s="72"/>
      <c r="R94" s="72"/>
      <c r="S94" s="72">
        <f t="shared" si="46"/>
        <v>0.60326328515752214</v>
      </c>
      <c r="T94" s="72"/>
      <c r="U94" s="72"/>
      <c r="V94" s="72">
        <f t="shared" si="46"/>
        <v>0.5812099007967777</v>
      </c>
      <c r="W94" s="72"/>
      <c r="X94" s="72"/>
      <c r="Y94" s="72">
        <f t="shared" si="46"/>
        <v>0.59504524366238942</v>
      </c>
      <c r="Z94" s="72"/>
      <c r="AA94" s="72"/>
      <c r="AB94" s="72">
        <f t="shared" si="46"/>
        <v>0.60655451457664278</v>
      </c>
      <c r="AC94" s="72"/>
      <c r="AD94" s="72"/>
      <c r="AE94" s="72">
        <f t="shared" si="46"/>
        <v>0.61751188267299983</v>
      </c>
      <c r="AF94" s="72"/>
      <c r="AG94" s="72"/>
      <c r="AH94" s="72">
        <f t="shared" si="46"/>
        <v>0.61832087424811055</v>
      </c>
      <c r="AI94" s="72"/>
      <c r="AJ94" s="72"/>
      <c r="AK94" s="72">
        <f t="shared" si="46"/>
        <v>0.60826203206404805</v>
      </c>
      <c r="AL94" s="72"/>
      <c r="AM94" s="72"/>
      <c r="AP94" s="72"/>
    </row>
    <row r="97" spans="10:11" ht="12.75" customHeight="1">
      <c r="J97" s="3">
        <f>J64-J93</f>
        <v>0</v>
      </c>
      <c r="K97" s="3"/>
    </row>
  </sheetData>
  <mergeCells count="14">
    <mergeCell ref="AK5:AL5"/>
    <mergeCell ref="AN5:AO5"/>
    <mergeCell ref="AQ5:AR5"/>
    <mergeCell ref="S5:T5"/>
    <mergeCell ref="V5:W5"/>
    <mergeCell ref="Y5:Z5"/>
    <mergeCell ref="AH5:AI5"/>
    <mergeCell ref="AE5:AF5"/>
    <mergeCell ref="AB5:AC5"/>
    <mergeCell ref="D5:E5"/>
    <mergeCell ref="G5:H5"/>
    <mergeCell ref="J5:K5"/>
    <mergeCell ref="M5:N5"/>
    <mergeCell ref="P5:Q5"/>
  </mergeCells>
  <pageMargins left="0.19685039370078741" right="0.19685039370078741" top="0.19685039370078741" bottom="0.19685039370078741" header="0" footer="0"/>
  <pageSetup paperSize="9" orientation="landscape" r:id="rId1"/>
  <ignoredErrors>
    <ignoredError sqref="AQ55 E8 AN24:AN27 AN33:AN34 AN35:AN60 BL28:BL35 BI36:BI51 BI28:BI35 BL27 BL36:BL51" formula="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B1:AC154"/>
  <sheetViews>
    <sheetView showGridLines="0" zoomScale="95" zoomScaleNormal="95" workbookViewId="0">
      <pane xSplit="2" ySplit="5" topLeftCell="D67" activePane="bottomRight" state="frozen"/>
      <selection pane="topRight" activeCell="B1" sqref="B1"/>
      <selection pane="bottomLeft" activeCell="A5" sqref="A5"/>
      <selection pane="bottomRight"/>
    </sheetView>
  </sheetViews>
  <sheetFormatPr defaultColWidth="12.5546875" defaultRowHeight="15" customHeight="1" outlineLevelRow="1" outlineLevelCol="1"/>
  <cols>
    <col min="1" max="1" width="1.6640625" customWidth="1"/>
    <col min="2" max="2" width="36" customWidth="1"/>
    <col min="3" max="3" width="14.109375" hidden="1" customWidth="1"/>
    <col min="4" max="4" width="3" bestFit="1" customWidth="1"/>
    <col min="5" max="5" width="12.88671875" bestFit="1" customWidth="1"/>
    <col min="6" max="16" width="12.44140625" customWidth="1"/>
    <col min="17" max="17" width="0.88671875" customWidth="1"/>
    <col min="18" max="18" width="12.44140625" customWidth="1"/>
    <col min="19" max="19" width="1.44140625" customWidth="1"/>
    <col min="20" max="20" width="8.109375" customWidth="1" outlineLevel="1"/>
    <col min="21" max="21" width="6.44140625" customWidth="1" outlineLevel="1"/>
    <col min="22" max="22" width="3.6640625" customWidth="1" outlineLevel="1"/>
    <col min="23" max="29" width="12.44140625" customWidth="1"/>
  </cols>
  <sheetData>
    <row r="1" spans="2:25" ht="21" customHeight="1">
      <c r="B1" s="73"/>
      <c r="C1" s="74"/>
      <c r="D1" s="74"/>
      <c r="E1" s="1014" t="s">
        <v>406</v>
      </c>
      <c r="F1" s="1014"/>
      <c r="G1" s="1014"/>
      <c r="H1" s="1014"/>
      <c r="I1" s="1014"/>
      <c r="J1" s="1014"/>
      <c r="K1" s="1014"/>
      <c r="L1" s="1014"/>
      <c r="M1" s="1014"/>
      <c r="N1" s="1014"/>
      <c r="O1" s="1014"/>
      <c r="P1" s="1014"/>
      <c r="Q1" s="1014"/>
      <c r="R1" s="1014"/>
      <c r="S1" s="1"/>
      <c r="T1" s="76"/>
    </row>
    <row r="2" spans="2:25" ht="8.25" customHeight="1">
      <c r="B2" s="73"/>
      <c r="C2" s="74"/>
      <c r="D2" s="74"/>
      <c r="E2" s="341"/>
      <c r="F2" s="341"/>
      <c r="G2" s="341"/>
      <c r="H2" s="341"/>
      <c r="I2" s="341"/>
      <c r="J2" s="341"/>
      <c r="K2" s="341"/>
      <c r="L2" s="341"/>
      <c r="M2" s="341"/>
      <c r="N2" s="341"/>
      <c r="O2" s="341"/>
      <c r="P2" s="341"/>
      <c r="Q2" s="341"/>
      <c r="R2" s="341"/>
      <c r="S2" s="1"/>
      <c r="T2" s="76"/>
    </row>
    <row r="3" spans="2:25" ht="27.75" customHeight="1">
      <c r="B3" s="73"/>
      <c r="C3" s="74"/>
      <c r="D3" s="74"/>
      <c r="E3" s="341"/>
      <c r="F3" s="341"/>
      <c r="G3" s="341"/>
      <c r="H3" s="341"/>
      <c r="I3" s="341"/>
      <c r="J3" s="341"/>
      <c r="K3" s="341"/>
      <c r="L3" s="341"/>
      <c r="M3" s="341"/>
      <c r="N3" s="341"/>
      <c r="O3" s="341"/>
      <c r="P3" s="341"/>
      <c r="Q3" s="341"/>
      <c r="R3" s="341"/>
      <c r="S3" s="1"/>
      <c r="T3" s="76"/>
    </row>
    <row r="4" spans="2:25" ht="7.5" customHeight="1">
      <c r="B4" s="78"/>
      <c r="C4" s="79"/>
      <c r="D4" s="79"/>
      <c r="E4" s="80"/>
      <c r="F4" s="81"/>
      <c r="G4" s="81"/>
      <c r="H4" s="81"/>
      <c r="I4" s="81"/>
      <c r="J4" s="81"/>
      <c r="K4" s="81"/>
      <c r="L4" s="81"/>
      <c r="M4" s="81"/>
      <c r="N4" s="81"/>
      <c r="O4" s="81"/>
      <c r="P4" s="81"/>
      <c r="Q4" s="74"/>
      <c r="R4" s="82"/>
      <c r="S4" s="1"/>
      <c r="T4" s="76"/>
    </row>
    <row r="5" spans="2:25" ht="12.75" customHeight="1">
      <c r="B5" s="342" t="s">
        <v>53</v>
      </c>
      <c r="C5" s="343" t="s">
        <v>54</v>
      </c>
      <c r="D5" s="343"/>
      <c r="E5" s="483" t="s">
        <v>714</v>
      </c>
      <c r="F5" s="483" t="s">
        <v>715</v>
      </c>
      <c r="G5" s="483" t="s">
        <v>716</v>
      </c>
      <c r="H5" s="483" t="s">
        <v>717</v>
      </c>
      <c r="I5" s="483" t="s">
        <v>718</v>
      </c>
      <c r="J5" s="483" t="s">
        <v>719</v>
      </c>
      <c r="K5" s="483" t="s">
        <v>720</v>
      </c>
      <c r="L5" s="483" t="s">
        <v>721</v>
      </c>
      <c r="M5" s="483" t="s">
        <v>722</v>
      </c>
      <c r="N5" s="483" t="s">
        <v>723</v>
      </c>
      <c r="O5" s="483" t="s">
        <v>724</v>
      </c>
      <c r="P5" s="483" t="s">
        <v>725</v>
      </c>
      <c r="Q5" s="74"/>
      <c r="R5" s="345" t="s">
        <v>56</v>
      </c>
      <c r="S5" s="85"/>
      <c r="T5" s="86"/>
    </row>
    <row r="6" spans="2:25" ht="5.25" customHeight="1">
      <c r="B6" s="87"/>
      <c r="C6" s="76"/>
      <c r="D6" s="76"/>
      <c r="E6" s="88"/>
      <c r="F6" s="88"/>
      <c r="G6" s="88"/>
      <c r="H6" s="88"/>
      <c r="I6" s="88"/>
      <c r="J6" s="88"/>
      <c r="K6" s="88"/>
      <c r="L6" s="88"/>
      <c r="M6" s="88"/>
      <c r="N6" s="88"/>
      <c r="O6" s="88"/>
      <c r="P6" s="88"/>
      <c r="Q6" s="74"/>
      <c r="R6" s="89"/>
      <c r="S6" s="1"/>
      <c r="T6" s="76"/>
    </row>
    <row r="7" spans="2:25" ht="12.75" hidden="1" customHeight="1">
      <c r="B7" s="90" t="s">
        <v>12</v>
      </c>
      <c r="C7" s="91" t="s">
        <v>57</v>
      </c>
      <c r="D7" s="407"/>
      <c r="E7" s="92"/>
      <c r="F7" s="92"/>
      <c r="G7" s="92"/>
      <c r="H7" s="92"/>
      <c r="I7" s="92"/>
      <c r="J7" s="92"/>
      <c r="K7" s="92"/>
      <c r="L7" s="92"/>
      <c r="M7" s="92"/>
      <c r="N7" s="92"/>
      <c r="O7" s="92"/>
      <c r="P7" s="92"/>
      <c r="Q7" s="74"/>
      <c r="R7" s="93">
        <f>SUM(E7:P7)</f>
        <v>0</v>
      </c>
      <c r="S7" s="94"/>
      <c r="T7" s="95"/>
    </row>
    <row r="8" spans="2:25" ht="13.5" hidden="1" customHeight="1">
      <c r="B8" s="96" t="s">
        <v>58</v>
      </c>
      <c r="C8" s="97" t="s">
        <v>57</v>
      </c>
      <c r="D8" s="97"/>
      <c r="E8" s="98"/>
      <c r="F8" s="98"/>
      <c r="G8" s="98"/>
      <c r="H8" s="98"/>
      <c r="I8" s="98"/>
      <c r="J8" s="98"/>
      <c r="K8" s="98"/>
      <c r="L8" s="98"/>
      <c r="M8" s="98"/>
      <c r="N8" s="98"/>
      <c r="O8" s="98"/>
      <c r="P8" s="98"/>
      <c r="Q8" s="74"/>
      <c r="R8" s="98" t="e">
        <f t="shared" ref="R8" si="0">R11/R7</f>
        <v>#DIV/0!</v>
      </c>
      <c r="S8" s="99"/>
      <c r="T8" s="100"/>
    </row>
    <row r="9" spans="2:25" ht="4.5" customHeight="1">
      <c r="B9" s="78"/>
      <c r="C9" s="79"/>
      <c r="D9" s="79"/>
      <c r="E9" s="101"/>
      <c r="F9" s="101"/>
      <c r="G9" s="101"/>
      <c r="H9" s="101"/>
      <c r="I9" s="101"/>
      <c r="J9" s="101"/>
      <c r="K9" s="101"/>
      <c r="L9" s="101"/>
      <c r="M9" s="101"/>
      <c r="N9" s="101"/>
      <c r="O9" s="101"/>
      <c r="P9" s="101"/>
      <c r="Q9" s="74"/>
      <c r="R9" s="102"/>
      <c r="S9" s="99"/>
      <c r="T9" s="100"/>
    </row>
    <row r="10" spans="2:25" ht="13.5" customHeight="1">
      <c r="B10" s="103" t="s">
        <v>59</v>
      </c>
      <c r="C10" s="104" t="s">
        <v>60</v>
      </c>
      <c r="D10" s="408"/>
      <c r="E10" s="105"/>
      <c r="F10" s="105"/>
      <c r="G10" s="105"/>
      <c r="H10" s="105"/>
      <c r="I10" s="105"/>
      <c r="J10" s="105"/>
      <c r="K10" s="105"/>
      <c r="L10" s="105"/>
      <c r="M10" s="105"/>
      <c r="N10" s="105"/>
      <c r="O10" s="105"/>
      <c r="P10" s="105"/>
      <c r="Q10" s="74"/>
      <c r="R10" s="106">
        <f t="shared" ref="R10:R19" si="1">SUM(E10:P10)</f>
        <v>0</v>
      </c>
      <c r="S10" s="1"/>
      <c r="T10" s="107"/>
    </row>
    <row r="11" spans="2:25" ht="13.5" customHeight="1">
      <c r="B11" s="500" t="s">
        <v>781</v>
      </c>
      <c r="C11" s="346"/>
      <c r="D11" s="346"/>
      <c r="E11" s="344">
        <f>SUM(E13:E19)-E13</f>
        <v>290000</v>
      </c>
      <c r="F11" s="344">
        <f t="shared" ref="F11:P11" si="2">SUM(F13:F19)</f>
        <v>350000</v>
      </c>
      <c r="G11" s="344">
        <f t="shared" si="2"/>
        <v>420000</v>
      </c>
      <c r="H11" s="344">
        <f t="shared" si="2"/>
        <v>462000</v>
      </c>
      <c r="I11" s="344">
        <f t="shared" si="2"/>
        <v>508200</v>
      </c>
      <c r="J11" s="344">
        <f t="shared" si="2"/>
        <v>523446</v>
      </c>
      <c r="K11" s="344">
        <f t="shared" si="2"/>
        <v>481570.32</v>
      </c>
      <c r="L11" s="344">
        <f t="shared" si="2"/>
        <v>505648.83599999995</v>
      </c>
      <c r="M11" s="344">
        <f t="shared" si="2"/>
        <v>530931.27780000004</v>
      </c>
      <c r="N11" s="344">
        <f t="shared" si="2"/>
        <v>557477.84169000003</v>
      </c>
      <c r="O11" s="344">
        <f t="shared" si="2"/>
        <v>563052.62010689988</v>
      </c>
      <c r="P11" s="344">
        <f t="shared" si="2"/>
        <v>534899.98910155497</v>
      </c>
      <c r="Q11" s="74"/>
      <c r="R11" s="344">
        <f t="shared" si="1"/>
        <v>5727226.8846984552</v>
      </c>
      <c r="S11" s="1"/>
      <c r="T11" s="347">
        <f>SUM(T14:T19)</f>
        <v>1</v>
      </c>
      <c r="U11" s="336"/>
    </row>
    <row r="12" spans="2:25" ht="4.5" customHeight="1">
      <c r="B12" s="108"/>
      <c r="C12" s="109"/>
      <c r="D12" s="109"/>
      <c r="E12" s="652">
        <v>1735932.5445000001</v>
      </c>
      <c r="F12" s="652">
        <v>2358050.5200000005</v>
      </c>
      <c r="G12" s="652">
        <v>2376435.108</v>
      </c>
      <c r="H12" s="652">
        <v>2438227.284</v>
      </c>
      <c r="I12" s="652">
        <v>2740462.7880000006</v>
      </c>
      <c r="J12" s="652">
        <v>2323680.7320000003</v>
      </c>
      <c r="K12" s="652">
        <v>2242329.7559999996</v>
      </c>
      <c r="L12" s="652">
        <v>2293663.8240000005</v>
      </c>
      <c r="M12" s="652">
        <v>2265429.3119999999</v>
      </c>
      <c r="N12" s="652">
        <v>2200867.7399999998</v>
      </c>
      <c r="O12" s="652">
        <v>2601671.0759999999</v>
      </c>
      <c r="P12" s="652">
        <v>1851592.98</v>
      </c>
      <c r="Q12" s="74"/>
      <c r="R12" s="110"/>
      <c r="S12" s="1"/>
      <c r="T12" s="111"/>
    </row>
    <row r="13" spans="2:25" ht="13.5" customHeight="1">
      <c r="B13" s="648" t="s">
        <v>136</v>
      </c>
      <c r="C13" s="649"/>
      <c r="D13" s="649"/>
      <c r="E13" s="650"/>
      <c r="F13" s="650"/>
      <c r="G13" s="650"/>
      <c r="H13" s="650"/>
      <c r="I13" s="650"/>
      <c r="J13" s="650"/>
      <c r="K13" s="650"/>
      <c r="L13" s="650"/>
      <c r="M13" s="650"/>
      <c r="N13" s="650"/>
      <c r="O13" s="650"/>
      <c r="P13" s="650"/>
      <c r="Q13" s="651"/>
      <c r="R13" s="116">
        <f t="shared" si="1"/>
        <v>0</v>
      </c>
      <c r="S13" s="1"/>
      <c r="T13" s="113"/>
      <c r="X13" s="608"/>
      <c r="Y13" s="608"/>
    </row>
    <row r="14" spans="2:25" ht="13.5" customHeight="1">
      <c r="B14" s="641" t="s">
        <v>732</v>
      </c>
      <c r="C14" s="642" t="s">
        <v>57</v>
      </c>
      <c r="D14" s="642"/>
      <c r="E14" s="422">
        <f>SUMIF('METRICS BD'!$A:$A,$B14,'METRICS BD'!$I:$I)</f>
        <v>60000</v>
      </c>
      <c r="F14" s="422">
        <f>'METRICS BD'!J4+'METRICS BD'!J6</f>
        <v>52500</v>
      </c>
      <c r="G14" s="422">
        <f>'METRICS BD'!K4+'METRICS BD'!K6</f>
        <v>63000</v>
      </c>
      <c r="H14" s="422">
        <f>'METRICS BD'!L4+'METRICS BD'!L6</f>
        <v>69300</v>
      </c>
      <c r="I14" s="422">
        <f>'METRICS BD'!M4+'METRICS BD'!M6</f>
        <v>76230</v>
      </c>
      <c r="J14" s="422">
        <f>'METRICS BD'!N4+'METRICS BD'!N6</f>
        <v>78516.900000000009</v>
      </c>
      <c r="K14" s="422">
        <f>'METRICS BD'!O4+'METRICS BD'!O6</f>
        <v>72235.54800000001</v>
      </c>
      <c r="L14" s="422">
        <f>'METRICS BD'!P4+'METRICS BD'!P6</f>
        <v>75847.325400000002</v>
      </c>
      <c r="M14" s="422">
        <f>'METRICS BD'!Q4+'METRICS BD'!Q6</f>
        <v>79639.691670000015</v>
      </c>
      <c r="N14" s="422">
        <f>'METRICS BD'!R4+'METRICS BD'!R6</f>
        <v>83621.676253500016</v>
      </c>
      <c r="O14" s="422">
        <f>'METRICS BD'!S4+'METRICS BD'!S6</f>
        <v>84457.893016034999</v>
      </c>
      <c r="P14" s="422">
        <f>'METRICS BD'!T4+'METRICS BD'!T6</f>
        <v>80234.998365233245</v>
      </c>
      <c r="Q14" s="647"/>
      <c r="R14" s="422">
        <f t="shared" si="1"/>
        <v>875584.03270476824</v>
      </c>
      <c r="S14" s="1"/>
      <c r="T14" s="113">
        <v>0.02</v>
      </c>
    </row>
    <row r="15" spans="2:25" ht="13.5" customHeight="1">
      <c r="B15" s="114" t="s">
        <v>919</v>
      </c>
      <c r="C15" s="115" t="s">
        <v>57</v>
      </c>
      <c r="D15" s="409"/>
      <c r="E15" s="116">
        <v>190000</v>
      </c>
      <c r="F15" s="116">
        <f>'METRICS BD'!J3</f>
        <v>262500</v>
      </c>
      <c r="G15" s="116">
        <f>'METRICS BD'!K3</f>
        <v>315000</v>
      </c>
      <c r="H15" s="116">
        <f>'METRICS BD'!L3</f>
        <v>346500</v>
      </c>
      <c r="I15" s="116">
        <f>'METRICS BD'!M3</f>
        <v>381150</v>
      </c>
      <c r="J15" s="116">
        <f>'METRICS BD'!N3</f>
        <v>392584.5</v>
      </c>
      <c r="K15" s="116">
        <f>'METRICS BD'!O3</f>
        <v>361177.74</v>
      </c>
      <c r="L15" s="116">
        <f>'METRICS BD'!P3</f>
        <v>379236.62699999998</v>
      </c>
      <c r="M15" s="116">
        <f>'METRICS BD'!Q3</f>
        <v>398198.45835000003</v>
      </c>
      <c r="N15" s="116">
        <f>'METRICS BD'!R3</f>
        <v>418108.38126749999</v>
      </c>
      <c r="O15" s="116">
        <f>'METRICS BD'!S3</f>
        <v>422289.46508017497</v>
      </c>
      <c r="P15" s="116">
        <f>'METRICS BD'!T3</f>
        <v>401174.99182616622</v>
      </c>
      <c r="Q15" s="74"/>
      <c r="R15" s="116">
        <f t="shared" si="1"/>
        <v>4267920.1635238416</v>
      </c>
      <c r="S15" s="1"/>
      <c r="T15" s="117">
        <v>7.0000000000000007E-2</v>
      </c>
    </row>
    <row r="16" spans="2:25" ht="13.5" customHeight="1">
      <c r="B16" s="114" t="s">
        <v>15</v>
      </c>
      <c r="C16" s="115" t="s">
        <v>57</v>
      </c>
      <c r="D16" s="409"/>
      <c r="E16" s="116">
        <f>SUMIF('METRICS BD'!$A:$A,$B16,'METRICS BD'!$I:$I)</f>
        <v>0</v>
      </c>
      <c r="F16" s="116"/>
      <c r="G16" s="116"/>
      <c r="H16" s="116"/>
      <c r="I16" s="116"/>
      <c r="J16" s="116"/>
      <c r="K16" s="116"/>
      <c r="L16" s="116"/>
      <c r="M16" s="116"/>
      <c r="N16" s="116"/>
      <c r="O16" s="116"/>
      <c r="P16" s="116"/>
      <c r="Q16" s="74"/>
      <c r="R16" s="116">
        <f t="shared" si="1"/>
        <v>0</v>
      </c>
      <c r="S16" s="1"/>
      <c r="T16" s="118">
        <v>0.65600000000000003</v>
      </c>
    </row>
    <row r="17" spans="2:22" ht="13.5" customHeight="1">
      <c r="B17" s="114" t="s">
        <v>16</v>
      </c>
      <c r="C17" s="115" t="s">
        <v>57</v>
      </c>
      <c r="D17" s="409"/>
      <c r="E17" s="116">
        <f>SUMIF('METRICS BD'!$A:$A,$B17,'METRICS BD'!$I:$I)</f>
        <v>40000</v>
      </c>
      <c r="F17" s="116">
        <f>'METRICS BD'!J8</f>
        <v>35000</v>
      </c>
      <c r="G17" s="116">
        <f>'METRICS BD'!K8</f>
        <v>42000</v>
      </c>
      <c r="H17" s="116">
        <f>'METRICS BD'!L8</f>
        <v>46200</v>
      </c>
      <c r="I17" s="116">
        <f>'METRICS BD'!M8</f>
        <v>50820</v>
      </c>
      <c r="J17" s="116">
        <f>'METRICS BD'!N8</f>
        <v>52344.600000000006</v>
      </c>
      <c r="K17" s="116">
        <f>'METRICS BD'!O8</f>
        <v>48157.032000000007</v>
      </c>
      <c r="L17" s="116">
        <f>'METRICS BD'!P8</f>
        <v>50564.883600000001</v>
      </c>
      <c r="M17" s="116">
        <f>'METRICS BD'!Q8</f>
        <v>53093.12778000001</v>
      </c>
      <c r="N17" s="116">
        <f>'METRICS BD'!R8</f>
        <v>55747.784169000006</v>
      </c>
      <c r="O17" s="116">
        <f>'METRICS BD'!S8</f>
        <v>56305.262010689999</v>
      </c>
      <c r="P17" s="116">
        <f>'METRICS BD'!T8</f>
        <v>53489.998910155497</v>
      </c>
      <c r="Q17" s="74"/>
      <c r="R17" s="116">
        <f t="shared" si="1"/>
        <v>583722.68846984545</v>
      </c>
      <c r="S17" s="1"/>
      <c r="T17" s="118">
        <v>0.1</v>
      </c>
    </row>
    <row r="18" spans="2:22" ht="13.5" customHeight="1">
      <c r="B18" s="114" t="s">
        <v>17</v>
      </c>
      <c r="C18" s="115" t="s">
        <v>57</v>
      </c>
      <c r="D18" s="409"/>
      <c r="E18" s="116">
        <f>SUMIF('METRICS BD'!$A:$A,$B18,'METRICS BD'!$I:$I)</f>
        <v>0</v>
      </c>
      <c r="F18" s="116"/>
      <c r="G18" s="116"/>
      <c r="H18" s="116"/>
      <c r="I18" s="116"/>
      <c r="J18" s="116"/>
      <c r="K18" s="116"/>
      <c r="L18" s="116"/>
      <c r="M18" s="116"/>
      <c r="N18" s="116"/>
      <c r="O18" s="116"/>
      <c r="P18" s="116"/>
      <c r="Q18" s="74"/>
      <c r="R18" s="116">
        <f t="shared" si="1"/>
        <v>0</v>
      </c>
      <c r="S18" s="1"/>
      <c r="T18" s="118">
        <v>0.15</v>
      </c>
    </row>
    <row r="19" spans="2:22" ht="13.5" customHeight="1">
      <c r="B19" s="391" t="s">
        <v>540</v>
      </c>
      <c r="C19" s="120" t="s">
        <v>57</v>
      </c>
      <c r="D19" s="120"/>
      <c r="E19" s="121">
        <f>SUMIF('METRICS BD'!$A:$A,$B19,'METRICS BD'!$I:$I)</f>
        <v>0</v>
      </c>
      <c r="F19" s="121">
        <f t="shared" ref="F19:P19" si="3">F$10*$T19</f>
        <v>0</v>
      </c>
      <c r="G19" s="121">
        <f t="shared" si="3"/>
        <v>0</v>
      </c>
      <c r="H19" s="121">
        <f t="shared" si="3"/>
        <v>0</v>
      </c>
      <c r="I19" s="121">
        <f t="shared" si="3"/>
        <v>0</v>
      </c>
      <c r="J19" s="121">
        <f t="shared" si="3"/>
        <v>0</v>
      </c>
      <c r="K19" s="121">
        <f t="shared" si="3"/>
        <v>0</v>
      </c>
      <c r="L19" s="121">
        <f t="shared" si="3"/>
        <v>0</v>
      </c>
      <c r="M19" s="121">
        <f t="shared" si="3"/>
        <v>0</v>
      </c>
      <c r="N19" s="121">
        <f t="shared" si="3"/>
        <v>0</v>
      </c>
      <c r="O19" s="121">
        <f t="shared" si="3"/>
        <v>0</v>
      </c>
      <c r="P19" s="121">
        <f t="shared" si="3"/>
        <v>0</v>
      </c>
      <c r="Q19" s="74"/>
      <c r="R19" s="122">
        <f t="shared" si="1"/>
        <v>0</v>
      </c>
      <c r="S19" s="1"/>
      <c r="T19" s="123">
        <v>4.0000000000000001E-3</v>
      </c>
      <c r="U19" s="99"/>
    </row>
    <row r="20" spans="2:22" ht="21">
      <c r="B20" s="87"/>
      <c r="C20" s="124"/>
      <c r="D20" s="124"/>
      <c r="E20" s="88"/>
      <c r="F20" s="88"/>
      <c r="G20" s="88"/>
      <c r="H20" s="88"/>
      <c r="I20" s="88"/>
      <c r="J20" s="88"/>
      <c r="K20" s="88"/>
      <c r="L20" s="88"/>
      <c r="M20" s="88"/>
      <c r="N20" s="88"/>
      <c r="O20" s="88"/>
      <c r="P20" s="88"/>
      <c r="Q20" s="74"/>
      <c r="R20" s="101"/>
      <c r="S20" s="1"/>
      <c r="T20" s="107"/>
      <c r="U20" s="99"/>
    </row>
    <row r="21" spans="2:22" ht="21">
      <c r="B21" s="474" t="s">
        <v>62</v>
      </c>
      <c r="C21" s="343"/>
      <c r="D21" s="343"/>
      <c r="E21" s="344">
        <f t="shared" ref="E21:P21" si="4">SUM(E22:E28)</f>
        <v>-1900</v>
      </c>
      <c r="F21" s="344">
        <f t="shared" si="4"/>
        <v>-1900</v>
      </c>
      <c r="G21" s="344">
        <f t="shared" si="4"/>
        <v>-3900</v>
      </c>
      <c r="H21" s="344">
        <f t="shared" si="4"/>
        <v>-1900</v>
      </c>
      <c r="I21" s="344">
        <f t="shared" si="4"/>
        <v>-1900</v>
      </c>
      <c r="J21" s="344">
        <f t="shared" si="4"/>
        <v>-1900</v>
      </c>
      <c r="K21" s="344">
        <f t="shared" si="4"/>
        <v>-3900</v>
      </c>
      <c r="L21" s="344">
        <f t="shared" si="4"/>
        <v>-1900</v>
      </c>
      <c r="M21" s="344">
        <f t="shared" si="4"/>
        <v>-1900</v>
      </c>
      <c r="N21" s="344">
        <f t="shared" si="4"/>
        <v>-1900</v>
      </c>
      <c r="O21" s="344">
        <f t="shared" si="4"/>
        <v>-3900</v>
      </c>
      <c r="P21" s="344">
        <f t="shared" si="4"/>
        <v>-1900</v>
      </c>
      <c r="Q21" s="74"/>
      <c r="R21" s="344">
        <f t="shared" ref="R21:R28" si="5">SUM(E21:P21)</f>
        <v>-28800</v>
      </c>
      <c r="S21" s="1"/>
      <c r="T21" s="347" t="s">
        <v>63</v>
      </c>
      <c r="U21" s="1"/>
    </row>
    <row r="22" spans="2:22" ht="21">
      <c r="B22" s="126" t="s">
        <v>64</v>
      </c>
      <c r="C22" s="127" t="s">
        <v>65</v>
      </c>
      <c r="D22" s="410"/>
      <c r="E22" s="128">
        <v>-1000</v>
      </c>
      <c r="F22" s="128">
        <v>-1000</v>
      </c>
      <c r="G22" s="128">
        <v>-1000</v>
      </c>
      <c r="H22" s="128">
        <v>-1000</v>
      </c>
      <c r="I22" s="128">
        <v>-1000</v>
      </c>
      <c r="J22" s="128">
        <v>-1000</v>
      </c>
      <c r="K22" s="128">
        <v>-1000</v>
      </c>
      <c r="L22" s="128">
        <v>-1000</v>
      </c>
      <c r="M22" s="128">
        <v>-1000</v>
      </c>
      <c r="N22" s="128">
        <v>-1000</v>
      </c>
      <c r="O22" s="128">
        <v>-1000</v>
      </c>
      <c r="P22" s="128">
        <v>-1000</v>
      </c>
      <c r="Q22" s="74"/>
      <c r="R22" s="128">
        <f t="shared" si="5"/>
        <v>-12000</v>
      </c>
      <c r="S22" s="1"/>
      <c r="T22" s="129">
        <v>0.04</v>
      </c>
      <c r="U22" s="1"/>
    </row>
    <row r="23" spans="2:22" ht="21">
      <c r="B23" s="126" t="s">
        <v>2192</v>
      </c>
      <c r="C23" s="127" t="s">
        <v>66</v>
      </c>
      <c r="D23" s="410"/>
      <c r="E23" s="128">
        <v>-900</v>
      </c>
      <c r="F23" s="128">
        <v>-900</v>
      </c>
      <c r="G23" s="128">
        <v>-900</v>
      </c>
      <c r="H23" s="128">
        <v>-900</v>
      </c>
      <c r="I23" s="128">
        <v>-900</v>
      </c>
      <c r="J23" s="128">
        <v>-900</v>
      </c>
      <c r="K23" s="128">
        <v>-900</v>
      </c>
      <c r="L23" s="128">
        <v>-900</v>
      </c>
      <c r="M23" s="128">
        <v>-900</v>
      </c>
      <c r="N23" s="128">
        <v>-900</v>
      </c>
      <c r="O23" s="128">
        <v>-900</v>
      </c>
      <c r="P23" s="128">
        <v>-900</v>
      </c>
      <c r="Q23" s="74"/>
      <c r="R23" s="116">
        <f t="shared" si="5"/>
        <v>-10800</v>
      </c>
      <c r="S23" s="1"/>
      <c r="T23" s="130">
        <v>0.03</v>
      </c>
      <c r="U23" s="1"/>
    </row>
    <row r="24" spans="2:22" ht="21" hidden="1">
      <c r="B24" s="131" t="s">
        <v>2191</v>
      </c>
      <c r="C24" s="132" t="s">
        <v>68</v>
      </c>
      <c r="D24" s="132"/>
      <c r="E24" s="116"/>
      <c r="F24" s="116"/>
      <c r="G24" s="116"/>
      <c r="H24" s="116"/>
      <c r="I24" s="116"/>
      <c r="J24" s="116"/>
      <c r="K24" s="116"/>
      <c r="L24" s="116"/>
      <c r="M24" s="116"/>
      <c r="N24" s="116"/>
      <c r="O24" s="116"/>
      <c r="P24" s="116"/>
      <c r="Q24" s="74"/>
      <c r="R24" s="116">
        <f t="shared" si="5"/>
        <v>0</v>
      </c>
      <c r="S24" s="1"/>
      <c r="T24" s="133">
        <v>6.4999999999999997E-3</v>
      </c>
      <c r="U24" s="1"/>
    </row>
    <row r="25" spans="2:22" ht="21" hidden="1">
      <c r="B25" s="131" t="s">
        <v>69</v>
      </c>
      <c r="C25" s="132" t="s">
        <v>70</v>
      </c>
      <c r="D25" s="132"/>
      <c r="E25" s="116"/>
      <c r="F25" s="116"/>
      <c r="G25" s="116"/>
      <c r="H25" s="116"/>
      <c r="I25" s="116"/>
      <c r="J25" s="116"/>
      <c r="K25" s="116"/>
      <c r="L25" s="116"/>
      <c r="M25" s="116"/>
      <c r="N25" s="116"/>
      <c r="O25" s="116"/>
      <c r="P25" s="116"/>
      <c r="Q25" s="74"/>
      <c r="R25" s="116">
        <f t="shared" si="5"/>
        <v>0</v>
      </c>
      <c r="S25" s="1"/>
      <c r="T25" s="133">
        <v>0</v>
      </c>
      <c r="U25" s="1"/>
    </row>
    <row r="26" spans="2:22" ht="21" hidden="1">
      <c r="B26" s="131" t="s">
        <v>71</v>
      </c>
      <c r="C26" s="132" t="s">
        <v>72</v>
      </c>
      <c r="D26" s="132"/>
      <c r="E26" s="116"/>
      <c r="F26" s="116"/>
      <c r="G26" s="116"/>
      <c r="H26" s="116"/>
      <c r="I26" s="116"/>
      <c r="J26" s="116"/>
      <c r="K26" s="116"/>
      <c r="L26" s="116"/>
      <c r="M26" s="116"/>
      <c r="N26" s="116"/>
      <c r="O26" s="116"/>
      <c r="P26" s="116"/>
      <c r="Q26" s="74"/>
      <c r="R26" s="116">
        <f t="shared" si="5"/>
        <v>0</v>
      </c>
      <c r="S26" s="1"/>
      <c r="T26" s="133">
        <v>0.08</v>
      </c>
      <c r="U26" s="351">
        <v>0.15</v>
      </c>
    </row>
    <row r="27" spans="2:22" ht="21" hidden="1">
      <c r="B27" s="131" t="s">
        <v>73</v>
      </c>
      <c r="C27" s="132" t="s">
        <v>74</v>
      </c>
      <c r="D27" s="132"/>
      <c r="E27" s="116">
        <f t="shared" ref="E27:P27" si="6">-(E10*$T$27)*$U$27</f>
        <v>0</v>
      </c>
      <c r="F27" s="116">
        <f t="shared" si="6"/>
        <v>0</v>
      </c>
      <c r="G27" s="116">
        <f t="shared" si="6"/>
        <v>0</v>
      </c>
      <c r="H27" s="116">
        <f t="shared" si="6"/>
        <v>0</v>
      </c>
      <c r="I27" s="116">
        <f t="shared" si="6"/>
        <v>0</v>
      </c>
      <c r="J27" s="116">
        <f t="shared" si="6"/>
        <v>0</v>
      </c>
      <c r="K27" s="116">
        <f t="shared" si="6"/>
        <v>0</v>
      </c>
      <c r="L27" s="116">
        <f t="shared" si="6"/>
        <v>0</v>
      </c>
      <c r="M27" s="116">
        <f t="shared" si="6"/>
        <v>0</v>
      </c>
      <c r="N27" s="116">
        <f t="shared" si="6"/>
        <v>0</v>
      </c>
      <c r="O27" s="116">
        <f t="shared" si="6"/>
        <v>0</v>
      </c>
      <c r="P27" s="116">
        <f t="shared" si="6"/>
        <v>0</v>
      </c>
      <c r="Q27" s="74"/>
      <c r="R27" s="116">
        <f t="shared" si="5"/>
        <v>0</v>
      </c>
      <c r="S27" s="1"/>
      <c r="T27" s="133">
        <v>0.12</v>
      </c>
      <c r="U27" s="352">
        <v>0.09</v>
      </c>
    </row>
    <row r="28" spans="2:22" ht="21">
      <c r="B28" s="134" t="s">
        <v>742</v>
      </c>
      <c r="C28" s="135" t="s">
        <v>75</v>
      </c>
      <c r="D28" s="411"/>
      <c r="E28" s="116">
        <f t="shared" ref="E28:P28" si="7">-E15*$T$25</f>
        <v>0</v>
      </c>
      <c r="F28" s="116">
        <f t="shared" si="7"/>
        <v>0</v>
      </c>
      <c r="G28" s="116">
        <v>-2000</v>
      </c>
      <c r="H28" s="116"/>
      <c r="I28" s="116">
        <f t="shared" si="7"/>
        <v>0</v>
      </c>
      <c r="J28" s="116">
        <f t="shared" si="7"/>
        <v>0</v>
      </c>
      <c r="K28" s="116">
        <v>-2000</v>
      </c>
      <c r="L28" s="116">
        <f t="shared" si="7"/>
        <v>0</v>
      </c>
      <c r="M28" s="116">
        <f t="shared" si="7"/>
        <v>0</v>
      </c>
      <c r="N28" s="116">
        <f t="shared" si="7"/>
        <v>0</v>
      </c>
      <c r="O28" s="116">
        <v>-2000</v>
      </c>
      <c r="P28" s="116">
        <f t="shared" si="7"/>
        <v>0</v>
      </c>
      <c r="Q28" s="74"/>
      <c r="R28" s="116">
        <f t="shared" si="5"/>
        <v>-6000</v>
      </c>
      <c r="S28" s="1"/>
      <c r="T28" s="136">
        <v>0</v>
      </c>
      <c r="U28" s="137"/>
    </row>
    <row r="29" spans="2:22" ht="4.5" customHeight="1">
      <c r="B29" s="87"/>
      <c r="C29" s="124"/>
      <c r="D29" s="124"/>
      <c r="E29" s="88"/>
      <c r="F29" s="88"/>
      <c r="G29" s="88"/>
      <c r="H29" s="88"/>
      <c r="I29" s="88"/>
      <c r="J29" s="88"/>
      <c r="K29" s="88"/>
      <c r="L29" s="88"/>
      <c r="M29" s="88"/>
      <c r="N29" s="88"/>
      <c r="O29" s="88"/>
      <c r="P29" s="88"/>
      <c r="Q29" s="74"/>
      <c r="R29" s="101"/>
      <c r="S29" s="1"/>
      <c r="T29" s="107"/>
      <c r="U29" s="99"/>
    </row>
    <row r="30" spans="2:22" ht="13.5" customHeight="1">
      <c r="B30" s="348" t="s">
        <v>78</v>
      </c>
      <c r="C30" s="343"/>
      <c r="D30" s="343"/>
      <c r="E30" s="344">
        <f>-E11*E38</f>
        <v>-92800</v>
      </c>
      <c r="F30" s="344">
        <f>F40</f>
        <v>-111392</v>
      </c>
      <c r="G30" s="344">
        <f t="shared" ref="G30:P30" si="8">G40</f>
        <v>-133792</v>
      </c>
      <c r="H30" s="344">
        <f t="shared" si="8"/>
        <v>-147232</v>
      </c>
      <c r="I30" s="344">
        <f t="shared" si="8"/>
        <v>-162016</v>
      </c>
      <c r="J30" s="344">
        <f t="shared" si="8"/>
        <v>-166894.72</v>
      </c>
      <c r="K30" s="344">
        <f t="shared" si="8"/>
        <v>-153494.5024</v>
      </c>
      <c r="L30" s="344">
        <f t="shared" si="8"/>
        <v>-161199.62751999998</v>
      </c>
      <c r="M30" s="344">
        <f t="shared" si="8"/>
        <v>-169290.00889600001</v>
      </c>
      <c r="N30" s="344">
        <f t="shared" si="8"/>
        <v>-177784.90934080002</v>
      </c>
      <c r="O30" s="344">
        <f t="shared" si="8"/>
        <v>-179568.83843420795</v>
      </c>
      <c r="P30" s="344">
        <f t="shared" si="8"/>
        <v>-170559.9965124976</v>
      </c>
      <c r="Q30" s="74"/>
      <c r="R30" s="344">
        <f>SUM(R31:R36)</f>
        <v>0</v>
      </c>
      <c r="S30" s="1"/>
      <c r="T30" s="349">
        <f>SUM(T31:T36)</f>
        <v>0.7400000000000001</v>
      </c>
      <c r="U30" s="350">
        <v>1</v>
      </c>
      <c r="V30" s="350">
        <f>T30-U30</f>
        <v>-0.2599999999999999</v>
      </c>
    </row>
    <row r="31" spans="2:22" ht="13.5" customHeight="1" outlineLevel="1">
      <c r="B31" s="145" t="s">
        <v>29</v>
      </c>
      <c r="C31" s="144"/>
      <c r="D31" s="412"/>
      <c r="E31" s="128"/>
      <c r="F31" s="128"/>
      <c r="G31" s="128"/>
      <c r="H31" s="128"/>
      <c r="I31" s="128"/>
      <c r="J31" s="128"/>
      <c r="K31" s="128"/>
      <c r="L31" s="128"/>
      <c r="M31" s="128"/>
      <c r="N31" s="128"/>
      <c r="O31" s="128"/>
      <c r="P31" s="128"/>
      <c r="Q31" s="74"/>
      <c r="R31" s="128">
        <f t="shared" ref="R31:R36" si="9">SUM(E31:P31)</f>
        <v>0</v>
      </c>
      <c r="S31" s="1"/>
      <c r="T31" s="130">
        <v>0.5</v>
      </c>
      <c r="U31" s="1"/>
    </row>
    <row r="32" spans="2:22" ht="13.5" customHeight="1" outlineLevel="1">
      <c r="B32" s="145" t="s">
        <v>920</v>
      </c>
      <c r="C32" s="146"/>
      <c r="D32" s="146"/>
      <c r="E32" s="128"/>
      <c r="F32" s="128"/>
      <c r="G32" s="116"/>
      <c r="H32" s="116"/>
      <c r="I32" s="116"/>
      <c r="J32" s="116"/>
      <c r="K32" s="116"/>
      <c r="L32" s="116"/>
      <c r="M32" s="116"/>
      <c r="N32" s="116"/>
      <c r="O32" s="116"/>
      <c r="P32" s="116"/>
      <c r="Q32" s="74"/>
      <c r="R32" s="116">
        <f t="shared" si="9"/>
        <v>0</v>
      </c>
      <c r="S32" s="1"/>
      <c r="T32" s="133">
        <v>0.15</v>
      </c>
      <c r="U32" s="1"/>
    </row>
    <row r="33" spans="2:23" ht="13.5" customHeight="1" outlineLevel="1">
      <c r="B33" s="145" t="s">
        <v>28</v>
      </c>
      <c r="C33" s="146"/>
      <c r="D33" s="146"/>
      <c r="E33" s="128"/>
      <c r="F33" s="128"/>
      <c r="G33" s="116"/>
      <c r="H33" s="116"/>
      <c r="I33" s="116"/>
      <c r="J33" s="116"/>
      <c r="K33" s="116"/>
      <c r="L33" s="116"/>
      <c r="M33" s="116"/>
      <c r="N33" s="116"/>
      <c r="O33" s="116"/>
      <c r="P33" s="116"/>
      <c r="Q33" s="74"/>
      <c r="R33" s="116">
        <f t="shared" si="9"/>
        <v>0</v>
      </c>
      <c r="S33" s="1"/>
      <c r="T33" s="133">
        <v>0.05</v>
      </c>
    </row>
    <row r="34" spans="2:23" ht="13.5" customHeight="1" outlineLevel="1">
      <c r="B34" s="145" t="s">
        <v>1470</v>
      </c>
      <c r="C34" s="146"/>
      <c r="D34" s="146"/>
      <c r="E34" s="116"/>
      <c r="F34" s="128"/>
      <c r="G34" s="116"/>
      <c r="H34" s="116"/>
      <c r="I34" s="116"/>
      <c r="J34" s="116"/>
      <c r="K34" s="116"/>
      <c r="L34" s="116"/>
      <c r="M34" s="116"/>
      <c r="N34" s="116"/>
      <c r="O34" s="116"/>
      <c r="P34" s="116"/>
      <c r="Q34" s="74"/>
      <c r="R34" s="116"/>
      <c r="S34" s="1"/>
      <c r="T34" s="133"/>
    </row>
    <row r="35" spans="2:23" ht="13.5" customHeight="1" outlineLevel="1">
      <c r="B35" s="145" t="s">
        <v>921</v>
      </c>
      <c r="C35" s="146"/>
      <c r="D35" s="146"/>
      <c r="E35" s="128"/>
      <c r="F35" s="116"/>
      <c r="G35" s="116"/>
      <c r="H35" s="116"/>
      <c r="I35" s="116"/>
      <c r="J35" s="116"/>
      <c r="K35" s="116"/>
      <c r="L35" s="116"/>
      <c r="M35" s="116"/>
      <c r="N35" s="116"/>
      <c r="O35" s="116"/>
      <c r="P35" s="116"/>
      <c r="Q35" s="74"/>
      <c r="R35" s="116">
        <f t="shared" si="9"/>
        <v>0</v>
      </c>
      <c r="S35" s="1"/>
      <c r="T35" s="133">
        <v>0.04</v>
      </c>
    </row>
    <row r="36" spans="2:23" ht="13.5" customHeight="1" outlineLevel="1">
      <c r="B36" s="147" t="s">
        <v>30</v>
      </c>
      <c r="C36" s="148" t="s">
        <v>91</v>
      </c>
      <c r="D36" s="148"/>
      <c r="E36" s="140"/>
      <c r="F36" s="140"/>
      <c r="G36" s="140"/>
      <c r="H36" s="140"/>
      <c r="I36" s="140"/>
      <c r="J36" s="140"/>
      <c r="K36" s="140"/>
      <c r="L36" s="140"/>
      <c r="M36" s="140"/>
      <c r="N36" s="140"/>
      <c r="O36" s="140"/>
      <c r="P36" s="140"/>
      <c r="Q36" s="74"/>
      <c r="R36" s="140">
        <f t="shared" si="9"/>
        <v>0</v>
      </c>
      <c r="S36" s="1"/>
      <c r="T36" s="141">
        <v>0</v>
      </c>
    </row>
    <row r="37" spans="2:23" ht="7.5" customHeight="1">
      <c r="B37" s="87"/>
      <c r="C37" s="76"/>
      <c r="D37" s="76"/>
      <c r="E37" s="76"/>
      <c r="F37" s="76"/>
      <c r="G37" s="76"/>
      <c r="H37" s="76"/>
      <c r="I37" s="76"/>
      <c r="J37" s="76"/>
      <c r="K37" s="76"/>
      <c r="L37" s="76"/>
      <c r="M37" s="76"/>
      <c r="N37" s="76"/>
      <c r="O37" s="76"/>
      <c r="P37" s="76"/>
      <c r="Q37" s="74"/>
      <c r="R37" s="76"/>
      <c r="S37" s="1"/>
      <c r="T37" s="76"/>
    </row>
    <row r="38" spans="2:23" ht="13.5" customHeight="1">
      <c r="B38" s="149" t="s">
        <v>92</v>
      </c>
      <c r="C38" s="150"/>
      <c r="D38" s="150"/>
      <c r="E38" s="151">
        <v>0.32</v>
      </c>
      <c r="F38" s="151">
        <v>0.32</v>
      </c>
      <c r="G38" s="151">
        <v>0.32</v>
      </c>
      <c r="H38" s="151">
        <v>0.32</v>
      </c>
      <c r="I38" s="151">
        <v>0.32</v>
      </c>
      <c r="J38" s="151">
        <v>0.32</v>
      </c>
      <c r="K38" s="151">
        <v>0.32</v>
      </c>
      <c r="L38" s="151">
        <v>0.32</v>
      </c>
      <c r="M38" s="151">
        <v>0.32</v>
      </c>
      <c r="N38" s="151">
        <v>0.32</v>
      </c>
      <c r="O38" s="151">
        <v>0.32</v>
      </c>
      <c r="P38" s="151">
        <v>0.32</v>
      </c>
      <c r="Q38" s="74"/>
      <c r="R38" s="151">
        <f>P38</f>
        <v>0.32</v>
      </c>
      <c r="S38" s="1"/>
      <c r="T38" s="76"/>
    </row>
    <row r="39" spans="2:23" ht="13.5" customHeight="1">
      <c r="B39" s="149" t="s">
        <v>93</v>
      </c>
      <c r="C39" s="150"/>
      <c r="D39" s="150"/>
      <c r="E39" s="152">
        <f t="shared" ref="E39:P39" si="10">E11+E22+E23+E24</f>
        <v>288100</v>
      </c>
      <c r="F39" s="152">
        <f t="shared" si="10"/>
        <v>348100</v>
      </c>
      <c r="G39" s="152">
        <f t="shared" si="10"/>
        <v>418100</v>
      </c>
      <c r="H39" s="152">
        <f t="shared" si="10"/>
        <v>460100</v>
      </c>
      <c r="I39" s="152">
        <f t="shared" si="10"/>
        <v>506300</v>
      </c>
      <c r="J39" s="152">
        <f t="shared" si="10"/>
        <v>521546</v>
      </c>
      <c r="K39" s="152">
        <f t="shared" si="10"/>
        <v>479670.32</v>
      </c>
      <c r="L39" s="152">
        <f t="shared" si="10"/>
        <v>503748.83599999995</v>
      </c>
      <c r="M39" s="152">
        <f t="shared" si="10"/>
        <v>529031.27780000004</v>
      </c>
      <c r="N39" s="152">
        <f t="shared" si="10"/>
        <v>555577.84169000003</v>
      </c>
      <c r="O39" s="152">
        <f t="shared" si="10"/>
        <v>561152.62010689988</v>
      </c>
      <c r="P39" s="152">
        <f t="shared" si="10"/>
        <v>532999.98910155497</v>
      </c>
      <c r="Q39" s="74"/>
      <c r="R39" s="152">
        <f t="shared" ref="R39:R40" si="11">SUM(E39:P39)</f>
        <v>5704426.8846984552</v>
      </c>
      <c r="S39" s="1"/>
      <c r="T39" s="76"/>
    </row>
    <row r="40" spans="2:23" ht="13.5" customHeight="1">
      <c r="B40" s="149" t="s">
        <v>22</v>
      </c>
      <c r="C40" s="150"/>
      <c r="D40" s="150"/>
      <c r="E40" s="152">
        <f>E30</f>
        <v>-92800</v>
      </c>
      <c r="F40" s="152">
        <f>-F39*F38</f>
        <v>-111392</v>
      </c>
      <c r="G40" s="152">
        <f t="shared" ref="G40:P40" si="12">-G39*G38</f>
        <v>-133792</v>
      </c>
      <c r="H40" s="152">
        <f t="shared" si="12"/>
        <v>-147232</v>
      </c>
      <c r="I40" s="152">
        <f t="shared" si="12"/>
        <v>-162016</v>
      </c>
      <c r="J40" s="152">
        <f t="shared" si="12"/>
        <v>-166894.72</v>
      </c>
      <c r="K40" s="152">
        <f t="shared" si="12"/>
        <v>-153494.5024</v>
      </c>
      <c r="L40" s="152">
        <f t="shared" si="12"/>
        <v>-161199.62751999998</v>
      </c>
      <c r="M40" s="152">
        <f t="shared" si="12"/>
        <v>-169290.00889600001</v>
      </c>
      <c r="N40" s="152">
        <f t="shared" si="12"/>
        <v>-177784.90934080002</v>
      </c>
      <c r="O40" s="152">
        <f t="shared" si="12"/>
        <v>-179568.83843420795</v>
      </c>
      <c r="P40" s="152">
        <f t="shared" si="12"/>
        <v>-170559.9965124976</v>
      </c>
      <c r="Q40" s="74"/>
      <c r="R40" s="152">
        <f t="shared" si="11"/>
        <v>-1826024.6031035054</v>
      </c>
      <c r="S40" s="1"/>
      <c r="T40" s="76"/>
    </row>
    <row r="41" spans="2:23" ht="15" customHeight="1">
      <c r="Q41" s="74"/>
    </row>
    <row r="42" spans="2:23" ht="13.5" customHeight="1">
      <c r="B42" s="348" t="s">
        <v>94</v>
      </c>
      <c r="C42" s="343"/>
      <c r="D42" s="343"/>
      <c r="E42" s="344">
        <f t="shared" ref="E42:P42" si="13">SUM(E43:E66)</f>
        <v>-69421.782397425632</v>
      </c>
      <c r="F42" s="344">
        <f t="shared" si="13"/>
        <v>-56996.771803437048</v>
      </c>
      <c r="G42" s="344">
        <f t="shared" si="13"/>
        <v>-63907.561803437049</v>
      </c>
      <c r="H42" s="344">
        <f t="shared" si="13"/>
        <v>-63158.381803437049</v>
      </c>
      <c r="I42" s="344">
        <f t="shared" si="13"/>
        <v>-67316.381803437049</v>
      </c>
      <c r="J42" s="344">
        <f t="shared" si="13"/>
        <v>-68688.521803437048</v>
      </c>
      <c r="K42" s="344">
        <f t="shared" si="13"/>
        <v>-64919.710603437052</v>
      </c>
      <c r="L42" s="344">
        <f t="shared" si="13"/>
        <v>-67086.777043437047</v>
      </c>
      <c r="M42" s="344">
        <f t="shared" si="13"/>
        <v>-69362.196805437052</v>
      </c>
      <c r="N42" s="344">
        <f t="shared" si="13"/>
        <v>-71751.387555537047</v>
      </c>
      <c r="O42" s="344">
        <f t="shared" si="13"/>
        <v>-72253.117613058042</v>
      </c>
      <c r="P42" s="344">
        <f t="shared" si="13"/>
        <v>-69719.380822577004</v>
      </c>
      <c r="Q42" s="74"/>
      <c r="R42" s="344">
        <f t="shared" ref="R42:R66" si="14">SUM(E42:P42)</f>
        <v>-804581.97185809421</v>
      </c>
      <c r="S42" s="1"/>
      <c r="T42" s="349" t="s">
        <v>63</v>
      </c>
    </row>
    <row r="43" spans="2:23" ht="13.5" customHeight="1">
      <c r="B43" s="114" t="s">
        <v>773</v>
      </c>
      <c r="C43" s="153" t="s">
        <v>96</v>
      </c>
      <c r="D43" s="413" t="s">
        <v>541</v>
      </c>
      <c r="E43" s="116">
        <f>-SUMIF('METRICS BD'!$A:$A,$B43,'METRICS BD'!$I:$I)</f>
        <v>-38000</v>
      </c>
      <c r="F43" s="116">
        <f t="shared" ref="F43:P43" si="15">-F11*$T$43</f>
        <v>-24500.000000000004</v>
      </c>
      <c r="G43" s="116">
        <f t="shared" si="15"/>
        <v>-29400.000000000004</v>
      </c>
      <c r="H43" s="116">
        <f t="shared" si="15"/>
        <v>-32340.000000000004</v>
      </c>
      <c r="I43" s="116">
        <f t="shared" si="15"/>
        <v>-35574</v>
      </c>
      <c r="J43" s="116">
        <f t="shared" si="15"/>
        <v>-36641.22</v>
      </c>
      <c r="K43" s="116">
        <f t="shared" si="15"/>
        <v>-33709.922400000003</v>
      </c>
      <c r="L43" s="116">
        <f t="shared" si="15"/>
        <v>-35395.418519999999</v>
      </c>
      <c r="M43" s="116">
        <f t="shared" si="15"/>
        <v>-37165.189446000004</v>
      </c>
      <c r="N43" s="116">
        <f t="shared" si="15"/>
        <v>-39023.448918300004</v>
      </c>
      <c r="O43" s="116">
        <f t="shared" si="15"/>
        <v>-39413.683407482997</v>
      </c>
      <c r="P43" s="116">
        <f t="shared" si="15"/>
        <v>-37442.999237108852</v>
      </c>
      <c r="Q43" s="74"/>
      <c r="R43" s="116">
        <f t="shared" si="14"/>
        <v>-418605.88192889182</v>
      </c>
      <c r="S43" s="1"/>
      <c r="T43" s="337">
        <v>7.0000000000000007E-2</v>
      </c>
      <c r="W43" s="337"/>
    </row>
    <row r="44" spans="2:23" ht="13.5" customHeight="1">
      <c r="B44" s="154" t="s">
        <v>97</v>
      </c>
      <c r="C44" s="155" t="s">
        <v>98</v>
      </c>
      <c r="D44" s="413" t="s">
        <v>541</v>
      </c>
      <c r="E44" s="116">
        <f>-SUMIF('METRICS BD'!$A:$A,$B44,'METRICS BD'!$I:$I)</f>
        <v>0</v>
      </c>
      <c r="F44" s="116"/>
      <c r="G44" s="116"/>
      <c r="H44" s="116"/>
      <c r="I44" s="116"/>
      <c r="J44" s="116"/>
      <c r="K44" s="116"/>
      <c r="L44" s="116"/>
      <c r="M44" s="116"/>
      <c r="N44" s="116"/>
      <c r="O44" s="116"/>
      <c r="P44" s="116"/>
      <c r="Q44" s="74"/>
      <c r="R44" s="116">
        <f t="shared" si="14"/>
        <v>0</v>
      </c>
      <c r="S44" s="1"/>
      <c r="T44" s="133"/>
    </row>
    <row r="45" spans="2:23" ht="13.5" customHeight="1">
      <c r="B45" s="154" t="s">
        <v>99</v>
      </c>
      <c r="C45" s="155" t="s">
        <v>100</v>
      </c>
      <c r="D45" s="413" t="s">
        <v>541</v>
      </c>
      <c r="E45" s="116"/>
      <c r="F45" s="116"/>
      <c r="G45" s="116"/>
      <c r="H45" s="116"/>
      <c r="I45" s="116"/>
      <c r="J45" s="116"/>
      <c r="K45" s="116"/>
      <c r="L45" s="116"/>
      <c r="M45" s="116"/>
      <c r="N45" s="116"/>
      <c r="O45" s="116"/>
      <c r="P45" s="116"/>
      <c r="Q45" s="74"/>
      <c r="R45" s="116">
        <f t="shared" si="14"/>
        <v>0</v>
      </c>
      <c r="S45" s="1"/>
      <c r="T45" s="133"/>
    </row>
    <row r="46" spans="2:23" ht="13.5" customHeight="1">
      <c r="B46" s="154" t="s">
        <v>101</v>
      </c>
      <c r="C46" s="155" t="s">
        <v>102</v>
      </c>
      <c r="D46" s="413" t="s">
        <v>542</v>
      </c>
      <c r="E46" s="116">
        <v>-13000</v>
      </c>
      <c r="F46" s="116">
        <v>-13000</v>
      </c>
      <c r="G46" s="116">
        <v>-13000</v>
      </c>
      <c r="H46" s="116">
        <v>-7000</v>
      </c>
      <c r="I46" s="116">
        <v>-7000</v>
      </c>
      <c r="J46" s="116">
        <v>-7000</v>
      </c>
      <c r="K46" s="116">
        <v>-7000</v>
      </c>
      <c r="L46" s="116">
        <v>-7000</v>
      </c>
      <c r="M46" s="116">
        <v>-7000</v>
      </c>
      <c r="N46" s="116">
        <v>-7000</v>
      </c>
      <c r="O46" s="116">
        <v>-7000</v>
      </c>
      <c r="P46" s="116">
        <v>-7000</v>
      </c>
      <c r="Q46" s="74"/>
      <c r="R46" s="116">
        <f t="shared" si="14"/>
        <v>-102000</v>
      </c>
      <c r="S46" s="1"/>
      <c r="T46" s="133"/>
    </row>
    <row r="47" spans="2:23" ht="13.5" customHeight="1">
      <c r="B47" s="154" t="s">
        <v>103</v>
      </c>
      <c r="C47" s="155" t="s">
        <v>104</v>
      </c>
      <c r="D47" s="413" t="s">
        <v>542</v>
      </c>
      <c r="E47" s="116">
        <v>-2229.48</v>
      </c>
      <c r="F47" s="116">
        <v>-2718.39</v>
      </c>
      <c r="G47" s="116">
        <v>-3529.18</v>
      </c>
      <c r="H47" s="116">
        <v>-5000</v>
      </c>
      <c r="I47" s="116">
        <v>-5000</v>
      </c>
      <c r="J47" s="116">
        <v>-5000</v>
      </c>
      <c r="K47" s="116">
        <v>-5000</v>
      </c>
      <c r="L47" s="116">
        <v>-5000</v>
      </c>
      <c r="M47" s="116">
        <v>-5000</v>
      </c>
      <c r="N47" s="116">
        <v>-5000</v>
      </c>
      <c r="O47" s="116">
        <v>-5000</v>
      </c>
      <c r="P47" s="116">
        <v>-5000</v>
      </c>
      <c r="Q47" s="74"/>
      <c r="R47" s="116">
        <f t="shared" si="14"/>
        <v>-53477.05</v>
      </c>
      <c r="S47" s="1"/>
      <c r="T47" s="133"/>
    </row>
    <row r="48" spans="2:23" ht="13.5" customHeight="1">
      <c r="B48" s="154" t="s">
        <v>105</v>
      </c>
      <c r="C48" s="155" t="s">
        <v>106</v>
      </c>
      <c r="D48" s="413" t="s">
        <v>541</v>
      </c>
      <c r="E48" s="116">
        <f>-SUMIF('METRICS BD'!$A:$A,$B48,'METRICS BD'!$I:$I)</f>
        <v>0</v>
      </c>
      <c r="F48" s="116"/>
      <c r="G48" s="116"/>
      <c r="H48" s="116"/>
      <c r="I48" s="116"/>
      <c r="J48" s="116"/>
      <c r="K48" s="116"/>
      <c r="L48" s="116"/>
      <c r="M48" s="116"/>
      <c r="N48" s="116"/>
      <c r="O48" s="116"/>
      <c r="P48" s="116"/>
      <c r="Q48" s="74"/>
      <c r="R48" s="116">
        <f t="shared" si="14"/>
        <v>0</v>
      </c>
      <c r="S48" s="1"/>
      <c r="T48" s="133"/>
    </row>
    <row r="49" spans="2:22" ht="13.5" customHeight="1">
      <c r="B49" s="154" t="s">
        <v>107</v>
      </c>
      <c r="C49" s="155" t="s">
        <v>108</v>
      </c>
      <c r="D49" s="413" t="s">
        <v>541</v>
      </c>
      <c r="E49" s="116">
        <f>-SUMIF('METRICS BD'!$A:$A,$B49,'METRICS BD'!$I:$I)</f>
        <v>0</v>
      </c>
      <c r="F49" s="116"/>
      <c r="G49" s="116"/>
      <c r="H49" s="116"/>
      <c r="I49" s="116"/>
      <c r="J49" s="116"/>
      <c r="K49" s="116"/>
      <c r="L49" s="116"/>
      <c r="M49" s="116"/>
      <c r="N49" s="116"/>
      <c r="O49" s="116"/>
      <c r="P49" s="116"/>
      <c r="Q49" s="74"/>
      <c r="R49" s="116">
        <f t="shared" si="14"/>
        <v>0</v>
      </c>
      <c r="S49" s="1"/>
      <c r="T49" s="133"/>
    </row>
    <row r="50" spans="2:22" ht="13.5" hidden="1" customHeight="1">
      <c r="B50" s="154" t="s">
        <v>109</v>
      </c>
      <c r="C50" s="155" t="s">
        <v>110</v>
      </c>
      <c r="D50" s="413" t="s">
        <v>541</v>
      </c>
      <c r="E50" s="116">
        <f>-SUMIF('METRICS BD'!$A:$A,$B50,'METRICS BD'!$I:$I)</f>
        <v>0</v>
      </c>
      <c r="F50" s="116"/>
      <c r="G50" s="116"/>
      <c r="H50" s="116"/>
      <c r="I50" s="116"/>
      <c r="J50" s="116"/>
      <c r="K50" s="116"/>
      <c r="L50" s="116"/>
      <c r="M50" s="116"/>
      <c r="N50" s="116"/>
      <c r="O50" s="116"/>
      <c r="P50" s="116"/>
      <c r="Q50" s="74"/>
      <c r="R50" s="116">
        <f t="shared" si="14"/>
        <v>0</v>
      </c>
      <c r="S50" s="1"/>
      <c r="T50" s="133"/>
    </row>
    <row r="51" spans="2:22" ht="13.5" hidden="1" customHeight="1">
      <c r="B51" s="154" t="s">
        <v>111</v>
      </c>
      <c r="C51" s="155" t="s">
        <v>112</v>
      </c>
      <c r="D51" s="413" t="s">
        <v>541</v>
      </c>
      <c r="E51" s="116">
        <f>-SUMIF('METRICS BD'!$A:$A,$B51,'METRICS BD'!$I:$I)</f>
        <v>0</v>
      </c>
      <c r="F51" s="116"/>
      <c r="G51" s="116"/>
      <c r="H51" s="116"/>
      <c r="I51" s="116"/>
      <c r="J51" s="116"/>
      <c r="K51" s="116"/>
      <c r="L51" s="116"/>
      <c r="M51" s="116"/>
      <c r="N51" s="116"/>
      <c r="O51" s="116"/>
      <c r="P51" s="116"/>
      <c r="Q51" s="74"/>
      <c r="R51" s="116">
        <f t="shared" si="14"/>
        <v>0</v>
      </c>
      <c r="S51" s="1"/>
      <c r="T51" s="133"/>
    </row>
    <row r="52" spans="2:22" ht="13.5" customHeight="1">
      <c r="B52" s="154" t="s">
        <v>113</v>
      </c>
      <c r="C52" s="155" t="s">
        <v>114</v>
      </c>
      <c r="D52" s="413" t="s">
        <v>541</v>
      </c>
      <c r="E52" s="116">
        <f>-SUMIF('METRICS BD'!$A:$A,$B52,'METRICS BD'!$I:$I)</f>
        <v>-6823.8401301357817</v>
      </c>
      <c r="F52" s="116">
        <v>-4000</v>
      </c>
      <c r="G52" s="116">
        <v>-4000</v>
      </c>
      <c r="H52" s="116">
        <v>-4000</v>
      </c>
      <c r="I52" s="116">
        <v>-4000</v>
      </c>
      <c r="J52" s="116">
        <v>-4000</v>
      </c>
      <c r="K52" s="116">
        <v>-4000</v>
      </c>
      <c r="L52" s="116">
        <v>-4000</v>
      </c>
      <c r="M52" s="116">
        <v>-4000</v>
      </c>
      <c r="N52" s="116">
        <v>-4000</v>
      </c>
      <c r="O52" s="116">
        <v>-4000</v>
      </c>
      <c r="P52" s="116">
        <v>-4000</v>
      </c>
      <c r="Q52" s="74"/>
      <c r="R52" s="116">
        <f t="shared" si="14"/>
        <v>-50823.840130135781</v>
      </c>
      <c r="S52" s="1"/>
      <c r="T52" s="133"/>
      <c r="V52" s="388"/>
    </row>
    <row r="53" spans="2:22" ht="13.5" customHeight="1">
      <c r="B53" s="154" t="s">
        <v>117</v>
      </c>
      <c r="C53" s="155" t="s">
        <v>118</v>
      </c>
      <c r="D53" s="413" t="s">
        <v>541</v>
      </c>
      <c r="E53" s="116">
        <f>-SUMIF('METRICS BD'!$A:$A,$B53,'METRICS BD'!$I:$I)</f>
        <v>0</v>
      </c>
      <c r="F53" s="116"/>
      <c r="G53" s="116"/>
      <c r="H53" s="116"/>
      <c r="I53" s="116"/>
      <c r="J53" s="116"/>
      <c r="K53" s="116"/>
      <c r="L53" s="116"/>
      <c r="M53" s="116"/>
      <c r="N53" s="116"/>
      <c r="O53" s="116"/>
      <c r="P53" s="116"/>
      <c r="Q53" s="74"/>
      <c r="R53" s="116">
        <f t="shared" si="14"/>
        <v>0</v>
      </c>
      <c r="S53" s="1"/>
      <c r="T53" s="133">
        <v>0.02</v>
      </c>
    </row>
    <row r="54" spans="2:22" ht="13.5" customHeight="1">
      <c r="B54" s="154" t="s">
        <v>120</v>
      </c>
      <c r="C54" s="155" t="s">
        <v>121</v>
      </c>
      <c r="D54" s="413" t="s">
        <v>541</v>
      </c>
      <c r="E54" s="116">
        <f>-SUMIF('METRICS BD'!$A:$A,$B54,'METRICS BD'!$I:$I)</f>
        <v>-416.38180343705045</v>
      </c>
      <c r="F54" s="116">
        <v>-416.38180343705045</v>
      </c>
      <c r="G54" s="116">
        <v>-416.38180343705045</v>
      </c>
      <c r="H54" s="116">
        <v>-416.38180343705045</v>
      </c>
      <c r="I54" s="116">
        <v>-416.38180343705045</v>
      </c>
      <c r="J54" s="116">
        <v>-416.38180343705045</v>
      </c>
      <c r="K54" s="116">
        <v>-416.38180343705045</v>
      </c>
      <c r="L54" s="116">
        <v>-416.38180343705045</v>
      </c>
      <c r="M54" s="116">
        <v>-416.38180343705045</v>
      </c>
      <c r="N54" s="116">
        <v>-416.38180343705045</v>
      </c>
      <c r="O54" s="116">
        <v>-416.38180343705045</v>
      </c>
      <c r="P54" s="116">
        <v>-416.38180343705045</v>
      </c>
      <c r="Q54" s="74"/>
      <c r="R54" s="116">
        <f t="shared" si="14"/>
        <v>-4996.5816412446065</v>
      </c>
      <c r="S54" s="1"/>
      <c r="T54" s="133"/>
    </row>
    <row r="55" spans="2:22" ht="13.5" customHeight="1">
      <c r="B55" s="154" t="s">
        <v>648</v>
      </c>
      <c r="C55" s="155"/>
      <c r="D55" s="413" t="s">
        <v>541</v>
      </c>
      <c r="E55" s="116">
        <f>-E11*$T$55</f>
        <v>-1160</v>
      </c>
      <c r="F55" s="116">
        <f>-F11*$T$55</f>
        <v>-1400</v>
      </c>
      <c r="G55" s="116">
        <v>-1200</v>
      </c>
      <c r="H55" s="116">
        <v>-1200</v>
      </c>
      <c r="I55" s="116">
        <v>-1200</v>
      </c>
      <c r="J55" s="116">
        <v>-1200</v>
      </c>
      <c r="K55" s="116">
        <v>-1200</v>
      </c>
      <c r="L55" s="116">
        <v>-1200</v>
      </c>
      <c r="M55" s="116">
        <v>-1200</v>
      </c>
      <c r="N55" s="116">
        <v>-1200</v>
      </c>
      <c r="O55" s="116">
        <v>-1200</v>
      </c>
      <c r="P55" s="116">
        <v>-1200</v>
      </c>
      <c r="Q55" s="74"/>
      <c r="R55" s="116"/>
      <c r="S55" s="1"/>
      <c r="T55" s="133">
        <v>4.0000000000000001E-3</v>
      </c>
    </row>
    <row r="56" spans="2:22" ht="13.5" customHeight="1">
      <c r="B56" s="154" t="s">
        <v>122</v>
      </c>
      <c r="C56" s="155" t="s">
        <v>123</v>
      </c>
      <c r="D56" s="413" t="s">
        <v>541</v>
      </c>
      <c r="E56" s="116">
        <f>-SUMIF('METRICS BD'!$A:$A,$B56,'METRICS BD'!$I:$I)</f>
        <v>-1200</v>
      </c>
      <c r="F56" s="116">
        <v>-2000</v>
      </c>
      <c r="G56" s="116">
        <v>-2000</v>
      </c>
      <c r="H56" s="116">
        <v>-2000</v>
      </c>
      <c r="I56" s="116">
        <v>-2000</v>
      </c>
      <c r="J56" s="116">
        <v>-2000</v>
      </c>
      <c r="K56" s="116">
        <v>-2000</v>
      </c>
      <c r="L56" s="116">
        <v>-2000</v>
      </c>
      <c r="M56" s="116">
        <v>-2000</v>
      </c>
      <c r="N56" s="116">
        <v>-2000</v>
      </c>
      <c r="O56" s="116">
        <v>-2000</v>
      </c>
      <c r="P56" s="116">
        <v>-2000</v>
      </c>
      <c r="Q56" s="74"/>
      <c r="R56" s="116">
        <f t="shared" si="14"/>
        <v>-23200</v>
      </c>
      <c r="T56" s="133">
        <v>0.01</v>
      </c>
    </row>
    <row r="57" spans="2:22" ht="13.5" customHeight="1">
      <c r="B57" s="368" t="s">
        <v>536</v>
      </c>
      <c r="C57" s="155" t="s">
        <v>126</v>
      </c>
      <c r="D57" s="413" t="s">
        <v>541</v>
      </c>
      <c r="E57" s="116">
        <f>-SUMIF('METRICS BD'!$A:$A,$B57,'METRICS BD'!$I:$I)</f>
        <v>-5539.4752204545221</v>
      </c>
      <c r="F57" s="116">
        <f t="shared" ref="F57:P57" si="16">(F11+F22+F23+F24)*-$T$57</f>
        <v>-6962</v>
      </c>
      <c r="G57" s="116">
        <f t="shared" si="16"/>
        <v>-8362</v>
      </c>
      <c r="H57" s="116">
        <f t="shared" si="16"/>
        <v>-9202</v>
      </c>
      <c r="I57" s="116">
        <f t="shared" si="16"/>
        <v>-10126</v>
      </c>
      <c r="J57" s="116">
        <f t="shared" si="16"/>
        <v>-10430.92</v>
      </c>
      <c r="K57" s="116">
        <f t="shared" si="16"/>
        <v>-9593.4063999999998</v>
      </c>
      <c r="L57" s="116">
        <f t="shared" si="16"/>
        <v>-10074.976719999999</v>
      </c>
      <c r="M57" s="116">
        <f t="shared" si="16"/>
        <v>-10580.625556000001</v>
      </c>
      <c r="N57" s="116">
        <f t="shared" si="16"/>
        <v>-11111.556833800001</v>
      </c>
      <c r="O57" s="116">
        <f t="shared" si="16"/>
        <v>-11223.052402137997</v>
      </c>
      <c r="P57" s="116">
        <f t="shared" si="16"/>
        <v>-10659.9997820311</v>
      </c>
      <c r="Q57" s="74"/>
      <c r="R57" s="116">
        <f t="shared" si="14"/>
        <v>-113866.01291442361</v>
      </c>
      <c r="T57" s="133">
        <v>0.02</v>
      </c>
    </row>
    <row r="58" spans="2:22" ht="13.5" customHeight="1">
      <c r="B58" s="368" t="s">
        <v>129</v>
      </c>
      <c r="C58" s="442" t="s">
        <v>130</v>
      </c>
      <c r="D58" s="413" t="s">
        <v>541</v>
      </c>
      <c r="E58" s="116">
        <f>-SUMIF('METRICS BD'!$A:$A,$B58,'METRICS BD'!$I:$I)</f>
        <v>0</v>
      </c>
      <c r="F58" s="443">
        <f>'Base Folha'!$L$90</f>
        <v>0</v>
      </c>
      <c r="G58" s="443">
        <f>'Base Folha'!$L$90</f>
        <v>0</v>
      </c>
      <c r="H58" s="443">
        <f>'Base Folha'!$L$90</f>
        <v>0</v>
      </c>
      <c r="I58" s="443">
        <f>'Base Folha'!$L$90</f>
        <v>0</v>
      </c>
      <c r="J58" s="443">
        <f>'Base Folha'!$L$90</f>
        <v>0</v>
      </c>
      <c r="K58" s="443">
        <f>'Base Folha'!$L$90</f>
        <v>0</v>
      </c>
      <c r="L58" s="443">
        <f>'Base Folha'!$L$90</f>
        <v>0</v>
      </c>
      <c r="M58" s="443">
        <f>'Base Folha'!$L$90</f>
        <v>0</v>
      </c>
      <c r="N58" s="443">
        <f>'Base Folha'!$L$90</f>
        <v>0</v>
      </c>
      <c r="O58" s="443">
        <f>'Base Folha'!$L$90</f>
        <v>0</v>
      </c>
      <c r="P58" s="443">
        <f>'Base Folha'!$L$90</f>
        <v>0</v>
      </c>
      <c r="Q58" s="74"/>
      <c r="R58" s="443">
        <f t="shared" si="14"/>
        <v>0</v>
      </c>
      <c r="T58" s="133"/>
    </row>
    <row r="59" spans="2:22" ht="13.5" customHeight="1">
      <c r="B59" s="389" t="s">
        <v>780</v>
      </c>
      <c r="C59" s="153" t="s">
        <v>133</v>
      </c>
      <c r="D59" s="413" t="s">
        <v>542</v>
      </c>
      <c r="E59" s="116"/>
      <c r="F59" s="116"/>
      <c r="G59" s="116"/>
      <c r="H59" s="116"/>
      <c r="I59" s="116"/>
      <c r="J59" s="116"/>
      <c r="K59" s="116"/>
      <c r="L59" s="116"/>
      <c r="M59" s="116"/>
      <c r="N59" s="116"/>
      <c r="O59" s="116"/>
      <c r="P59" s="116"/>
      <c r="Q59" s="74"/>
      <c r="R59" s="116">
        <f t="shared" si="14"/>
        <v>0</v>
      </c>
      <c r="T59" s="133"/>
    </row>
    <row r="60" spans="2:22" ht="13.5" customHeight="1">
      <c r="B60" s="389" t="s">
        <v>132</v>
      </c>
      <c r="C60" s="153" t="s">
        <v>137</v>
      </c>
      <c r="D60" s="413" t="s">
        <v>542</v>
      </c>
      <c r="E60" s="116"/>
      <c r="F60" s="116"/>
      <c r="G60" s="116"/>
      <c r="H60" s="116"/>
      <c r="I60" s="116"/>
      <c r="J60" s="116"/>
      <c r="K60" s="116"/>
      <c r="L60" s="116"/>
      <c r="M60" s="116"/>
      <c r="N60" s="116"/>
      <c r="O60" s="116"/>
      <c r="P60" s="116"/>
      <c r="Q60" s="74"/>
      <c r="R60" s="116">
        <f t="shared" ref="R60" si="17">SUM(E60:P60)</f>
        <v>0</v>
      </c>
      <c r="T60" s="133"/>
    </row>
    <row r="61" spans="2:22" ht="13.5" customHeight="1">
      <c r="B61" s="420" t="s">
        <v>134</v>
      </c>
      <c r="C61" s="421" t="s">
        <v>135</v>
      </c>
      <c r="D61" s="413" t="s">
        <v>541</v>
      </c>
      <c r="E61" s="116">
        <f>-SUMIF('METRICS BD'!$A:$A,$B61,'METRICS BD'!$I:$I)</f>
        <v>-1052.6052433982663</v>
      </c>
      <c r="F61" s="406">
        <v>-2000</v>
      </c>
      <c r="G61" s="406">
        <v>-2000</v>
      </c>
      <c r="H61" s="406">
        <v>-2000</v>
      </c>
      <c r="I61" s="406">
        <v>-2000</v>
      </c>
      <c r="J61" s="406">
        <v>-2000</v>
      </c>
      <c r="K61" s="406">
        <v>-2000</v>
      </c>
      <c r="L61" s="406">
        <v>-2000</v>
      </c>
      <c r="M61" s="406">
        <v>-2000</v>
      </c>
      <c r="N61" s="406">
        <v>-2000</v>
      </c>
      <c r="O61" s="406">
        <v>-2000</v>
      </c>
      <c r="P61" s="406">
        <v>-2000</v>
      </c>
      <c r="Q61" s="74"/>
      <c r="R61" s="406">
        <f t="shared" si="14"/>
        <v>-23052.605243398266</v>
      </c>
      <c r="T61" s="133"/>
    </row>
    <row r="62" spans="2:22" ht="13.5" hidden="1" customHeight="1">
      <c r="B62" s="418" t="s">
        <v>140</v>
      </c>
      <c r="C62" s="419" t="s">
        <v>57</v>
      </c>
      <c r="D62" s="419"/>
      <c r="E62" s="422">
        <f>'Base Folha'!$N$90</f>
        <v>0</v>
      </c>
      <c r="F62" s="422">
        <f>'Base Folha'!$N$90</f>
        <v>0</v>
      </c>
      <c r="G62" s="422">
        <f>'Base Folha'!$N$90</f>
        <v>0</v>
      </c>
      <c r="H62" s="422">
        <f>'Base Folha'!$N$90</f>
        <v>0</v>
      </c>
      <c r="I62" s="422">
        <f>'Base Folha'!$N$90</f>
        <v>0</v>
      </c>
      <c r="J62" s="422">
        <f>'Base Folha'!$N$90</f>
        <v>0</v>
      </c>
      <c r="K62" s="422">
        <f>'Base Folha'!$N$90</f>
        <v>0</v>
      </c>
      <c r="L62" s="422">
        <f>'Base Folha'!$N$90</f>
        <v>0</v>
      </c>
      <c r="M62" s="422">
        <f>'Base Folha'!$N$90</f>
        <v>0</v>
      </c>
      <c r="N62" s="422">
        <f>'Base Folha'!$N$90</f>
        <v>0</v>
      </c>
      <c r="O62" s="422">
        <f>'Base Folha'!$N$90</f>
        <v>0</v>
      </c>
      <c r="P62" s="422">
        <f>'Base Folha'!$N$90</f>
        <v>0</v>
      </c>
      <c r="Q62" s="74"/>
      <c r="R62" s="422">
        <f t="shared" si="14"/>
        <v>0</v>
      </c>
      <c r="T62" s="133"/>
    </row>
    <row r="63" spans="2:22" ht="13.5" hidden="1" customHeight="1">
      <c r="B63" s="154" t="s">
        <v>141</v>
      </c>
      <c r="C63" s="155" t="s">
        <v>57</v>
      </c>
      <c r="D63" s="155"/>
      <c r="E63" s="116">
        <v>0</v>
      </c>
      <c r="F63" s="116">
        <v>0</v>
      </c>
      <c r="G63" s="116">
        <v>0</v>
      </c>
      <c r="H63" s="116">
        <v>0</v>
      </c>
      <c r="I63" s="116">
        <v>0</v>
      </c>
      <c r="J63" s="116">
        <v>0</v>
      </c>
      <c r="K63" s="116">
        <v>0</v>
      </c>
      <c r="L63" s="116">
        <v>0</v>
      </c>
      <c r="M63" s="116">
        <v>0</v>
      </c>
      <c r="N63" s="116">
        <v>0</v>
      </c>
      <c r="O63" s="116">
        <v>0</v>
      </c>
      <c r="P63" s="116">
        <v>0</v>
      </c>
      <c r="Q63" s="74"/>
      <c r="R63" s="116">
        <f t="shared" si="14"/>
        <v>0</v>
      </c>
      <c r="T63" s="133"/>
    </row>
    <row r="64" spans="2:22" ht="13.5" hidden="1" customHeight="1">
      <c r="B64" s="154" t="s">
        <v>142</v>
      </c>
      <c r="C64" s="155" t="s">
        <v>57</v>
      </c>
      <c r="D64" s="155"/>
      <c r="E64" s="116">
        <v>0</v>
      </c>
      <c r="F64" s="116">
        <v>0</v>
      </c>
      <c r="G64" s="116">
        <v>0</v>
      </c>
      <c r="H64" s="116">
        <v>0</v>
      </c>
      <c r="I64" s="116">
        <v>0</v>
      </c>
      <c r="J64" s="116">
        <v>0</v>
      </c>
      <c r="K64" s="116">
        <v>0</v>
      </c>
      <c r="L64" s="116">
        <v>0</v>
      </c>
      <c r="M64" s="116">
        <v>0</v>
      </c>
      <c r="N64" s="116">
        <v>0</v>
      </c>
      <c r="O64" s="116">
        <v>0</v>
      </c>
      <c r="P64" s="116">
        <v>0</v>
      </c>
      <c r="Q64" s="74"/>
      <c r="R64" s="116">
        <f t="shared" si="14"/>
        <v>0</v>
      </c>
      <c r="T64" s="133"/>
    </row>
    <row r="65" spans="2:29" ht="13.5" hidden="1" customHeight="1">
      <c r="B65" s="154" t="s">
        <v>143</v>
      </c>
      <c r="C65" s="155" t="s">
        <v>57</v>
      </c>
      <c r="D65" s="155"/>
      <c r="E65" s="116">
        <v>0</v>
      </c>
      <c r="F65" s="116">
        <v>0</v>
      </c>
      <c r="G65" s="116">
        <v>0</v>
      </c>
      <c r="H65" s="116">
        <v>0</v>
      </c>
      <c r="I65" s="116">
        <v>0</v>
      </c>
      <c r="J65" s="116">
        <v>0</v>
      </c>
      <c r="K65" s="116">
        <v>0</v>
      </c>
      <c r="L65" s="116">
        <v>0</v>
      </c>
      <c r="M65" s="116">
        <v>0</v>
      </c>
      <c r="N65" s="116">
        <v>0</v>
      </c>
      <c r="O65" s="116">
        <v>0</v>
      </c>
      <c r="P65" s="116">
        <v>0</v>
      </c>
      <c r="Q65" s="74"/>
      <c r="R65" s="116">
        <f t="shared" si="14"/>
        <v>0</v>
      </c>
      <c r="T65" s="133"/>
    </row>
    <row r="66" spans="2:29" ht="13.5" hidden="1" customHeight="1">
      <c r="B66" s="154" t="s">
        <v>144</v>
      </c>
      <c r="C66" s="155" t="s">
        <v>57</v>
      </c>
      <c r="D66" s="155"/>
      <c r="E66" s="116">
        <v>0</v>
      </c>
      <c r="F66" s="116">
        <v>0</v>
      </c>
      <c r="G66" s="116">
        <v>0</v>
      </c>
      <c r="H66" s="116">
        <v>0</v>
      </c>
      <c r="I66" s="116">
        <v>0</v>
      </c>
      <c r="J66" s="116">
        <v>0</v>
      </c>
      <c r="K66" s="116">
        <v>0</v>
      </c>
      <c r="L66" s="116">
        <v>0</v>
      </c>
      <c r="M66" s="116">
        <v>0</v>
      </c>
      <c r="N66" s="116">
        <v>0</v>
      </c>
      <c r="O66" s="116">
        <v>0</v>
      </c>
      <c r="P66" s="116">
        <v>0</v>
      </c>
      <c r="Q66" s="74"/>
      <c r="R66" s="116">
        <f t="shared" si="14"/>
        <v>0</v>
      </c>
      <c r="T66" s="133"/>
    </row>
    <row r="67" spans="2:29" ht="13.5" customHeight="1">
      <c r="B67" s="353" t="s">
        <v>145</v>
      </c>
      <c r="C67" s="354"/>
      <c r="D67" s="354"/>
      <c r="E67" s="355">
        <f t="shared" ref="E67:P67" si="18">SUM(E68:E70)</f>
        <v>-18800</v>
      </c>
      <c r="F67" s="355">
        <f t="shared" si="18"/>
        <v>-18800</v>
      </c>
      <c r="G67" s="355">
        <f t="shared" si="18"/>
        <v>-18800</v>
      </c>
      <c r="H67" s="355">
        <f t="shared" si="18"/>
        <v>-18800</v>
      </c>
      <c r="I67" s="355">
        <f t="shared" si="18"/>
        <v>-18800</v>
      </c>
      <c r="J67" s="355">
        <f t="shared" si="18"/>
        <v>-18800</v>
      </c>
      <c r="K67" s="355">
        <f t="shared" si="18"/>
        <v>-18800</v>
      </c>
      <c r="L67" s="355">
        <f t="shared" si="18"/>
        <v>-18800</v>
      </c>
      <c r="M67" s="355">
        <f t="shared" si="18"/>
        <v>-18800</v>
      </c>
      <c r="N67" s="355">
        <f t="shared" si="18"/>
        <v>-18800</v>
      </c>
      <c r="O67" s="355">
        <f t="shared" si="18"/>
        <v>-18800</v>
      </c>
      <c r="P67" s="355">
        <f t="shared" si="18"/>
        <v>-18800</v>
      </c>
      <c r="Q67" s="74"/>
      <c r="R67" s="355">
        <f>SUM(R68:R70)</f>
        <v>-225600</v>
      </c>
      <c r="S67" s="1"/>
      <c r="T67" s="356" t="s">
        <v>63</v>
      </c>
      <c r="U67" s="162"/>
      <c r="V67" s="162"/>
      <c r="W67" s="162"/>
    </row>
    <row r="68" spans="2:29" ht="13.5" customHeight="1">
      <c r="B68" s="163" t="s">
        <v>146</v>
      </c>
      <c r="C68" s="164" t="s">
        <v>147</v>
      </c>
      <c r="D68" s="413" t="s">
        <v>541</v>
      </c>
      <c r="E68" s="116">
        <v>-18000</v>
      </c>
      <c r="F68" s="116">
        <v>-18000</v>
      </c>
      <c r="G68" s="116">
        <v>-18000</v>
      </c>
      <c r="H68" s="116">
        <v>-18000</v>
      </c>
      <c r="I68" s="116">
        <v>-18000</v>
      </c>
      <c r="J68" s="116">
        <v>-18000</v>
      </c>
      <c r="K68" s="116">
        <v>-18000</v>
      </c>
      <c r="L68" s="116">
        <v>-18000</v>
      </c>
      <c r="M68" s="116">
        <v>-18000</v>
      </c>
      <c r="N68" s="116">
        <v>-18000</v>
      </c>
      <c r="O68" s="116">
        <v>-18000</v>
      </c>
      <c r="P68" s="116">
        <v>-18000</v>
      </c>
      <c r="Q68" s="74"/>
      <c r="R68" s="165">
        <f t="shared" ref="R68:R70" si="19">SUM(E68:P68)</f>
        <v>-216000</v>
      </c>
      <c r="S68" s="166"/>
      <c r="T68" s="167"/>
      <c r="U68" s="166"/>
      <c r="V68" s="166"/>
      <c r="W68" s="166"/>
      <c r="X68" s="166"/>
      <c r="Y68" s="166"/>
      <c r="Z68" s="166"/>
      <c r="AA68" s="166"/>
      <c r="AB68" s="166"/>
      <c r="AC68" s="166"/>
    </row>
    <row r="69" spans="2:29" ht="13.5" customHeight="1">
      <c r="B69" s="369" t="s">
        <v>437</v>
      </c>
      <c r="C69" s="169" t="s">
        <v>148</v>
      </c>
      <c r="D69" s="413" t="s">
        <v>541</v>
      </c>
      <c r="E69" s="116">
        <f>-SUMIF('METRICS BD'!$A:$A,$B69,'METRICS BD'!$I:$I)</f>
        <v>0</v>
      </c>
      <c r="F69" s="159"/>
      <c r="G69" s="159"/>
      <c r="H69" s="159"/>
      <c r="I69" s="159"/>
      <c r="J69" s="159"/>
      <c r="K69" s="159"/>
      <c r="L69" s="159"/>
      <c r="M69" s="159"/>
      <c r="N69" s="159"/>
      <c r="O69" s="159"/>
      <c r="P69" s="159"/>
      <c r="Q69" s="74"/>
      <c r="R69" s="159">
        <f t="shared" si="19"/>
        <v>0</v>
      </c>
      <c r="S69" s="1"/>
      <c r="T69" s="76"/>
    </row>
    <row r="70" spans="2:29" ht="13.5" customHeight="1">
      <c r="B70" s="369" t="s">
        <v>149</v>
      </c>
      <c r="C70" s="169" t="s">
        <v>150</v>
      </c>
      <c r="D70" s="413" t="s">
        <v>541</v>
      </c>
      <c r="E70" s="116">
        <v>-800</v>
      </c>
      <c r="F70" s="116">
        <v>-800</v>
      </c>
      <c r="G70" s="116">
        <v>-800</v>
      </c>
      <c r="H70" s="116">
        <v>-800</v>
      </c>
      <c r="I70" s="116">
        <v>-800</v>
      </c>
      <c r="J70" s="116">
        <v>-800</v>
      </c>
      <c r="K70" s="116">
        <v>-800</v>
      </c>
      <c r="L70" s="116">
        <v>-800</v>
      </c>
      <c r="M70" s="116">
        <v>-800</v>
      </c>
      <c r="N70" s="116">
        <v>-800</v>
      </c>
      <c r="O70" s="116">
        <v>-800</v>
      </c>
      <c r="P70" s="116">
        <v>-800</v>
      </c>
      <c r="Q70" s="74"/>
      <c r="R70" s="159">
        <f t="shared" si="19"/>
        <v>-9600</v>
      </c>
      <c r="S70" s="1"/>
      <c r="T70" s="76"/>
    </row>
    <row r="71" spans="2:29" ht="13.5" customHeight="1">
      <c r="B71" s="475" t="s">
        <v>769</v>
      </c>
      <c r="C71" s="169" t="s">
        <v>152</v>
      </c>
      <c r="D71" s="344"/>
      <c r="E71" s="344">
        <f t="shared" ref="E71:P71" si="20">SUM(E72:E74)</f>
        <v>-3976.09</v>
      </c>
      <c r="F71" s="344">
        <f t="shared" si="20"/>
        <v>-2731</v>
      </c>
      <c r="G71" s="344">
        <f t="shared" si="20"/>
        <v>-2827.81</v>
      </c>
      <c r="H71" s="344">
        <f t="shared" si="20"/>
        <v>-3700</v>
      </c>
      <c r="I71" s="344">
        <f t="shared" si="20"/>
        <v>-3700</v>
      </c>
      <c r="J71" s="344">
        <f t="shared" si="20"/>
        <v>-3700</v>
      </c>
      <c r="K71" s="344">
        <f t="shared" si="20"/>
        <v>-3700</v>
      </c>
      <c r="L71" s="344">
        <f t="shared" si="20"/>
        <v>-3700</v>
      </c>
      <c r="M71" s="344">
        <f t="shared" si="20"/>
        <v>-3700</v>
      </c>
      <c r="N71" s="344">
        <f t="shared" si="20"/>
        <v>-3700</v>
      </c>
      <c r="O71" s="344">
        <f t="shared" si="20"/>
        <v>-3700</v>
      </c>
      <c r="P71" s="344">
        <f t="shared" si="20"/>
        <v>-3700</v>
      </c>
      <c r="Q71" s="74"/>
      <c r="R71" s="355">
        <f>SUM(R72:R74)</f>
        <v>-42834.9</v>
      </c>
      <c r="S71" s="1"/>
      <c r="T71" s="76"/>
    </row>
    <row r="72" spans="2:29" ht="13.5" customHeight="1">
      <c r="B72" s="392" t="s">
        <v>154</v>
      </c>
      <c r="C72" s="173" t="s">
        <v>155</v>
      </c>
      <c r="D72" s="413" t="s">
        <v>542</v>
      </c>
      <c r="E72" s="116">
        <f>-1500</f>
        <v>-1500</v>
      </c>
      <c r="F72" s="116">
        <f t="shared" ref="F72:G72" si="21">-1500</f>
        <v>-1500</v>
      </c>
      <c r="G72" s="116">
        <f t="shared" si="21"/>
        <v>-1500</v>
      </c>
      <c r="H72" s="116">
        <v>-2000</v>
      </c>
      <c r="I72" s="116">
        <v>-2000</v>
      </c>
      <c r="J72" s="116">
        <v>-2000</v>
      </c>
      <c r="K72" s="116">
        <v>-2000</v>
      </c>
      <c r="L72" s="116">
        <v>-2000</v>
      </c>
      <c r="M72" s="116">
        <v>-2000</v>
      </c>
      <c r="N72" s="116">
        <v>-2000</v>
      </c>
      <c r="O72" s="116">
        <v>-2000</v>
      </c>
      <c r="P72" s="116">
        <v>-2000</v>
      </c>
      <c r="Q72" s="74"/>
      <c r="R72" s="116">
        <f>SUM(E72:P72)</f>
        <v>-22500</v>
      </c>
      <c r="S72" s="1"/>
      <c r="T72" s="76"/>
    </row>
    <row r="73" spans="2:29" ht="12.9" customHeight="1">
      <c r="B73" s="369" t="s">
        <v>175</v>
      </c>
      <c r="C73" s="169" t="s">
        <v>57</v>
      </c>
      <c r="D73" s="413" t="s">
        <v>542</v>
      </c>
      <c r="E73" s="116">
        <v>-2476.09</v>
      </c>
      <c r="F73" s="159">
        <v>-1231</v>
      </c>
      <c r="G73" s="159">
        <v>-1327.81</v>
      </c>
      <c r="H73" s="159">
        <v>-1700</v>
      </c>
      <c r="I73" s="159">
        <v>-1700</v>
      </c>
      <c r="J73" s="159">
        <v>-1700</v>
      </c>
      <c r="K73" s="159">
        <v>-1700</v>
      </c>
      <c r="L73" s="159">
        <v>-1700</v>
      </c>
      <c r="M73" s="159">
        <v>-1700</v>
      </c>
      <c r="N73" s="159">
        <v>-1700</v>
      </c>
      <c r="O73" s="159">
        <v>-1700</v>
      </c>
      <c r="P73" s="159">
        <v>-1700</v>
      </c>
      <c r="Q73" s="74"/>
      <c r="R73" s="159">
        <f>SUM(E73:P73)</f>
        <v>-20334.900000000001</v>
      </c>
      <c r="S73" s="1"/>
      <c r="T73" s="76"/>
    </row>
    <row r="74" spans="2:29" ht="12.9" customHeight="1">
      <c r="B74" s="369" t="s">
        <v>181</v>
      </c>
      <c r="C74" s="169"/>
      <c r="D74" s="413" t="s">
        <v>542</v>
      </c>
      <c r="E74" s="116"/>
      <c r="F74" s="159"/>
      <c r="G74" s="159"/>
      <c r="H74" s="159"/>
      <c r="I74" s="159"/>
      <c r="J74" s="159"/>
      <c r="K74" s="159"/>
      <c r="L74" s="159"/>
      <c r="M74" s="159"/>
      <c r="N74" s="159"/>
      <c r="O74" s="159"/>
      <c r="P74" s="159"/>
      <c r="Q74" s="74"/>
      <c r="R74" s="159">
        <f>SUM(E74:P74)</f>
        <v>0</v>
      </c>
      <c r="S74" s="1"/>
      <c r="T74" s="76"/>
    </row>
    <row r="75" spans="2:29" ht="12.9" customHeight="1">
      <c r="B75" s="475" t="s">
        <v>693</v>
      </c>
      <c r="C75" s="423"/>
      <c r="D75" s="344"/>
      <c r="E75" s="344">
        <f>SUM(E76)</f>
        <v>-4783.3613928317482</v>
      </c>
      <c r="F75" s="344">
        <f t="shared" ref="F75:P75" si="22">SUM(F76)</f>
        <v>-4783.3613928317482</v>
      </c>
      <c r="G75" s="344">
        <f t="shared" si="22"/>
        <v>-4783.3613928317482</v>
      </c>
      <c r="H75" s="344">
        <f t="shared" si="22"/>
        <v>-4783.3613928317482</v>
      </c>
      <c r="I75" s="344">
        <f t="shared" si="22"/>
        <v>-4783.3613928317482</v>
      </c>
      <c r="J75" s="344">
        <f t="shared" si="22"/>
        <v>-4783.3613928317482</v>
      </c>
      <c r="K75" s="344">
        <f t="shared" si="22"/>
        <v>-4783.3613928317482</v>
      </c>
      <c r="L75" s="344">
        <f t="shared" si="22"/>
        <v>-4783.3613928317482</v>
      </c>
      <c r="M75" s="344">
        <f t="shared" si="22"/>
        <v>-4783.3613928317482</v>
      </c>
      <c r="N75" s="344">
        <f t="shared" si="22"/>
        <v>-4783.3613928317482</v>
      </c>
      <c r="O75" s="344">
        <f t="shared" si="22"/>
        <v>-4783.3613928317482</v>
      </c>
      <c r="P75" s="344">
        <f t="shared" si="22"/>
        <v>-4783.3613928317482</v>
      </c>
      <c r="Q75" s="74"/>
      <c r="R75" s="344">
        <f>SUM(R76)</f>
        <v>-57400.336713980992</v>
      </c>
      <c r="S75" s="1"/>
      <c r="T75" s="76"/>
    </row>
    <row r="76" spans="2:29" ht="12.9" customHeight="1">
      <c r="B76" s="394" t="s">
        <v>187</v>
      </c>
      <c r="C76" s="423"/>
      <c r="D76" s="413" t="s">
        <v>542</v>
      </c>
      <c r="E76" s="116">
        <f>-SUMIF('METRICS BD'!$A:$A,$B76,'METRICS BD'!$I:$I)</f>
        <v>-4783.3613928317482</v>
      </c>
      <c r="F76" s="116">
        <f>-SUMIF('METRICS BD'!$A:$A,$B76,'METRICS BD'!$I:$I)</f>
        <v>-4783.3613928317482</v>
      </c>
      <c r="G76" s="116">
        <f>-SUMIF('METRICS BD'!$A:$A,$B76,'METRICS BD'!$I:$I)</f>
        <v>-4783.3613928317482</v>
      </c>
      <c r="H76" s="116">
        <f>-SUMIF('METRICS BD'!$A:$A,$B76,'METRICS BD'!$I:$I)</f>
        <v>-4783.3613928317482</v>
      </c>
      <c r="I76" s="116">
        <f>-SUMIF('METRICS BD'!$A:$A,$B76,'METRICS BD'!$I:$I)</f>
        <v>-4783.3613928317482</v>
      </c>
      <c r="J76" s="116">
        <f>-SUMIF('METRICS BD'!$A:$A,$B76,'METRICS BD'!$I:$I)</f>
        <v>-4783.3613928317482</v>
      </c>
      <c r="K76" s="116">
        <f>-SUMIF('METRICS BD'!$A:$A,$B76,'METRICS BD'!$I:$I)</f>
        <v>-4783.3613928317482</v>
      </c>
      <c r="L76" s="116">
        <f>-SUMIF('METRICS BD'!$A:$A,$B76,'METRICS BD'!$I:$I)</f>
        <v>-4783.3613928317482</v>
      </c>
      <c r="M76" s="116">
        <f>-SUMIF('METRICS BD'!$A:$A,$B76,'METRICS BD'!$I:$I)</f>
        <v>-4783.3613928317482</v>
      </c>
      <c r="N76" s="116">
        <f>-SUMIF('METRICS BD'!$A:$A,$B76,'METRICS BD'!$I:$I)</f>
        <v>-4783.3613928317482</v>
      </c>
      <c r="O76" s="116">
        <f>-SUMIF('METRICS BD'!$A:$A,$B76,'METRICS BD'!$I:$I)</f>
        <v>-4783.3613928317482</v>
      </c>
      <c r="P76" s="116">
        <f>-SUMIF('METRICS BD'!$A:$A,$B76,'METRICS BD'!$I:$I)</f>
        <v>-4783.3613928317482</v>
      </c>
      <c r="Q76" s="74"/>
      <c r="R76" s="128">
        <f t="shared" ref="R76:R78" si="23">SUM(E76:P76)</f>
        <v>-57400.336713980992</v>
      </c>
      <c r="S76" s="1"/>
      <c r="T76" s="76"/>
    </row>
    <row r="77" spans="2:29" ht="12.9" customHeight="1">
      <c r="B77" s="394" t="s">
        <v>165</v>
      </c>
      <c r="C77" s="146" t="s">
        <v>166</v>
      </c>
      <c r="D77" s="413" t="s">
        <v>542</v>
      </c>
      <c r="E77" s="116">
        <f>-SUMIF('METRICS BD'!$A:$A,$B77,'METRICS BD'!$I:$I)</f>
        <v>-234.65825492410499</v>
      </c>
      <c r="F77" s="116">
        <f>-SUMIF('METRICS BD'!$A:$A,$B77,'METRICS BD'!$I:$I)</f>
        <v>-234.65825492410499</v>
      </c>
      <c r="G77" s="116">
        <f>-SUMIF('METRICS BD'!$A:$A,$B77,'METRICS BD'!$I:$I)</f>
        <v>-234.65825492410499</v>
      </c>
      <c r="H77" s="116">
        <f>-SUMIF('METRICS BD'!$A:$A,$B77,'METRICS BD'!$I:$I)</f>
        <v>-234.65825492410499</v>
      </c>
      <c r="I77" s="116">
        <f>-SUMIF('METRICS BD'!$A:$A,$B77,'METRICS BD'!$I:$I)</f>
        <v>-234.65825492410499</v>
      </c>
      <c r="J77" s="116">
        <f>-SUMIF('METRICS BD'!$A:$A,$B77,'METRICS BD'!$I:$I)</f>
        <v>-234.65825492410499</v>
      </c>
      <c r="K77" s="116">
        <f>-SUMIF('METRICS BD'!$A:$A,$B77,'METRICS BD'!$I:$I)</f>
        <v>-234.65825492410499</v>
      </c>
      <c r="L77" s="116">
        <f>-SUMIF('METRICS BD'!$A:$A,$B77,'METRICS BD'!$I:$I)</f>
        <v>-234.65825492410499</v>
      </c>
      <c r="M77" s="116">
        <f>-SUMIF('METRICS BD'!$A:$A,$B77,'METRICS BD'!$I:$I)</f>
        <v>-234.65825492410499</v>
      </c>
      <c r="N77" s="116">
        <f>-SUMIF('METRICS BD'!$A:$A,$B77,'METRICS BD'!$I:$I)</f>
        <v>-234.65825492410499</v>
      </c>
      <c r="O77" s="116">
        <f>-SUMIF('METRICS BD'!$A:$A,$B77,'METRICS BD'!$I:$I)</f>
        <v>-234.65825492410499</v>
      </c>
      <c r="P77" s="116">
        <f>-SUMIF('METRICS BD'!$A:$A,$B77,'METRICS BD'!$I:$I)</f>
        <v>-234.65825492410499</v>
      </c>
      <c r="Q77" s="74"/>
      <c r="R77" s="128">
        <f t="shared" si="23"/>
        <v>-2815.899059089259</v>
      </c>
      <c r="S77" s="1"/>
      <c r="T77" s="76"/>
    </row>
    <row r="78" spans="2:29" ht="12.9" customHeight="1">
      <c r="B78" s="394" t="s">
        <v>167</v>
      </c>
      <c r="C78" s="155" t="s">
        <v>168</v>
      </c>
      <c r="D78" s="413" t="s">
        <v>541</v>
      </c>
      <c r="E78" s="116"/>
      <c r="F78" s="116"/>
      <c r="G78" s="116">
        <v>-900</v>
      </c>
      <c r="H78" s="116"/>
      <c r="I78" s="116"/>
      <c r="J78" s="116">
        <v>-900</v>
      </c>
      <c r="K78" s="116"/>
      <c r="L78" s="116"/>
      <c r="M78" s="116">
        <v>-900</v>
      </c>
      <c r="N78" s="116"/>
      <c r="O78" s="116"/>
      <c r="P78" s="116">
        <v>-900</v>
      </c>
      <c r="Q78" s="74"/>
      <c r="R78" s="128">
        <f t="shared" si="23"/>
        <v>-3600</v>
      </c>
      <c r="S78" s="1"/>
      <c r="T78" s="76"/>
    </row>
    <row r="79" spans="2:29" ht="12.75" customHeight="1">
      <c r="B79" s="348" t="s">
        <v>153</v>
      </c>
      <c r="C79" s="343"/>
      <c r="D79" s="343"/>
      <c r="E79" s="344">
        <f t="shared" ref="E79:P79" si="24">SUM(E80:E92)</f>
        <v>-51097.412238898396</v>
      </c>
      <c r="F79" s="344">
        <f t="shared" si="24"/>
        <v>-64671.128732966172</v>
      </c>
      <c r="G79" s="344">
        <f t="shared" si="24"/>
        <v>-66092.128732966172</v>
      </c>
      <c r="H79" s="344">
        <f t="shared" si="24"/>
        <v>-66944.728732966178</v>
      </c>
      <c r="I79" s="344">
        <f t="shared" si="24"/>
        <v>-67882.588732966164</v>
      </c>
      <c r="J79" s="344">
        <f t="shared" si="24"/>
        <v>-68192.082532966175</v>
      </c>
      <c r="K79" s="344">
        <f t="shared" si="24"/>
        <v>-67342.006228966173</v>
      </c>
      <c r="L79" s="344">
        <f t="shared" si="24"/>
        <v>-67830.800103766174</v>
      </c>
      <c r="M79" s="344">
        <f t="shared" si="24"/>
        <v>-68344.033672306177</v>
      </c>
      <c r="N79" s="344">
        <f t="shared" si="24"/>
        <v>-68882.928919273167</v>
      </c>
      <c r="O79" s="344">
        <f t="shared" si="24"/>
        <v>-68996.096921136239</v>
      </c>
      <c r="P79" s="344">
        <f t="shared" si="24"/>
        <v>-68424.598511727731</v>
      </c>
      <c r="Q79" s="74"/>
      <c r="R79" s="344">
        <f>SUM(R80:R92)</f>
        <v>-787450.53406090487</v>
      </c>
      <c r="S79" s="1"/>
      <c r="T79" s="349" t="s">
        <v>63</v>
      </c>
    </row>
    <row r="80" spans="2:29" ht="13.5" customHeight="1">
      <c r="B80" s="393" t="s">
        <v>156</v>
      </c>
      <c r="C80" s="144" t="s">
        <v>157</v>
      </c>
      <c r="D80" s="413" t="s">
        <v>541</v>
      </c>
      <c r="E80" s="116">
        <f>-SUMIF('METRICS BD'!$A:$A,$B80,'METRICS BD'!$I:$I)</f>
        <v>-2310</v>
      </c>
      <c r="F80" s="116">
        <v>-1800</v>
      </c>
      <c r="G80" s="116">
        <v>-1800</v>
      </c>
      <c r="H80" s="116">
        <v>-1800</v>
      </c>
      <c r="I80" s="116">
        <v>-1800</v>
      </c>
      <c r="J80" s="116">
        <v>-1800</v>
      </c>
      <c r="K80" s="116">
        <v>-1800</v>
      </c>
      <c r="L80" s="116">
        <v>-1800</v>
      </c>
      <c r="M80" s="116">
        <v>-1800</v>
      </c>
      <c r="N80" s="116">
        <v>-1800</v>
      </c>
      <c r="O80" s="116">
        <v>-1800</v>
      </c>
      <c r="P80" s="116">
        <v>-1800</v>
      </c>
      <c r="Q80" s="74"/>
      <c r="R80" s="128">
        <f t="shared" ref="R80" si="25">SUM(E80:P80)</f>
        <v>-22110</v>
      </c>
      <c r="S80" s="161"/>
      <c r="T80" s="133">
        <f>-R80/R11</f>
        <v>3.8605070909748175E-3</v>
      </c>
      <c r="U80" s="176"/>
      <c r="V80" s="176"/>
      <c r="W80" s="176"/>
    </row>
    <row r="81" spans="2:23" ht="13.5" customHeight="1">
      <c r="B81" s="394" t="s">
        <v>158</v>
      </c>
      <c r="C81" s="146" t="s">
        <v>159</v>
      </c>
      <c r="D81" s="413" t="s">
        <v>541</v>
      </c>
      <c r="E81" s="116">
        <f>-SUMIF('METRICS BD'!$A:$A,$B81,'METRICS BD'!$I:$I)</f>
        <v>-950</v>
      </c>
      <c r="F81" s="116">
        <v>-950</v>
      </c>
      <c r="G81" s="116">
        <v>-950</v>
      </c>
      <c r="H81" s="116">
        <v>-950</v>
      </c>
      <c r="I81" s="116">
        <v>-950</v>
      </c>
      <c r="J81" s="116">
        <v>-950</v>
      </c>
      <c r="K81" s="116">
        <v>-950</v>
      </c>
      <c r="L81" s="116">
        <v>-950</v>
      </c>
      <c r="M81" s="116">
        <v>-950</v>
      </c>
      <c r="N81" s="116">
        <v>-950</v>
      </c>
      <c r="O81" s="116">
        <v>-950</v>
      </c>
      <c r="P81" s="116">
        <v>-950</v>
      </c>
      <c r="Q81" s="74"/>
      <c r="R81" s="116">
        <v>-4150</v>
      </c>
      <c r="S81" s="161"/>
      <c r="T81" s="133">
        <v>2.3999999999999998E-3</v>
      </c>
      <c r="U81" s="176"/>
      <c r="V81" s="176"/>
      <c r="W81" s="176"/>
    </row>
    <row r="82" spans="2:23" ht="13.5" customHeight="1">
      <c r="B82" s="394" t="s">
        <v>169</v>
      </c>
      <c r="C82" s="146" t="s">
        <v>170</v>
      </c>
      <c r="D82" s="413" t="s">
        <v>541</v>
      </c>
      <c r="E82" s="116">
        <f>-SUMIF('METRICS BD'!$A:$A,$B82,'METRICS BD'!$I:$I)</f>
        <v>-6000</v>
      </c>
      <c r="F82" s="116">
        <v>-7800</v>
      </c>
      <c r="G82" s="116">
        <v>-7800</v>
      </c>
      <c r="H82" s="116">
        <v>-7800</v>
      </c>
      <c r="I82" s="116">
        <v>-7800</v>
      </c>
      <c r="J82" s="116">
        <v>-7800</v>
      </c>
      <c r="K82" s="116">
        <v>-7800</v>
      </c>
      <c r="L82" s="116">
        <v>-7800</v>
      </c>
      <c r="M82" s="116">
        <v>-7800</v>
      </c>
      <c r="N82" s="116">
        <v>-7800</v>
      </c>
      <c r="O82" s="116">
        <v>-7800</v>
      </c>
      <c r="P82" s="116">
        <v>-7800</v>
      </c>
      <c r="Q82" s="74"/>
      <c r="R82" s="128">
        <f t="shared" ref="R82:R93" si="26">SUM(E82:P82)</f>
        <v>-91800</v>
      </c>
      <c r="S82" s="176"/>
      <c r="T82" s="133">
        <f>-R82/R11</f>
        <v>1.6028699726435471E-2</v>
      </c>
    </row>
    <row r="83" spans="2:23" ht="13.5" customHeight="1">
      <c r="B83" s="395" t="s">
        <v>173</v>
      </c>
      <c r="C83" s="178" t="s">
        <v>174</v>
      </c>
      <c r="D83" s="413" t="s">
        <v>542</v>
      </c>
      <c r="E83" s="116">
        <f>-SUMIF('METRICS BD'!$A:$A,$B83,'METRICS BD'!$I:$I)</f>
        <v>-600</v>
      </c>
      <c r="F83" s="116">
        <v>-2500</v>
      </c>
      <c r="G83" s="116">
        <v>-2500</v>
      </c>
      <c r="H83" s="116">
        <v>-2500</v>
      </c>
      <c r="I83" s="116">
        <v>-2500</v>
      </c>
      <c r="J83" s="116">
        <v>-2500</v>
      </c>
      <c r="K83" s="116">
        <v>-2500</v>
      </c>
      <c r="L83" s="116">
        <v>-2500</v>
      </c>
      <c r="M83" s="116">
        <v>-2500</v>
      </c>
      <c r="N83" s="116">
        <v>-2500</v>
      </c>
      <c r="O83" s="116">
        <v>-2500</v>
      </c>
      <c r="P83" s="116">
        <v>-2500</v>
      </c>
      <c r="Q83" s="74"/>
      <c r="R83" s="128">
        <f t="shared" si="26"/>
        <v>-28100</v>
      </c>
      <c r="S83" s="176"/>
      <c r="T83" s="133">
        <v>1E-3</v>
      </c>
      <c r="U83" s="176"/>
      <c r="V83" s="176"/>
      <c r="W83" s="176"/>
    </row>
    <row r="84" spans="2:23" ht="13.5" customHeight="1">
      <c r="B84" s="394" t="s">
        <v>185</v>
      </c>
      <c r="C84" s="179" t="s">
        <v>180</v>
      </c>
      <c r="D84" s="413" t="s">
        <v>542</v>
      </c>
      <c r="E84" s="116">
        <f>-SUMIF('METRICS BD'!$A:$A,$B84,'METRICS BD'!$I:$I)</f>
        <v>-1200</v>
      </c>
      <c r="F84" s="116">
        <f>-F$11*$T84</f>
        <v>-1750</v>
      </c>
      <c r="G84" s="116">
        <f t="shared" ref="G84:P84" si="27">-G11*$T$84</f>
        <v>-2100</v>
      </c>
      <c r="H84" s="116">
        <f t="shared" si="27"/>
        <v>-2310</v>
      </c>
      <c r="I84" s="116">
        <f t="shared" si="27"/>
        <v>-2541</v>
      </c>
      <c r="J84" s="116">
        <f t="shared" si="27"/>
        <v>-2617.23</v>
      </c>
      <c r="K84" s="116">
        <f t="shared" si="27"/>
        <v>-2407.8516</v>
      </c>
      <c r="L84" s="116">
        <f t="shared" si="27"/>
        <v>-2528.2441799999997</v>
      </c>
      <c r="M84" s="116">
        <f t="shared" si="27"/>
        <v>-2654.6563890000002</v>
      </c>
      <c r="N84" s="116">
        <f t="shared" si="27"/>
        <v>-2787.3892084500003</v>
      </c>
      <c r="O84" s="116">
        <f t="shared" si="27"/>
        <v>-2815.2631005344992</v>
      </c>
      <c r="P84" s="116">
        <f t="shared" si="27"/>
        <v>-2674.499945507775</v>
      </c>
      <c r="Q84" s="74"/>
      <c r="R84" s="128">
        <f t="shared" si="26"/>
        <v>-28386.134423492273</v>
      </c>
      <c r="S84" s="176"/>
      <c r="T84" s="133">
        <v>5.0000000000000001E-3</v>
      </c>
      <c r="U84" s="162"/>
      <c r="V84" s="162"/>
      <c r="W84" s="162"/>
    </row>
    <row r="85" spans="2:23" ht="13.5" customHeight="1">
      <c r="B85" s="395" t="s">
        <v>189</v>
      </c>
      <c r="C85" s="146" t="s">
        <v>186</v>
      </c>
      <c r="D85" s="413" t="s">
        <v>542</v>
      </c>
      <c r="E85" s="116">
        <f>-SUMIF('METRICS BD'!$A:$A,$B85,'METRICS BD'!$I:$I)</f>
        <v>-1500</v>
      </c>
      <c r="F85" s="116">
        <f>-F$11*$T85</f>
        <v>-1400</v>
      </c>
      <c r="G85" s="116">
        <f t="shared" ref="G85:P90" si="28">-G$11*$T85</f>
        <v>-1680</v>
      </c>
      <c r="H85" s="116">
        <f t="shared" si="28"/>
        <v>-1848</v>
      </c>
      <c r="I85" s="116">
        <f t="shared" si="28"/>
        <v>-2032.8</v>
      </c>
      <c r="J85" s="116">
        <f t="shared" si="28"/>
        <v>-2093.7840000000001</v>
      </c>
      <c r="K85" s="116">
        <f t="shared" si="28"/>
        <v>-1926.2812800000002</v>
      </c>
      <c r="L85" s="116">
        <f t="shared" si="28"/>
        <v>-2022.5953439999998</v>
      </c>
      <c r="M85" s="116">
        <f t="shared" si="28"/>
        <v>-2123.7251112000004</v>
      </c>
      <c r="N85" s="116">
        <f t="shared" si="28"/>
        <v>-2229.91136676</v>
      </c>
      <c r="O85" s="116">
        <f t="shared" si="28"/>
        <v>-2252.2104804275996</v>
      </c>
      <c r="P85" s="116">
        <f t="shared" si="28"/>
        <v>-2139.5999564062199</v>
      </c>
      <c r="Q85" s="74"/>
      <c r="R85" s="128">
        <f t="shared" si="26"/>
        <v>-23248.907538793814</v>
      </c>
      <c r="S85" s="176"/>
      <c r="T85" s="133">
        <v>4.0000000000000001E-3</v>
      </c>
      <c r="U85" s="162"/>
      <c r="V85" s="162"/>
      <c r="W85" s="162"/>
    </row>
    <row r="86" spans="2:23" ht="13.5" customHeight="1">
      <c r="B86" s="395" t="s">
        <v>925</v>
      </c>
      <c r="C86" s="146"/>
      <c r="D86" s="413" t="s">
        <v>542</v>
      </c>
      <c r="E86" s="116">
        <f>-SUMIF('METRICS BD'!$A:$A,$B86,'METRICS BD'!$I:$I)</f>
        <v>-2752</v>
      </c>
      <c r="F86" s="116">
        <f t="shared" ref="F86:F90" si="29">-F$11*$T86</f>
        <v>-839.99999999999989</v>
      </c>
      <c r="G86" s="116">
        <f t="shared" si="28"/>
        <v>-1007.9999999999999</v>
      </c>
      <c r="H86" s="116">
        <f t="shared" si="28"/>
        <v>-1108.8</v>
      </c>
      <c r="I86" s="116">
        <f t="shared" si="28"/>
        <v>-1219.6799999999998</v>
      </c>
      <c r="J86" s="116">
        <f t="shared" si="28"/>
        <v>-1256.2703999999999</v>
      </c>
      <c r="K86" s="116">
        <f t="shared" si="28"/>
        <v>-1155.7687679999999</v>
      </c>
      <c r="L86" s="116">
        <f t="shared" si="28"/>
        <v>-1213.5572063999998</v>
      </c>
      <c r="M86" s="116">
        <f t="shared" si="28"/>
        <v>-1274.2350667200001</v>
      </c>
      <c r="N86" s="116">
        <f t="shared" si="28"/>
        <v>-1337.946820056</v>
      </c>
      <c r="O86" s="116">
        <f t="shared" si="28"/>
        <v>-1351.3262882565596</v>
      </c>
      <c r="P86" s="116">
        <f t="shared" si="28"/>
        <v>-1283.7599738437318</v>
      </c>
      <c r="Q86" s="74"/>
      <c r="R86" s="128">
        <f t="shared" ref="R86:R90" si="30">SUM(E86:P86)</f>
        <v>-15801.344523276292</v>
      </c>
      <c r="S86" s="176"/>
      <c r="T86" s="133">
        <v>2.3999999999999998E-3</v>
      </c>
      <c r="U86" s="162"/>
      <c r="V86" s="162"/>
      <c r="W86" s="162"/>
    </row>
    <row r="87" spans="2:23" ht="13.5" customHeight="1">
      <c r="B87" s="395" t="s">
        <v>782</v>
      </c>
      <c r="C87" s="146"/>
      <c r="D87" s="413" t="s">
        <v>542</v>
      </c>
      <c r="E87" s="116">
        <f>-SUMIF('METRICS BD'!$A:$A,$B87,'METRICS BD'!$I:$I)</f>
        <v>-609.65339015145094</v>
      </c>
      <c r="F87" s="116">
        <f t="shared" si="29"/>
        <v>-839.99999999999989</v>
      </c>
      <c r="G87" s="116">
        <f t="shared" si="28"/>
        <v>-1007.9999999999999</v>
      </c>
      <c r="H87" s="116">
        <f t="shared" si="28"/>
        <v>-1108.8</v>
      </c>
      <c r="I87" s="116">
        <f t="shared" si="28"/>
        <v>-1219.6799999999998</v>
      </c>
      <c r="J87" s="116">
        <f t="shared" si="28"/>
        <v>-1256.2703999999999</v>
      </c>
      <c r="K87" s="116">
        <f t="shared" si="28"/>
        <v>-1155.7687679999999</v>
      </c>
      <c r="L87" s="116">
        <f t="shared" si="28"/>
        <v>-1213.5572063999998</v>
      </c>
      <c r="M87" s="116">
        <f t="shared" si="28"/>
        <v>-1274.2350667200001</v>
      </c>
      <c r="N87" s="116">
        <f t="shared" si="28"/>
        <v>-1337.946820056</v>
      </c>
      <c r="O87" s="116">
        <f t="shared" si="28"/>
        <v>-1351.3262882565596</v>
      </c>
      <c r="P87" s="116">
        <f t="shared" si="28"/>
        <v>-1283.7599738437318</v>
      </c>
      <c r="Q87" s="74"/>
      <c r="R87" s="128">
        <f t="shared" si="30"/>
        <v>-13658.99791342774</v>
      </c>
      <c r="S87" s="176"/>
      <c r="T87" s="133">
        <v>2.3999999999999998E-3</v>
      </c>
      <c r="U87" s="162"/>
      <c r="V87" s="162"/>
      <c r="W87" s="162"/>
    </row>
    <row r="88" spans="2:23" ht="13.5" customHeight="1">
      <c r="B88" s="368" t="s">
        <v>436</v>
      </c>
      <c r="C88" s="146"/>
      <c r="D88" s="413" t="s">
        <v>542</v>
      </c>
      <c r="E88" s="116">
        <f>-SUMIF('METRICS BD'!$A:$A,$B88,'METRICS BD'!$I:$I)</f>
        <v>0</v>
      </c>
      <c r="F88" s="116">
        <f t="shared" si="29"/>
        <v>-350</v>
      </c>
      <c r="G88" s="116">
        <f t="shared" si="28"/>
        <v>-420</v>
      </c>
      <c r="H88" s="116">
        <f t="shared" si="28"/>
        <v>-462</v>
      </c>
      <c r="I88" s="116">
        <f t="shared" si="28"/>
        <v>-508.2</v>
      </c>
      <c r="J88" s="116">
        <f t="shared" si="28"/>
        <v>-523.44600000000003</v>
      </c>
      <c r="K88" s="116">
        <f t="shared" si="28"/>
        <v>-481.57032000000004</v>
      </c>
      <c r="L88" s="116">
        <f t="shared" si="28"/>
        <v>-505.64883599999996</v>
      </c>
      <c r="M88" s="116">
        <f t="shared" si="28"/>
        <v>-530.93127780000009</v>
      </c>
      <c r="N88" s="116">
        <f t="shared" si="28"/>
        <v>-557.47784168999999</v>
      </c>
      <c r="O88" s="116">
        <f t="shared" si="28"/>
        <v>-563.05262010689989</v>
      </c>
      <c r="P88" s="116">
        <f t="shared" si="28"/>
        <v>-534.89998910155498</v>
      </c>
      <c r="Q88" s="74"/>
      <c r="R88" s="128">
        <f t="shared" si="30"/>
        <v>-5437.2268846984543</v>
      </c>
      <c r="S88" s="1"/>
      <c r="T88" s="133">
        <v>1E-3</v>
      </c>
      <c r="U88" s="162"/>
      <c r="V88" s="162"/>
      <c r="W88" s="162"/>
    </row>
    <row r="89" spans="2:23" ht="13.5" customHeight="1">
      <c r="B89" s="154" t="s">
        <v>122</v>
      </c>
      <c r="C89" s="146" t="s">
        <v>188</v>
      </c>
      <c r="D89" s="413" t="s">
        <v>542</v>
      </c>
      <c r="E89" s="116">
        <f>-SUMIF('METRICS BD'!$A:$A,$B89,'METRICS BD'!$I:$I)</f>
        <v>-1200</v>
      </c>
      <c r="F89" s="116">
        <f t="shared" si="29"/>
        <v>-875</v>
      </c>
      <c r="G89" s="116">
        <f t="shared" si="28"/>
        <v>-1050</v>
      </c>
      <c r="H89" s="116">
        <f t="shared" si="28"/>
        <v>-1155</v>
      </c>
      <c r="I89" s="116">
        <f t="shared" si="28"/>
        <v>-1270.5</v>
      </c>
      <c r="J89" s="116">
        <f t="shared" si="28"/>
        <v>-1308.615</v>
      </c>
      <c r="K89" s="116">
        <f t="shared" si="28"/>
        <v>-1203.9258</v>
      </c>
      <c r="L89" s="116">
        <f t="shared" si="28"/>
        <v>-1264.1220899999998</v>
      </c>
      <c r="M89" s="116">
        <f t="shared" si="28"/>
        <v>-1327.3281945000001</v>
      </c>
      <c r="N89" s="116">
        <f t="shared" si="28"/>
        <v>-1393.6946042250001</v>
      </c>
      <c r="O89" s="116">
        <f t="shared" si="28"/>
        <v>-1407.6315502672496</v>
      </c>
      <c r="P89" s="116">
        <f t="shared" si="28"/>
        <v>-1337.2499727538875</v>
      </c>
      <c r="Q89" s="74"/>
      <c r="R89" s="128">
        <f t="shared" si="30"/>
        <v>-14793.067211746136</v>
      </c>
      <c r="S89" s="176"/>
      <c r="T89" s="133">
        <v>2.5000000000000001E-3</v>
      </c>
      <c r="U89" s="162"/>
      <c r="V89" s="162"/>
      <c r="W89" s="162"/>
    </row>
    <row r="90" spans="2:23" ht="13.5" customHeight="1">
      <c r="B90" s="395" t="s">
        <v>543</v>
      </c>
      <c r="C90" s="178" t="s">
        <v>190</v>
      </c>
      <c r="D90" s="413" t="s">
        <v>542</v>
      </c>
      <c r="E90" s="116">
        <f>-SUMIF('METRICS BD'!$A:$A,$B90,'METRICS BD'!$I:$I)</f>
        <v>-1459.6301157807777</v>
      </c>
      <c r="F90" s="116">
        <f t="shared" si="29"/>
        <v>-1050</v>
      </c>
      <c r="G90" s="116">
        <f t="shared" si="28"/>
        <v>-1260</v>
      </c>
      <c r="H90" s="116">
        <f t="shared" si="28"/>
        <v>-1386</v>
      </c>
      <c r="I90" s="116">
        <f t="shared" si="28"/>
        <v>-1524.6000000000001</v>
      </c>
      <c r="J90" s="116">
        <f t="shared" si="28"/>
        <v>-1570.338</v>
      </c>
      <c r="K90" s="116">
        <f t="shared" si="28"/>
        <v>-1444.7109600000001</v>
      </c>
      <c r="L90" s="116">
        <f t="shared" si="28"/>
        <v>-1516.946508</v>
      </c>
      <c r="M90" s="116">
        <f t="shared" si="28"/>
        <v>-1592.7938334</v>
      </c>
      <c r="N90" s="116">
        <f t="shared" si="28"/>
        <v>-1672.4335250700001</v>
      </c>
      <c r="O90" s="116">
        <f t="shared" si="28"/>
        <v>-1689.1578603206997</v>
      </c>
      <c r="P90" s="116">
        <f t="shared" si="28"/>
        <v>-1604.6999673046648</v>
      </c>
      <c r="Q90" s="74"/>
      <c r="R90" s="128">
        <f t="shared" si="30"/>
        <v>-17771.310769876145</v>
      </c>
      <c r="S90" s="176"/>
      <c r="T90" s="133">
        <v>3.0000000000000001E-3</v>
      </c>
      <c r="U90" s="176"/>
      <c r="V90" s="176"/>
      <c r="W90" s="176"/>
    </row>
    <row r="91" spans="2:23" ht="13.5" customHeight="1">
      <c r="B91" s="394" t="s">
        <v>199</v>
      </c>
      <c r="C91" s="178" t="s">
        <v>195</v>
      </c>
      <c r="D91" s="413" t="s">
        <v>541</v>
      </c>
      <c r="E91" s="116">
        <f>-SUMIF('METRICS BD'!$A:$A,$B91,'METRICS BD'!$I:$I)</f>
        <v>-1016.1287329661719</v>
      </c>
      <c r="F91" s="116">
        <v>-1016.1287329661719</v>
      </c>
      <c r="G91" s="116">
        <v>-1016.1287329661719</v>
      </c>
      <c r="H91" s="116">
        <v>-1016.1287329661719</v>
      </c>
      <c r="I91" s="116">
        <v>-1016.1287329661719</v>
      </c>
      <c r="J91" s="116">
        <v>-1016.1287329661719</v>
      </c>
      <c r="K91" s="116">
        <v>-1016.1287329661719</v>
      </c>
      <c r="L91" s="116">
        <v>-1016.1287329661719</v>
      </c>
      <c r="M91" s="116">
        <v>-1016.1287329661719</v>
      </c>
      <c r="N91" s="116">
        <v>-1016.1287329661719</v>
      </c>
      <c r="O91" s="116">
        <v>-1016.1287329661719</v>
      </c>
      <c r="P91" s="116">
        <v>-1016.1287329661719</v>
      </c>
      <c r="Q91" s="74"/>
      <c r="R91" s="128">
        <f t="shared" si="26"/>
        <v>-12193.544795594064</v>
      </c>
      <c r="S91" s="161"/>
      <c r="T91" s="133">
        <f>-R91/R11</f>
        <v>2.1290486724337386E-3</v>
      </c>
      <c r="U91" s="162"/>
      <c r="V91" s="162"/>
      <c r="W91" s="162"/>
    </row>
    <row r="92" spans="2:23" ht="13.5" customHeight="1">
      <c r="B92" s="395" t="s">
        <v>538</v>
      </c>
      <c r="C92" s="178" t="s">
        <v>198</v>
      </c>
      <c r="D92" s="413" t="s">
        <v>541</v>
      </c>
      <c r="E92" s="116">
        <f>-SUMIF('METRICS BD'!$A:$A,$B92,'METRICS BD'!$I:$I)</f>
        <v>-31500</v>
      </c>
      <c r="F92" s="116">
        <v>-43500</v>
      </c>
      <c r="G92" s="116">
        <v>-43500</v>
      </c>
      <c r="H92" s="116">
        <v>-43500</v>
      </c>
      <c r="I92" s="116">
        <v>-43500</v>
      </c>
      <c r="J92" s="116">
        <v>-43500</v>
      </c>
      <c r="K92" s="116">
        <v>-43500</v>
      </c>
      <c r="L92" s="116">
        <v>-43500</v>
      </c>
      <c r="M92" s="116">
        <v>-43500</v>
      </c>
      <c r="N92" s="116">
        <v>-43500</v>
      </c>
      <c r="O92" s="116">
        <v>-43500</v>
      </c>
      <c r="P92" s="116">
        <v>-43500</v>
      </c>
      <c r="Q92" s="74"/>
      <c r="R92" s="128">
        <f t="shared" si="26"/>
        <v>-510000</v>
      </c>
      <c r="S92" s="176"/>
      <c r="T92" s="133">
        <f>-R92/R11</f>
        <v>8.904833181353039E-2</v>
      </c>
    </row>
    <row r="93" spans="2:23" ht="13.5" customHeight="1">
      <c r="B93" s="145" t="s">
        <v>924</v>
      </c>
      <c r="C93" s="405"/>
      <c r="D93" s="413" t="s">
        <v>541</v>
      </c>
      <c r="E93" s="406">
        <v>-229</v>
      </c>
      <c r="F93" s="406">
        <v>-229</v>
      </c>
      <c r="G93" s="406">
        <v>-229</v>
      </c>
      <c r="H93" s="406">
        <v>-229</v>
      </c>
      <c r="I93" s="406">
        <v>-229</v>
      </c>
      <c r="J93" s="406">
        <v>-229</v>
      </c>
      <c r="K93" s="406">
        <v>-229</v>
      </c>
      <c r="L93" s="406">
        <v>-229</v>
      </c>
      <c r="M93" s="406">
        <v>-229</v>
      </c>
      <c r="N93" s="406">
        <v>-229</v>
      </c>
      <c r="O93" s="406">
        <v>-229</v>
      </c>
      <c r="P93" s="406">
        <v>-229</v>
      </c>
      <c r="Q93" s="74"/>
      <c r="R93" s="128">
        <f t="shared" si="26"/>
        <v>-2748</v>
      </c>
      <c r="S93" s="1"/>
      <c r="T93" s="396"/>
    </row>
    <row r="94" spans="2:23" ht="12.75" customHeight="1">
      <c r="B94" s="348" t="s">
        <v>201</v>
      </c>
      <c r="C94" s="343"/>
      <c r="D94" s="343"/>
      <c r="E94" s="344">
        <f t="shared" ref="E94:P94" si="31">SUM(E95:E104)</f>
        <v>-18105.064371237571</v>
      </c>
      <c r="F94" s="344">
        <f t="shared" si="31"/>
        <v>-17098</v>
      </c>
      <c r="G94" s="344">
        <f t="shared" si="31"/>
        <v>-17602</v>
      </c>
      <c r="H94" s="344">
        <f t="shared" si="31"/>
        <v>-17904.400000000001</v>
      </c>
      <c r="I94" s="344">
        <f t="shared" si="31"/>
        <v>-18237.04</v>
      </c>
      <c r="J94" s="344">
        <f t="shared" si="31"/>
        <v>-18346.8112</v>
      </c>
      <c r="K94" s="344">
        <f t="shared" si="31"/>
        <v>-18045.306303999998</v>
      </c>
      <c r="L94" s="344">
        <f t="shared" si="31"/>
        <v>-18218.671619200002</v>
      </c>
      <c r="M94" s="344">
        <f t="shared" si="31"/>
        <v>-18400.705200160002</v>
      </c>
      <c r="N94" s="344">
        <f t="shared" si="31"/>
        <v>-18591.840460168001</v>
      </c>
      <c r="O94" s="344">
        <f t="shared" si="31"/>
        <v>-18631.978864769677</v>
      </c>
      <c r="P94" s="344">
        <f t="shared" si="31"/>
        <v>-18429.279921531197</v>
      </c>
      <c r="Q94" s="74"/>
      <c r="R94" s="344">
        <f>SUM(R95:R104)</f>
        <v>-217611.09794106643</v>
      </c>
      <c r="S94" s="1"/>
      <c r="T94" s="349" t="s">
        <v>63</v>
      </c>
    </row>
    <row r="95" spans="2:23" ht="13.5" customHeight="1">
      <c r="B95" s="390" t="s">
        <v>539</v>
      </c>
      <c r="C95" s="146" t="s">
        <v>202</v>
      </c>
      <c r="D95" s="413" t="s">
        <v>541</v>
      </c>
      <c r="E95" s="116">
        <f>-SUMIF('METRICS BD'!$A:$A,$B95,'METRICS BD'!$I:$I)</f>
        <v>0</v>
      </c>
      <c r="F95" s="128"/>
      <c r="G95" s="128"/>
      <c r="H95" s="128"/>
      <c r="I95" s="128"/>
      <c r="J95" s="128"/>
      <c r="K95" s="128"/>
      <c r="L95" s="128"/>
      <c r="M95" s="128"/>
      <c r="N95" s="128"/>
      <c r="O95" s="128"/>
      <c r="P95" s="128"/>
      <c r="Q95" s="74"/>
      <c r="R95" s="128">
        <f t="shared" ref="R95:R104" si="32">SUM(E95:P95)</f>
        <v>0</v>
      </c>
      <c r="S95" s="1"/>
      <c r="T95" s="133">
        <f>-R95/$R$11</f>
        <v>0</v>
      </c>
      <c r="U95" s="608"/>
    </row>
    <row r="96" spans="2:23" ht="13.5" customHeight="1">
      <c r="B96" s="145" t="s">
        <v>544</v>
      </c>
      <c r="C96" s="158" t="s">
        <v>180</v>
      </c>
      <c r="D96" s="413" t="s">
        <v>541</v>
      </c>
      <c r="E96" s="116">
        <f>-SUMIF('METRICS BD'!$A:$A,$B96,'METRICS BD'!$I:$I)</f>
        <v>-527.06437123757019</v>
      </c>
      <c r="F96" s="116">
        <f t="shared" ref="F96:P99" si="33">-F$11*$T96</f>
        <v>-70</v>
      </c>
      <c r="G96" s="116">
        <f t="shared" si="33"/>
        <v>-84</v>
      </c>
      <c r="H96" s="116">
        <f t="shared" si="33"/>
        <v>-92.4</v>
      </c>
      <c r="I96" s="116">
        <f t="shared" si="33"/>
        <v>-101.64</v>
      </c>
      <c r="J96" s="116">
        <f t="shared" si="33"/>
        <v>-104.6892</v>
      </c>
      <c r="K96" s="116">
        <f t="shared" si="33"/>
        <v>-96.314064000000002</v>
      </c>
      <c r="L96" s="116">
        <f t="shared" si="33"/>
        <v>-101.12976719999999</v>
      </c>
      <c r="M96" s="116">
        <f t="shared" si="33"/>
        <v>-106.18625556000001</v>
      </c>
      <c r="N96" s="116">
        <f t="shared" si="33"/>
        <v>-111.49556833800001</v>
      </c>
      <c r="O96" s="116">
        <f t="shared" si="33"/>
        <v>-112.61052402137999</v>
      </c>
      <c r="P96" s="116">
        <f t="shared" si="33"/>
        <v>-106.979997820311</v>
      </c>
      <c r="Q96" s="74"/>
      <c r="R96" s="159">
        <f t="shared" si="32"/>
        <v>-1614.5097481772611</v>
      </c>
      <c r="S96" s="1"/>
      <c r="T96" s="133">
        <v>2.0000000000000001E-4</v>
      </c>
    </row>
    <row r="97" spans="2:23" ht="13.5" customHeight="1">
      <c r="B97" s="145" t="s">
        <v>204</v>
      </c>
      <c r="C97" s="146" t="s">
        <v>205</v>
      </c>
      <c r="D97" s="413" t="s">
        <v>541</v>
      </c>
      <c r="E97" s="128">
        <v>-140</v>
      </c>
      <c r="F97" s="128">
        <v>-140</v>
      </c>
      <c r="G97" s="128">
        <v>-140</v>
      </c>
      <c r="H97" s="128">
        <v>-140</v>
      </c>
      <c r="I97" s="128">
        <v>-140</v>
      </c>
      <c r="J97" s="128">
        <v>-140</v>
      </c>
      <c r="K97" s="128">
        <v>-140</v>
      </c>
      <c r="L97" s="128">
        <v>-140</v>
      </c>
      <c r="M97" s="128">
        <v>-140</v>
      </c>
      <c r="N97" s="128">
        <v>-140</v>
      </c>
      <c r="O97" s="128">
        <v>-140</v>
      </c>
      <c r="P97" s="128">
        <v>-140</v>
      </c>
      <c r="Q97" s="74"/>
      <c r="R97" s="128">
        <f t="shared" si="32"/>
        <v>-1680</v>
      </c>
      <c r="S97" s="161"/>
      <c r="T97" s="133">
        <v>5.1819281720707838E-5</v>
      </c>
      <c r="U97" s="161"/>
      <c r="V97" s="161"/>
      <c r="W97" s="161"/>
    </row>
    <row r="98" spans="2:23" ht="13.5" customHeight="1">
      <c r="B98" s="145" t="s">
        <v>206</v>
      </c>
      <c r="C98" s="178" t="s">
        <v>207</v>
      </c>
      <c r="D98" s="413" t="s">
        <v>542</v>
      </c>
      <c r="E98" s="116">
        <f>-SUMIF('METRICS BD'!$A:$A,$B98,'METRICS BD'!$I:$I)</f>
        <v>-300</v>
      </c>
      <c r="F98" s="116">
        <f t="shared" si="33"/>
        <v>-1050</v>
      </c>
      <c r="G98" s="116">
        <f t="shared" si="33"/>
        <v>-1260</v>
      </c>
      <c r="H98" s="116">
        <f t="shared" si="33"/>
        <v>-1386</v>
      </c>
      <c r="I98" s="116">
        <f t="shared" si="33"/>
        <v>-1524.6000000000001</v>
      </c>
      <c r="J98" s="116">
        <f t="shared" si="33"/>
        <v>-1570.338</v>
      </c>
      <c r="K98" s="116">
        <f t="shared" si="33"/>
        <v>-1444.7109600000001</v>
      </c>
      <c r="L98" s="116">
        <f t="shared" si="33"/>
        <v>-1516.946508</v>
      </c>
      <c r="M98" s="116">
        <f t="shared" si="33"/>
        <v>-1592.7938334</v>
      </c>
      <c r="N98" s="116">
        <f t="shared" si="33"/>
        <v>-1672.4335250700001</v>
      </c>
      <c r="O98" s="116">
        <f t="shared" si="33"/>
        <v>-1689.1578603206997</v>
      </c>
      <c r="P98" s="116">
        <f t="shared" si="33"/>
        <v>-1604.6999673046648</v>
      </c>
      <c r="Q98" s="74"/>
      <c r="R98" s="174">
        <f t="shared" si="32"/>
        <v>-16611.680654095362</v>
      </c>
      <c r="S98" s="161"/>
      <c r="T98" s="133">
        <v>3.0000000000000001E-3</v>
      </c>
      <c r="U98" s="162"/>
      <c r="V98" s="162"/>
      <c r="W98" s="162"/>
    </row>
    <row r="99" spans="2:23" ht="13.5" customHeight="1">
      <c r="B99" s="145" t="s">
        <v>208</v>
      </c>
      <c r="C99" s="170" t="s">
        <v>209</v>
      </c>
      <c r="D99" s="413" t="s">
        <v>542</v>
      </c>
      <c r="E99" s="116">
        <f>-SUMIF('METRICS BD'!$A:$A,$B99,'METRICS BD'!$I:$I)</f>
        <v>-2700</v>
      </c>
      <c r="F99" s="116">
        <f t="shared" si="33"/>
        <v>-1400</v>
      </c>
      <c r="G99" s="116">
        <f t="shared" si="33"/>
        <v>-1680</v>
      </c>
      <c r="H99" s="116">
        <f t="shared" si="33"/>
        <v>-1848</v>
      </c>
      <c r="I99" s="116">
        <f t="shared" si="33"/>
        <v>-2032.8</v>
      </c>
      <c r="J99" s="116">
        <f t="shared" si="33"/>
        <v>-2093.7840000000001</v>
      </c>
      <c r="K99" s="116">
        <f t="shared" si="33"/>
        <v>-1926.2812800000002</v>
      </c>
      <c r="L99" s="116">
        <f t="shared" si="33"/>
        <v>-2022.5953439999998</v>
      </c>
      <c r="M99" s="116">
        <f t="shared" si="33"/>
        <v>-2123.7251112000004</v>
      </c>
      <c r="N99" s="116">
        <f t="shared" si="33"/>
        <v>-2229.91136676</v>
      </c>
      <c r="O99" s="116">
        <f t="shared" si="33"/>
        <v>-2252.2104804275996</v>
      </c>
      <c r="P99" s="116">
        <f t="shared" si="33"/>
        <v>-2139.5999564062199</v>
      </c>
      <c r="Q99" s="74"/>
      <c r="R99" s="159">
        <f t="shared" si="32"/>
        <v>-24448.907538793814</v>
      </c>
      <c r="S99" s="1"/>
      <c r="T99" s="133">
        <v>4.0000000000000001E-3</v>
      </c>
    </row>
    <row r="100" spans="2:23" ht="13.5" customHeight="1">
      <c r="B100" s="145" t="s">
        <v>213</v>
      </c>
      <c r="C100" s="146" t="s">
        <v>214</v>
      </c>
      <c r="D100" s="413" t="s">
        <v>541</v>
      </c>
      <c r="E100" s="116">
        <v>-1400</v>
      </c>
      <c r="F100" s="116">
        <v>-1400</v>
      </c>
      <c r="G100" s="116">
        <v>-1400</v>
      </c>
      <c r="H100" s="116">
        <v>-1400</v>
      </c>
      <c r="I100" s="116">
        <v>-1400</v>
      </c>
      <c r="J100" s="116">
        <v>-1400</v>
      </c>
      <c r="K100" s="116">
        <v>-1400</v>
      </c>
      <c r="L100" s="116">
        <v>-1400</v>
      </c>
      <c r="M100" s="116">
        <v>-1400</v>
      </c>
      <c r="N100" s="116">
        <v>-1400</v>
      </c>
      <c r="O100" s="116">
        <v>-1400</v>
      </c>
      <c r="P100" s="116">
        <v>-1400</v>
      </c>
      <c r="Q100" s="74"/>
      <c r="R100" s="128">
        <f t="shared" si="32"/>
        <v>-16800</v>
      </c>
      <c r="S100" s="161"/>
      <c r="T100" s="133">
        <v>1.4578491257425806E-4</v>
      </c>
    </row>
    <row r="101" spans="2:23" ht="13.5" customHeight="1">
      <c r="B101" s="145" t="s">
        <v>215</v>
      </c>
      <c r="C101" s="146" t="s">
        <v>216</v>
      </c>
      <c r="D101" s="413" t="s">
        <v>541</v>
      </c>
      <c r="E101" s="116">
        <v>0</v>
      </c>
      <c r="F101" s="128"/>
      <c r="G101" s="128"/>
      <c r="H101" s="128"/>
      <c r="I101" s="128"/>
      <c r="J101" s="128"/>
      <c r="K101" s="128"/>
      <c r="L101" s="128"/>
      <c r="M101" s="128"/>
      <c r="N101" s="128"/>
      <c r="O101" s="128"/>
      <c r="P101" s="128"/>
      <c r="Q101" s="74"/>
      <c r="R101" s="128">
        <f t="shared" si="32"/>
        <v>0</v>
      </c>
      <c r="S101" s="161"/>
      <c r="T101" s="133">
        <v>5.1819281720707838E-4</v>
      </c>
    </row>
    <row r="102" spans="2:23" ht="13.5" customHeight="1">
      <c r="B102" s="145" t="s">
        <v>217</v>
      </c>
      <c r="C102" s="146" t="s">
        <v>218</v>
      </c>
      <c r="D102" s="413" t="s">
        <v>541</v>
      </c>
      <c r="E102" s="116">
        <v>-3038</v>
      </c>
      <c r="F102" s="116">
        <v>-3038</v>
      </c>
      <c r="G102" s="116">
        <v>-3038</v>
      </c>
      <c r="H102" s="116">
        <v>-3038</v>
      </c>
      <c r="I102" s="116">
        <v>-3038</v>
      </c>
      <c r="J102" s="116">
        <v>-3038</v>
      </c>
      <c r="K102" s="116">
        <v>-3038</v>
      </c>
      <c r="L102" s="116">
        <v>-3038</v>
      </c>
      <c r="M102" s="116">
        <v>-3038</v>
      </c>
      <c r="N102" s="116">
        <v>-3038</v>
      </c>
      <c r="O102" s="116">
        <v>-3038</v>
      </c>
      <c r="P102" s="116">
        <v>-3038</v>
      </c>
      <c r="Q102" s="74"/>
      <c r="R102" s="128">
        <f t="shared" si="32"/>
        <v>-36456</v>
      </c>
      <c r="S102" s="161"/>
      <c r="T102" s="133">
        <v>2E-3</v>
      </c>
    </row>
    <row r="103" spans="2:23" ht="13.5" customHeight="1">
      <c r="B103" s="145" t="s">
        <v>219</v>
      </c>
      <c r="C103" s="146" t="s">
        <v>220</v>
      </c>
      <c r="D103" s="413" t="s">
        <v>542</v>
      </c>
      <c r="E103" s="116">
        <v>0</v>
      </c>
      <c r="F103" s="128"/>
      <c r="G103" s="128"/>
      <c r="H103" s="128"/>
      <c r="I103" s="128"/>
      <c r="J103" s="128"/>
      <c r="K103" s="128"/>
      <c r="L103" s="128"/>
      <c r="M103" s="128"/>
      <c r="N103" s="128"/>
      <c r="O103" s="128"/>
      <c r="P103" s="128"/>
      <c r="Q103" s="74"/>
      <c r="R103" s="128">
        <f t="shared" si="32"/>
        <v>0</v>
      </c>
      <c r="S103" s="1"/>
      <c r="T103" s="133">
        <v>2.0000000000000001E-4</v>
      </c>
    </row>
    <row r="104" spans="2:23" ht="13.5" customHeight="1">
      <c r="B104" s="145" t="s">
        <v>733</v>
      </c>
      <c r="C104" s="97"/>
      <c r="D104" s="413" t="s">
        <v>541</v>
      </c>
      <c r="E104" s="116">
        <v>-10000</v>
      </c>
      <c r="F104" s="116">
        <v>-10000</v>
      </c>
      <c r="G104" s="116">
        <v>-10000</v>
      </c>
      <c r="H104" s="116">
        <v>-10000</v>
      </c>
      <c r="I104" s="116">
        <v>-10000</v>
      </c>
      <c r="J104" s="116">
        <v>-10000</v>
      </c>
      <c r="K104" s="116">
        <v>-10000</v>
      </c>
      <c r="L104" s="116">
        <v>-10000</v>
      </c>
      <c r="M104" s="116">
        <v>-10000</v>
      </c>
      <c r="N104" s="116">
        <v>-10000</v>
      </c>
      <c r="O104" s="116">
        <v>-10000</v>
      </c>
      <c r="P104" s="116">
        <v>-10000</v>
      </c>
      <c r="Q104" s="74"/>
      <c r="R104" s="128">
        <f t="shared" si="32"/>
        <v>-120000</v>
      </c>
      <c r="S104" s="1"/>
      <c r="T104" s="396"/>
    </row>
    <row r="105" spans="2:23" ht="4.5" customHeight="1">
      <c r="B105" s="87"/>
      <c r="C105" s="76"/>
      <c r="D105" s="76"/>
      <c r="E105" s="76"/>
      <c r="F105" s="76"/>
      <c r="G105" s="76"/>
      <c r="H105" s="76"/>
      <c r="I105" s="76"/>
      <c r="J105" s="76"/>
      <c r="K105" s="76"/>
      <c r="L105" s="76"/>
      <c r="M105" s="76"/>
      <c r="N105" s="76"/>
      <c r="O105" s="76"/>
      <c r="P105" s="76"/>
      <c r="Q105" s="74"/>
      <c r="R105" s="76"/>
      <c r="S105" s="1"/>
      <c r="T105" s="76"/>
    </row>
    <row r="106" spans="2:23" ht="13.5" customHeight="1">
      <c r="B106" s="474" t="s">
        <v>222</v>
      </c>
      <c r="C106" s="343"/>
      <c r="D106" s="343"/>
      <c r="E106" s="344">
        <f t="shared" ref="E106:P106" si="34">SUM(E107:E107)</f>
        <v>-13365.920611889302</v>
      </c>
      <c r="F106" s="344">
        <f t="shared" si="34"/>
        <v>-10500</v>
      </c>
      <c r="G106" s="344">
        <f t="shared" si="34"/>
        <v>-12600</v>
      </c>
      <c r="H106" s="344">
        <f t="shared" si="34"/>
        <v>-13860</v>
      </c>
      <c r="I106" s="344">
        <f t="shared" si="34"/>
        <v>-15246</v>
      </c>
      <c r="J106" s="344">
        <f t="shared" si="34"/>
        <v>-15703.38</v>
      </c>
      <c r="K106" s="344">
        <f t="shared" si="34"/>
        <v>-14447.1096</v>
      </c>
      <c r="L106" s="344">
        <f t="shared" si="34"/>
        <v>-15169.465079999998</v>
      </c>
      <c r="M106" s="344">
        <f t="shared" si="34"/>
        <v>-15927.938334</v>
      </c>
      <c r="N106" s="344">
        <f t="shared" si="34"/>
        <v>-16724.335250700002</v>
      </c>
      <c r="O106" s="344">
        <f t="shared" si="34"/>
        <v>-16891.578603206995</v>
      </c>
      <c r="P106" s="344">
        <f t="shared" si="34"/>
        <v>-16046.999673046648</v>
      </c>
      <c r="Q106" s="74"/>
      <c r="R106" s="344">
        <f>SUM(R107:R107)</f>
        <v>-176482.72715284294</v>
      </c>
      <c r="S106" s="1"/>
      <c r="T106" s="349" t="s">
        <v>63</v>
      </c>
    </row>
    <row r="107" spans="2:23" ht="13.5" customHeight="1">
      <c r="B107" s="182" t="s">
        <v>223</v>
      </c>
      <c r="C107" s="183" t="s">
        <v>224</v>
      </c>
      <c r="D107" s="413" t="s">
        <v>542</v>
      </c>
      <c r="E107" s="116">
        <f>-SUMIF('METRICS BD'!$A:$A,$B107,'METRICS BD'!$I:$I)</f>
        <v>-13365.920611889302</v>
      </c>
      <c r="F107" s="116">
        <f t="shared" ref="F107:P107" si="35">-F$11*$T107</f>
        <v>-10500</v>
      </c>
      <c r="G107" s="116">
        <f t="shared" si="35"/>
        <v>-12600</v>
      </c>
      <c r="H107" s="116">
        <f t="shared" si="35"/>
        <v>-13860</v>
      </c>
      <c r="I107" s="116">
        <f t="shared" si="35"/>
        <v>-15246</v>
      </c>
      <c r="J107" s="116">
        <f t="shared" si="35"/>
        <v>-15703.38</v>
      </c>
      <c r="K107" s="116">
        <f t="shared" si="35"/>
        <v>-14447.1096</v>
      </c>
      <c r="L107" s="116">
        <f t="shared" si="35"/>
        <v>-15169.465079999998</v>
      </c>
      <c r="M107" s="116">
        <f t="shared" si="35"/>
        <v>-15927.938334</v>
      </c>
      <c r="N107" s="116">
        <f t="shared" si="35"/>
        <v>-16724.335250700002</v>
      </c>
      <c r="O107" s="116">
        <f t="shared" si="35"/>
        <v>-16891.578603206995</v>
      </c>
      <c r="P107" s="116">
        <f t="shared" si="35"/>
        <v>-16046.999673046648</v>
      </c>
      <c r="Q107" s="74"/>
      <c r="R107" s="112">
        <f>SUM(E107:P107)</f>
        <v>-176482.72715284294</v>
      </c>
      <c r="S107" s="1"/>
      <c r="T107" s="160">
        <v>0.03</v>
      </c>
    </row>
    <row r="108" spans="2:23" ht="6" customHeight="1">
      <c r="Q108" s="74"/>
    </row>
    <row r="109" spans="2:23" ht="13.5" customHeight="1">
      <c r="B109" s="348" t="s">
        <v>225</v>
      </c>
      <c r="C109" s="343"/>
      <c r="D109" s="343"/>
      <c r="E109" s="344">
        <f t="shared" ref="E109:P109" si="36">SUM(E110:E113)</f>
        <v>-7600</v>
      </c>
      <c r="F109" s="344">
        <f t="shared" si="36"/>
        <v>-5468.75</v>
      </c>
      <c r="G109" s="344">
        <f t="shared" si="36"/>
        <v>-6562.5000000000009</v>
      </c>
      <c r="H109" s="344">
        <f t="shared" si="36"/>
        <v>-7218.7500000000009</v>
      </c>
      <c r="I109" s="344">
        <f t="shared" si="36"/>
        <v>-7940.6250000000009</v>
      </c>
      <c r="J109" s="344">
        <f t="shared" si="36"/>
        <v>-8178.84375</v>
      </c>
      <c r="K109" s="344">
        <f t="shared" si="36"/>
        <v>-7524.5362500000001</v>
      </c>
      <c r="L109" s="344">
        <f t="shared" si="36"/>
        <v>-7900.7630625000002</v>
      </c>
      <c r="M109" s="344">
        <f t="shared" si="36"/>
        <v>-8295.8012156250006</v>
      </c>
      <c r="N109" s="344">
        <f t="shared" si="36"/>
        <v>-8710.5912764062505</v>
      </c>
      <c r="O109" s="344">
        <f t="shared" si="36"/>
        <v>-8797.6971891703124</v>
      </c>
      <c r="P109" s="344">
        <f t="shared" si="36"/>
        <v>-8357.8123297117963</v>
      </c>
      <c r="Q109" s="74"/>
      <c r="R109" s="344">
        <f t="shared" ref="R109:R112" si="37">SUM(E109:P109)</f>
        <v>-92556.670073413363</v>
      </c>
      <c r="S109" s="1"/>
      <c r="T109" s="1015" t="s">
        <v>63</v>
      </c>
      <c r="U109" s="1016"/>
    </row>
    <row r="110" spans="2:23" ht="13.5" customHeight="1">
      <c r="B110" s="143" t="s">
        <v>226</v>
      </c>
      <c r="C110" s="144" t="s">
        <v>227</v>
      </c>
      <c r="D110" s="413" t="s">
        <v>542</v>
      </c>
      <c r="E110" s="116">
        <f>-SUMIF('METRICS BD'!$A:$A,$B110,'METRICS BD'!$I:$I)</f>
        <v>-7600</v>
      </c>
      <c r="F110" s="128">
        <f t="shared" ref="F110:P110" si="38">-(F16+F17)*$U$110+(-F15*$T$110)</f>
        <v>-5468.75</v>
      </c>
      <c r="G110" s="128">
        <f t="shared" si="38"/>
        <v>-6562.5000000000009</v>
      </c>
      <c r="H110" s="128">
        <f t="shared" si="38"/>
        <v>-7218.7500000000009</v>
      </c>
      <c r="I110" s="128">
        <f t="shared" si="38"/>
        <v>-7940.6250000000009</v>
      </c>
      <c r="J110" s="128">
        <f t="shared" si="38"/>
        <v>-8178.84375</v>
      </c>
      <c r="K110" s="128">
        <f t="shared" si="38"/>
        <v>-7524.5362500000001</v>
      </c>
      <c r="L110" s="128">
        <f t="shared" si="38"/>
        <v>-7900.7630625000002</v>
      </c>
      <c r="M110" s="128">
        <f t="shared" si="38"/>
        <v>-8295.8012156250006</v>
      </c>
      <c r="N110" s="128">
        <f t="shared" si="38"/>
        <v>-8710.5912764062505</v>
      </c>
      <c r="O110" s="128">
        <f t="shared" si="38"/>
        <v>-8797.6971891703124</v>
      </c>
      <c r="P110" s="128">
        <f t="shared" si="38"/>
        <v>-8357.8123297117963</v>
      </c>
      <c r="Q110" s="74"/>
      <c r="R110" s="128">
        <f t="shared" si="37"/>
        <v>-92556.670073413363</v>
      </c>
      <c r="S110" s="1"/>
      <c r="T110" s="130">
        <v>1.7500000000000002E-2</v>
      </c>
      <c r="U110" s="130">
        <v>2.5000000000000001E-2</v>
      </c>
    </row>
    <row r="111" spans="2:23" ht="13.5" customHeight="1">
      <c r="B111" s="145" t="s">
        <v>228</v>
      </c>
      <c r="C111" s="115" t="s">
        <v>229</v>
      </c>
      <c r="D111" s="413" t="s">
        <v>542</v>
      </c>
      <c r="E111" s="116">
        <f>SUMIF('METRICS BD'!$A:$A,$B111,'METRICS BD'!$I:$I)</f>
        <v>0</v>
      </c>
      <c r="F111" s="116">
        <v>0</v>
      </c>
      <c r="G111" s="116">
        <v>0</v>
      </c>
      <c r="H111" s="116">
        <f t="shared" ref="H111:P111" si="39">-H18*$T$111</f>
        <v>0</v>
      </c>
      <c r="I111" s="116">
        <f t="shared" si="39"/>
        <v>0</v>
      </c>
      <c r="J111" s="116">
        <f t="shared" si="39"/>
        <v>0</v>
      </c>
      <c r="K111" s="116">
        <f t="shared" si="39"/>
        <v>0</v>
      </c>
      <c r="L111" s="116">
        <f t="shared" si="39"/>
        <v>0</v>
      </c>
      <c r="M111" s="116">
        <f t="shared" si="39"/>
        <v>0</v>
      </c>
      <c r="N111" s="116">
        <f t="shared" si="39"/>
        <v>0</v>
      </c>
      <c r="O111" s="116">
        <f t="shared" si="39"/>
        <v>0</v>
      </c>
      <c r="P111" s="116">
        <f t="shared" si="39"/>
        <v>0</v>
      </c>
      <c r="Q111" s="74"/>
      <c r="R111" s="116">
        <f t="shared" si="37"/>
        <v>0</v>
      </c>
      <c r="S111" s="1"/>
      <c r="T111" s="185">
        <v>0.125</v>
      </c>
      <c r="U111" s="1"/>
    </row>
    <row r="112" spans="2:23" ht="13.5" customHeight="1">
      <c r="B112" s="171" t="s">
        <v>230</v>
      </c>
      <c r="C112" s="158" t="s">
        <v>57</v>
      </c>
      <c r="D112" s="413" t="s">
        <v>542</v>
      </c>
      <c r="E112" s="116">
        <f>SUMIF('METRICS BD'!$A:$A,$B112,'METRICS BD'!$I:$I)</f>
        <v>0</v>
      </c>
      <c r="F112" s="159">
        <v>0</v>
      </c>
      <c r="G112" s="159">
        <v>0</v>
      </c>
      <c r="H112" s="159">
        <v>0</v>
      </c>
      <c r="I112" s="159">
        <v>0</v>
      </c>
      <c r="J112" s="159">
        <v>0</v>
      </c>
      <c r="K112" s="159">
        <v>0</v>
      </c>
      <c r="L112" s="159">
        <v>0</v>
      </c>
      <c r="M112" s="159">
        <v>0</v>
      </c>
      <c r="N112" s="159">
        <v>0</v>
      </c>
      <c r="O112" s="159">
        <v>0</v>
      </c>
      <c r="P112" s="159">
        <v>0</v>
      </c>
      <c r="Q112" s="74"/>
      <c r="R112" s="159">
        <f t="shared" si="37"/>
        <v>0</v>
      </c>
      <c r="S112" s="1"/>
      <c r="T112" s="185">
        <v>0</v>
      </c>
      <c r="U112" s="1"/>
    </row>
    <row r="113" spans="2:21" ht="13.5" customHeight="1">
      <c r="B113" s="181"/>
      <c r="C113" s="97"/>
      <c r="D113" s="97"/>
      <c r="E113" s="186"/>
      <c r="F113" s="186"/>
      <c r="G113" s="186"/>
      <c r="H113" s="186"/>
      <c r="I113" s="186"/>
      <c r="J113" s="186"/>
      <c r="K113" s="186"/>
      <c r="L113" s="186"/>
      <c r="M113" s="186"/>
      <c r="N113" s="186"/>
      <c r="O113" s="186"/>
      <c r="P113" s="186"/>
      <c r="Q113" s="74"/>
      <c r="R113" s="186"/>
      <c r="S113" s="1"/>
      <c r="T113" s="187"/>
      <c r="U113" s="1"/>
    </row>
    <row r="114" spans="2:21" ht="4.5" customHeight="1">
      <c r="B114" s="87"/>
      <c r="C114" s="124"/>
      <c r="D114" s="124"/>
      <c r="E114" s="88"/>
      <c r="F114" s="88"/>
      <c r="G114" s="88"/>
      <c r="H114" s="88"/>
      <c r="I114" s="88"/>
      <c r="J114" s="88"/>
      <c r="K114" s="88"/>
      <c r="L114" s="88"/>
      <c r="M114" s="88"/>
      <c r="N114" s="88"/>
      <c r="O114" s="88"/>
      <c r="P114" s="88"/>
      <c r="Q114" s="74"/>
      <c r="R114" s="101"/>
      <c r="S114" s="1"/>
      <c r="T114" s="107"/>
      <c r="U114" s="99"/>
    </row>
    <row r="115" spans="2:21" ht="13.5" customHeight="1">
      <c r="B115" s="348" t="s">
        <v>231</v>
      </c>
      <c r="C115" s="343"/>
      <c r="D115" s="343"/>
      <c r="E115" s="344">
        <f t="shared" ref="E115:R115" si="40">SUM(E116:E117)</f>
        <v>0</v>
      </c>
      <c r="F115" s="344">
        <f t="shared" si="40"/>
        <v>0</v>
      </c>
      <c r="G115" s="344">
        <f t="shared" si="40"/>
        <v>0</v>
      </c>
      <c r="H115" s="344">
        <f t="shared" si="40"/>
        <v>0</v>
      </c>
      <c r="I115" s="344">
        <f t="shared" si="40"/>
        <v>0</v>
      </c>
      <c r="J115" s="344">
        <f t="shared" si="40"/>
        <v>0</v>
      </c>
      <c r="K115" s="344">
        <f t="shared" si="40"/>
        <v>0</v>
      </c>
      <c r="L115" s="344">
        <f t="shared" si="40"/>
        <v>0</v>
      </c>
      <c r="M115" s="344">
        <f t="shared" si="40"/>
        <v>0</v>
      </c>
      <c r="N115" s="344">
        <f t="shared" si="40"/>
        <v>0</v>
      </c>
      <c r="O115" s="344">
        <f t="shared" si="40"/>
        <v>0</v>
      </c>
      <c r="P115" s="344">
        <f t="shared" si="40"/>
        <v>0</v>
      </c>
      <c r="Q115" s="74"/>
      <c r="R115" s="344">
        <f t="shared" si="40"/>
        <v>0</v>
      </c>
      <c r="S115" s="188"/>
      <c r="T115" s="189"/>
      <c r="U115" s="188"/>
    </row>
    <row r="116" spans="2:21" ht="13.5" customHeight="1">
      <c r="B116" s="190" t="s">
        <v>232</v>
      </c>
      <c r="C116" s="191" t="s">
        <v>233</v>
      </c>
      <c r="D116" s="191"/>
      <c r="E116" s="116">
        <f>SUMIF('METRICS BD'!$A:$A,$B116,'METRICS BD'!$I:$I)</f>
        <v>0</v>
      </c>
      <c r="F116" s="184">
        <f>E116</f>
        <v>0</v>
      </c>
      <c r="G116" s="184">
        <f t="shared" ref="G116:P116" si="41">F116</f>
        <v>0</v>
      </c>
      <c r="H116" s="184">
        <f t="shared" si="41"/>
        <v>0</v>
      </c>
      <c r="I116" s="184">
        <f t="shared" si="41"/>
        <v>0</v>
      </c>
      <c r="J116" s="184">
        <f t="shared" si="41"/>
        <v>0</v>
      </c>
      <c r="K116" s="184">
        <f t="shared" si="41"/>
        <v>0</v>
      </c>
      <c r="L116" s="184">
        <f t="shared" si="41"/>
        <v>0</v>
      </c>
      <c r="M116" s="184">
        <f t="shared" si="41"/>
        <v>0</v>
      </c>
      <c r="N116" s="184">
        <f t="shared" si="41"/>
        <v>0</v>
      </c>
      <c r="O116" s="184">
        <f t="shared" si="41"/>
        <v>0</v>
      </c>
      <c r="P116" s="184">
        <f t="shared" si="41"/>
        <v>0</v>
      </c>
      <c r="Q116" s="74"/>
      <c r="R116" s="184">
        <f>SUM(E116:P116)</f>
        <v>0</v>
      </c>
      <c r="S116" s="1"/>
      <c r="T116" s="76"/>
      <c r="U116" s="1"/>
    </row>
    <row r="117" spans="2:21" ht="13.5" customHeight="1">
      <c r="B117" s="181"/>
      <c r="C117" s="192"/>
      <c r="D117" s="192"/>
      <c r="E117" s="186"/>
      <c r="F117" s="186"/>
      <c r="G117" s="186"/>
      <c r="H117" s="186"/>
      <c r="I117" s="186"/>
      <c r="J117" s="186"/>
      <c r="K117" s="186"/>
      <c r="L117" s="186"/>
      <c r="M117" s="186"/>
      <c r="N117" s="186"/>
      <c r="O117" s="186"/>
      <c r="P117" s="186"/>
      <c r="Q117" s="74"/>
      <c r="R117" s="186"/>
      <c r="S117" s="1"/>
      <c r="T117" s="76"/>
      <c r="U117" s="1"/>
    </row>
    <row r="118" spans="2:21" ht="4.5" customHeight="1">
      <c r="B118" s="87"/>
      <c r="C118" s="124"/>
      <c r="D118" s="124"/>
      <c r="E118" s="88"/>
      <c r="F118" s="88"/>
      <c r="G118" s="88"/>
      <c r="H118" s="88"/>
      <c r="I118" s="88"/>
      <c r="J118" s="88"/>
      <c r="K118" s="88"/>
      <c r="L118" s="88"/>
      <c r="M118" s="88"/>
      <c r="N118" s="88"/>
      <c r="O118" s="88"/>
      <c r="P118" s="88"/>
      <c r="Q118" s="74"/>
      <c r="R118" s="101"/>
      <c r="S118" s="1"/>
      <c r="T118" s="107"/>
      <c r="U118" s="99"/>
    </row>
    <row r="119" spans="2:21" ht="13.5" customHeight="1">
      <c r="B119" s="348" t="s">
        <v>234</v>
      </c>
      <c r="C119" s="343"/>
      <c r="D119" s="343"/>
      <c r="E119" s="344">
        <f t="shared" ref="E119:P119" si="42">SUM(E120:E123)</f>
        <v>-290</v>
      </c>
      <c r="F119" s="344">
        <f t="shared" si="42"/>
        <v>-350</v>
      </c>
      <c r="G119" s="344">
        <f t="shared" si="42"/>
        <v>-420</v>
      </c>
      <c r="H119" s="344">
        <f t="shared" si="42"/>
        <v>-462</v>
      </c>
      <c r="I119" s="344">
        <f t="shared" si="42"/>
        <v>-508.2</v>
      </c>
      <c r="J119" s="344">
        <f t="shared" si="42"/>
        <v>-523.44600000000003</v>
      </c>
      <c r="K119" s="344">
        <f t="shared" si="42"/>
        <v>-481.57032000000004</v>
      </c>
      <c r="L119" s="344">
        <f t="shared" si="42"/>
        <v>-505.64883599999996</v>
      </c>
      <c r="M119" s="344">
        <f t="shared" si="42"/>
        <v>-530.93127780000009</v>
      </c>
      <c r="N119" s="344">
        <f t="shared" si="42"/>
        <v>-557.47784168999999</v>
      </c>
      <c r="O119" s="344">
        <f t="shared" si="42"/>
        <v>-563.05262010689989</v>
      </c>
      <c r="P119" s="344">
        <f t="shared" si="42"/>
        <v>-534.89998910155498</v>
      </c>
      <c r="Q119" s="74"/>
      <c r="R119" s="344">
        <f t="shared" ref="R119:R122" si="43">SUM(E119:P119)</f>
        <v>-5727.2268846984543</v>
      </c>
      <c r="S119" s="1"/>
      <c r="T119" s="349" t="s">
        <v>63</v>
      </c>
      <c r="U119" s="1"/>
    </row>
    <row r="120" spans="2:21" ht="13.5" customHeight="1">
      <c r="B120" s="143" t="s">
        <v>235</v>
      </c>
      <c r="C120" s="144" t="s">
        <v>236</v>
      </c>
      <c r="D120" s="413" t="s">
        <v>542</v>
      </c>
      <c r="E120" s="128">
        <f t="shared" ref="E120:P120" si="44">-E11*$T$120</f>
        <v>-290</v>
      </c>
      <c r="F120" s="128">
        <f t="shared" si="44"/>
        <v>-350</v>
      </c>
      <c r="G120" s="128">
        <f t="shared" si="44"/>
        <v>-420</v>
      </c>
      <c r="H120" s="128">
        <f t="shared" si="44"/>
        <v>-462</v>
      </c>
      <c r="I120" s="128">
        <f t="shared" si="44"/>
        <v>-508.2</v>
      </c>
      <c r="J120" s="128">
        <f t="shared" si="44"/>
        <v>-523.44600000000003</v>
      </c>
      <c r="K120" s="128">
        <f t="shared" si="44"/>
        <v>-481.57032000000004</v>
      </c>
      <c r="L120" s="128">
        <f t="shared" si="44"/>
        <v>-505.64883599999996</v>
      </c>
      <c r="M120" s="128">
        <f t="shared" si="44"/>
        <v>-530.93127780000009</v>
      </c>
      <c r="N120" s="128">
        <f t="shared" si="44"/>
        <v>-557.47784168999999</v>
      </c>
      <c r="O120" s="128">
        <f t="shared" si="44"/>
        <v>-563.05262010689989</v>
      </c>
      <c r="P120" s="128">
        <f t="shared" si="44"/>
        <v>-534.89998910155498</v>
      </c>
      <c r="Q120" s="74"/>
      <c r="R120" s="128">
        <f t="shared" si="43"/>
        <v>-5727.2268846984543</v>
      </c>
      <c r="S120" s="1"/>
      <c r="T120" s="193">
        <v>1E-3</v>
      </c>
      <c r="U120" s="1"/>
    </row>
    <row r="121" spans="2:21" ht="13.5" customHeight="1">
      <c r="B121" s="145" t="s">
        <v>237</v>
      </c>
      <c r="C121" s="146" t="s">
        <v>238</v>
      </c>
      <c r="D121" s="413" t="s">
        <v>542</v>
      </c>
      <c r="E121" s="116">
        <f>SUMIF('METRICS BD'!$A:$A,$B121,'METRICS BD'!$I:$I)</f>
        <v>0</v>
      </c>
      <c r="F121" s="116">
        <f>SUMIF('METRICS BD'!$A:$A,$B121,'METRICS BD'!$I:$I)</f>
        <v>0</v>
      </c>
      <c r="G121" s="116">
        <f>SUMIF('METRICS BD'!$A:$A,$B121,'METRICS BD'!$I:$I)</f>
        <v>0</v>
      </c>
      <c r="H121" s="116">
        <f>SUMIF('METRICS BD'!$A:$A,$B121,'METRICS BD'!$I:$I)</f>
        <v>0</v>
      </c>
      <c r="I121" s="116">
        <f>SUMIF('METRICS BD'!$A:$A,$B121,'METRICS BD'!$I:$I)</f>
        <v>0</v>
      </c>
      <c r="J121" s="116">
        <f>SUMIF('METRICS BD'!$A:$A,$B121,'METRICS BD'!$I:$I)</f>
        <v>0</v>
      </c>
      <c r="K121" s="116">
        <f>SUMIF('METRICS BD'!$A:$A,$B121,'METRICS BD'!$I:$I)</f>
        <v>0</v>
      </c>
      <c r="L121" s="116">
        <f>SUMIF('METRICS BD'!$A:$A,$B121,'METRICS BD'!$I:$I)</f>
        <v>0</v>
      </c>
      <c r="M121" s="116">
        <f>SUMIF('METRICS BD'!$A:$A,$B121,'METRICS BD'!$I:$I)</f>
        <v>0</v>
      </c>
      <c r="N121" s="116">
        <f>SUMIF('METRICS BD'!$A:$A,$B121,'METRICS BD'!$I:$I)</f>
        <v>0</v>
      </c>
      <c r="O121" s="116">
        <f>SUMIF('METRICS BD'!$A:$A,$B121,'METRICS BD'!$I:$I)</f>
        <v>0</v>
      </c>
      <c r="P121" s="116">
        <f>SUMIF('METRICS BD'!$A:$A,$B121,'METRICS BD'!$I:$I)</f>
        <v>0</v>
      </c>
      <c r="Q121" s="74"/>
      <c r="R121" s="116">
        <f t="shared" si="43"/>
        <v>0</v>
      </c>
      <c r="S121" s="1"/>
      <c r="T121" s="193">
        <v>2E-3</v>
      </c>
      <c r="U121" s="1"/>
    </row>
    <row r="122" spans="2:21" ht="13.5" customHeight="1">
      <c r="B122" s="145" t="s">
        <v>239</v>
      </c>
      <c r="C122" s="146" t="s">
        <v>240</v>
      </c>
      <c r="D122" s="413" t="s">
        <v>542</v>
      </c>
      <c r="E122" s="116">
        <f>SUMIF('METRICS BD'!$A:$A,$B122,'METRICS BD'!$I:$I)</f>
        <v>0</v>
      </c>
      <c r="F122" s="116">
        <f>SUMIF('METRICS BD'!$A:$A,$B122,'METRICS BD'!$I:$I)</f>
        <v>0</v>
      </c>
      <c r="G122" s="116">
        <f>SUMIF('METRICS BD'!$A:$A,$B122,'METRICS BD'!$I:$I)</f>
        <v>0</v>
      </c>
      <c r="H122" s="116">
        <f>SUMIF('METRICS BD'!$A:$A,$B122,'METRICS BD'!$I:$I)</f>
        <v>0</v>
      </c>
      <c r="I122" s="116">
        <f>SUMIF('METRICS BD'!$A:$A,$B122,'METRICS BD'!$I:$I)</f>
        <v>0</v>
      </c>
      <c r="J122" s="116">
        <f>SUMIF('METRICS BD'!$A:$A,$B122,'METRICS BD'!$I:$I)</f>
        <v>0</v>
      </c>
      <c r="K122" s="116">
        <f>SUMIF('METRICS BD'!$A:$A,$B122,'METRICS BD'!$I:$I)</f>
        <v>0</v>
      </c>
      <c r="L122" s="116">
        <f>SUMIF('METRICS BD'!$A:$A,$B122,'METRICS BD'!$I:$I)</f>
        <v>0</v>
      </c>
      <c r="M122" s="116">
        <f>SUMIF('METRICS BD'!$A:$A,$B122,'METRICS BD'!$I:$I)</f>
        <v>0</v>
      </c>
      <c r="N122" s="116">
        <f>SUMIF('METRICS BD'!$A:$A,$B122,'METRICS BD'!$I:$I)</f>
        <v>0</v>
      </c>
      <c r="O122" s="116">
        <f>SUMIF('METRICS BD'!$A:$A,$B122,'METRICS BD'!$I:$I)</f>
        <v>0</v>
      </c>
      <c r="P122" s="116">
        <f>SUMIF('METRICS BD'!$A:$A,$B122,'METRICS BD'!$I:$I)</f>
        <v>0</v>
      </c>
      <c r="Q122" s="74"/>
      <c r="R122" s="116">
        <f t="shared" si="43"/>
        <v>0</v>
      </c>
      <c r="S122" s="1"/>
      <c r="T122" s="193">
        <v>1E-3</v>
      </c>
      <c r="U122" s="1"/>
    </row>
    <row r="123" spans="2:21" ht="15" hidden="1" customHeight="1">
      <c r="D123" s="413"/>
      <c r="Q123" s="74"/>
    </row>
    <row r="124" spans="2:21" ht="21" hidden="1">
      <c r="Q124" s="74"/>
    </row>
    <row r="125" spans="2:21" ht="21" hidden="1">
      <c r="B125" s="125" t="s">
        <v>241</v>
      </c>
      <c r="C125" s="83"/>
      <c r="D125" s="83"/>
      <c r="E125" s="84">
        <f t="shared" ref="E125:R125" si="45">SUM(E126:E127)</f>
        <v>0</v>
      </c>
      <c r="F125" s="84">
        <f t="shared" si="45"/>
        <v>0</v>
      </c>
      <c r="G125" s="84">
        <f t="shared" si="45"/>
        <v>0</v>
      </c>
      <c r="H125" s="84">
        <f t="shared" si="45"/>
        <v>0</v>
      </c>
      <c r="I125" s="84">
        <f t="shared" si="45"/>
        <v>0</v>
      </c>
      <c r="J125" s="84">
        <f t="shared" si="45"/>
        <v>0</v>
      </c>
      <c r="K125" s="84">
        <f t="shared" si="45"/>
        <v>0</v>
      </c>
      <c r="L125" s="84">
        <f t="shared" si="45"/>
        <v>0</v>
      </c>
      <c r="M125" s="84">
        <f t="shared" si="45"/>
        <v>0</v>
      </c>
      <c r="N125" s="84">
        <f t="shared" si="45"/>
        <v>0</v>
      </c>
      <c r="O125" s="84">
        <f t="shared" si="45"/>
        <v>0</v>
      </c>
      <c r="P125" s="84">
        <f t="shared" si="45"/>
        <v>0</v>
      </c>
      <c r="Q125" s="74"/>
      <c r="R125" s="84">
        <f t="shared" si="45"/>
        <v>0</v>
      </c>
      <c r="S125" s="188"/>
      <c r="T125" s="142" t="s">
        <v>63</v>
      </c>
    </row>
    <row r="126" spans="2:21" ht="21" hidden="1">
      <c r="B126" s="190" t="s">
        <v>39</v>
      </c>
      <c r="C126" s="191" t="s">
        <v>242</v>
      </c>
      <c r="D126" s="191"/>
      <c r="E126" s="194">
        <v>0</v>
      </c>
      <c r="F126" s="194">
        <v>0</v>
      </c>
      <c r="G126" s="194">
        <v>0</v>
      </c>
      <c r="H126" s="194">
        <v>0</v>
      </c>
      <c r="I126" s="194">
        <v>0</v>
      </c>
      <c r="J126" s="194">
        <v>0</v>
      </c>
      <c r="K126" s="194">
        <v>0</v>
      </c>
      <c r="L126" s="194">
        <v>0</v>
      </c>
      <c r="M126" s="194">
        <v>0</v>
      </c>
      <c r="N126" s="194">
        <v>0</v>
      </c>
      <c r="O126" s="194">
        <v>0</v>
      </c>
      <c r="P126" s="194">
        <v>0</v>
      </c>
      <c r="Q126" s="74"/>
      <c r="R126" s="194">
        <f>SUM(E126:P126)</f>
        <v>0</v>
      </c>
      <c r="S126" s="1"/>
      <c r="T126" s="195">
        <v>0.05</v>
      </c>
    </row>
    <row r="127" spans="2:21" ht="21" hidden="1">
      <c r="B127" s="181"/>
      <c r="C127" s="192"/>
      <c r="D127" s="192"/>
      <c r="E127" s="186"/>
      <c r="F127" s="186"/>
      <c r="G127" s="186"/>
      <c r="H127" s="186"/>
      <c r="I127" s="186"/>
      <c r="J127" s="186"/>
      <c r="K127" s="186"/>
      <c r="L127" s="186"/>
      <c r="M127" s="186"/>
      <c r="N127" s="186"/>
      <c r="O127" s="186"/>
      <c r="P127" s="186"/>
      <c r="Q127" s="74"/>
      <c r="R127" s="186"/>
      <c r="S127" s="1"/>
      <c r="T127" s="76"/>
    </row>
    <row r="128" spans="2:21" ht="21" hidden="1">
      <c r="B128" s="87"/>
      <c r="C128" s="79"/>
      <c r="D128" s="79"/>
      <c r="E128" s="156"/>
      <c r="F128" s="156"/>
      <c r="G128" s="156"/>
      <c r="H128" s="156"/>
      <c r="I128" s="156"/>
      <c r="J128" s="156"/>
      <c r="K128" s="89"/>
      <c r="L128" s="89"/>
      <c r="M128" s="89"/>
      <c r="N128" s="89"/>
      <c r="O128" s="89"/>
      <c r="P128" s="89"/>
      <c r="Q128" s="74"/>
      <c r="R128" s="89"/>
      <c r="S128" s="1"/>
      <c r="T128" s="76"/>
    </row>
    <row r="129" spans="2:20" ht="13.5" hidden="1" customHeight="1">
      <c r="B129" s="348" t="s">
        <v>243</v>
      </c>
      <c r="C129" s="357"/>
      <c r="D129" s="357"/>
      <c r="E129" s="345">
        <f t="shared" ref="E129:P129" si="46">SUM(E130:E131)</f>
        <v>0</v>
      </c>
      <c r="F129" s="345">
        <f t="shared" si="46"/>
        <v>0</v>
      </c>
      <c r="G129" s="345">
        <f t="shared" si="46"/>
        <v>0</v>
      </c>
      <c r="H129" s="345">
        <f t="shared" si="46"/>
        <v>0</v>
      </c>
      <c r="I129" s="345">
        <f t="shared" si="46"/>
        <v>0</v>
      </c>
      <c r="J129" s="345">
        <f t="shared" si="46"/>
        <v>0</v>
      </c>
      <c r="K129" s="345">
        <f t="shared" si="46"/>
        <v>0</v>
      </c>
      <c r="L129" s="345">
        <f t="shared" si="46"/>
        <v>0</v>
      </c>
      <c r="M129" s="345">
        <f t="shared" si="46"/>
        <v>0</v>
      </c>
      <c r="N129" s="345">
        <f t="shared" si="46"/>
        <v>0</v>
      </c>
      <c r="O129" s="345">
        <f t="shared" si="46"/>
        <v>0</v>
      </c>
      <c r="P129" s="345">
        <f t="shared" si="46"/>
        <v>0</v>
      </c>
      <c r="Q129" s="74"/>
      <c r="R129" s="345">
        <f t="shared" ref="R129:R131" si="47">SUM(E129:P129)</f>
        <v>0</v>
      </c>
      <c r="S129" s="1"/>
      <c r="T129" s="76"/>
    </row>
    <row r="130" spans="2:20" ht="13.5" hidden="1" customHeight="1">
      <c r="B130" s="145" t="s">
        <v>244</v>
      </c>
      <c r="C130" s="146" t="s">
        <v>245</v>
      </c>
      <c r="D130" s="412"/>
      <c r="E130" s="128">
        <v>0</v>
      </c>
      <c r="F130" s="128">
        <v>0</v>
      </c>
      <c r="G130" s="128">
        <v>0</v>
      </c>
      <c r="H130" s="128">
        <v>0</v>
      </c>
      <c r="I130" s="128">
        <v>0</v>
      </c>
      <c r="J130" s="128">
        <v>0</v>
      </c>
      <c r="K130" s="128">
        <v>0</v>
      </c>
      <c r="L130" s="128">
        <v>0</v>
      </c>
      <c r="M130" s="128">
        <v>0</v>
      </c>
      <c r="N130" s="128">
        <v>0</v>
      </c>
      <c r="O130" s="128">
        <v>0</v>
      </c>
      <c r="P130" s="128">
        <v>0</v>
      </c>
      <c r="Q130" s="74"/>
      <c r="R130" s="128">
        <f t="shared" si="47"/>
        <v>0</v>
      </c>
      <c r="S130" s="1"/>
      <c r="T130" s="76"/>
    </row>
    <row r="131" spans="2:20" ht="13.5" hidden="1" customHeight="1">
      <c r="B131" s="181"/>
      <c r="C131" s="97"/>
      <c r="D131" s="97"/>
      <c r="E131" s="186">
        <v>0</v>
      </c>
      <c r="F131" s="186">
        <v>0</v>
      </c>
      <c r="G131" s="186">
        <v>0</v>
      </c>
      <c r="H131" s="186">
        <v>0</v>
      </c>
      <c r="I131" s="186">
        <v>0</v>
      </c>
      <c r="J131" s="186">
        <v>0</v>
      </c>
      <c r="K131" s="186">
        <v>0</v>
      </c>
      <c r="L131" s="186">
        <v>0</v>
      </c>
      <c r="M131" s="186">
        <v>0</v>
      </c>
      <c r="N131" s="186">
        <v>0</v>
      </c>
      <c r="O131" s="186">
        <v>0</v>
      </c>
      <c r="P131" s="186">
        <v>0</v>
      </c>
      <c r="Q131" s="74"/>
      <c r="R131" s="186">
        <f t="shared" si="47"/>
        <v>0</v>
      </c>
      <c r="S131" s="1"/>
      <c r="T131" s="76"/>
    </row>
    <row r="132" spans="2:20" ht="4.5" hidden="1" customHeight="1">
      <c r="B132" s="87"/>
      <c r="C132" s="76"/>
      <c r="D132" s="76"/>
      <c r="E132" s="89"/>
      <c r="F132" s="89"/>
      <c r="G132" s="89"/>
      <c r="H132" s="89"/>
      <c r="I132" s="89"/>
      <c r="J132" s="89"/>
      <c r="K132" s="89"/>
      <c r="L132" s="89"/>
      <c r="M132" s="89"/>
      <c r="N132" s="89"/>
      <c r="O132" s="89"/>
      <c r="P132" s="89"/>
      <c r="Q132" s="74"/>
      <c r="R132" s="89"/>
      <c r="S132" s="1"/>
      <c r="T132" s="76"/>
    </row>
    <row r="133" spans="2:20" ht="13.5" hidden="1" customHeight="1">
      <c r="B133" s="401" t="s">
        <v>246</v>
      </c>
      <c r="C133" s="358"/>
      <c r="D133" s="414"/>
      <c r="E133" s="403">
        <f t="shared" ref="E133:P133" si="48">SUM(E134:E138)</f>
        <v>0</v>
      </c>
      <c r="F133" s="403">
        <f t="shared" si="48"/>
        <v>0</v>
      </c>
      <c r="G133" s="403">
        <f t="shared" si="48"/>
        <v>0</v>
      </c>
      <c r="H133" s="403">
        <f t="shared" si="48"/>
        <v>0</v>
      </c>
      <c r="I133" s="403">
        <f t="shared" si="48"/>
        <v>0</v>
      </c>
      <c r="J133" s="403">
        <f t="shared" si="48"/>
        <v>0</v>
      </c>
      <c r="K133" s="403">
        <f t="shared" si="48"/>
        <v>0</v>
      </c>
      <c r="L133" s="403">
        <f t="shared" si="48"/>
        <v>0</v>
      </c>
      <c r="M133" s="403">
        <f t="shared" si="48"/>
        <v>0</v>
      </c>
      <c r="N133" s="403">
        <f t="shared" si="48"/>
        <v>0</v>
      </c>
      <c r="O133" s="403">
        <f t="shared" si="48"/>
        <v>0</v>
      </c>
      <c r="P133" s="403">
        <f t="shared" si="48"/>
        <v>0</v>
      </c>
      <c r="Q133" s="74"/>
      <c r="R133" s="403">
        <f t="shared" ref="R133:R137" si="49">SUM(E133:P133)</f>
        <v>0</v>
      </c>
      <c r="S133" s="1"/>
      <c r="T133" s="76"/>
    </row>
    <row r="134" spans="2:20" ht="13.5" hidden="1" customHeight="1">
      <c r="B134" s="399"/>
      <c r="C134" s="400"/>
      <c r="D134" s="400"/>
      <c r="E134" s="402"/>
      <c r="F134" s="402"/>
      <c r="G134" s="402"/>
      <c r="H134" s="402"/>
      <c r="I134" s="402"/>
      <c r="J134" s="402"/>
      <c r="K134" s="402"/>
      <c r="L134" s="402"/>
      <c r="M134" s="402"/>
      <c r="N134" s="402"/>
      <c r="O134" s="402"/>
      <c r="P134" s="402"/>
      <c r="Q134" s="74"/>
      <c r="R134" s="184">
        <f t="shared" si="49"/>
        <v>0</v>
      </c>
      <c r="S134" s="1"/>
      <c r="T134" s="76"/>
    </row>
    <row r="135" spans="2:20" ht="13.5" hidden="1" customHeight="1">
      <c r="B135" s="397" t="s">
        <v>247</v>
      </c>
      <c r="C135" s="169" t="s">
        <v>248</v>
      </c>
      <c r="D135" s="169"/>
      <c r="E135" s="398">
        <v>0</v>
      </c>
      <c r="F135" s="398">
        <v>0</v>
      </c>
      <c r="G135" s="398">
        <v>0</v>
      </c>
      <c r="H135" s="398">
        <v>0</v>
      </c>
      <c r="I135" s="398">
        <v>0</v>
      </c>
      <c r="J135" s="398">
        <v>0</v>
      </c>
      <c r="K135" s="398">
        <v>0</v>
      </c>
      <c r="L135" s="398">
        <v>0</v>
      </c>
      <c r="M135" s="398">
        <v>0</v>
      </c>
      <c r="N135" s="398">
        <v>0</v>
      </c>
      <c r="O135" s="398">
        <v>0</v>
      </c>
      <c r="P135" s="398">
        <v>0</v>
      </c>
      <c r="Q135" s="74"/>
      <c r="R135" s="196">
        <f t="shared" si="49"/>
        <v>0</v>
      </c>
      <c r="S135" s="1"/>
      <c r="T135" s="76"/>
    </row>
    <row r="136" spans="2:20" ht="13.5" hidden="1" customHeight="1">
      <c r="B136" s="197" t="s">
        <v>249</v>
      </c>
      <c r="C136" s="178" t="s">
        <v>250</v>
      </c>
      <c r="D136" s="178"/>
      <c r="E136" s="196">
        <v>0</v>
      </c>
      <c r="F136" s="196">
        <v>0</v>
      </c>
      <c r="G136" s="196">
        <v>0</v>
      </c>
      <c r="H136" s="196">
        <v>0</v>
      </c>
      <c r="I136" s="196">
        <v>0</v>
      </c>
      <c r="J136" s="196">
        <v>0</v>
      </c>
      <c r="K136" s="196">
        <v>0</v>
      </c>
      <c r="L136" s="196">
        <v>0</v>
      </c>
      <c r="M136" s="196">
        <v>0</v>
      </c>
      <c r="N136" s="196">
        <v>0</v>
      </c>
      <c r="O136" s="196">
        <v>0</v>
      </c>
      <c r="P136" s="196">
        <v>0</v>
      </c>
      <c r="Q136" s="74"/>
      <c r="R136" s="198">
        <f t="shared" si="49"/>
        <v>0</v>
      </c>
      <c r="S136" s="1"/>
      <c r="T136" s="76"/>
    </row>
    <row r="137" spans="2:20" ht="13.5" hidden="1" customHeight="1">
      <c r="B137" s="157" t="s">
        <v>251</v>
      </c>
      <c r="C137" s="170" t="s">
        <v>252</v>
      </c>
      <c r="D137" s="170"/>
      <c r="E137" s="196">
        <v>0</v>
      </c>
      <c r="F137" s="196">
        <v>0</v>
      </c>
      <c r="G137" s="196">
        <v>0</v>
      </c>
      <c r="H137" s="196">
        <v>0</v>
      </c>
      <c r="I137" s="196">
        <v>0</v>
      </c>
      <c r="J137" s="196">
        <v>0</v>
      </c>
      <c r="K137" s="196">
        <v>0</v>
      </c>
      <c r="L137" s="196">
        <v>0</v>
      </c>
      <c r="M137" s="196">
        <v>0</v>
      </c>
      <c r="N137" s="196">
        <v>0</v>
      </c>
      <c r="O137" s="196">
        <v>0</v>
      </c>
      <c r="P137" s="196">
        <v>0</v>
      </c>
      <c r="Q137" s="74"/>
      <c r="R137" s="196">
        <f t="shared" si="49"/>
        <v>0</v>
      </c>
      <c r="S137" s="1"/>
      <c r="T137" s="76"/>
    </row>
    <row r="138" spans="2:20" ht="15" customHeight="1">
      <c r="Q138" s="74"/>
    </row>
    <row r="139" spans="2:20" ht="15" customHeight="1">
      <c r="Q139" s="74"/>
    </row>
    <row r="140" spans="2:20" ht="13.5" hidden="1" customHeight="1">
      <c r="B140" s="87" t="s">
        <v>47</v>
      </c>
      <c r="C140" s="76"/>
      <c r="D140" s="76"/>
      <c r="E140" s="88">
        <f t="shared" ref="E140:P140" si="50">E10+E115+E125+E21+E119+E109+E42+E67+E106+E79+E94+E30+E129+E133</f>
        <v>-273380.17961945094</v>
      </c>
      <c r="F140" s="88">
        <f t="shared" si="50"/>
        <v>-287176.65053640323</v>
      </c>
      <c r="G140" s="88">
        <f t="shared" si="50"/>
        <v>-323676.19053640321</v>
      </c>
      <c r="H140" s="88">
        <f t="shared" si="50"/>
        <v>-337480.26053640322</v>
      </c>
      <c r="I140" s="88">
        <f t="shared" si="50"/>
        <v>-359846.83553640323</v>
      </c>
      <c r="J140" s="88">
        <f t="shared" si="50"/>
        <v>-367227.80528640322</v>
      </c>
      <c r="K140" s="88">
        <f t="shared" si="50"/>
        <v>-348954.74170640321</v>
      </c>
      <c r="L140" s="88">
        <f t="shared" si="50"/>
        <v>-358611.75326490321</v>
      </c>
      <c r="M140" s="88">
        <f t="shared" si="50"/>
        <v>-370851.61540132825</v>
      </c>
      <c r="N140" s="88">
        <f t="shared" si="50"/>
        <v>-383703.4706445745</v>
      </c>
      <c r="O140" s="88">
        <f t="shared" si="50"/>
        <v>-388402.36024565611</v>
      </c>
      <c r="P140" s="88">
        <f t="shared" si="50"/>
        <v>-372772.96776019357</v>
      </c>
      <c r="Q140" s="74"/>
      <c r="R140" s="101">
        <f t="shared" ref="R140:R142" si="51">SUM(E140:P140)</f>
        <v>-4172084.8310745256</v>
      </c>
    </row>
    <row r="141" spans="2:20" ht="13.5" hidden="1" customHeight="1">
      <c r="B141" s="87"/>
      <c r="C141" s="76"/>
      <c r="D141" s="76"/>
      <c r="E141" s="88">
        <f>'03- BD x RE 2026'!D64</f>
        <v>8912.9742311156224</v>
      </c>
      <c r="F141" s="88">
        <f>'03- BD x RE 2026'!G64</f>
        <v>55308.988070765045</v>
      </c>
      <c r="G141" s="88">
        <f>'03- BD x RE 2026'!J64</f>
        <v>88712.638070765068</v>
      </c>
      <c r="H141" s="88">
        <f>'03- BD x RE 2026'!M64</f>
        <v>263268.378070765</v>
      </c>
      <c r="I141" s="88">
        <f>'03- BD x RE 2026'!P64</f>
        <v>301885.80307076505</v>
      </c>
      <c r="J141" s="88">
        <f>'03- BD x RE 2026'!S64</f>
        <v>314629.55332076503</v>
      </c>
      <c r="K141" s="88">
        <f>'03- BD x RE 2026'!V64</f>
        <v>277626.71930076508</v>
      </c>
      <c r="L141" s="88">
        <f>'03- BD x RE 2026'!Y64</f>
        <v>299753.34886226495</v>
      </c>
      <c r="M141" s="88">
        <f>'03- BD x RE 2026'!AB64</f>
        <v>320886.30990184005</v>
      </c>
      <c r="N141" s="88">
        <f>'03- BD x RE 2026'!AE64</f>
        <v>343075.91899339383</v>
      </c>
      <c r="O141" s="88">
        <f>'03- BD x RE 2026'!AH64</f>
        <v>345735.73690262</v>
      </c>
      <c r="P141" s="88">
        <f>'03- BD x RE 2026'!AK64</f>
        <v>324203.65646102728</v>
      </c>
      <c r="Q141" s="74"/>
      <c r="R141" s="101">
        <f t="shared" si="51"/>
        <v>2944000.0252568522</v>
      </c>
    </row>
    <row r="142" spans="2:20" ht="13.5" hidden="1" customHeight="1">
      <c r="B142" s="87"/>
      <c r="C142" s="76"/>
      <c r="D142" s="76"/>
      <c r="E142" s="89">
        <f t="shared" ref="E142:P142" si="52">E140-E141</f>
        <v>-282293.15385056654</v>
      </c>
      <c r="F142" s="89">
        <f t="shared" si="52"/>
        <v>-342485.63860716828</v>
      </c>
      <c r="G142" s="89">
        <f t="shared" si="52"/>
        <v>-412388.82860716828</v>
      </c>
      <c r="H142" s="89">
        <f t="shared" si="52"/>
        <v>-600748.63860716822</v>
      </c>
      <c r="I142" s="89">
        <f t="shared" si="52"/>
        <v>-661732.63860716834</v>
      </c>
      <c r="J142" s="89">
        <f t="shared" si="52"/>
        <v>-681857.35860716831</v>
      </c>
      <c r="K142" s="89">
        <f t="shared" si="52"/>
        <v>-626581.46100716828</v>
      </c>
      <c r="L142" s="89">
        <f t="shared" si="52"/>
        <v>-658365.10212716809</v>
      </c>
      <c r="M142" s="89">
        <f t="shared" si="52"/>
        <v>-691737.92530316836</v>
      </c>
      <c r="N142" s="89">
        <f t="shared" si="52"/>
        <v>-726779.38963796827</v>
      </c>
      <c r="O142" s="89">
        <f t="shared" si="52"/>
        <v>-734138.09714827617</v>
      </c>
      <c r="P142" s="89">
        <f t="shared" si="52"/>
        <v>-696976.62422122085</v>
      </c>
      <c r="Q142" s="74"/>
      <c r="R142" s="89">
        <f t="shared" si="51"/>
        <v>-7116084.8563313782</v>
      </c>
    </row>
    <row r="143" spans="2:20" ht="12.75" hidden="1" customHeight="1">
      <c r="B143" s="87"/>
      <c r="C143" s="76"/>
      <c r="D143" s="76"/>
      <c r="E143" s="89"/>
      <c r="F143" s="89"/>
      <c r="G143" s="89"/>
      <c r="H143" s="89"/>
      <c r="I143" s="89"/>
      <c r="J143" s="89"/>
      <c r="K143" s="89"/>
      <c r="L143" s="89"/>
      <c r="M143" s="89"/>
      <c r="N143" s="89"/>
      <c r="O143" s="89"/>
      <c r="P143" s="89"/>
      <c r="Q143" s="74"/>
      <c r="R143" s="89"/>
    </row>
    <row r="144" spans="2:20" ht="13.5" hidden="1" customHeight="1">
      <c r="B144" s="363" t="s">
        <v>253</v>
      </c>
      <c r="C144" s="364"/>
      <c r="D144" s="415"/>
      <c r="E144" s="365"/>
      <c r="F144" s="365"/>
      <c r="G144" s="365"/>
      <c r="H144" s="365"/>
      <c r="I144" s="365"/>
      <c r="J144" s="365"/>
      <c r="K144" s="365"/>
      <c r="L144" s="365"/>
      <c r="M144" s="365"/>
      <c r="N144" s="365"/>
      <c r="O144" s="365"/>
      <c r="P144" s="365"/>
      <c r="Q144" s="74"/>
      <c r="R144" s="89"/>
    </row>
    <row r="145" spans="2:18" ht="13.5" hidden="1" customHeight="1">
      <c r="B145" s="190" t="s">
        <v>254</v>
      </c>
      <c r="C145" s="359">
        <v>0.08</v>
      </c>
      <c r="D145" s="359"/>
      <c r="E145" s="184">
        <f t="shared" ref="E145:P145" si="53">E11*$C$145</f>
        <v>23200</v>
      </c>
      <c r="F145" s="184">
        <f t="shared" si="53"/>
        <v>28000</v>
      </c>
      <c r="G145" s="184">
        <f t="shared" si="53"/>
        <v>33600</v>
      </c>
      <c r="H145" s="184">
        <f t="shared" si="53"/>
        <v>36960</v>
      </c>
      <c r="I145" s="184">
        <f t="shared" si="53"/>
        <v>40656</v>
      </c>
      <c r="J145" s="184">
        <f t="shared" si="53"/>
        <v>41875.68</v>
      </c>
      <c r="K145" s="184">
        <f t="shared" si="53"/>
        <v>38525.625599999999</v>
      </c>
      <c r="L145" s="184">
        <f t="shared" si="53"/>
        <v>40451.906879999995</v>
      </c>
      <c r="M145" s="184">
        <f t="shared" si="53"/>
        <v>42474.502224000003</v>
      </c>
      <c r="N145" s="184">
        <f t="shared" si="53"/>
        <v>44598.227335200005</v>
      </c>
      <c r="O145" s="184">
        <f t="shared" si="53"/>
        <v>45044.209608551988</v>
      </c>
      <c r="P145" s="184">
        <f t="shared" si="53"/>
        <v>42791.9991281244</v>
      </c>
      <c r="Q145" s="74"/>
      <c r="R145" s="89"/>
    </row>
    <row r="146" spans="2:18" ht="13.5" hidden="1" customHeight="1">
      <c r="B146" s="360" t="s">
        <v>255</v>
      </c>
      <c r="C146" s="361">
        <v>20000</v>
      </c>
      <c r="D146" s="416"/>
      <c r="E146" s="159">
        <f t="shared" ref="E146:P146" si="54">E145-$C$146</f>
        <v>3200</v>
      </c>
      <c r="F146" s="159">
        <f t="shared" si="54"/>
        <v>8000</v>
      </c>
      <c r="G146" s="159">
        <f t="shared" si="54"/>
        <v>13600</v>
      </c>
      <c r="H146" s="159">
        <f t="shared" si="54"/>
        <v>16960</v>
      </c>
      <c r="I146" s="159">
        <f t="shared" si="54"/>
        <v>20656</v>
      </c>
      <c r="J146" s="159">
        <f t="shared" si="54"/>
        <v>21875.68</v>
      </c>
      <c r="K146" s="159">
        <f t="shared" si="54"/>
        <v>18525.625599999999</v>
      </c>
      <c r="L146" s="159">
        <f t="shared" si="54"/>
        <v>20451.906879999995</v>
      </c>
      <c r="M146" s="159">
        <f t="shared" si="54"/>
        <v>22474.502224000003</v>
      </c>
      <c r="N146" s="159">
        <f t="shared" si="54"/>
        <v>24598.227335200005</v>
      </c>
      <c r="O146" s="159">
        <f t="shared" si="54"/>
        <v>25044.209608551988</v>
      </c>
      <c r="P146" s="159">
        <f t="shared" si="54"/>
        <v>22791.9991281244</v>
      </c>
      <c r="Q146" s="74"/>
      <c r="R146" s="89"/>
    </row>
    <row r="147" spans="2:18" ht="21" hidden="1">
      <c r="B147" s="119" t="s">
        <v>256</v>
      </c>
      <c r="C147" s="362">
        <v>0.1</v>
      </c>
      <c r="D147" s="362"/>
      <c r="E147" s="121">
        <f t="shared" ref="E147:P147" si="55">IF(E146&gt;=1,E146*$C$147,0)</f>
        <v>320</v>
      </c>
      <c r="F147" s="121">
        <f t="shared" si="55"/>
        <v>800</v>
      </c>
      <c r="G147" s="121">
        <f t="shared" si="55"/>
        <v>1360</v>
      </c>
      <c r="H147" s="121">
        <f t="shared" si="55"/>
        <v>1696</v>
      </c>
      <c r="I147" s="121">
        <f t="shared" si="55"/>
        <v>2065.6</v>
      </c>
      <c r="J147" s="121">
        <f t="shared" si="55"/>
        <v>2187.5680000000002</v>
      </c>
      <c r="K147" s="121">
        <f t="shared" si="55"/>
        <v>1852.5625600000001</v>
      </c>
      <c r="L147" s="121">
        <f t="shared" si="55"/>
        <v>2045.1906879999997</v>
      </c>
      <c r="M147" s="121">
        <f t="shared" si="55"/>
        <v>2247.4502224000003</v>
      </c>
      <c r="N147" s="121">
        <f t="shared" si="55"/>
        <v>2459.8227335200008</v>
      </c>
      <c r="O147" s="121">
        <f t="shared" si="55"/>
        <v>2504.4209608551992</v>
      </c>
      <c r="P147" s="121">
        <f t="shared" si="55"/>
        <v>2279.1999128124403</v>
      </c>
      <c r="Q147" s="74"/>
      <c r="R147" s="89"/>
    </row>
    <row r="148" spans="2:18" ht="21" hidden="1">
      <c r="Q148" s="74"/>
    </row>
    <row r="149" spans="2:18" ht="21" hidden="1">
      <c r="Q149" s="74"/>
    </row>
    <row r="150" spans="2:18" ht="21">
      <c r="Q150" s="74"/>
    </row>
    <row r="151" spans="2:18" ht="21">
      <c r="Q151" s="74"/>
    </row>
    <row r="152" spans="2:18" ht="15.75" customHeight="1">
      <c r="B152" s="366" t="s">
        <v>257</v>
      </c>
      <c r="C152" s="367"/>
      <c r="D152" s="367"/>
      <c r="E152" s="366">
        <v>31</v>
      </c>
      <c r="F152" s="366">
        <v>28</v>
      </c>
      <c r="G152" s="366">
        <v>31</v>
      </c>
      <c r="H152" s="366">
        <v>30</v>
      </c>
      <c r="I152" s="366">
        <v>31</v>
      </c>
      <c r="J152" s="366">
        <v>30</v>
      </c>
      <c r="K152" s="366">
        <v>30</v>
      </c>
      <c r="L152" s="366">
        <v>31</v>
      </c>
      <c r="M152" s="366">
        <v>30</v>
      </c>
      <c r="N152" s="366">
        <v>31</v>
      </c>
      <c r="O152" s="366">
        <v>30</v>
      </c>
      <c r="P152" s="366">
        <v>31</v>
      </c>
      <c r="Q152" s="74"/>
    </row>
    <row r="153" spans="2:18" ht="15" customHeight="1">
      <c r="Q153" s="74"/>
    </row>
    <row r="154" spans="2:18" ht="15" customHeight="1">
      <c r="Q154" s="74"/>
    </row>
  </sheetData>
  <mergeCells count="2">
    <mergeCell ref="T109:U109"/>
    <mergeCell ref="E1:R1"/>
  </mergeCells>
  <conditionalFormatting sqref="D43:D61">
    <cfRule type="containsText" dxfId="19" priority="11" operator="containsText" text="V">
      <formula>NOT(ISERROR(SEARCH("V",D43)))</formula>
    </cfRule>
    <cfRule type="containsText" dxfId="18" priority="12" operator="containsText" text="F">
      <formula>NOT(ISERROR(SEARCH("F",D43)))</formula>
    </cfRule>
  </conditionalFormatting>
  <conditionalFormatting sqref="D68:D70">
    <cfRule type="containsText" dxfId="17" priority="33" operator="containsText" text="V">
      <formula>NOT(ISERROR(SEARCH("V",D68)))</formula>
    </cfRule>
    <cfRule type="containsText" dxfId="16" priority="34" operator="containsText" text="F">
      <formula>NOT(ISERROR(SEARCH("F",D68)))</formula>
    </cfRule>
  </conditionalFormatting>
  <conditionalFormatting sqref="D72:D73 D80:D93 D95:D104">
    <cfRule type="containsText" dxfId="15" priority="21" operator="containsText" text="V">
      <formula>NOT(ISERROR(SEARCH("V",D72)))</formula>
    </cfRule>
    <cfRule type="containsText" dxfId="14" priority="22" operator="containsText" text="F">
      <formula>NOT(ISERROR(SEARCH("F",D72)))</formula>
    </cfRule>
  </conditionalFormatting>
  <conditionalFormatting sqref="D72:D74">
    <cfRule type="containsText" dxfId="13" priority="9" operator="containsText" text="V">
      <formula>NOT(ISERROR(SEARCH("V",D72)))</formula>
    </cfRule>
    <cfRule type="containsText" dxfId="12" priority="10" operator="containsText" text="F">
      <formula>NOT(ISERROR(SEARCH("F",D72)))</formula>
    </cfRule>
  </conditionalFormatting>
  <conditionalFormatting sqref="D74">
    <cfRule type="containsText" dxfId="11" priority="7" operator="containsText" text="V">
      <formula>NOT(ISERROR(SEARCH("V",D74)))</formula>
    </cfRule>
    <cfRule type="containsText" dxfId="10" priority="8" operator="containsText" text="F">
      <formula>NOT(ISERROR(SEARCH("F",D74)))</formula>
    </cfRule>
  </conditionalFormatting>
  <conditionalFormatting sqref="D76:D78">
    <cfRule type="containsText" dxfId="9" priority="1" operator="containsText" text="V">
      <formula>NOT(ISERROR(SEARCH("V",D76)))</formula>
    </cfRule>
    <cfRule type="containsText" dxfId="8" priority="2" operator="containsText" text="F">
      <formula>NOT(ISERROR(SEARCH("F",D76)))</formula>
    </cfRule>
  </conditionalFormatting>
  <conditionalFormatting sqref="D107">
    <cfRule type="containsText" dxfId="7" priority="17" operator="containsText" text="V">
      <formula>NOT(ISERROR(SEARCH("V",D107)))</formula>
    </cfRule>
    <cfRule type="containsText" dxfId="6" priority="18" operator="containsText" text="F">
      <formula>NOT(ISERROR(SEARCH("F",D107)))</formula>
    </cfRule>
  </conditionalFormatting>
  <conditionalFormatting sqref="D110:D112">
    <cfRule type="containsText" dxfId="5" priority="15" operator="containsText" text="V">
      <formula>NOT(ISERROR(SEARCH("V",D110)))</formula>
    </cfRule>
    <cfRule type="containsText" dxfId="4" priority="16" operator="containsText" text="F">
      <formula>NOT(ISERROR(SEARCH("F",D110)))</formula>
    </cfRule>
  </conditionalFormatting>
  <conditionalFormatting sqref="D120:D122">
    <cfRule type="containsText" dxfId="3" priority="13" operator="containsText" text="V">
      <formula>NOT(ISERROR(SEARCH("V",D120)))</formula>
    </cfRule>
    <cfRule type="containsText" dxfId="2" priority="14" operator="containsText" text="F">
      <formula>NOT(ISERROR(SEARCH("F",D120)))</formula>
    </cfRule>
  </conditionalFormatting>
  <conditionalFormatting sqref="D123">
    <cfRule type="containsText" dxfId="1" priority="23" operator="containsText" text="V">
      <formula>NOT(ISERROR(SEARCH("V",D123)))</formula>
    </cfRule>
    <cfRule type="containsText" dxfId="0" priority="24" operator="containsText" text="F">
      <formula>NOT(ISERROR(SEARCH("F",D123)))</formula>
    </cfRule>
  </conditionalFormatting>
  <printOptions horizontalCentered="1" verticalCentered="1"/>
  <pageMargins left="0.79000000000000015" right="0.79000000000000015" top="0.39000000000000007" bottom="0.39000000000000007" header="0" footer="0"/>
  <pageSetup paperSize="9" scale="55" orientation="landscape"/>
  <ignoredErrors>
    <ignoredError sqref="R60 R79 R71 R75 E55 E79"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D70FB-3579-4F08-9AA0-05B0E82C9F42}">
  <sheetPr>
    <tabColor theme="0" tint="-0.249977111117893"/>
  </sheetPr>
  <dimension ref="A1:D12"/>
  <sheetViews>
    <sheetView workbookViewId="0"/>
  </sheetViews>
  <sheetFormatPr defaultRowHeight="13.2"/>
  <cols>
    <col min="1" max="1" width="44.6640625" bestFit="1" customWidth="1"/>
    <col min="2" max="2" width="17.5546875" customWidth="1"/>
    <col min="3" max="3" width="13.88671875" bestFit="1" customWidth="1"/>
    <col min="4" max="4" width="11.33203125" bestFit="1" customWidth="1"/>
    <col min="5" max="5" width="11.109375" bestFit="1" customWidth="1"/>
  </cols>
  <sheetData>
    <row r="1" spans="1:4">
      <c r="A1" s="898" t="s">
        <v>707</v>
      </c>
      <c r="B1" t="s">
        <v>538</v>
      </c>
    </row>
    <row r="3" spans="1:4">
      <c r="A3" s="898" t="s">
        <v>2437</v>
      </c>
      <c r="B3" s="898" t="s">
        <v>2346</v>
      </c>
    </row>
    <row r="4" spans="1:4">
      <c r="A4" s="898" t="s">
        <v>2341</v>
      </c>
      <c r="B4" t="s">
        <v>2348</v>
      </c>
      <c r="C4" t="s">
        <v>2347</v>
      </c>
      <c r="D4" t="s">
        <v>2349</v>
      </c>
    </row>
    <row r="5" spans="1:4">
      <c r="A5" t="s">
        <v>1440</v>
      </c>
      <c r="B5" s="506">
        <v>-12000</v>
      </c>
      <c r="C5" s="506">
        <v>-12000</v>
      </c>
      <c r="D5" s="506">
        <v>-12000</v>
      </c>
    </row>
    <row r="6" spans="1:4">
      <c r="A6" s="986" t="s">
        <v>1439</v>
      </c>
      <c r="B6" s="1009">
        <v>-3737.46</v>
      </c>
      <c r="C6" s="1009">
        <v>-7522.04</v>
      </c>
      <c r="D6" s="1009">
        <v>-6479.32</v>
      </c>
    </row>
    <row r="7" spans="1:4">
      <c r="A7" s="986" t="s">
        <v>1521</v>
      </c>
      <c r="B7" s="1009"/>
      <c r="C7" s="1009">
        <v>-5250</v>
      </c>
      <c r="D7" s="1009">
        <v>-7250</v>
      </c>
    </row>
    <row r="8" spans="1:4">
      <c r="A8" t="s">
        <v>766</v>
      </c>
      <c r="B8" s="506">
        <v>-900</v>
      </c>
      <c r="C8" s="506"/>
      <c r="D8" s="506"/>
    </row>
    <row r="9" spans="1:4">
      <c r="A9" t="s">
        <v>1445</v>
      </c>
      <c r="B9" s="506">
        <v>-8000</v>
      </c>
      <c r="C9" s="506">
        <v>-8000</v>
      </c>
      <c r="D9" s="506">
        <v>-8000</v>
      </c>
    </row>
    <row r="10" spans="1:4">
      <c r="A10" t="s">
        <v>757</v>
      </c>
      <c r="B10" s="506">
        <v>-3000</v>
      </c>
      <c r="C10" s="506">
        <v>-3000</v>
      </c>
      <c r="D10" s="506">
        <v>-3000</v>
      </c>
    </row>
    <row r="11" spans="1:4">
      <c r="A11" t="s">
        <v>1443</v>
      </c>
      <c r="B11" s="506">
        <v>-6000</v>
      </c>
      <c r="C11" s="506">
        <v>-6000</v>
      </c>
      <c r="D11" s="506">
        <v>-6000</v>
      </c>
    </row>
    <row r="12" spans="1:4">
      <c r="A12" t="s">
        <v>2343</v>
      </c>
      <c r="B12" s="506">
        <v>-33637.46</v>
      </c>
      <c r="C12" s="506">
        <v>-41772.04</v>
      </c>
      <c r="D12" s="506">
        <v>-42729.32</v>
      </c>
    </row>
  </sheetData>
  <pageMargins left="0.511811024" right="0.511811024" top="0.78740157499999996" bottom="0.78740157499999996" header="0.31496062000000002" footer="0.31496062000000002"/>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9DBC-2F25-404A-BB18-5DC9D1370C19}">
  <sheetPr>
    <tabColor theme="0" tint="-0.249977111117893"/>
  </sheetPr>
  <dimension ref="A1:XFA2525"/>
  <sheetViews>
    <sheetView zoomScale="90" zoomScaleNormal="90" workbookViewId="0">
      <pane ySplit="2" topLeftCell="A3" activePane="bottomLeft" state="frozen"/>
      <selection pane="bottomLeft" activeCell="B1" sqref="B1"/>
    </sheetView>
  </sheetViews>
  <sheetFormatPr defaultRowHeight="13.2"/>
  <cols>
    <col min="1" max="1" width="14" customWidth="1"/>
    <col min="2" max="2" width="21" customWidth="1"/>
    <col min="3" max="3" width="9.5546875" customWidth="1"/>
    <col min="4" max="4" width="91.44140625" customWidth="1"/>
    <col min="5" max="5" width="96.109375" customWidth="1"/>
    <col min="6" max="6" width="8.6640625" bestFit="1" customWidth="1"/>
    <col min="7" max="7" width="52.44140625" bestFit="1" customWidth="1"/>
    <col min="8" max="8" width="19.109375" bestFit="1" customWidth="1"/>
    <col min="9" max="9" width="13.44140625" customWidth="1"/>
    <col min="10" max="10" width="17.109375" bestFit="1" customWidth="1"/>
    <col min="11" max="11" width="41.109375" customWidth="1"/>
    <col min="12" max="12" width="36.88671875" bestFit="1" customWidth="1"/>
    <col min="13" max="14" width="10.109375" bestFit="1" customWidth="1"/>
    <col min="16" max="16" width="12.109375" bestFit="1" customWidth="1"/>
    <col min="18" max="18" width="13.88671875" bestFit="1" customWidth="1"/>
  </cols>
  <sheetData>
    <row r="1" spans="1:12" ht="25.5" customHeight="1"/>
    <row r="2" spans="1:12" ht="16.2">
      <c r="A2" s="481" t="s">
        <v>676</v>
      </c>
      <c r="B2" s="481" t="s">
        <v>677</v>
      </c>
      <c r="C2" s="481" t="s">
        <v>678</v>
      </c>
      <c r="D2" s="481" t="s">
        <v>392</v>
      </c>
      <c r="E2" s="481" t="s">
        <v>679</v>
      </c>
      <c r="F2" s="481" t="s">
        <v>709</v>
      </c>
      <c r="G2" s="481" t="s">
        <v>703</v>
      </c>
      <c r="H2" s="481" t="s">
        <v>704</v>
      </c>
      <c r="I2" s="811" t="s">
        <v>705</v>
      </c>
      <c r="J2" s="811" t="s">
        <v>706</v>
      </c>
      <c r="K2" s="811" t="s">
        <v>707</v>
      </c>
      <c r="L2" s="811" t="s">
        <v>708</v>
      </c>
    </row>
    <row r="3" spans="1:12" ht="16.2">
      <c r="A3" s="813" t="s">
        <v>684</v>
      </c>
      <c r="D3" t="s">
        <v>1472</v>
      </c>
      <c r="E3" t="s">
        <v>1474</v>
      </c>
      <c r="G3" t="s">
        <v>235</v>
      </c>
      <c r="H3" s="598">
        <v>-104.03</v>
      </c>
      <c r="I3" t="str">
        <f>TEXT(A3, "mmmm aaaa")</f>
        <v>janeiro 2026</v>
      </c>
      <c r="J3">
        <f>YEAR(A3)</f>
        <v>2026</v>
      </c>
      <c r="K3" t="str">
        <f>VLOOKUP(G3,'METRICS MDNA'!$A$2:$B$1048576,2,0)</f>
        <v>Encargos Bancarios</v>
      </c>
      <c r="L3" t="str">
        <f>VLOOKUP(G3,'METRICS MDNA'!A:C,3,0)</f>
        <v>DESPESAS FINANCEIRAS</v>
      </c>
    </row>
    <row r="4" spans="1:12" ht="16.2">
      <c r="A4" s="813">
        <v>46027</v>
      </c>
      <c r="D4" t="s">
        <v>1473</v>
      </c>
      <c r="E4" t="s">
        <v>1474</v>
      </c>
      <c r="G4" t="s">
        <v>235</v>
      </c>
      <c r="H4" s="598">
        <v>-7.78</v>
      </c>
      <c r="I4" t="str">
        <f t="shared" ref="I4:I74" si="0">TEXT(A4, "mmmm aaaa")</f>
        <v>janeiro 2026</v>
      </c>
      <c r="J4">
        <f t="shared" ref="J4:J80" si="1">YEAR(A4)</f>
        <v>2026</v>
      </c>
      <c r="K4" t="str">
        <f>VLOOKUP(G4,'METRICS MDNA'!$A$2:$B$1048576,2,0)</f>
        <v>Encargos Bancarios</v>
      </c>
      <c r="L4" t="str">
        <f>VLOOKUP(G4,'METRICS MDNA'!A:C,3,0)</f>
        <v>DESPESAS FINANCEIRAS</v>
      </c>
    </row>
    <row r="5" spans="1:12" ht="16.2">
      <c r="A5" s="804">
        <v>46029</v>
      </c>
      <c r="C5">
        <v>100</v>
      </c>
      <c r="D5" t="s">
        <v>1118</v>
      </c>
      <c r="E5" t="s">
        <v>1115</v>
      </c>
      <c r="G5" t="s">
        <v>1157</v>
      </c>
      <c r="H5" s="598">
        <v>-16.260000000000002</v>
      </c>
      <c r="I5" t="str">
        <f>TEXT(A5, "mmmm aaaa")</f>
        <v>janeiro 2026</v>
      </c>
      <c r="J5">
        <f>YEAR(A5)</f>
        <v>2026</v>
      </c>
      <c r="K5" t="str">
        <f>VLOOKUP(G5,'METRICS MDNA'!$A$2:$B$1048576,2,0)</f>
        <v>Material de Higiene/ Descartaveis</v>
      </c>
      <c r="L5" t="str">
        <f>VLOOKUP(G5,'METRICS MDNA'!A:C,3,0)</f>
        <v>OPERAÇÃO</v>
      </c>
    </row>
    <row r="6" spans="1:12" ht="16.2">
      <c r="A6" s="804">
        <v>46029</v>
      </c>
      <c r="C6">
        <v>10</v>
      </c>
      <c r="D6" t="s">
        <v>1133</v>
      </c>
      <c r="E6" t="s">
        <v>1115</v>
      </c>
      <c r="G6" t="s">
        <v>1132</v>
      </c>
      <c r="H6" s="598">
        <v>-199.78</v>
      </c>
      <c r="I6" t="str">
        <f t="shared" si="0"/>
        <v>janeiro 2026</v>
      </c>
      <c r="J6">
        <f t="shared" si="1"/>
        <v>2026</v>
      </c>
      <c r="K6" t="str">
        <f>VLOOKUP(G6,'METRICS MDNA'!$A$2:$B$1048576,2,0)</f>
        <v>Material Limpeza</v>
      </c>
      <c r="L6" t="str">
        <f>VLOOKUP(G6,'METRICS MDNA'!A:C,3,0)</f>
        <v>CUSTOS DOS PRODUTOS VENDIDOS</v>
      </c>
    </row>
    <row r="7" spans="1:12" ht="16.2">
      <c r="A7" s="804">
        <v>46029</v>
      </c>
      <c r="C7">
        <v>20</v>
      </c>
      <c r="D7" t="s">
        <v>1140</v>
      </c>
      <c r="E7" t="s">
        <v>1115</v>
      </c>
      <c r="G7" t="s">
        <v>1132</v>
      </c>
      <c r="H7" s="598">
        <v>-91.64</v>
      </c>
      <c r="I7" t="str">
        <f t="shared" si="0"/>
        <v>janeiro 2026</v>
      </c>
      <c r="J7">
        <f t="shared" si="1"/>
        <v>2026</v>
      </c>
      <c r="K7" t="str">
        <f>VLOOKUP(G7,'METRICS MDNA'!$A$2:$B$1048576,2,0)</f>
        <v>Material Limpeza</v>
      </c>
      <c r="L7" t="str">
        <f>VLOOKUP(G7,'METRICS MDNA'!A:C,3,0)</f>
        <v>CUSTOS DOS PRODUTOS VENDIDOS</v>
      </c>
    </row>
    <row r="8" spans="1:12" ht="16.2">
      <c r="A8" s="804">
        <v>46029</v>
      </c>
      <c r="C8">
        <v>1</v>
      </c>
      <c r="D8" t="s">
        <v>1143</v>
      </c>
      <c r="E8" t="s">
        <v>1115</v>
      </c>
      <c r="G8" t="s">
        <v>1157</v>
      </c>
      <c r="H8" s="598">
        <v>-24.05</v>
      </c>
      <c r="I8" t="str">
        <f t="shared" si="0"/>
        <v>janeiro 2026</v>
      </c>
      <c r="J8">
        <f t="shared" si="1"/>
        <v>2026</v>
      </c>
      <c r="K8" t="str">
        <f>VLOOKUP(G8,'METRICS MDNA'!$A$2:$B$1048576,2,0)</f>
        <v>Material de Higiene/ Descartaveis</v>
      </c>
      <c r="L8" t="str">
        <f>VLOOKUP(G8,'METRICS MDNA'!A:C,3,0)</f>
        <v>OPERAÇÃO</v>
      </c>
    </row>
    <row r="9" spans="1:12" ht="16.2">
      <c r="A9" s="804">
        <v>46029</v>
      </c>
      <c r="C9">
        <v>1</v>
      </c>
      <c r="D9" t="s">
        <v>1146</v>
      </c>
      <c r="E9" t="s">
        <v>1115</v>
      </c>
      <c r="G9" t="s">
        <v>1157</v>
      </c>
      <c r="H9" s="598">
        <v>-88.85</v>
      </c>
      <c r="I9" t="str">
        <f t="shared" si="0"/>
        <v>janeiro 2026</v>
      </c>
      <c r="J9">
        <f t="shared" si="1"/>
        <v>2026</v>
      </c>
      <c r="K9" t="str">
        <f>VLOOKUP(G9,'METRICS MDNA'!$A$2:$B$1048576,2,0)</f>
        <v>Material de Higiene/ Descartaveis</v>
      </c>
      <c r="L9" t="str">
        <f>VLOOKUP(G9,'METRICS MDNA'!A:C,3,0)</f>
        <v>OPERAÇÃO</v>
      </c>
    </row>
    <row r="10" spans="1:12" ht="16.2">
      <c r="A10" s="804">
        <v>46029</v>
      </c>
      <c r="C10">
        <v>3</v>
      </c>
      <c r="D10" t="s">
        <v>1150</v>
      </c>
      <c r="E10" t="s">
        <v>1115</v>
      </c>
      <c r="G10" t="s">
        <v>1153</v>
      </c>
      <c r="H10" s="598">
        <v>-284.04000000000002</v>
      </c>
      <c r="I10" t="str">
        <f t="shared" si="0"/>
        <v>janeiro 2026</v>
      </c>
      <c r="J10">
        <f t="shared" si="1"/>
        <v>2026</v>
      </c>
      <c r="K10" t="str">
        <f>VLOOKUP(G10,'METRICS MDNA'!$A$2:$B$1048576,2,0)</f>
        <v>Material de Embalagens</v>
      </c>
      <c r="L10" t="str">
        <f>VLOOKUP(G10,'METRICS MDNA'!A:C,3,0)</f>
        <v>OPERAÇÃO</v>
      </c>
    </row>
    <row r="11" spans="1:12" ht="16.2">
      <c r="A11" s="804">
        <v>46029</v>
      </c>
      <c r="C11">
        <v>1</v>
      </c>
      <c r="D11" t="s">
        <v>1154</v>
      </c>
      <c r="E11" t="s">
        <v>1115</v>
      </c>
      <c r="G11" t="s">
        <v>1157</v>
      </c>
      <c r="H11" s="598">
        <v>-16.260000000000002</v>
      </c>
      <c r="I11" t="str">
        <f t="shared" si="0"/>
        <v>janeiro 2026</v>
      </c>
      <c r="J11">
        <f t="shared" si="1"/>
        <v>2026</v>
      </c>
      <c r="K11" t="str">
        <f>VLOOKUP(G11,'METRICS MDNA'!$A$2:$B$1048576,2,0)</f>
        <v>Material de Higiene/ Descartaveis</v>
      </c>
      <c r="L11" t="str">
        <f>VLOOKUP(G11,'METRICS MDNA'!A:C,3,0)</f>
        <v>OPERAÇÃO</v>
      </c>
    </row>
    <row r="12" spans="1:12" ht="16.2">
      <c r="A12" s="804">
        <v>46029</v>
      </c>
      <c r="D12" t="s">
        <v>2424</v>
      </c>
      <c r="E12" t="s">
        <v>1115</v>
      </c>
      <c r="G12" t="s">
        <v>1153</v>
      </c>
      <c r="H12" s="598">
        <v>-243.53</v>
      </c>
      <c r="I12" t="str">
        <f t="shared" ref="I12:I13" si="2">TEXT(A12, "mmmm aaaa")</f>
        <v>janeiro 2026</v>
      </c>
      <c r="J12">
        <f t="shared" ref="J12:J13" si="3">YEAR(A12)</f>
        <v>2026</v>
      </c>
      <c r="K12" t="str">
        <f>VLOOKUP(G12,'METRICS MDNA'!$A$2:$B$1048576,2,0)</f>
        <v>Material de Embalagens</v>
      </c>
      <c r="L12" t="str">
        <f>VLOOKUP(G12,'METRICS MDNA'!A:C,3,0)</f>
        <v>OPERAÇÃO</v>
      </c>
    </row>
    <row r="13" spans="1:12" ht="16.2">
      <c r="A13" s="804">
        <v>46029</v>
      </c>
      <c r="D13" t="s">
        <v>1150</v>
      </c>
      <c r="E13" t="s">
        <v>1115</v>
      </c>
      <c r="G13" t="s">
        <v>1153</v>
      </c>
      <c r="H13" s="598">
        <v>-284.04000000000002</v>
      </c>
      <c r="I13" t="str">
        <f t="shared" si="2"/>
        <v>janeiro 2026</v>
      </c>
      <c r="J13">
        <f t="shared" si="3"/>
        <v>2026</v>
      </c>
      <c r="K13" t="str">
        <f>VLOOKUP(G13,'METRICS MDNA'!$A$2:$B$1048576,2,0)</f>
        <v>Material de Embalagens</v>
      </c>
      <c r="L13" t="str">
        <f>VLOOKUP(G13,'METRICS MDNA'!A:C,3,0)</f>
        <v>OPERAÇÃO</v>
      </c>
    </row>
    <row r="14" spans="1:12" ht="16.2">
      <c r="A14" s="804">
        <v>46029</v>
      </c>
      <c r="C14">
        <v>200</v>
      </c>
      <c r="D14" t="s">
        <v>1158</v>
      </c>
      <c r="E14" t="s">
        <v>1115</v>
      </c>
      <c r="G14" t="s">
        <v>1157</v>
      </c>
      <c r="H14" s="598">
        <v>-98.52</v>
      </c>
      <c r="I14" t="str">
        <f t="shared" si="0"/>
        <v>janeiro 2026</v>
      </c>
      <c r="J14">
        <f t="shared" si="1"/>
        <v>2026</v>
      </c>
      <c r="K14" t="str">
        <f>VLOOKUP(G14,'METRICS MDNA'!$A$2:$B$1048576,2,0)</f>
        <v>Material de Higiene/ Descartaveis</v>
      </c>
      <c r="L14" t="str">
        <f>VLOOKUP(G14,'METRICS MDNA'!A:C,3,0)</f>
        <v>OPERAÇÃO</v>
      </c>
    </row>
    <row r="15" spans="1:12" ht="16.2">
      <c r="A15" s="804">
        <v>46029</v>
      </c>
      <c r="C15">
        <v>200</v>
      </c>
      <c r="D15" t="s">
        <v>1162</v>
      </c>
      <c r="E15" t="s">
        <v>1115</v>
      </c>
      <c r="G15" t="s">
        <v>1157</v>
      </c>
      <c r="H15" s="598">
        <v>-138.80000000000001</v>
      </c>
      <c r="I15" t="str">
        <f t="shared" si="0"/>
        <v>janeiro 2026</v>
      </c>
      <c r="J15">
        <f t="shared" si="1"/>
        <v>2026</v>
      </c>
      <c r="K15" t="str">
        <f>VLOOKUP(G15,'METRICS MDNA'!$A$2:$B$1048576,2,0)</f>
        <v>Material de Higiene/ Descartaveis</v>
      </c>
      <c r="L15" t="str">
        <f>VLOOKUP(G15,'METRICS MDNA'!A:C,3,0)</f>
        <v>OPERAÇÃO</v>
      </c>
    </row>
    <row r="16" spans="1:12" ht="16.2">
      <c r="A16" s="804">
        <v>46029</v>
      </c>
      <c r="C16">
        <v>1000</v>
      </c>
      <c r="D16" t="s">
        <v>1164</v>
      </c>
      <c r="E16" t="s">
        <v>1115</v>
      </c>
      <c r="G16" t="s">
        <v>1153</v>
      </c>
      <c r="H16" s="598">
        <v>-212.8</v>
      </c>
      <c r="I16" t="str">
        <f t="shared" si="0"/>
        <v>janeiro 2026</v>
      </c>
      <c r="J16">
        <f t="shared" si="1"/>
        <v>2026</v>
      </c>
      <c r="K16" t="str">
        <f>VLOOKUP(G16,'METRICS MDNA'!$A$2:$B$1048576,2,0)</f>
        <v>Material de Embalagens</v>
      </c>
      <c r="L16" t="str">
        <f>VLOOKUP(G16,'METRICS MDNA'!A:C,3,0)</f>
        <v>OPERAÇÃO</v>
      </c>
    </row>
    <row r="17" spans="1:12" ht="16.2">
      <c r="A17" s="804">
        <v>46029</v>
      </c>
      <c r="C17">
        <v>2</v>
      </c>
      <c r="D17" t="s">
        <v>1167</v>
      </c>
      <c r="E17" t="s">
        <v>1115</v>
      </c>
      <c r="G17" t="s">
        <v>1157</v>
      </c>
      <c r="H17" s="598">
        <v>-48.66</v>
      </c>
      <c r="I17" t="str">
        <f t="shared" si="0"/>
        <v>janeiro 2026</v>
      </c>
      <c r="J17">
        <f t="shared" si="1"/>
        <v>2026</v>
      </c>
      <c r="K17" t="str">
        <f>VLOOKUP(G17,'METRICS MDNA'!$A$2:$B$1048576,2,0)</f>
        <v>Material de Higiene/ Descartaveis</v>
      </c>
      <c r="L17" t="str">
        <f>VLOOKUP(G17,'METRICS MDNA'!A:C,3,0)</f>
        <v>OPERAÇÃO</v>
      </c>
    </row>
    <row r="18" spans="1:12" ht="16.2">
      <c r="A18" s="804">
        <v>46030</v>
      </c>
      <c r="C18">
        <v>3</v>
      </c>
      <c r="D18" t="s">
        <v>1172</v>
      </c>
      <c r="E18" t="s">
        <v>701</v>
      </c>
      <c r="G18" t="s">
        <v>1183</v>
      </c>
      <c r="H18" s="598">
        <v>-420</v>
      </c>
      <c r="I18" t="str">
        <f t="shared" si="0"/>
        <v>janeiro 2026</v>
      </c>
      <c r="J18">
        <f t="shared" si="1"/>
        <v>2026</v>
      </c>
      <c r="K18" t="str">
        <f>VLOOKUP(G18,'METRICS MDNA'!$A$2:$B$1048576,2,0)</f>
        <v>Compra Mês</v>
      </c>
      <c r="L18" t="str">
        <f>VLOOKUP(G18,'METRICS MDNA'!A:C,3,0)</f>
        <v>CUSTOS DOS PRODUTOS VENDIDOS</v>
      </c>
    </row>
    <row r="19" spans="1:12" ht="16.2">
      <c r="A19" s="804">
        <v>46030</v>
      </c>
      <c r="C19">
        <v>0.34</v>
      </c>
      <c r="D19" t="s">
        <v>1184</v>
      </c>
      <c r="E19" t="s">
        <v>701</v>
      </c>
      <c r="G19" t="s">
        <v>1190</v>
      </c>
      <c r="H19" s="598">
        <v>-35</v>
      </c>
      <c r="I19" t="str">
        <f t="shared" si="0"/>
        <v>janeiro 2026</v>
      </c>
      <c r="J19">
        <f t="shared" si="1"/>
        <v>2026</v>
      </c>
      <c r="K19" t="str">
        <f>VLOOKUP(G19,'METRICS MDNA'!$A$2:$B$1048576,2,0)</f>
        <v>Compra Mês</v>
      </c>
      <c r="L19" t="str">
        <f>VLOOKUP(G19,'METRICS MDNA'!A:C,3,0)</f>
        <v>CUSTOS DOS PRODUTOS VENDIDOS</v>
      </c>
    </row>
    <row r="20" spans="1:12" ht="16.2">
      <c r="A20" s="804">
        <v>46030</v>
      </c>
      <c r="C20">
        <v>0.45</v>
      </c>
      <c r="D20" t="s">
        <v>1191</v>
      </c>
      <c r="E20" t="s">
        <v>701</v>
      </c>
      <c r="G20" t="s">
        <v>1197</v>
      </c>
      <c r="H20" s="598">
        <v>-35</v>
      </c>
      <c r="I20" t="str">
        <f t="shared" si="0"/>
        <v>janeiro 2026</v>
      </c>
      <c r="J20">
        <f t="shared" si="1"/>
        <v>2026</v>
      </c>
      <c r="K20" t="str">
        <f>VLOOKUP(G20,'METRICS MDNA'!$A$2:$B$1048576,2,0)</f>
        <v>Compra Mês</v>
      </c>
      <c r="L20" t="str">
        <f>VLOOKUP(G20,'METRICS MDNA'!A:C,3,0)</f>
        <v>CUSTOS DOS PRODUTOS VENDIDOS</v>
      </c>
    </row>
    <row r="21" spans="1:12" ht="16.2">
      <c r="A21" s="804">
        <v>46030</v>
      </c>
      <c r="C21">
        <v>0.13</v>
      </c>
      <c r="D21" t="s">
        <v>1198</v>
      </c>
      <c r="E21" t="s">
        <v>701</v>
      </c>
      <c r="G21" t="s">
        <v>1204</v>
      </c>
      <c r="H21" s="598">
        <v>-115</v>
      </c>
      <c r="I21" t="str">
        <f t="shared" si="0"/>
        <v>janeiro 2026</v>
      </c>
      <c r="J21">
        <f t="shared" si="1"/>
        <v>2026</v>
      </c>
      <c r="K21" t="str">
        <f>VLOOKUP(G21,'METRICS MDNA'!$A$2:$B$1048576,2,0)</f>
        <v>Compra Mês</v>
      </c>
      <c r="L21" t="str">
        <f>VLOOKUP(G21,'METRICS MDNA'!A:C,3,0)</f>
        <v>CUSTOS DOS PRODUTOS VENDIDOS</v>
      </c>
    </row>
    <row r="22" spans="1:12" ht="16.2">
      <c r="A22" s="804">
        <v>46030</v>
      </c>
      <c r="C22">
        <v>16.399999999999999</v>
      </c>
      <c r="D22" t="s">
        <v>1205</v>
      </c>
      <c r="E22" t="s">
        <v>701</v>
      </c>
      <c r="G22" t="s">
        <v>1183</v>
      </c>
      <c r="H22" s="598">
        <v>-1804</v>
      </c>
      <c r="I22" t="str">
        <f t="shared" si="0"/>
        <v>janeiro 2026</v>
      </c>
      <c r="J22">
        <f t="shared" si="1"/>
        <v>2026</v>
      </c>
      <c r="K22" t="str">
        <f>VLOOKUP(G22,'METRICS MDNA'!$A$2:$B$1048576,2,0)</f>
        <v>Compra Mês</v>
      </c>
      <c r="L22" t="str">
        <f>VLOOKUP(G22,'METRICS MDNA'!A:C,3,0)</f>
        <v>CUSTOS DOS PRODUTOS VENDIDOS</v>
      </c>
    </row>
    <row r="23" spans="1:12" ht="16.2">
      <c r="A23" s="804">
        <v>46030</v>
      </c>
      <c r="C23">
        <v>3.6</v>
      </c>
      <c r="D23" t="s">
        <v>1210</v>
      </c>
      <c r="E23" t="s">
        <v>1209</v>
      </c>
      <c r="G23" t="s">
        <v>625</v>
      </c>
      <c r="H23" s="598">
        <v>-96</v>
      </c>
      <c r="I23" t="str">
        <f t="shared" si="0"/>
        <v>janeiro 2026</v>
      </c>
      <c r="J23">
        <f t="shared" si="1"/>
        <v>2026</v>
      </c>
      <c r="K23" t="str">
        <f>VLOOKUP(G23,'METRICS MDNA'!$A$2:$B$1048576,2,0)</f>
        <v>Compra Mês</v>
      </c>
      <c r="L23" t="str">
        <f>VLOOKUP(G23,'METRICS MDNA'!A:C,3,0)</f>
        <v>CUSTOS DOS PRODUTOS VENDIDOS</v>
      </c>
    </row>
    <row r="24" spans="1:12" ht="16.2">
      <c r="A24" s="804">
        <v>46031</v>
      </c>
      <c r="C24">
        <v>104</v>
      </c>
      <c r="D24" t="s">
        <v>1218</v>
      </c>
      <c r="E24" t="s">
        <v>686</v>
      </c>
      <c r="G24" t="s">
        <v>1224</v>
      </c>
      <c r="H24" s="598">
        <v>-266.66000000000003</v>
      </c>
      <c r="I24" t="str">
        <f t="shared" si="0"/>
        <v>janeiro 2026</v>
      </c>
      <c r="J24">
        <f t="shared" si="1"/>
        <v>2026</v>
      </c>
      <c r="K24" t="str">
        <f>VLOOKUP(G24,'METRICS MDNA'!$A$2:$B$1048576,2,0)</f>
        <v>Compra Mês</v>
      </c>
      <c r="L24" t="str">
        <f>VLOOKUP(G24,'METRICS MDNA'!A:C,3,0)</f>
        <v>CUSTOS DOS PRODUTOS VENDIDOS</v>
      </c>
    </row>
    <row r="25" spans="1:12" ht="16.2">
      <c r="A25" s="804">
        <v>46031</v>
      </c>
      <c r="C25">
        <v>64</v>
      </c>
      <c r="D25" t="s">
        <v>1225</v>
      </c>
      <c r="E25" t="s">
        <v>686</v>
      </c>
      <c r="G25" t="s">
        <v>1224</v>
      </c>
      <c r="H25" s="598">
        <v>-205.62</v>
      </c>
      <c r="I25" t="str">
        <f t="shared" si="0"/>
        <v>janeiro 2026</v>
      </c>
      <c r="J25">
        <f t="shared" si="1"/>
        <v>2026</v>
      </c>
      <c r="K25" t="str">
        <f>VLOOKUP(G25,'METRICS MDNA'!$A$2:$B$1048576,2,0)</f>
        <v>Compra Mês</v>
      </c>
      <c r="L25" t="str">
        <f>VLOOKUP(G25,'METRICS MDNA'!A:C,3,0)</f>
        <v>CUSTOS DOS PRODUTOS VENDIDOS</v>
      </c>
    </row>
    <row r="26" spans="1:12" ht="16.2">
      <c r="A26" s="804">
        <v>46037</v>
      </c>
      <c r="C26">
        <v>17.45</v>
      </c>
      <c r="D26" t="s">
        <v>1233</v>
      </c>
      <c r="E26" t="s">
        <v>1232</v>
      </c>
      <c r="G26" t="s">
        <v>1237</v>
      </c>
      <c r="H26" s="598">
        <v>-629.95000000000005</v>
      </c>
      <c r="I26" t="str">
        <f t="shared" si="0"/>
        <v>janeiro 2026</v>
      </c>
      <c r="J26">
        <f t="shared" si="1"/>
        <v>2026</v>
      </c>
      <c r="K26" t="str">
        <f>VLOOKUP(G26,'METRICS MDNA'!$A$2:$B$1048576,2,0)</f>
        <v>Beneficios</v>
      </c>
      <c r="L26" t="str">
        <f>VLOOKUP(G26,'METRICS MDNA'!A:C,3,0)</f>
        <v>CUSTOS DOS PRODUTOS VENDIDOS</v>
      </c>
    </row>
    <row r="27" spans="1:12" ht="16.2">
      <c r="A27" s="804">
        <v>46037</v>
      </c>
      <c r="C27">
        <v>70</v>
      </c>
      <c r="D27" t="s">
        <v>1218</v>
      </c>
      <c r="E27" t="s">
        <v>686</v>
      </c>
      <c r="G27" t="s">
        <v>1224</v>
      </c>
      <c r="H27" s="598">
        <v>-164.45</v>
      </c>
      <c r="I27" t="str">
        <f>TEXT(A27, "mmmm aaaa")</f>
        <v>janeiro 2026</v>
      </c>
      <c r="J27">
        <f>YEAR(A27)</f>
        <v>2026</v>
      </c>
      <c r="K27" t="str">
        <f>VLOOKUP(G27,'METRICS MDNA'!$A$2:$B$1048576,2,0)</f>
        <v>Compra Mês</v>
      </c>
      <c r="L27" t="str">
        <f>VLOOKUP(G27,'METRICS MDNA'!A:C,3,0)</f>
        <v>CUSTOS DOS PRODUTOS VENDIDOS</v>
      </c>
    </row>
    <row r="28" spans="1:12" ht="16.2">
      <c r="A28" s="804">
        <v>46037</v>
      </c>
      <c r="C28">
        <v>52</v>
      </c>
      <c r="D28" t="s">
        <v>1218</v>
      </c>
      <c r="E28" t="s">
        <v>686</v>
      </c>
      <c r="G28" t="s">
        <v>1224</v>
      </c>
      <c r="H28" s="598">
        <v>-132.44</v>
      </c>
      <c r="I28" t="str">
        <f>TEXT(A28, "mmmm aaaa")</f>
        <v>janeiro 2026</v>
      </c>
      <c r="J28">
        <f>YEAR(A28)</f>
        <v>2026</v>
      </c>
      <c r="K28" t="str">
        <f>VLOOKUP(G28,'METRICS MDNA'!$A$2:$B$1048576,2,0)</f>
        <v>Compra Mês</v>
      </c>
      <c r="L28" t="str">
        <f>VLOOKUP(G28,'METRICS MDNA'!A:C,3,0)</f>
        <v>CUSTOS DOS PRODUTOS VENDIDOS</v>
      </c>
    </row>
    <row r="29" spans="1:12" ht="16.2">
      <c r="A29" s="804">
        <v>46037</v>
      </c>
      <c r="C29">
        <v>80</v>
      </c>
      <c r="D29" t="s">
        <v>1225</v>
      </c>
      <c r="E29" t="s">
        <v>686</v>
      </c>
      <c r="G29" t="s">
        <v>1224</v>
      </c>
      <c r="H29" s="598">
        <v>-255.31</v>
      </c>
      <c r="I29" t="str">
        <f t="shared" si="0"/>
        <v>janeiro 2026</v>
      </c>
      <c r="J29">
        <f t="shared" si="1"/>
        <v>2026</v>
      </c>
      <c r="K29" t="str">
        <f>VLOOKUP(G29,'METRICS MDNA'!$A$2:$B$1048576,2,0)</f>
        <v>Compra Mês</v>
      </c>
      <c r="L29" t="str">
        <f>VLOOKUP(G29,'METRICS MDNA'!A:C,3,0)</f>
        <v>CUSTOS DOS PRODUTOS VENDIDOS</v>
      </c>
    </row>
    <row r="30" spans="1:12" ht="16.2">
      <c r="A30" s="804">
        <v>46043</v>
      </c>
      <c r="C30">
        <v>2</v>
      </c>
      <c r="D30" t="s">
        <v>1240</v>
      </c>
      <c r="E30" t="s">
        <v>1239</v>
      </c>
      <c r="G30" t="s">
        <v>1244</v>
      </c>
      <c r="H30" s="598">
        <v>-496</v>
      </c>
      <c r="I30" t="str">
        <f t="shared" si="0"/>
        <v>janeiro 2026</v>
      </c>
      <c r="J30">
        <f t="shared" si="1"/>
        <v>2026</v>
      </c>
      <c r="K30" t="str">
        <f>VLOOKUP(G30,'METRICS MDNA'!$A$2:$B$1048576,2,0)</f>
        <v>Compra Mês</v>
      </c>
      <c r="L30" t="str">
        <f>VLOOKUP(G30,'METRICS MDNA'!A:C,3,0)</f>
        <v>CUSTOS DOS PRODUTOS VENDIDOS</v>
      </c>
    </row>
    <row r="31" spans="1:12" ht="16.2">
      <c r="A31" s="804">
        <v>46044</v>
      </c>
      <c r="C31">
        <v>5</v>
      </c>
      <c r="D31" t="s">
        <v>1245</v>
      </c>
      <c r="E31" t="s">
        <v>1115</v>
      </c>
      <c r="G31" t="s">
        <v>1132</v>
      </c>
      <c r="H31" s="598">
        <v>-16.88</v>
      </c>
      <c r="I31" t="str">
        <f t="shared" si="0"/>
        <v>janeiro 2026</v>
      </c>
      <c r="J31">
        <f t="shared" si="1"/>
        <v>2026</v>
      </c>
      <c r="K31" t="str">
        <f>VLOOKUP(G31,'METRICS MDNA'!$A$2:$B$1048576,2,0)</f>
        <v>Material Limpeza</v>
      </c>
      <c r="L31" t="str">
        <f>VLOOKUP(G31,'METRICS MDNA'!A:C,3,0)</f>
        <v>CUSTOS DOS PRODUTOS VENDIDOS</v>
      </c>
    </row>
    <row r="32" spans="1:12" ht="16.2">
      <c r="A32" s="804">
        <v>46044</v>
      </c>
      <c r="C32">
        <v>5</v>
      </c>
      <c r="D32" t="s">
        <v>1248</v>
      </c>
      <c r="E32" t="s">
        <v>1115</v>
      </c>
      <c r="G32" t="s">
        <v>1132</v>
      </c>
      <c r="H32" s="598">
        <v>-16.32</v>
      </c>
      <c r="I32" t="str">
        <f t="shared" si="0"/>
        <v>janeiro 2026</v>
      </c>
      <c r="J32">
        <f t="shared" si="1"/>
        <v>2026</v>
      </c>
      <c r="K32" t="str">
        <f>VLOOKUP(G32,'METRICS MDNA'!$A$2:$B$1048576,2,0)</f>
        <v>Material Limpeza</v>
      </c>
      <c r="L32" t="str">
        <f>VLOOKUP(G32,'METRICS MDNA'!A:C,3,0)</f>
        <v>CUSTOS DOS PRODUTOS VENDIDOS</v>
      </c>
    </row>
    <row r="33" spans="1:12" ht="16.2">
      <c r="A33" s="804">
        <v>46044</v>
      </c>
      <c r="C33">
        <v>10</v>
      </c>
      <c r="D33" t="s">
        <v>1140</v>
      </c>
      <c r="E33" t="s">
        <v>1115</v>
      </c>
      <c r="G33" t="s">
        <v>1132</v>
      </c>
      <c r="H33" s="598">
        <v>-56.7</v>
      </c>
      <c r="I33" t="str">
        <f t="shared" si="0"/>
        <v>janeiro 2026</v>
      </c>
      <c r="J33">
        <f t="shared" si="1"/>
        <v>2026</v>
      </c>
      <c r="K33" t="str">
        <f>VLOOKUP(G33,'METRICS MDNA'!$A$2:$B$1048576,2,0)</f>
        <v>Material Limpeza</v>
      </c>
      <c r="L33" t="str">
        <f>VLOOKUP(G33,'METRICS MDNA'!A:C,3,0)</f>
        <v>CUSTOS DOS PRODUTOS VENDIDOS</v>
      </c>
    </row>
    <row r="34" spans="1:12" ht="16.2">
      <c r="A34" s="804">
        <v>46044</v>
      </c>
      <c r="C34">
        <v>1</v>
      </c>
      <c r="D34" t="s">
        <v>1250</v>
      </c>
      <c r="E34" t="s">
        <v>1115</v>
      </c>
      <c r="G34" t="s">
        <v>1132</v>
      </c>
      <c r="H34" s="598">
        <v>-14.34</v>
      </c>
      <c r="I34" t="str">
        <f t="shared" si="0"/>
        <v>janeiro 2026</v>
      </c>
      <c r="J34">
        <f t="shared" si="1"/>
        <v>2026</v>
      </c>
      <c r="K34" t="str">
        <f>VLOOKUP(G34,'METRICS MDNA'!$A$2:$B$1048576,2,0)</f>
        <v>Material Limpeza</v>
      </c>
      <c r="L34" t="str">
        <f>VLOOKUP(G34,'METRICS MDNA'!A:C,3,0)</f>
        <v>CUSTOS DOS PRODUTOS VENDIDOS</v>
      </c>
    </row>
    <row r="35" spans="1:12" ht="16.2">
      <c r="A35" s="804">
        <v>46044</v>
      </c>
      <c r="C35">
        <v>4</v>
      </c>
      <c r="D35" t="s">
        <v>1253</v>
      </c>
      <c r="E35" t="s">
        <v>758</v>
      </c>
      <c r="G35" t="s">
        <v>633</v>
      </c>
      <c r="H35" s="598">
        <v>-508.74</v>
      </c>
      <c r="I35" t="str">
        <f t="shared" si="0"/>
        <v>janeiro 2026</v>
      </c>
      <c r="J35">
        <f t="shared" si="1"/>
        <v>2026</v>
      </c>
      <c r="K35" t="str">
        <f>VLOOKUP(G35,'METRICS MDNA'!$A$2:$B$1048576,2,0)</f>
        <v>Compra Mês</v>
      </c>
      <c r="L35" t="str">
        <f>VLOOKUP(G35,'METRICS MDNA'!A:C,3,0)</f>
        <v>CUSTOS DOS PRODUTOS VENDIDOS</v>
      </c>
    </row>
    <row r="36" spans="1:12" ht="16.2">
      <c r="A36" s="804">
        <v>46044</v>
      </c>
      <c r="C36">
        <v>6</v>
      </c>
      <c r="D36" t="s">
        <v>1259</v>
      </c>
      <c r="E36" t="s">
        <v>758</v>
      </c>
      <c r="G36" t="s">
        <v>633</v>
      </c>
      <c r="H36" s="598">
        <v>-413.45</v>
      </c>
      <c r="I36" t="str">
        <f t="shared" si="0"/>
        <v>janeiro 2026</v>
      </c>
      <c r="J36">
        <f t="shared" si="1"/>
        <v>2026</v>
      </c>
      <c r="K36" t="str">
        <f>VLOOKUP(G36,'METRICS MDNA'!$A$2:$B$1048576,2,0)</f>
        <v>Compra Mês</v>
      </c>
      <c r="L36" t="str">
        <f>VLOOKUP(G36,'METRICS MDNA'!A:C,3,0)</f>
        <v>CUSTOS DOS PRODUTOS VENDIDOS</v>
      </c>
    </row>
    <row r="37" spans="1:12" ht="16.2">
      <c r="A37" s="804">
        <v>46044</v>
      </c>
      <c r="C37">
        <v>4</v>
      </c>
      <c r="D37" t="s">
        <v>1261</v>
      </c>
      <c r="E37" t="s">
        <v>758</v>
      </c>
      <c r="G37" t="s">
        <v>633</v>
      </c>
      <c r="H37" s="598">
        <v>-409.5</v>
      </c>
      <c r="I37" t="str">
        <f t="shared" si="0"/>
        <v>janeiro 2026</v>
      </c>
      <c r="J37">
        <f t="shared" si="1"/>
        <v>2026</v>
      </c>
      <c r="K37" t="str">
        <f>VLOOKUP(G37,'METRICS MDNA'!$A$2:$B$1048576,2,0)</f>
        <v>Compra Mês</v>
      </c>
      <c r="L37" t="str">
        <f>VLOOKUP(G37,'METRICS MDNA'!A:C,3,0)</f>
        <v>CUSTOS DOS PRODUTOS VENDIDOS</v>
      </c>
    </row>
    <row r="38" spans="1:12" ht="16.2">
      <c r="A38" s="804">
        <v>46044</v>
      </c>
      <c r="C38">
        <v>4</v>
      </c>
      <c r="D38" t="s">
        <v>1265</v>
      </c>
      <c r="E38" t="s">
        <v>758</v>
      </c>
      <c r="G38" t="s">
        <v>633</v>
      </c>
      <c r="H38" s="598">
        <v>-331.13</v>
      </c>
      <c r="I38" t="str">
        <f t="shared" si="0"/>
        <v>janeiro 2026</v>
      </c>
      <c r="J38">
        <f t="shared" si="1"/>
        <v>2026</v>
      </c>
      <c r="K38" t="str">
        <f>VLOOKUP(G38,'METRICS MDNA'!$A$2:$B$1048576,2,0)</f>
        <v>Compra Mês</v>
      </c>
      <c r="L38" t="str">
        <f>VLOOKUP(G38,'METRICS MDNA'!A:C,3,0)</f>
        <v>CUSTOS DOS PRODUTOS VENDIDOS</v>
      </c>
    </row>
    <row r="39" spans="1:12" ht="16.2">
      <c r="A39" s="804">
        <v>46044</v>
      </c>
      <c r="C39">
        <v>6</v>
      </c>
      <c r="D39" t="s">
        <v>1269</v>
      </c>
      <c r="E39" t="s">
        <v>758</v>
      </c>
      <c r="G39" t="s">
        <v>633</v>
      </c>
      <c r="H39" s="598">
        <v>-718.68</v>
      </c>
      <c r="I39" t="str">
        <f t="shared" si="0"/>
        <v>janeiro 2026</v>
      </c>
      <c r="J39">
        <f t="shared" si="1"/>
        <v>2026</v>
      </c>
      <c r="K39" t="str">
        <f>VLOOKUP(G39,'METRICS MDNA'!$A$2:$B$1048576,2,0)</f>
        <v>Compra Mês</v>
      </c>
      <c r="L39" t="str">
        <f>VLOOKUP(G39,'METRICS MDNA'!A:C,3,0)</f>
        <v>CUSTOS DOS PRODUTOS VENDIDOS</v>
      </c>
    </row>
    <row r="40" spans="1:12" ht="16.2">
      <c r="A40" s="804">
        <v>46044</v>
      </c>
      <c r="C40">
        <v>3</v>
      </c>
      <c r="D40" t="s">
        <v>1271</v>
      </c>
      <c r="E40" t="s">
        <v>758</v>
      </c>
      <c r="G40" t="s">
        <v>633</v>
      </c>
      <c r="H40" s="598">
        <v>-650.70000000000005</v>
      </c>
      <c r="I40" t="str">
        <f t="shared" si="0"/>
        <v>janeiro 2026</v>
      </c>
      <c r="J40">
        <f t="shared" si="1"/>
        <v>2026</v>
      </c>
      <c r="K40" t="str">
        <f>VLOOKUP(G40,'METRICS MDNA'!$A$2:$B$1048576,2,0)</f>
        <v>Compra Mês</v>
      </c>
      <c r="L40" t="str">
        <f>VLOOKUP(G40,'METRICS MDNA'!A:C,3,0)</f>
        <v>CUSTOS DOS PRODUTOS VENDIDOS</v>
      </c>
    </row>
    <row r="41" spans="1:12" ht="16.2">
      <c r="A41" s="804">
        <v>46044</v>
      </c>
      <c r="C41">
        <v>4</v>
      </c>
      <c r="D41" t="s">
        <v>1273</v>
      </c>
      <c r="E41" t="s">
        <v>758</v>
      </c>
      <c r="G41" t="s">
        <v>633</v>
      </c>
      <c r="H41" s="598">
        <v>-434.74</v>
      </c>
      <c r="I41" t="str">
        <f t="shared" si="0"/>
        <v>janeiro 2026</v>
      </c>
      <c r="J41">
        <f t="shared" si="1"/>
        <v>2026</v>
      </c>
      <c r="K41" t="str">
        <f>VLOOKUP(G41,'METRICS MDNA'!$A$2:$B$1048576,2,0)</f>
        <v>Compra Mês</v>
      </c>
      <c r="L41" t="str">
        <f>VLOOKUP(G41,'METRICS MDNA'!A:C,3,0)</f>
        <v>CUSTOS DOS PRODUTOS VENDIDOS</v>
      </c>
    </row>
    <row r="42" spans="1:12" ht="16.2">
      <c r="A42" s="804">
        <v>46044</v>
      </c>
      <c r="C42">
        <v>6</v>
      </c>
      <c r="D42" t="s">
        <v>1275</v>
      </c>
      <c r="E42" t="s">
        <v>758</v>
      </c>
      <c r="G42" t="s">
        <v>633</v>
      </c>
      <c r="H42" s="598">
        <v>-829.68</v>
      </c>
      <c r="I42" t="str">
        <f t="shared" si="0"/>
        <v>janeiro 2026</v>
      </c>
      <c r="J42">
        <f t="shared" si="1"/>
        <v>2026</v>
      </c>
      <c r="K42" t="str">
        <f>VLOOKUP(G42,'METRICS MDNA'!$A$2:$B$1048576,2,0)</f>
        <v>Compra Mês</v>
      </c>
      <c r="L42" t="str">
        <f>VLOOKUP(G42,'METRICS MDNA'!A:C,3,0)</f>
        <v>CUSTOS DOS PRODUTOS VENDIDOS</v>
      </c>
    </row>
    <row r="43" spans="1:12" ht="16.2">
      <c r="A43" s="804">
        <v>46044</v>
      </c>
      <c r="C43">
        <v>4</v>
      </c>
      <c r="D43" t="s">
        <v>1278</v>
      </c>
      <c r="E43" t="s">
        <v>758</v>
      </c>
      <c r="G43" t="s">
        <v>633</v>
      </c>
      <c r="H43" s="598">
        <v>-442.12</v>
      </c>
      <c r="I43" t="str">
        <f t="shared" si="0"/>
        <v>janeiro 2026</v>
      </c>
      <c r="J43">
        <f t="shared" si="1"/>
        <v>2026</v>
      </c>
      <c r="K43" t="str">
        <f>VLOOKUP(G43,'METRICS MDNA'!$A$2:$B$1048576,2,0)</f>
        <v>Compra Mês</v>
      </c>
      <c r="L43" t="str">
        <f>VLOOKUP(G43,'METRICS MDNA'!A:C,3,0)</f>
        <v>CUSTOS DOS PRODUTOS VENDIDOS</v>
      </c>
    </row>
    <row r="44" spans="1:12" ht="16.2">
      <c r="A44" s="804">
        <v>46044</v>
      </c>
      <c r="C44">
        <v>3</v>
      </c>
      <c r="D44" t="s">
        <v>1281</v>
      </c>
      <c r="E44" t="s">
        <v>758</v>
      </c>
      <c r="G44" t="s">
        <v>633</v>
      </c>
      <c r="H44" s="598">
        <v>-609.08000000000004</v>
      </c>
      <c r="I44" t="str">
        <f t="shared" si="0"/>
        <v>janeiro 2026</v>
      </c>
      <c r="J44">
        <f t="shared" si="1"/>
        <v>2026</v>
      </c>
      <c r="K44" t="str">
        <f>VLOOKUP(G44,'METRICS MDNA'!$A$2:$B$1048576,2,0)</f>
        <v>Compra Mês</v>
      </c>
      <c r="L44" t="str">
        <f>VLOOKUP(G44,'METRICS MDNA'!A:C,3,0)</f>
        <v>CUSTOS DOS PRODUTOS VENDIDOS</v>
      </c>
    </row>
    <row r="45" spans="1:12" ht="16.2">
      <c r="A45" s="804">
        <v>46044</v>
      </c>
      <c r="C45">
        <v>6</v>
      </c>
      <c r="D45" t="s">
        <v>1283</v>
      </c>
      <c r="E45" t="s">
        <v>758</v>
      </c>
      <c r="G45" t="s">
        <v>633</v>
      </c>
      <c r="H45" s="598">
        <v>-513.37</v>
      </c>
      <c r="I45" t="str">
        <f t="shared" si="0"/>
        <v>janeiro 2026</v>
      </c>
      <c r="J45">
        <f t="shared" si="1"/>
        <v>2026</v>
      </c>
      <c r="K45" t="str">
        <f>VLOOKUP(G45,'METRICS MDNA'!$A$2:$B$1048576,2,0)</f>
        <v>Compra Mês</v>
      </c>
      <c r="L45" t="str">
        <f>VLOOKUP(G45,'METRICS MDNA'!A:C,3,0)</f>
        <v>CUSTOS DOS PRODUTOS VENDIDOS</v>
      </c>
    </row>
    <row r="46" spans="1:12" ht="16.2">
      <c r="A46" s="804">
        <v>46044</v>
      </c>
      <c r="C46">
        <v>4</v>
      </c>
      <c r="D46" t="s">
        <v>1285</v>
      </c>
      <c r="E46" t="s">
        <v>758</v>
      </c>
      <c r="G46" t="s">
        <v>633</v>
      </c>
      <c r="H46" s="598">
        <v>-728.12</v>
      </c>
      <c r="I46" t="str">
        <f t="shared" si="0"/>
        <v>janeiro 2026</v>
      </c>
      <c r="J46">
        <f t="shared" si="1"/>
        <v>2026</v>
      </c>
      <c r="K46" t="str">
        <f>VLOOKUP(G46,'METRICS MDNA'!$A$2:$B$1048576,2,0)</f>
        <v>Compra Mês</v>
      </c>
      <c r="L46" t="str">
        <f>VLOOKUP(G46,'METRICS MDNA'!A:C,3,0)</f>
        <v>CUSTOS DOS PRODUTOS VENDIDOS</v>
      </c>
    </row>
    <row r="47" spans="1:12" ht="16.2">
      <c r="A47" s="804">
        <v>46046</v>
      </c>
      <c r="C47">
        <v>2</v>
      </c>
      <c r="D47" t="s">
        <v>1287</v>
      </c>
      <c r="E47" t="s">
        <v>701</v>
      </c>
      <c r="G47" t="s">
        <v>1204</v>
      </c>
      <c r="H47" s="598">
        <v>-90</v>
      </c>
      <c r="I47" t="str">
        <f t="shared" si="0"/>
        <v>janeiro 2026</v>
      </c>
      <c r="J47">
        <f t="shared" si="1"/>
        <v>2026</v>
      </c>
      <c r="K47" t="str">
        <f>VLOOKUP(G47,'METRICS MDNA'!$A$2:$B$1048576,2,0)</f>
        <v>Compra Mês</v>
      </c>
      <c r="L47" t="str">
        <f>VLOOKUP(G47,'METRICS MDNA'!A:C,3,0)</f>
        <v>CUSTOS DOS PRODUTOS VENDIDOS</v>
      </c>
    </row>
    <row r="48" spans="1:12" ht="16.2">
      <c r="A48" s="804">
        <v>46046</v>
      </c>
      <c r="C48">
        <v>4</v>
      </c>
      <c r="D48" t="s">
        <v>1172</v>
      </c>
      <c r="E48" t="s">
        <v>701</v>
      </c>
      <c r="G48" t="s">
        <v>1183</v>
      </c>
      <c r="H48" s="598">
        <v>-520</v>
      </c>
      <c r="I48" t="str">
        <f t="shared" si="0"/>
        <v>janeiro 2026</v>
      </c>
      <c r="J48">
        <f t="shared" si="1"/>
        <v>2026</v>
      </c>
      <c r="K48" t="str">
        <f>VLOOKUP(G48,'METRICS MDNA'!$A$2:$B$1048576,2,0)</f>
        <v>Compra Mês</v>
      </c>
      <c r="L48" t="str">
        <f>VLOOKUP(G48,'METRICS MDNA'!A:C,3,0)</f>
        <v>CUSTOS DOS PRODUTOS VENDIDOS</v>
      </c>
    </row>
    <row r="49" spans="1:12" ht="16.2">
      <c r="A49" s="804">
        <v>46046</v>
      </c>
      <c r="C49">
        <v>4</v>
      </c>
      <c r="D49" t="s">
        <v>1287</v>
      </c>
      <c r="E49" t="s">
        <v>701</v>
      </c>
      <c r="G49" t="s">
        <v>1204</v>
      </c>
      <c r="H49" s="598">
        <v>-100</v>
      </c>
      <c r="I49" t="str">
        <f t="shared" si="0"/>
        <v>janeiro 2026</v>
      </c>
      <c r="J49">
        <f t="shared" si="1"/>
        <v>2026</v>
      </c>
      <c r="K49" t="str">
        <f>VLOOKUP(G49,'METRICS MDNA'!$A$2:$B$1048576,2,0)</f>
        <v>Compra Mês</v>
      </c>
      <c r="L49" t="str">
        <f>VLOOKUP(G49,'METRICS MDNA'!A:C,3,0)</f>
        <v>CUSTOS DOS PRODUTOS VENDIDOS</v>
      </c>
    </row>
    <row r="50" spans="1:12" ht="16.2">
      <c r="A50" s="804">
        <v>46048</v>
      </c>
      <c r="C50">
        <v>17.649999999999999</v>
      </c>
      <c r="D50" t="s">
        <v>1233</v>
      </c>
      <c r="E50" t="s">
        <v>1232</v>
      </c>
      <c r="G50" t="s">
        <v>1237</v>
      </c>
      <c r="H50" s="598">
        <v>-637.16999999999996</v>
      </c>
      <c r="I50" t="str">
        <f t="shared" si="0"/>
        <v>janeiro 2026</v>
      </c>
      <c r="J50">
        <f t="shared" si="1"/>
        <v>2026</v>
      </c>
      <c r="K50" t="str">
        <f>VLOOKUP(G50,'METRICS MDNA'!$A$2:$B$1048576,2,0)</f>
        <v>Beneficios</v>
      </c>
      <c r="L50" t="str">
        <f>VLOOKUP(G50,'METRICS MDNA'!A:C,3,0)</f>
        <v>CUSTOS DOS PRODUTOS VENDIDOS</v>
      </c>
    </row>
    <row r="51" spans="1:12" ht="16.2">
      <c r="A51" s="804">
        <v>46048</v>
      </c>
      <c r="C51">
        <v>6</v>
      </c>
      <c r="D51" t="s">
        <v>1210</v>
      </c>
      <c r="E51" t="s">
        <v>1209</v>
      </c>
      <c r="G51" t="s">
        <v>625</v>
      </c>
      <c r="H51" s="598">
        <v>-160</v>
      </c>
      <c r="I51" t="str">
        <f t="shared" si="0"/>
        <v>janeiro 2026</v>
      </c>
      <c r="J51">
        <f t="shared" si="1"/>
        <v>2026</v>
      </c>
      <c r="K51" t="str">
        <f>VLOOKUP(G51,'METRICS MDNA'!$A$2:$B$1048576,2,0)</f>
        <v>Compra Mês</v>
      </c>
      <c r="L51" t="str">
        <f>VLOOKUP(G51,'METRICS MDNA'!A:C,3,0)</f>
        <v>CUSTOS DOS PRODUTOS VENDIDOS</v>
      </c>
    </row>
    <row r="52" spans="1:12" ht="16.2">
      <c r="A52" s="804">
        <v>46048</v>
      </c>
      <c r="C52">
        <v>130</v>
      </c>
      <c r="D52" t="s">
        <v>1218</v>
      </c>
      <c r="E52" t="s">
        <v>686</v>
      </c>
      <c r="G52" t="s">
        <v>1224</v>
      </c>
      <c r="H52" s="598">
        <v>-339.5</v>
      </c>
      <c r="I52" t="str">
        <f t="shared" si="0"/>
        <v>janeiro 2026</v>
      </c>
      <c r="J52">
        <f t="shared" si="1"/>
        <v>2026</v>
      </c>
      <c r="K52" t="str">
        <f>VLOOKUP(G52,'METRICS MDNA'!$A$2:$B$1048576,2,0)</f>
        <v>Compra Mês</v>
      </c>
      <c r="L52" t="str">
        <f>VLOOKUP(G52,'METRICS MDNA'!A:C,3,0)</f>
        <v>CUSTOS DOS PRODUTOS VENDIDOS</v>
      </c>
    </row>
    <row r="53" spans="1:12" ht="16.2">
      <c r="A53" s="804">
        <v>46048</v>
      </c>
      <c r="C53">
        <v>5</v>
      </c>
      <c r="D53" t="s">
        <v>1245</v>
      </c>
      <c r="E53" t="s">
        <v>1115</v>
      </c>
      <c r="G53" t="s">
        <v>1132</v>
      </c>
      <c r="H53" s="598">
        <v>-13.64</v>
      </c>
      <c r="I53" t="str">
        <f t="shared" si="0"/>
        <v>janeiro 2026</v>
      </c>
      <c r="J53">
        <f t="shared" si="1"/>
        <v>2026</v>
      </c>
      <c r="K53" t="str">
        <f>VLOOKUP(G53,'METRICS MDNA'!$A$2:$B$1048576,2,0)</f>
        <v>Material Limpeza</v>
      </c>
      <c r="L53" t="str">
        <f>VLOOKUP(G53,'METRICS MDNA'!A:C,3,0)</f>
        <v>CUSTOS DOS PRODUTOS VENDIDOS</v>
      </c>
    </row>
    <row r="54" spans="1:12" ht="16.2">
      <c r="A54" s="804">
        <v>46048</v>
      </c>
      <c r="C54">
        <v>12</v>
      </c>
      <c r="D54" t="s">
        <v>1293</v>
      </c>
      <c r="E54" t="s">
        <v>1115</v>
      </c>
      <c r="G54" t="s">
        <v>1132</v>
      </c>
      <c r="H54" s="598">
        <v>-91.2</v>
      </c>
      <c r="I54" t="str">
        <f t="shared" si="0"/>
        <v>janeiro 2026</v>
      </c>
      <c r="J54">
        <f t="shared" si="1"/>
        <v>2026</v>
      </c>
      <c r="K54" t="str">
        <f>VLOOKUP(G54,'METRICS MDNA'!$A$2:$B$1048576,2,0)</f>
        <v>Material Limpeza</v>
      </c>
      <c r="L54" t="str">
        <f>VLOOKUP(G54,'METRICS MDNA'!A:C,3,0)</f>
        <v>CUSTOS DOS PRODUTOS VENDIDOS</v>
      </c>
    </row>
    <row r="55" spans="1:12" ht="16.2">
      <c r="A55" s="804">
        <v>46048</v>
      </c>
      <c r="C55">
        <v>2</v>
      </c>
      <c r="D55" t="s">
        <v>1296</v>
      </c>
      <c r="E55" t="s">
        <v>1115</v>
      </c>
      <c r="G55" t="s">
        <v>1299</v>
      </c>
      <c r="H55" s="598">
        <v>-39.22</v>
      </c>
      <c r="I55" t="str">
        <f t="shared" si="0"/>
        <v>janeiro 2026</v>
      </c>
      <c r="J55">
        <f t="shared" si="1"/>
        <v>2026</v>
      </c>
      <c r="K55" t="str">
        <f>VLOOKUP(G55,'METRICS MDNA'!$A$2:$B$1048576,2,0)</f>
        <v>Uniforme/EPI</v>
      </c>
      <c r="L55" t="str">
        <f>VLOOKUP(G55,'METRICS MDNA'!A:C,3,0)</f>
        <v>PESSOAL</v>
      </c>
    </row>
    <row r="56" spans="1:12" ht="16.2">
      <c r="A56" s="804">
        <v>46048</v>
      </c>
      <c r="C56">
        <v>100</v>
      </c>
      <c r="D56" t="s">
        <v>1118</v>
      </c>
      <c r="E56" t="s">
        <v>1115</v>
      </c>
      <c r="G56" t="s">
        <v>1157</v>
      </c>
      <c r="H56" s="598">
        <v>-16.260000000000002</v>
      </c>
      <c r="I56" t="str">
        <f t="shared" si="0"/>
        <v>janeiro 2026</v>
      </c>
      <c r="J56">
        <f t="shared" si="1"/>
        <v>2026</v>
      </c>
      <c r="K56" t="str">
        <f>VLOOKUP(G56,'METRICS MDNA'!$A$2:$B$1048576,2,0)</f>
        <v>Material de Higiene/ Descartaveis</v>
      </c>
      <c r="L56" t="str">
        <f>VLOOKUP(G56,'METRICS MDNA'!A:C,3,0)</f>
        <v>OPERAÇÃO</v>
      </c>
    </row>
    <row r="57" spans="1:12" ht="16.2">
      <c r="A57" s="804">
        <v>46048</v>
      </c>
      <c r="C57">
        <v>20</v>
      </c>
      <c r="D57" t="s">
        <v>1140</v>
      </c>
      <c r="E57" t="s">
        <v>1115</v>
      </c>
      <c r="G57" t="s">
        <v>1132</v>
      </c>
      <c r="H57" s="598">
        <v>-91.64</v>
      </c>
      <c r="I57" t="str">
        <f t="shared" si="0"/>
        <v>janeiro 2026</v>
      </c>
      <c r="J57">
        <f t="shared" si="1"/>
        <v>2026</v>
      </c>
      <c r="K57" t="str">
        <f>VLOOKUP(G57,'METRICS MDNA'!$A$2:$B$1048576,2,0)</f>
        <v>Material Limpeza</v>
      </c>
      <c r="L57" t="str">
        <f>VLOOKUP(G57,'METRICS MDNA'!A:C,3,0)</f>
        <v>CUSTOS DOS PRODUTOS VENDIDOS</v>
      </c>
    </row>
    <row r="58" spans="1:12" ht="16.2">
      <c r="A58" s="804">
        <v>46048</v>
      </c>
      <c r="C58">
        <v>1</v>
      </c>
      <c r="D58" t="s">
        <v>1300</v>
      </c>
      <c r="E58" t="s">
        <v>1115</v>
      </c>
      <c r="G58" t="s">
        <v>1157</v>
      </c>
      <c r="H58" s="598">
        <v>-37.24</v>
      </c>
      <c r="I58" t="str">
        <f t="shared" si="0"/>
        <v>janeiro 2026</v>
      </c>
      <c r="J58">
        <f t="shared" si="1"/>
        <v>2026</v>
      </c>
      <c r="K58" t="str">
        <f>VLOOKUP(G58,'METRICS MDNA'!$A$2:$B$1048576,2,0)</f>
        <v>Material de Higiene/ Descartaveis</v>
      </c>
      <c r="L58" t="str">
        <f>VLOOKUP(G58,'METRICS MDNA'!A:C,3,0)</f>
        <v>OPERAÇÃO</v>
      </c>
    </row>
    <row r="59" spans="1:12" ht="16.2">
      <c r="A59" s="804">
        <v>46048</v>
      </c>
      <c r="C59">
        <v>1</v>
      </c>
      <c r="D59" t="s">
        <v>1300</v>
      </c>
      <c r="E59" t="s">
        <v>1115</v>
      </c>
      <c r="G59" t="s">
        <v>1157</v>
      </c>
      <c r="H59" s="598">
        <v>-89.25</v>
      </c>
      <c r="I59" t="str">
        <f t="shared" si="0"/>
        <v>janeiro 2026</v>
      </c>
      <c r="J59">
        <f t="shared" si="1"/>
        <v>2026</v>
      </c>
      <c r="K59" t="str">
        <f>VLOOKUP(G59,'METRICS MDNA'!$A$2:$B$1048576,2,0)</f>
        <v>Material de Higiene/ Descartaveis</v>
      </c>
      <c r="L59" t="str">
        <f>VLOOKUP(G59,'METRICS MDNA'!A:C,3,0)</f>
        <v>OPERAÇÃO</v>
      </c>
    </row>
    <row r="60" spans="1:12" ht="16.2">
      <c r="A60" s="804">
        <v>46048</v>
      </c>
      <c r="C60">
        <v>2</v>
      </c>
      <c r="D60" t="s">
        <v>1303</v>
      </c>
      <c r="E60" t="s">
        <v>1115</v>
      </c>
      <c r="G60" t="s">
        <v>1157</v>
      </c>
      <c r="H60" s="598">
        <v>-59.92</v>
      </c>
      <c r="I60" t="str">
        <f t="shared" si="0"/>
        <v>janeiro 2026</v>
      </c>
      <c r="J60">
        <f t="shared" si="1"/>
        <v>2026</v>
      </c>
      <c r="K60" t="str">
        <f>VLOOKUP(G60,'METRICS MDNA'!$A$2:$B$1048576,2,0)</f>
        <v>Material de Higiene/ Descartaveis</v>
      </c>
      <c r="L60" t="str">
        <f>VLOOKUP(G60,'METRICS MDNA'!A:C,3,0)</f>
        <v>OPERAÇÃO</v>
      </c>
    </row>
    <row r="61" spans="1:12" ht="16.2">
      <c r="A61" s="804">
        <v>46048</v>
      </c>
      <c r="C61">
        <v>1</v>
      </c>
      <c r="D61" t="s">
        <v>1305</v>
      </c>
      <c r="E61" t="s">
        <v>1115</v>
      </c>
      <c r="G61" t="s">
        <v>1132</v>
      </c>
      <c r="H61" s="598">
        <v>-12.72</v>
      </c>
      <c r="I61" t="str">
        <f t="shared" si="0"/>
        <v>janeiro 2026</v>
      </c>
      <c r="J61">
        <f t="shared" si="1"/>
        <v>2026</v>
      </c>
      <c r="K61" t="str">
        <f>VLOOKUP(G61,'METRICS MDNA'!$A$2:$B$1048576,2,0)</f>
        <v>Material Limpeza</v>
      </c>
      <c r="L61" t="str">
        <f>VLOOKUP(G61,'METRICS MDNA'!A:C,3,0)</f>
        <v>CUSTOS DOS PRODUTOS VENDIDOS</v>
      </c>
    </row>
    <row r="62" spans="1:12" ht="16.2">
      <c r="A62" s="804">
        <v>46048</v>
      </c>
      <c r="C62">
        <v>3</v>
      </c>
      <c r="D62" t="s">
        <v>1150</v>
      </c>
      <c r="E62" t="s">
        <v>1115</v>
      </c>
      <c r="G62" t="s">
        <v>1157</v>
      </c>
      <c r="H62" s="598">
        <v>-284.04000000000002</v>
      </c>
      <c r="I62" t="str">
        <f t="shared" si="0"/>
        <v>janeiro 2026</v>
      </c>
      <c r="J62">
        <f t="shared" si="1"/>
        <v>2026</v>
      </c>
      <c r="K62" t="str">
        <f>VLOOKUP(G62,'METRICS MDNA'!$A$2:$B$1048576,2,0)</f>
        <v>Material de Higiene/ Descartaveis</v>
      </c>
      <c r="L62" t="str">
        <f>VLOOKUP(G62,'METRICS MDNA'!A:C,3,0)</f>
        <v>OPERAÇÃO</v>
      </c>
    </row>
    <row r="63" spans="1:12" ht="16.2">
      <c r="A63" s="804">
        <v>46035</v>
      </c>
      <c r="D63" t="s">
        <v>1227</v>
      </c>
      <c r="E63" t="s">
        <v>1636</v>
      </c>
      <c r="G63" t="s">
        <v>1157</v>
      </c>
      <c r="H63" s="598">
        <v>-204</v>
      </c>
      <c r="I63" t="str">
        <f t="shared" si="0"/>
        <v>janeiro 2026</v>
      </c>
      <c r="J63">
        <f t="shared" ref="J63:J64" si="4">YEAR(A63)</f>
        <v>2026</v>
      </c>
      <c r="K63" t="str">
        <f>VLOOKUP(G63,'METRICS MDNA'!$A$2:$B$1048576,2,0)</f>
        <v>Material de Higiene/ Descartaveis</v>
      </c>
      <c r="L63" t="str">
        <f>VLOOKUP(G63,'METRICS MDNA'!A:C,3,0)</f>
        <v>OPERAÇÃO</v>
      </c>
    </row>
    <row r="64" spans="1:12" ht="16.2">
      <c r="A64" s="804">
        <v>46029</v>
      </c>
      <c r="D64" t="s">
        <v>1154</v>
      </c>
      <c r="E64" t="s">
        <v>1665</v>
      </c>
      <c r="G64" t="s">
        <v>1157</v>
      </c>
      <c r="H64" s="598">
        <v>-18.170000000000002</v>
      </c>
      <c r="I64" t="str">
        <f t="shared" si="0"/>
        <v>janeiro 2026</v>
      </c>
      <c r="J64">
        <f t="shared" si="4"/>
        <v>2026</v>
      </c>
      <c r="K64" t="str">
        <f>VLOOKUP(G64,'METRICS MDNA'!$A$2:$B$1048576,2,0)</f>
        <v>Material de Higiene/ Descartaveis</v>
      </c>
      <c r="L64" t="str">
        <f>VLOOKUP(G64,'METRICS MDNA'!A:C,3,0)</f>
        <v>OPERAÇÃO</v>
      </c>
    </row>
    <row r="65" spans="1:12" ht="16.2">
      <c r="A65" s="804">
        <v>46048</v>
      </c>
      <c r="D65" t="s">
        <v>1140</v>
      </c>
      <c r="E65" t="s">
        <v>1665</v>
      </c>
      <c r="G65" t="s">
        <v>1157</v>
      </c>
      <c r="H65" s="598">
        <v>-95.7</v>
      </c>
      <c r="I65" t="str">
        <f t="shared" ref="I65:I69" si="5">TEXT(A65, "mmmm aaaa")</f>
        <v>janeiro 2026</v>
      </c>
      <c r="J65">
        <f t="shared" ref="J65:J69" si="6">YEAR(A65)</f>
        <v>2026</v>
      </c>
      <c r="K65" t="str">
        <f>VLOOKUP(G65,'METRICS MDNA'!$A$2:$B$1048576,2,0)</f>
        <v>Material de Higiene/ Descartaveis</v>
      </c>
      <c r="L65" t="str">
        <f>VLOOKUP(G65,'METRICS MDNA'!A:C,3,0)</f>
        <v>OPERAÇÃO</v>
      </c>
    </row>
    <row r="66" spans="1:12" ht="16.2">
      <c r="A66" s="804">
        <v>46048</v>
      </c>
      <c r="D66" t="s">
        <v>1162</v>
      </c>
      <c r="E66" t="s">
        <v>1665</v>
      </c>
      <c r="G66" t="s">
        <v>1157</v>
      </c>
      <c r="H66" s="598">
        <v>-76.599999999999994</v>
      </c>
      <c r="I66" t="str">
        <f t="shared" si="5"/>
        <v>janeiro 2026</v>
      </c>
      <c r="J66">
        <f t="shared" si="6"/>
        <v>2026</v>
      </c>
      <c r="K66" t="str">
        <f>VLOOKUP(G66,'METRICS MDNA'!$A$2:$B$1048576,2,0)</f>
        <v>Material de Higiene/ Descartaveis</v>
      </c>
      <c r="L66" t="str">
        <f>VLOOKUP(G66,'METRICS MDNA'!A:C,3,0)</f>
        <v>OPERAÇÃO</v>
      </c>
    </row>
    <row r="67" spans="1:12" ht="16.2">
      <c r="A67" s="804">
        <v>46048</v>
      </c>
      <c r="D67" t="s">
        <v>1154</v>
      </c>
      <c r="E67" t="s">
        <v>1665</v>
      </c>
      <c r="G67" t="s">
        <v>1157</v>
      </c>
      <c r="H67" s="598">
        <v>-54.51</v>
      </c>
      <c r="I67" t="str">
        <f t="shared" si="5"/>
        <v>janeiro 2026</v>
      </c>
      <c r="J67">
        <f t="shared" si="6"/>
        <v>2026</v>
      </c>
      <c r="K67" t="str">
        <f>VLOOKUP(G67,'METRICS MDNA'!$A$2:$B$1048576,2,0)</f>
        <v>Material de Higiene/ Descartaveis</v>
      </c>
      <c r="L67" t="str">
        <f>VLOOKUP(G67,'METRICS MDNA'!A:C,3,0)</f>
        <v>OPERAÇÃO</v>
      </c>
    </row>
    <row r="68" spans="1:12" ht="16.2">
      <c r="A68" s="804">
        <v>46048</v>
      </c>
      <c r="D68" t="s">
        <v>1227</v>
      </c>
      <c r="E68" t="s">
        <v>1665</v>
      </c>
      <c r="G68" t="s">
        <v>1157</v>
      </c>
      <c r="H68" s="598">
        <v>-84.25</v>
      </c>
      <c r="I68" t="str">
        <f t="shared" si="5"/>
        <v>janeiro 2026</v>
      </c>
      <c r="J68">
        <f t="shared" si="6"/>
        <v>2026</v>
      </c>
      <c r="K68" t="str">
        <f>VLOOKUP(G68,'METRICS MDNA'!$A$2:$B$1048576,2,0)</f>
        <v>Material de Higiene/ Descartaveis</v>
      </c>
      <c r="L68" t="str">
        <f>VLOOKUP(G68,'METRICS MDNA'!A:C,3,0)</f>
        <v>OPERAÇÃO</v>
      </c>
    </row>
    <row r="69" spans="1:12" ht="16.2">
      <c r="A69" s="804">
        <v>46048</v>
      </c>
      <c r="D69" t="s">
        <v>1158</v>
      </c>
      <c r="E69" t="s">
        <v>1665</v>
      </c>
      <c r="G69" t="s">
        <v>1157</v>
      </c>
      <c r="H69" s="598">
        <v>-49.26</v>
      </c>
      <c r="I69" t="str">
        <f t="shared" si="5"/>
        <v>janeiro 2026</v>
      </c>
      <c r="J69">
        <f t="shared" si="6"/>
        <v>2026</v>
      </c>
      <c r="K69" t="str">
        <f>VLOOKUP(G69,'METRICS MDNA'!$A$2:$B$1048576,2,0)</f>
        <v>Material de Higiene/ Descartaveis</v>
      </c>
      <c r="L69" t="str">
        <f>VLOOKUP(G69,'METRICS MDNA'!A:C,3,0)</f>
        <v>OPERAÇÃO</v>
      </c>
    </row>
    <row r="70" spans="1:12" ht="16.2">
      <c r="A70" s="804">
        <v>46052</v>
      </c>
      <c r="D70" t="s">
        <v>1146</v>
      </c>
      <c r="E70" t="s">
        <v>1665</v>
      </c>
      <c r="G70" t="s">
        <v>1157</v>
      </c>
      <c r="H70" s="598">
        <v>-95.78</v>
      </c>
      <c r="I70" t="str">
        <f t="shared" ref="I70:I73" si="7">TEXT(A70, "mmmm aaaa")</f>
        <v>janeiro 2026</v>
      </c>
      <c r="J70">
        <f t="shared" ref="J70:J73" si="8">YEAR(A70)</f>
        <v>2026</v>
      </c>
      <c r="K70" t="str">
        <f>VLOOKUP(G70,'METRICS MDNA'!$A$2:$B$1048576,2,0)</f>
        <v>Material de Higiene/ Descartaveis</v>
      </c>
      <c r="L70" t="str">
        <f>VLOOKUP(G70,'METRICS MDNA'!A:C,3,0)</f>
        <v>OPERAÇÃO</v>
      </c>
    </row>
    <row r="71" spans="1:12" ht="16.2">
      <c r="A71" s="804">
        <v>46052</v>
      </c>
      <c r="D71" t="s">
        <v>2416</v>
      </c>
      <c r="E71" t="s">
        <v>1665</v>
      </c>
      <c r="G71" t="s">
        <v>1157</v>
      </c>
      <c r="H71" s="598">
        <v>-27.34</v>
      </c>
      <c r="I71" t="str">
        <f t="shared" si="7"/>
        <v>janeiro 2026</v>
      </c>
      <c r="J71">
        <f t="shared" si="8"/>
        <v>2026</v>
      </c>
      <c r="K71" t="str">
        <f>VLOOKUP(G71,'METRICS MDNA'!$A$2:$B$1048576,2,0)</f>
        <v>Material de Higiene/ Descartaveis</v>
      </c>
      <c r="L71" t="str">
        <f>VLOOKUP(G71,'METRICS MDNA'!A:C,3,0)</f>
        <v>OPERAÇÃO</v>
      </c>
    </row>
    <row r="72" spans="1:12" ht="16.2">
      <c r="A72" s="804">
        <v>46052</v>
      </c>
      <c r="D72" t="s">
        <v>1140</v>
      </c>
      <c r="E72" t="s">
        <v>1665</v>
      </c>
      <c r="G72" t="s">
        <v>1157</v>
      </c>
      <c r="H72" s="598">
        <v>-91.64</v>
      </c>
      <c r="I72" t="str">
        <f t="shared" si="7"/>
        <v>janeiro 2026</v>
      </c>
      <c r="J72">
        <f t="shared" si="8"/>
        <v>2026</v>
      </c>
      <c r="K72" t="str">
        <f>VLOOKUP(G72,'METRICS MDNA'!$A$2:$B$1048576,2,0)</f>
        <v>Material de Higiene/ Descartaveis</v>
      </c>
      <c r="L72" t="str">
        <f>VLOOKUP(G72,'METRICS MDNA'!A:C,3,0)</f>
        <v>OPERAÇÃO</v>
      </c>
    </row>
    <row r="73" spans="1:12" ht="16.2">
      <c r="A73" s="804">
        <v>46052</v>
      </c>
      <c r="D73" t="s">
        <v>2429</v>
      </c>
      <c r="E73" t="s">
        <v>1665</v>
      </c>
      <c r="G73" t="s">
        <v>1157</v>
      </c>
      <c r="H73" s="598">
        <v>-36.340000000000003</v>
      </c>
      <c r="I73" t="str">
        <f t="shared" si="7"/>
        <v>janeiro 2026</v>
      </c>
      <c r="J73">
        <f t="shared" si="8"/>
        <v>2026</v>
      </c>
      <c r="K73" t="str">
        <f>VLOOKUP(G73,'METRICS MDNA'!$A$2:$B$1048576,2,0)</f>
        <v>Material de Higiene/ Descartaveis</v>
      </c>
      <c r="L73" t="str">
        <f>VLOOKUP(G73,'METRICS MDNA'!A:C,3,0)</f>
        <v>OPERAÇÃO</v>
      </c>
    </row>
    <row r="74" spans="1:12" ht="16.2">
      <c r="A74" s="804">
        <v>46048</v>
      </c>
      <c r="C74">
        <v>1</v>
      </c>
      <c r="D74" t="s">
        <v>1227</v>
      </c>
      <c r="E74" t="s">
        <v>1115</v>
      </c>
      <c r="G74" t="s">
        <v>1157</v>
      </c>
      <c r="H74" s="598">
        <v>-76.180000000000007</v>
      </c>
      <c r="I74" t="str">
        <f t="shared" si="0"/>
        <v>janeiro 2026</v>
      </c>
      <c r="J74">
        <f t="shared" si="1"/>
        <v>2026</v>
      </c>
      <c r="K74" t="str">
        <f>VLOOKUP(G74,'METRICS MDNA'!$A$2:$B$1048576,2,0)</f>
        <v>Material de Higiene/ Descartaveis</v>
      </c>
      <c r="L74" t="str">
        <f>VLOOKUP(G74,'METRICS MDNA'!A:C,3,0)</f>
        <v>OPERAÇÃO</v>
      </c>
    </row>
    <row r="75" spans="1:12" ht="16.2">
      <c r="A75" s="804">
        <v>46048</v>
      </c>
      <c r="C75">
        <v>3</v>
      </c>
      <c r="D75" t="s">
        <v>1154</v>
      </c>
      <c r="E75" t="s">
        <v>1115</v>
      </c>
      <c r="G75" t="s">
        <v>1157</v>
      </c>
      <c r="H75" s="598">
        <v>-54</v>
      </c>
      <c r="I75" t="str">
        <f t="shared" ref="I75:I119" si="9">TEXT(A75, "mmmm aaaa")</f>
        <v>janeiro 2026</v>
      </c>
      <c r="J75">
        <f t="shared" si="1"/>
        <v>2026</v>
      </c>
      <c r="K75" t="str">
        <f>VLOOKUP(G75,'METRICS MDNA'!$A$2:$B$1048576,2,0)</f>
        <v>Material de Higiene/ Descartaveis</v>
      </c>
      <c r="L75" t="str">
        <f>VLOOKUP(G75,'METRICS MDNA'!A:C,3,0)</f>
        <v>OPERAÇÃO</v>
      </c>
    </row>
    <row r="76" spans="1:12" ht="16.2">
      <c r="A76" s="804">
        <v>46048</v>
      </c>
      <c r="C76">
        <v>100</v>
      </c>
      <c r="D76" t="s">
        <v>1158</v>
      </c>
      <c r="E76" t="s">
        <v>1115</v>
      </c>
      <c r="G76" t="s">
        <v>1157</v>
      </c>
      <c r="H76" s="598">
        <v>-39.049999999999997</v>
      </c>
      <c r="I76" t="str">
        <f t="shared" si="9"/>
        <v>janeiro 2026</v>
      </c>
      <c r="J76">
        <f t="shared" si="1"/>
        <v>2026</v>
      </c>
      <c r="K76" t="str">
        <f>VLOOKUP(G76,'METRICS MDNA'!$A$2:$B$1048576,2,0)</f>
        <v>Material de Higiene/ Descartaveis</v>
      </c>
      <c r="L76" t="str">
        <f>VLOOKUP(G76,'METRICS MDNA'!A:C,3,0)</f>
        <v>OPERAÇÃO</v>
      </c>
    </row>
    <row r="77" spans="1:12" ht="16.2">
      <c r="A77" s="804">
        <v>46048</v>
      </c>
      <c r="C77">
        <v>500</v>
      </c>
      <c r="D77" t="s">
        <v>1310</v>
      </c>
      <c r="E77" t="s">
        <v>1115</v>
      </c>
      <c r="G77" t="s">
        <v>1153</v>
      </c>
      <c r="H77" s="598">
        <v>-760.47</v>
      </c>
      <c r="I77" t="str">
        <f t="shared" si="9"/>
        <v>janeiro 2026</v>
      </c>
      <c r="J77">
        <f t="shared" si="1"/>
        <v>2026</v>
      </c>
      <c r="K77" t="str">
        <f>VLOOKUP(G77,'METRICS MDNA'!$A$2:$B$1048576,2,0)</f>
        <v>Material de Embalagens</v>
      </c>
      <c r="L77" t="str">
        <f>VLOOKUP(G77,'METRICS MDNA'!A:C,3,0)</f>
        <v>OPERAÇÃO</v>
      </c>
    </row>
    <row r="78" spans="1:12" ht="16.2">
      <c r="A78" s="804">
        <v>46048</v>
      </c>
      <c r="C78">
        <v>50</v>
      </c>
      <c r="D78" t="s">
        <v>1314</v>
      </c>
      <c r="E78" t="s">
        <v>688</v>
      </c>
      <c r="G78" t="s">
        <v>1318</v>
      </c>
      <c r="H78" s="598">
        <v>-140</v>
      </c>
      <c r="I78" t="str">
        <f t="shared" si="9"/>
        <v>janeiro 2026</v>
      </c>
      <c r="J78">
        <f t="shared" si="1"/>
        <v>2026</v>
      </c>
      <c r="K78" t="str">
        <f>VLOOKUP(G78,'METRICS MDNA'!$A$2:$B$1048576,2,0)</f>
        <v>Compra Mês</v>
      </c>
      <c r="L78" t="str">
        <f>VLOOKUP(G78,'METRICS MDNA'!A:C,3,0)</f>
        <v>CUSTOS DOS PRODUTOS VENDIDOS</v>
      </c>
    </row>
    <row r="79" spans="1:12" ht="16.2">
      <c r="A79" s="804">
        <v>46048</v>
      </c>
      <c r="C79">
        <v>100</v>
      </c>
      <c r="D79" t="s">
        <v>1319</v>
      </c>
      <c r="E79" t="s">
        <v>688</v>
      </c>
      <c r="G79" t="s">
        <v>1322</v>
      </c>
      <c r="H79" s="598">
        <v>-280</v>
      </c>
      <c r="I79" t="str">
        <f t="shared" si="9"/>
        <v>janeiro 2026</v>
      </c>
      <c r="J79">
        <f t="shared" si="1"/>
        <v>2026</v>
      </c>
      <c r="K79" t="str">
        <f>VLOOKUP(G79,'METRICS MDNA'!$A$2:$B$1048576,2,0)</f>
        <v>Compra Mês</v>
      </c>
      <c r="L79" t="str">
        <f>VLOOKUP(G79,'METRICS MDNA'!A:C,3,0)</f>
        <v>CUSTOS DOS PRODUTOS VENDIDOS</v>
      </c>
    </row>
    <row r="80" spans="1:12" ht="16.2">
      <c r="A80" s="804">
        <v>46048</v>
      </c>
      <c r="C80">
        <v>100</v>
      </c>
      <c r="D80" t="s">
        <v>1323</v>
      </c>
      <c r="E80" t="s">
        <v>688</v>
      </c>
      <c r="G80" t="s">
        <v>1322</v>
      </c>
      <c r="H80" s="598">
        <v>-280</v>
      </c>
      <c r="I80" t="str">
        <f t="shared" si="9"/>
        <v>janeiro 2026</v>
      </c>
      <c r="J80">
        <f t="shared" si="1"/>
        <v>2026</v>
      </c>
      <c r="K80" t="str">
        <f>VLOOKUP(G80,'METRICS MDNA'!$A$2:$B$1048576,2,0)</f>
        <v>Compra Mês</v>
      </c>
      <c r="L80" t="str">
        <f>VLOOKUP(G80,'METRICS MDNA'!A:C,3,0)</f>
        <v>CUSTOS DOS PRODUTOS VENDIDOS</v>
      </c>
    </row>
    <row r="81" spans="1:12" ht="16.2">
      <c r="A81" s="804">
        <v>46049</v>
      </c>
      <c r="C81">
        <v>2</v>
      </c>
      <c r="D81" t="s">
        <v>1326</v>
      </c>
      <c r="E81" t="s">
        <v>758</v>
      </c>
      <c r="G81" t="s">
        <v>1330</v>
      </c>
      <c r="H81" s="598">
        <v>-202.35</v>
      </c>
      <c r="I81" t="str">
        <f t="shared" si="9"/>
        <v>janeiro 2026</v>
      </c>
      <c r="J81">
        <f t="shared" ref="J81:J126" si="10">YEAR(A81)</f>
        <v>2026</v>
      </c>
      <c r="K81" t="str">
        <f>VLOOKUP(G81,'METRICS MDNA'!$A$2:$B$1048576,2,0)</f>
        <v>Compra Mês</v>
      </c>
      <c r="L81" t="str">
        <f>VLOOKUP(G81,'METRICS MDNA'!A:C,3,0)</f>
        <v>CUSTOS DOS PRODUTOS VENDIDOS</v>
      </c>
    </row>
    <row r="82" spans="1:12" ht="16.2">
      <c r="A82" s="804">
        <v>46049</v>
      </c>
      <c r="C82">
        <v>3</v>
      </c>
      <c r="D82" t="s">
        <v>1331</v>
      </c>
      <c r="E82" t="s">
        <v>758</v>
      </c>
      <c r="G82" t="s">
        <v>1330</v>
      </c>
      <c r="H82" s="598">
        <v>-283.27999999999997</v>
      </c>
      <c r="I82" t="str">
        <f t="shared" si="9"/>
        <v>janeiro 2026</v>
      </c>
      <c r="J82">
        <f t="shared" si="10"/>
        <v>2026</v>
      </c>
      <c r="K82" t="str">
        <f>VLOOKUP(G82,'METRICS MDNA'!$A$2:$B$1048576,2,0)</f>
        <v>Compra Mês</v>
      </c>
      <c r="L82" t="str">
        <f>VLOOKUP(G82,'METRICS MDNA'!A:C,3,0)</f>
        <v>CUSTOS DOS PRODUTOS VENDIDOS</v>
      </c>
    </row>
    <row r="83" spans="1:12" ht="16.2">
      <c r="A83" s="804">
        <v>46049</v>
      </c>
      <c r="C83">
        <v>2</v>
      </c>
      <c r="D83" t="s">
        <v>1333</v>
      </c>
      <c r="E83" t="s">
        <v>758</v>
      </c>
      <c r="G83" t="s">
        <v>633</v>
      </c>
      <c r="H83" s="598">
        <v>-387.55</v>
      </c>
      <c r="I83" t="str">
        <f t="shared" si="9"/>
        <v>janeiro 2026</v>
      </c>
      <c r="J83">
        <f t="shared" si="10"/>
        <v>2026</v>
      </c>
      <c r="K83" t="str">
        <f>VLOOKUP(G83,'METRICS MDNA'!$A$2:$B$1048576,2,0)</f>
        <v>Compra Mês</v>
      </c>
      <c r="L83" t="str">
        <f>VLOOKUP(G83,'METRICS MDNA'!A:C,3,0)</f>
        <v>CUSTOS DOS PRODUTOS VENDIDOS</v>
      </c>
    </row>
    <row r="84" spans="1:12" ht="16.2">
      <c r="A84" s="804">
        <v>46049</v>
      </c>
      <c r="C84">
        <v>2</v>
      </c>
      <c r="D84" t="s">
        <v>1337</v>
      </c>
      <c r="E84" t="s">
        <v>758</v>
      </c>
      <c r="G84" t="s">
        <v>633</v>
      </c>
      <c r="H84" s="598">
        <v>-230.32</v>
      </c>
      <c r="I84" t="str">
        <f t="shared" si="9"/>
        <v>janeiro 2026</v>
      </c>
      <c r="J84">
        <f t="shared" si="10"/>
        <v>2026</v>
      </c>
      <c r="K84" t="str">
        <f>VLOOKUP(G84,'METRICS MDNA'!$A$2:$B$1048576,2,0)</f>
        <v>Compra Mês</v>
      </c>
      <c r="L84" t="str">
        <f>VLOOKUP(G84,'METRICS MDNA'!A:C,3,0)</f>
        <v>CUSTOS DOS PRODUTOS VENDIDOS</v>
      </c>
    </row>
    <row r="85" spans="1:12" ht="16.2">
      <c r="A85" s="804">
        <v>46049</v>
      </c>
      <c r="C85">
        <v>2</v>
      </c>
      <c r="D85" t="s">
        <v>1339</v>
      </c>
      <c r="E85" t="s">
        <v>758</v>
      </c>
      <c r="G85" t="s">
        <v>633</v>
      </c>
      <c r="H85" s="598">
        <v>-309.87</v>
      </c>
      <c r="I85" t="str">
        <f t="shared" si="9"/>
        <v>janeiro 2026</v>
      </c>
      <c r="J85">
        <f t="shared" si="10"/>
        <v>2026</v>
      </c>
      <c r="K85" t="str">
        <f>VLOOKUP(G85,'METRICS MDNA'!$A$2:$B$1048576,2,0)</f>
        <v>Compra Mês</v>
      </c>
      <c r="L85" t="str">
        <f>VLOOKUP(G85,'METRICS MDNA'!A:C,3,0)</f>
        <v>CUSTOS DOS PRODUTOS VENDIDOS</v>
      </c>
    </row>
    <row r="86" spans="1:12" ht="16.2">
      <c r="A86" s="804">
        <v>46049</v>
      </c>
      <c r="C86">
        <v>2</v>
      </c>
      <c r="D86" t="s">
        <v>1341</v>
      </c>
      <c r="E86" t="s">
        <v>758</v>
      </c>
      <c r="G86" t="s">
        <v>633</v>
      </c>
      <c r="H86" s="598">
        <v>-341.31</v>
      </c>
      <c r="I86" t="str">
        <f t="shared" si="9"/>
        <v>janeiro 2026</v>
      </c>
      <c r="J86">
        <f t="shared" si="10"/>
        <v>2026</v>
      </c>
      <c r="K86" t="str">
        <f>VLOOKUP(G86,'METRICS MDNA'!$A$2:$B$1048576,2,0)</f>
        <v>Compra Mês</v>
      </c>
      <c r="L86" t="str">
        <f>VLOOKUP(G86,'METRICS MDNA'!A:C,3,0)</f>
        <v>CUSTOS DOS PRODUTOS VENDIDOS</v>
      </c>
    </row>
    <row r="87" spans="1:12" ht="16.2">
      <c r="A87" s="804">
        <v>46049</v>
      </c>
      <c r="C87">
        <v>6</v>
      </c>
      <c r="D87" t="s">
        <v>1259</v>
      </c>
      <c r="E87" t="s">
        <v>758</v>
      </c>
      <c r="G87" t="s">
        <v>633</v>
      </c>
      <c r="H87" s="598">
        <v>-413.45</v>
      </c>
      <c r="I87" t="str">
        <f t="shared" si="9"/>
        <v>janeiro 2026</v>
      </c>
      <c r="J87">
        <f t="shared" si="10"/>
        <v>2026</v>
      </c>
      <c r="K87" t="str">
        <f>VLOOKUP(G87,'METRICS MDNA'!$A$2:$B$1048576,2,0)</f>
        <v>Compra Mês</v>
      </c>
      <c r="L87" t="str">
        <f>VLOOKUP(G87,'METRICS MDNA'!A:C,3,0)</f>
        <v>CUSTOS DOS PRODUTOS VENDIDOS</v>
      </c>
    </row>
    <row r="88" spans="1:12" ht="16.2">
      <c r="A88" s="804">
        <v>46049</v>
      </c>
      <c r="C88">
        <v>3</v>
      </c>
      <c r="D88" t="s">
        <v>1261</v>
      </c>
      <c r="E88" t="s">
        <v>758</v>
      </c>
      <c r="G88" t="s">
        <v>633</v>
      </c>
      <c r="H88" s="598">
        <v>-307.13</v>
      </c>
      <c r="I88" t="str">
        <f t="shared" si="9"/>
        <v>janeiro 2026</v>
      </c>
      <c r="J88">
        <f t="shared" si="10"/>
        <v>2026</v>
      </c>
      <c r="K88" t="str">
        <f>VLOOKUP(G88,'METRICS MDNA'!$A$2:$B$1048576,2,0)</f>
        <v>Compra Mês</v>
      </c>
      <c r="L88" t="str">
        <f>VLOOKUP(G88,'METRICS MDNA'!A:C,3,0)</f>
        <v>CUSTOS DOS PRODUTOS VENDIDOS</v>
      </c>
    </row>
    <row r="89" spans="1:12" ht="16.2">
      <c r="A89" s="804">
        <v>46049</v>
      </c>
      <c r="C89">
        <v>2</v>
      </c>
      <c r="D89" t="s">
        <v>1343</v>
      </c>
      <c r="E89" t="s">
        <v>758</v>
      </c>
      <c r="G89" t="s">
        <v>633</v>
      </c>
      <c r="H89" s="598">
        <v>-591.04</v>
      </c>
      <c r="I89" t="str">
        <f t="shared" si="9"/>
        <v>janeiro 2026</v>
      </c>
      <c r="J89">
        <f t="shared" si="10"/>
        <v>2026</v>
      </c>
      <c r="K89" t="str">
        <f>VLOOKUP(G89,'METRICS MDNA'!$A$2:$B$1048576,2,0)</f>
        <v>Compra Mês</v>
      </c>
      <c r="L89" t="str">
        <f>VLOOKUP(G89,'METRICS MDNA'!A:C,3,0)</f>
        <v>CUSTOS DOS PRODUTOS VENDIDOS</v>
      </c>
    </row>
    <row r="90" spans="1:12" ht="16.2">
      <c r="A90" s="804">
        <v>46049</v>
      </c>
      <c r="C90">
        <v>6</v>
      </c>
      <c r="D90" t="s">
        <v>1269</v>
      </c>
      <c r="E90" t="s">
        <v>758</v>
      </c>
      <c r="G90" t="s">
        <v>633</v>
      </c>
      <c r="H90" s="598">
        <v>-718.68</v>
      </c>
      <c r="I90" t="str">
        <f t="shared" si="9"/>
        <v>janeiro 2026</v>
      </c>
      <c r="J90">
        <f t="shared" si="10"/>
        <v>2026</v>
      </c>
      <c r="K90" t="str">
        <f>VLOOKUP(G90,'METRICS MDNA'!$A$2:$B$1048576,2,0)</f>
        <v>Compra Mês</v>
      </c>
      <c r="L90" t="str">
        <f>VLOOKUP(G90,'METRICS MDNA'!A:C,3,0)</f>
        <v>CUSTOS DOS PRODUTOS VENDIDOS</v>
      </c>
    </row>
    <row r="91" spans="1:12" ht="16.2">
      <c r="A91" s="804">
        <v>46049</v>
      </c>
      <c r="C91">
        <v>2</v>
      </c>
      <c r="D91" t="s">
        <v>1345</v>
      </c>
      <c r="E91" t="s">
        <v>758</v>
      </c>
      <c r="G91" t="s">
        <v>633</v>
      </c>
      <c r="H91" s="598">
        <v>-581.79999999999995</v>
      </c>
      <c r="I91" t="str">
        <f t="shared" si="9"/>
        <v>janeiro 2026</v>
      </c>
      <c r="J91">
        <f t="shared" si="10"/>
        <v>2026</v>
      </c>
      <c r="K91" t="str">
        <f>VLOOKUP(G91,'METRICS MDNA'!$A$2:$B$1048576,2,0)</f>
        <v>Compra Mês</v>
      </c>
      <c r="L91" t="str">
        <f>VLOOKUP(G91,'METRICS MDNA'!A:C,3,0)</f>
        <v>CUSTOS DOS PRODUTOS VENDIDOS</v>
      </c>
    </row>
    <row r="92" spans="1:12" ht="16.2">
      <c r="A92" s="804">
        <v>46049</v>
      </c>
      <c r="C92">
        <v>3</v>
      </c>
      <c r="D92" t="s">
        <v>1275</v>
      </c>
      <c r="E92" t="s">
        <v>758</v>
      </c>
      <c r="G92" t="s">
        <v>633</v>
      </c>
      <c r="H92" s="598">
        <v>-414.84</v>
      </c>
      <c r="I92" t="str">
        <f t="shared" si="9"/>
        <v>janeiro 2026</v>
      </c>
      <c r="J92">
        <f t="shared" si="10"/>
        <v>2026</v>
      </c>
      <c r="K92" t="str">
        <f>VLOOKUP(G92,'METRICS MDNA'!$A$2:$B$1048576,2,0)</f>
        <v>Compra Mês</v>
      </c>
      <c r="L92" t="str">
        <f>VLOOKUP(G92,'METRICS MDNA'!A:C,3,0)</f>
        <v>CUSTOS DOS PRODUTOS VENDIDOS</v>
      </c>
    </row>
    <row r="93" spans="1:12" ht="16.2">
      <c r="A93" s="804">
        <v>46049</v>
      </c>
      <c r="C93">
        <v>2</v>
      </c>
      <c r="D93" t="s">
        <v>1347</v>
      </c>
      <c r="E93" t="s">
        <v>758</v>
      </c>
      <c r="G93" t="s">
        <v>633</v>
      </c>
      <c r="H93" s="598">
        <v>-406.05</v>
      </c>
      <c r="I93" t="str">
        <f t="shared" si="9"/>
        <v>janeiro 2026</v>
      </c>
      <c r="J93">
        <f t="shared" si="10"/>
        <v>2026</v>
      </c>
      <c r="K93" t="str">
        <f>VLOOKUP(G93,'METRICS MDNA'!$A$2:$B$1048576,2,0)</f>
        <v>Compra Mês</v>
      </c>
      <c r="L93" t="str">
        <f>VLOOKUP(G93,'METRICS MDNA'!A:C,3,0)</f>
        <v>CUSTOS DOS PRODUTOS VENDIDOS</v>
      </c>
    </row>
    <row r="94" spans="1:12" ht="16.2">
      <c r="A94" s="804">
        <v>46049</v>
      </c>
      <c r="C94">
        <v>1</v>
      </c>
      <c r="D94" t="s">
        <v>1349</v>
      </c>
      <c r="E94" t="s">
        <v>758</v>
      </c>
      <c r="G94" t="s">
        <v>633</v>
      </c>
      <c r="H94" s="598">
        <v>-221.53</v>
      </c>
      <c r="I94" t="str">
        <f t="shared" si="9"/>
        <v>janeiro 2026</v>
      </c>
      <c r="J94">
        <f t="shared" si="10"/>
        <v>2026</v>
      </c>
      <c r="K94" t="str">
        <f>VLOOKUP(G94,'METRICS MDNA'!$A$2:$B$1048576,2,0)</f>
        <v>Compra Mês</v>
      </c>
      <c r="L94" t="str">
        <f>VLOOKUP(G94,'METRICS MDNA'!A:C,3,0)</f>
        <v>CUSTOS DOS PRODUTOS VENDIDOS</v>
      </c>
    </row>
    <row r="95" spans="1:12" ht="16.2">
      <c r="A95" s="804">
        <v>46049</v>
      </c>
      <c r="C95">
        <v>3</v>
      </c>
      <c r="D95" t="s">
        <v>1351</v>
      </c>
      <c r="E95" t="s">
        <v>758</v>
      </c>
      <c r="G95" t="s">
        <v>633</v>
      </c>
      <c r="H95" s="598">
        <v>-373.22</v>
      </c>
      <c r="I95" t="str">
        <f t="shared" si="9"/>
        <v>janeiro 2026</v>
      </c>
      <c r="J95">
        <f t="shared" si="10"/>
        <v>2026</v>
      </c>
      <c r="K95" t="str">
        <f>VLOOKUP(G95,'METRICS MDNA'!$A$2:$B$1048576,2,0)</f>
        <v>Compra Mês</v>
      </c>
      <c r="L95" t="str">
        <f>VLOOKUP(G95,'METRICS MDNA'!A:C,3,0)</f>
        <v>CUSTOS DOS PRODUTOS VENDIDOS</v>
      </c>
    </row>
    <row r="96" spans="1:12" ht="16.2">
      <c r="A96" s="804">
        <v>46049</v>
      </c>
      <c r="C96">
        <v>2</v>
      </c>
      <c r="D96" t="s">
        <v>1353</v>
      </c>
      <c r="E96" t="s">
        <v>758</v>
      </c>
      <c r="G96" t="s">
        <v>633</v>
      </c>
      <c r="H96" s="598">
        <v>-609.54</v>
      </c>
      <c r="I96" t="str">
        <f t="shared" si="9"/>
        <v>janeiro 2026</v>
      </c>
      <c r="J96">
        <f t="shared" si="10"/>
        <v>2026</v>
      </c>
      <c r="K96" t="str">
        <f>VLOOKUP(G96,'METRICS MDNA'!$A$2:$B$1048576,2,0)</f>
        <v>Compra Mês</v>
      </c>
      <c r="L96" t="str">
        <f>VLOOKUP(G96,'METRICS MDNA'!A:C,3,0)</f>
        <v>CUSTOS DOS PRODUTOS VENDIDOS</v>
      </c>
    </row>
    <row r="97" spans="1:12" ht="16.2">
      <c r="A97" s="804">
        <v>46049</v>
      </c>
      <c r="C97">
        <v>1</v>
      </c>
      <c r="D97" t="s">
        <v>1355</v>
      </c>
      <c r="E97" t="s">
        <v>758</v>
      </c>
      <c r="G97" t="s">
        <v>633</v>
      </c>
      <c r="H97" s="598">
        <v>-203.65</v>
      </c>
      <c r="I97" t="str">
        <f t="shared" si="9"/>
        <v>janeiro 2026</v>
      </c>
      <c r="J97">
        <f t="shared" si="10"/>
        <v>2026</v>
      </c>
      <c r="K97" t="str">
        <f>VLOOKUP(G97,'METRICS MDNA'!$A$2:$B$1048576,2,0)</f>
        <v>Compra Mês</v>
      </c>
      <c r="L97" t="str">
        <f>VLOOKUP(G97,'METRICS MDNA'!A:C,3,0)</f>
        <v>CUSTOS DOS PRODUTOS VENDIDOS</v>
      </c>
    </row>
    <row r="98" spans="1:12" ht="16.2">
      <c r="A98" s="804">
        <v>46049</v>
      </c>
      <c r="C98">
        <v>1</v>
      </c>
      <c r="D98" t="s">
        <v>1357</v>
      </c>
      <c r="E98" t="s">
        <v>758</v>
      </c>
      <c r="G98" t="s">
        <v>633</v>
      </c>
      <c r="H98" s="598">
        <v>-482.09</v>
      </c>
      <c r="I98" t="str">
        <f t="shared" si="9"/>
        <v>janeiro 2026</v>
      </c>
      <c r="J98">
        <f t="shared" si="10"/>
        <v>2026</v>
      </c>
      <c r="K98" t="str">
        <f>VLOOKUP(G98,'METRICS MDNA'!$A$2:$B$1048576,2,0)</f>
        <v>Compra Mês</v>
      </c>
      <c r="L98" t="str">
        <f>VLOOKUP(G98,'METRICS MDNA'!A:C,3,0)</f>
        <v>CUSTOS DOS PRODUTOS VENDIDOS</v>
      </c>
    </row>
    <row r="99" spans="1:12" ht="16.2">
      <c r="A99" s="804">
        <v>46049</v>
      </c>
      <c r="C99">
        <v>2</v>
      </c>
      <c r="D99" t="s">
        <v>1359</v>
      </c>
      <c r="E99" t="s">
        <v>758</v>
      </c>
      <c r="G99" t="s">
        <v>633</v>
      </c>
      <c r="H99" s="598">
        <v>-457.86</v>
      </c>
      <c r="I99" t="str">
        <f t="shared" si="9"/>
        <v>janeiro 2026</v>
      </c>
      <c r="J99">
        <f t="shared" si="10"/>
        <v>2026</v>
      </c>
      <c r="K99" t="str">
        <f>VLOOKUP(G99,'METRICS MDNA'!$A$2:$B$1048576,2,0)</f>
        <v>Compra Mês</v>
      </c>
      <c r="L99" t="str">
        <f>VLOOKUP(G99,'METRICS MDNA'!A:C,3,0)</f>
        <v>CUSTOS DOS PRODUTOS VENDIDOS</v>
      </c>
    </row>
    <row r="100" spans="1:12" ht="16.2">
      <c r="A100" s="804">
        <v>46049</v>
      </c>
      <c r="C100">
        <v>2</v>
      </c>
      <c r="D100" t="s">
        <v>1361</v>
      </c>
      <c r="E100" t="s">
        <v>758</v>
      </c>
      <c r="G100" s="517" t="s">
        <v>633</v>
      </c>
      <c r="H100" s="598">
        <v>-174.82</v>
      </c>
      <c r="I100" t="str">
        <f t="shared" si="9"/>
        <v>janeiro 2026</v>
      </c>
      <c r="J100">
        <f t="shared" si="10"/>
        <v>2026</v>
      </c>
      <c r="K100" t="str">
        <f>VLOOKUP(G100,'METRICS MDNA'!$A$2:$B$1048576,2,0)</f>
        <v>Compra Mês</v>
      </c>
      <c r="L100" t="str">
        <f>VLOOKUP(G100,'METRICS MDNA'!A:C,3,0)</f>
        <v>CUSTOS DOS PRODUTOS VENDIDOS</v>
      </c>
    </row>
    <row r="101" spans="1:12" ht="16.2">
      <c r="A101" s="804">
        <v>46049</v>
      </c>
      <c r="C101">
        <v>2</v>
      </c>
      <c r="D101" t="s">
        <v>1363</v>
      </c>
      <c r="E101" t="s">
        <v>758</v>
      </c>
      <c r="G101" t="s">
        <v>633</v>
      </c>
      <c r="H101" s="598">
        <v>-134.13</v>
      </c>
      <c r="I101" t="str">
        <f t="shared" si="9"/>
        <v>janeiro 2026</v>
      </c>
      <c r="J101">
        <f t="shared" si="10"/>
        <v>2026</v>
      </c>
      <c r="K101" t="str">
        <f>VLOOKUP(G101,'METRICS MDNA'!$A$2:$B$1048576,2,0)</f>
        <v>Compra Mês</v>
      </c>
      <c r="L101" t="str">
        <f>VLOOKUP(G101,'METRICS MDNA'!A:C,3,0)</f>
        <v>CUSTOS DOS PRODUTOS VENDIDOS</v>
      </c>
    </row>
    <row r="102" spans="1:12" ht="16.2">
      <c r="A102" s="804">
        <v>46049</v>
      </c>
      <c r="C102">
        <v>3</v>
      </c>
      <c r="D102" t="s">
        <v>1365</v>
      </c>
      <c r="E102" t="s">
        <v>758</v>
      </c>
      <c r="G102" t="s">
        <v>633</v>
      </c>
      <c r="H102" s="598">
        <v>-220.6</v>
      </c>
      <c r="I102" t="str">
        <f t="shared" si="9"/>
        <v>janeiro 2026</v>
      </c>
      <c r="J102">
        <f t="shared" si="10"/>
        <v>2026</v>
      </c>
      <c r="K102" t="str">
        <f>VLOOKUP(G102,'METRICS MDNA'!$A$2:$B$1048576,2,0)</f>
        <v>Compra Mês</v>
      </c>
      <c r="L102" t="str">
        <f>VLOOKUP(G102,'METRICS MDNA'!A:C,3,0)</f>
        <v>CUSTOS DOS PRODUTOS VENDIDOS</v>
      </c>
    </row>
    <row r="103" spans="1:12" ht="16.2">
      <c r="A103" s="804">
        <v>46049</v>
      </c>
      <c r="C103">
        <v>2</v>
      </c>
      <c r="D103" t="s">
        <v>1367</v>
      </c>
      <c r="E103" t="s">
        <v>758</v>
      </c>
      <c r="G103" t="s">
        <v>633</v>
      </c>
      <c r="H103" s="598">
        <v>-189.62</v>
      </c>
      <c r="I103" t="str">
        <f t="shared" si="9"/>
        <v>janeiro 2026</v>
      </c>
      <c r="J103">
        <f t="shared" si="10"/>
        <v>2026</v>
      </c>
      <c r="K103" t="str">
        <f>VLOOKUP(G103,'METRICS MDNA'!$A$2:$B$1048576,2,0)</f>
        <v>Compra Mês</v>
      </c>
      <c r="L103" t="str">
        <f>VLOOKUP(G103,'METRICS MDNA'!A:C,3,0)</f>
        <v>CUSTOS DOS PRODUTOS VENDIDOS</v>
      </c>
    </row>
    <row r="104" spans="1:12" ht="16.2">
      <c r="A104" s="804">
        <v>46050</v>
      </c>
      <c r="C104">
        <v>1.2</v>
      </c>
      <c r="D104" t="s">
        <v>1370</v>
      </c>
      <c r="E104" t="s">
        <v>1369</v>
      </c>
      <c r="G104" t="s">
        <v>1190</v>
      </c>
      <c r="H104" s="598">
        <v>-618</v>
      </c>
      <c r="I104" t="str">
        <f t="shared" si="9"/>
        <v>janeiro 2026</v>
      </c>
      <c r="J104">
        <f t="shared" si="10"/>
        <v>2026</v>
      </c>
      <c r="K104" t="str">
        <f>VLOOKUP(G104,'METRICS MDNA'!$A$2:$B$1048576,2,0)</f>
        <v>Compra Mês</v>
      </c>
      <c r="L104" t="str">
        <f>VLOOKUP(G104,'METRICS MDNA'!A:C,3,0)</f>
        <v>CUSTOS DOS PRODUTOS VENDIDOS</v>
      </c>
    </row>
    <row r="105" spans="1:12" ht="16.2">
      <c r="A105" s="804">
        <v>46050</v>
      </c>
      <c r="C105">
        <v>9</v>
      </c>
      <c r="D105" t="s">
        <v>1372</v>
      </c>
      <c r="E105" t="s">
        <v>694</v>
      </c>
      <c r="G105" t="s">
        <v>633</v>
      </c>
      <c r="H105" s="598">
        <v>-328.8</v>
      </c>
      <c r="I105" t="str">
        <f t="shared" si="9"/>
        <v>janeiro 2026</v>
      </c>
      <c r="J105">
        <f t="shared" si="10"/>
        <v>2026</v>
      </c>
      <c r="K105" t="str">
        <f>VLOOKUP(G105,'METRICS MDNA'!$A$2:$B$1048576,2,0)</f>
        <v>Compra Mês</v>
      </c>
      <c r="L105" t="str">
        <f>VLOOKUP(G105,'METRICS MDNA'!A:C,3,0)</f>
        <v>CUSTOS DOS PRODUTOS VENDIDOS</v>
      </c>
    </row>
    <row r="106" spans="1:12" ht="16.2">
      <c r="A106" s="804">
        <v>46050</v>
      </c>
      <c r="C106">
        <v>4.5</v>
      </c>
      <c r="D106" t="s">
        <v>1376</v>
      </c>
      <c r="E106" t="s">
        <v>694</v>
      </c>
      <c r="G106" t="s">
        <v>633</v>
      </c>
      <c r="H106" s="598">
        <v>-446.58</v>
      </c>
      <c r="I106" t="str">
        <f t="shared" si="9"/>
        <v>janeiro 2026</v>
      </c>
      <c r="J106">
        <f t="shared" si="10"/>
        <v>2026</v>
      </c>
      <c r="K106" t="str">
        <f>VLOOKUP(G106,'METRICS MDNA'!$A$2:$B$1048576,2,0)</f>
        <v>Compra Mês</v>
      </c>
      <c r="L106" t="str">
        <f>VLOOKUP(G106,'METRICS MDNA'!A:C,3,0)</f>
        <v>CUSTOS DOS PRODUTOS VENDIDOS</v>
      </c>
    </row>
    <row r="107" spans="1:12" ht="16.2">
      <c r="A107" s="804">
        <v>46050</v>
      </c>
      <c r="C107">
        <v>2</v>
      </c>
      <c r="D107" t="s">
        <v>1378</v>
      </c>
      <c r="E107" t="s">
        <v>694</v>
      </c>
      <c r="G107" t="s">
        <v>1382</v>
      </c>
      <c r="H107" s="598">
        <v>-58.14</v>
      </c>
      <c r="I107" t="str">
        <f t="shared" si="9"/>
        <v>janeiro 2026</v>
      </c>
      <c r="J107">
        <f t="shared" si="10"/>
        <v>2026</v>
      </c>
      <c r="K107" t="str">
        <f>VLOOKUP(G107,'METRICS MDNA'!$A$2:$B$1048576,2,0)</f>
        <v>Compra Mês</v>
      </c>
      <c r="L107" t="str">
        <f>VLOOKUP(G107,'METRICS MDNA'!A:C,3,0)</f>
        <v>CUSTOS DOS PRODUTOS VENDIDOS</v>
      </c>
    </row>
    <row r="108" spans="1:12" ht="16.2">
      <c r="A108" s="804">
        <v>46050</v>
      </c>
      <c r="C108">
        <v>1.5</v>
      </c>
      <c r="D108" t="s">
        <v>1383</v>
      </c>
      <c r="E108" t="s">
        <v>694</v>
      </c>
      <c r="G108" t="s">
        <v>1382</v>
      </c>
      <c r="H108" s="598">
        <v>-123.62</v>
      </c>
      <c r="I108" t="str">
        <f t="shared" si="9"/>
        <v>janeiro 2026</v>
      </c>
      <c r="J108">
        <f t="shared" si="10"/>
        <v>2026</v>
      </c>
      <c r="K108" t="str">
        <f>VLOOKUP(G108,'METRICS MDNA'!$A$2:$B$1048576,2,0)</f>
        <v>Compra Mês</v>
      </c>
      <c r="L108" t="str">
        <f>VLOOKUP(G108,'METRICS MDNA'!A:C,3,0)</f>
        <v>CUSTOS DOS PRODUTOS VENDIDOS</v>
      </c>
    </row>
    <row r="109" spans="1:12" ht="16.2">
      <c r="A109" s="804">
        <v>46050</v>
      </c>
      <c r="C109">
        <v>4.5</v>
      </c>
      <c r="D109" t="s">
        <v>1387</v>
      </c>
      <c r="E109" t="s">
        <v>694</v>
      </c>
      <c r="G109" t="s">
        <v>1382</v>
      </c>
      <c r="H109" s="598">
        <v>-137.52000000000001</v>
      </c>
      <c r="I109" t="str">
        <f t="shared" si="9"/>
        <v>janeiro 2026</v>
      </c>
      <c r="J109">
        <f t="shared" si="10"/>
        <v>2026</v>
      </c>
      <c r="K109" t="str">
        <f>VLOOKUP(G109,'METRICS MDNA'!$A$2:$B$1048576,2,0)</f>
        <v>Compra Mês</v>
      </c>
      <c r="L109" t="str">
        <f>VLOOKUP(G109,'METRICS MDNA'!A:C,3,0)</f>
        <v>CUSTOS DOS PRODUTOS VENDIDOS</v>
      </c>
    </row>
    <row r="110" spans="1:12" ht="16.2">
      <c r="A110" s="804">
        <v>46050</v>
      </c>
      <c r="C110">
        <v>2</v>
      </c>
      <c r="D110" t="s">
        <v>1389</v>
      </c>
      <c r="E110" t="s">
        <v>694</v>
      </c>
      <c r="G110" t="s">
        <v>1224</v>
      </c>
      <c r="H110" s="598">
        <v>-140.13999999999999</v>
      </c>
      <c r="I110" t="str">
        <f t="shared" si="9"/>
        <v>janeiro 2026</v>
      </c>
      <c r="J110">
        <f t="shared" si="10"/>
        <v>2026</v>
      </c>
      <c r="K110" t="str">
        <f>VLOOKUP(G110,'METRICS MDNA'!$A$2:$B$1048576,2,0)</f>
        <v>Compra Mês</v>
      </c>
      <c r="L110" t="str">
        <f>VLOOKUP(G110,'METRICS MDNA'!A:C,3,0)</f>
        <v>CUSTOS DOS PRODUTOS VENDIDOS</v>
      </c>
    </row>
    <row r="111" spans="1:12" ht="16.2">
      <c r="A111" s="804">
        <v>46051</v>
      </c>
      <c r="C111">
        <v>3.6819999999999999</v>
      </c>
      <c r="D111" t="s">
        <v>1393</v>
      </c>
      <c r="E111" t="s">
        <v>701</v>
      </c>
      <c r="G111" t="s">
        <v>1183</v>
      </c>
      <c r="H111" s="598">
        <v>-1030.96</v>
      </c>
      <c r="I111" t="str">
        <f t="shared" si="9"/>
        <v>janeiro 2026</v>
      </c>
      <c r="J111">
        <f t="shared" si="10"/>
        <v>2026</v>
      </c>
      <c r="K111" t="str">
        <f>VLOOKUP(G111,'METRICS MDNA'!$A$2:$B$1048576,2,0)</f>
        <v>Compra Mês</v>
      </c>
      <c r="L111" t="str">
        <f>VLOOKUP(G111,'METRICS MDNA'!A:C,3,0)</f>
        <v>CUSTOS DOS PRODUTOS VENDIDOS</v>
      </c>
    </row>
    <row r="112" spans="1:12" ht="16.2">
      <c r="A112" s="804">
        <v>46051</v>
      </c>
      <c r="C112">
        <v>1</v>
      </c>
      <c r="D112" t="s">
        <v>1395</v>
      </c>
      <c r="E112" t="s">
        <v>701</v>
      </c>
      <c r="G112" t="s">
        <v>633</v>
      </c>
      <c r="H112" s="598">
        <v>-150</v>
      </c>
      <c r="I112" t="str">
        <f t="shared" si="9"/>
        <v>janeiro 2026</v>
      </c>
      <c r="J112">
        <f t="shared" si="10"/>
        <v>2026</v>
      </c>
      <c r="K112" t="str">
        <f>VLOOKUP(G112,'METRICS MDNA'!$A$2:$B$1048576,2,0)</f>
        <v>Compra Mês</v>
      </c>
      <c r="L112" t="str">
        <f>VLOOKUP(G112,'METRICS MDNA'!A:C,3,0)</f>
        <v>CUSTOS DOS PRODUTOS VENDIDOS</v>
      </c>
    </row>
    <row r="113" spans="1:12" ht="16.2">
      <c r="A113" s="804">
        <v>46051</v>
      </c>
      <c r="C113">
        <v>0.16</v>
      </c>
      <c r="D113" t="s">
        <v>1198</v>
      </c>
      <c r="E113" t="s">
        <v>701</v>
      </c>
      <c r="G113" t="s">
        <v>1204</v>
      </c>
      <c r="H113" s="598">
        <v>-170</v>
      </c>
      <c r="I113" t="str">
        <f t="shared" si="9"/>
        <v>janeiro 2026</v>
      </c>
      <c r="J113">
        <f t="shared" si="10"/>
        <v>2026</v>
      </c>
      <c r="K113" t="str">
        <f>VLOOKUP(G113,'METRICS MDNA'!$A$2:$B$1048576,2,0)</f>
        <v>Compra Mês</v>
      </c>
      <c r="L113" t="str">
        <f>VLOOKUP(G113,'METRICS MDNA'!A:C,3,0)</f>
        <v>CUSTOS DOS PRODUTOS VENDIDOS</v>
      </c>
    </row>
    <row r="114" spans="1:12" ht="16.2">
      <c r="A114" s="804">
        <v>46051</v>
      </c>
      <c r="C114">
        <v>2.1</v>
      </c>
      <c r="D114" t="s">
        <v>1399</v>
      </c>
      <c r="E114" t="s">
        <v>701</v>
      </c>
      <c r="G114" t="s">
        <v>1183</v>
      </c>
      <c r="H114" s="598">
        <v>-189</v>
      </c>
      <c r="I114" t="str">
        <f t="shared" si="9"/>
        <v>janeiro 2026</v>
      </c>
      <c r="J114">
        <f t="shared" si="10"/>
        <v>2026</v>
      </c>
      <c r="K114" t="str">
        <f>VLOOKUP(G114,'METRICS MDNA'!$A$2:$B$1048576,2,0)</f>
        <v>Compra Mês</v>
      </c>
      <c r="L114" t="str">
        <f>VLOOKUP(G114,'METRICS MDNA'!A:C,3,0)</f>
        <v>CUSTOS DOS PRODUTOS VENDIDOS</v>
      </c>
    </row>
    <row r="115" spans="1:12" ht="16.2">
      <c r="A115" s="804">
        <v>46052</v>
      </c>
      <c r="C115">
        <v>2.0099999999999998</v>
      </c>
      <c r="D115" t="s">
        <v>1401</v>
      </c>
      <c r="E115" t="s">
        <v>690</v>
      </c>
      <c r="G115" t="s">
        <v>1204</v>
      </c>
      <c r="H115" s="598">
        <v>-379.8</v>
      </c>
      <c r="I115" t="str">
        <f t="shared" si="9"/>
        <v>janeiro 2026</v>
      </c>
      <c r="J115">
        <f t="shared" si="10"/>
        <v>2026</v>
      </c>
      <c r="K115" t="str">
        <f>VLOOKUP(G115,'METRICS MDNA'!$A$2:$B$1048576,2,0)</f>
        <v>Compra Mês</v>
      </c>
      <c r="L115" t="str">
        <f>VLOOKUP(G115,'METRICS MDNA'!A:C,3,0)</f>
        <v>CUSTOS DOS PRODUTOS VENDIDOS</v>
      </c>
    </row>
    <row r="116" spans="1:12" ht="16.2">
      <c r="A116" s="804">
        <v>46052</v>
      </c>
      <c r="C116">
        <v>2</v>
      </c>
      <c r="D116" t="s">
        <v>1405</v>
      </c>
      <c r="E116" t="s">
        <v>690</v>
      </c>
      <c r="G116" t="s">
        <v>1204</v>
      </c>
      <c r="H116" s="598">
        <v>-825.8</v>
      </c>
      <c r="I116" t="str">
        <f t="shared" si="9"/>
        <v>janeiro 2026</v>
      </c>
      <c r="J116">
        <f t="shared" si="10"/>
        <v>2026</v>
      </c>
      <c r="K116" t="str">
        <f>VLOOKUP(G116,'METRICS MDNA'!$A$2:$B$1048576,2,0)</f>
        <v>Compra Mês</v>
      </c>
      <c r="L116" t="str">
        <f>VLOOKUP(G116,'METRICS MDNA'!A:C,3,0)</f>
        <v>CUSTOS DOS PRODUTOS VENDIDOS</v>
      </c>
    </row>
    <row r="117" spans="1:12" ht="16.2">
      <c r="A117" s="804">
        <v>46052</v>
      </c>
      <c r="C117">
        <v>2.0099999999999998</v>
      </c>
      <c r="D117" t="s">
        <v>1407</v>
      </c>
      <c r="E117" t="s">
        <v>690</v>
      </c>
      <c r="G117" t="s">
        <v>1204</v>
      </c>
      <c r="H117" s="598">
        <v>-405.8</v>
      </c>
      <c r="I117" t="str">
        <f t="shared" si="9"/>
        <v>janeiro 2026</v>
      </c>
      <c r="J117">
        <f t="shared" si="10"/>
        <v>2026</v>
      </c>
      <c r="K117" t="str">
        <f>VLOOKUP(G117,'METRICS MDNA'!$A$2:$B$1048576,2,0)</f>
        <v>Compra Mês</v>
      </c>
      <c r="L117" t="str">
        <f>VLOOKUP(G117,'METRICS MDNA'!A:C,3,0)</f>
        <v>CUSTOS DOS PRODUTOS VENDIDOS</v>
      </c>
    </row>
    <row r="118" spans="1:12" ht="16.2">
      <c r="A118" s="804">
        <v>46053</v>
      </c>
      <c r="C118">
        <v>8.7799999999999994</v>
      </c>
      <c r="D118" t="s">
        <v>1410</v>
      </c>
      <c r="E118" t="s">
        <v>685</v>
      </c>
      <c r="G118" t="s">
        <v>1197</v>
      </c>
      <c r="H118" s="598">
        <v>-812.15</v>
      </c>
      <c r="I118" t="str">
        <f t="shared" si="9"/>
        <v>janeiro 2026</v>
      </c>
      <c r="J118">
        <f t="shared" si="10"/>
        <v>2026</v>
      </c>
      <c r="K118" t="str">
        <f>VLOOKUP(G118,'METRICS MDNA'!$A$2:$B$1048576,2,0)</f>
        <v>Compra Mês</v>
      </c>
      <c r="L118" t="str">
        <f>VLOOKUP(G118,'METRICS MDNA'!A:C,3,0)</f>
        <v>CUSTOS DOS PRODUTOS VENDIDOS</v>
      </c>
    </row>
    <row r="119" spans="1:12" ht="16.2">
      <c r="A119" s="804">
        <v>46053</v>
      </c>
      <c r="C119">
        <v>10.119999999999999</v>
      </c>
      <c r="D119" t="s">
        <v>1414</v>
      </c>
      <c r="E119" t="s">
        <v>685</v>
      </c>
      <c r="G119" t="s">
        <v>1197</v>
      </c>
      <c r="H119" s="598">
        <v>-359.26</v>
      </c>
      <c r="I119" t="str">
        <f t="shared" si="9"/>
        <v>janeiro 2026</v>
      </c>
      <c r="J119">
        <f t="shared" si="10"/>
        <v>2026</v>
      </c>
      <c r="K119" t="str">
        <f>VLOOKUP(G119,'METRICS MDNA'!$A$2:$B$1048576,2,0)</f>
        <v>Compra Mês</v>
      </c>
      <c r="L119" t="str">
        <f>VLOOKUP(G119,'METRICS MDNA'!A:C,3,0)</f>
        <v>CUSTOS DOS PRODUTOS VENDIDOS</v>
      </c>
    </row>
    <row r="120" spans="1:12" ht="16.2">
      <c r="A120" s="804">
        <v>46053</v>
      </c>
      <c r="C120">
        <v>5</v>
      </c>
      <c r="D120" t="s">
        <v>1417</v>
      </c>
      <c r="E120" t="s">
        <v>685</v>
      </c>
      <c r="G120" t="s">
        <v>1197</v>
      </c>
      <c r="H120" s="598">
        <v>-99</v>
      </c>
      <c r="I120" t="str">
        <f t="shared" ref="I120:I126" si="11">TEXT(A120, "mmmm aaaa")</f>
        <v>janeiro 2026</v>
      </c>
      <c r="J120">
        <f t="shared" si="10"/>
        <v>2026</v>
      </c>
      <c r="K120" t="str">
        <f>VLOOKUP(G120,'METRICS MDNA'!$A$2:$B$1048576,2,0)</f>
        <v>Compra Mês</v>
      </c>
      <c r="L120" t="str">
        <f>VLOOKUP(G120,'METRICS MDNA'!A:C,3,0)</f>
        <v>CUSTOS DOS PRODUTOS VENDIDOS</v>
      </c>
    </row>
    <row r="121" spans="1:12" ht="16.2">
      <c r="A121" s="804">
        <v>46053</v>
      </c>
      <c r="C121">
        <v>5.49</v>
      </c>
      <c r="D121" t="s">
        <v>1419</v>
      </c>
      <c r="E121" t="s">
        <v>685</v>
      </c>
      <c r="G121" t="s">
        <v>1197</v>
      </c>
      <c r="H121" s="598">
        <v>-98.71</v>
      </c>
      <c r="I121" t="str">
        <f t="shared" si="11"/>
        <v>janeiro 2026</v>
      </c>
      <c r="J121">
        <f t="shared" si="10"/>
        <v>2026</v>
      </c>
      <c r="K121" t="str">
        <f>VLOOKUP(G121,'METRICS MDNA'!$A$2:$B$1048576,2,0)</f>
        <v>Compra Mês</v>
      </c>
      <c r="L121" t="str">
        <f>VLOOKUP(G121,'METRICS MDNA'!A:C,3,0)</f>
        <v>CUSTOS DOS PRODUTOS VENDIDOS</v>
      </c>
    </row>
    <row r="122" spans="1:12" ht="16.2">
      <c r="A122" s="804">
        <v>46053</v>
      </c>
      <c r="C122">
        <v>10.130000000000001</v>
      </c>
      <c r="D122" t="s">
        <v>1421</v>
      </c>
      <c r="E122" t="s">
        <v>685</v>
      </c>
      <c r="G122" t="s">
        <v>1197</v>
      </c>
      <c r="H122" s="598">
        <v>-60.78</v>
      </c>
      <c r="I122" t="str">
        <f t="shared" si="11"/>
        <v>janeiro 2026</v>
      </c>
      <c r="J122">
        <f t="shared" si="10"/>
        <v>2026</v>
      </c>
      <c r="K122" t="str">
        <f>VLOOKUP(G122,'METRICS MDNA'!$A$2:$B$1048576,2,0)</f>
        <v>Compra Mês</v>
      </c>
      <c r="L122" t="str">
        <f>VLOOKUP(G122,'METRICS MDNA'!A:C,3,0)</f>
        <v>CUSTOS DOS PRODUTOS VENDIDOS</v>
      </c>
    </row>
    <row r="123" spans="1:12" ht="16.2">
      <c r="A123" s="804">
        <v>46053</v>
      </c>
      <c r="C123">
        <v>5</v>
      </c>
      <c r="D123" t="s">
        <v>1423</v>
      </c>
      <c r="E123" t="s">
        <v>685</v>
      </c>
      <c r="G123" t="s">
        <v>1197</v>
      </c>
      <c r="H123" s="598">
        <v>-129.9</v>
      </c>
      <c r="I123" t="str">
        <f t="shared" si="11"/>
        <v>janeiro 2026</v>
      </c>
      <c r="J123">
        <f t="shared" si="10"/>
        <v>2026</v>
      </c>
      <c r="K123" t="str">
        <f>VLOOKUP(G123,'METRICS MDNA'!$A$2:$B$1048576,2,0)</f>
        <v>Compra Mês</v>
      </c>
      <c r="L123" t="str">
        <f>VLOOKUP(G123,'METRICS MDNA'!A:C,3,0)</f>
        <v>CUSTOS DOS PRODUTOS VENDIDOS</v>
      </c>
    </row>
    <row r="124" spans="1:12" ht="16.2">
      <c r="A124" s="804">
        <v>46053</v>
      </c>
      <c r="C124">
        <v>6.16</v>
      </c>
      <c r="D124" t="s">
        <v>1425</v>
      </c>
      <c r="E124" t="s">
        <v>685</v>
      </c>
      <c r="G124" t="s">
        <v>1237</v>
      </c>
      <c r="H124" s="598">
        <v>-221.14</v>
      </c>
      <c r="I124" t="str">
        <f t="shared" si="11"/>
        <v>janeiro 2026</v>
      </c>
      <c r="J124">
        <f t="shared" si="10"/>
        <v>2026</v>
      </c>
      <c r="K124" t="str">
        <f>VLOOKUP(G124,'METRICS MDNA'!$A$2:$B$1048576,2,0)</f>
        <v>Beneficios</v>
      </c>
      <c r="L124" t="str">
        <f>VLOOKUP(G124,'METRICS MDNA'!A:C,3,0)</f>
        <v>CUSTOS DOS PRODUTOS VENDIDOS</v>
      </c>
    </row>
    <row r="125" spans="1:12" ht="16.2">
      <c r="A125" s="804">
        <v>46053</v>
      </c>
      <c r="C125">
        <v>6.18</v>
      </c>
      <c r="D125" t="s">
        <v>1427</v>
      </c>
      <c r="E125" t="s">
        <v>685</v>
      </c>
      <c r="G125" t="s">
        <v>1237</v>
      </c>
      <c r="H125" s="598">
        <v>-110.62</v>
      </c>
      <c r="I125" t="str">
        <f t="shared" si="11"/>
        <v>janeiro 2026</v>
      </c>
      <c r="J125">
        <f t="shared" si="10"/>
        <v>2026</v>
      </c>
      <c r="K125" t="str">
        <f>VLOOKUP(G125,'METRICS MDNA'!$A$2:$B$1048576,2,0)</f>
        <v>Beneficios</v>
      </c>
      <c r="L125" t="str">
        <f>VLOOKUP(G125,'METRICS MDNA'!A:C,3,0)</f>
        <v>CUSTOS DOS PRODUTOS VENDIDOS</v>
      </c>
    </row>
    <row r="126" spans="1:12" ht="16.2">
      <c r="A126" s="804">
        <v>46053</v>
      </c>
      <c r="C126">
        <v>6.02</v>
      </c>
      <c r="D126" t="s">
        <v>1429</v>
      </c>
      <c r="E126" t="s">
        <v>685</v>
      </c>
      <c r="G126" t="s">
        <v>1237</v>
      </c>
      <c r="H126" s="598">
        <v>-137.86000000000001</v>
      </c>
      <c r="I126" t="str">
        <f t="shared" si="11"/>
        <v>janeiro 2026</v>
      </c>
      <c r="J126">
        <f t="shared" si="10"/>
        <v>2026</v>
      </c>
      <c r="K126" t="str">
        <f>VLOOKUP(G126,'METRICS MDNA'!$A$2:$B$1048576,2,0)</f>
        <v>Beneficios</v>
      </c>
      <c r="L126" t="str">
        <f>VLOOKUP(G126,'METRICS MDNA'!A:C,3,0)</f>
        <v>CUSTOS DOS PRODUTOS VENDIDOS</v>
      </c>
    </row>
    <row r="127" spans="1:12" ht="16.2">
      <c r="A127" s="813" t="s">
        <v>680</v>
      </c>
      <c r="D127" t="s">
        <v>1431</v>
      </c>
      <c r="E127" t="s">
        <v>697</v>
      </c>
      <c r="G127" t="s">
        <v>666</v>
      </c>
      <c r="H127" s="598">
        <v>-2476.09</v>
      </c>
      <c r="I127" t="str">
        <f t="shared" ref="I127:I135" si="12">TEXT(A127, "mmmm aaaa")</f>
        <v>janeiro 2026</v>
      </c>
      <c r="J127">
        <f t="shared" ref="J127:J135" si="13">YEAR(A127)</f>
        <v>2026</v>
      </c>
      <c r="K127" t="str">
        <f>VLOOKUP(G127,'METRICS MDNA'!$A$2:$B$1048576,2,0)</f>
        <v>Energia Elétrica</v>
      </c>
      <c r="L127" t="str">
        <f>VLOOKUP(G127,'METRICS MDNA'!A:C,3,0)</f>
        <v>UTILIDADES/ CONSUMO</v>
      </c>
    </row>
    <row r="128" spans="1:12" ht="16.2">
      <c r="A128" s="813" t="s">
        <v>680</v>
      </c>
      <c r="D128" t="s">
        <v>756</v>
      </c>
      <c r="E128" t="s">
        <v>1438</v>
      </c>
      <c r="G128" t="s">
        <v>635</v>
      </c>
      <c r="H128" s="598">
        <v>-2339.06</v>
      </c>
      <c r="I128" t="str">
        <f t="shared" si="12"/>
        <v>janeiro 2026</v>
      </c>
      <c r="J128">
        <f t="shared" si="13"/>
        <v>2026</v>
      </c>
      <c r="K128" t="str">
        <f>VLOOKUP(G128,'METRICS MDNA'!$A$2:$B$1048576,2,0)</f>
        <v>Rescisões Trabalhistas</v>
      </c>
      <c r="L128" t="str">
        <f>VLOOKUP(G128,'METRICS MDNA'!A:C,3,0)</f>
        <v>PESSOAL</v>
      </c>
    </row>
    <row r="129" spans="1:15" ht="16.2">
      <c r="A129" s="813" t="s">
        <v>684</v>
      </c>
      <c r="D129" t="s">
        <v>1432</v>
      </c>
      <c r="E129" t="s">
        <v>683</v>
      </c>
      <c r="G129" t="s">
        <v>1529</v>
      </c>
      <c r="H129" s="598">
        <v>-480</v>
      </c>
      <c r="I129" t="str">
        <f t="shared" si="12"/>
        <v>janeiro 2026</v>
      </c>
      <c r="J129">
        <f t="shared" si="13"/>
        <v>2026</v>
      </c>
      <c r="K129" t="str">
        <f>VLOOKUP(G129,'METRICS MDNA'!$A$2:$B$1048576,2,0)</f>
        <v>Serviços TI</v>
      </c>
      <c r="L129" t="str">
        <f>VLOOKUP(G129,'METRICS MDNA'!A:C,3,0)</f>
        <v>ADMINISTRATIVA</v>
      </c>
    </row>
    <row r="130" spans="1:15" ht="16.2">
      <c r="A130" s="813" t="s">
        <v>689</v>
      </c>
      <c r="D130" t="s">
        <v>1433</v>
      </c>
      <c r="E130" t="s">
        <v>692</v>
      </c>
      <c r="G130" t="s">
        <v>630</v>
      </c>
      <c r="H130" s="598">
        <v>-332.5</v>
      </c>
      <c r="I130" t="str">
        <f>TEXT(A130, "mmmm aaaa")</f>
        <v>janeiro 2026</v>
      </c>
      <c r="J130">
        <f>YEAR(A130)</f>
        <v>2026</v>
      </c>
      <c r="K130" t="str">
        <f>VLOOKUP(G130,'METRICS MDNA'!$A$2:$B$1048576,2,0)</f>
        <v>Sistema e Software OP</v>
      </c>
      <c r="L130" t="str">
        <f>VLOOKUP(G130,'METRICS MDNA'!A:C,3,0)</f>
        <v>OPERAÇÃO</v>
      </c>
    </row>
    <row r="131" spans="1:15" ht="16.2">
      <c r="A131" s="813" t="s">
        <v>691</v>
      </c>
      <c r="D131" t="s">
        <v>1434</v>
      </c>
      <c r="E131" t="s">
        <v>766</v>
      </c>
      <c r="G131" t="s">
        <v>660</v>
      </c>
      <c r="H131" s="598">
        <v>-900</v>
      </c>
      <c r="I131" t="str">
        <f t="shared" si="12"/>
        <v>janeiro 2026</v>
      </c>
      <c r="J131">
        <f t="shared" si="13"/>
        <v>2026</v>
      </c>
      <c r="K131" t="str">
        <f>VLOOKUP(G131,'METRICS MDNA'!$A$2:$B$1048576,2,0)</f>
        <v>Prestação de Serviço Pessoa Jurídica OP</v>
      </c>
      <c r="L131" t="str">
        <f>VLOOKUP(G131,'METRICS MDNA'!A:C,3,0)</f>
        <v>OPERAÇÃO</v>
      </c>
    </row>
    <row r="132" spans="1:15" ht="16.2">
      <c r="A132" s="813" t="s">
        <v>695</v>
      </c>
      <c r="D132" t="s">
        <v>1435</v>
      </c>
      <c r="E132" t="s">
        <v>1439</v>
      </c>
      <c r="G132" t="s">
        <v>660</v>
      </c>
      <c r="H132" s="598">
        <v>-3737.46</v>
      </c>
      <c r="I132" t="str">
        <f t="shared" si="12"/>
        <v>janeiro 2026</v>
      </c>
      <c r="J132">
        <f t="shared" si="13"/>
        <v>2026</v>
      </c>
      <c r="K132" t="str">
        <f>VLOOKUP(G132,'METRICS MDNA'!$A$2:$B$1048576,2,0)</f>
        <v>Prestação de Serviço Pessoa Jurídica OP</v>
      </c>
      <c r="L132" t="str">
        <f>VLOOKUP(G132,'METRICS MDNA'!A:C,3,0)</f>
        <v>OPERAÇÃO</v>
      </c>
    </row>
    <row r="133" spans="1:15" ht="16.2">
      <c r="A133" s="813" t="s">
        <v>696</v>
      </c>
      <c r="D133" t="s">
        <v>1436</v>
      </c>
      <c r="E133" t="s">
        <v>1440</v>
      </c>
      <c r="G133" t="s">
        <v>660</v>
      </c>
      <c r="H133" s="598">
        <v>-12000</v>
      </c>
      <c r="I133" t="str">
        <f t="shared" si="12"/>
        <v>janeiro 2026</v>
      </c>
      <c r="J133">
        <f t="shared" si="13"/>
        <v>2026</v>
      </c>
      <c r="K133" t="str">
        <f>VLOOKUP(G133,'METRICS MDNA'!$A$2:$B$1048576,2,0)</f>
        <v>Prestação de Serviço Pessoa Jurídica OP</v>
      </c>
      <c r="L133" t="str">
        <f>VLOOKUP(G133,'METRICS MDNA'!A:C,3,0)</f>
        <v>OPERAÇÃO</v>
      </c>
    </row>
    <row r="134" spans="1:15" ht="16.2">
      <c r="A134" s="813" t="s">
        <v>698</v>
      </c>
      <c r="D134" t="s">
        <v>699</v>
      </c>
      <c r="E134" t="s">
        <v>1441</v>
      </c>
      <c r="G134" s="517" t="s">
        <v>613</v>
      </c>
      <c r="H134" s="598">
        <v>-3000</v>
      </c>
      <c r="I134" t="str">
        <f t="shared" si="12"/>
        <v>janeiro 2026</v>
      </c>
      <c r="J134">
        <f t="shared" si="13"/>
        <v>2026</v>
      </c>
      <c r="K134" t="str">
        <f>VLOOKUP(G134,'METRICS MDNA'!$A$2:$B$1048576,2,0)</f>
        <v>Influencer</v>
      </c>
      <c r="L134" t="str">
        <f>VLOOKUP(G134,'METRICS MDNA'!A:C,3,0)</f>
        <v>MARKETING</v>
      </c>
    </row>
    <row r="135" spans="1:15" ht="16.2">
      <c r="A135" s="814" t="s">
        <v>700</v>
      </c>
      <c r="D135" t="s">
        <v>1437</v>
      </c>
      <c r="E135" t="s">
        <v>682</v>
      </c>
      <c r="G135" t="s">
        <v>669</v>
      </c>
      <c r="H135" s="598">
        <v>-375.24</v>
      </c>
      <c r="I135" t="str">
        <f t="shared" si="12"/>
        <v>janeiro 2026</v>
      </c>
      <c r="J135">
        <f t="shared" si="13"/>
        <v>2026</v>
      </c>
      <c r="K135" t="str">
        <f>VLOOKUP(G135,'METRICS MDNA'!$A$2:$B$1048576,2,0)</f>
        <v>Outras Despesas</v>
      </c>
      <c r="L135" t="str">
        <f>VLOOKUP(G135,'METRICS MDNA'!A:C,3,0)</f>
        <v>ADMINISTRATIVA</v>
      </c>
    </row>
    <row r="136" spans="1:15" ht="16.2">
      <c r="A136" s="814" t="s">
        <v>702</v>
      </c>
      <c r="D136" t="s">
        <v>1442</v>
      </c>
      <c r="E136" t="s">
        <v>757</v>
      </c>
      <c r="G136" t="s">
        <v>660</v>
      </c>
      <c r="H136" s="598">
        <v>-3000</v>
      </c>
      <c r="I136" t="str">
        <f t="shared" ref="I136:I137" si="14">TEXT(A136, "mmmm aaaa")</f>
        <v>janeiro 2026</v>
      </c>
      <c r="J136">
        <f t="shared" ref="J136:J137" si="15">YEAR(A136)</f>
        <v>2026</v>
      </c>
      <c r="K136" t="str">
        <f>VLOOKUP(G136,'METRICS MDNA'!$A$2:$B$1048576,2,0)</f>
        <v>Prestação de Serviço Pessoa Jurídica OP</v>
      </c>
      <c r="L136" t="str">
        <f>VLOOKUP(G136,'METRICS MDNA'!A:C,3,0)</f>
        <v>OPERAÇÃO</v>
      </c>
    </row>
    <row r="137" spans="1:15" ht="16.2">
      <c r="A137" s="814" t="s">
        <v>702</v>
      </c>
      <c r="D137" t="s">
        <v>1444</v>
      </c>
      <c r="E137" t="s">
        <v>1443</v>
      </c>
      <c r="G137" t="s">
        <v>660</v>
      </c>
      <c r="H137" s="598">
        <v>-6000</v>
      </c>
      <c r="I137" t="str">
        <f t="shared" si="14"/>
        <v>janeiro 2026</v>
      </c>
      <c r="J137">
        <f t="shared" si="15"/>
        <v>2026</v>
      </c>
      <c r="K137" t="str">
        <f>VLOOKUP(G137,'METRICS MDNA'!$A$2:$B$1048576,2,0)</f>
        <v>Prestação de Serviço Pessoa Jurídica OP</v>
      </c>
      <c r="L137" t="str">
        <f>VLOOKUP(G137,'METRICS MDNA'!A:C,3,0)</f>
        <v>OPERAÇÃO</v>
      </c>
    </row>
    <row r="138" spans="1:15" ht="16.2">
      <c r="A138" s="814" t="s">
        <v>702</v>
      </c>
      <c r="D138" t="s">
        <v>1446</v>
      </c>
      <c r="E138" t="s">
        <v>1445</v>
      </c>
      <c r="G138" t="s">
        <v>660</v>
      </c>
      <c r="H138" s="598">
        <v>-8000</v>
      </c>
      <c r="I138" t="str">
        <f t="shared" ref="I138" si="16">TEXT(A138, "mmmm aaaa")</f>
        <v>janeiro 2026</v>
      </c>
      <c r="J138">
        <f t="shared" ref="J138" si="17">YEAR(A138)</f>
        <v>2026</v>
      </c>
      <c r="K138" t="str">
        <f>VLOOKUP(G138,'METRICS MDNA'!$A$2:$B$1048576,2,0)</f>
        <v>Prestação de Serviço Pessoa Jurídica OP</v>
      </c>
      <c r="L138" t="str">
        <f>VLOOKUP(G138,'METRICS MDNA'!A:C,3,0)</f>
        <v>OPERAÇÃO</v>
      </c>
    </row>
    <row r="139" spans="1:15" ht="16.2">
      <c r="A139" s="814" t="s">
        <v>702</v>
      </c>
      <c r="D139" s="517" t="s">
        <v>1447</v>
      </c>
      <c r="E139" s="517" t="s">
        <v>95</v>
      </c>
      <c r="G139" t="s">
        <v>95</v>
      </c>
      <c r="H139" s="598">
        <v>-19897.66</v>
      </c>
      <c r="I139" t="str">
        <f t="shared" ref="I139" si="18">TEXT(A139, "mmmm aaaa")</f>
        <v>janeiro 2026</v>
      </c>
      <c r="J139">
        <f t="shared" ref="J139" si="19">YEAR(A139)</f>
        <v>2026</v>
      </c>
      <c r="K139" t="str">
        <f>VLOOKUP(G139,'METRICS MDNA'!$A$2:$B$1048576,2,0)</f>
        <v>Salários e Ordenados</v>
      </c>
      <c r="L139" t="str">
        <f>VLOOKUP(G139,'METRICS MDNA'!A:C,3,0)</f>
        <v>PESSOAL</v>
      </c>
    </row>
    <row r="140" spans="1:15" ht="16.2">
      <c r="A140" s="814" t="s">
        <v>702</v>
      </c>
      <c r="D140" s="517" t="s">
        <v>1449</v>
      </c>
      <c r="E140" s="517" t="s">
        <v>713</v>
      </c>
      <c r="G140" t="s">
        <v>536</v>
      </c>
      <c r="H140" s="598">
        <v>-10460</v>
      </c>
      <c r="I140" t="str">
        <f t="shared" ref="I140" si="20">TEXT(A140, "mmmm aaaa")</f>
        <v>janeiro 2026</v>
      </c>
      <c r="J140">
        <f t="shared" ref="J140" si="21">YEAR(A140)</f>
        <v>2026</v>
      </c>
      <c r="K140" t="str">
        <f>VLOOKUP(G140,'METRICS MDNA'!$A$2:$B$1048576,2,0)</f>
        <v>Colaborador Extra</v>
      </c>
      <c r="L140" t="str">
        <f>VLOOKUP(G140,'METRICS MDNA'!A:C,3,0)</f>
        <v>PESSOAL</v>
      </c>
    </row>
    <row r="141" spans="1:15" ht="16.2">
      <c r="A141" s="814" t="s">
        <v>702</v>
      </c>
      <c r="D141" s="517" t="s">
        <v>1450</v>
      </c>
      <c r="E141" s="517" t="s">
        <v>146</v>
      </c>
      <c r="G141" s="517" t="s">
        <v>146</v>
      </c>
      <c r="H141" s="598">
        <v>-18000</v>
      </c>
      <c r="I141" t="str">
        <f t="shared" ref="I141" si="22">TEXT(A141, "mmmm aaaa")</f>
        <v>janeiro 2026</v>
      </c>
      <c r="J141">
        <f t="shared" ref="J141" si="23">YEAR(A141)</f>
        <v>2026</v>
      </c>
      <c r="K141" t="str">
        <f>VLOOKUP(G141,'METRICS MDNA'!$A$2:$B$1048576,2,0)</f>
        <v>Aluguéis</v>
      </c>
      <c r="L141" t="str">
        <f>VLOOKUP(G141,'METRICS MDNA'!A:C,3,0)</f>
        <v>OCUPAÇÃO</v>
      </c>
    </row>
    <row r="142" spans="1:15" ht="16.2">
      <c r="A142" s="814" t="s">
        <v>702</v>
      </c>
      <c r="D142" t="s">
        <v>154</v>
      </c>
      <c r="E142" s="517" t="s">
        <v>1451</v>
      </c>
      <c r="G142" t="s">
        <v>154</v>
      </c>
      <c r="H142" s="598">
        <v>-1032.1300000000001</v>
      </c>
      <c r="I142" t="str">
        <f t="shared" ref="I142" si="24">TEXT(A142, "mmmm aaaa")</f>
        <v>janeiro 2026</v>
      </c>
      <c r="J142">
        <f t="shared" ref="J142" si="25">YEAR(A142)</f>
        <v>2026</v>
      </c>
      <c r="K142" t="str">
        <f>VLOOKUP(G142,'METRICS MDNA'!$A$2:$B$1048576,2,0)</f>
        <v>Água e Esgoto</v>
      </c>
      <c r="L142" t="str">
        <f>VLOOKUP(G142,'METRICS MDNA'!A:C,3,0)</f>
        <v>UTILIDADES/ CONSUMO</v>
      </c>
    </row>
    <row r="143" spans="1:15" ht="16.2">
      <c r="A143" s="814" t="s">
        <v>702</v>
      </c>
      <c r="D143" s="517" t="s">
        <v>922</v>
      </c>
      <c r="E143" t="s">
        <v>169</v>
      </c>
      <c r="G143" t="s">
        <v>169</v>
      </c>
      <c r="H143" s="598">
        <v>-6900</v>
      </c>
      <c r="I143" t="str">
        <f t="shared" ref="I143" si="26">TEXT(A143, "mmmm aaaa")</f>
        <v>janeiro 2026</v>
      </c>
      <c r="J143">
        <f t="shared" ref="J143" si="27">YEAR(A143)</f>
        <v>2026</v>
      </c>
      <c r="K143" t="str">
        <f>VLOOKUP(G143,'METRICS MDNA'!$A$2:$B$1048576,2,0)</f>
        <v>Despesas com Segurança</v>
      </c>
      <c r="L143" t="str">
        <f>VLOOKUP(G143,'METRICS MDNA'!A:C,3,0)</f>
        <v>OPERAÇÃO</v>
      </c>
      <c r="O143" s="517"/>
    </row>
    <row r="144" spans="1:15" ht="16.2">
      <c r="A144" s="814" t="s">
        <v>702</v>
      </c>
      <c r="D144" s="517" t="s">
        <v>644</v>
      </c>
      <c r="E144" t="s">
        <v>1452</v>
      </c>
      <c r="G144" t="s">
        <v>107</v>
      </c>
      <c r="H144" s="598">
        <v>-400.64</v>
      </c>
      <c r="I144" t="str">
        <f t="shared" ref="I144:I146" si="28">TEXT(A144, "mmmm aaaa")</f>
        <v>janeiro 2026</v>
      </c>
      <c r="J144">
        <f t="shared" ref="J144:J146" si="29">YEAR(A144)</f>
        <v>2026</v>
      </c>
      <c r="K144" t="str">
        <f>VLOOKUP(G144,'METRICS MDNA'!$A$2:$B$1048576,2,0)</f>
        <v>Assistência Médica e Social</v>
      </c>
      <c r="L144" t="str">
        <f>VLOOKUP(G144,'METRICS MDNA'!A:C,3,0)</f>
        <v>PESSOAL</v>
      </c>
    </row>
    <row r="145" spans="1:14" ht="16.2">
      <c r="A145" s="814" t="s">
        <v>702</v>
      </c>
      <c r="D145" s="517" t="s">
        <v>1453</v>
      </c>
      <c r="E145" t="s">
        <v>169</v>
      </c>
      <c r="G145" t="s">
        <v>2193</v>
      </c>
      <c r="H145" s="598">
        <v>-229.6</v>
      </c>
      <c r="I145" t="str">
        <f t="shared" si="28"/>
        <v>janeiro 2026</v>
      </c>
      <c r="J145">
        <f t="shared" si="29"/>
        <v>2026</v>
      </c>
      <c r="K145" t="str">
        <f>VLOOKUP(G145,'METRICS MDNA'!$A$2:$B$1048576,2,0)</f>
        <v>Monitoramento</v>
      </c>
      <c r="L145" t="str">
        <f>VLOOKUP(G145,'METRICS MDNA'!A:C,3,0)</f>
        <v>OPERAÇÃO</v>
      </c>
    </row>
    <row r="146" spans="1:14" ht="16.2">
      <c r="A146" s="814" t="s">
        <v>702</v>
      </c>
      <c r="D146" t="s">
        <v>1454</v>
      </c>
      <c r="E146" t="s">
        <v>1455</v>
      </c>
      <c r="G146" t="s">
        <v>1456</v>
      </c>
      <c r="H146" s="598">
        <v>-1768.43</v>
      </c>
      <c r="I146" t="str">
        <f t="shared" si="28"/>
        <v>janeiro 2026</v>
      </c>
      <c r="J146">
        <f t="shared" si="29"/>
        <v>2026</v>
      </c>
      <c r="K146" t="str">
        <f>VLOOKUP(G146,'METRICS MDNA'!$A$2:$B$1048576,2,0)</f>
        <v>Propaganda, Publicidade e Patrocínio</v>
      </c>
      <c r="L146" t="str">
        <f>VLOOKUP(G146,'METRICS MDNA'!A:C,3,0)</f>
        <v>MARKETING</v>
      </c>
    </row>
    <row r="147" spans="1:14" ht="16.2">
      <c r="A147" s="814" t="s">
        <v>702</v>
      </c>
      <c r="D147" t="s">
        <v>1457</v>
      </c>
      <c r="E147" t="s">
        <v>1458</v>
      </c>
      <c r="G147" t="s">
        <v>217</v>
      </c>
      <c r="H147" s="598">
        <v>-3036</v>
      </c>
      <c r="I147" t="str">
        <f t="shared" ref="I147" si="30">TEXT(A147, "mmmm aaaa")</f>
        <v>janeiro 2026</v>
      </c>
      <c r="J147">
        <f t="shared" ref="J147" si="31">YEAR(A147)</f>
        <v>2026</v>
      </c>
      <c r="K147" t="str">
        <f>VLOOKUP(G147,'METRICS MDNA'!$A$2:$B$1048576,2,0)</f>
        <v>Honorarios Advocaticios</v>
      </c>
      <c r="L147" t="str">
        <f>VLOOKUP(G147,'METRICS MDNA'!A:C,3,0)</f>
        <v>ADMINISTRATIVA</v>
      </c>
    </row>
    <row r="148" spans="1:14" ht="16.2">
      <c r="A148" s="814" t="s">
        <v>702</v>
      </c>
      <c r="D148" t="s">
        <v>630</v>
      </c>
      <c r="E148" t="s">
        <v>1459</v>
      </c>
      <c r="G148" t="s">
        <v>630</v>
      </c>
      <c r="H148" s="598">
        <v>-120</v>
      </c>
      <c r="I148" t="str">
        <f t="shared" ref="I148:I150" si="32">TEXT(A148, "mmmm aaaa")</f>
        <v>janeiro 2026</v>
      </c>
      <c r="J148">
        <f t="shared" ref="J148:J150" si="33">YEAR(A148)</f>
        <v>2026</v>
      </c>
      <c r="K148" t="str">
        <f>VLOOKUP(G148,'METRICS MDNA'!$A$2:$B$1048576,2,0)</f>
        <v>Sistema e Software OP</v>
      </c>
      <c r="L148" t="str">
        <f>VLOOKUP(G148,'METRICS MDNA'!A:C,3,0)</f>
        <v>OPERAÇÃO</v>
      </c>
      <c r="N148" s="517"/>
    </row>
    <row r="149" spans="1:14" ht="16.2">
      <c r="A149" s="814" t="s">
        <v>702</v>
      </c>
      <c r="D149" t="s">
        <v>630</v>
      </c>
      <c r="E149" t="s">
        <v>1459</v>
      </c>
      <c r="G149" t="s">
        <v>630</v>
      </c>
      <c r="H149" s="598">
        <v>-88</v>
      </c>
      <c r="I149" t="str">
        <f t="shared" ref="I149" si="34">TEXT(A149, "mmmm aaaa")</f>
        <v>janeiro 2026</v>
      </c>
      <c r="J149">
        <f t="shared" ref="J149" si="35">YEAR(A149)</f>
        <v>2026</v>
      </c>
      <c r="K149" t="str">
        <f>VLOOKUP(G149,'METRICS MDNA'!$A$2:$B$1048576,2,0)</f>
        <v>Sistema e Software OP</v>
      </c>
      <c r="L149" t="str">
        <f>VLOOKUP(G149,'METRICS MDNA'!A:C,3,0)</f>
        <v>OPERAÇÃO</v>
      </c>
      <c r="N149" s="517"/>
    </row>
    <row r="150" spans="1:14" ht="16.2">
      <c r="A150" s="814" t="s">
        <v>702</v>
      </c>
      <c r="D150" t="s">
        <v>1454</v>
      </c>
      <c r="E150" t="s">
        <v>1460</v>
      </c>
      <c r="G150" s="517" t="s">
        <v>613</v>
      </c>
      <c r="H150" s="598">
        <v>-2500</v>
      </c>
      <c r="I150" t="str">
        <f t="shared" si="32"/>
        <v>janeiro 2026</v>
      </c>
      <c r="J150">
        <f t="shared" si="33"/>
        <v>2026</v>
      </c>
      <c r="K150" t="str">
        <f>VLOOKUP(G150,'METRICS MDNA'!$A$2:$B$1048576,2,0)</f>
        <v>Influencer</v>
      </c>
      <c r="L150" t="str">
        <f>VLOOKUP(G150,'METRICS MDNA'!A:C,3,0)</f>
        <v>MARKETING</v>
      </c>
    </row>
    <row r="151" spans="1:14" ht="16.2">
      <c r="A151" s="814" t="s">
        <v>702</v>
      </c>
      <c r="D151" t="s">
        <v>1454</v>
      </c>
      <c r="E151" t="s">
        <v>1461</v>
      </c>
      <c r="G151" s="517" t="s">
        <v>1456</v>
      </c>
      <c r="H151" s="598">
        <v>-2500</v>
      </c>
      <c r="I151" t="str">
        <f t="shared" ref="I151" si="36">TEXT(A151, "mmmm aaaa")</f>
        <v>janeiro 2026</v>
      </c>
      <c r="J151">
        <f t="shared" ref="J151" si="37">YEAR(A151)</f>
        <v>2026</v>
      </c>
      <c r="K151" t="str">
        <f>VLOOKUP(G151,'METRICS MDNA'!$A$2:$B$1048576,2,0)</f>
        <v>Propaganda, Publicidade e Patrocínio</v>
      </c>
      <c r="L151" t="str">
        <f>VLOOKUP(G151,'METRICS MDNA'!A:C,3,0)</f>
        <v>MARKETING</v>
      </c>
    </row>
    <row r="152" spans="1:14" ht="16.2">
      <c r="A152" s="814" t="s">
        <v>702</v>
      </c>
      <c r="D152" t="s">
        <v>219</v>
      </c>
      <c r="E152" t="s">
        <v>1462</v>
      </c>
      <c r="G152" t="s">
        <v>219</v>
      </c>
      <c r="H152" s="598">
        <v>-109.96</v>
      </c>
      <c r="I152" t="str">
        <f t="shared" ref="I152:I153" si="38">TEXT(A152, "mmmm aaaa")</f>
        <v>janeiro 2026</v>
      </c>
      <c r="J152">
        <f t="shared" ref="J152:J153" si="39">YEAR(A152)</f>
        <v>2026</v>
      </c>
      <c r="K152" t="str">
        <f>VLOOKUP(G152,'METRICS MDNA'!$A$2:$B$1048576,2,0)</f>
        <v>Cartório/Protestos</v>
      </c>
      <c r="L152" t="str">
        <f>VLOOKUP(G152,'METRICS MDNA'!A:C,3,0)</f>
        <v>ADMINISTRATIVA</v>
      </c>
    </row>
    <row r="153" spans="1:14" ht="16.2">
      <c r="A153" s="814" t="s">
        <v>702</v>
      </c>
      <c r="D153" t="s">
        <v>1454</v>
      </c>
      <c r="E153" t="s">
        <v>1463</v>
      </c>
      <c r="G153" t="s">
        <v>613</v>
      </c>
      <c r="H153" s="598">
        <v>-3000</v>
      </c>
      <c r="I153" t="str">
        <f t="shared" si="38"/>
        <v>janeiro 2026</v>
      </c>
      <c r="J153">
        <f t="shared" si="39"/>
        <v>2026</v>
      </c>
      <c r="K153" t="str">
        <f>VLOOKUP(G153,'METRICS MDNA'!$A$2:$B$1048576,2,0)</f>
        <v>Influencer</v>
      </c>
      <c r="L153" t="str">
        <f>VLOOKUP(G153,'METRICS MDNA'!A:C,3,0)</f>
        <v>MARKETING</v>
      </c>
    </row>
    <row r="154" spans="1:14" ht="16.2">
      <c r="A154" s="814" t="s">
        <v>702</v>
      </c>
      <c r="D154" t="s">
        <v>1464</v>
      </c>
      <c r="E154" t="s">
        <v>1465</v>
      </c>
      <c r="G154" t="s">
        <v>204</v>
      </c>
      <c r="H154" s="598">
        <v>-99</v>
      </c>
      <c r="I154" t="str">
        <f t="shared" ref="I154" si="40">TEXT(A154, "mmmm aaaa")</f>
        <v>janeiro 2026</v>
      </c>
      <c r="J154">
        <f t="shared" ref="J154" si="41">YEAR(A154)</f>
        <v>2026</v>
      </c>
      <c r="K154" t="str">
        <f>VLOOKUP(G154,'METRICS MDNA'!$A$2:$B$1048576,2,0)</f>
        <v>Telefone e Internet</v>
      </c>
      <c r="L154" t="str">
        <f>VLOOKUP(G154,'METRICS MDNA'!A:C,3,0)</f>
        <v>ADMINISTRATIVA</v>
      </c>
    </row>
    <row r="155" spans="1:14" ht="16.2">
      <c r="A155" s="814" t="s">
        <v>702</v>
      </c>
      <c r="D155" t="s">
        <v>185</v>
      </c>
      <c r="E155" s="517" t="s">
        <v>1466</v>
      </c>
      <c r="G155" t="s">
        <v>185</v>
      </c>
      <c r="H155" s="598">
        <v>-1529</v>
      </c>
      <c r="I155" t="str">
        <f t="shared" ref="I155" si="42">TEXT(A155, "mmmm aaaa")</f>
        <v>janeiro 2026</v>
      </c>
      <c r="J155">
        <f t="shared" ref="J155" si="43">YEAR(A155)</f>
        <v>2026</v>
      </c>
      <c r="K155" t="str">
        <f>VLOOKUP(G155,'METRICS MDNA'!$A$2:$B$1048576,2,0)</f>
        <v>Lavanderia</v>
      </c>
      <c r="L155" t="str">
        <f>VLOOKUP(G155,'METRICS MDNA'!A:C,3,0)</f>
        <v>OPERAÇÃO</v>
      </c>
    </row>
    <row r="156" spans="1:14" ht="16.2">
      <c r="A156" s="814" t="s">
        <v>702</v>
      </c>
      <c r="D156" t="s">
        <v>647</v>
      </c>
      <c r="E156" t="s">
        <v>647</v>
      </c>
      <c r="G156" t="s">
        <v>647</v>
      </c>
      <c r="H156" s="598">
        <v>-10278.92</v>
      </c>
      <c r="I156" t="str">
        <f t="shared" ref="I156" si="44">TEXT(A156, "mmmm aaaa")</f>
        <v>janeiro 2026</v>
      </c>
      <c r="J156">
        <f t="shared" ref="J156" si="45">YEAR(A156)</f>
        <v>2026</v>
      </c>
      <c r="K156" t="str">
        <f>VLOOKUP(G156,'METRICS MDNA'!$A$2:$B$1048576,2,0)</f>
        <v>IR/INSS</v>
      </c>
      <c r="L156" t="str">
        <f>VLOOKUP(G156,'METRICS MDNA'!A:C,3,0)</f>
        <v>PESSOAL</v>
      </c>
    </row>
    <row r="157" spans="1:14" ht="16.2">
      <c r="A157" s="814" t="s">
        <v>702</v>
      </c>
      <c r="D157" t="s">
        <v>103</v>
      </c>
      <c r="E157" t="s">
        <v>103</v>
      </c>
      <c r="G157" t="s">
        <v>103</v>
      </c>
      <c r="H157" s="598">
        <v>-2229.48</v>
      </c>
      <c r="I157" t="str">
        <f t="shared" ref="I157" si="46">TEXT(A157, "mmmm aaaa")</f>
        <v>janeiro 2026</v>
      </c>
      <c r="J157">
        <f t="shared" ref="J157" si="47">YEAR(A157)</f>
        <v>2026</v>
      </c>
      <c r="K157" t="str">
        <f>VLOOKUP(G157,'METRICS MDNA'!$A$2:$B$1048576,2,0)</f>
        <v>FGTS</v>
      </c>
      <c r="L157" t="str">
        <f>VLOOKUP(G157,'METRICS MDNA'!A:C,3,0)</f>
        <v>PESSOAL</v>
      </c>
    </row>
    <row r="158" spans="1:14" ht="16.2">
      <c r="A158" s="814" t="s">
        <v>702</v>
      </c>
      <c r="D158" t="s">
        <v>1469</v>
      </c>
      <c r="E158" t="s">
        <v>1469</v>
      </c>
      <c r="G158" t="s">
        <v>113</v>
      </c>
      <c r="H158" s="598">
        <v>-2701.44</v>
      </c>
      <c r="I158" t="str">
        <f t="shared" ref="I158" si="48">TEXT(A158, "mmmm aaaa")</f>
        <v>janeiro 2026</v>
      </c>
      <c r="J158">
        <f t="shared" ref="J158" si="49">YEAR(A158)</f>
        <v>2026</v>
      </c>
      <c r="K158" t="str">
        <f>VLOOKUP(G158,'METRICS MDNA'!$A$2:$B$1048576,2,0)</f>
        <v>Vale Transporte</v>
      </c>
      <c r="L158" t="str">
        <f>VLOOKUP(G158,'METRICS MDNA'!A:C,3,0)</f>
        <v>PESSOAL</v>
      </c>
    </row>
    <row r="159" spans="1:14" ht="16.2">
      <c r="A159" s="814" t="s">
        <v>702</v>
      </c>
      <c r="D159" t="s">
        <v>1471</v>
      </c>
      <c r="E159" t="s">
        <v>733</v>
      </c>
      <c r="G159" t="s">
        <v>733</v>
      </c>
      <c r="H159" s="598">
        <v>-10000</v>
      </c>
      <c r="I159" t="str">
        <f t="shared" ref="I159" si="50">TEXT(A159, "mmmm aaaa")</f>
        <v>janeiro 2026</v>
      </c>
      <c r="J159">
        <f t="shared" ref="J159" si="51">YEAR(A159)</f>
        <v>2026</v>
      </c>
      <c r="K159" t="str">
        <f>VLOOKUP(G159,'METRICS MDNA'!$A$2:$B$1048576,2,0)</f>
        <v>Honorários dos Administradores</v>
      </c>
      <c r="L159" t="str">
        <f>VLOOKUP(G159,'METRICS MDNA'!A:C,3,0)</f>
        <v>ADMINISTRATIVA</v>
      </c>
    </row>
    <row r="160" spans="1:14" ht="16.2">
      <c r="A160" s="814" t="s">
        <v>702</v>
      </c>
      <c r="D160" s="517" t="s">
        <v>1477</v>
      </c>
      <c r="E160" s="517" t="s">
        <v>1478</v>
      </c>
      <c r="G160" s="517" t="s">
        <v>213</v>
      </c>
      <c r="H160" s="598">
        <v>-1410</v>
      </c>
      <c r="I160" t="str">
        <f t="shared" ref="I160" si="52">TEXT(A160, "mmmm aaaa")</f>
        <v>janeiro 2026</v>
      </c>
      <c r="J160">
        <f t="shared" ref="J160" si="53">YEAR(A160)</f>
        <v>2026</v>
      </c>
      <c r="K160" t="str">
        <f>VLOOKUP(G160,'METRICS MDNA'!$A$2:$B$1048576,2,0)</f>
        <v>Contabilidade</v>
      </c>
      <c r="L160" t="str">
        <f>VLOOKUP(G160,'METRICS MDNA'!A:C,3,0)</f>
        <v>ADMINISTRATIVA</v>
      </c>
    </row>
    <row r="161" spans="1:14" ht="16.2">
      <c r="A161" s="814" t="s">
        <v>702</v>
      </c>
      <c r="D161" t="s">
        <v>1475</v>
      </c>
      <c r="E161" t="s">
        <v>1476</v>
      </c>
      <c r="G161" t="s">
        <v>226</v>
      </c>
      <c r="H161" s="598">
        <v>-6525.15</v>
      </c>
      <c r="I161" t="str">
        <f t="shared" ref="I161" si="54">TEXT(A161, "mmmm aaaa")</f>
        <v>janeiro 2026</v>
      </c>
      <c r="J161">
        <f t="shared" ref="J161" si="55">YEAR(A161)</f>
        <v>2026</v>
      </c>
      <c r="K161" t="str">
        <f>VLOOKUP(G161,'METRICS MDNA'!$A$2:$B$1048576,2,0)</f>
        <v>Taxas Financeiras Diversas</v>
      </c>
      <c r="L161" t="str">
        <f>VLOOKUP(G161,'METRICS MDNA'!A:C,3,0)</f>
        <v>TAXAS CARTÃO DE CRÉDITO</v>
      </c>
    </row>
    <row r="162" spans="1:14" ht="16.2">
      <c r="A162" s="814" t="s">
        <v>702</v>
      </c>
      <c r="D162" s="517" t="s">
        <v>64</v>
      </c>
      <c r="E162" s="517" t="s">
        <v>64</v>
      </c>
      <c r="G162" s="517" t="s">
        <v>64</v>
      </c>
      <c r="H162" s="598">
        <v>-461.04</v>
      </c>
      <c r="I162" t="str">
        <f t="shared" ref="I162" si="56">TEXT(A162, "mmmm aaaa")</f>
        <v>janeiro 2026</v>
      </c>
      <c r="J162">
        <f t="shared" ref="J162" si="57">YEAR(A162)</f>
        <v>2026</v>
      </c>
      <c r="K162" t="str">
        <f>VLOOKUP(G162,'METRICS MDNA'!$A$2:$B$1048576,2,0)</f>
        <v>(-) ICMS</v>
      </c>
      <c r="L162" t="str">
        <f>VLOOKUP(G162,'METRICS MDNA'!A:C,3,0)</f>
        <v xml:space="preserve">IMPOSTOS </v>
      </c>
    </row>
    <row r="163" spans="1:14" ht="16.2">
      <c r="A163" s="814" t="s">
        <v>702</v>
      </c>
      <c r="D163" t="s">
        <v>1492</v>
      </c>
      <c r="E163" t="s">
        <v>1492</v>
      </c>
      <c r="G163" t="s">
        <v>1501</v>
      </c>
      <c r="H163" s="598">
        <v>-1800</v>
      </c>
      <c r="I163" t="str">
        <f t="shared" ref="I163:I169" si="58">TEXT(A163, "mmmm aaaa")</f>
        <v>janeiro 2026</v>
      </c>
      <c r="J163">
        <f>YEAR(A163)</f>
        <v>2026</v>
      </c>
      <c r="K163" t="str">
        <f>VLOOKUP(G163,'METRICS MDNA'!$A$2:$B$1048576,2,0)</f>
        <v>Aluguel de Maquinas</v>
      </c>
      <c r="L163" t="str">
        <f>VLOOKUP(G163,'METRICS MDNA'!A:C,3,0)</f>
        <v>OPERAÇÃO</v>
      </c>
    </row>
    <row r="164" spans="1:14" ht="16.2">
      <c r="A164" s="814" t="s">
        <v>702</v>
      </c>
      <c r="D164" t="s">
        <v>630</v>
      </c>
      <c r="E164" s="517" t="s">
        <v>1531</v>
      </c>
      <c r="G164" t="s">
        <v>630</v>
      </c>
      <c r="H164" s="598">
        <v>-1000</v>
      </c>
      <c r="I164" t="str">
        <f t="shared" si="58"/>
        <v>janeiro 2026</v>
      </c>
      <c r="J164">
        <f t="shared" ref="J164:J169" si="59">YEAR(A164)</f>
        <v>2026</v>
      </c>
      <c r="K164" t="str">
        <f>VLOOKUP(G164,'METRICS MDNA'!$A$2:$B$1048576,2,0)</f>
        <v>Sistema e Software OP</v>
      </c>
      <c r="L164" t="str">
        <f>VLOOKUP(G164,'METRICS MDNA'!A:C,3,0)</f>
        <v>OPERAÇÃO</v>
      </c>
    </row>
    <row r="165" spans="1:14" ht="16.2">
      <c r="A165" s="814" t="s">
        <v>702</v>
      </c>
      <c r="D165" t="s">
        <v>630</v>
      </c>
      <c r="E165" s="517" t="s">
        <v>1532</v>
      </c>
      <c r="G165" t="s">
        <v>630</v>
      </c>
      <c r="H165" s="598">
        <v>-1320</v>
      </c>
      <c r="I165" t="str">
        <f t="shared" si="58"/>
        <v>janeiro 2026</v>
      </c>
      <c r="J165">
        <f t="shared" si="59"/>
        <v>2026</v>
      </c>
      <c r="K165" t="str">
        <f>VLOOKUP(G165,'METRICS MDNA'!$A$2:$B$1048576,2,0)</f>
        <v>Sistema e Software OP</v>
      </c>
      <c r="L165" t="str">
        <f>VLOOKUP(G165,'METRICS MDNA'!A:C,3,0)</f>
        <v>OPERAÇÃO</v>
      </c>
    </row>
    <row r="166" spans="1:14" ht="16.2">
      <c r="A166" s="814" t="s">
        <v>702</v>
      </c>
      <c r="D166" t="s">
        <v>1542</v>
      </c>
      <c r="E166" t="s">
        <v>1550</v>
      </c>
      <c r="G166" t="s">
        <v>624</v>
      </c>
      <c r="H166" s="598">
        <v>-995</v>
      </c>
      <c r="I166" t="str">
        <f t="shared" si="58"/>
        <v>janeiro 2026</v>
      </c>
      <c r="J166">
        <f t="shared" si="59"/>
        <v>2026</v>
      </c>
      <c r="K166" t="str">
        <f>VLOOKUP(G166,'METRICS MDNA'!$A$2:$B$1048576,2,0)</f>
        <v>Assessoria Nutricional</v>
      </c>
      <c r="L166" t="str">
        <f>VLOOKUP(G166,'METRICS MDNA'!A:C,3,0)</f>
        <v>OPERAÇÃO</v>
      </c>
    </row>
    <row r="167" spans="1:14" ht="16.2">
      <c r="A167" s="814" t="s">
        <v>702</v>
      </c>
      <c r="D167" s="517" t="s">
        <v>2373</v>
      </c>
      <c r="E167" s="517" t="s">
        <v>2373</v>
      </c>
      <c r="G167" t="s">
        <v>785</v>
      </c>
      <c r="H167" s="598">
        <v>-934.5</v>
      </c>
      <c r="I167" t="str">
        <f t="shared" ref="I167:I168" si="60">TEXT(A167, "mmmm aaaa")</f>
        <v>janeiro 2026</v>
      </c>
      <c r="J167">
        <f t="shared" ref="J167:J168" si="61">YEAR(A167)</f>
        <v>2026</v>
      </c>
      <c r="K167" t="str">
        <f>VLOOKUP(G167,'METRICS MDNA'!$A$2:$B$1048576,2,0)</f>
        <v>Manutenção e Conservação</v>
      </c>
      <c r="L167" t="str">
        <f>VLOOKUP(G167,'METRICS MDNA'!A:C,3,0)</f>
        <v>Manutenção e Conservação</v>
      </c>
    </row>
    <row r="168" spans="1:14" ht="16.2">
      <c r="A168" s="814" t="s">
        <v>702</v>
      </c>
      <c r="D168" s="517" t="s">
        <v>2382</v>
      </c>
      <c r="E168" s="517" t="s">
        <v>2383</v>
      </c>
      <c r="G168" t="s">
        <v>2380</v>
      </c>
      <c r="H168" s="598">
        <v>-5000</v>
      </c>
      <c r="I168" t="str">
        <f t="shared" si="60"/>
        <v>janeiro 2026</v>
      </c>
      <c r="J168">
        <f t="shared" si="61"/>
        <v>2026</v>
      </c>
      <c r="K168" t="str">
        <f>VLOOKUP(G168,'METRICS MDNA'!$A$2:$B$1048576,2,0)</f>
        <v>VALET</v>
      </c>
      <c r="L168" t="str">
        <f>VLOOKUP(G168,'METRICS MDNA'!A:C,3,0)</f>
        <v>OCUPAÇÃO</v>
      </c>
    </row>
    <row r="169" spans="1:14" ht="16.2">
      <c r="A169" s="813" t="s">
        <v>1522</v>
      </c>
      <c r="D169" t="s">
        <v>275</v>
      </c>
      <c r="E169" t="s">
        <v>1515</v>
      </c>
      <c r="G169" t="s">
        <v>275</v>
      </c>
      <c r="H169" s="482">
        <v>-2740</v>
      </c>
      <c r="I169" t="str">
        <f t="shared" si="58"/>
        <v>fevereiro 2026</v>
      </c>
      <c r="J169">
        <f t="shared" si="59"/>
        <v>2026</v>
      </c>
      <c r="K169" t="str">
        <f>VLOOKUP(G169,'METRICS MDNA'!$A$2:$B$1048576,2,0)</f>
        <v>Hostess</v>
      </c>
      <c r="L169" t="str">
        <f>VLOOKUP(G169,'METRICS MDNA'!A:C,3,0)</f>
        <v>OPERAÇÃO</v>
      </c>
      <c r="N169" s="517"/>
    </row>
    <row r="170" spans="1:14" ht="16.2">
      <c r="A170" s="804">
        <v>46056</v>
      </c>
      <c r="D170" t="s">
        <v>1481</v>
      </c>
      <c r="E170" t="s">
        <v>1481</v>
      </c>
      <c r="G170" t="s">
        <v>1183</v>
      </c>
      <c r="H170" s="598">
        <v>-544.65</v>
      </c>
      <c r="I170" t="str">
        <f t="shared" ref="I170:I238" si="62">TEXT(A170, "mmmm aaaa")</f>
        <v>fevereiro 2026</v>
      </c>
      <c r="J170">
        <f t="shared" ref="J170:J238" si="63">YEAR(A170)</f>
        <v>2026</v>
      </c>
      <c r="K170" t="str">
        <f>VLOOKUP(G170,'METRICS MDNA'!$A$2:$B$1048576,2,0)</f>
        <v>Compra Mês</v>
      </c>
      <c r="L170" t="str">
        <f>VLOOKUP(G170,'METRICS MDNA'!A:C,3,0)</f>
        <v>CUSTOS DOS PRODUTOS VENDIDOS</v>
      </c>
    </row>
    <row r="171" spans="1:14" ht="16.2">
      <c r="A171" s="804">
        <v>46056</v>
      </c>
      <c r="D171" t="s">
        <v>1481</v>
      </c>
      <c r="E171" t="s">
        <v>1481</v>
      </c>
      <c r="G171" t="s">
        <v>1237</v>
      </c>
      <c r="H171" s="598">
        <v>-495.6</v>
      </c>
      <c r="I171" t="str">
        <f t="shared" si="62"/>
        <v>fevereiro 2026</v>
      </c>
      <c r="J171">
        <f t="shared" si="63"/>
        <v>2026</v>
      </c>
      <c r="K171" t="str">
        <f>VLOOKUP(G171,'METRICS MDNA'!$A$2:$B$1048576,2,0)</f>
        <v>Beneficios</v>
      </c>
      <c r="L171" t="str">
        <f>VLOOKUP(G171,'METRICS MDNA'!A:C,3,0)</f>
        <v>CUSTOS DOS PRODUTOS VENDIDOS</v>
      </c>
    </row>
    <row r="172" spans="1:14" ht="16.2">
      <c r="A172" s="804">
        <v>46056</v>
      </c>
      <c r="D172" t="s">
        <v>1481</v>
      </c>
      <c r="E172" t="s">
        <v>1481</v>
      </c>
      <c r="G172" t="s">
        <v>1204</v>
      </c>
      <c r="H172" s="598">
        <v>-412.5</v>
      </c>
      <c r="I172" t="str">
        <f t="shared" si="62"/>
        <v>fevereiro 2026</v>
      </c>
      <c r="J172">
        <f t="shared" si="63"/>
        <v>2026</v>
      </c>
      <c r="K172" t="str">
        <f>VLOOKUP(G172,'METRICS MDNA'!$A$2:$B$1048576,2,0)</f>
        <v>Compra Mês</v>
      </c>
      <c r="L172" t="str">
        <f>VLOOKUP(G172,'METRICS MDNA'!A:C,3,0)</f>
        <v>CUSTOS DOS PRODUTOS VENDIDOS</v>
      </c>
    </row>
    <row r="173" spans="1:14" ht="16.2">
      <c r="A173" s="804">
        <v>46056</v>
      </c>
      <c r="D173" t="s">
        <v>1481</v>
      </c>
      <c r="E173" t="s">
        <v>1481</v>
      </c>
      <c r="G173" t="s">
        <v>1183</v>
      </c>
      <c r="H173" s="598">
        <v>-544.65</v>
      </c>
      <c r="I173" t="str">
        <f t="shared" si="62"/>
        <v>fevereiro 2026</v>
      </c>
      <c r="J173">
        <f t="shared" si="63"/>
        <v>2026</v>
      </c>
      <c r="K173" t="str">
        <f>VLOOKUP(G173,'METRICS MDNA'!$A$2:$B$1048576,2,0)</f>
        <v>Compra Mês</v>
      </c>
      <c r="L173" t="str">
        <f>VLOOKUP(G173,'METRICS MDNA'!A:C,3,0)</f>
        <v>CUSTOS DOS PRODUTOS VENDIDOS</v>
      </c>
    </row>
    <row r="174" spans="1:14" ht="16.2">
      <c r="A174" s="804">
        <v>46056</v>
      </c>
      <c r="D174" t="s">
        <v>1481</v>
      </c>
      <c r="E174" t="s">
        <v>1481</v>
      </c>
      <c r="G174" t="s">
        <v>1237</v>
      </c>
      <c r="H174" s="598">
        <v>-495.6</v>
      </c>
      <c r="I174" t="str">
        <f t="shared" si="62"/>
        <v>fevereiro 2026</v>
      </c>
      <c r="J174">
        <f t="shared" si="63"/>
        <v>2026</v>
      </c>
      <c r="K174" t="str">
        <f>VLOOKUP(G174,'METRICS MDNA'!$A$2:$B$1048576,2,0)</f>
        <v>Beneficios</v>
      </c>
      <c r="L174" t="str">
        <f>VLOOKUP(G174,'METRICS MDNA'!A:C,3,0)</f>
        <v>CUSTOS DOS PRODUTOS VENDIDOS</v>
      </c>
    </row>
    <row r="175" spans="1:14" ht="16.2">
      <c r="A175" s="804">
        <v>46056</v>
      </c>
      <c r="D175" t="s">
        <v>1481</v>
      </c>
      <c r="E175" t="s">
        <v>1481</v>
      </c>
      <c r="G175" t="s">
        <v>1204</v>
      </c>
      <c r="H175" s="598">
        <v>-412.5</v>
      </c>
      <c r="I175" t="str">
        <f t="shared" si="62"/>
        <v>fevereiro 2026</v>
      </c>
      <c r="J175">
        <f t="shared" si="63"/>
        <v>2026</v>
      </c>
      <c r="K175" t="str">
        <f>VLOOKUP(G175,'METRICS MDNA'!$A$2:$B$1048576,2,0)</f>
        <v>Compra Mês</v>
      </c>
      <c r="L175" t="str">
        <f>VLOOKUP(G175,'METRICS MDNA'!A:C,3,0)</f>
        <v>CUSTOS DOS PRODUTOS VENDIDOS</v>
      </c>
    </row>
    <row r="176" spans="1:14" ht="16.2">
      <c r="A176" s="813">
        <v>46056</v>
      </c>
      <c r="D176" t="s">
        <v>1472</v>
      </c>
      <c r="E176" t="s">
        <v>1474</v>
      </c>
      <c r="G176" t="s">
        <v>235</v>
      </c>
      <c r="H176" s="598">
        <v>-111.54</v>
      </c>
      <c r="I176" t="str">
        <f>TEXT(A176, "mmmm aaaa")</f>
        <v>fevereiro 2026</v>
      </c>
      <c r="J176">
        <f>YEAR(A176)</f>
        <v>2026</v>
      </c>
      <c r="K176" t="str">
        <f>VLOOKUP(G176,'METRICS MDNA'!$A$2:$B$1048576,2,0)</f>
        <v>Encargos Bancarios</v>
      </c>
      <c r="L176" t="str">
        <f>VLOOKUP(G176,'METRICS MDNA'!A:C,3,0)</f>
        <v>DESPESAS FINANCEIRAS</v>
      </c>
    </row>
    <row r="177" spans="1:12" ht="16.2">
      <c r="A177" s="813">
        <v>46056</v>
      </c>
      <c r="D177" t="s">
        <v>1473</v>
      </c>
      <c r="E177" t="s">
        <v>1474</v>
      </c>
      <c r="G177" t="s">
        <v>235</v>
      </c>
      <c r="H177" s="598">
        <v>-27.57</v>
      </c>
      <c r="I177" t="str">
        <f t="shared" ref="I177" si="64">TEXT(A177, "mmmm aaaa")</f>
        <v>fevereiro 2026</v>
      </c>
      <c r="J177">
        <f t="shared" ref="J177" si="65">YEAR(A177)</f>
        <v>2026</v>
      </c>
      <c r="K177" t="str">
        <f>VLOOKUP(G177,'METRICS MDNA'!$A$2:$B$1048576,2,0)</f>
        <v>Encargos Bancarios</v>
      </c>
      <c r="L177" t="str">
        <f>VLOOKUP(G177,'METRICS MDNA'!A:C,3,0)</f>
        <v>DESPESAS FINANCEIRAS</v>
      </c>
    </row>
    <row r="178" spans="1:12" ht="16.2">
      <c r="A178" s="804">
        <v>46056</v>
      </c>
      <c r="D178" t="s">
        <v>686</v>
      </c>
      <c r="E178" t="s">
        <v>686</v>
      </c>
      <c r="G178" t="s">
        <v>1224</v>
      </c>
      <c r="H178" s="598">
        <v>-339.5</v>
      </c>
      <c r="I178" t="str">
        <f t="shared" si="62"/>
        <v>fevereiro 2026</v>
      </c>
      <c r="J178">
        <f t="shared" si="63"/>
        <v>2026</v>
      </c>
      <c r="K178" t="str">
        <f>VLOOKUP(G178,'METRICS MDNA'!$A$2:$B$1048576,2,0)</f>
        <v>Compra Mês</v>
      </c>
      <c r="L178" t="str">
        <f>VLOOKUP(G178,'METRICS MDNA'!A:C,3,0)</f>
        <v>CUSTOS DOS PRODUTOS VENDIDOS</v>
      </c>
    </row>
    <row r="179" spans="1:12" ht="16.2">
      <c r="A179" s="804">
        <v>46057</v>
      </c>
      <c r="D179" t="s">
        <v>1665</v>
      </c>
      <c r="E179" t="s">
        <v>1115</v>
      </c>
      <c r="G179" t="s">
        <v>1153</v>
      </c>
      <c r="H179" s="598">
        <v>-278.61</v>
      </c>
      <c r="I179" t="str">
        <f t="shared" si="62"/>
        <v>fevereiro 2026</v>
      </c>
      <c r="J179">
        <f t="shared" si="63"/>
        <v>2026</v>
      </c>
      <c r="K179" t="str">
        <f>VLOOKUP(G179,'METRICS MDNA'!$A$2:$B$1048576,2,0)</f>
        <v>Material de Embalagens</v>
      </c>
      <c r="L179" t="str">
        <f>VLOOKUP(G179,'METRICS MDNA'!A:C,3,0)</f>
        <v>OPERAÇÃO</v>
      </c>
    </row>
    <row r="180" spans="1:12" ht="16.2">
      <c r="A180" s="804">
        <v>46057</v>
      </c>
      <c r="D180" t="s">
        <v>1115</v>
      </c>
      <c r="E180" t="s">
        <v>1115</v>
      </c>
      <c r="G180" t="s">
        <v>1132</v>
      </c>
      <c r="H180" s="598">
        <v>-264.74</v>
      </c>
      <c r="I180" t="str">
        <f t="shared" si="62"/>
        <v>fevereiro 2026</v>
      </c>
      <c r="J180">
        <f t="shared" si="63"/>
        <v>2026</v>
      </c>
      <c r="K180" t="str">
        <f>VLOOKUP(G180,'METRICS MDNA'!$A$2:$B$1048576,2,0)</f>
        <v>Material Limpeza</v>
      </c>
      <c r="L180" t="str">
        <f>VLOOKUP(G180,'METRICS MDNA'!A:C,3,0)</f>
        <v>CUSTOS DOS PRODUTOS VENDIDOS</v>
      </c>
    </row>
    <row r="181" spans="1:12" ht="16.2">
      <c r="A181" s="804">
        <v>46057</v>
      </c>
      <c r="D181" t="s">
        <v>1209</v>
      </c>
      <c r="E181" t="s">
        <v>1209</v>
      </c>
      <c r="G181" t="s">
        <v>625</v>
      </c>
      <c r="H181" s="598">
        <v>-192</v>
      </c>
      <c r="I181" t="str">
        <f t="shared" si="62"/>
        <v>fevereiro 2026</v>
      </c>
      <c r="J181">
        <f t="shared" si="63"/>
        <v>2026</v>
      </c>
      <c r="K181" t="str">
        <f>VLOOKUP(G181,'METRICS MDNA'!$A$2:$B$1048576,2,0)</f>
        <v>Compra Mês</v>
      </c>
      <c r="L181" t="str">
        <f>VLOOKUP(G181,'METRICS MDNA'!A:C,3,0)</f>
        <v>CUSTOS DOS PRODUTOS VENDIDOS</v>
      </c>
    </row>
    <row r="182" spans="1:12" ht="16.2">
      <c r="A182" s="804">
        <v>46057</v>
      </c>
      <c r="D182" t="s">
        <v>1482</v>
      </c>
      <c r="E182" t="s">
        <v>1482</v>
      </c>
      <c r="G182" t="s">
        <v>1190</v>
      </c>
      <c r="H182" s="598">
        <v>-1536</v>
      </c>
      <c r="I182" t="str">
        <f t="shared" si="62"/>
        <v>fevereiro 2026</v>
      </c>
      <c r="J182">
        <f t="shared" si="63"/>
        <v>2026</v>
      </c>
      <c r="K182" t="str">
        <f>VLOOKUP(G182,'METRICS MDNA'!$A$2:$B$1048576,2,0)</f>
        <v>Compra Mês</v>
      </c>
      <c r="L182" t="str">
        <f>VLOOKUP(G182,'METRICS MDNA'!A:C,3,0)</f>
        <v>CUSTOS DOS PRODUTOS VENDIDOS</v>
      </c>
    </row>
    <row r="183" spans="1:12" ht="16.2">
      <c r="A183" s="804">
        <v>46058</v>
      </c>
      <c r="D183" t="s">
        <v>1232</v>
      </c>
      <c r="E183" t="s">
        <v>1232</v>
      </c>
      <c r="G183" t="s">
        <v>1237</v>
      </c>
      <c r="H183" s="598">
        <v>-619.84</v>
      </c>
      <c r="I183" t="str">
        <f t="shared" si="62"/>
        <v>fevereiro 2026</v>
      </c>
      <c r="J183">
        <f t="shared" si="63"/>
        <v>2026</v>
      </c>
      <c r="K183" t="str">
        <f>VLOOKUP(G183,'METRICS MDNA'!$A$2:$B$1048576,2,0)</f>
        <v>Beneficios</v>
      </c>
      <c r="L183" t="str">
        <f>VLOOKUP(G183,'METRICS MDNA'!A:C,3,0)</f>
        <v>CUSTOS DOS PRODUTOS VENDIDOS</v>
      </c>
    </row>
    <row r="184" spans="1:12" ht="16.2">
      <c r="A184" s="804">
        <v>46058</v>
      </c>
      <c r="D184" t="s">
        <v>1483</v>
      </c>
      <c r="E184" t="s">
        <v>1483</v>
      </c>
      <c r="G184" t="s">
        <v>633</v>
      </c>
      <c r="H184" s="598">
        <v>-2384.73</v>
      </c>
      <c r="I184" t="str">
        <f t="shared" si="62"/>
        <v>fevereiro 2026</v>
      </c>
      <c r="J184">
        <f t="shared" si="63"/>
        <v>2026</v>
      </c>
      <c r="K184" t="str">
        <f>VLOOKUP(G184,'METRICS MDNA'!$A$2:$B$1048576,2,0)</f>
        <v>Compra Mês</v>
      </c>
      <c r="L184" t="str">
        <f>VLOOKUP(G184,'METRICS MDNA'!A:C,3,0)</f>
        <v>CUSTOS DOS PRODUTOS VENDIDOS</v>
      </c>
    </row>
    <row r="185" spans="1:12" ht="16.2">
      <c r="A185" s="804">
        <v>46058</v>
      </c>
      <c r="D185" t="s">
        <v>1483</v>
      </c>
      <c r="E185" t="s">
        <v>1483</v>
      </c>
      <c r="G185" t="s">
        <v>1330</v>
      </c>
      <c r="H185" s="598">
        <v>-261.95999999999998</v>
      </c>
      <c r="I185" t="str">
        <f t="shared" si="62"/>
        <v>fevereiro 2026</v>
      </c>
      <c r="J185">
        <f t="shared" si="63"/>
        <v>2026</v>
      </c>
      <c r="K185" t="str">
        <f>VLOOKUP(G185,'METRICS MDNA'!$A$2:$B$1048576,2,0)</f>
        <v>Compra Mês</v>
      </c>
      <c r="L185" t="str">
        <f>VLOOKUP(G185,'METRICS MDNA'!A:C,3,0)</f>
        <v>CUSTOS DOS PRODUTOS VENDIDOS</v>
      </c>
    </row>
    <row r="186" spans="1:12" ht="16.2">
      <c r="A186" s="804">
        <v>46058</v>
      </c>
      <c r="D186" t="s">
        <v>1483</v>
      </c>
      <c r="E186" t="s">
        <v>1483</v>
      </c>
      <c r="G186" t="s">
        <v>1204</v>
      </c>
      <c r="H186" s="598">
        <v>-96.89</v>
      </c>
      <c r="I186" t="str">
        <f t="shared" si="62"/>
        <v>fevereiro 2026</v>
      </c>
      <c r="J186">
        <f t="shared" si="63"/>
        <v>2026</v>
      </c>
      <c r="K186" t="str">
        <f>VLOOKUP(G186,'METRICS MDNA'!$A$2:$B$1048576,2,0)</f>
        <v>Compra Mês</v>
      </c>
      <c r="L186" t="str">
        <f>VLOOKUP(G186,'METRICS MDNA'!A:C,3,0)</f>
        <v>CUSTOS DOS PRODUTOS VENDIDOS</v>
      </c>
    </row>
    <row r="187" spans="1:12" ht="16.2">
      <c r="A187" s="804">
        <v>46058</v>
      </c>
      <c r="D187" t="s">
        <v>1483</v>
      </c>
      <c r="E187" t="s">
        <v>1483</v>
      </c>
      <c r="G187" t="s">
        <v>633</v>
      </c>
      <c r="H187" s="598">
        <v>-2384.73</v>
      </c>
      <c r="I187" t="str">
        <f t="shared" si="62"/>
        <v>fevereiro 2026</v>
      </c>
      <c r="J187">
        <f t="shared" si="63"/>
        <v>2026</v>
      </c>
      <c r="K187" t="str">
        <f>VLOOKUP(G187,'METRICS MDNA'!$A$2:$B$1048576,2,0)</f>
        <v>Compra Mês</v>
      </c>
      <c r="L187" t="str">
        <f>VLOOKUP(G187,'METRICS MDNA'!A:C,3,0)</f>
        <v>CUSTOS DOS PRODUTOS VENDIDOS</v>
      </c>
    </row>
    <row r="188" spans="1:12" ht="16.2">
      <c r="A188" s="804">
        <v>46058</v>
      </c>
      <c r="D188" t="s">
        <v>1483</v>
      </c>
      <c r="E188" t="s">
        <v>1483</v>
      </c>
      <c r="G188" t="s">
        <v>1330</v>
      </c>
      <c r="H188" s="598">
        <v>-261.95999999999998</v>
      </c>
      <c r="I188" t="str">
        <f t="shared" si="62"/>
        <v>fevereiro 2026</v>
      </c>
      <c r="J188">
        <f t="shared" si="63"/>
        <v>2026</v>
      </c>
      <c r="K188" t="str">
        <f>VLOOKUP(G188,'METRICS MDNA'!$A$2:$B$1048576,2,0)</f>
        <v>Compra Mês</v>
      </c>
      <c r="L188" t="str">
        <f>VLOOKUP(G188,'METRICS MDNA'!A:C,3,0)</f>
        <v>CUSTOS DOS PRODUTOS VENDIDOS</v>
      </c>
    </row>
    <row r="189" spans="1:12" ht="16.2">
      <c r="A189" s="804">
        <v>46058</v>
      </c>
      <c r="D189" t="s">
        <v>1483</v>
      </c>
      <c r="E189" t="s">
        <v>1483</v>
      </c>
      <c r="G189" t="s">
        <v>1204</v>
      </c>
      <c r="H189" s="598">
        <v>-96.89</v>
      </c>
      <c r="I189" t="str">
        <f t="shared" si="62"/>
        <v>fevereiro 2026</v>
      </c>
      <c r="J189">
        <f t="shared" si="63"/>
        <v>2026</v>
      </c>
      <c r="K189" t="str">
        <f>VLOOKUP(G189,'METRICS MDNA'!$A$2:$B$1048576,2,0)</f>
        <v>Compra Mês</v>
      </c>
      <c r="L189" t="str">
        <f>VLOOKUP(G189,'METRICS MDNA'!A:C,3,0)</f>
        <v>CUSTOS DOS PRODUTOS VENDIDOS</v>
      </c>
    </row>
    <row r="190" spans="1:12" ht="16.2">
      <c r="A190" s="804">
        <v>46058</v>
      </c>
      <c r="D190" t="s">
        <v>1483</v>
      </c>
      <c r="E190" t="s">
        <v>1483</v>
      </c>
      <c r="G190" t="s">
        <v>633</v>
      </c>
      <c r="H190" s="598">
        <v>-2384.73</v>
      </c>
      <c r="I190" t="str">
        <f t="shared" si="62"/>
        <v>fevereiro 2026</v>
      </c>
      <c r="J190">
        <f t="shared" si="63"/>
        <v>2026</v>
      </c>
      <c r="K190" t="str">
        <f>VLOOKUP(G190,'METRICS MDNA'!$A$2:$B$1048576,2,0)</f>
        <v>Compra Mês</v>
      </c>
      <c r="L190" t="str">
        <f>VLOOKUP(G190,'METRICS MDNA'!A:C,3,0)</f>
        <v>CUSTOS DOS PRODUTOS VENDIDOS</v>
      </c>
    </row>
    <row r="191" spans="1:12" ht="16.2">
      <c r="A191" s="804">
        <v>46058</v>
      </c>
      <c r="D191" t="s">
        <v>1483</v>
      </c>
      <c r="E191" t="s">
        <v>1483</v>
      </c>
      <c r="G191" t="s">
        <v>1330</v>
      </c>
      <c r="H191" s="598">
        <v>-261.95999999999998</v>
      </c>
      <c r="I191" t="str">
        <f t="shared" si="62"/>
        <v>fevereiro 2026</v>
      </c>
      <c r="J191">
        <f t="shared" si="63"/>
        <v>2026</v>
      </c>
      <c r="K191" t="str">
        <f>VLOOKUP(G191,'METRICS MDNA'!$A$2:$B$1048576,2,0)</f>
        <v>Compra Mês</v>
      </c>
      <c r="L191" t="str">
        <f>VLOOKUP(G191,'METRICS MDNA'!A:C,3,0)</f>
        <v>CUSTOS DOS PRODUTOS VENDIDOS</v>
      </c>
    </row>
    <row r="192" spans="1:12" ht="16.2">
      <c r="A192" s="804">
        <v>46058</v>
      </c>
      <c r="D192" t="s">
        <v>1483</v>
      </c>
      <c r="E192" t="s">
        <v>1483</v>
      </c>
      <c r="G192" t="s">
        <v>1204</v>
      </c>
      <c r="H192" s="598">
        <v>-96.89</v>
      </c>
      <c r="I192" t="str">
        <f t="shared" si="62"/>
        <v>fevereiro 2026</v>
      </c>
      <c r="J192">
        <f t="shared" si="63"/>
        <v>2026</v>
      </c>
      <c r="K192" t="str">
        <f>VLOOKUP(G192,'METRICS MDNA'!$A$2:$B$1048576,2,0)</f>
        <v>Compra Mês</v>
      </c>
      <c r="L192" t="str">
        <f>VLOOKUP(G192,'METRICS MDNA'!A:C,3,0)</f>
        <v>CUSTOS DOS PRODUTOS VENDIDOS</v>
      </c>
    </row>
    <row r="193" spans="1:12" ht="16.2">
      <c r="A193" s="804">
        <v>46058</v>
      </c>
      <c r="D193" t="s">
        <v>1483</v>
      </c>
      <c r="E193" t="s">
        <v>1483</v>
      </c>
      <c r="G193" t="s">
        <v>633</v>
      </c>
      <c r="H193" s="598">
        <v>-2384.7199999999998</v>
      </c>
      <c r="I193" t="str">
        <f t="shared" si="62"/>
        <v>fevereiro 2026</v>
      </c>
      <c r="J193">
        <f t="shared" si="63"/>
        <v>2026</v>
      </c>
      <c r="K193" t="str">
        <f>VLOOKUP(G193,'METRICS MDNA'!$A$2:$B$1048576,2,0)</f>
        <v>Compra Mês</v>
      </c>
      <c r="L193" t="str">
        <f>VLOOKUP(G193,'METRICS MDNA'!A:C,3,0)</f>
        <v>CUSTOS DOS PRODUTOS VENDIDOS</v>
      </c>
    </row>
    <row r="194" spans="1:12" ht="16.2">
      <c r="A194" s="804">
        <v>46058</v>
      </c>
      <c r="D194" t="s">
        <v>1483</v>
      </c>
      <c r="E194" t="s">
        <v>1483</v>
      </c>
      <c r="G194" t="s">
        <v>1330</v>
      </c>
      <c r="H194" s="598">
        <v>-261.95999999999998</v>
      </c>
      <c r="I194" t="str">
        <f t="shared" si="62"/>
        <v>fevereiro 2026</v>
      </c>
      <c r="J194">
        <f t="shared" si="63"/>
        <v>2026</v>
      </c>
      <c r="K194" t="str">
        <f>VLOOKUP(G194,'METRICS MDNA'!$A$2:$B$1048576,2,0)</f>
        <v>Compra Mês</v>
      </c>
      <c r="L194" t="str">
        <f>VLOOKUP(G194,'METRICS MDNA'!A:C,3,0)</f>
        <v>CUSTOS DOS PRODUTOS VENDIDOS</v>
      </c>
    </row>
    <row r="195" spans="1:12" ht="16.2">
      <c r="A195" s="804">
        <v>46058</v>
      </c>
      <c r="D195" t="s">
        <v>1483</v>
      </c>
      <c r="E195" t="s">
        <v>1483</v>
      </c>
      <c r="G195" t="s">
        <v>1204</v>
      </c>
      <c r="H195" s="598">
        <v>-96.89</v>
      </c>
      <c r="I195" t="str">
        <f t="shared" si="62"/>
        <v>fevereiro 2026</v>
      </c>
      <c r="J195">
        <f t="shared" si="63"/>
        <v>2026</v>
      </c>
      <c r="K195" t="str">
        <f>VLOOKUP(G195,'METRICS MDNA'!$A$2:$B$1048576,2,0)</f>
        <v>Compra Mês</v>
      </c>
      <c r="L195" t="str">
        <f>VLOOKUP(G195,'METRICS MDNA'!A:C,3,0)</f>
        <v>CUSTOS DOS PRODUTOS VENDIDOS</v>
      </c>
    </row>
    <row r="196" spans="1:12" ht="16.2">
      <c r="A196" s="804">
        <v>46058</v>
      </c>
      <c r="D196" t="s">
        <v>1481</v>
      </c>
      <c r="E196" t="s">
        <v>1481</v>
      </c>
      <c r="G196" t="s">
        <v>1183</v>
      </c>
      <c r="H196" s="598">
        <v>-1809.72</v>
      </c>
      <c r="I196" t="str">
        <f t="shared" si="62"/>
        <v>fevereiro 2026</v>
      </c>
      <c r="J196">
        <f t="shared" si="63"/>
        <v>2026</v>
      </c>
      <c r="K196" t="str">
        <f>VLOOKUP(G196,'METRICS MDNA'!$A$2:$B$1048576,2,0)</f>
        <v>Compra Mês</v>
      </c>
      <c r="L196" t="str">
        <f>VLOOKUP(G196,'METRICS MDNA'!A:C,3,0)</f>
        <v>CUSTOS DOS PRODUTOS VENDIDOS</v>
      </c>
    </row>
    <row r="197" spans="1:12" ht="16.2">
      <c r="A197" s="804">
        <v>46059</v>
      </c>
      <c r="D197" t="s">
        <v>1665</v>
      </c>
      <c r="E197" t="s">
        <v>1665</v>
      </c>
      <c r="G197" t="s">
        <v>1157</v>
      </c>
      <c r="H197" s="598">
        <v>-30.59</v>
      </c>
      <c r="I197" t="str">
        <f t="shared" ref="I197:I201" si="66">TEXT(A197, "mmmm aaaa")</f>
        <v>fevereiro 2026</v>
      </c>
      <c r="J197">
        <f t="shared" ref="J197:J201" si="67">YEAR(A197)</f>
        <v>2026</v>
      </c>
      <c r="K197" t="str">
        <f>VLOOKUP(G197,'METRICS MDNA'!$A$2:$B$1048576,2,0)</f>
        <v>Material de Higiene/ Descartaveis</v>
      </c>
      <c r="L197" t="str">
        <f>VLOOKUP(G197,'METRICS MDNA'!A:C,3,0)</f>
        <v>OPERAÇÃO</v>
      </c>
    </row>
    <row r="198" spans="1:12" ht="16.2">
      <c r="A198" s="804">
        <v>46059</v>
      </c>
      <c r="D198" t="s">
        <v>1665</v>
      </c>
      <c r="E198" t="s">
        <v>1665</v>
      </c>
      <c r="G198" t="s">
        <v>1157</v>
      </c>
      <c r="H198" s="598">
        <v>-30.59</v>
      </c>
      <c r="I198" t="str">
        <f t="shared" si="66"/>
        <v>fevereiro 2026</v>
      </c>
      <c r="J198">
        <f t="shared" si="67"/>
        <v>2026</v>
      </c>
      <c r="K198" t="str">
        <f>VLOOKUP(G198,'METRICS MDNA'!$A$2:$B$1048576,2,0)</f>
        <v>Material de Higiene/ Descartaveis</v>
      </c>
      <c r="L198" t="str">
        <f>VLOOKUP(G198,'METRICS MDNA'!A:C,3,0)</f>
        <v>OPERAÇÃO</v>
      </c>
    </row>
    <row r="199" spans="1:12" ht="16.2">
      <c r="A199" s="804">
        <v>46059</v>
      </c>
      <c r="D199" t="s">
        <v>1665</v>
      </c>
      <c r="E199" t="s">
        <v>1665</v>
      </c>
      <c r="G199" t="s">
        <v>1157</v>
      </c>
      <c r="H199" s="598">
        <v>-39.299999999999997</v>
      </c>
      <c r="I199" t="str">
        <f t="shared" si="66"/>
        <v>fevereiro 2026</v>
      </c>
      <c r="J199">
        <f t="shared" si="67"/>
        <v>2026</v>
      </c>
      <c r="K199" t="str">
        <f>VLOOKUP(G199,'METRICS MDNA'!$A$2:$B$1048576,2,0)</f>
        <v>Material de Higiene/ Descartaveis</v>
      </c>
      <c r="L199" t="str">
        <f>VLOOKUP(G199,'METRICS MDNA'!A:C,3,0)</f>
        <v>OPERAÇÃO</v>
      </c>
    </row>
    <row r="200" spans="1:12" ht="16.2">
      <c r="A200" s="804">
        <v>46059</v>
      </c>
      <c r="D200" t="s">
        <v>1665</v>
      </c>
      <c r="E200" t="s">
        <v>1665</v>
      </c>
      <c r="G200" t="s">
        <v>1157</v>
      </c>
      <c r="H200" s="598">
        <v>-21.24</v>
      </c>
      <c r="I200" t="str">
        <f t="shared" si="66"/>
        <v>fevereiro 2026</v>
      </c>
      <c r="J200">
        <f t="shared" si="67"/>
        <v>2026</v>
      </c>
      <c r="K200" t="str">
        <f>VLOOKUP(G200,'METRICS MDNA'!$A$2:$B$1048576,2,0)</f>
        <v>Material de Higiene/ Descartaveis</v>
      </c>
      <c r="L200" t="str">
        <f>VLOOKUP(G200,'METRICS MDNA'!A:C,3,0)</f>
        <v>OPERAÇÃO</v>
      </c>
    </row>
    <row r="201" spans="1:12" ht="16.2">
      <c r="A201" s="804">
        <v>46059</v>
      </c>
      <c r="D201" t="s">
        <v>1665</v>
      </c>
      <c r="E201" t="s">
        <v>1665</v>
      </c>
      <c r="G201" t="s">
        <v>1157</v>
      </c>
      <c r="H201" s="598">
        <v>-20.9</v>
      </c>
      <c r="I201" t="str">
        <f t="shared" si="66"/>
        <v>fevereiro 2026</v>
      </c>
      <c r="J201">
        <f t="shared" si="67"/>
        <v>2026</v>
      </c>
      <c r="K201" t="str">
        <f>VLOOKUP(G201,'METRICS MDNA'!$A$2:$B$1048576,2,0)</f>
        <v>Material de Higiene/ Descartaveis</v>
      </c>
      <c r="L201" t="str">
        <f>VLOOKUP(G201,'METRICS MDNA'!A:C,3,0)</f>
        <v>OPERAÇÃO</v>
      </c>
    </row>
    <row r="202" spans="1:12" ht="16.2">
      <c r="A202" s="804">
        <v>46059</v>
      </c>
      <c r="D202" t="s">
        <v>1665</v>
      </c>
      <c r="E202" t="s">
        <v>1665</v>
      </c>
      <c r="G202" t="s">
        <v>1157</v>
      </c>
      <c r="H202" s="598">
        <v>-91.64</v>
      </c>
      <c r="I202" t="str">
        <f t="shared" ref="I202" si="68">TEXT(A202, "mmmm aaaa")</f>
        <v>fevereiro 2026</v>
      </c>
      <c r="J202">
        <f t="shared" ref="J202" si="69">YEAR(A202)</f>
        <v>2026</v>
      </c>
      <c r="K202" t="str">
        <f>VLOOKUP(G202,'METRICS MDNA'!$A$2:$B$1048576,2,0)</f>
        <v>Material de Higiene/ Descartaveis</v>
      </c>
      <c r="L202" t="str">
        <f>VLOOKUP(G202,'METRICS MDNA'!A:C,3,0)</f>
        <v>OPERAÇÃO</v>
      </c>
    </row>
    <row r="203" spans="1:12">
      <c r="A203" s="804">
        <v>46059</v>
      </c>
      <c r="D203" t="s">
        <v>1636</v>
      </c>
      <c r="E203" t="s">
        <v>1636</v>
      </c>
      <c r="G203" t="s">
        <v>1157</v>
      </c>
      <c r="H203" s="993">
        <v>-170.12</v>
      </c>
      <c r="I203" t="str">
        <f>TEXT(A203, "mmmm aaaa")</f>
        <v>fevereiro 2026</v>
      </c>
      <c r="J203">
        <f>YEAR(A203)</f>
        <v>2026</v>
      </c>
      <c r="K203" t="str">
        <f>VLOOKUP(G203,'METRICS MDNA'!$A$2:$B$1048576,2,0)</f>
        <v>Material de Higiene/ Descartaveis</v>
      </c>
      <c r="L203" t="str">
        <f>VLOOKUP(G203,'METRICS MDNA'!A:C,3,0)</f>
        <v>OPERAÇÃO</v>
      </c>
    </row>
    <row r="204" spans="1:12">
      <c r="A204" s="804">
        <v>46059</v>
      </c>
      <c r="D204" t="s">
        <v>1636</v>
      </c>
      <c r="E204" t="s">
        <v>1636</v>
      </c>
      <c r="G204" t="s">
        <v>1157</v>
      </c>
      <c r="H204" s="994">
        <v>-408</v>
      </c>
      <c r="I204" t="str">
        <f>TEXT(A204, "mmmm aaaa")</f>
        <v>fevereiro 2026</v>
      </c>
      <c r="J204">
        <f>YEAR(A204)</f>
        <v>2026</v>
      </c>
      <c r="K204" t="str">
        <f>VLOOKUP(G204,'METRICS MDNA'!$A$2:$B$1048576,2,0)</f>
        <v>Material de Higiene/ Descartaveis</v>
      </c>
      <c r="L204" t="str">
        <f>VLOOKUP(G204,'METRICS MDNA'!A:C,3,0)</f>
        <v>OPERAÇÃO</v>
      </c>
    </row>
    <row r="205" spans="1:12" ht="16.2">
      <c r="A205" s="804">
        <v>46059</v>
      </c>
      <c r="D205" t="s">
        <v>1665</v>
      </c>
      <c r="E205" t="s">
        <v>1665</v>
      </c>
      <c r="G205" t="s">
        <v>1157</v>
      </c>
      <c r="H205" s="598">
        <v>-517.27</v>
      </c>
      <c r="I205" t="str">
        <f t="shared" si="62"/>
        <v>fevereiro 2026</v>
      </c>
      <c r="J205">
        <f t="shared" si="63"/>
        <v>2026</v>
      </c>
      <c r="K205" t="str">
        <f>VLOOKUP(G205,'METRICS MDNA'!$A$2:$B$1048576,2,0)</f>
        <v>Material de Higiene/ Descartaveis</v>
      </c>
      <c r="L205" t="str">
        <f>VLOOKUP(G205,'METRICS MDNA'!A:C,3,0)</f>
        <v>OPERAÇÃO</v>
      </c>
    </row>
    <row r="206" spans="1:12" ht="16.2">
      <c r="A206" s="804">
        <v>46060</v>
      </c>
      <c r="D206" t="s">
        <v>1484</v>
      </c>
      <c r="E206" t="s">
        <v>1484</v>
      </c>
      <c r="G206" t="s">
        <v>1197</v>
      </c>
      <c r="H206" s="598">
        <v>-1203.53</v>
      </c>
      <c r="I206" t="str">
        <f t="shared" si="62"/>
        <v>fevereiro 2026</v>
      </c>
      <c r="J206">
        <f t="shared" si="63"/>
        <v>2026</v>
      </c>
      <c r="K206" t="str">
        <f>VLOOKUP(G206,'METRICS MDNA'!$A$2:$B$1048576,2,0)</f>
        <v>Compra Mês</v>
      </c>
      <c r="L206" t="str">
        <f>VLOOKUP(G206,'METRICS MDNA'!A:C,3,0)</f>
        <v>CUSTOS DOS PRODUTOS VENDIDOS</v>
      </c>
    </row>
    <row r="207" spans="1:12" ht="16.2">
      <c r="A207" s="804">
        <v>46060</v>
      </c>
      <c r="D207" t="s">
        <v>1484</v>
      </c>
      <c r="E207" t="s">
        <v>1484</v>
      </c>
      <c r="G207" t="s">
        <v>1237</v>
      </c>
      <c r="H207" s="598">
        <v>-105.59</v>
      </c>
      <c r="I207" t="str">
        <f t="shared" si="62"/>
        <v>fevereiro 2026</v>
      </c>
      <c r="J207">
        <f t="shared" si="63"/>
        <v>2026</v>
      </c>
      <c r="K207" t="str">
        <f>VLOOKUP(G207,'METRICS MDNA'!$A$2:$B$1048576,2,0)</f>
        <v>Beneficios</v>
      </c>
      <c r="L207" t="str">
        <f>VLOOKUP(G207,'METRICS MDNA'!A:C,3,0)</f>
        <v>CUSTOS DOS PRODUTOS VENDIDOS</v>
      </c>
    </row>
    <row r="208" spans="1:12" ht="16.2">
      <c r="A208" s="804">
        <v>46060</v>
      </c>
      <c r="D208" t="s">
        <v>1485</v>
      </c>
      <c r="E208" t="s">
        <v>1485</v>
      </c>
      <c r="G208" s="517" t="s">
        <v>543</v>
      </c>
      <c r="H208" s="598">
        <v>-757</v>
      </c>
      <c r="I208" t="str">
        <f t="shared" si="62"/>
        <v>fevereiro 2026</v>
      </c>
      <c r="J208">
        <f t="shared" si="63"/>
        <v>2026</v>
      </c>
      <c r="K208" t="str">
        <f>VLOOKUP(G208,'METRICS MDNA'!$A$2:$B$1048576,2,0)</f>
        <v>Utensílios</v>
      </c>
      <c r="L208" t="str">
        <f>VLOOKUP(G208,'METRICS MDNA'!A:C,3,0)</f>
        <v>OPERAÇÃO</v>
      </c>
    </row>
    <row r="209" spans="1:12" ht="16.2">
      <c r="A209" s="804">
        <v>46062</v>
      </c>
      <c r="D209" t="s">
        <v>1481</v>
      </c>
      <c r="E209" t="s">
        <v>1481</v>
      </c>
      <c r="G209" t="s">
        <v>1183</v>
      </c>
      <c r="H209" s="598">
        <v>-390</v>
      </c>
      <c r="I209" t="str">
        <f t="shared" si="62"/>
        <v>fevereiro 2026</v>
      </c>
      <c r="J209">
        <f t="shared" si="63"/>
        <v>2026</v>
      </c>
      <c r="K209" t="str">
        <f>VLOOKUP(G209,'METRICS MDNA'!$A$2:$B$1048576,2,0)</f>
        <v>Compra Mês</v>
      </c>
      <c r="L209" t="str">
        <f>VLOOKUP(G209,'METRICS MDNA'!A:C,3,0)</f>
        <v>CUSTOS DOS PRODUTOS VENDIDOS</v>
      </c>
    </row>
    <row r="210" spans="1:12" ht="16.2">
      <c r="A210" s="804">
        <v>46062</v>
      </c>
      <c r="D210" t="s">
        <v>1481</v>
      </c>
      <c r="E210" t="s">
        <v>1481</v>
      </c>
      <c r="G210" t="s">
        <v>1197</v>
      </c>
      <c r="H210" s="598">
        <v>-70</v>
      </c>
      <c r="I210" t="str">
        <f t="shared" si="62"/>
        <v>fevereiro 2026</v>
      </c>
      <c r="J210">
        <f t="shared" si="63"/>
        <v>2026</v>
      </c>
      <c r="K210" t="str">
        <f>VLOOKUP(G210,'METRICS MDNA'!$A$2:$B$1048576,2,0)</f>
        <v>Compra Mês</v>
      </c>
      <c r="L210" t="str">
        <f>VLOOKUP(G210,'METRICS MDNA'!A:C,3,0)</f>
        <v>CUSTOS DOS PRODUTOS VENDIDOS</v>
      </c>
    </row>
    <row r="211" spans="1:12" ht="16.2">
      <c r="A211" s="804">
        <v>46062</v>
      </c>
      <c r="D211" t="s">
        <v>1484</v>
      </c>
      <c r="E211" t="s">
        <v>1484</v>
      </c>
      <c r="G211" t="s">
        <v>1197</v>
      </c>
      <c r="H211" s="598">
        <v>-1326.19</v>
      </c>
      <c r="I211" t="str">
        <f t="shared" si="62"/>
        <v>fevereiro 2026</v>
      </c>
      <c r="J211">
        <f t="shared" si="63"/>
        <v>2026</v>
      </c>
      <c r="K211" t="str">
        <f>VLOOKUP(G211,'METRICS MDNA'!$A$2:$B$1048576,2,0)</f>
        <v>Compra Mês</v>
      </c>
      <c r="L211" t="str">
        <f>VLOOKUP(G211,'METRICS MDNA'!A:C,3,0)</f>
        <v>CUSTOS DOS PRODUTOS VENDIDOS</v>
      </c>
    </row>
    <row r="212" spans="1:12" ht="16.2">
      <c r="A212" s="804">
        <v>46062</v>
      </c>
      <c r="D212" t="s">
        <v>1484</v>
      </c>
      <c r="E212" t="s">
        <v>1484</v>
      </c>
      <c r="G212" t="s">
        <v>1237</v>
      </c>
      <c r="H212" s="598">
        <v>-729.48</v>
      </c>
      <c r="I212" t="str">
        <f t="shared" si="62"/>
        <v>fevereiro 2026</v>
      </c>
      <c r="J212">
        <f t="shared" si="63"/>
        <v>2026</v>
      </c>
      <c r="K212" t="str">
        <f>VLOOKUP(G212,'METRICS MDNA'!$A$2:$B$1048576,2,0)</f>
        <v>Beneficios</v>
      </c>
      <c r="L212" t="str">
        <f>VLOOKUP(G212,'METRICS MDNA'!A:C,3,0)</f>
        <v>CUSTOS DOS PRODUTOS VENDIDOS</v>
      </c>
    </row>
    <row r="213" spans="1:12" ht="16.2">
      <c r="A213" s="804">
        <v>46062</v>
      </c>
      <c r="D213" t="s">
        <v>690</v>
      </c>
      <c r="E213" t="s">
        <v>690</v>
      </c>
      <c r="G213" t="s">
        <v>1204</v>
      </c>
      <c r="H213" s="598">
        <v>-840.7</v>
      </c>
      <c r="I213" t="str">
        <f t="shared" si="62"/>
        <v>fevereiro 2026</v>
      </c>
      <c r="J213">
        <f t="shared" si="63"/>
        <v>2026</v>
      </c>
      <c r="K213" t="str">
        <f>VLOOKUP(G213,'METRICS MDNA'!$A$2:$B$1048576,2,0)</f>
        <v>Compra Mês</v>
      </c>
      <c r="L213" t="str">
        <f>VLOOKUP(G213,'METRICS MDNA'!A:C,3,0)</f>
        <v>CUSTOS DOS PRODUTOS VENDIDOS</v>
      </c>
    </row>
    <row r="214" spans="1:12" ht="16.2">
      <c r="A214" s="804">
        <v>46062</v>
      </c>
      <c r="D214" t="s">
        <v>1486</v>
      </c>
      <c r="E214" t="s">
        <v>1486</v>
      </c>
      <c r="G214" t="s">
        <v>1322</v>
      </c>
      <c r="H214" s="598">
        <v>-1120</v>
      </c>
      <c r="I214" t="str">
        <f t="shared" si="62"/>
        <v>fevereiro 2026</v>
      </c>
      <c r="J214">
        <f t="shared" si="63"/>
        <v>2026</v>
      </c>
      <c r="K214" t="str">
        <f>VLOOKUP(G214,'METRICS MDNA'!$A$2:$B$1048576,2,0)</f>
        <v>Compra Mês</v>
      </c>
      <c r="L214" t="str">
        <f>VLOOKUP(G214,'METRICS MDNA'!A:C,3,0)</f>
        <v>CUSTOS DOS PRODUTOS VENDIDOS</v>
      </c>
    </row>
    <row r="215" spans="1:12" ht="16.2">
      <c r="A215" s="804">
        <v>46063</v>
      </c>
      <c r="D215" t="s">
        <v>1487</v>
      </c>
      <c r="E215" t="s">
        <v>1487</v>
      </c>
      <c r="G215" t="s">
        <v>1382</v>
      </c>
      <c r="H215" s="598">
        <v>-629.66</v>
      </c>
      <c r="I215" t="str">
        <f t="shared" si="62"/>
        <v>fevereiro 2026</v>
      </c>
      <c r="J215">
        <f t="shared" si="63"/>
        <v>2026</v>
      </c>
      <c r="K215" t="str">
        <f>VLOOKUP(G215,'METRICS MDNA'!$A$2:$B$1048576,2,0)</f>
        <v>Compra Mês</v>
      </c>
      <c r="L215" t="str">
        <f>VLOOKUP(G215,'METRICS MDNA'!A:C,3,0)</f>
        <v>CUSTOS DOS PRODUTOS VENDIDOS</v>
      </c>
    </row>
    <row r="216" spans="1:12" ht="16.2">
      <c r="A216" s="804">
        <v>46063</v>
      </c>
      <c r="D216" t="s">
        <v>1487</v>
      </c>
      <c r="E216" t="s">
        <v>1487</v>
      </c>
      <c r="G216" t="s">
        <v>1330</v>
      </c>
      <c r="H216" s="598">
        <v>-390.1</v>
      </c>
      <c r="I216" t="str">
        <f t="shared" si="62"/>
        <v>fevereiro 2026</v>
      </c>
      <c r="J216">
        <f t="shared" si="63"/>
        <v>2026</v>
      </c>
      <c r="K216" t="str">
        <f>VLOOKUP(G216,'METRICS MDNA'!$A$2:$B$1048576,2,0)</f>
        <v>Compra Mês</v>
      </c>
      <c r="L216" t="str">
        <f>VLOOKUP(G216,'METRICS MDNA'!A:C,3,0)</f>
        <v>CUSTOS DOS PRODUTOS VENDIDOS</v>
      </c>
    </row>
    <row r="217" spans="1:12" ht="16.2">
      <c r="A217" s="804">
        <v>46063</v>
      </c>
      <c r="D217" t="s">
        <v>1487</v>
      </c>
      <c r="E217" t="s">
        <v>1487</v>
      </c>
      <c r="G217" t="s">
        <v>1204</v>
      </c>
      <c r="H217" s="598">
        <v>-89.35</v>
      </c>
      <c r="I217" t="str">
        <f t="shared" si="62"/>
        <v>fevereiro 2026</v>
      </c>
      <c r="J217">
        <f t="shared" si="63"/>
        <v>2026</v>
      </c>
      <c r="K217" t="str">
        <f>VLOOKUP(G217,'METRICS MDNA'!$A$2:$B$1048576,2,0)</f>
        <v>Compra Mês</v>
      </c>
      <c r="L217" t="str">
        <f>VLOOKUP(G217,'METRICS MDNA'!A:C,3,0)</f>
        <v>CUSTOS DOS PRODUTOS VENDIDOS</v>
      </c>
    </row>
    <row r="218" spans="1:12" ht="16.2">
      <c r="A218" s="804">
        <v>46063</v>
      </c>
      <c r="D218" t="s">
        <v>686</v>
      </c>
      <c r="E218" t="s">
        <v>686</v>
      </c>
      <c r="G218" t="s">
        <v>1224</v>
      </c>
      <c r="H218" s="598">
        <v>-339.5</v>
      </c>
      <c r="I218" t="str">
        <f t="shared" si="62"/>
        <v>fevereiro 2026</v>
      </c>
      <c r="J218">
        <f t="shared" si="63"/>
        <v>2026</v>
      </c>
      <c r="K218" t="str">
        <f>VLOOKUP(G218,'METRICS MDNA'!$A$2:$B$1048576,2,0)</f>
        <v>Compra Mês</v>
      </c>
      <c r="L218" t="str">
        <f>VLOOKUP(G218,'METRICS MDNA'!A:C,3,0)</f>
        <v>CUSTOS DOS PRODUTOS VENDIDOS</v>
      </c>
    </row>
    <row r="219" spans="1:12" ht="16.2">
      <c r="A219" s="804">
        <v>46063</v>
      </c>
      <c r="D219" t="s">
        <v>1488</v>
      </c>
      <c r="E219" t="s">
        <v>1488</v>
      </c>
      <c r="G219" t="s">
        <v>1190</v>
      </c>
      <c r="H219" s="598">
        <v>-1692.02</v>
      </c>
      <c r="I219" t="str">
        <f t="shared" si="62"/>
        <v>fevereiro 2026</v>
      </c>
      <c r="J219">
        <f t="shared" si="63"/>
        <v>2026</v>
      </c>
      <c r="K219" t="str">
        <f>VLOOKUP(G219,'METRICS MDNA'!$A$2:$B$1048576,2,0)</f>
        <v>Compra Mês</v>
      </c>
      <c r="L219" t="str">
        <f>VLOOKUP(G219,'METRICS MDNA'!A:C,3,0)</f>
        <v>CUSTOS DOS PRODUTOS VENDIDOS</v>
      </c>
    </row>
    <row r="220" spans="1:12" ht="16.2">
      <c r="A220" s="804">
        <v>46066</v>
      </c>
      <c r="D220" t="s">
        <v>1489</v>
      </c>
      <c r="E220" t="s">
        <v>1489</v>
      </c>
      <c r="G220" t="s">
        <v>1183</v>
      </c>
      <c r="H220" s="598">
        <v>-418.45</v>
      </c>
      <c r="I220" t="str">
        <f t="shared" si="62"/>
        <v>fevereiro 2026</v>
      </c>
      <c r="J220">
        <f t="shared" si="63"/>
        <v>2026</v>
      </c>
      <c r="K220" t="str">
        <f>VLOOKUP(G220,'METRICS MDNA'!$A$2:$B$1048576,2,0)</f>
        <v>Compra Mês</v>
      </c>
      <c r="L220" t="str">
        <f>VLOOKUP(G220,'METRICS MDNA'!A:C,3,0)</f>
        <v>CUSTOS DOS PRODUTOS VENDIDOS</v>
      </c>
    </row>
    <row r="221" spans="1:12" ht="16.2">
      <c r="A221" s="804">
        <v>46066</v>
      </c>
      <c r="D221" s="517" t="s">
        <v>2374</v>
      </c>
      <c r="E221" s="517" t="s">
        <v>2376</v>
      </c>
      <c r="G221" t="s">
        <v>785</v>
      </c>
      <c r="H221" s="598">
        <v>-2675</v>
      </c>
      <c r="I221" t="str">
        <f>TEXT(A221, "mmmm aaaa")</f>
        <v>fevereiro 2026</v>
      </c>
      <c r="J221">
        <f>YEAR(A221)</f>
        <v>2026</v>
      </c>
      <c r="K221" t="str">
        <f>VLOOKUP(G221,'METRICS MDNA'!$A$2:$B$1048576,2,0)</f>
        <v>Manutenção e Conservação</v>
      </c>
      <c r="L221" t="str">
        <f>VLOOKUP(G221,'METRICS MDNA'!A:C,3,0)</f>
        <v>Manutenção e Conservação</v>
      </c>
    </row>
    <row r="222" spans="1:12" ht="16.2">
      <c r="A222" s="804">
        <v>46066</v>
      </c>
      <c r="D222" s="517" t="s">
        <v>2374</v>
      </c>
      <c r="E222" s="517" t="s">
        <v>2375</v>
      </c>
      <c r="G222" t="s">
        <v>785</v>
      </c>
      <c r="H222" s="598">
        <v>-925</v>
      </c>
      <c r="I222" t="str">
        <f>TEXT(A222, "mmmm aaaa")</f>
        <v>fevereiro 2026</v>
      </c>
      <c r="J222">
        <f>YEAR(A222)</f>
        <v>2026</v>
      </c>
      <c r="K222" t="str">
        <f>VLOOKUP(G222,'METRICS MDNA'!$A$2:$B$1048576,2,0)</f>
        <v>Manutenção e Conservação</v>
      </c>
      <c r="L222" t="str">
        <f>VLOOKUP(G222,'METRICS MDNA'!A:C,3,0)</f>
        <v>Manutenção e Conservação</v>
      </c>
    </row>
    <row r="223" spans="1:12" ht="16.2">
      <c r="A223" s="804">
        <v>46067</v>
      </c>
      <c r="D223" t="s">
        <v>1486</v>
      </c>
      <c r="E223" t="s">
        <v>1486</v>
      </c>
      <c r="G223" t="s">
        <v>1224</v>
      </c>
      <c r="H223" s="598">
        <v>-576</v>
      </c>
      <c r="I223" t="str">
        <f t="shared" si="62"/>
        <v>fevereiro 2026</v>
      </c>
      <c r="J223">
        <f t="shared" si="63"/>
        <v>2026</v>
      </c>
      <c r="K223" t="str">
        <f>VLOOKUP(G223,'METRICS MDNA'!$A$2:$B$1048576,2,0)</f>
        <v>Compra Mês</v>
      </c>
      <c r="L223" t="str">
        <f>VLOOKUP(G223,'METRICS MDNA'!A:C,3,0)</f>
        <v>CUSTOS DOS PRODUTOS VENDIDOS</v>
      </c>
    </row>
    <row r="224" spans="1:12" ht="16.2">
      <c r="A224" s="804">
        <v>46069</v>
      </c>
      <c r="D224" t="s">
        <v>1488</v>
      </c>
      <c r="E224" t="s">
        <v>1488</v>
      </c>
      <c r="G224" t="s">
        <v>1190</v>
      </c>
      <c r="H224" s="598">
        <v>-1196.9000000000001</v>
      </c>
      <c r="I224" t="str">
        <f t="shared" si="62"/>
        <v>fevereiro 2026</v>
      </c>
      <c r="J224">
        <f t="shared" si="63"/>
        <v>2026</v>
      </c>
      <c r="K224" t="str">
        <f>VLOOKUP(G224,'METRICS MDNA'!$A$2:$B$1048576,2,0)</f>
        <v>Compra Mês</v>
      </c>
      <c r="L224" t="str">
        <f>VLOOKUP(G224,'METRICS MDNA'!A:C,3,0)</f>
        <v>CUSTOS DOS PRODUTOS VENDIDOS</v>
      </c>
    </row>
    <row r="225" spans="1:12" ht="16.2">
      <c r="A225" s="804">
        <v>46070</v>
      </c>
      <c r="D225" t="s">
        <v>1484</v>
      </c>
      <c r="E225" t="s">
        <v>1484</v>
      </c>
      <c r="G225" t="s">
        <v>1237</v>
      </c>
      <c r="H225" s="598">
        <v>-611.52</v>
      </c>
      <c r="I225" t="str">
        <f t="shared" si="62"/>
        <v>fevereiro 2026</v>
      </c>
      <c r="J225">
        <f t="shared" si="63"/>
        <v>2026</v>
      </c>
      <c r="K225" t="str">
        <f>VLOOKUP(G225,'METRICS MDNA'!$A$2:$B$1048576,2,0)</f>
        <v>Beneficios</v>
      </c>
      <c r="L225" t="str">
        <f>VLOOKUP(G225,'METRICS MDNA'!A:C,3,0)</f>
        <v>CUSTOS DOS PRODUTOS VENDIDOS</v>
      </c>
    </row>
    <row r="226" spans="1:12" ht="16.2">
      <c r="A226" s="804">
        <v>46070</v>
      </c>
      <c r="D226" t="s">
        <v>1484</v>
      </c>
      <c r="E226" t="s">
        <v>1484</v>
      </c>
      <c r="G226" t="s">
        <v>1197</v>
      </c>
      <c r="H226" s="598">
        <v>-595.85</v>
      </c>
      <c r="I226" t="str">
        <f t="shared" si="62"/>
        <v>fevereiro 2026</v>
      </c>
      <c r="J226">
        <f t="shared" si="63"/>
        <v>2026</v>
      </c>
      <c r="K226" t="str">
        <f>VLOOKUP(G226,'METRICS MDNA'!$A$2:$B$1048576,2,0)</f>
        <v>Compra Mês</v>
      </c>
      <c r="L226" t="str">
        <f>VLOOKUP(G226,'METRICS MDNA'!A:C,3,0)</f>
        <v>CUSTOS DOS PRODUTOS VENDIDOS</v>
      </c>
    </row>
    <row r="227" spans="1:12" ht="16.2">
      <c r="A227" s="804">
        <v>46070</v>
      </c>
      <c r="D227" t="s">
        <v>1488</v>
      </c>
      <c r="E227" t="s">
        <v>1488</v>
      </c>
      <c r="G227" t="s">
        <v>1190</v>
      </c>
      <c r="H227" s="598">
        <v>-1652.73</v>
      </c>
      <c r="I227" t="str">
        <f t="shared" si="62"/>
        <v>fevereiro 2026</v>
      </c>
      <c r="J227">
        <f t="shared" si="63"/>
        <v>2026</v>
      </c>
      <c r="K227" t="str">
        <f>VLOOKUP(G227,'METRICS MDNA'!$A$2:$B$1048576,2,0)</f>
        <v>Compra Mês</v>
      </c>
      <c r="L227" t="str">
        <f>VLOOKUP(G227,'METRICS MDNA'!A:C,3,0)</f>
        <v>CUSTOS DOS PRODUTOS VENDIDOS</v>
      </c>
    </row>
    <row r="228" spans="1:12" ht="16.2">
      <c r="A228" s="804">
        <v>46071</v>
      </c>
      <c r="D228" t="s">
        <v>1490</v>
      </c>
      <c r="E228" t="s">
        <v>1490</v>
      </c>
      <c r="G228" t="s">
        <v>1244</v>
      </c>
      <c r="H228" s="598">
        <v>-331.6</v>
      </c>
      <c r="I228" t="str">
        <f t="shared" si="62"/>
        <v>fevereiro 2026</v>
      </c>
      <c r="J228">
        <f t="shared" si="63"/>
        <v>2026</v>
      </c>
      <c r="K228" t="str">
        <f>VLOOKUP(G228,'METRICS MDNA'!$A$2:$B$1048576,2,0)</f>
        <v>Compra Mês</v>
      </c>
      <c r="L228" t="str">
        <f>VLOOKUP(G228,'METRICS MDNA'!A:C,3,0)</f>
        <v>CUSTOS DOS PRODUTOS VENDIDOS</v>
      </c>
    </row>
    <row r="229" spans="1:12" ht="16.2">
      <c r="A229" s="804">
        <v>46071</v>
      </c>
      <c r="D229" t="s">
        <v>1115</v>
      </c>
      <c r="E229" t="s">
        <v>1115</v>
      </c>
      <c r="G229" s="517" t="s">
        <v>1157</v>
      </c>
      <c r="H229" s="981">
        <v>-352.06</v>
      </c>
      <c r="I229" t="str">
        <f t="shared" si="62"/>
        <v>fevereiro 2026</v>
      </c>
      <c r="J229">
        <f t="shared" si="63"/>
        <v>2026</v>
      </c>
      <c r="K229" t="str">
        <f>VLOOKUP(G229,'METRICS MDNA'!$A$2:$B$1048576,2,0)</f>
        <v>Material de Higiene/ Descartaveis</v>
      </c>
      <c r="L229" t="str">
        <f>VLOOKUP(G229,'METRICS MDNA'!A:C,3,0)</f>
        <v>OPERAÇÃO</v>
      </c>
    </row>
    <row r="230" spans="1:12" ht="16.2">
      <c r="A230" s="804">
        <v>46071</v>
      </c>
      <c r="D230" t="s">
        <v>1481</v>
      </c>
      <c r="E230" t="s">
        <v>1481</v>
      </c>
      <c r="G230" t="s">
        <v>1183</v>
      </c>
      <c r="H230" s="598">
        <v>-946</v>
      </c>
      <c r="I230" t="str">
        <f t="shared" si="62"/>
        <v>fevereiro 2026</v>
      </c>
      <c r="J230">
        <f t="shared" si="63"/>
        <v>2026</v>
      </c>
      <c r="K230" t="str">
        <f>VLOOKUP(G230,'METRICS MDNA'!$A$2:$B$1048576,2,0)</f>
        <v>Compra Mês</v>
      </c>
      <c r="L230" t="str">
        <f>VLOOKUP(G230,'METRICS MDNA'!A:C,3,0)</f>
        <v>CUSTOS DOS PRODUTOS VENDIDOS</v>
      </c>
    </row>
    <row r="231" spans="1:12" ht="16.2">
      <c r="A231" s="804">
        <v>46071</v>
      </c>
      <c r="D231" t="s">
        <v>1481</v>
      </c>
      <c r="E231" t="s">
        <v>1481</v>
      </c>
      <c r="G231" t="s">
        <v>1237</v>
      </c>
      <c r="H231" s="598">
        <v>-470</v>
      </c>
      <c r="I231" t="str">
        <f t="shared" si="62"/>
        <v>fevereiro 2026</v>
      </c>
      <c r="J231">
        <f t="shared" si="63"/>
        <v>2026</v>
      </c>
      <c r="K231" t="str">
        <f>VLOOKUP(G231,'METRICS MDNA'!$A$2:$B$1048576,2,0)</f>
        <v>Beneficios</v>
      </c>
      <c r="L231" t="str">
        <f>VLOOKUP(G231,'METRICS MDNA'!A:C,3,0)</f>
        <v>CUSTOS DOS PRODUTOS VENDIDOS</v>
      </c>
    </row>
    <row r="232" spans="1:12" ht="16.2">
      <c r="A232" s="804">
        <v>46071</v>
      </c>
      <c r="D232" t="s">
        <v>1481</v>
      </c>
      <c r="E232" t="s">
        <v>1481</v>
      </c>
      <c r="G232" t="s">
        <v>1204</v>
      </c>
      <c r="H232" s="598">
        <v>-257.5</v>
      </c>
      <c r="I232" t="str">
        <f t="shared" si="62"/>
        <v>fevereiro 2026</v>
      </c>
      <c r="J232">
        <f t="shared" si="63"/>
        <v>2026</v>
      </c>
      <c r="K232" t="str">
        <f>VLOOKUP(G232,'METRICS MDNA'!$A$2:$B$1048576,2,0)</f>
        <v>Compra Mês</v>
      </c>
      <c r="L232" t="str">
        <f>VLOOKUP(G232,'METRICS MDNA'!A:C,3,0)</f>
        <v>CUSTOS DOS PRODUTOS VENDIDOS</v>
      </c>
    </row>
    <row r="233" spans="1:12" ht="16.2">
      <c r="A233" s="804">
        <v>46071</v>
      </c>
      <c r="D233" t="s">
        <v>1481</v>
      </c>
      <c r="E233" t="s">
        <v>1481</v>
      </c>
      <c r="G233" t="s">
        <v>1197</v>
      </c>
      <c r="H233" s="598">
        <v>-35</v>
      </c>
      <c r="I233" t="str">
        <f t="shared" si="62"/>
        <v>fevereiro 2026</v>
      </c>
      <c r="J233">
        <f t="shared" si="63"/>
        <v>2026</v>
      </c>
      <c r="K233" t="str">
        <f>VLOOKUP(G233,'METRICS MDNA'!$A$2:$B$1048576,2,0)</f>
        <v>Compra Mês</v>
      </c>
      <c r="L233" t="str">
        <f>VLOOKUP(G233,'METRICS MDNA'!A:C,3,0)</f>
        <v>CUSTOS DOS PRODUTOS VENDIDOS</v>
      </c>
    </row>
    <row r="234" spans="1:12" ht="16.2">
      <c r="A234" s="804">
        <v>46071</v>
      </c>
      <c r="D234" t="s">
        <v>1481</v>
      </c>
      <c r="E234" t="s">
        <v>1481</v>
      </c>
      <c r="G234" t="s">
        <v>1183</v>
      </c>
      <c r="H234" s="598">
        <v>-946</v>
      </c>
      <c r="I234" t="str">
        <f t="shared" si="62"/>
        <v>fevereiro 2026</v>
      </c>
      <c r="J234">
        <f t="shared" si="63"/>
        <v>2026</v>
      </c>
      <c r="K234" t="str">
        <f>VLOOKUP(G234,'METRICS MDNA'!$A$2:$B$1048576,2,0)</f>
        <v>Compra Mês</v>
      </c>
      <c r="L234" t="str">
        <f>VLOOKUP(G234,'METRICS MDNA'!A:C,3,0)</f>
        <v>CUSTOS DOS PRODUTOS VENDIDOS</v>
      </c>
    </row>
    <row r="235" spans="1:12" ht="16.2">
      <c r="A235" s="804">
        <v>46071</v>
      </c>
      <c r="D235" t="s">
        <v>1481</v>
      </c>
      <c r="E235" t="s">
        <v>1481</v>
      </c>
      <c r="G235" t="s">
        <v>1237</v>
      </c>
      <c r="H235" s="598">
        <v>-470</v>
      </c>
      <c r="I235" t="str">
        <f t="shared" si="62"/>
        <v>fevereiro 2026</v>
      </c>
      <c r="J235">
        <f t="shared" si="63"/>
        <v>2026</v>
      </c>
      <c r="K235" t="str">
        <f>VLOOKUP(G235,'METRICS MDNA'!$A$2:$B$1048576,2,0)</f>
        <v>Beneficios</v>
      </c>
      <c r="L235" t="str">
        <f>VLOOKUP(G235,'METRICS MDNA'!A:C,3,0)</f>
        <v>CUSTOS DOS PRODUTOS VENDIDOS</v>
      </c>
    </row>
    <row r="236" spans="1:12" ht="16.2">
      <c r="A236" s="804">
        <v>46071</v>
      </c>
      <c r="D236" t="s">
        <v>1481</v>
      </c>
      <c r="E236" t="s">
        <v>1481</v>
      </c>
      <c r="G236" t="s">
        <v>1204</v>
      </c>
      <c r="H236" s="598">
        <v>-257.5</v>
      </c>
      <c r="I236" t="str">
        <f t="shared" si="62"/>
        <v>fevereiro 2026</v>
      </c>
      <c r="J236">
        <f t="shared" si="63"/>
        <v>2026</v>
      </c>
      <c r="K236" t="str">
        <f>VLOOKUP(G236,'METRICS MDNA'!$A$2:$B$1048576,2,0)</f>
        <v>Compra Mês</v>
      </c>
      <c r="L236" t="str">
        <f>VLOOKUP(G236,'METRICS MDNA'!A:C,3,0)</f>
        <v>CUSTOS DOS PRODUTOS VENDIDOS</v>
      </c>
    </row>
    <row r="237" spans="1:12" ht="16.2">
      <c r="A237" s="804">
        <v>46071</v>
      </c>
      <c r="D237" t="s">
        <v>1481</v>
      </c>
      <c r="E237" t="s">
        <v>1481</v>
      </c>
      <c r="G237" t="s">
        <v>1197</v>
      </c>
      <c r="H237" s="598">
        <v>-35</v>
      </c>
      <c r="I237" t="str">
        <f t="shared" si="62"/>
        <v>fevereiro 2026</v>
      </c>
      <c r="J237">
        <f t="shared" si="63"/>
        <v>2026</v>
      </c>
      <c r="K237" t="str">
        <f>VLOOKUP(G237,'METRICS MDNA'!$A$2:$B$1048576,2,0)</f>
        <v>Compra Mês</v>
      </c>
      <c r="L237" t="str">
        <f>VLOOKUP(G237,'METRICS MDNA'!A:C,3,0)</f>
        <v>CUSTOS DOS PRODUTOS VENDIDOS</v>
      </c>
    </row>
    <row r="238" spans="1:12" ht="16.2">
      <c r="A238" s="804">
        <v>46072</v>
      </c>
      <c r="D238" t="s">
        <v>1232</v>
      </c>
      <c r="E238" t="s">
        <v>1232</v>
      </c>
      <c r="G238" t="s">
        <v>1237</v>
      </c>
      <c r="H238" s="598">
        <v>-516.23</v>
      </c>
      <c r="I238" t="str">
        <f t="shared" si="62"/>
        <v>fevereiro 2026</v>
      </c>
      <c r="J238">
        <f t="shared" si="63"/>
        <v>2026</v>
      </c>
      <c r="K238" t="str">
        <f>VLOOKUP(G238,'METRICS MDNA'!$A$2:$B$1048576,2,0)</f>
        <v>Beneficios</v>
      </c>
      <c r="L238" t="str">
        <f>VLOOKUP(G238,'METRICS MDNA'!A:C,3,0)</f>
        <v>CUSTOS DOS PRODUTOS VENDIDOS</v>
      </c>
    </row>
    <row r="239" spans="1:12" ht="16.2">
      <c r="A239" s="804">
        <v>46073</v>
      </c>
      <c r="D239" t="s">
        <v>1491</v>
      </c>
      <c r="E239" s="517" t="s">
        <v>1491</v>
      </c>
      <c r="G239" t="s">
        <v>543</v>
      </c>
      <c r="H239" s="598">
        <v>-765</v>
      </c>
      <c r="I239" t="str">
        <f t="shared" ref="I239:I295" si="70">TEXT(A239, "mmmm aaaa")</f>
        <v>fevereiro 2026</v>
      </c>
      <c r="J239">
        <f t="shared" ref="J239:J271" si="71">YEAR(A239)</f>
        <v>2026</v>
      </c>
      <c r="K239" t="str">
        <f>VLOOKUP(G239,'METRICS MDNA'!$A$2:$B$1048576,2,0)</f>
        <v>Utensílios</v>
      </c>
      <c r="L239" t="str">
        <f>VLOOKUP(G239,'METRICS MDNA'!A:C,3,0)</f>
        <v>OPERAÇÃO</v>
      </c>
    </row>
    <row r="240" spans="1:12" ht="16.2">
      <c r="A240" s="804">
        <v>46073</v>
      </c>
      <c r="D240" t="s">
        <v>1492</v>
      </c>
      <c r="E240" t="s">
        <v>1492</v>
      </c>
      <c r="G240" t="s">
        <v>1501</v>
      </c>
      <c r="H240" s="598">
        <v>-1800</v>
      </c>
      <c r="I240" t="str">
        <f t="shared" si="70"/>
        <v>fevereiro 2026</v>
      </c>
      <c r="J240">
        <f t="shared" si="71"/>
        <v>2026</v>
      </c>
      <c r="K240" t="str">
        <f>VLOOKUP(G240,'METRICS MDNA'!$A$2:$B$1048576,2,0)</f>
        <v>Aluguel de Maquinas</v>
      </c>
      <c r="L240" t="str">
        <f>VLOOKUP(G240,'METRICS MDNA'!A:C,3,0)</f>
        <v>OPERAÇÃO</v>
      </c>
    </row>
    <row r="241" spans="1:12" ht="16.2">
      <c r="A241" s="804">
        <v>46101</v>
      </c>
      <c r="D241" t="s">
        <v>1492</v>
      </c>
      <c r="E241" t="s">
        <v>1492</v>
      </c>
      <c r="G241" t="s">
        <v>1501</v>
      </c>
      <c r="H241" s="598">
        <v>-1800</v>
      </c>
      <c r="I241" t="str">
        <f t="shared" ref="I241" si="72">TEXT(A241, "mmmm aaaa")</f>
        <v>março 2026</v>
      </c>
      <c r="J241">
        <f t="shared" ref="J241" si="73">YEAR(A241)</f>
        <v>2026</v>
      </c>
      <c r="K241" t="str">
        <f>VLOOKUP(G241,'METRICS MDNA'!$A$2:$B$1048576,2,0)</f>
        <v>Aluguel de Maquinas</v>
      </c>
      <c r="L241" t="str">
        <f>VLOOKUP(G241,'METRICS MDNA'!A:C,3,0)</f>
        <v>OPERAÇÃO</v>
      </c>
    </row>
    <row r="242" spans="1:12" ht="16.2">
      <c r="A242" s="804">
        <v>46074</v>
      </c>
      <c r="D242" t="s">
        <v>1484</v>
      </c>
      <c r="E242" t="s">
        <v>1484</v>
      </c>
      <c r="G242" t="s">
        <v>1197</v>
      </c>
      <c r="H242" s="598">
        <v>-1658.12</v>
      </c>
      <c r="I242" t="str">
        <f t="shared" si="70"/>
        <v>fevereiro 2026</v>
      </c>
      <c r="J242">
        <f t="shared" si="71"/>
        <v>2026</v>
      </c>
      <c r="K242" t="str">
        <f>VLOOKUP(G242,'METRICS MDNA'!$A$2:$B$1048576,2,0)</f>
        <v>Compra Mês</v>
      </c>
      <c r="L242" t="str">
        <f>VLOOKUP(G242,'METRICS MDNA'!A:C,3,0)</f>
        <v>CUSTOS DOS PRODUTOS VENDIDOS</v>
      </c>
    </row>
    <row r="243" spans="1:12" ht="16.2">
      <c r="A243" s="804">
        <v>46074</v>
      </c>
      <c r="D243" t="s">
        <v>1484</v>
      </c>
      <c r="E243" t="s">
        <v>1484</v>
      </c>
      <c r="G243" t="s">
        <v>1237</v>
      </c>
      <c r="H243" s="598">
        <v>-274.87</v>
      </c>
      <c r="I243" s="517" t="str">
        <f t="shared" si="70"/>
        <v>fevereiro 2026</v>
      </c>
      <c r="J243">
        <f t="shared" si="71"/>
        <v>2026</v>
      </c>
      <c r="K243" t="str">
        <f>VLOOKUP(G243,'METRICS MDNA'!$A$2:$B$1048576,2,0)</f>
        <v>Beneficios</v>
      </c>
      <c r="L243" t="str">
        <f>VLOOKUP(G243,'METRICS MDNA'!A:C,3,0)</f>
        <v>CUSTOS DOS PRODUTOS VENDIDOS</v>
      </c>
    </row>
    <row r="244" spans="1:12" ht="16.2">
      <c r="A244" s="804">
        <v>46076</v>
      </c>
      <c r="D244" t="s">
        <v>1533</v>
      </c>
      <c r="E244" t="s">
        <v>1533</v>
      </c>
      <c r="G244" s="517" t="s">
        <v>380</v>
      </c>
      <c r="H244" s="598">
        <v>-900</v>
      </c>
      <c r="I244" t="str">
        <f t="shared" si="70"/>
        <v>fevereiro 2026</v>
      </c>
      <c r="J244">
        <f t="shared" ref="J244" si="74">YEAR(A244)</f>
        <v>2026</v>
      </c>
      <c r="K244" t="str">
        <f>VLOOKUP(G244,'METRICS MDNA'!$A$2:$B$1048576,2,0)</f>
        <v>Dedetização</v>
      </c>
      <c r="L244" t="str">
        <f>VLOOKUP(G244,'METRICS MDNA'!A:C,3,0)</f>
        <v>OPERAÇÃO</v>
      </c>
    </row>
    <row r="245" spans="1:12" ht="16.2">
      <c r="A245" s="804">
        <v>46077</v>
      </c>
      <c r="D245" t="s">
        <v>1493</v>
      </c>
      <c r="E245" t="s">
        <v>1493</v>
      </c>
      <c r="G245" t="s">
        <v>1244</v>
      </c>
      <c r="H245" s="598">
        <v>-700.75</v>
      </c>
      <c r="I245" t="str">
        <f t="shared" si="70"/>
        <v>fevereiro 2026</v>
      </c>
      <c r="J245">
        <f t="shared" si="71"/>
        <v>2026</v>
      </c>
      <c r="K245" t="str">
        <f>VLOOKUP(G245,'METRICS MDNA'!$A$2:$B$1048576,2,0)</f>
        <v>Compra Mês</v>
      </c>
      <c r="L245" t="str">
        <f>VLOOKUP(G245,'METRICS MDNA'!A:C,3,0)</f>
        <v>CUSTOS DOS PRODUTOS VENDIDOS</v>
      </c>
    </row>
    <row r="246" spans="1:12" ht="16.2">
      <c r="A246" s="804">
        <v>46077</v>
      </c>
      <c r="D246" t="s">
        <v>1493</v>
      </c>
      <c r="E246" t="s">
        <v>1493</v>
      </c>
      <c r="G246" t="s">
        <v>1244</v>
      </c>
      <c r="H246" s="598">
        <v>-700.75</v>
      </c>
      <c r="I246" t="str">
        <f t="shared" si="70"/>
        <v>fevereiro 2026</v>
      </c>
      <c r="J246">
        <f t="shared" si="71"/>
        <v>2026</v>
      </c>
      <c r="K246" t="str">
        <f>VLOOKUP(G246,'METRICS MDNA'!$A$2:$B$1048576,2,0)</f>
        <v>Compra Mês</v>
      </c>
      <c r="L246" t="str">
        <f>VLOOKUP(G246,'METRICS MDNA'!A:C,3,0)</f>
        <v>CUSTOS DOS PRODUTOS VENDIDOS</v>
      </c>
    </row>
    <row r="247" spans="1:12" ht="16.2">
      <c r="A247" s="804">
        <v>46075</v>
      </c>
      <c r="D247" t="s">
        <v>688</v>
      </c>
      <c r="E247" t="s">
        <v>688</v>
      </c>
      <c r="G247" t="s">
        <v>543</v>
      </c>
      <c r="H247" s="598">
        <v>-524.83000000000004</v>
      </c>
      <c r="I247" t="str">
        <f t="shared" ref="I247" si="75">TEXT(A247, "mmmm aaaa")</f>
        <v>fevereiro 2026</v>
      </c>
      <c r="J247">
        <f t="shared" ref="J247" si="76">YEAR(A247)</f>
        <v>2026</v>
      </c>
      <c r="K247" t="str">
        <f>VLOOKUP(G247,'METRICS MDNA'!$A$2:$B$1048576,2,0)</f>
        <v>Utensílios</v>
      </c>
      <c r="L247" t="str">
        <f>VLOOKUP(G247,'METRICS MDNA'!A:C,3,0)</f>
        <v>OPERAÇÃO</v>
      </c>
    </row>
    <row r="248" spans="1:12">
      <c r="A248" s="804">
        <v>46077</v>
      </c>
      <c r="D248" t="s">
        <v>1494</v>
      </c>
      <c r="E248" s="517" t="s">
        <v>1494</v>
      </c>
      <c r="G248" s="517" t="s">
        <v>543</v>
      </c>
      <c r="H248" s="388">
        <v>-1295.53</v>
      </c>
      <c r="I248" t="str">
        <f t="shared" si="70"/>
        <v>fevereiro 2026</v>
      </c>
      <c r="J248">
        <f t="shared" si="71"/>
        <v>2026</v>
      </c>
      <c r="K248" t="str">
        <f>VLOOKUP(G248,'METRICS MDNA'!$A$2:$B$1048576,2,0)</f>
        <v>Utensílios</v>
      </c>
      <c r="L248" t="str">
        <f>VLOOKUP(G248,'METRICS MDNA'!A:C,3,0)</f>
        <v>OPERAÇÃO</v>
      </c>
    </row>
    <row r="249" spans="1:12" ht="16.2">
      <c r="A249" s="804">
        <v>46077</v>
      </c>
      <c r="D249" t="s">
        <v>1495</v>
      </c>
      <c r="E249" t="s">
        <v>1495</v>
      </c>
      <c r="G249" t="s">
        <v>1190</v>
      </c>
      <c r="H249" s="598">
        <v>-195.4</v>
      </c>
      <c r="I249" t="str">
        <f t="shared" si="70"/>
        <v>fevereiro 2026</v>
      </c>
      <c r="J249">
        <f t="shared" si="71"/>
        <v>2026</v>
      </c>
      <c r="K249" t="str">
        <f>VLOOKUP(G249,'METRICS MDNA'!$A$2:$B$1048576,2,0)</f>
        <v>Compra Mês</v>
      </c>
      <c r="L249" t="str">
        <f>VLOOKUP(G249,'METRICS MDNA'!A:C,3,0)</f>
        <v>CUSTOS DOS PRODUTOS VENDIDOS</v>
      </c>
    </row>
    <row r="250" spans="1:12" ht="16.2">
      <c r="A250" s="804">
        <v>46077</v>
      </c>
      <c r="D250" t="s">
        <v>1115</v>
      </c>
      <c r="E250" t="s">
        <v>1115</v>
      </c>
      <c r="G250" t="s">
        <v>1132</v>
      </c>
      <c r="H250" s="598">
        <v>-382.17</v>
      </c>
      <c r="I250" t="str">
        <f t="shared" si="70"/>
        <v>fevereiro 2026</v>
      </c>
      <c r="J250">
        <f t="shared" si="71"/>
        <v>2026</v>
      </c>
      <c r="K250" t="str">
        <f>VLOOKUP(G250,'METRICS MDNA'!$A$2:$B$1048576,2,0)</f>
        <v>Material Limpeza</v>
      </c>
      <c r="L250" t="str">
        <f>VLOOKUP(G250,'METRICS MDNA'!A:C,3,0)</f>
        <v>CUSTOS DOS PRODUTOS VENDIDOS</v>
      </c>
    </row>
    <row r="251" spans="1:12">
      <c r="A251" s="804">
        <v>46077</v>
      </c>
      <c r="D251" t="s">
        <v>1115</v>
      </c>
      <c r="E251" t="s">
        <v>1115</v>
      </c>
      <c r="G251" t="s">
        <v>1157</v>
      </c>
      <c r="H251" s="388">
        <v>-398.1</v>
      </c>
      <c r="I251" t="str">
        <f t="shared" si="70"/>
        <v>fevereiro 2026</v>
      </c>
      <c r="J251">
        <f t="shared" si="71"/>
        <v>2026</v>
      </c>
      <c r="K251" t="str">
        <f>VLOOKUP(G251,'METRICS MDNA'!$A$2:$B$1048576,2,0)</f>
        <v>Material de Higiene/ Descartaveis</v>
      </c>
      <c r="L251" t="str">
        <f>VLOOKUP(G251,'METRICS MDNA'!A:C,3,0)</f>
        <v>OPERAÇÃO</v>
      </c>
    </row>
    <row r="252" spans="1:12" ht="16.2">
      <c r="A252" s="804">
        <v>46077</v>
      </c>
      <c r="D252" t="s">
        <v>690</v>
      </c>
      <c r="E252" t="s">
        <v>690</v>
      </c>
      <c r="G252" t="s">
        <v>1204</v>
      </c>
      <c r="H252" s="598">
        <v>-693.81</v>
      </c>
      <c r="I252" t="str">
        <f t="shared" si="70"/>
        <v>fevereiro 2026</v>
      </c>
      <c r="J252">
        <f t="shared" si="71"/>
        <v>2026</v>
      </c>
      <c r="K252" t="str">
        <f>VLOOKUP(G252,'METRICS MDNA'!$A$2:$B$1048576,2,0)</f>
        <v>Compra Mês</v>
      </c>
      <c r="L252" t="str">
        <f>VLOOKUP(G252,'METRICS MDNA'!A:C,3,0)</f>
        <v>CUSTOS DOS PRODUTOS VENDIDOS</v>
      </c>
    </row>
    <row r="253" spans="1:12" ht="16.2">
      <c r="A253" s="804">
        <v>46077</v>
      </c>
      <c r="D253" t="s">
        <v>690</v>
      </c>
      <c r="E253" t="s">
        <v>690</v>
      </c>
      <c r="G253" t="s">
        <v>1183</v>
      </c>
      <c r="H253" s="598">
        <v>-170.64</v>
      </c>
      <c r="I253" t="str">
        <f t="shared" si="70"/>
        <v>fevereiro 2026</v>
      </c>
      <c r="J253">
        <f t="shared" si="71"/>
        <v>2026</v>
      </c>
      <c r="K253" t="str">
        <f>VLOOKUP(G253,'METRICS MDNA'!$A$2:$B$1048576,2,0)</f>
        <v>Compra Mês</v>
      </c>
      <c r="L253" t="str">
        <f>VLOOKUP(G253,'METRICS MDNA'!A:C,3,0)</f>
        <v>CUSTOS DOS PRODUTOS VENDIDOS</v>
      </c>
    </row>
    <row r="254" spans="1:12" ht="16.2">
      <c r="A254" s="804">
        <v>46077</v>
      </c>
      <c r="D254" t="s">
        <v>1496</v>
      </c>
      <c r="E254" t="s">
        <v>1496</v>
      </c>
      <c r="G254" t="s">
        <v>1204</v>
      </c>
      <c r="H254" s="598">
        <v>-468.2</v>
      </c>
      <c r="I254" t="str">
        <f t="shared" si="70"/>
        <v>fevereiro 2026</v>
      </c>
      <c r="J254">
        <f t="shared" si="71"/>
        <v>2026</v>
      </c>
      <c r="K254" t="str">
        <f>VLOOKUP(G254,'METRICS MDNA'!$A$2:$B$1048576,2,0)</f>
        <v>Compra Mês</v>
      </c>
      <c r="L254" t="str">
        <f>VLOOKUP(G254,'METRICS MDNA'!A:C,3,0)</f>
        <v>CUSTOS DOS PRODUTOS VENDIDOS</v>
      </c>
    </row>
    <row r="255" spans="1:12" ht="16.2">
      <c r="A255" s="804">
        <v>46077</v>
      </c>
      <c r="D255" t="s">
        <v>1481</v>
      </c>
      <c r="E255" t="s">
        <v>1481</v>
      </c>
      <c r="G255" t="s">
        <v>1183</v>
      </c>
      <c r="H255" s="598">
        <v>-774.76</v>
      </c>
      <c r="I255" t="str">
        <f t="shared" si="70"/>
        <v>fevereiro 2026</v>
      </c>
      <c r="J255">
        <f t="shared" si="71"/>
        <v>2026</v>
      </c>
      <c r="K255" t="str">
        <f>VLOOKUP(G255,'METRICS MDNA'!$A$2:$B$1048576,2,0)</f>
        <v>Compra Mês</v>
      </c>
      <c r="L255" t="str">
        <f>VLOOKUP(G255,'METRICS MDNA'!A:C,3,0)</f>
        <v>CUSTOS DOS PRODUTOS VENDIDOS</v>
      </c>
    </row>
    <row r="256" spans="1:12" ht="16.2">
      <c r="A256" s="804">
        <v>46077</v>
      </c>
      <c r="D256" t="s">
        <v>1481</v>
      </c>
      <c r="E256" t="s">
        <v>1481</v>
      </c>
      <c r="G256" t="s">
        <v>1204</v>
      </c>
      <c r="H256" s="598">
        <v>-327.5</v>
      </c>
      <c r="I256" t="str">
        <f t="shared" si="70"/>
        <v>fevereiro 2026</v>
      </c>
      <c r="J256">
        <f t="shared" si="71"/>
        <v>2026</v>
      </c>
      <c r="K256" t="str">
        <f>VLOOKUP(G256,'METRICS MDNA'!$A$2:$B$1048576,2,0)</f>
        <v>Compra Mês</v>
      </c>
      <c r="L256" t="str">
        <f>VLOOKUP(G256,'METRICS MDNA'!A:C,3,0)</f>
        <v>CUSTOS DOS PRODUTOS VENDIDOS</v>
      </c>
    </row>
    <row r="257" spans="1:16381" ht="16.2">
      <c r="A257" s="804">
        <v>46077</v>
      </c>
      <c r="D257" t="s">
        <v>1481</v>
      </c>
      <c r="E257" t="s">
        <v>1481</v>
      </c>
      <c r="G257" t="s">
        <v>1183</v>
      </c>
      <c r="H257" s="598">
        <v>-774.76</v>
      </c>
      <c r="I257" t="str">
        <f t="shared" si="70"/>
        <v>fevereiro 2026</v>
      </c>
      <c r="J257">
        <f t="shared" si="71"/>
        <v>2026</v>
      </c>
      <c r="K257" t="str">
        <f>VLOOKUP(G257,'METRICS MDNA'!$A$2:$B$1048576,2,0)</f>
        <v>Compra Mês</v>
      </c>
      <c r="L257" t="str">
        <f>VLOOKUP(G257,'METRICS MDNA'!A:C,3,0)</f>
        <v>CUSTOS DOS PRODUTOS VENDIDOS</v>
      </c>
    </row>
    <row r="258" spans="1:16381" ht="16.2">
      <c r="A258" s="804">
        <v>46077</v>
      </c>
      <c r="D258" t="s">
        <v>1481</v>
      </c>
      <c r="E258" t="s">
        <v>1481</v>
      </c>
      <c r="G258" t="s">
        <v>1204</v>
      </c>
      <c r="H258" s="598">
        <v>-327.5</v>
      </c>
      <c r="I258" t="str">
        <f t="shared" si="70"/>
        <v>fevereiro 2026</v>
      </c>
      <c r="J258">
        <f t="shared" si="71"/>
        <v>2026</v>
      </c>
      <c r="K258" t="str">
        <f>VLOOKUP(G258,'METRICS MDNA'!$A$2:$B$1048576,2,0)</f>
        <v>Compra Mês</v>
      </c>
      <c r="L258" t="str">
        <f>VLOOKUP(G258,'METRICS MDNA'!A:C,3,0)</f>
        <v>CUSTOS DOS PRODUTOS VENDIDOS</v>
      </c>
    </row>
    <row r="259" spans="1:16381" ht="16.2">
      <c r="A259" s="804">
        <v>46077</v>
      </c>
      <c r="D259" t="s">
        <v>1115</v>
      </c>
      <c r="E259" t="s">
        <v>1115</v>
      </c>
      <c r="G259" t="s">
        <v>1132</v>
      </c>
      <c r="H259" s="598">
        <v>-91.64</v>
      </c>
      <c r="I259" t="str">
        <f t="shared" si="70"/>
        <v>fevereiro 2026</v>
      </c>
      <c r="J259">
        <f t="shared" si="71"/>
        <v>2026</v>
      </c>
      <c r="K259" t="str">
        <f>VLOOKUP(G259,'METRICS MDNA'!$A$2:$B$1048576,2,0)</f>
        <v>Material Limpeza</v>
      </c>
      <c r="L259" t="str">
        <f>VLOOKUP(G259,'METRICS MDNA'!A:C,3,0)</f>
        <v>CUSTOS DOS PRODUTOS VENDIDOS</v>
      </c>
    </row>
    <row r="260" spans="1:16381" ht="16.2">
      <c r="A260" s="804">
        <v>46077</v>
      </c>
      <c r="D260" t="s">
        <v>1497</v>
      </c>
      <c r="E260" s="517" t="s">
        <v>1497</v>
      </c>
      <c r="G260" t="s">
        <v>543</v>
      </c>
      <c r="H260" s="598">
        <v>-699.9</v>
      </c>
      <c r="I260" t="str">
        <f t="shared" si="70"/>
        <v>fevereiro 2026</v>
      </c>
      <c r="J260">
        <f t="shared" si="71"/>
        <v>2026</v>
      </c>
      <c r="K260" t="str">
        <f>VLOOKUP(G260,'METRICS MDNA'!$A$2:$B$1048576,2,0)</f>
        <v>Utensílios</v>
      </c>
      <c r="L260" t="str">
        <f>VLOOKUP(G260,'METRICS MDNA'!A:C,3,0)</f>
        <v>OPERAÇÃO</v>
      </c>
    </row>
    <row r="261" spans="1:16381" ht="16.2">
      <c r="A261" s="804">
        <v>46078</v>
      </c>
      <c r="D261" t="s">
        <v>686</v>
      </c>
      <c r="E261" t="s">
        <v>686</v>
      </c>
      <c r="G261" t="s">
        <v>1224</v>
      </c>
      <c r="H261" s="598">
        <v>-570.52</v>
      </c>
      <c r="I261" t="str">
        <f t="shared" si="70"/>
        <v>fevereiro 2026</v>
      </c>
      <c r="J261">
        <f t="shared" si="71"/>
        <v>2026</v>
      </c>
      <c r="K261" t="str">
        <f>VLOOKUP(G261,'METRICS MDNA'!$A$2:$B$1048576,2,0)</f>
        <v>Compra Mês</v>
      </c>
      <c r="L261" t="str">
        <f>VLOOKUP(G261,'METRICS MDNA'!A:C,3,0)</f>
        <v>CUSTOS DOS PRODUTOS VENDIDOS</v>
      </c>
    </row>
    <row r="262" spans="1:16381" ht="16.2">
      <c r="A262" s="804">
        <v>46078</v>
      </c>
      <c r="D262" t="s">
        <v>1498</v>
      </c>
      <c r="E262" t="s">
        <v>1498</v>
      </c>
      <c r="G262" t="s">
        <v>1204</v>
      </c>
      <c r="H262" s="598">
        <v>-1069.1099999999999</v>
      </c>
      <c r="I262" t="str">
        <f t="shared" si="70"/>
        <v>fevereiro 2026</v>
      </c>
      <c r="J262">
        <f t="shared" si="71"/>
        <v>2026</v>
      </c>
      <c r="K262" t="str">
        <f>VLOOKUP(G262,'METRICS MDNA'!$A$2:$B$1048576,2,0)</f>
        <v>Compra Mês</v>
      </c>
      <c r="L262" t="str">
        <f>VLOOKUP(G262,'METRICS MDNA'!A:C,3,0)</f>
        <v>CUSTOS DOS PRODUTOS VENDIDOS</v>
      </c>
    </row>
    <row r="263" spans="1:16381" ht="16.2">
      <c r="A263" s="804">
        <v>46079</v>
      </c>
      <c r="D263" t="s">
        <v>1484</v>
      </c>
      <c r="E263" t="s">
        <v>1484</v>
      </c>
      <c r="G263" t="s">
        <v>1197</v>
      </c>
      <c r="H263" s="598">
        <v>-223.81</v>
      </c>
      <c r="I263" t="str">
        <f t="shared" si="70"/>
        <v>fevereiro 2026</v>
      </c>
      <c r="J263">
        <f t="shared" si="71"/>
        <v>2026</v>
      </c>
      <c r="K263" t="str">
        <f>VLOOKUP(G263,'METRICS MDNA'!$A$2:$B$1048576,2,0)</f>
        <v>Compra Mês</v>
      </c>
      <c r="L263" t="str">
        <f>VLOOKUP(G263,'METRICS MDNA'!A:C,3,0)</f>
        <v>CUSTOS DOS PRODUTOS VENDIDOS</v>
      </c>
    </row>
    <row r="264" spans="1:16381" ht="16.2">
      <c r="A264" s="804">
        <v>46079</v>
      </c>
      <c r="D264" t="s">
        <v>1484</v>
      </c>
      <c r="E264" t="s">
        <v>1484</v>
      </c>
      <c r="G264" t="s">
        <v>1237</v>
      </c>
      <c r="H264" s="598">
        <v>-51.74</v>
      </c>
      <c r="I264" t="str">
        <f t="shared" si="70"/>
        <v>fevereiro 2026</v>
      </c>
      <c r="J264">
        <f t="shared" si="71"/>
        <v>2026</v>
      </c>
      <c r="K264" t="str">
        <f>VLOOKUP(G264,'METRICS MDNA'!$A$2:$B$1048576,2,0)</f>
        <v>Beneficios</v>
      </c>
      <c r="L264" t="str">
        <f>VLOOKUP(G264,'METRICS MDNA'!A:C,3,0)</f>
        <v>CUSTOS DOS PRODUTOS VENDIDOS</v>
      </c>
    </row>
    <row r="265" spans="1:16381" ht="16.2">
      <c r="A265" s="804">
        <v>46079</v>
      </c>
      <c r="D265" t="s">
        <v>1499</v>
      </c>
      <c r="E265" t="s">
        <v>1499</v>
      </c>
      <c r="G265" t="s">
        <v>1204</v>
      </c>
      <c r="H265" s="598">
        <v>-544.33000000000004</v>
      </c>
      <c r="I265" t="str">
        <f t="shared" si="70"/>
        <v>fevereiro 2026</v>
      </c>
      <c r="J265">
        <f t="shared" si="71"/>
        <v>2026</v>
      </c>
      <c r="K265" t="str">
        <f>VLOOKUP(G265,'METRICS MDNA'!$A$2:$B$1048576,2,0)</f>
        <v>Compra Mês</v>
      </c>
      <c r="L265" t="str">
        <f>VLOOKUP(G265,'METRICS MDNA'!A:C,3,0)</f>
        <v>CUSTOS DOS PRODUTOS VENDIDOS</v>
      </c>
    </row>
    <row r="266" spans="1:16381" ht="16.2">
      <c r="A266" s="804">
        <v>46079</v>
      </c>
      <c r="D266" t="s">
        <v>1499</v>
      </c>
      <c r="E266" t="s">
        <v>1499</v>
      </c>
      <c r="G266" t="s">
        <v>633</v>
      </c>
      <c r="H266" s="598">
        <v>-68.489999999999995</v>
      </c>
      <c r="I266" t="str">
        <f t="shared" si="70"/>
        <v>fevereiro 2026</v>
      </c>
      <c r="J266">
        <f t="shared" si="71"/>
        <v>2026</v>
      </c>
      <c r="K266" t="str">
        <f>VLOOKUP(G266,'METRICS MDNA'!$A$2:$B$1048576,2,0)</f>
        <v>Compra Mês</v>
      </c>
      <c r="L266" t="str">
        <f>VLOOKUP(G266,'METRICS MDNA'!A:C,3,0)</f>
        <v>CUSTOS DOS PRODUTOS VENDIDOS</v>
      </c>
    </row>
    <row r="267" spans="1:16381" ht="16.2">
      <c r="A267" s="804">
        <v>46079</v>
      </c>
      <c r="D267" t="s">
        <v>1499</v>
      </c>
      <c r="E267" t="s">
        <v>1499</v>
      </c>
      <c r="G267" t="s">
        <v>1204</v>
      </c>
      <c r="H267" s="598">
        <v>-12.99</v>
      </c>
      <c r="I267" t="str">
        <f t="shared" si="70"/>
        <v>fevereiro 2026</v>
      </c>
      <c r="J267">
        <f t="shared" si="71"/>
        <v>2026</v>
      </c>
      <c r="K267" t="str">
        <f>VLOOKUP(G267,'METRICS MDNA'!$A$2:$B$1048576,2,0)</f>
        <v>Compra Mês</v>
      </c>
      <c r="L267" t="str">
        <f>VLOOKUP(G267,'METRICS MDNA'!A:C,3,0)</f>
        <v>CUSTOS DOS PRODUTOS VENDIDOS</v>
      </c>
    </row>
    <row r="268" spans="1:16381" ht="16.2">
      <c r="A268" s="804">
        <v>46080</v>
      </c>
      <c r="D268" t="s">
        <v>1483</v>
      </c>
      <c r="E268" t="s">
        <v>1483</v>
      </c>
      <c r="G268" t="s">
        <v>633</v>
      </c>
      <c r="H268" s="598">
        <v>-13518.07</v>
      </c>
      <c r="I268" t="str">
        <f t="shared" si="70"/>
        <v>fevereiro 2026</v>
      </c>
      <c r="J268">
        <f t="shared" si="71"/>
        <v>2026</v>
      </c>
      <c r="K268" t="str">
        <f>VLOOKUP(G268,'METRICS MDNA'!$A$2:$B$1048576,2,0)</f>
        <v>Compra Mês</v>
      </c>
      <c r="L268" t="str">
        <f>VLOOKUP(G268,'METRICS MDNA'!A:C,3,0)</f>
        <v>CUSTOS DOS PRODUTOS VENDIDOS</v>
      </c>
    </row>
    <row r="269" spans="1:16381" ht="16.2">
      <c r="A269" s="804">
        <v>46080</v>
      </c>
      <c r="D269" t="s">
        <v>1483</v>
      </c>
      <c r="E269" t="s">
        <v>1483</v>
      </c>
      <c r="G269" t="s">
        <v>1330</v>
      </c>
      <c r="H269" s="598">
        <v>-580.04999999999995</v>
      </c>
      <c r="I269" t="str">
        <f t="shared" si="70"/>
        <v>fevereiro 2026</v>
      </c>
      <c r="J269">
        <f t="shared" si="71"/>
        <v>2026</v>
      </c>
      <c r="K269" t="str">
        <f>VLOOKUP(G269,'METRICS MDNA'!$A$2:$B$1048576,2,0)</f>
        <v>Compra Mês</v>
      </c>
      <c r="L269" t="str">
        <f>VLOOKUP(G269,'METRICS MDNA'!A:C,3,0)</f>
        <v>CUSTOS DOS PRODUTOS VENDIDOS</v>
      </c>
    </row>
    <row r="270" spans="1:16381" ht="16.2">
      <c r="A270" s="804">
        <v>46080</v>
      </c>
      <c r="D270" t="s">
        <v>1488</v>
      </c>
      <c r="E270" t="s">
        <v>1488</v>
      </c>
      <c r="G270" t="s">
        <v>1190</v>
      </c>
      <c r="H270" s="598">
        <v>-1012.08</v>
      </c>
      <c r="I270" t="str">
        <f t="shared" si="70"/>
        <v>fevereiro 2026</v>
      </c>
      <c r="J270">
        <f t="shared" si="71"/>
        <v>2026</v>
      </c>
      <c r="K270" t="str">
        <f>VLOOKUP(G270,'METRICS MDNA'!$A$2:$B$1048576,2,0)</f>
        <v>Compra Mês</v>
      </c>
      <c r="L270" t="str">
        <f>VLOOKUP(G270,'METRICS MDNA'!A:C,3,0)</f>
        <v>CUSTOS DOS PRODUTOS VENDIDOS</v>
      </c>
    </row>
    <row r="271" spans="1:16381" ht="16.2">
      <c r="A271" s="804">
        <v>46080</v>
      </c>
      <c r="D271" t="s">
        <v>1500</v>
      </c>
      <c r="E271" t="s">
        <v>1500</v>
      </c>
      <c r="G271" t="s">
        <v>1480</v>
      </c>
      <c r="H271" s="598">
        <v>-490</v>
      </c>
      <c r="I271" t="str">
        <f t="shared" si="70"/>
        <v>fevereiro 2026</v>
      </c>
      <c r="J271">
        <f t="shared" si="71"/>
        <v>2026</v>
      </c>
      <c r="K271" t="str">
        <f>VLOOKUP(G271,'METRICS MDNA'!$A$2:$B$1048576,2,0)</f>
        <v>Material de Escritório</v>
      </c>
      <c r="L271" t="str">
        <f>VLOOKUP(G271,'METRICS MDNA'!A:C,3,0)</f>
        <v>ADMINISTRATIVA</v>
      </c>
    </row>
    <row r="272" spans="1:16381" s="393" customFormat="1" ht="16.2">
      <c r="A272" s="813">
        <v>46023</v>
      </c>
      <c r="B272"/>
      <c r="C272"/>
      <c r="D272" t="s">
        <v>275</v>
      </c>
      <c r="E272" t="s">
        <v>1515</v>
      </c>
      <c r="F272"/>
      <c r="G272" t="s">
        <v>275</v>
      </c>
      <c r="H272" s="482">
        <v>-170</v>
      </c>
      <c r="I272" t="str">
        <f t="shared" si="70"/>
        <v>janeiro 2026</v>
      </c>
      <c r="J272">
        <f t="shared" ref="J272:J295" si="77">YEAR(A272)</f>
        <v>2026</v>
      </c>
      <c r="K272" t="str">
        <f>VLOOKUP(G272,'METRICS MDNA'!$A$2:$B$1048576,2,0)</f>
        <v>Hostess</v>
      </c>
      <c r="L272" t="str">
        <f>VLOOKUP(G272,'METRICS MDNA'!A:C,3,0)</f>
        <v>OPERAÇÃO</v>
      </c>
      <c r="M272"/>
      <c r="N272" s="517"/>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c r="MA272"/>
      <c r="MB272"/>
      <c r="MC272"/>
      <c r="MD272"/>
      <c r="ME272"/>
      <c r="MF272"/>
      <c r="MG272"/>
      <c r="MH272"/>
      <c r="MI272"/>
      <c r="MJ272"/>
      <c r="MK272"/>
      <c r="ML272"/>
      <c r="MM272"/>
      <c r="MN272"/>
      <c r="MO272"/>
      <c r="MP272"/>
      <c r="MQ272"/>
      <c r="MR272"/>
      <c r="MS272"/>
      <c r="MT272"/>
      <c r="MU272"/>
      <c r="MV272"/>
      <c r="MW272"/>
      <c r="MX272"/>
      <c r="MY272"/>
      <c r="MZ272"/>
      <c r="NA272"/>
      <c r="NB272"/>
      <c r="NC272"/>
      <c r="ND272"/>
      <c r="NE272"/>
      <c r="NF272"/>
      <c r="NG272"/>
      <c r="NH272"/>
      <c r="NI272"/>
      <c r="NJ272"/>
      <c r="NK272"/>
      <c r="NL272"/>
      <c r="NM272"/>
      <c r="NN272"/>
      <c r="NO272"/>
      <c r="NP272"/>
      <c r="NQ272"/>
      <c r="NR272"/>
      <c r="NS272"/>
      <c r="NT272"/>
      <c r="NU272"/>
      <c r="NV272"/>
      <c r="NW272"/>
      <c r="NX272"/>
      <c r="NY272"/>
      <c r="NZ272"/>
      <c r="OA272"/>
      <c r="OB272"/>
      <c r="OC272"/>
      <c r="OD272"/>
      <c r="OE272"/>
      <c r="OF272"/>
      <c r="OG272"/>
      <c r="OH272"/>
      <c r="OI272"/>
      <c r="OJ272"/>
      <c r="OK272"/>
      <c r="OL272"/>
      <c r="OM272"/>
      <c r="ON272"/>
      <c r="OO272"/>
      <c r="OP272"/>
      <c r="OQ272"/>
      <c r="OR272"/>
      <c r="OS272"/>
      <c r="OT272"/>
      <c r="OU272"/>
      <c r="OV272"/>
      <c r="OW272"/>
      <c r="OX272"/>
      <c r="OY272"/>
      <c r="OZ272"/>
      <c r="PA272"/>
      <c r="PB272"/>
      <c r="PC272"/>
      <c r="PD272"/>
      <c r="PE272"/>
      <c r="PF272"/>
      <c r="PG272"/>
      <c r="PH272"/>
      <c r="PI272"/>
      <c r="PJ272"/>
      <c r="PK272"/>
      <c r="PL272"/>
      <c r="PM272"/>
      <c r="PN272"/>
      <c r="PO272"/>
      <c r="PP272"/>
      <c r="PQ272"/>
      <c r="PR272"/>
      <c r="PS272"/>
      <c r="PT272"/>
      <c r="PU272"/>
      <c r="PV272"/>
      <c r="PW272"/>
      <c r="PX272"/>
      <c r="PY272"/>
      <c r="PZ272"/>
      <c r="QA272"/>
      <c r="QB272"/>
      <c r="QC272"/>
      <c r="QD272"/>
      <c r="QE272"/>
      <c r="QF272"/>
      <c r="QG272"/>
      <c r="QH272"/>
      <c r="QI272"/>
      <c r="QJ272"/>
      <c r="QK272"/>
      <c r="QL272"/>
      <c r="QM272"/>
      <c r="QN272"/>
      <c r="QO272"/>
      <c r="QP272"/>
      <c r="QQ272"/>
      <c r="QR272"/>
      <c r="QS272"/>
      <c r="QT272"/>
      <c r="QU272"/>
      <c r="QV272"/>
      <c r="QW272"/>
      <c r="QX272"/>
      <c r="QY272"/>
      <c r="QZ272"/>
      <c r="RA272"/>
      <c r="RB272"/>
      <c r="RC272"/>
      <c r="RD272"/>
      <c r="RE272"/>
      <c r="RF272"/>
      <c r="RG272"/>
      <c r="RH272"/>
      <c r="RI272"/>
      <c r="RJ272"/>
      <c r="RK272"/>
      <c r="RL272"/>
      <c r="RM272"/>
      <c r="RN272"/>
      <c r="RO272"/>
      <c r="RP272"/>
      <c r="RQ272"/>
      <c r="RR272"/>
      <c r="RS272"/>
      <c r="RT272"/>
      <c r="RU272"/>
      <c r="RV272"/>
      <c r="RW272"/>
      <c r="RX272"/>
      <c r="RY272"/>
      <c r="RZ272"/>
      <c r="SA272"/>
      <c r="SB272"/>
      <c r="SC272"/>
      <c r="SD272"/>
      <c r="SE272"/>
      <c r="SF272"/>
      <c r="SG272"/>
      <c r="SH272"/>
      <c r="SI272"/>
      <c r="SJ272"/>
      <c r="SK272"/>
      <c r="SL272"/>
      <c r="SM272"/>
      <c r="SN272"/>
      <c r="SO272"/>
      <c r="SP272"/>
      <c r="SQ272"/>
      <c r="SR272"/>
      <c r="SS272"/>
      <c r="ST272"/>
      <c r="SU272"/>
      <c r="SV272"/>
      <c r="SW272"/>
      <c r="SX272"/>
      <c r="SY272"/>
      <c r="SZ272"/>
      <c r="TA272"/>
      <c r="TB272"/>
      <c r="TC272"/>
      <c r="TD272"/>
      <c r="TE272"/>
      <c r="TF272"/>
      <c r="TG272"/>
      <c r="TH272"/>
      <c r="TI272"/>
      <c r="TJ272"/>
      <c r="TK272"/>
      <c r="TL272"/>
      <c r="TM272"/>
      <c r="TN272"/>
      <c r="TO272"/>
      <c r="TP272"/>
      <c r="TQ272"/>
      <c r="TR272"/>
      <c r="TS272"/>
      <c r="TT272"/>
      <c r="TU272"/>
      <c r="TV272"/>
      <c r="TW272"/>
      <c r="TX272"/>
      <c r="TY272"/>
      <c r="TZ272"/>
      <c r="UA272"/>
      <c r="UB272"/>
      <c r="UC272"/>
      <c r="UD272"/>
      <c r="UE272"/>
      <c r="UF272"/>
      <c r="UG272"/>
      <c r="UH272"/>
      <c r="UI272"/>
      <c r="UJ272"/>
      <c r="UK272"/>
      <c r="UL272"/>
      <c r="UM272"/>
      <c r="UN272"/>
      <c r="UO272"/>
      <c r="UP272"/>
      <c r="UQ272"/>
      <c r="UR272"/>
      <c r="US272"/>
      <c r="UT272"/>
      <c r="UU272"/>
      <c r="UV272"/>
      <c r="UW272"/>
      <c r="UX272"/>
      <c r="UY272"/>
      <c r="UZ272"/>
      <c r="VA272"/>
      <c r="VB272"/>
      <c r="VC272"/>
      <c r="VD272"/>
      <c r="VE272"/>
      <c r="VF272"/>
      <c r="VG272"/>
      <c r="VH272"/>
      <c r="VI272"/>
      <c r="VJ272"/>
      <c r="VK272"/>
      <c r="VL272"/>
      <c r="VM272"/>
      <c r="VN272"/>
      <c r="VO272"/>
      <c r="VP272"/>
      <c r="VQ272"/>
      <c r="VR272"/>
      <c r="VS272"/>
      <c r="VT272"/>
      <c r="VU272"/>
      <c r="VV272"/>
      <c r="VW272"/>
      <c r="VX272"/>
      <c r="VY272"/>
      <c r="VZ272"/>
      <c r="WA272"/>
      <c r="WB272"/>
      <c r="WC272"/>
      <c r="WD272"/>
      <c r="WE272"/>
      <c r="WF272"/>
      <c r="WG272"/>
      <c r="WH272"/>
      <c r="WI272"/>
      <c r="WJ272"/>
      <c r="WK272"/>
      <c r="WL272"/>
      <c r="WM272"/>
      <c r="WN272"/>
      <c r="WO272"/>
      <c r="WP272"/>
      <c r="WQ272"/>
      <c r="WR272"/>
      <c r="WS272"/>
      <c r="WT272"/>
      <c r="WU272"/>
      <c r="WV272"/>
      <c r="WW272"/>
      <c r="WX272"/>
      <c r="WY272"/>
      <c r="WZ272"/>
      <c r="XA272"/>
      <c r="XB272"/>
      <c r="XC272"/>
      <c r="XD272"/>
      <c r="XE272"/>
      <c r="XF272"/>
      <c r="XG272"/>
      <c r="XH272"/>
      <c r="XI272"/>
      <c r="XJ272"/>
      <c r="XK272"/>
      <c r="XL272"/>
      <c r="XM272"/>
      <c r="XN272"/>
      <c r="XO272"/>
      <c r="XP272"/>
      <c r="XQ272"/>
      <c r="XR272"/>
      <c r="XS272"/>
      <c r="XT272"/>
      <c r="XU272"/>
      <c r="XV272"/>
      <c r="XW272"/>
      <c r="XX272"/>
      <c r="XY272"/>
      <c r="XZ272"/>
      <c r="YA272"/>
      <c r="YB272"/>
      <c r="YC272"/>
      <c r="YD272"/>
      <c r="YE272"/>
      <c r="YF272"/>
      <c r="YG272"/>
      <c r="YH272"/>
      <c r="YI272"/>
      <c r="YJ272"/>
      <c r="YK272"/>
      <c r="YL272"/>
      <c r="YM272"/>
      <c r="YN272"/>
      <c r="YO272"/>
      <c r="YP272"/>
      <c r="YQ272"/>
      <c r="YR272"/>
      <c r="YS272"/>
      <c r="YT272"/>
      <c r="YU272"/>
      <c r="YV272"/>
      <c r="YW272"/>
      <c r="YX272"/>
      <c r="YY272"/>
      <c r="YZ272"/>
      <c r="ZA272"/>
      <c r="ZB272"/>
      <c r="ZC272"/>
      <c r="ZD272"/>
      <c r="ZE272"/>
      <c r="ZF272"/>
      <c r="ZG272"/>
      <c r="ZH272"/>
      <c r="ZI272"/>
      <c r="ZJ272"/>
      <c r="ZK272"/>
      <c r="ZL272"/>
      <c r="ZM272"/>
      <c r="ZN272"/>
      <c r="ZO272"/>
      <c r="ZP272"/>
      <c r="ZQ272"/>
      <c r="ZR272"/>
      <c r="ZS272"/>
      <c r="ZT272"/>
      <c r="ZU272"/>
      <c r="ZV272"/>
      <c r="ZW272"/>
      <c r="ZX272"/>
      <c r="ZY272"/>
      <c r="ZZ272"/>
      <c r="AAA272"/>
      <c r="AAB272"/>
      <c r="AAC272"/>
      <c r="AAD272"/>
      <c r="AAE272"/>
      <c r="AAF272"/>
      <c r="AAG272"/>
      <c r="AAH272"/>
      <c r="AAI272"/>
      <c r="AAJ272"/>
      <c r="AAK272"/>
      <c r="AAL272"/>
      <c r="AAM272"/>
      <c r="AAN272"/>
      <c r="AAO272"/>
      <c r="AAP272"/>
      <c r="AAQ272"/>
      <c r="AAR272"/>
      <c r="AAS272"/>
      <c r="AAT272"/>
      <c r="AAU272"/>
      <c r="AAV272"/>
      <c r="AAW272"/>
      <c r="AAX272"/>
      <c r="AAY272"/>
      <c r="AAZ272"/>
      <c r="ABA272"/>
      <c r="ABB272"/>
      <c r="ABC272"/>
      <c r="ABD272"/>
      <c r="ABE272"/>
      <c r="ABF272"/>
      <c r="ABG272"/>
      <c r="ABH272"/>
      <c r="ABI272"/>
      <c r="ABJ272"/>
      <c r="ABK272"/>
      <c r="ABL272"/>
      <c r="ABM272"/>
      <c r="ABN272"/>
      <c r="ABO272"/>
      <c r="ABP272"/>
      <c r="ABQ272"/>
      <c r="ABR272"/>
      <c r="ABS272"/>
      <c r="ABT272"/>
      <c r="ABU272"/>
      <c r="ABV272"/>
      <c r="ABW272"/>
      <c r="ABX272"/>
      <c r="ABY272"/>
      <c r="ABZ272"/>
      <c r="ACA272"/>
      <c r="ACB272"/>
      <c r="ACC272"/>
      <c r="ACD272"/>
      <c r="ACE272"/>
      <c r="ACF272"/>
      <c r="ACG272"/>
      <c r="ACH272"/>
      <c r="ACI272"/>
      <c r="ACJ272"/>
      <c r="ACK272"/>
      <c r="ACL272"/>
      <c r="ACM272"/>
      <c r="ACN272"/>
      <c r="ACO272"/>
      <c r="ACP272"/>
      <c r="ACQ272"/>
      <c r="ACR272"/>
      <c r="ACS272"/>
      <c r="ACT272"/>
      <c r="ACU272"/>
      <c r="ACV272"/>
      <c r="ACW272"/>
      <c r="ACX272"/>
      <c r="ACY272"/>
      <c r="ACZ272"/>
      <c r="ADA272"/>
      <c r="ADB272"/>
      <c r="ADC272"/>
      <c r="ADD272"/>
      <c r="ADE272"/>
      <c r="ADF272"/>
      <c r="ADG272"/>
      <c r="ADH272"/>
      <c r="ADI272"/>
      <c r="ADJ272"/>
      <c r="ADK272"/>
      <c r="ADL272"/>
      <c r="ADM272"/>
      <c r="ADN272"/>
      <c r="ADO272"/>
      <c r="ADP272"/>
      <c r="ADQ272"/>
      <c r="ADR272"/>
      <c r="ADS272"/>
      <c r="ADT272"/>
      <c r="ADU272"/>
      <c r="ADV272"/>
      <c r="ADW272"/>
      <c r="ADX272"/>
      <c r="ADY272"/>
      <c r="ADZ272"/>
      <c r="AEA272"/>
      <c r="AEB272"/>
      <c r="AEC272"/>
      <c r="AED272"/>
      <c r="AEE272"/>
      <c r="AEF272"/>
      <c r="AEG272"/>
      <c r="AEH272"/>
      <c r="AEI272"/>
      <c r="AEJ272"/>
      <c r="AEK272"/>
      <c r="AEL272"/>
      <c r="AEM272"/>
      <c r="AEN272"/>
      <c r="AEO272"/>
      <c r="AEP272"/>
      <c r="AEQ272"/>
      <c r="AER272"/>
      <c r="AES272"/>
      <c r="AET272"/>
      <c r="AEU272"/>
      <c r="AEV272"/>
      <c r="AEW272"/>
      <c r="AEX272"/>
      <c r="AEY272"/>
      <c r="AEZ272"/>
      <c r="AFA272"/>
      <c r="AFB272"/>
      <c r="AFC272"/>
      <c r="AFD272"/>
      <c r="AFE272"/>
      <c r="AFF272"/>
      <c r="AFG272"/>
      <c r="AFH272"/>
      <c r="AFI272"/>
      <c r="AFJ272"/>
      <c r="AFK272"/>
      <c r="AFL272"/>
      <c r="AFM272"/>
      <c r="AFN272"/>
      <c r="AFO272"/>
      <c r="AFP272"/>
      <c r="AFQ272"/>
      <c r="AFR272"/>
      <c r="AFS272"/>
      <c r="AFT272"/>
      <c r="AFU272"/>
      <c r="AFV272"/>
      <c r="AFW272"/>
      <c r="AFX272"/>
      <c r="AFY272"/>
      <c r="AFZ272"/>
      <c r="AGA272"/>
      <c r="AGB272"/>
      <c r="AGC272"/>
      <c r="AGD272"/>
      <c r="AGE272"/>
      <c r="AGF272"/>
      <c r="AGG272"/>
      <c r="AGH272"/>
      <c r="AGI272"/>
      <c r="AGJ272"/>
      <c r="AGK272"/>
      <c r="AGL272"/>
      <c r="AGM272"/>
      <c r="AGN272"/>
      <c r="AGO272"/>
      <c r="AGP272"/>
      <c r="AGQ272"/>
      <c r="AGR272"/>
      <c r="AGS272"/>
      <c r="AGT272"/>
      <c r="AGU272"/>
      <c r="AGV272"/>
      <c r="AGW272"/>
      <c r="AGX272"/>
      <c r="AGY272"/>
      <c r="AGZ272"/>
      <c r="AHA272"/>
      <c r="AHB272"/>
      <c r="AHC272"/>
      <c r="AHD272"/>
      <c r="AHE272"/>
      <c r="AHF272"/>
      <c r="AHG272"/>
      <c r="AHH272"/>
      <c r="AHI272"/>
      <c r="AHJ272"/>
      <c r="AHK272"/>
      <c r="AHL272"/>
      <c r="AHM272"/>
      <c r="AHN272"/>
      <c r="AHO272"/>
      <c r="AHP272"/>
      <c r="AHQ272"/>
      <c r="AHR272"/>
      <c r="AHS272"/>
      <c r="AHT272"/>
      <c r="AHU272"/>
      <c r="AHV272"/>
      <c r="AHW272"/>
      <c r="AHX272"/>
      <c r="AHY272"/>
      <c r="AHZ272"/>
      <c r="AIA272"/>
      <c r="AIB272"/>
      <c r="AIC272"/>
      <c r="AID272"/>
      <c r="AIE272"/>
      <c r="AIF272"/>
      <c r="AIG272"/>
      <c r="AIH272"/>
      <c r="AII272"/>
      <c r="AIJ272"/>
      <c r="AIK272"/>
      <c r="AIL272"/>
      <c r="AIM272"/>
      <c r="AIN272"/>
      <c r="AIO272"/>
      <c r="AIP272"/>
      <c r="AIQ272"/>
      <c r="AIR272"/>
      <c r="AIS272"/>
      <c r="AIT272"/>
      <c r="AIU272"/>
      <c r="AIV272"/>
      <c r="AIW272"/>
      <c r="AIX272"/>
      <c r="AIY272"/>
      <c r="AIZ272"/>
      <c r="AJA272"/>
      <c r="AJB272"/>
      <c r="AJC272"/>
      <c r="AJD272"/>
      <c r="AJE272"/>
      <c r="AJF272"/>
      <c r="AJG272"/>
      <c r="AJH272"/>
      <c r="AJI272"/>
      <c r="AJJ272"/>
      <c r="AJK272"/>
      <c r="AJL272"/>
      <c r="AJM272"/>
      <c r="AJN272"/>
      <c r="AJO272"/>
      <c r="AJP272"/>
      <c r="AJQ272"/>
      <c r="AJR272"/>
      <c r="AJS272"/>
      <c r="AJT272"/>
      <c r="AJU272"/>
      <c r="AJV272"/>
      <c r="AJW272"/>
      <c r="AJX272"/>
      <c r="AJY272"/>
      <c r="AJZ272"/>
      <c r="AKA272"/>
      <c r="AKB272"/>
      <c r="AKC272"/>
      <c r="AKD272"/>
      <c r="AKE272"/>
      <c r="AKF272"/>
      <c r="AKG272"/>
      <c r="AKH272"/>
      <c r="AKI272"/>
      <c r="AKJ272"/>
      <c r="AKK272"/>
      <c r="AKL272"/>
      <c r="AKM272"/>
      <c r="AKN272"/>
      <c r="AKO272"/>
      <c r="AKP272"/>
      <c r="AKQ272"/>
      <c r="AKR272"/>
      <c r="AKS272"/>
      <c r="AKT272"/>
      <c r="AKU272"/>
      <c r="AKV272"/>
      <c r="AKW272"/>
      <c r="AKX272"/>
      <c r="AKY272"/>
      <c r="AKZ272"/>
      <c r="ALA272"/>
      <c r="ALB272"/>
      <c r="ALC272"/>
      <c r="ALD272"/>
      <c r="ALE272"/>
      <c r="ALF272"/>
      <c r="ALG272"/>
      <c r="ALH272"/>
      <c r="ALI272"/>
      <c r="ALJ272"/>
      <c r="ALK272"/>
      <c r="ALL272"/>
      <c r="ALM272"/>
      <c r="ALN272"/>
      <c r="ALO272"/>
      <c r="ALP272"/>
      <c r="ALQ272"/>
      <c r="ALR272"/>
      <c r="ALS272"/>
      <c r="ALT272"/>
      <c r="ALU272"/>
      <c r="ALV272"/>
      <c r="ALW272"/>
      <c r="ALX272"/>
      <c r="ALY272"/>
      <c r="ALZ272"/>
      <c r="AMA272"/>
      <c r="AMB272"/>
      <c r="AMC272"/>
      <c r="AMD272"/>
      <c r="AME272"/>
      <c r="AMF272"/>
      <c r="AMG272"/>
      <c r="AMH272"/>
      <c r="AMI272"/>
      <c r="AMJ272"/>
      <c r="AMK272"/>
      <c r="AML272"/>
      <c r="AMM272"/>
      <c r="AMN272"/>
      <c r="AMO272"/>
      <c r="AMP272"/>
      <c r="AMQ272"/>
      <c r="AMR272"/>
      <c r="AMS272"/>
      <c r="AMT272"/>
      <c r="AMU272"/>
      <c r="AMV272"/>
      <c r="AMW272"/>
      <c r="AMX272"/>
      <c r="AMY272"/>
      <c r="AMZ272"/>
      <c r="ANA272"/>
      <c r="ANB272"/>
      <c r="ANC272"/>
      <c r="AND272"/>
      <c r="ANE272"/>
      <c r="ANF272"/>
      <c r="ANG272"/>
      <c r="ANH272"/>
      <c r="ANI272"/>
      <c r="ANJ272"/>
      <c r="ANK272"/>
      <c r="ANL272"/>
      <c r="ANM272"/>
      <c r="ANN272"/>
      <c r="ANO272"/>
      <c r="ANP272"/>
      <c r="ANQ272"/>
      <c r="ANR272"/>
      <c r="ANS272"/>
      <c r="ANT272"/>
      <c r="ANU272"/>
      <c r="ANV272"/>
      <c r="ANW272"/>
      <c r="ANX272"/>
      <c r="ANY272"/>
      <c r="ANZ272"/>
      <c r="AOA272"/>
      <c r="AOB272"/>
      <c r="AOC272"/>
      <c r="AOD272"/>
      <c r="AOE272"/>
      <c r="AOF272"/>
      <c r="AOG272"/>
      <c r="AOH272"/>
      <c r="AOI272"/>
      <c r="AOJ272"/>
      <c r="AOK272"/>
      <c r="AOL272"/>
      <c r="AOM272"/>
      <c r="AON272"/>
      <c r="AOO272"/>
      <c r="AOP272"/>
      <c r="AOQ272"/>
      <c r="AOR272"/>
      <c r="AOS272"/>
      <c r="AOT272"/>
      <c r="AOU272"/>
      <c r="AOV272"/>
      <c r="AOW272"/>
      <c r="AOX272"/>
      <c r="AOY272"/>
      <c r="AOZ272"/>
      <c r="APA272"/>
      <c r="APB272"/>
      <c r="APC272"/>
      <c r="APD272"/>
      <c r="APE272"/>
      <c r="APF272"/>
      <c r="APG272"/>
      <c r="APH272"/>
      <c r="API272"/>
      <c r="APJ272"/>
      <c r="APK272"/>
      <c r="APL272"/>
      <c r="APM272"/>
      <c r="APN272"/>
      <c r="APO272"/>
      <c r="APP272"/>
      <c r="APQ272"/>
      <c r="APR272"/>
      <c r="APS272"/>
      <c r="APT272"/>
      <c r="APU272"/>
      <c r="APV272"/>
      <c r="APW272"/>
      <c r="APX272"/>
      <c r="APY272"/>
      <c r="APZ272"/>
      <c r="AQA272"/>
      <c r="AQB272"/>
      <c r="AQC272"/>
      <c r="AQD272"/>
      <c r="AQE272"/>
      <c r="AQF272"/>
      <c r="AQG272"/>
      <c r="AQH272"/>
      <c r="AQI272"/>
      <c r="AQJ272"/>
      <c r="AQK272"/>
      <c r="AQL272"/>
      <c r="AQM272"/>
      <c r="AQN272"/>
      <c r="AQO272"/>
      <c r="AQP272"/>
      <c r="AQQ272"/>
      <c r="AQR272"/>
      <c r="AQS272"/>
      <c r="AQT272"/>
      <c r="AQU272"/>
      <c r="AQV272"/>
      <c r="AQW272"/>
      <c r="AQX272"/>
      <c r="AQY272"/>
      <c r="AQZ272"/>
      <c r="ARA272"/>
      <c r="ARB272"/>
      <c r="ARC272"/>
      <c r="ARD272"/>
      <c r="ARE272"/>
      <c r="ARF272"/>
      <c r="ARG272"/>
      <c r="ARH272"/>
      <c r="ARI272"/>
      <c r="ARJ272"/>
      <c r="ARK272"/>
      <c r="ARL272"/>
      <c r="ARM272"/>
      <c r="ARN272"/>
      <c r="ARO272"/>
      <c r="ARP272"/>
      <c r="ARQ272"/>
      <c r="ARR272"/>
      <c r="ARS272"/>
      <c r="ART272"/>
      <c r="ARU272"/>
      <c r="ARV272"/>
      <c r="ARW272"/>
      <c r="ARX272"/>
      <c r="ARY272"/>
      <c r="ARZ272"/>
      <c r="ASA272"/>
      <c r="ASB272"/>
      <c r="ASC272"/>
      <c r="ASD272"/>
      <c r="ASE272"/>
      <c r="ASF272"/>
      <c r="ASG272"/>
      <c r="ASH272"/>
      <c r="ASI272"/>
      <c r="ASJ272"/>
      <c r="ASK272"/>
      <c r="ASL272"/>
      <c r="ASM272"/>
      <c r="ASN272"/>
      <c r="ASO272"/>
      <c r="ASP272"/>
      <c r="ASQ272"/>
      <c r="ASR272"/>
      <c r="ASS272"/>
      <c r="AST272"/>
      <c r="ASU272"/>
      <c r="ASV272"/>
      <c r="ASW272"/>
      <c r="ASX272"/>
      <c r="ASY272"/>
      <c r="ASZ272"/>
      <c r="ATA272"/>
      <c r="ATB272"/>
      <c r="ATC272"/>
      <c r="ATD272"/>
      <c r="ATE272"/>
      <c r="ATF272"/>
      <c r="ATG272"/>
      <c r="ATH272"/>
      <c r="ATI272"/>
      <c r="ATJ272"/>
      <c r="ATK272"/>
      <c r="ATL272"/>
      <c r="ATM272"/>
      <c r="ATN272"/>
      <c r="ATO272"/>
      <c r="ATP272"/>
      <c r="ATQ272"/>
      <c r="ATR272"/>
      <c r="ATS272"/>
      <c r="ATT272"/>
      <c r="ATU272"/>
      <c r="ATV272"/>
      <c r="ATW272"/>
      <c r="ATX272"/>
      <c r="ATY272"/>
      <c r="ATZ272"/>
      <c r="AUA272"/>
      <c r="AUB272"/>
      <c r="AUC272"/>
      <c r="AUD272"/>
      <c r="AUE272"/>
      <c r="AUF272"/>
      <c r="AUG272"/>
      <c r="AUH272"/>
      <c r="AUI272"/>
      <c r="AUJ272"/>
      <c r="AUK272"/>
      <c r="AUL272"/>
      <c r="AUM272"/>
      <c r="AUN272"/>
      <c r="AUO272"/>
      <c r="AUP272"/>
      <c r="AUQ272"/>
      <c r="AUR272"/>
      <c r="AUS272"/>
      <c r="AUT272"/>
      <c r="AUU272"/>
      <c r="AUV272"/>
      <c r="AUW272"/>
      <c r="AUX272"/>
      <c r="AUY272"/>
      <c r="AUZ272"/>
      <c r="AVA272"/>
      <c r="AVB272"/>
      <c r="AVC272"/>
      <c r="AVD272"/>
      <c r="AVE272"/>
      <c r="AVF272"/>
      <c r="AVG272"/>
      <c r="AVH272"/>
      <c r="AVI272"/>
      <c r="AVJ272"/>
      <c r="AVK272"/>
      <c r="AVL272"/>
      <c r="AVM272"/>
      <c r="AVN272"/>
      <c r="AVO272"/>
      <c r="AVP272"/>
      <c r="AVQ272"/>
      <c r="AVR272"/>
      <c r="AVS272"/>
      <c r="AVT272"/>
      <c r="AVU272"/>
      <c r="AVV272"/>
      <c r="AVW272"/>
      <c r="AVX272"/>
      <c r="AVY272"/>
      <c r="AVZ272"/>
      <c r="AWA272"/>
      <c r="AWB272"/>
      <c r="AWC272"/>
      <c r="AWD272"/>
      <c r="AWE272"/>
      <c r="AWF272"/>
      <c r="AWG272"/>
      <c r="AWH272"/>
      <c r="AWI272"/>
      <c r="AWJ272"/>
      <c r="AWK272"/>
      <c r="AWL272"/>
      <c r="AWM272"/>
      <c r="AWN272"/>
      <c r="AWO272"/>
      <c r="AWP272"/>
      <c r="AWQ272"/>
      <c r="AWR272"/>
      <c r="AWS272"/>
      <c r="AWT272"/>
      <c r="AWU272"/>
      <c r="AWV272"/>
      <c r="AWW272"/>
      <c r="AWX272"/>
      <c r="AWY272"/>
      <c r="AWZ272"/>
      <c r="AXA272"/>
      <c r="AXB272"/>
      <c r="AXC272"/>
      <c r="AXD272"/>
      <c r="AXE272"/>
      <c r="AXF272"/>
      <c r="AXG272"/>
      <c r="AXH272"/>
      <c r="AXI272"/>
      <c r="AXJ272"/>
      <c r="AXK272"/>
      <c r="AXL272"/>
      <c r="AXM272"/>
      <c r="AXN272"/>
      <c r="AXO272"/>
      <c r="AXP272"/>
      <c r="AXQ272"/>
      <c r="AXR272"/>
      <c r="AXS272"/>
      <c r="AXT272"/>
      <c r="AXU272"/>
      <c r="AXV272"/>
      <c r="AXW272"/>
      <c r="AXX272"/>
      <c r="AXY272"/>
      <c r="AXZ272"/>
      <c r="AYA272"/>
      <c r="AYB272"/>
      <c r="AYC272"/>
      <c r="AYD272"/>
      <c r="AYE272"/>
      <c r="AYF272"/>
      <c r="AYG272"/>
      <c r="AYH272"/>
      <c r="AYI272"/>
      <c r="AYJ272"/>
      <c r="AYK272"/>
      <c r="AYL272"/>
      <c r="AYM272"/>
      <c r="AYN272"/>
      <c r="AYO272"/>
      <c r="AYP272"/>
      <c r="AYQ272"/>
      <c r="AYR272"/>
      <c r="AYS272"/>
      <c r="AYT272"/>
      <c r="AYU272"/>
      <c r="AYV272"/>
      <c r="AYW272"/>
      <c r="AYX272"/>
      <c r="AYY272"/>
      <c r="AYZ272"/>
      <c r="AZA272"/>
      <c r="AZB272"/>
      <c r="AZC272"/>
      <c r="AZD272"/>
      <c r="AZE272"/>
      <c r="AZF272"/>
      <c r="AZG272"/>
      <c r="AZH272"/>
      <c r="AZI272"/>
      <c r="AZJ272"/>
      <c r="AZK272"/>
      <c r="AZL272"/>
      <c r="AZM272"/>
      <c r="AZN272"/>
      <c r="AZO272"/>
      <c r="AZP272"/>
      <c r="AZQ272"/>
      <c r="AZR272"/>
      <c r="AZS272"/>
      <c r="AZT272"/>
      <c r="AZU272"/>
      <c r="AZV272"/>
      <c r="AZW272"/>
      <c r="AZX272"/>
      <c r="AZY272"/>
      <c r="AZZ272"/>
      <c r="BAA272"/>
      <c r="BAB272"/>
      <c r="BAC272"/>
      <c r="BAD272"/>
      <c r="BAE272"/>
      <c r="BAF272"/>
      <c r="BAG272"/>
      <c r="BAH272"/>
      <c r="BAI272"/>
      <c r="BAJ272"/>
      <c r="BAK272"/>
      <c r="BAL272"/>
      <c r="BAM272"/>
      <c r="BAN272"/>
      <c r="BAO272"/>
      <c r="BAP272"/>
      <c r="BAQ272"/>
      <c r="BAR272"/>
      <c r="BAS272"/>
      <c r="BAT272"/>
      <c r="BAU272"/>
      <c r="BAV272"/>
      <c r="BAW272"/>
      <c r="BAX272"/>
      <c r="BAY272"/>
      <c r="BAZ272"/>
      <c r="BBA272"/>
      <c r="BBB272"/>
      <c r="BBC272"/>
      <c r="BBD272"/>
      <c r="BBE272"/>
      <c r="BBF272"/>
      <c r="BBG272"/>
      <c r="BBH272"/>
      <c r="BBI272"/>
      <c r="BBJ272"/>
      <c r="BBK272"/>
      <c r="BBL272"/>
      <c r="BBM272"/>
      <c r="BBN272"/>
      <c r="BBO272"/>
      <c r="BBP272"/>
      <c r="BBQ272"/>
      <c r="BBR272"/>
      <c r="BBS272"/>
      <c r="BBT272"/>
      <c r="BBU272"/>
      <c r="BBV272"/>
      <c r="BBW272"/>
      <c r="BBX272"/>
      <c r="BBY272"/>
      <c r="BBZ272"/>
      <c r="BCA272"/>
      <c r="BCB272"/>
      <c r="BCC272"/>
      <c r="BCD272"/>
      <c r="BCE272"/>
      <c r="BCF272"/>
      <c r="BCG272"/>
      <c r="BCH272"/>
      <c r="BCI272"/>
      <c r="BCJ272"/>
      <c r="BCK272"/>
      <c r="BCL272"/>
      <c r="BCM272"/>
      <c r="BCN272"/>
      <c r="BCO272"/>
      <c r="BCP272"/>
      <c r="BCQ272"/>
      <c r="BCR272"/>
      <c r="BCS272"/>
      <c r="BCT272"/>
      <c r="BCU272"/>
      <c r="BCV272"/>
      <c r="BCW272"/>
      <c r="BCX272"/>
      <c r="BCY272"/>
      <c r="BCZ272"/>
      <c r="BDA272"/>
      <c r="BDB272"/>
      <c r="BDC272"/>
      <c r="BDD272"/>
      <c r="BDE272"/>
      <c r="BDF272"/>
      <c r="BDG272"/>
      <c r="BDH272"/>
      <c r="BDI272"/>
      <c r="BDJ272"/>
      <c r="BDK272"/>
      <c r="BDL272"/>
      <c r="BDM272"/>
      <c r="BDN272"/>
      <c r="BDO272"/>
      <c r="BDP272"/>
      <c r="BDQ272"/>
      <c r="BDR272"/>
      <c r="BDS272"/>
      <c r="BDT272"/>
      <c r="BDU272"/>
      <c r="BDV272"/>
      <c r="BDW272"/>
      <c r="BDX272"/>
      <c r="BDY272"/>
      <c r="BDZ272"/>
      <c r="BEA272"/>
      <c r="BEB272"/>
      <c r="BEC272"/>
      <c r="BED272"/>
      <c r="BEE272"/>
      <c r="BEF272"/>
      <c r="BEG272"/>
      <c r="BEH272"/>
      <c r="BEI272"/>
      <c r="BEJ272"/>
      <c r="BEK272"/>
      <c r="BEL272"/>
      <c r="BEM272"/>
      <c r="BEN272"/>
      <c r="BEO272"/>
      <c r="BEP272"/>
      <c r="BEQ272"/>
      <c r="BER272"/>
      <c r="BES272"/>
      <c r="BET272"/>
      <c r="BEU272"/>
      <c r="BEV272"/>
      <c r="BEW272"/>
      <c r="BEX272"/>
      <c r="BEY272"/>
      <c r="BEZ272"/>
      <c r="BFA272"/>
      <c r="BFB272"/>
      <c r="BFC272"/>
      <c r="BFD272"/>
      <c r="BFE272"/>
      <c r="BFF272"/>
      <c r="BFG272"/>
      <c r="BFH272"/>
      <c r="BFI272"/>
      <c r="BFJ272"/>
      <c r="BFK272"/>
      <c r="BFL272"/>
      <c r="BFM272"/>
      <c r="BFN272"/>
      <c r="BFO272"/>
      <c r="BFP272"/>
      <c r="BFQ272"/>
      <c r="BFR272"/>
      <c r="BFS272"/>
      <c r="BFT272"/>
      <c r="BFU272"/>
      <c r="BFV272"/>
      <c r="BFW272"/>
      <c r="BFX272"/>
      <c r="BFY272"/>
      <c r="BFZ272"/>
      <c r="BGA272"/>
      <c r="BGB272"/>
      <c r="BGC272"/>
      <c r="BGD272"/>
      <c r="BGE272"/>
      <c r="BGF272"/>
      <c r="BGG272"/>
      <c r="BGH272"/>
      <c r="BGI272"/>
      <c r="BGJ272"/>
      <c r="BGK272"/>
      <c r="BGL272"/>
      <c r="BGM272"/>
      <c r="BGN272"/>
      <c r="BGO272"/>
      <c r="BGP272"/>
      <c r="BGQ272"/>
      <c r="BGR272"/>
      <c r="BGS272"/>
      <c r="BGT272"/>
      <c r="BGU272"/>
      <c r="BGV272"/>
      <c r="BGW272"/>
      <c r="BGX272"/>
      <c r="BGY272"/>
      <c r="BGZ272"/>
      <c r="BHA272"/>
      <c r="BHB272"/>
      <c r="BHC272"/>
      <c r="BHD272"/>
      <c r="BHE272"/>
      <c r="BHF272"/>
      <c r="BHG272"/>
      <c r="BHH272"/>
      <c r="BHI272"/>
      <c r="BHJ272"/>
      <c r="BHK272"/>
      <c r="BHL272"/>
      <c r="BHM272"/>
      <c r="BHN272"/>
      <c r="BHO272"/>
      <c r="BHP272"/>
      <c r="BHQ272"/>
      <c r="BHR272"/>
      <c r="BHS272"/>
      <c r="BHT272"/>
      <c r="BHU272"/>
      <c r="BHV272"/>
      <c r="BHW272"/>
      <c r="BHX272"/>
      <c r="BHY272"/>
      <c r="BHZ272"/>
      <c r="BIA272"/>
      <c r="BIB272"/>
      <c r="BIC272"/>
      <c r="BID272"/>
      <c r="BIE272"/>
      <c r="BIF272"/>
      <c r="BIG272"/>
      <c r="BIH272"/>
      <c r="BII272"/>
      <c r="BIJ272"/>
      <c r="BIK272"/>
      <c r="BIL272"/>
      <c r="BIM272"/>
      <c r="BIN272"/>
      <c r="BIO272"/>
      <c r="BIP272"/>
      <c r="BIQ272"/>
      <c r="BIR272"/>
      <c r="BIS272"/>
      <c r="BIT272"/>
      <c r="BIU272"/>
      <c r="BIV272"/>
      <c r="BIW272"/>
      <c r="BIX272"/>
      <c r="BIY272"/>
      <c r="BIZ272"/>
      <c r="BJA272"/>
      <c r="BJB272"/>
      <c r="BJC272"/>
      <c r="BJD272"/>
      <c r="BJE272"/>
      <c r="BJF272"/>
      <c r="BJG272"/>
      <c r="BJH272"/>
      <c r="BJI272"/>
      <c r="BJJ272"/>
      <c r="BJK272"/>
      <c r="BJL272"/>
      <c r="BJM272"/>
      <c r="BJN272"/>
      <c r="BJO272"/>
      <c r="BJP272"/>
      <c r="BJQ272"/>
      <c r="BJR272"/>
      <c r="BJS272"/>
      <c r="BJT272"/>
      <c r="BJU272"/>
      <c r="BJV272"/>
      <c r="BJW272"/>
      <c r="BJX272"/>
      <c r="BJY272"/>
      <c r="BJZ272"/>
      <c r="BKA272"/>
      <c r="BKB272"/>
      <c r="BKC272"/>
      <c r="BKD272"/>
      <c r="BKE272"/>
      <c r="BKF272"/>
      <c r="BKG272"/>
      <c r="BKH272"/>
      <c r="BKI272"/>
      <c r="BKJ272"/>
      <c r="BKK272"/>
      <c r="BKL272"/>
      <c r="BKM272"/>
      <c r="BKN272"/>
      <c r="BKO272"/>
      <c r="BKP272"/>
      <c r="BKQ272"/>
      <c r="BKR272"/>
      <c r="BKS272"/>
      <c r="BKT272"/>
      <c r="BKU272"/>
      <c r="BKV272"/>
      <c r="BKW272"/>
      <c r="BKX272"/>
      <c r="BKY272"/>
      <c r="BKZ272"/>
      <c r="BLA272"/>
      <c r="BLB272"/>
      <c r="BLC272"/>
      <c r="BLD272"/>
      <c r="BLE272"/>
      <c r="BLF272"/>
      <c r="BLG272"/>
      <c r="BLH272"/>
      <c r="BLI272"/>
      <c r="BLJ272"/>
      <c r="BLK272"/>
      <c r="BLL272"/>
      <c r="BLM272"/>
      <c r="BLN272"/>
      <c r="BLO272"/>
      <c r="BLP272"/>
      <c r="BLQ272"/>
      <c r="BLR272"/>
      <c r="BLS272"/>
      <c r="BLT272"/>
      <c r="BLU272"/>
      <c r="BLV272"/>
      <c r="BLW272"/>
      <c r="BLX272"/>
      <c r="BLY272"/>
      <c r="BLZ272"/>
      <c r="BMA272"/>
      <c r="BMB272"/>
      <c r="BMC272"/>
      <c r="BMD272"/>
      <c r="BME272"/>
      <c r="BMF272"/>
      <c r="BMG272"/>
      <c r="BMH272"/>
      <c r="BMI272"/>
      <c r="BMJ272"/>
      <c r="BMK272"/>
      <c r="BML272"/>
      <c r="BMM272"/>
      <c r="BMN272"/>
      <c r="BMO272"/>
      <c r="BMP272"/>
      <c r="BMQ272"/>
      <c r="BMR272"/>
      <c r="BMS272"/>
      <c r="BMT272"/>
      <c r="BMU272"/>
      <c r="BMV272"/>
      <c r="BMW272"/>
      <c r="BMX272"/>
      <c r="BMY272"/>
      <c r="BMZ272"/>
      <c r="BNA272"/>
      <c r="BNB272"/>
      <c r="BNC272"/>
      <c r="BND272"/>
      <c r="BNE272"/>
      <c r="BNF272"/>
      <c r="BNG272"/>
      <c r="BNH272"/>
      <c r="BNI272"/>
      <c r="BNJ272"/>
      <c r="BNK272"/>
      <c r="BNL272"/>
      <c r="BNM272"/>
      <c r="BNN272"/>
      <c r="BNO272"/>
      <c r="BNP272"/>
      <c r="BNQ272"/>
      <c r="BNR272"/>
      <c r="BNS272"/>
      <c r="BNT272"/>
      <c r="BNU272"/>
      <c r="BNV272"/>
      <c r="BNW272"/>
      <c r="BNX272"/>
      <c r="BNY272"/>
      <c r="BNZ272"/>
      <c r="BOA272"/>
      <c r="BOB272"/>
      <c r="BOC272"/>
      <c r="BOD272"/>
      <c r="BOE272"/>
      <c r="BOF272"/>
      <c r="BOG272"/>
      <c r="BOH272"/>
      <c r="BOI272"/>
      <c r="BOJ272"/>
      <c r="BOK272"/>
      <c r="BOL272"/>
      <c r="BOM272"/>
      <c r="BON272"/>
      <c r="BOO272"/>
      <c r="BOP272"/>
      <c r="BOQ272"/>
      <c r="BOR272"/>
      <c r="BOS272"/>
      <c r="BOT272"/>
      <c r="BOU272"/>
      <c r="BOV272"/>
      <c r="BOW272"/>
      <c r="BOX272"/>
      <c r="BOY272"/>
      <c r="BOZ272"/>
      <c r="BPA272"/>
      <c r="BPB272"/>
      <c r="BPC272"/>
      <c r="BPD272"/>
      <c r="BPE272"/>
      <c r="BPF272"/>
      <c r="BPG272"/>
      <c r="BPH272"/>
      <c r="BPI272"/>
      <c r="BPJ272"/>
      <c r="BPK272"/>
      <c r="BPL272"/>
      <c r="BPM272"/>
      <c r="BPN272"/>
      <c r="BPO272"/>
      <c r="BPP272"/>
      <c r="BPQ272"/>
      <c r="BPR272"/>
      <c r="BPS272"/>
      <c r="BPT272"/>
      <c r="BPU272"/>
      <c r="BPV272"/>
      <c r="BPW272"/>
      <c r="BPX272"/>
      <c r="BPY272"/>
      <c r="BPZ272"/>
      <c r="BQA272"/>
      <c r="BQB272"/>
      <c r="BQC272"/>
      <c r="BQD272"/>
      <c r="BQE272"/>
      <c r="BQF272"/>
      <c r="BQG272"/>
      <c r="BQH272"/>
      <c r="BQI272"/>
      <c r="BQJ272"/>
      <c r="BQK272"/>
      <c r="BQL272"/>
      <c r="BQM272"/>
      <c r="BQN272"/>
      <c r="BQO272"/>
      <c r="BQP272"/>
      <c r="BQQ272"/>
      <c r="BQR272"/>
      <c r="BQS272"/>
      <c r="BQT272"/>
      <c r="BQU272"/>
      <c r="BQV272"/>
      <c r="BQW272"/>
      <c r="BQX272"/>
      <c r="BQY272"/>
      <c r="BQZ272"/>
      <c r="BRA272"/>
      <c r="BRB272"/>
      <c r="BRC272"/>
      <c r="BRD272"/>
      <c r="BRE272"/>
      <c r="BRF272"/>
      <c r="BRG272"/>
      <c r="BRH272"/>
      <c r="BRI272"/>
      <c r="BRJ272"/>
      <c r="BRK272"/>
      <c r="BRL272"/>
      <c r="BRM272"/>
      <c r="BRN272"/>
      <c r="BRO272"/>
      <c r="BRP272"/>
      <c r="BRQ272"/>
      <c r="BRR272"/>
      <c r="BRS272"/>
      <c r="BRT272"/>
      <c r="BRU272"/>
      <c r="BRV272"/>
      <c r="BRW272"/>
      <c r="BRX272"/>
      <c r="BRY272"/>
      <c r="BRZ272"/>
      <c r="BSA272"/>
      <c r="BSB272"/>
      <c r="BSC272"/>
      <c r="BSD272"/>
      <c r="BSE272"/>
      <c r="BSF272"/>
      <c r="BSG272"/>
      <c r="BSH272"/>
      <c r="BSI272"/>
      <c r="BSJ272"/>
      <c r="BSK272"/>
      <c r="BSL272"/>
      <c r="BSM272"/>
      <c r="BSN272"/>
      <c r="BSO272"/>
      <c r="BSP272"/>
      <c r="BSQ272"/>
      <c r="BSR272"/>
      <c r="BSS272"/>
      <c r="BST272"/>
      <c r="BSU272"/>
      <c r="BSV272"/>
      <c r="BSW272"/>
      <c r="BSX272"/>
      <c r="BSY272"/>
      <c r="BSZ272"/>
      <c r="BTA272"/>
      <c r="BTB272"/>
      <c r="BTC272"/>
      <c r="BTD272"/>
      <c r="BTE272"/>
      <c r="BTF272"/>
      <c r="BTG272"/>
      <c r="BTH272"/>
      <c r="BTI272"/>
      <c r="BTJ272"/>
      <c r="BTK272"/>
      <c r="BTL272"/>
      <c r="BTM272"/>
      <c r="BTN272"/>
      <c r="BTO272"/>
      <c r="BTP272"/>
      <c r="BTQ272"/>
      <c r="BTR272"/>
      <c r="BTS272"/>
      <c r="BTT272"/>
      <c r="BTU272"/>
      <c r="BTV272"/>
      <c r="BTW272"/>
      <c r="BTX272"/>
      <c r="BTY272"/>
      <c r="BTZ272"/>
      <c r="BUA272"/>
      <c r="BUB272"/>
      <c r="BUC272"/>
      <c r="BUD272"/>
      <c r="BUE272"/>
      <c r="BUF272"/>
      <c r="BUG272"/>
      <c r="BUH272"/>
      <c r="BUI272"/>
      <c r="BUJ272"/>
      <c r="BUK272"/>
      <c r="BUL272"/>
      <c r="BUM272"/>
      <c r="BUN272"/>
      <c r="BUO272"/>
      <c r="BUP272"/>
      <c r="BUQ272"/>
      <c r="BUR272"/>
      <c r="BUS272"/>
      <c r="BUT272"/>
      <c r="BUU272"/>
      <c r="BUV272"/>
      <c r="BUW272"/>
      <c r="BUX272"/>
      <c r="BUY272"/>
      <c r="BUZ272"/>
      <c r="BVA272"/>
      <c r="BVB272"/>
      <c r="BVC272"/>
      <c r="BVD272"/>
      <c r="BVE272"/>
      <c r="BVF272"/>
      <c r="BVG272"/>
      <c r="BVH272"/>
      <c r="BVI272"/>
      <c r="BVJ272"/>
      <c r="BVK272"/>
      <c r="BVL272"/>
      <c r="BVM272"/>
      <c r="BVN272"/>
      <c r="BVO272"/>
      <c r="BVP272"/>
      <c r="BVQ272"/>
      <c r="BVR272"/>
      <c r="BVS272"/>
      <c r="BVT272"/>
      <c r="BVU272"/>
      <c r="BVV272"/>
      <c r="BVW272"/>
      <c r="BVX272"/>
      <c r="BVY272"/>
      <c r="BVZ272"/>
      <c r="BWA272"/>
      <c r="BWB272"/>
      <c r="BWC272"/>
      <c r="BWD272"/>
      <c r="BWE272"/>
      <c r="BWF272"/>
      <c r="BWG272"/>
      <c r="BWH272"/>
      <c r="BWI272"/>
      <c r="BWJ272"/>
      <c r="BWK272"/>
      <c r="BWL272"/>
      <c r="BWM272"/>
      <c r="BWN272"/>
      <c r="BWO272"/>
      <c r="BWP272"/>
      <c r="BWQ272"/>
      <c r="BWR272"/>
      <c r="BWS272"/>
      <c r="BWT272"/>
      <c r="BWU272"/>
      <c r="BWV272"/>
      <c r="BWW272"/>
      <c r="BWX272"/>
      <c r="BWY272"/>
      <c r="BWZ272"/>
      <c r="BXA272"/>
      <c r="BXB272"/>
      <c r="BXC272"/>
      <c r="BXD272"/>
      <c r="BXE272"/>
      <c r="BXF272"/>
      <c r="BXG272"/>
      <c r="BXH272"/>
      <c r="BXI272"/>
      <c r="BXJ272"/>
      <c r="BXK272"/>
      <c r="BXL272"/>
      <c r="BXM272"/>
      <c r="BXN272"/>
      <c r="BXO272"/>
      <c r="BXP272"/>
      <c r="BXQ272"/>
      <c r="BXR272"/>
      <c r="BXS272"/>
      <c r="BXT272"/>
      <c r="BXU272"/>
      <c r="BXV272"/>
      <c r="BXW272"/>
      <c r="BXX272"/>
      <c r="BXY272"/>
      <c r="BXZ272"/>
      <c r="BYA272"/>
      <c r="BYB272"/>
      <c r="BYC272"/>
      <c r="BYD272"/>
      <c r="BYE272"/>
      <c r="BYF272"/>
      <c r="BYG272"/>
      <c r="BYH272"/>
      <c r="BYI272"/>
      <c r="BYJ272"/>
      <c r="BYK272"/>
      <c r="BYL272"/>
      <c r="BYM272"/>
      <c r="BYN272"/>
      <c r="BYO272"/>
      <c r="BYP272"/>
      <c r="BYQ272"/>
      <c r="BYR272"/>
      <c r="BYS272"/>
      <c r="BYT272"/>
      <c r="BYU272"/>
      <c r="BYV272"/>
      <c r="BYW272"/>
      <c r="BYX272"/>
      <c r="BYY272"/>
      <c r="BYZ272"/>
      <c r="BZA272"/>
      <c r="BZB272"/>
      <c r="BZC272"/>
      <c r="BZD272"/>
      <c r="BZE272"/>
      <c r="BZF272"/>
      <c r="BZG272"/>
      <c r="BZH272"/>
      <c r="BZI272"/>
      <c r="BZJ272"/>
      <c r="BZK272"/>
      <c r="BZL272"/>
      <c r="BZM272"/>
      <c r="BZN272"/>
      <c r="BZO272"/>
      <c r="BZP272"/>
      <c r="BZQ272"/>
      <c r="BZR272"/>
      <c r="BZS272"/>
      <c r="BZT272"/>
      <c r="BZU272"/>
      <c r="BZV272"/>
      <c r="BZW272"/>
      <c r="BZX272"/>
      <c r="BZY272"/>
      <c r="BZZ272"/>
      <c r="CAA272"/>
      <c r="CAB272"/>
      <c r="CAC272"/>
      <c r="CAD272"/>
      <c r="CAE272"/>
      <c r="CAF272"/>
      <c r="CAG272"/>
      <c r="CAH272"/>
      <c r="CAI272"/>
      <c r="CAJ272"/>
      <c r="CAK272"/>
      <c r="CAL272"/>
      <c r="CAM272"/>
      <c r="CAN272"/>
      <c r="CAO272"/>
      <c r="CAP272"/>
      <c r="CAQ272"/>
      <c r="CAR272"/>
      <c r="CAS272"/>
      <c r="CAT272"/>
      <c r="CAU272"/>
      <c r="CAV272"/>
      <c r="CAW272"/>
      <c r="CAX272"/>
      <c r="CAY272"/>
      <c r="CAZ272"/>
      <c r="CBA272"/>
      <c r="CBB272"/>
      <c r="CBC272"/>
      <c r="CBD272"/>
      <c r="CBE272"/>
      <c r="CBF272"/>
      <c r="CBG272"/>
      <c r="CBH272"/>
      <c r="CBI272"/>
      <c r="CBJ272"/>
      <c r="CBK272"/>
      <c r="CBL272"/>
      <c r="CBM272"/>
      <c r="CBN272"/>
      <c r="CBO272"/>
      <c r="CBP272"/>
      <c r="CBQ272"/>
      <c r="CBR272"/>
      <c r="CBS272"/>
      <c r="CBT272"/>
      <c r="CBU272"/>
      <c r="CBV272"/>
      <c r="CBW272"/>
      <c r="CBX272"/>
      <c r="CBY272"/>
      <c r="CBZ272"/>
      <c r="CCA272"/>
      <c r="CCB272"/>
      <c r="CCC272"/>
      <c r="CCD272"/>
      <c r="CCE272"/>
      <c r="CCF272"/>
      <c r="CCG272"/>
      <c r="CCH272"/>
      <c r="CCI272"/>
      <c r="CCJ272"/>
      <c r="CCK272"/>
      <c r="CCL272"/>
      <c r="CCM272"/>
      <c r="CCN272"/>
      <c r="CCO272"/>
      <c r="CCP272"/>
      <c r="CCQ272"/>
      <c r="CCR272"/>
      <c r="CCS272"/>
      <c r="CCT272"/>
      <c r="CCU272"/>
      <c r="CCV272"/>
      <c r="CCW272"/>
      <c r="CCX272"/>
      <c r="CCY272"/>
      <c r="CCZ272"/>
      <c r="CDA272"/>
      <c r="CDB272"/>
      <c r="CDC272"/>
      <c r="CDD272"/>
      <c r="CDE272"/>
      <c r="CDF272"/>
      <c r="CDG272"/>
      <c r="CDH272"/>
      <c r="CDI272"/>
      <c r="CDJ272"/>
      <c r="CDK272"/>
      <c r="CDL272"/>
      <c r="CDM272"/>
      <c r="CDN272"/>
      <c r="CDO272"/>
      <c r="CDP272"/>
      <c r="CDQ272"/>
      <c r="CDR272"/>
      <c r="CDS272"/>
      <c r="CDT272"/>
      <c r="CDU272"/>
      <c r="CDV272"/>
      <c r="CDW272"/>
      <c r="CDX272"/>
      <c r="CDY272"/>
      <c r="CDZ272"/>
      <c r="CEA272"/>
      <c r="CEB272"/>
      <c r="CEC272"/>
      <c r="CED272"/>
      <c r="CEE272"/>
      <c r="CEF272"/>
      <c r="CEG272"/>
      <c r="CEH272"/>
      <c r="CEI272"/>
      <c r="CEJ272"/>
      <c r="CEK272"/>
      <c r="CEL272"/>
      <c r="CEM272"/>
      <c r="CEN272"/>
      <c r="CEO272"/>
      <c r="CEP272"/>
      <c r="CEQ272"/>
      <c r="CER272"/>
      <c r="CES272"/>
      <c r="CET272"/>
      <c r="CEU272"/>
      <c r="CEV272"/>
      <c r="CEW272"/>
      <c r="CEX272"/>
      <c r="CEY272"/>
      <c r="CEZ272"/>
      <c r="CFA272"/>
      <c r="CFB272"/>
      <c r="CFC272"/>
      <c r="CFD272"/>
      <c r="CFE272"/>
      <c r="CFF272"/>
      <c r="CFG272"/>
      <c r="CFH272"/>
      <c r="CFI272"/>
      <c r="CFJ272"/>
      <c r="CFK272"/>
      <c r="CFL272"/>
      <c r="CFM272"/>
      <c r="CFN272"/>
      <c r="CFO272"/>
      <c r="CFP272"/>
      <c r="CFQ272"/>
      <c r="CFR272"/>
      <c r="CFS272"/>
      <c r="CFT272"/>
      <c r="CFU272"/>
      <c r="CFV272"/>
      <c r="CFW272"/>
      <c r="CFX272"/>
      <c r="CFY272"/>
      <c r="CFZ272"/>
      <c r="CGA272"/>
      <c r="CGB272"/>
      <c r="CGC272"/>
      <c r="CGD272"/>
      <c r="CGE272"/>
      <c r="CGF272"/>
      <c r="CGG272"/>
      <c r="CGH272"/>
      <c r="CGI272"/>
      <c r="CGJ272"/>
      <c r="CGK272"/>
      <c r="CGL272"/>
      <c r="CGM272"/>
      <c r="CGN272"/>
      <c r="CGO272"/>
      <c r="CGP272"/>
      <c r="CGQ272"/>
      <c r="CGR272"/>
      <c r="CGS272"/>
      <c r="CGT272"/>
      <c r="CGU272"/>
      <c r="CGV272"/>
      <c r="CGW272"/>
      <c r="CGX272"/>
      <c r="CGY272"/>
      <c r="CGZ272"/>
      <c r="CHA272"/>
      <c r="CHB272"/>
      <c r="CHC272"/>
      <c r="CHD272"/>
      <c r="CHE272"/>
      <c r="CHF272"/>
      <c r="CHG272"/>
      <c r="CHH272"/>
      <c r="CHI272"/>
      <c r="CHJ272"/>
      <c r="CHK272"/>
      <c r="CHL272"/>
      <c r="CHM272"/>
      <c r="CHN272"/>
      <c r="CHO272"/>
      <c r="CHP272"/>
      <c r="CHQ272"/>
      <c r="CHR272"/>
      <c r="CHS272"/>
      <c r="CHT272"/>
      <c r="CHU272"/>
      <c r="CHV272"/>
      <c r="CHW272"/>
      <c r="CHX272"/>
      <c r="CHY272"/>
      <c r="CHZ272"/>
      <c r="CIA272"/>
      <c r="CIB272"/>
      <c r="CIC272"/>
      <c r="CID272"/>
      <c r="CIE272"/>
      <c r="CIF272"/>
      <c r="CIG272"/>
      <c r="CIH272"/>
      <c r="CII272"/>
      <c r="CIJ272"/>
      <c r="CIK272"/>
      <c r="CIL272"/>
      <c r="CIM272"/>
      <c r="CIN272"/>
      <c r="CIO272"/>
      <c r="CIP272"/>
      <c r="CIQ272"/>
      <c r="CIR272"/>
      <c r="CIS272"/>
      <c r="CIT272"/>
      <c r="CIU272"/>
      <c r="CIV272"/>
      <c r="CIW272"/>
      <c r="CIX272"/>
      <c r="CIY272"/>
      <c r="CIZ272"/>
      <c r="CJA272"/>
      <c r="CJB272"/>
      <c r="CJC272"/>
      <c r="CJD272"/>
      <c r="CJE272"/>
      <c r="CJF272"/>
      <c r="CJG272"/>
      <c r="CJH272"/>
      <c r="CJI272"/>
      <c r="CJJ272"/>
      <c r="CJK272"/>
      <c r="CJL272"/>
      <c r="CJM272"/>
      <c r="CJN272"/>
      <c r="CJO272"/>
      <c r="CJP272"/>
      <c r="CJQ272"/>
      <c r="CJR272"/>
      <c r="CJS272"/>
      <c r="CJT272"/>
      <c r="CJU272"/>
      <c r="CJV272"/>
      <c r="CJW272"/>
      <c r="CJX272"/>
      <c r="CJY272"/>
      <c r="CJZ272"/>
      <c r="CKA272"/>
      <c r="CKB272"/>
      <c r="CKC272"/>
      <c r="CKD272"/>
      <c r="CKE272"/>
      <c r="CKF272"/>
      <c r="CKG272"/>
      <c r="CKH272"/>
      <c r="CKI272"/>
      <c r="CKJ272"/>
      <c r="CKK272"/>
      <c r="CKL272"/>
      <c r="CKM272"/>
      <c r="CKN272"/>
      <c r="CKO272"/>
      <c r="CKP272"/>
      <c r="CKQ272"/>
      <c r="CKR272"/>
      <c r="CKS272"/>
      <c r="CKT272"/>
      <c r="CKU272"/>
      <c r="CKV272"/>
      <c r="CKW272"/>
      <c r="CKX272"/>
      <c r="CKY272"/>
      <c r="CKZ272"/>
      <c r="CLA272"/>
      <c r="CLB272"/>
      <c r="CLC272"/>
      <c r="CLD272"/>
      <c r="CLE272"/>
      <c r="CLF272"/>
      <c r="CLG272"/>
      <c r="CLH272"/>
      <c r="CLI272"/>
      <c r="CLJ272"/>
      <c r="CLK272"/>
      <c r="CLL272"/>
      <c r="CLM272"/>
      <c r="CLN272"/>
      <c r="CLO272"/>
      <c r="CLP272"/>
      <c r="CLQ272"/>
      <c r="CLR272"/>
      <c r="CLS272"/>
      <c r="CLT272"/>
      <c r="CLU272"/>
      <c r="CLV272"/>
      <c r="CLW272"/>
      <c r="CLX272"/>
      <c r="CLY272"/>
      <c r="CLZ272"/>
      <c r="CMA272"/>
      <c r="CMB272"/>
      <c r="CMC272"/>
      <c r="CMD272"/>
      <c r="CME272"/>
      <c r="CMF272"/>
      <c r="CMG272"/>
      <c r="CMH272"/>
      <c r="CMI272"/>
      <c r="CMJ272"/>
      <c r="CMK272"/>
      <c r="CML272"/>
      <c r="CMM272"/>
      <c r="CMN272"/>
      <c r="CMO272"/>
      <c r="CMP272"/>
      <c r="CMQ272"/>
      <c r="CMR272"/>
      <c r="CMS272"/>
      <c r="CMT272"/>
      <c r="CMU272"/>
      <c r="CMV272"/>
      <c r="CMW272"/>
      <c r="CMX272"/>
      <c r="CMY272"/>
      <c r="CMZ272"/>
      <c r="CNA272"/>
      <c r="CNB272"/>
      <c r="CNC272"/>
      <c r="CND272"/>
      <c r="CNE272"/>
      <c r="CNF272"/>
      <c r="CNG272"/>
      <c r="CNH272"/>
      <c r="CNI272"/>
      <c r="CNJ272"/>
      <c r="CNK272"/>
      <c r="CNL272"/>
      <c r="CNM272"/>
      <c r="CNN272"/>
      <c r="CNO272"/>
      <c r="CNP272"/>
      <c r="CNQ272"/>
      <c r="CNR272"/>
      <c r="CNS272"/>
      <c r="CNT272"/>
      <c r="CNU272"/>
      <c r="CNV272"/>
      <c r="CNW272"/>
      <c r="CNX272"/>
      <c r="CNY272"/>
      <c r="CNZ272"/>
      <c r="COA272"/>
      <c r="COB272"/>
      <c r="COC272"/>
      <c r="COD272"/>
      <c r="COE272"/>
      <c r="COF272"/>
      <c r="COG272"/>
      <c r="COH272"/>
      <c r="COI272"/>
      <c r="COJ272"/>
      <c r="COK272"/>
      <c r="COL272"/>
      <c r="COM272"/>
      <c r="CON272"/>
      <c r="COO272"/>
      <c r="COP272"/>
      <c r="COQ272"/>
      <c r="COR272"/>
      <c r="COS272"/>
      <c r="COT272"/>
      <c r="COU272"/>
      <c r="COV272"/>
      <c r="COW272"/>
      <c r="COX272"/>
      <c r="COY272"/>
      <c r="COZ272"/>
      <c r="CPA272"/>
      <c r="CPB272"/>
      <c r="CPC272"/>
      <c r="CPD272"/>
      <c r="CPE272"/>
      <c r="CPF272"/>
      <c r="CPG272"/>
      <c r="CPH272"/>
      <c r="CPI272"/>
      <c r="CPJ272"/>
      <c r="CPK272"/>
      <c r="CPL272"/>
      <c r="CPM272"/>
      <c r="CPN272"/>
      <c r="CPO272"/>
      <c r="CPP272"/>
      <c r="CPQ272"/>
      <c r="CPR272"/>
      <c r="CPS272"/>
      <c r="CPT272"/>
      <c r="CPU272"/>
      <c r="CPV272"/>
      <c r="CPW272"/>
      <c r="CPX272"/>
      <c r="CPY272"/>
      <c r="CPZ272"/>
      <c r="CQA272"/>
      <c r="CQB272"/>
      <c r="CQC272"/>
      <c r="CQD272"/>
      <c r="CQE272"/>
      <c r="CQF272"/>
      <c r="CQG272"/>
      <c r="CQH272"/>
      <c r="CQI272"/>
      <c r="CQJ272"/>
      <c r="CQK272"/>
      <c r="CQL272"/>
      <c r="CQM272"/>
      <c r="CQN272"/>
      <c r="CQO272"/>
      <c r="CQP272"/>
      <c r="CQQ272"/>
      <c r="CQR272"/>
      <c r="CQS272"/>
      <c r="CQT272"/>
      <c r="CQU272"/>
      <c r="CQV272"/>
      <c r="CQW272"/>
      <c r="CQX272"/>
      <c r="CQY272"/>
      <c r="CQZ272"/>
      <c r="CRA272"/>
      <c r="CRB272"/>
      <c r="CRC272"/>
      <c r="CRD272"/>
      <c r="CRE272"/>
      <c r="CRF272"/>
      <c r="CRG272"/>
      <c r="CRH272"/>
      <c r="CRI272"/>
      <c r="CRJ272"/>
      <c r="CRK272"/>
      <c r="CRL272"/>
      <c r="CRM272"/>
      <c r="CRN272"/>
      <c r="CRO272"/>
      <c r="CRP272"/>
      <c r="CRQ272"/>
      <c r="CRR272"/>
      <c r="CRS272"/>
      <c r="CRT272"/>
      <c r="CRU272"/>
      <c r="CRV272"/>
      <c r="CRW272"/>
      <c r="CRX272"/>
      <c r="CRY272"/>
      <c r="CRZ272"/>
      <c r="CSA272"/>
      <c r="CSB272"/>
      <c r="CSC272"/>
      <c r="CSD272"/>
      <c r="CSE272"/>
      <c r="CSF272"/>
      <c r="CSG272"/>
      <c r="CSH272"/>
      <c r="CSI272"/>
      <c r="CSJ272"/>
      <c r="CSK272"/>
      <c r="CSL272"/>
      <c r="CSM272"/>
      <c r="CSN272"/>
      <c r="CSO272"/>
      <c r="CSP272"/>
      <c r="CSQ272"/>
      <c r="CSR272"/>
      <c r="CSS272"/>
      <c r="CST272"/>
      <c r="CSU272"/>
      <c r="CSV272"/>
      <c r="CSW272"/>
      <c r="CSX272"/>
      <c r="CSY272"/>
      <c r="CSZ272"/>
      <c r="CTA272"/>
      <c r="CTB272"/>
      <c r="CTC272"/>
      <c r="CTD272"/>
      <c r="CTE272"/>
      <c r="CTF272"/>
      <c r="CTG272"/>
      <c r="CTH272"/>
      <c r="CTI272"/>
      <c r="CTJ272"/>
      <c r="CTK272"/>
      <c r="CTL272"/>
      <c r="CTM272"/>
      <c r="CTN272"/>
      <c r="CTO272"/>
      <c r="CTP272"/>
      <c r="CTQ272"/>
      <c r="CTR272"/>
      <c r="CTS272"/>
      <c r="CTT272"/>
      <c r="CTU272"/>
      <c r="CTV272"/>
      <c r="CTW272"/>
      <c r="CTX272"/>
      <c r="CTY272"/>
      <c r="CTZ272"/>
      <c r="CUA272"/>
      <c r="CUB272"/>
      <c r="CUC272"/>
      <c r="CUD272"/>
      <c r="CUE272"/>
      <c r="CUF272"/>
      <c r="CUG272"/>
      <c r="CUH272"/>
      <c r="CUI272"/>
      <c r="CUJ272"/>
      <c r="CUK272"/>
      <c r="CUL272"/>
      <c r="CUM272"/>
      <c r="CUN272"/>
      <c r="CUO272"/>
      <c r="CUP272"/>
      <c r="CUQ272"/>
      <c r="CUR272"/>
      <c r="CUS272"/>
      <c r="CUT272"/>
      <c r="CUU272"/>
      <c r="CUV272"/>
      <c r="CUW272"/>
      <c r="CUX272"/>
      <c r="CUY272"/>
      <c r="CUZ272"/>
      <c r="CVA272"/>
      <c r="CVB272"/>
      <c r="CVC272"/>
      <c r="CVD272"/>
      <c r="CVE272"/>
      <c r="CVF272"/>
      <c r="CVG272"/>
      <c r="CVH272"/>
      <c r="CVI272"/>
      <c r="CVJ272"/>
      <c r="CVK272"/>
      <c r="CVL272"/>
      <c r="CVM272"/>
      <c r="CVN272"/>
      <c r="CVO272"/>
      <c r="CVP272"/>
      <c r="CVQ272"/>
      <c r="CVR272"/>
      <c r="CVS272"/>
      <c r="CVT272"/>
      <c r="CVU272"/>
      <c r="CVV272"/>
      <c r="CVW272"/>
      <c r="CVX272"/>
      <c r="CVY272"/>
      <c r="CVZ272"/>
      <c r="CWA272"/>
      <c r="CWB272"/>
      <c r="CWC272"/>
      <c r="CWD272"/>
      <c r="CWE272"/>
      <c r="CWF272"/>
      <c r="CWG272"/>
      <c r="CWH272"/>
      <c r="CWI272"/>
      <c r="CWJ272"/>
      <c r="CWK272"/>
      <c r="CWL272"/>
      <c r="CWM272"/>
      <c r="CWN272"/>
      <c r="CWO272"/>
      <c r="CWP272"/>
      <c r="CWQ272"/>
      <c r="CWR272"/>
      <c r="CWS272"/>
      <c r="CWT272"/>
      <c r="CWU272"/>
      <c r="CWV272"/>
      <c r="CWW272"/>
      <c r="CWX272"/>
      <c r="CWY272"/>
      <c r="CWZ272"/>
      <c r="CXA272"/>
      <c r="CXB272"/>
      <c r="CXC272"/>
      <c r="CXD272"/>
      <c r="CXE272"/>
      <c r="CXF272"/>
      <c r="CXG272"/>
      <c r="CXH272"/>
      <c r="CXI272"/>
      <c r="CXJ272"/>
      <c r="CXK272"/>
      <c r="CXL272"/>
      <c r="CXM272"/>
      <c r="CXN272"/>
      <c r="CXO272"/>
      <c r="CXP272"/>
      <c r="CXQ272"/>
      <c r="CXR272"/>
      <c r="CXS272"/>
      <c r="CXT272"/>
      <c r="CXU272"/>
      <c r="CXV272"/>
      <c r="CXW272"/>
      <c r="CXX272"/>
      <c r="CXY272"/>
      <c r="CXZ272"/>
      <c r="CYA272"/>
      <c r="CYB272"/>
      <c r="CYC272"/>
      <c r="CYD272"/>
      <c r="CYE272"/>
      <c r="CYF272"/>
      <c r="CYG272"/>
      <c r="CYH272"/>
      <c r="CYI272"/>
      <c r="CYJ272"/>
      <c r="CYK272"/>
      <c r="CYL272"/>
      <c r="CYM272"/>
      <c r="CYN272"/>
      <c r="CYO272"/>
      <c r="CYP272"/>
      <c r="CYQ272"/>
      <c r="CYR272"/>
      <c r="CYS272"/>
      <c r="CYT272"/>
      <c r="CYU272"/>
      <c r="CYV272"/>
      <c r="CYW272"/>
      <c r="CYX272"/>
      <c r="CYY272"/>
      <c r="CYZ272"/>
      <c r="CZA272"/>
      <c r="CZB272"/>
      <c r="CZC272"/>
      <c r="CZD272"/>
      <c r="CZE272"/>
      <c r="CZF272"/>
      <c r="CZG272"/>
      <c r="CZH272"/>
      <c r="CZI272"/>
      <c r="CZJ272"/>
      <c r="CZK272"/>
      <c r="CZL272"/>
      <c r="CZM272"/>
      <c r="CZN272"/>
      <c r="CZO272"/>
      <c r="CZP272"/>
      <c r="CZQ272"/>
      <c r="CZR272"/>
      <c r="CZS272"/>
      <c r="CZT272"/>
      <c r="CZU272"/>
      <c r="CZV272"/>
      <c r="CZW272"/>
      <c r="CZX272"/>
      <c r="CZY272"/>
      <c r="CZZ272"/>
      <c r="DAA272"/>
      <c r="DAB272"/>
      <c r="DAC272"/>
      <c r="DAD272"/>
      <c r="DAE272"/>
      <c r="DAF272"/>
      <c r="DAG272"/>
      <c r="DAH272"/>
      <c r="DAI272"/>
      <c r="DAJ272"/>
      <c r="DAK272"/>
      <c r="DAL272"/>
      <c r="DAM272"/>
      <c r="DAN272"/>
      <c r="DAO272"/>
      <c r="DAP272"/>
      <c r="DAQ272"/>
      <c r="DAR272"/>
      <c r="DAS272"/>
      <c r="DAT272"/>
      <c r="DAU272"/>
      <c r="DAV272"/>
      <c r="DAW272"/>
      <c r="DAX272"/>
      <c r="DAY272"/>
      <c r="DAZ272"/>
      <c r="DBA272"/>
      <c r="DBB272"/>
      <c r="DBC272"/>
      <c r="DBD272"/>
      <c r="DBE272"/>
      <c r="DBF272"/>
      <c r="DBG272"/>
      <c r="DBH272"/>
      <c r="DBI272"/>
      <c r="DBJ272"/>
      <c r="DBK272"/>
      <c r="DBL272"/>
      <c r="DBM272"/>
      <c r="DBN272"/>
      <c r="DBO272"/>
      <c r="DBP272"/>
      <c r="DBQ272"/>
      <c r="DBR272"/>
      <c r="DBS272"/>
      <c r="DBT272"/>
      <c r="DBU272"/>
      <c r="DBV272"/>
      <c r="DBW272"/>
      <c r="DBX272"/>
      <c r="DBY272"/>
      <c r="DBZ272"/>
      <c r="DCA272"/>
      <c r="DCB272"/>
      <c r="DCC272"/>
      <c r="DCD272"/>
      <c r="DCE272"/>
      <c r="DCF272"/>
      <c r="DCG272"/>
      <c r="DCH272"/>
      <c r="DCI272"/>
      <c r="DCJ272"/>
      <c r="DCK272"/>
      <c r="DCL272"/>
      <c r="DCM272"/>
      <c r="DCN272"/>
      <c r="DCO272"/>
      <c r="DCP272"/>
      <c r="DCQ272"/>
      <c r="DCR272"/>
      <c r="DCS272"/>
      <c r="DCT272"/>
      <c r="DCU272"/>
      <c r="DCV272"/>
      <c r="DCW272"/>
      <c r="DCX272"/>
      <c r="DCY272"/>
      <c r="DCZ272"/>
      <c r="DDA272"/>
      <c r="DDB272"/>
      <c r="DDC272"/>
      <c r="DDD272"/>
      <c r="DDE272"/>
      <c r="DDF272"/>
      <c r="DDG272"/>
      <c r="DDH272"/>
      <c r="DDI272"/>
      <c r="DDJ272"/>
      <c r="DDK272"/>
      <c r="DDL272"/>
      <c r="DDM272"/>
      <c r="DDN272"/>
      <c r="DDO272"/>
      <c r="DDP272"/>
      <c r="DDQ272"/>
      <c r="DDR272"/>
      <c r="DDS272"/>
      <c r="DDT272"/>
      <c r="DDU272"/>
      <c r="DDV272"/>
      <c r="DDW272"/>
      <c r="DDX272"/>
      <c r="DDY272"/>
      <c r="DDZ272"/>
      <c r="DEA272"/>
      <c r="DEB272"/>
      <c r="DEC272"/>
      <c r="DED272"/>
      <c r="DEE272"/>
      <c r="DEF272"/>
      <c r="DEG272"/>
      <c r="DEH272"/>
      <c r="DEI272"/>
      <c r="DEJ272"/>
      <c r="DEK272"/>
      <c r="DEL272"/>
      <c r="DEM272"/>
      <c r="DEN272"/>
      <c r="DEO272"/>
      <c r="DEP272"/>
      <c r="DEQ272"/>
      <c r="DER272"/>
      <c r="DES272"/>
      <c r="DET272"/>
      <c r="DEU272"/>
      <c r="DEV272"/>
      <c r="DEW272"/>
      <c r="DEX272"/>
      <c r="DEY272"/>
      <c r="DEZ272"/>
      <c r="DFA272"/>
      <c r="DFB272"/>
      <c r="DFC272"/>
      <c r="DFD272"/>
      <c r="DFE272"/>
      <c r="DFF272"/>
      <c r="DFG272"/>
      <c r="DFH272"/>
      <c r="DFI272"/>
      <c r="DFJ272"/>
      <c r="DFK272"/>
      <c r="DFL272"/>
      <c r="DFM272"/>
      <c r="DFN272"/>
      <c r="DFO272"/>
      <c r="DFP272"/>
      <c r="DFQ272"/>
      <c r="DFR272"/>
      <c r="DFS272"/>
      <c r="DFT272"/>
      <c r="DFU272"/>
      <c r="DFV272"/>
      <c r="DFW272"/>
      <c r="DFX272"/>
      <c r="DFY272"/>
      <c r="DFZ272"/>
      <c r="DGA272"/>
      <c r="DGB272"/>
      <c r="DGC272"/>
      <c r="DGD272"/>
      <c r="DGE272"/>
      <c r="DGF272"/>
      <c r="DGG272"/>
      <c r="DGH272"/>
      <c r="DGI272"/>
      <c r="DGJ272"/>
      <c r="DGK272"/>
      <c r="DGL272"/>
      <c r="DGM272"/>
      <c r="DGN272"/>
      <c r="DGO272"/>
      <c r="DGP272"/>
      <c r="DGQ272"/>
      <c r="DGR272"/>
      <c r="DGS272"/>
      <c r="DGT272"/>
      <c r="DGU272"/>
      <c r="DGV272"/>
      <c r="DGW272"/>
      <c r="DGX272"/>
      <c r="DGY272"/>
      <c r="DGZ272"/>
      <c r="DHA272"/>
      <c r="DHB272"/>
      <c r="DHC272"/>
      <c r="DHD272"/>
      <c r="DHE272"/>
      <c r="DHF272"/>
      <c r="DHG272"/>
      <c r="DHH272"/>
      <c r="DHI272"/>
      <c r="DHJ272"/>
      <c r="DHK272"/>
      <c r="DHL272"/>
      <c r="DHM272"/>
      <c r="DHN272"/>
      <c r="DHO272"/>
      <c r="DHP272"/>
      <c r="DHQ272"/>
      <c r="DHR272"/>
      <c r="DHS272"/>
      <c r="DHT272"/>
      <c r="DHU272"/>
      <c r="DHV272"/>
      <c r="DHW272"/>
      <c r="DHX272"/>
      <c r="DHY272"/>
      <c r="DHZ272"/>
      <c r="DIA272"/>
      <c r="DIB272"/>
      <c r="DIC272"/>
      <c r="DID272"/>
      <c r="DIE272"/>
      <c r="DIF272"/>
      <c r="DIG272"/>
      <c r="DIH272"/>
      <c r="DII272"/>
      <c r="DIJ272"/>
      <c r="DIK272"/>
      <c r="DIL272"/>
      <c r="DIM272"/>
      <c r="DIN272"/>
      <c r="DIO272"/>
      <c r="DIP272"/>
      <c r="DIQ272"/>
      <c r="DIR272"/>
      <c r="DIS272"/>
      <c r="DIT272"/>
      <c r="DIU272"/>
      <c r="DIV272"/>
      <c r="DIW272"/>
      <c r="DIX272"/>
      <c r="DIY272"/>
      <c r="DIZ272"/>
      <c r="DJA272"/>
      <c r="DJB272"/>
      <c r="DJC272"/>
      <c r="DJD272"/>
      <c r="DJE272"/>
      <c r="DJF272"/>
      <c r="DJG272"/>
      <c r="DJH272"/>
      <c r="DJI272"/>
      <c r="DJJ272"/>
      <c r="DJK272"/>
      <c r="DJL272"/>
      <c r="DJM272"/>
      <c r="DJN272"/>
      <c r="DJO272"/>
      <c r="DJP272"/>
      <c r="DJQ272"/>
      <c r="DJR272"/>
      <c r="DJS272"/>
      <c r="DJT272"/>
      <c r="DJU272"/>
      <c r="DJV272"/>
      <c r="DJW272"/>
      <c r="DJX272"/>
      <c r="DJY272"/>
      <c r="DJZ272"/>
      <c r="DKA272"/>
      <c r="DKB272"/>
      <c r="DKC272"/>
      <c r="DKD272"/>
      <c r="DKE272"/>
      <c r="DKF272"/>
      <c r="DKG272"/>
      <c r="DKH272"/>
      <c r="DKI272"/>
      <c r="DKJ272"/>
      <c r="DKK272"/>
      <c r="DKL272"/>
      <c r="DKM272"/>
      <c r="DKN272"/>
      <c r="DKO272"/>
      <c r="DKP272"/>
      <c r="DKQ272"/>
      <c r="DKR272"/>
      <c r="DKS272"/>
      <c r="DKT272"/>
      <c r="DKU272"/>
      <c r="DKV272"/>
      <c r="DKW272"/>
      <c r="DKX272"/>
      <c r="DKY272"/>
      <c r="DKZ272"/>
      <c r="DLA272"/>
      <c r="DLB272"/>
      <c r="DLC272"/>
      <c r="DLD272"/>
      <c r="DLE272"/>
      <c r="DLF272"/>
      <c r="DLG272"/>
      <c r="DLH272"/>
      <c r="DLI272"/>
      <c r="DLJ272"/>
      <c r="DLK272"/>
      <c r="DLL272"/>
      <c r="DLM272"/>
      <c r="DLN272"/>
      <c r="DLO272"/>
      <c r="DLP272"/>
      <c r="DLQ272"/>
      <c r="DLR272"/>
      <c r="DLS272"/>
      <c r="DLT272"/>
      <c r="DLU272"/>
      <c r="DLV272"/>
      <c r="DLW272"/>
      <c r="DLX272"/>
      <c r="DLY272"/>
      <c r="DLZ272"/>
      <c r="DMA272"/>
      <c r="DMB272"/>
      <c r="DMC272"/>
      <c r="DMD272"/>
      <c r="DME272"/>
      <c r="DMF272"/>
      <c r="DMG272"/>
      <c r="DMH272"/>
      <c r="DMI272"/>
      <c r="DMJ272"/>
      <c r="DMK272"/>
      <c r="DML272"/>
      <c r="DMM272"/>
      <c r="DMN272"/>
      <c r="DMO272"/>
      <c r="DMP272"/>
      <c r="DMQ272"/>
      <c r="DMR272"/>
      <c r="DMS272"/>
      <c r="DMT272"/>
      <c r="DMU272"/>
      <c r="DMV272"/>
      <c r="DMW272"/>
      <c r="DMX272"/>
      <c r="DMY272"/>
      <c r="DMZ272"/>
      <c r="DNA272"/>
      <c r="DNB272"/>
      <c r="DNC272"/>
      <c r="DND272"/>
      <c r="DNE272"/>
      <c r="DNF272"/>
      <c r="DNG272"/>
      <c r="DNH272"/>
      <c r="DNI272"/>
      <c r="DNJ272"/>
      <c r="DNK272"/>
      <c r="DNL272"/>
      <c r="DNM272"/>
      <c r="DNN272"/>
      <c r="DNO272"/>
      <c r="DNP272"/>
      <c r="DNQ272"/>
      <c r="DNR272"/>
      <c r="DNS272"/>
      <c r="DNT272"/>
      <c r="DNU272"/>
      <c r="DNV272"/>
      <c r="DNW272"/>
      <c r="DNX272"/>
      <c r="DNY272"/>
      <c r="DNZ272"/>
      <c r="DOA272"/>
      <c r="DOB272"/>
      <c r="DOC272"/>
      <c r="DOD272"/>
      <c r="DOE272"/>
      <c r="DOF272"/>
      <c r="DOG272"/>
      <c r="DOH272"/>
      <c r="DOI272"/>
      <c r="DOJ272"/>
      <c r="DOK272"/>
      <c r="DOL272"/>
      <c r="DOM272"/>
      <c r="DON272"/>
      <c r="DOO272"/>
      <c r="DOP272"/>
      <c r="DOQ272"/>
      <c r="DOR272"/>
      <c r="DOS272"/>
      <c r="DOT272"/>
      <c r="DOU272"/>
      <c r="DOV272"/>
      <c r="DOW272"/>
      <c r="DOX272"/>
      <c r="DOY272"/>
      <c r="DOZ272"/>
      <c r="DPA272"/>
      <c r="DPB272"/>
      <c r="DPC272"/>
      <c r="DPD272"/>
      <c r="DPE272"/>
      <c r="DPF272"/>
      <c r="DPG272"/>
      <c r="DPH272"/>
      <c r="DPI272"/>
      <c r="DPJ272"/>
      <c r="DPK272"/>
      <c r="DPL272"/>
      <c r="DPM272"/>
      <c r="DPN272"/>
      <c r="DPO272"/>
      <c r="DPP272"/>
      <c r="DPQ272"/>
      <c r="DPR272"/>
      <c r="DPS272"/>
      <c r="DPT272"/>
      <c r="DPU272"/>
      <c r="DPV272"/>
      <c r="DPW272"/>
      <c r="DPX272"/>
      <c r="DPY272"/>
      <c r="DPZ272"/>
      <c r="DQA272"/>
      <c r="DQB272"/>
      <c r="DQC272"/>
      <c r="DQD272"/>
      <c r="DQE272"/>
      <c r="DQF272"/>
      <c r="DQG272"/>
      <c r="DQH272"/>
      <c r="DQI272"/>
      <c r="DQJ272"/>
      <c r="DQK272"/>
      <c r="DQL272"/>
      <c r="DQM272"/>
      <c r="DQN272"/>
      <c r="DQO272"/>
      <c r="DQP272"/>
      <c r="DQQ272"/>
      <c r="DQR272"/>
      <c r="DQS272"/>
      <c r="DQT272"/>
      <c r="DQU272"/>
      <c r="DQV272"/>
      <c r="DQW272"/>
      <c r="DQX272"/>
      <c r="DQY272"/>
      <c r="DQZ272"/>
      <c r="DRA272"/>
      <c r="DRB272"/>
      <c r="DRC272"/>
      <c r="DRD272"/>
      <c r="DRE272"/>
      <c r="DRF272"/>
      <c r="DRG272"/>
      <c r="DRH272"/>
      <c r="DRI272"/>
      <c r="DRJ272"/>
      <c r="DRK272"/>
      <c r="DRL272"/>
      <c r="DRM272"/>
      <c r="DRN272"/>
      <c r="DRO272"/>
      <c r="DRP272"/>
      <c r="DRQ272"/>
      <c r="DRR272"/>
      <c r="DRS272"/>
      <c r="DRT272"/>
      <c r="DRU272"/>
      <c r="DRV272"/>
      <c r="DRW272"/>
      <c r="DRX272"/>
      <c r="DRY272"/>
      <c r="DRZ272"/>
      <c r="DSA272"/>
      <c r="DSB272"/>
      <c r="DSC272"/>
      <c r="DSD272"/>
      <c r="DSE272"/>
      <c r="DSF272"/>
      <c r="DSG272"/>
      <c r="DSH272"/>
      <c r="DSI272"/>
      <c r="DSJ272"/>
      <c r="DSK272"/>
      <c r="DSL272"/>
      <c r="DSM272"/>
      <c r="DSN272"/>
      <c r="DSO272"/>
      <c r="DSP272"/>
      <c r="DSQ272"/>
      <c r="DSR272"/>
      <c r="DSS272"/>
      <c r="DST272"/>
      <c r="DSU272"/>
      <c r="DSV272"/>
      <c r="DSW272"/>
      <c r="DSX272"/>
      <c r="DSY272"/>
      <c r="DSZ272"/>
      <c r="DTA272"/>
      <c r="DTB272"/>
      <c r="DTC272"/>
      <c r="DTD272"/>
      <c r="DTE272"/>
      <c r="DTF272"/>
      <c r="DTG272"/>
      <c r="DTH272"/>
      <c r="DTI272"/>
      <c r="DTJ272"/>
      <c r="DTK272"/>
      <c r="DTL272"/>
      <c r="DTM272"/>
      <c r="DTN272"/>
      <c r="DTO272"/>
      <c r="DTP272"/>
      <c r="DTQ272"/>
      <c r="DTR272"/>
      <c r="DTS272"/>
      <c r="DTT272"/>
      <c r="DTU272"/>
      <c r="DTV272"/>
      <c r="DTW272"/>
      <c r="DTX272"/>
      <c r="DTY272"/>
      <c r="DTZ272"/>
      <c r="DUA272"/>
      <c r="DUB272"/>
      <c r="DUC272"/>
      <c r="DUD272"/>
      <c r="DUE272"/>
      <c r="DUF272"/>
      <c r="DUG272"/>
      <c r="DUH272"/>
      <c r="DUI272"/>
      <c r="DUJ272"/>
      <c r="DUK272"/>
      <c r="DUL272"/>
      <c r="DUM272"/>
      <c r="DUN272"/>
      <c r="DUO272"/>
      <c r="DUP272"/>
      <c r="DUQ272"/>
      <c r="DUR272"/>
      <c r="DUS272"/>
      <c r="DUT272"/>
      <c r="DUU272"/>
      <c r="DUV272"/>
      <c r="DUW272"/>
      <c r="DUX272"/>
      <c r="DUY272"/>
      <c r="DUZ272"/>
      <c r="DVA272"/>
      <c r="DVB272"/>
      <c r="DVC272"/>
      <c r="DVD272"/>
      <c r="DVE272"/>
      <c r="DVF272"/>
      <c r="DVG272"/>
      <c r="DVH272"/>
      <c r="DVI272"/>
      <c r="DVJ272"/>
      <c r="DVK272"/>
      <c r="DVL272"/>
      <c r="DVM272"/>
      <c r="DVN272"/>
      <c r="DVO272"/>
      <c r="DVP272"/>
      <c r="DVQ272"/>
      <c r="DVR272"/>
      <c r="DVS272"/>
      <c r="DVT272"/>
      <c r="DVU272"/>
      <c r="DVV272"/>
      <c r="DVW272"/>
      <c r="DVX272"/>
      <c r="DVY272"/>
      <c r="DVZ272"/>
      <c r="DWA272"/>
      <c r="DWB272"/>
      <c r="DWC272"/>
      <c r="DWD272"/>
      <c r="DWE272"/>
      <c r="DWF272"/>
      <c r="DWG272"/>
      <c r="DWH272"/>
      <c r="DWI272"/>
      <c r="DWJ272"/>
      <c r="DWK272"/>
      <c r="DWL272"/>
      <c r="DWM272"/>
      <c r="DWN272"/>
      <c r="DWO272"/>
      <c r="DWP272"/>
      <c r="DWQ272"/>
      <c r="DWR272"/>
      <c r="DWS272"/>
      <c r="DWT272"/>
      <c r="DWU272"/>
      <c r="DWV272"/>
      <c r="DWW272"/>
      <c r="DWX272"/>
      <c r="DWY272"/>
      <c r="DWZ272"/>
      <c r="DXA272"/>
      <c r="DXB272"/>
      <c r="DXC272"/>
      <c r="DXD272"/>
      <c r="DXE272"/>
      <c r="DXF272"/>
      <c r="DXG272"/>
      <c r="DXH272"/>
      <c r="DXI272"/>
      <c r="DXJ272"/>
      <c r="DXK272"/>
      <c r="DXL272"/>
      <c r="DXM272"/>
      <c r="DXN272"/>
      <c r="DXO272"/>
      <c r="DXP272"/>
      <c r="DXQ272"/>
      <c r="DXR272"/>
      <c r="DXS272"/>
      <c r="DXT272"/>
      <c r="DXU272"/>
      <c r="DXV272"/>
      <c r="DXW272"/>
      <c r="DXX272"/>
      <c r="DXY272"/>
      <c r="DXZ272"/>
      <c r="DYA272"/>
      <c r="DYB272"/>
      <c r="DYC272"/>
      <c r="DYD272"/>
      <c r="DYE272"/>
      <c r="DYF272"/>
      <c r="DYG272"/>
      <c r="DYH272"/>
      <c r="DYI272"/>
      <c r="DYJ272"/>
      <c r="DYK272"/>
      <c r="DYL272"/>
      <c r="DYM272"/>
      <c r="DYN272"/>
      <c r="DYO272"/>
      <c r="DYP272"/>
      <c r="DYQ272"/>
      <c r="DYR272"/>
      <c r="DYS272"/>
      <c r="DYT272"/>
      <c r="DYU272"/>
      <c r="DYV272"/>
      <c r="DYW272"/>
      <c r="DYX272"/>
      <c r="DYY272"/>
      <c r="DYZ272"/>
      <c r="DZA272"/>
      <c r="DZB272"/>
      <c r="DZC272"/>
      <c r="DZD272"/>
      <c r="DZE272"/>
      <c r="DZF272"/>
      <c r="DZG272"/>
      <c r="DZH272"/>
      <c r="DZI272"/>
      <c r="DZJ272"/>
      <c r="DZK272"/>
      <c r="DZL272"/>
      <c r="DZM272"/>
      <c r="DZN272"/>
      <c r="DZO272"/>
      <c r="DZP272"/>
      <c r="DZQ272"/>
      <c r="DZR272"/>
      <c r="DZS272"/>
      <c r="DZT272"/>
      <c r="DZU272"/>
      <c r="DZV272"/>
      <c r="DZW272"/>
      <c r="DZX272"/>
      <c r="DZY272"/>
      <c r="DZZ272"/>
      <c r="EAA272"/>
      <c r="EAB272"/>
      <c r="EAC272"/>
      <c r="EAD272"/>
      <c r="EAE272"/>
      <c r="EAF272"/>
      <c r="EAG272"/>
      <c r="EAH272"/>
      <c r="EAI272"/>
      <c r="EAJ272"/>
      <c r="EAK272"/>
      <c r="EAL272"/>
      <c r="EAM272"/>
      <c r="EAN272"/>
      <c r="EAO272"/>
      <c r="EAP272"/>
      <c r="EAQ272"/>
      <c r="EAR272"/>
      <c r="EAS272"/>
      <c r="EAT272"/>
      <c r="EAU272"/>
      <c r="EAV272"/>
      <c r="EAW272"/>
      <c r="EAX272"/>
      <c r="EAY272"/>
      <c r="EAZ272"/>
      <c r="EBA272"/>
      <c r="EBB272"/>
      <c r="EBC272"/>
      <c r="EBD272"/>
      <c r="EBE272"/>
      <c r="EBF272"/>
      <c r="EBG272"/>
      <c r="EBH272"/>
      <c r="EBI272"/>
      <c r="EBJ272"/>
      <c r="EBK272"/>
      <c r="EBL272"/>
      <c r="EBM272"/>
      <c r="EBN272"/>
      <c r="EBO272"/>
      <c r="EBP272"/>
      <c r="EBQ272"/>
      <c r="EBR272"/>
      <c r="EBS272"/>
      <c r="EBT272"/>
      <c r="EBU272"/>
      <c r="EBV272"/>
      <c r="EBW272"/>
      <c r="EBX272"/>
      <c r="EBY272"/>
      <c r="EBZ272"/>
      <c r="ECA272"/>
      <c r="ECB272"/>
      <c r="ECC272"/>
      <c r="ECD272"/>
      <c r="ECE272"/>
      <c r="ECF272"/>
      <c r="ECG272"/>
      <c r="ECH272"/>
      <c r="ECI272"/>
      <c r="ECJ272"/>
      <c r="ECK272"/>
      <c r="ECL272"/>
      <c r="ECM272"/>
      <c r="ECN272"/>
      <c r="ECO272"/>
      <c r="ECP272"/>
      <c r="ECQ272"/>
      <c r="ECR272"/>
      <c r="ECS272"/>
      <c r="ECT272"/>
      <c r="ECU272"/>
      <c r="ECV272"/>
      <c r="ECW272"/>
      <c r="ECX272"/>
      <c r="ECY272"/>
      <c r="ECZ272"/>
      <c r="EDA272"/>
      <c r="EDB272"/>
      <c r="EDC272"/>
      <c r="EDD272"/>
      <c r="EDE272"/>
      <c r="EDF272"/>
      <c r="EDG272"/>
      <c r="EDH272"/>
      <c r="EDI272"/>
      <c r="EDJ272"/>
      <c r="EDK272"/>
      <c r="EDL272"/>
      <c r="EDM272"/>
      <c r="EDN272"/>
      <c r="EDO272"/>
      <c r="EDP272"/>
      <c r="EDQ272"/>
      <c r="EDR272"/>
      <c r="EDS272"/>
      <c r="EDT272"/>
      <c r="EDU272"/>
      <c r="EDV272"/>
      <c r="EDW272"/>
      <c r="EDX272"/>
      <c r="EDY272"/>
      <c r="EDZ272"/>
      <c r="EEA272"/>
      <c r="EEB272"/>
      <c r="EEC272"/>
      <c r="EED272"/>
      <c r="EEE272"/>
      <c r="EEF272"/>
      <c r="EEG272"/>
      <c r="EEH272"/>
      <c r="EEI272"/>
      <c r="EEJ272"/>
      <c r="EEK272"/>
      <c r="EEL272"/>
      <c r="EEM272"/>
      <c r="EEN272"/>
      <c r="EEO272"/>
      <c r="EEP272"/>
      <c r="EEQ272"/>
      <c r="EER272"/>
      <c r="EES272"/>
      <c r="EET272"/>
      <c r="EEU272"/>
      <c r="EEV272"/>
      <c r="EEW272"/>
      <c r="EEX272"/>
      <c r="EEY272"/>
      <c r="EEZ272"/>
      <c r="EFA272"/>
      <c r="EFB272"/>
      <c r="EFC272"/>
      <c r="EFD272"/>
      <c r="EFE272"/>
      <c r="EFF272"/>
      <c r="EFG272"/>
      <c r="EFH272"/>
      <c r="EFI272"/>
      <c r="EFJ272"/>
      <c r="EFK272"/>
      <c r="EFL272"/>
      <c r="EFM272"/>
      <c r="EFN272"/>
      <c r="EFO272"/>
      <c r="EFP272"/>
      <c r="EFQ272"/>
      <c r="EFR272"/>
      <c r="EFS272"/>
      <c r="EFT272"/>
      <c r="EFU272"/>
      <c r="EFV272"/>
      <c r="EFW272"/>
      <c r="EFX272"/>
      <c r="EFY272"/>
      <c r="EFZ272"/>
      <c r="EGA272"/>
      <c r="EGB272"/>
      <c r="EGC272"/>
      <c r="EGD272"/>
      <c r="EGE272"/>
      <c r="EGF272"/>
      <c r="EGG272"/>
      <c r="EGH272"/>
      <c r="EGI272"/>
      <c r="EGJ272"/>
      <c r="EGK272"/>
      <c r="EGL272"/>
      <c r="EGM272"/>
      <c r="EGN272"/>
      <c r="EGO272"/>
      <c r="EGP272"/>
      <c r="EGQ272"/>
      <c r="EGR272"/>
      <c r="EGS272"/>
      <c r="EGT272"/>
      <c r="EGU272"/>
      <c r="EGV272"/>
      <c r="EGW272"/>
      <c r="EGX272"/>
      <c r="EGY272"/>
      <c r="EGZ272"/>
      <c r="EHA272"/>
      <c r="EHB272"/>
      <c r="EHC272"/>
      <c r="EHD272"/>
      <c r="EHE272"/>
      <c r="EHF272"/>
      <c r="EHG272"/>
      <c r="EHH272"/>
      <c r="EHI272"/>
      <c r="EHJ272"/>
      <c r="EHK272"/>
      <c r="EHL272"/>
      <c r="EHM272"/>
      <c r="EHN272"/>
      <c r="EHO272"/>
      <c r="EHP272"/>
      <c r="EHQ272"/>
      <c r="EHR272"/>
      <c r="EHS272"/>
      <c r="EHT272"/>
      <c r="EHU272"/>
      <c r="EHV272"/>
      <c r="EHW272"/>
      <c r="EHX272"/>
      <c r="EHY272"/>
      <c r="EHZ272"/>
      <c r="EIA272"/>
      <c r="EIB272"/>
      <c r="EIC272"/>
      <c r="EID272"/>
      <c r="EIE272"/>
      <c r="EIF272"/>
      <c r="EIG272"/>
      <c r="EIH272"/>
      <c r="EII272"/>
      <c r="EIJ272"/>
      <c r="EIK272"/>
      <c r="EIL272"/>
      <c r="EIM272"/>
      <c r="EIN272"/>
      <c r="EIO272"/>
      <c r="EIP272"/>
      <c r="EIQ272"/>
      <c r="EIR272"/>
      <c r="EIS272"/>
      <c r="EIT272"/>
      <c r="EIU272"/>
      <c r="EIV272"/>
      <c r="EIW272"/>
      <c r="EIX272"/>
      <c r="EIY272"/>
      <c r="EIZ272"/>
      <c r="EJA272"/>
      <c r="EJB272"/>
      <c r="EJC272"/>
      <c r="EJD272"/>
      <c r="EJE272"/>
      <c r="EJF272"/>
      <c r="EJG272"/>
      <c r="EJH272"/>
      <c r="EJI272"/>
      <c r="EJJ272"/>
      <c r="EJK272"/>
      <c r="EJL272"/>
      <c r="EJM272"/>
      <c r="EJN272"/>
      <c r="EJO272"/>
      <c r="EJP272"/>
      <c r="EJQ272"/>
      <c r="EJR272"/>
      <c r="EJS272"/>
      <c r="EJT272"/>
      <c r="EJU272"/>
      <c r="EJV272"/>
      <c r="EJW272"/>
      <c r="EJX272"/>
      <c r="EJY272"/>
      <c r="EJZ272"/>
      <c r="EKA272"/>
      <c r="EKB272"/>
      <c r="EKC272"/>
      <c r="EKD272"/>
      <c r="EKE272"/>
      <c r="EKF272"/>
      <c r="EKG272"/>
      <c r="EKH272"/>
      <c r="EKI272"/>
      <c r="EKJ272"/>
      <c r="EKK272"/>
      <c r="EKL272"/>
      <c r="EKM272"/>
      <c r="EKN272"/>
      <c r="EKO272"/>
      <c r="EKP272"/>
      <c r="EKQ272"/>
      <c r="EKR272"/>
      <c r="EKS272"/>
      <c r="EKT272"/>
      <c r="EKU272"/>
      <c r="EKV272"/>
      <c r="EKW272"/>
      <c r="EKX272"/>
      <c r="EKY272"/>
      <c r="EKZ272"/>
      <c r="ELA272"/>
      <c r="ELB272"/>
      <c r="ELC272"/>
      <c r="ELD272"/>
      <c r="ELE272"/>
      <c r="ELF272"/>
      <c r="ELG272"/>
      <c r="ELH272"/>
      <c r="ELI272"/>
      <c r="ELJ272"/>
      <c r="ELK272"/>
      <c r="ELL272"/>
      <c r="ELM272"/>
      <c r="ELN272"/>
      <c r="ELO272"/>
      <c r="ELP272"/>
      <c r="ELQ272"/>
      <c r="ELR272"/>
      <c r="ELS272"/>
      <c r="ELT272"/>
      <c r="ELU272"/>
      <c r="ELV272"/>
      <c r="ELW272"/>
      <c r="ELX272"/>
      <c r="ELY272"/>
      <c r="ELZ272"/>
      <c r="EMA272"/>
      <c r="EMB272"/>
      <c r="EMC272"/>
      <c r="EMD272"/>
      <c r="EME272"/>
      <c r="EMF272"/>
      <c r="EMG272"/>
      <c r="EMH272"/>
      <c r="EMI272"/>
      <c r="EMJ272"/>
      <c r="EMK272"/>
      <c r="EML272"/>
      <c r="EMM272"/>
      <c r="EMN272"/>
      <c r="EMO272"/>
      <c r="EMP272"/>
      <c r="EMQ272"/>
      <c r="EMR272"/>
      <c r="EMS272"/>
      <c r="EMT272"/>
      <c r="EMU272"/>
      <c r="EMV272"/>
      <c r="EMW272"/>
      <c r="EMX272"/>
      <c r="EMY272"/>
      <c r="EMZ272"/>
      <c r="ENA272"/>
      <c r="ENB272"/>
      <c r="ENC272"/>
      <c r="END272"/>
      <c r="ENE272"/>
      <c r="ENF272"/>
      <c r="ENG272"/>
      <c r="ENH272"/>
      <c r="ENI272"/>
      <c r="ENJ272"/>
      <c r="ENK272"/>
      <c r="ENL272"/>
      <c r="ENM272"/>
      <c r="ENN272"/>
      <c r="ENO272"/>
      <c r="ENP272"/>
      <c r="ENQ272"/>
      <c r="ENR272"/>
      <c r="ENS272"/>
      <c r="ENT272"/>
      <c r="ENU272"/>
      <c r="ENV272"/>
      <c r="ENW272"/>
      <c r="ENX272"/>
      <c r="ENY272"/>
      <c r="ENZ272"/>
      <c r="EOA272"/>
      <c r="EOB272"/>
      <c r="EOC272"/>
      <c r="EOD272"/>
      <c r="EOE272"/>
      <c r="EOF272"/>
      <c r="EOG272"/>
      <c r="EOH272"/>
      <c r="EOI272"/>
      <c r="EOJ272"/>
      <c r="EOK272"/>
      <c r="EOL272"/>
      <c r="EOM272"/>
      <c r="EON272"/>
      <c r="EOO272"/>
      <c r="EOP272"/>
      <c r="EOQ272"/>
      <c r="EOR272"/>
      <c r="EOS272"/>
      <c r="EOT272"/>
      <c r="EOU272"/>
      <c r="EOV272"/>
      <c r="EOW272"/>
      <c r="EOX272"/>
      <c r="EOY272"/>
      <c r="EOZ272"/>
      <c r="EPA272"/>
      <c r="EPB272"/>
      <c r="EPC272"/>
      <c r="EPD272"/>
      <c r="EPE272"/>
      <c r="EPF272"/>
      <c r="EPG272"/>
      <c r="EPH272"/>
      <c r="EPI272"/>
      <c r="EPJ272"/>
      <c r="EPK272"/>
      <c r="EPL272"/>
      <c r="EPM272"/>
      <c r="EPN272"/>
      <c r="EPO272"/>
      <c r="EPP272"/>
      <c r="EPQ272"/>
      <c r="EPR272"/>
      <c r="EPS272"/>
      <c r="EPT272"/>
      <c r="EPU272"/>
      <c r="EPV272"/>
      <c r="EPW272"/>
      <c r="EPX272"/>
      <c r="EPY272"/>
      <c r="EPZ272"/>
      <c r="EQA272"/>
      <c r="EQB272"/>
      <c r="EQC272"/>
      <c r="EQD272"/>
      <c r="EQE272"/>
      <c r="EQF272"/>
      <c r="EQG272"/>
      <c r="EQH272"/>
      <c r="EQI272"/>
      <c r="EQJ272"/>
      <c r="EQK272"/>
      <c r="EQL272"/>
      <c r="EQM272"/>
      <c r="EQN272"/>
      <c r="EQO272"/>
      <c r="EQP272"/>
      <c r="EQQ272"/>
      <c r="EQR272"/>
      <c r="EQS272"/>
      <c r="EQT272"/>
      <c r="EQU272"/>
      <c r="EQV272"/>
      <c r="EQW272"/>
      <c r="EQX272"/>
      <c r="EQY272"/>
      <c r="EQZ272"/>
      <c r="ERA272"/>
      <c r="ERB272"/>
      <c r="ERC272"/>
      <c r="ERD272"/>
      <c r="ERE272"/>
      <c r="ERF272"/>
      <c r="ERG272"/>
      <c r="ERH272"/>
      <c r="ERI272"/>
      <c r="ERJ272"/>
      <c r="ERK272"/>
      <c r="ERL272"/>
      <c r="ERM272"/>
      <c r="ERN272"/>
      <c r="ERO272"/>
      <c r="ERP272"/>
      <c r="ERQ272"/>
      <c r="ERR272"/>
      <c r="ERS272"/>
      <c r="ERT272"/>
      <c r="ERU272"/>
      <c r="ERV272"/>
      <c r="ERW272"/>
      <c r="ERX272"/>
      <c r="ERY272"/>
      <c r="ERZ272"/>
      <c r="ESA272"/>
      <c r="ESB272"/>
      <c r="ESC272"/>
      <c r="ESD272"/>
      <c r="ESE272"/>
      <c r="ESF272"/>
      <c r="ESG272"/>
      <c r="ESH272"/>
      <c r="ESI272"/>
      <c r="ESJ272"/>
      <c r="ESK272"/>
      <c r="ESL272"/>
      <c r="ESM272"/>
      <c r="ESN272"/>
      <c r="ESO272"/>
      <c r="ESP272"/>
      <c r="ESQ272"/>
      <c r="ESR272"/>
      <c r="ESS272"/>
      <c r="EST272"/>
      <c r="ESU272"/>
      <c r="ESV272"/>
      <c r="ESW272"/>
      <c r="ESX272"/>
      <c r="ESY272"/>
      <c r="ESZ272"/>
      <c r="ETA272"/>
      <c r="ETB272"/>
      <c r="ETC272"/>
      <c r="ETD272"/>
      <c r="ETE272"/>
      <c r="ETF272"/>
      <c r="ETG272"/>
      <c r="ETH272"/>
      <c r="ETI272"/>
      <c r="ETJ272"/>
      <c r="ETK272"/>
      <c r="ETL272"/>
      <c r="ETM272"/>
      <c r="ETN272"/>
      <c r="ETO272"/>
      <c r="ETP272"/>
      <c r="ETQ272"/>
      <c r="ETR272"/>
      <c r="ETS272"/>
      <c r="ETT272"/>
      <c r="ETU272"/>
      <c r="ETV272"/>
      <c r="ETW272"/>
      <c r="ETX272"/>
      <c r="ETY272"/>
      <c r="ETZ272"/>
      <c r="EUA272"/>
      <c r="EUB272"/>
      <c r="EUC272"/>
      <c r="EUD272"/>
      <c r="EUE272"/>
      <c r="EUF272"/>
      <c r="EUG272"/>
      <c r="EUH272"/>
      <c r="EUI272"/>
      <c r="EUJ272"/>
      <c r="EUK272"/>
      <c r="EUL272"/>
      <c r="EUM272"/>
      <c r="EUN272"/>
      <c r="EUO272"/>
      <c r="EUP272"/>
      <c r="EUQ272"/>
      <c r="EUR272"/>
      <c r="EUS272"/>
      <c r="EUT272"/>
      <c r="EUU272"/>
      <c r="EUV272"/>
      <c r="EUW272"/>
      <c r="EUX272"/>
      <c r="EUY272"/>
      <c r="EUZ272"/>
      <c r="EVA272"/>
      <c r="EVB272"/>
      <c r="EVC272"/>
      <c r="EVD272"/>
      <c r="EVE272"/>
      <c r="EVF272"/>
      <c r="EVG272"/>
      <c r="EVH272"/>
      <c r="EVI272"/>
      <c r="EVJ272"/>
      <c r="EVK272"/>
      <c r="EVL272"/>
      <c r="EVM272"/>
      <c r="EVN272"/>
      <c r="EVO272"/>
      <c r="EVP272"/>
      <c r="EVQ272"/>
      <c r="EVR272"/>
      <c r="EVS272"/>
      <c r="EVT272"/>
      <c r="EVU272"/>
      <c r="EVV272"/>
      <c r="EVW272"/>
      <c r="EVX272"/>
      <c r="EVY272"/>
      <c r="EVZ272"/>
      <c r="EWA272"/>
      <c r="EWB272"/>
      <c r="EWC272"/>
      <c r="EWD272"/>
      <c r="EWE272"/>
      <c r="EWF272"/>
      <c r="EWG272"/>
      <c r="EWH272"/>
      <c r="EWI272"/>
      <c r="EWJ272"/>
      <c r="EWK272"/>
      <c r="EWL272"/>
      <c r="EWM272"/>
      <c r="EWN272"/>
      <c r="EWO272"/>
      <c r="EWP272"/>
      <c r="EWQ272"/>
      <c r="EWR272"/>
      <c r="EWS272"/>
      <c r="EWT272"/>
      <c r="EWU272"/>
      <c r="EWV272"/>
      <c r="EWW272"/>
      <c r="EWX272"/>
      <c r="EWY272"/>
      <c r="EWZ272"/>
      <c r="EXA272"/>
      <c r="EXB272"/>
      <c r="EXC272"/>
      <c r="EXD272"/>
      <c r="EXE272"/>
      <c r="EXF272"/>
      <c r="EXG272"/>
      <c r="EXH272"/>
      <c r="EXI272"/>
      <c r="EXJ272"/>
      <c r="EXK272"/>
      <c r="EXL272"/>
      <c r="EXM272"/>
      <c r="EXN272"/>
      <c r="EXO272"/>
      <c r="EXP272"/>
      <c r="EXQ272"/>
      <c r="EXR272"/>
      <c r="EXS272"/>
      <c r="EXT272"/>
      <c r="EXU272"/>
      <c r="EXV272"/>
      <c r="EXW272"/>
      <c r="EXX272"/>
      <c r="EXY272"/>
      <c r="EXZ272"/>
      <c r="EYA272"/>
      <c r="EYB272"/>
      <c r="EYC272"/>
      <c r="EYD272"/>
      <c r="EYE272"/>
      <c r="EYF272"/>
      <c r="EYG272"/>
      <c r="EYH272"/>
      <c r="EYI272"/>
      <c r="EYJ272"/>
      <c r="EYK272"/>
      <c r="EYL272"/>
      <c r="EYM272"/>
      <c r="EYN272"/>
      <c r="EYO272"/>
      <c r="EYP272"/>
      <c r="EYQ272"/>
      <c r="EYR272"/>
      <c r="EYS272"/>
      <c r="EYT272"/>
      <c r="EYU272"/>
      <c r="EYV272"/>
      <c r="EYW272"/>
      <c r="EYX272"/>
      <c r="EYY272"/>
      <c r="EYZ272"/>
      <c r="EZA272"/>
      <c r="EZB272"/>
      <c r="EZC272"/>
      <c r="EZD272"/>
      <c r="EZE272"/>
      <c r="EZF272"/>
      <c r="EZG272"/>
      <c r="EZH272"/>
      <c r="EZI272"/>
      <c r="EZJ272"/>
      <c r="EZK272"/>
      <c r="EZL272"/>
      <c r="EZM272"/>
      <c r="EZN272"/>
      <c r="EZO272"/>
      <c r="EZP272"/>
      <c r="EZQ272"/>
      <c r="EZR272"/>
      <c r="EZS272"/>
      <c r="EZT272"/>
      <c r="EZU272"/>
      <c r="EZV272"/>
      <c r="EZW272"/>
      <c r="EZX272"/>
      <c r="EZY272"/>
      <c r="EZZ272"/>
      <c r="FAA272"/>
      <c r="FAB272"/>
      <c r="FAC272"/>
      <c r="FAD272"/>
      <c r="FAE272"/>
      <c r="FAF272"/>
      <c r="FAG272"/>
      <c r="FAH272"/>
      <c r="FAI272"/>
      <c r="FAJ272"/>
      <c r="FAK272"/>
      <c r="FAL272"/>
      <c r="FAM272"/>
      <c r="FAN272"/>
      <c r="FAO272"/>
      <c r="FAP272"/>
      <c r="FAQ272"/>
      <c r="FAR272"/>
      <c r="FAS272"/>
      <c r="FAT272"/>
      <c r="FAU272"/>
      <c r="FAV272"/>
      <c r="FAW272"/>
      <c r="FAX272"/>
      <c r="FAY272"/>
      <c r="FAZ272"/>
      <c r="FBA272"/>
      <c r="FBB272"/>
      <c r="FBC272"/>
      <c r="FBD272"/>
      <c r="FBE272"/>
      <c r="FBF272"/>
      <c r="FBG272"/>
      <c r="FBH272"/>
      <c r="FBI272"/>
      <c r="FBJ272"/>
      <c r="FBK272"/>
      <c r="FBL272"/>
      <c r="FBM272"/>
      <c r="FBN272"/>
      <c r="FBO272"/>
      <c r="FBP272"/>
      <c r="FBQ272"/>
      <c r="FBR272"/>
      <c r="FBS272"/>
      <c r="FBT272"/>
      <c r="FBU272"/>
      <c r="FBV272"/>
      <c r="FBW272"/>
      <c r="FBX272"/>
      <c r="FBY272"/>
      <c r="FBZ272"/>
      <c r="FCA272"/>
      <c r="FCB272"/>
      <c r="FCC272"/>
      <c r="FCD272"/>
      <c r="FCE272"/>
      <c r="FCF272"/>
      <c r="FCG272"/>
      <c r="FCH272"/>
      <c r="FCI272"/>
      <c r="FCJ272"/>
      <c r="FCK272"/>
      <c r="FCL272"/>
      <c r="FCM272"/>
      <c r="FCN272"/>
      <c r="FCO272"/>
      <c r="FCP272"/>
      <c r="FCQ272"/>
      <c r="FCR272"/>
      <c r="FCS272"/>
      <c r="FCT272"/>
      <c r="FCU272"/>
      <c r="FCV272"/>
      <c r="FCW272"/>
      <c r="FCX272"/>
      <c r="FCY272"/>
      <c r="FCZ272"/>
      <c r="FDA272"/>
      <c r="FDB272"/>
      <c r="FDC272"/>
      <c r="FDD272"/>
      <c r="FDE272"/>
      <c r="FDF272"/>
      <c r="FDG272"/>
      <c r="FDH272"/>
      <c r="FDI272"/>
      <c r="FDJ272"/>
      <c r="FDK272"/>
      <c r="FDL272"/>
      <c r="FDM272"/>
      <c r="FDN272"/>
      <c r="FDO272"/>
      <c r="FDP272"/>
      <c r="FDQ272"/>
      <c r="FDR272"/>
      <c r="FDS272"/>
      <c r="FDT272"/>
      <c r="FDU272"/>
      <c r="FDV272"/>
      <c r="FDW272"/>
      <c r="FDX272"/>
      <c r="FDY272"/>
      <c r="FDZ272"/>
      <c r="FEA272"/>
      <c r="FEB272"/>
      <c r="FEC272"/>
      <c r="FED272"/>
      <c r="FEE272"/>
      <c r="FEF272"/>
      <c r="FEG272"/>
      <c r="FEH272"/>
      <c r="FEI272"/>
      <c r="FEJ272"/>
      <c r="FEK272"/>
      <c r="FEL272"/>
      <c r="FEM272"/>
      <c r="FEN272"/>
      <c r="FEO272"/>
      <c r="FEP272"/>
      <c r="FEQ272"/>
      <c r="FER272"/>
      <c r="FES272"/>
      <c r="FET272"/>
      <c r="FEU272"/>
      <c r="FEV272"/>
      <c r="FEW272"/>
      <c r="FEX272"/>
      <c r="FEY272"/>
      <c r="FEZ272"/>
      <c r="FFA272"/>
      <c r="FFB272"/>
      <c r="FFC272"/>
      <c r="FFD272"/>
      <c r="FFE272"/>
      <c r="FFF272"/>
      <c r="FFG272"/>
      <c r="FFH272"/>
      <c r="FFI272"/>
      <c r="FFJ272"/>
      <c r="FFK272"/>
      <c r="FFL272"/>
      <c r="FFM272"/>
      <c r="FFN272"/>
      <c r="FFO272"/>
      <c r="FFP272"/>
      <c r="FFQ272"/>
      <c r="FFR272"/>
      <c r="FFS272"/>
      <c r="FFT272"/>
      <c r="FFU272"/>
      <c r="FFV272"/>
      <c r="FFW272"/>
      <c r="FFX272"/>
      <c r="FFY272"/>
      <c r="FFZ272"/>
      <c r="FGA272"/>
      <c r="FGB272"/>
      <c r="FGC272"/>
      <c r="FGD272"/>
      <c r="FGE272"/>
      <c r="FGF272"/>
      <c r="FGG272"/>
      <c r="FGH272"/>
      <c r="FGI272"/>
      <c r="FGJ272"/>
      <c r="FGK272"/>
      <c r="FGL272"/>
      <c r="FGM272"/>
      <c r="FGN272"/>
      <c r="FGO272"/>
      <c r="FGP272"/>
      <c r="FGQ272"/>
      <c r="FGR272"/>
      <c r="FGS272"/>
      <c r="FGT272"/>
      <c r="FGU272"/>
      <c r="FGV272"/>
      <c r="FGW272"/>
      <c r="FGX272"/>
      <c r="FGY272"/>
      <c r="FGZ272"/>
      <c r="FHA272"/>
      <c r="FHB272"/>
      <c r="FHC272"/>
      <c r="FHD272"/>
      <c r="FHE272"/>
      <c r="FHF272"/>
      <c r="FHG272"/>
      <c r="FHH272"/>
      <c r="FHI272"/>
      <c r="FHJ272"/>
      <c r="FHK272"/>
      <c r="FHL272"/>
      <c r="FHM272"/>
      <c r="FHN272"/>
      <c r="FHO272"/>
      <c r="FHP272"/>
      <c r="FHQ272"/>
      <c r="FHR272"/>
      <c r="FHS272"/>
      <c r="FHT272"/>
      <c r="FHU272"/>
      <c r="FHV272"/>
      <c r="FHW272"/>
      <c r="FHX272"/>
      <c r="FHY272"/>
      <c r="FHZ272"/>
      <c r="FIA272"/>
      <c r="FIB272"/>
      <c r="FIC272"/>
      <c r="FID272"/>
      <c r="FIE272"/>
      <c r="FIF272"/>
      <c r="FIG272"/>
      <c r="FIH272"/>
      <c r="FII272"/>
      <c r="FIJ272"/>
      <c r="FIK272"/>
      <c r="FIL272"/>
      <c r="FIM272"/>
      <c r="FIN272"/>
      <c r="FIO272"/>
      <c r="FIP272"/>
      <c r="FIQ272"/>
      <c r="FIR272"/>
      <c r="FIS272"/>
      <c r="FIT272"/>
      <c r="FIU272"/>
      <c r="FIV272"/>
      <c r="FIW272"/>
      <c r="FIX272"/>
      <c r="FIY272"/>
      <c r="FIZ272"/>
      <c r="FJA272"/>
      <c r="FJB272"/>
      <c r="FJC272"/>
      <c r="FJD272"/>
      <c r="FJE272"/>
      <c r="FJF272"/>
      <c r="FJG272"/>
      <c r="FJH272"/>
      <c r="FJI272"/>
      <c r="FJJ272"/>
      <c r="FJK272"/>
      <c r="FJL272"/>
      <c r="FJM272"/>
      <c r="FJN272"/>
      <c r="FJO272"/>
      <c r="FJP272"/>
      <c r="FJQ272"/>
      <c r="FJR272"/>
      <c r="FJS272"/>
      <c r="FJT272"/>
      <c r="FJU272"/>
      <c r="FJV272"/>
      <c r="FJW272"/>
      <c r="FJX272"/>
      <c r="FJY272"/>
      <c r="FJZ272"/>
      <c r="FKA272"/>
      <c r="FKB272"/>
      <c r="FKC272"/>
      <c r="FKD272"/>
      <c r="FKE272"/>
      <c r="FKF272"/>
      <c r="FKG272"/>
      <c r="FKH272"/>
      <c r="FKI272"/>
      <c r="FKJ272"/>
      <c r="FKK272"/>
      <c r="FKL272"/>
      <c r="FKM272"/>
      <c r="FKN272"/>
      <c r="FKO272"/>
      <c r="FKP272"/>
      <c r="FKQ272"/>
      <c r="FKR272"/>
      <c r="FKS272"/>
      <c r="FKT272"/>
      <c r="FKU272"/>
      <c r="FKV272"/>
      <c r="FKW272"/>
      <c r="FKX272"/>
      <c r="FKY272"/>
      <c r="FKZ272"/>
      <c r="FLA272"/>
      <c r="FLB272"/>
      <c r="FLC272"/>
      <c r="FLD272"/>
      <c r="FLE272"/>
      <c r="FLF272"/>
      <c r="FLG272"/>
      <c r="FLH272"/>
      <c r="FLI272"/>
      <c r="FLJ272"/>
      <c r="FLK272"/>
      <c r="FLL272"/>
      <c r="FLM272"/>
      <c r="FLN272"/>
      <c r="FLO272"/>
      <c r="FLP272"/>
      <c r="FLQ272"/>
      <c r="FLR272"/>
      <c r="FLS272"/>
      <c r="FLT272"/>
      <c r="FLU272"/>
      <c r="FLV272"/>
      <c r="FLW272"/>
      <c r="FLX272"/>
      <c r="FLY272"/>
      <c r="FLZ272"/>
      <c r="FMA272"/>
      <c r="FMB272"/>
      <c r="FMC272"/>
      <c r="FMD272"/>
      <c r="FME272"/>
      <c r="FMF272"/>
      <c r="FMG272"/>
      <c r="FMH272"/>
      <c r="FMI272"/>
      <c r="FMJ272"/>
      <c r="FMK272"/>
      <c r="FML272"/>
      <c r="FMM272"/>
      <c r="FMN272"/>
      <c r="FMO272"/>
      <c r="FMP272"/>
      <c r="FMQ272"/>
      <c r="FMR272"/>
      <c r="FMS272"/>
      <c r="FMT272"/>
      <c r="FMU272"/>
      <c r="FMV272"/>
      <c r="FMW272"/>
      <c r="FMX272"/>
      <c r="FMY272"/>
      <c r="FMZ272"/>
      <c r="FNA272"/>
      <c r="FNB272"/>
      <c r="FNC272"/>
      <c r="FND272"/>
      <c r="FNE272"/>
      <c r="FNF272"/>
      <c r="FNG272"/>
      <c r="FNH272"/>
      <c r="FNI272"/>
      <c r="FNJ272"/>
      <c r="FNK272"/>
      <c r="FNL272"/>
      <c r="FNM272"/>
      <c r="FNN272"/>
      <c r="FNO272"/>
      <c r="FNP272"/>
      <c r="FNQ272"/>
      <c r="FNR272"/>
      <c r="FNS272"/>
      <c r="FNT272"/>
      <c r="FNU272"/>
      <c r="FNV272"/>
      <c r="FNW272"/>
      <c r="FNX272"/>
      <c r="FNY272"/>
      <c r="FNZ272"/>
      <c r="FOA272"/>
      <c r="FOB272"/>
      <c r="FOC272"/>
      <c r="FOD272"/>
      <c r="FOE272"/>
      <c r="FOF272"/>
      <c r="FOG272"/>
      <c r="FOH272"/>
      <c r="FOI272"/>
      <c r="FOJ272"/>
      <c r="FOK272"/>
      <c r="FOL272"/>
      <c r="FOM272"/>
      <c r="FON272"/>
      <c r="FOO272"/>
      <c r="FOP272"/>
      <c r="FOQ272"/>
      <c r="FOR272"/>
      <c r="FOS272"/>
      <c r="FOT272"/>
      <c r="FOU272"/>
      <c r="FOV272"/>
      <c r="FOW272"/>
      <c r="FOX272"/>
      <c r="FOY272"/>
      <c r="FOZ272"/>
      <c r="FPA272"/>
      <c r="FPB272"/>
      <c r="FPC272"/>
      <c r="FPD272"/>
      <c r="FPE272"/>
      <c r="FPF272"/>
      <c r="FPG272"/>
      <c r="FPH272"/>
      <c r="FPI272"/>
      <c r="FPJ272"/>
      <c r="FPK272"/>
      <c r="FPL272"/>
      <c r="FPM272"/>
      <c r="FPN272"/>
      <c r="FPO272"/>
      <c r="FPP272"/>
      <c r="FPQ272"/>
      <c r="FPR272"/>
      <c r="FPS272"/>
      <c r="FPT272"/>
      <c r="FPU272"/>
      <c r="FPV272"/>
      <c r="FPW272"/>
      <c r="FPX272"/>
      <c r="FPY272"/>
      <c r="FPZ272"/>
      <c r="FQA272"/>
      <c r="FQB272"/>
      <c r="FQC272"/>
      <c r="FQD272"/>
      <c r="FQE272"/>
      <c r="FQF272"/>
      <c r="FQG272"/>
      <c r="FQH272"/>
      <c r="FQI272"/>
      <c r="FQJ272"/>
      <c r="FQK272"/>
      <c r="FQL272"/>
      <c r="FQM272"/>
      <c r="FQN272"/>
      <c r="FQO272"/>
      <c r="FQP272"/>
      <c r="FQQ272"/>
      <c r="FQR272"/>
      <c r="FQS272"/>
      <c r="FQT272"/>
      <c r="FQU272"/>
      <c r="FQV272"/>
      <c r="FQW272"/>
      <c r="FQX272"/>
      <c r="FQY272"/>
      <c r="FQZ272"/>
      <c r="FRA272"/>
      <c r="FRB272"/>
      <c r="FRC272"/>
      <c r="FRD272"/>
      <c r="FRE272"/>
      <c r="FRF272"/>
      <c r="FRG272"/>
      <c r="FRH272"/>
      <c r="FRI272"/>
      <c r="FRJ272"/>
      <c r="FRK272"/>
      <c r="FRL272"/>
      <c r="FRM272"/>
      <c r="FRN272"/>
      <c r="FRO272"/>
      <c r="FRP272"/>
      <c r="FRQ272"/>
      <c r="FRR272"/>
      <c r="FRS272"/>
      <c r="FRT272"/>
      <c r="FRU272"/>
      <c r="FRV272"/>
      <c r="FRW272"/>
      <c r="FRX272"/>
      <c r="FRY272"/>
      <c r="FRZ272"/>
      <c r="FSA272"/>
      <c r="FSB272"/>
      <c r="FSC272"/>
      <c r="FSD272"/>
      <c r="FSE272"/>
      <c r="FSF272"/>
      <c r="FSG272"/>
      <c r="FSH272"/>
      <c r="FSI272"/>
      <c r="FSJ272"/>
      <c r="FSK272"/>
      <c r="FSL272"/>
      <c r="FSM272"/>
      <c r="FSN272"/>
      <c r="FSO272"/>
      <c r="FSP272"/>
      <c r="FSQ272"/>
      <c r="FSR272"/>
      <c r="FSS272"/>
      <c r="FST272"/>
      <c r="FSU272"/>
      <c r="FSV272"/>
      <c r="FSW272"/>
      <c r="FSX272"/>
      <c r="FSY272"/>
      <c r="FSZ272"/>
      <c r="FTA272"/>
      <c r="FTB272"/>
      <c r="FTC272"/>
      <c r="FTD272"/>
      <c r="FTE272"/>
      <c r="FTF272"/>
      <c r="FTG272"/>
      <c r="FTH272"/>
      <c r="FTI272"/>
      <c r="FTJ272"/>
      <c r="FTK272"/>
      <c r="FTL272"/>
      <c r="FTM272"/>
      <c r="FTN272"/>
      <c r="FTO272"/>
      <c r="FTP272"/>
      <c r="FTQ272"/>
      <c r="FTR272"/>
      <c r="FTS272"/>
      <c r="FTT272"/>
      <c r="FTU272"/>
      <c r="FTV272"/>
      <c r="FTW272"/>
      <c r="FTX272"/>
      <c r="FTY272"/>
      <c r="FTZ272"/>
      <c r="FUA272"/>
      <c r="FUB272"/>
      <c r="FUC272"/>
      <c r="FUD272"/>
      <c r="FUE272"/>
      <c r="FUF272"/>
      <c r="FUG272"/>
      <c r="FUH272"/>
      <c r="FUI272"/>
      <c r="FUJ272"/>
      <c r="FUK272"/>
      <c r="FUL272"/>
      <c r="FUM272"/>
      <c r="FUN272"/>
      <c r="FUO272"/>
      <c r="FUP272"/>
      <c r="FUQ272"/>
      <c r="FUR272"/>
      <c r="FUS272"/>
      <c r="FUT272"/>
      <c r="FUU272"/>
      <c r="FUV272"/>
      <c r="FUW272"/>
      <c r="FUX272"/>
      <c r="FUY272"/>
      <c r="FUZ272"/>
      <c r="FVA272"/>
      <c r="FVB272"/>
      <c r="FVC272"/>
      <c r="FVD272"/>
      <c r="FVE272"/>
      <c r="FVF272"/>
      <c r="FVG272"/>
      <c r="FVH272"/>
      <c r="FVI272"/>
      <c r="FVJ272"/>
      <c r="FVK272"/>
      <c r="FVL272"/>
      <c r="FVM272"/>
      <c r="FVN272"/>
      <c r="FVO272"/>
      <c r="FVP272"/>
      <c r="FVQ272"/>
      <c r="FVR272"/>
      <c r="FVS272"/>
      <c r="FVT272"/>
      <c r="FVU272"/>
      <c r="FVV272"/>
      <c r="FVW272"/>
      <c r="FVX272"/>
      <c r="FVY272"/>
      <c r="FVZ272"/>
      <c r="FWA272"/>
      <c r="FWB272"/>
      <c r="FWC272"/>
      <c r="FWD272"/>
      <c r="FWE272"/>
      <c r="FWF272"/>
      <c r="FWG272"/>
      <c r="FWH272"/>
      <c r="FWI272"/>
      <c r="FWJ272"/>
      <c r="FWK272"/>
      <c r="FWL272"/>
      <c r="FWM272"/>
      <c r="FWN272"/>
      <c r="FWO272"/>
      <c r="FWP272"/>
      <c r="FWQ272"/>
      <c r="FWR272"/>
      <c r="FWS272"/>
      <c r="FWT272"/>
      <c r="FWU272"/>
      <c r="FWV272"/>
      <c r="FWW272"/>
      <c r="FWX272"/>
      <c r="FWY272"/>
      <c r="FWZ272"/>
      <c r="FXA272"/>
      <c r="FXB272"/>
      <c r="FXC272"/>
      <c r="FXD272"/>
      <c r="FXE272"/>
      <c r="FXF272"/>
      <c r="FXG272"/>
      <c r="FXH272"/>
      <c r="FXI272"/>
      <c r="FXJ272"/>
      <c r="FXK272"/>
      <c r="FXL272"/>
      <c r="FXM272"/>
      <c r="FXN272"/>
      <c r="FXO272"/>
      <c r="FXP272"/>
      <c r="FXQ272"/>
      <c r="FXR272"/>
      <c r="FXS272"/>
      <c r="FXT272"/>
      <c r="FXU272"/>
      <c r="FXV272"/>
      <c r="FXW272"/>
      <c r="FXX272"/>
      <c r="FXY272"/>
      <c r="FXZ272"/>
      <c r="FYA272"/>
      <c r="FYB272"/>
      <c r="FYC272"/>
      <c r="FYD272"/>
      <c r="FYE272"/>
      <c r="FYF272"/>
      <c r="FYG272"/>
      <c r="FYH272"/>
      <c r="FYI272"/>
      <c r="FYJ272"/>
      <c r="FYK272"/>
      <c r="FYL272"/>
      <c r="FYM272"/>
      <c r="FYN272"/>
      <c r="FYO272"/>
      <c r="FYP272"/>
      <c r="FYQ272"/>
      <c r="FYR272"/>
      <c r="FYS272"/>
      <c r="FYT272"/>
      <c r="FYU272"/>
      <c r="FYV272"/>
      <c r="FYW272"/>
      <c r="FYX272"/>
      <c r="FYY272"/>
      <c r="FYZ272"/>
      <c r="FZA272"/>
      <c r="FZB272"/>
      <c r="FZC272"/>
      <c r="FZD272"/>
      <c r="FZE272"/>
      <c r="FZF272"/>
      <c r="FZG272"/>
      <c r="FZH272"/>
      <c r="FZI272"/>
      <c r="FZJ272"/>
      <c r="FZK272"/>
      <c r="FZL272"/>
      <c r="FZM272"/>
      <c r="FZN272"/>
      <c r="FZO272"/>
      <c r="FZP272"/>
      <c r="FZQ272"/>
      <c r="FZR272"/>
      <c r="FZS272"/>
      <c r="FZT272"/>
      <c r="FZU272"/>
      <c r="FZV272"/>
      <c r="FZW272"/>
      <c r="FZX272"/>
      <c r="FZY272"/>
      <c r="FZZ272"/>
      <c r="GAA272"/>
      <c r="GAB272"/>
      <c r="GAC272"/>
      <c r="GAD272"/>
      <c r="GAE272"/>
      <c r="GAF272"/>
      <c r="GAG272"/>
      <c r="GAH272"/>
      <c r="GAI272"/>
      <c r="GAJ272"/>
      <c r="GAK272"/>
      <c r="GAL272"/>
      <c r="GAM272"/>
      <c r="GAN272"/>
      <c r="GAO272"/>
      <c r="GAP272"/>
      <c r="GAQ272"/>
      <c r="GAR272"/>
      <c r="GAS272"/>
      <c r="GAT272"/>
      <c r="GAU272"/>
      <c r="GAV272"/>
      <c r="GAW272"/>
      <c r="GAX272"/>
      <c r="GAY272"/>
      <c r="GAZ272"/>
      <c r="GBA272"/>
      <c r="GBB272"/>
      <c r="GBC272"/>
      <c r="GBD272"/>
      <c r="GBE272"/>
      <c r="GBF272"/>
      <c r="GBG272"/>
      <c r="GBH272"/>
      <c r="GBI272"/>
      <c r="GBJ272"/>
      <c r="GBK272"/>
      <c r="GBL272"/>
      <c r="GBM272"/>
      <c r="GBN272"/>
      <c r="GBO272"/>
      <c r="GBP272"/>
      <c r="GBQ272"/>
      <c r="GBR272"/>
      <c r="GBS272"/>
      <c r="GBT272"/>
      <c r="GBU272"/>
      <c r="GBV272"/>
      <c r="GBW272"/>
      <c r="GBX272"/>
      <c r="GBY272"/>
      <c r="GBZ272"/>
      <c r="GCA272"/>
      <c r="GCB272"/>
      <c r="GCC272"/>
      <c r="GCD272"/>
      <c r="GCE272"/>
      <c r="GCF272"/>
      <c r="GCG272"/>
      <c r="GCH272"/>
      <c r="GCI272"/>
      <c r="GCJ272"/>
      <c r="GCK272"/>
      <c r="GCL272"/>
      <c r="GCM272"/>
      <c r="GCN272"/>
      <c r="GCO272"/>
      <c r="GCP272"/>
      <c r="GCQ272"/>
      <c r="GCR272"/>
      <c r="GCS272"/>
      <c r="GCT272"/>
      <c r="GCU272"/>
      <c r="GCV272"/>
      <c r="GCW272"/>
      <c r="GCX272"/>
      <c r="GCY272"/>
      <c r="GCZ272"/>
      <c r="GDA272"/>
      <c r="GDB272"/>
      <c r="GDC272"/>
      <c r="GDD272"/>
      <c r="GDE272"/>
      <c r="GDF272"/>
      <c r="GDG272"/>
      <c r="GDH272"/>
      <c r="GDI272"/>
      <c r="GDJ272"/>
      <c r="GDK272"/>
      <c r="GDL272"/>
      <c r="GDM272"/>
      <c r="GDN272"/>
      <c r="GDO272"/>
      <c r="GDP272"/>
      <c r="GDQ272"/>
      <c r="GDR272"/>
      <c r="GDS272"/>
      <c r="GDT272"/>
      <c r="GDU272"/>
      <c r="GDV272"/>
      <c r="GDW272"/>
      <c r="GDX272"/>
      <c r="GDY272"/>
      <c r="GDZ272"/>
      <c r="GEA272"/>
      <c r="GEB272"/>
      <c r="GEC272"/>
      <c r="GED272"/>
      <c r="GEE272"/>
      <c r="GEF272"/>
      <c r="GEG272"/>
      <c r="GEH272"/>
      <c r="GEI272"/>
      <c r="GEJ272"/>
      <c r="GEK272"/>
      <c r="GEL272"/>
      <c r="GEM272"/>
      <c r="GEN272"/>
      <c r="GEO272"/>
      <c r="GEP272"/>
      <c r="GEQ272"/>
      <c r="GER272"/>
      <c r="GES272"/>
      <c r="GET272"/>
      <c r="GEU272"/>
      <c r="GEV272"/>
      <c r="GEW272"/>
      <c r="GEX272"/>
      <c r="GEY272"/>
      <c r="GEZ272"/>
      <c r="GFA272"/>
      <c r="GFB272"/>
      <c r="GFC272"/>
      <c r="GFD272"/>
      <c r="GFE272"/>
      <c r="GFF272"/>
      <c r="GFG272"/>
      <c r="GFH272"/>
      <c r="GFI272"/>
      <c r="GFJ272"/>
      <c r="GFK272"/>
      <c r="GFL272"/>
      <c r="GFM272"/>
      <c r="GFN272"/>
      <c r="GFO272"/>
      <c r="GFP272"/>
      <c r="GFQ272"/>
      <c r="GFR272"/>
      <c r="GFS272"/>
      <c r="GFT272"/>
      <c r="GFU272"/>
      <c r="GFV272"/>
      <c r="GFW272"/>
      <c r="GFX272"/>
      <c r="GFY272"/>
      <c r="GFZ272"/>
      <c r="GGA272"/>
      <c r="GGB272"/>
      <c r="GGC272"/>
      <c r="GGD272"/>
      <c r="GGE272"/>
      <c r="GGF272"/>
      <c r="GGG272"/>
      <c r="GGH272"/>
      <c r="GGI272"/>
      <c r="GGJ272"/>
      <c r="GGK272"/>
      <c r="GGL272"/>
      <c r="GGM272"/>
      <c r="GGN272"/>
      <c r="GGO272"/>
      <c r="GGP272"/>
      <c r="GGQ272"/>
      <c r="GGR272"/>
      <c r="GGS272"/>
      <c r="GGT272"/>
      <c r="GGU272"/>
      <c r="GGV272"/>
      <c r="GGW272"/>
      <c r="GGX272"/>
      <c r="GGY272"/>
      <c r="GGZ272"/>
      <c r="GHA272"/>
      <c r="GHB272"/>
      <c r="GHC272"/>
      <c r="GHD272"/>
      <c r="GHE272"/>
      <c r="GHF272"/>
      <c r="GHG272"/>
      <c r="GHH272"/>
      <c r="GHI272"/>
      <c r="GHJ272"/>
      <c r="GHK272"/>
      <c r="GHL272"/>
      <c r="GHM272"/>
      <c r="GHN272"/>
      <c r="GHO272"/>
      <c r="GHP272"/>
      <c r="GHQ272"/>
      <c r="GHR272"/>
      <c r="GHS272"/>
      <c r="GHT272"/>
      <c r="GHU272"/>
      <c r="GHV272"/>
      <c r="GHW272"/>
      <c r="GHX272"/>
      <c r="GHY272"/>
      <c r="GHZ272"/>
      <c r="GIA272"/>
      <c r="GIB272"/>
      <c r="GIC272"/>
      <c r="GID272"/>
      <c r="GIE272"/>
      <c r="GIF272"/>
      <c r="GIG272"/>
      <c r="GIH272"/>
      <c r="GII272"/>
      <c r="GIJ272"/>
      <c r="GIK272"/>
      <c r="GIL272"/>
      <c r="GIM272"/>
      <c r="GIN272"/>
      <c r="GIO272"/>
      <c r="GIP272"/>
      <c r="GIQ272"/>
      <c r="GIR272"/>
      <c r="GIS272"/>
      <c r="GIT272"/>
      <c r="GIU272"/>
      <c r="GIV272"/>
      <c r="GIW272"/>
      <c r="GIX272"/>
      <c r="GIY272"/>
      <c r="GIZ272"/>
      <c r="GJA272"/>
      <c r="GJB272"/>
      <c r="GJC272"/>
      <c r="GJD272"/>
      <c r="GJE272"/>
      <c r="GJF272"/>
      <c r="GJG272"/>
      <c r="GJH272"/>
      <c r="GJI272"/>
      <c r="GJJ272"/>
      <c r="GJK272"/>
      <c r="GJL272"/>
      <c r="GJM272"/>
      <c r="GJN272"/>
      <c r="GJO272"/>
      <c r="GJP272"/>
      <c r="GJQ272"/>
      <c r="GJR272"/>
      <c r="GJS272"/>
      <c r="GJT272"/>
      <c r="GJU272"/>
      <c r="GJV272"/>
      <c r="GJW272"/>
      <c r="GJX272"/>
      <c r="GJY272"/>
      <c r="GJZ272"/>
      <c r="GKA272"/>
      <c r="GKB272"/>
      <c r="GKC272"/>
      <c r="GKD272"/>
      <c r="GKE272"/>
      <c r="GKF272"/>
      <c r="GKG272"/>
      <c r="GKH272"/>
      <c r="GKI272"/>
      <c r="GKJ272"/>
      <c r="GKK272"/>
      <c r="GKL272"/>
      <c r="GKM272"/>
      <c r="GKN272"/>
      <c r="GKO272"/>
      <c r="GKP272"/>
      <c r="GKQ272"/>
      <c r="GKR272"/>
      <c r="GKS272"/>
      <c r="GKT272"/>
      <c r="GKU272"/>
      <c r="GKV272"/>
      <c r="GKW272"/>
      <c r="GKX272"/>
      <c r="GKY272"/>
      <c r="GKZ272"/>
      <c r="GLA272"/>
      <c r="GLB272"/>
      <c r="GLC272"/>
      <c r="GLD272"/>
      <c r="GLE272"/>
      <c r="GLF272"/>
      <c r="GLG272"/>
      <c r="GLH272"/>
      <c r="GLI272"/>
      <c r="GLJ272"/>
      <c r="GLK272"/>
      <c r="GLL272"/>
      <c r="GLM272"/>
      <c r="GLN272"/>
      <c r="GLO272"/>
      <c r="GLP272"/>
      <c r="GLQ272"/>
      <c r="GLR272"/>
      <c r="GLS272"/>
      <c r="GLT272"/>
      <c r="GLU272"/>
      <c r="GLV272"/>
      <c r="GLW272"/>
      <c r="GLX272"/>
      <c r="GLY272"/>
      <c r="GLZ272"/>
      <c r="GMA272"/>
      <c r="GMB272"/>
      <c r="GMC272"/>
      <c r="GMD272"/>
      <c r="GME272"/>
      <c r="GMF272"/>
      <c r="GMG272"/>
      <c r="GMH272"/>
      <c r="GMI272"/>
      <c r="GMJ272"/>
      <c r="GMK272"/>
      <c r="GML272"/>
      <c r="GMM272"/>
      <c r="GMN272"/>
      <c r="GMO272"/>
      <c r="GMP272"/>
      <c r="GMQ272"/>
      <c r="GMR272"/>
      <c r="GMS272"/>
      <c r="GMT272"/>
      <c r="GMU272"/>
      <c r="GMV272"/>
      <c r="GMW272"/>
      <c r="GMX272"/>
      <c r="GMY272"/>
      <c r="GMZ272"/>
      <c r="GNA272"/>
      <c r="GNB272"/>
      <c r="GNC272"/>
      <c r="GND272"/>
      <c r="GNE272"/>
      <c r="GNF272"/>
      <c r="GNG272"/>
      <c r="GNH272"/>
      <c r="GNI272"/>
      <c r="GNJ272"/>
      <c r="GNK272"/>
      <c r="GNL272"/>
      <c r="GNM272"/>
      <c r="GNN272"/>
      <c r="GNO272"/>
      <c r="GNP272"/>
      <c r="GNQ272"/>
      <c r="GNR272"/>
      <c r="GNS272"/>
      <c r="GNT272"/>
      <c r="GNU272"/>
      <c r="GNV272"/>
      <c r="GNW272"/>
      <c r="GNX272"/>
      <c r="GNY272"/>
      <c r="GNZ272"/>
      <c r="GOA272"/>
      <c r="GOB272"/>
      <c r="GOC272"/>
      <c r="GOD272"/>
      <c r="GOE272"/>
      <c r="GOF272"/>
      <c r="GOG272"/>
      <c r="GOH272"/>
      <c r="GOI272"/>
      <c r="GOJ272"/>
      <c r="GOK272"/>
      <c r="GOL272"/>
      <c r="GOM272"/>
      <c r="GON272"/>
      <c r="GOO272"/>
      <c r="GOP272"/>
      <c r="GOQ272"/>
      <c r="GOR272"/>
      <c r="GOS272"/>
      <c r="GOT272"/>
      <c r="GOU272"/>
      <c r="GOV272"/>
      <c r="GOW272"/>
      <c r="GOX272"/>
      <c r="GOY272"/>
      <c r="GOZ272"/>
      <c r="GPA272"/>
      <c r="GPB272"/>
      <c r="GPC272"/>
      <c r="GPD272"/>
      <c r="GPE272"/>
      <c r="GPF272"/>
      <c r="GPG272"/>
      <c r="GPH272"/>
      <c r="GPI272"/>
      <c r="GPJ272"/>
      <c r="GPK272"/>
      <c r="GPL272"/>
      <c r="GPM272"/>
      <c r="GPN272"/>
      <c r="GPO272"/>
      <c r="GPP272"/>
      <c r="GPQ272"/>
      <c r="GPR272"/>
      <c r="GPS272"/>
      <c r="GPT272"/>
      <c r="GPU272"/>
      <c r="GPV272"/>
      <c r="GPW272"/>
      <c r="GPX272"/>
      <c r="GPY272"/>
      <c r="GPZ272"/>
      <c r="GQA272"/>
      <c r="GQB272"/>
      <c r="GQC272"/>
      <c r="GQD272"/>
      <c r="GQE272"/>
      <c r="GQF272"/>
      <c r="GQG272"/>
      <c r="GQH272"/>
      <c r="GQI272"/>
      <c r="GQJ272"/>
      <c r="GQK272"/>
      <c r="GQL272"/>
      <c r="GQM272"/>
      <c r="GQN272"/>
      <c r="GQO272"/>
      <c r="GQP272"/>
      <c r="GQQ272"/>
      <c r="GQR272"/>
      <c r="GQS272"/>
      <c r="GQT272"/>
      <c r="GQU272"/>
      <c r="GQV272"/>
      <c r="GQW272"/>
      <c r="GQX272"/>
      <c r="GQY272"/>
      <c r="GQZ272"/>
      <c r="GRA272"/>
      <c r="GRB272"/>
      <c r="GRC272"/>
      <c r="GRD272"/>
      <c r="GRE272"/>
      <c r="GRF272"/>
      <c r="GRG272"/>
      <c r="GRH272"/>
      <c r="GRI272"/>
      <c r="GRJ272"/>
      <c r="GRK272"/>
      <c r="GRL272"/>
      <c r="GRM272"/>
      <c r="GRN272"/>
      <c r="GRO272"/>
      <c r="GRP272"/>
      <c r="GRQ272"/>
      <c r="GRR272"/>
      <c r="GRS272"/>
      <c r="GRT272"/>
      <c r="GRU272"/>
      <c r="GRV272"/>
      <c r="GRW272"/>
      <c r="GRX272"/>
      <c r="GRY272"/>
      <c r="GRZ272"/>
      <c r="GSA272"/>
      <c r="GSB272"/>
      <c r="GSC272"/>
      <c r="GSD272"/>
      <c r="GSE272"/>
      <c r="GSF272"/>
      <c r="GSG272"/>
      <c r="GSH272"/>
      <c r="GSI272"/>
      <c r="GSJ272"/>
      <c r="GSK272"/>
      <c r="GSL272"/>
      <c r="GSM272"/>
      <c r="GSN272"/>
      <c r="GSO272"/>
      <c r="GSP272"/>
      <c r="GSQ272"/>
      <c r="GSR272"/>
      <c r="GSS272"/>
      <c r="GST272"/>
      <c r="GSU272"/>
      <c r="GSV272"/>
      <c r="GSW272"/>
      <c r="GSX272"/>
      <c r="GSY272"/>
      <c r="GSZ272"/>
      <c r="GTA272"/>
      <c r="GTB272"/>
      <c r="GTC272"/>
      <c r="GTD272"/>
      <c r="GTE272"/>
      <c r="GTF272"/>
      <c r="GTG272"/>
      <c r="GTH272"/>
      <c r="GTI272"/>
      <c r="GTJ272"/>
      <c r="GTK272"/>
      <c r="GTL272"/>
      <c r="GTM272"/>
      <c r="GTN272"/>
      <c r="GTO272"/>
      <c r="GTP272"/>
      <c r="GTQ272"/>
      <c r="GTR272"/>
      <c r="GTS272"/>
      <c r="GTT272"/>
      <c r="GTU272"/>
      <c r="GTV272"/>
      <c r="GTW272"/>
      <c r="GTX272"/>
      <c r="GTY272"/>
      <c r="GTZ272"/>
      <c r="GUA272"/>
      <c r="GUB272"/>
      <c r="GUC272"/>
      <c r="GUD272"/>
      <c r="GUE272"/>
      <c r="GUF272"/>
      <c r="GUG272"/>
      <c r="GUH272"/>
      <c r="GUI272"/>
      <c r="GUJ272"/>
      <c r="GUK272"/>
      <c r="GUL272"/>
      <c r="GUM272"/>
      <c r="GUN272"/>
      <c r="GUO272"/>
      <c r="GUP272"/>
      <c r="GUQ272"/>
      <c r="GUR272"/>
      <c r="GUS272"/>
      <c r="GUT272"/>
      <c r="GUU272"/>
      <c r="GUV272"/>
      <c r="GUW272"/>
      <c r="GUX272"/>
      <c r="GUY272"/>
      <c r="GUZ272"/>
      <c r="GVA272"/>
      <c r="GVB272"/>
      <c r="GVC272"/>
      <c r="GVD272"/>
      <c r="GVE272"/>
      <c r="GVF272"/>
      <c r="GVG272"/>
      <c r="GVH272"/>
      <c r="GVI272"/>
      <c r="GVJ272"/>
      <c r="GVK272"/>
      <c r="GVL272"/>
      <c r="GVM272"/>
      <c r="GVN272"/>
      <c r="GVO272"/>
      <c r="GVP272"/>
      <c r="GVQ272"/>
      <c r="GVR272"/>
      <c r="GVS272"/>
      <c r="GVT272"/>
      <c r="GVU272"/>
      <c r="GVV272"/>
      <c r="GVW272"/>
      <c r="GVX272"/>
      <c r="GVY272"/>
      <c r="GVZ272"/>
      <c r="GWA272"/>
      <c r="GWB272"/>
      <c r="GWC272"/>
      <c r="GWD272"/>
      <c r="GWE272"/>
      <c r="GWF272"/>
      <c r="GWG272"/>
      <c r="GWH272"/>
      <c r="GWI272"/>
      <c r="GWJ272"/>
      <c r="GWK272"/>
      <c r="GWL272"/>
      <c r="GWM272"/>
      <c r="GWN272"/>
      <c r="GWO272"/>
      <c r="GWP272"/>
      <c r="GWQ272"/>
      <c r="GWR272"/>
      <c r="GWS272"/>
      <c r="GWT272"/>
      <c r="GWU272"/>
      <c r="GWV272"/>
      <c r="GWW272"/>
      <c r="GWX272"/>
      <c r="GWY272"/>
      <c r="GWZ272"/>
      <c r="GXA272"/>
      <c r="GXB272"/>
      <c r="GXC272"/>
      <c r="GXD272"/>
      <c r="GXE272"/>
      <c r="GXF272"/>
      <c r="GXG272"/>
      <c r="GXH272"/>
      <c r="GXI272"/>
      <c r="GXJ272"/>
      <c r="GXK272"/>
      <c r="GXL272"/>
      <c r="GXM272"/>
      <c r="GXN272"/>
      <c r="GXO272"/>
      <c r="GXP272"/>
      <c r="GXQ272"/>
      <c r="GXR272"/>
      <c r="GXS272"/>
      <c r="GXT272"/>
      <c r="GXU272"/>
      <c r="GXV272"/>
      <c r="GXW272"/>
      <c r="GXX272"/>
      <c r="GXY272"/>
      <c r="GXZ272"/>
      <c r="GYA272"/>
      <c r="GYB272"/>
      <c r="GYC272"/>
      <c r="GYD272"/>
      <c r="GYE272"/>
      <c r="GYF272"/>
      <c r="GYG272"/>
      <c r="GYH272"/>
      <c r="GYI272"/>
      <c r="GYJ272"/>
      <c r="GYK272"/>
      <c r="GYL272"/>
      <c r="GYM272"/>
      <c r="GYN272"/>
      <c r="GYO272"/>
      <c r="GYP272"/>
      <c r="GYQ272"/>
      <c r="GYR272"/>
      <c r="GYS272"/>
      <c r="GYT272"/>
      <c r="GYU272"/>
      <c r="GYV272"/>
      <c r="GYW272"/>
      <c r="GYX272"/>
      <c r="GYY272"/>
      <c r="GYZ272"/>
      <c r="GZA272"/>
      <c r="GZB272"/>
      <c r="GZC272"/>
      <c r="GZD272"/>
      <c r="GZE272"/>
      <c r="GZF272"/>
      <c r="GZG272"/>
      <c r="GZH272"/>
      <c r="GZI272"/>
      <c r="GZJ272"/>
      <c r="GZK272"/>
      <c r="GZL272"/>
      <c r="GZM272"/>
      <c r="GZN272"/>
      <c r="GZO272"/>
      <c r="GZP272"/>
      <c r="GZQ272"/>
      <c r="GZR272"/>
      <c r="GZS272"/>
      <c r="GZT272"/>
      <c r="GZU272"/>
      <c r="GZV272"/>
      <c r="GZW272"/>
      <c r="GZX272"/>
      <c r="GZY272"/>
      <c r="GZZ272"/>
      <c r="HAA272"/>
      <c r="HAB272"/>
      <c r="HAC272"/>
      <c r="HAD272"/>
      <c r="HAE272"/>
      <c r="HAF272"/>
      <c r="HAG272"/>
      <c r="HAH272"/>
      <c r="HAI272"/>
      <c r="HAJ272"/>
      <c r="HAK272"/>
      <c r="HAL272"/>
      <c r="HAM272"/>
      <c r="HAN272"/>
      <c r="HAO272"/>
      <c r="HAP272"/>
      <c r="HAQ272"/>
      <c r="HAR272"/>
      <c r="HAS272"/>
      <c r="HAT272"/>
      <c r="HAU272"/>
      <c r="HAV272"/>
      <c r="HAW272"/>
      <c r="HAX272"/>
      <c r="HAY272"/>
      <c r="HAZ272"/>
      <c r="HBA272"/>
      <c r="HBB272"/>
      <c r="HBC272"/>
      <c r="HBD272"/>
      <c r="HBE272"/>
      <c r="HBF272"/>
      <c r="HBG272"/>
      <c r="HBH272"/>
      <c r="HBI272"/>
      <c r="HBJ272"/>
      <c r="HBK272"/>
      <c r="HBL272"/>
      <c r="HBM272"/>
      <c r="HBN272"/>
      <c r="HBO272"/>
      <c r="HBP272"/>
      <c r="HBQ272"/>
      <c r="HBR272"/>
      <c r="HBS272"/>
      <c r="HBT272"/>
      <c r="HBU272"/>
      <c r="HBV272"/>
      <c r="HBW272"/>
      <c r="HBX272"/>
      <c r="HBY272"/>
      <c r="HBZ272"/>
      <c r="HCA272"/>
      <c r="HCB272"/>
      <c r="HCC272"/>
      <c r="HCD272"/>
      <c r="HCE272"/>
      <c r="HCF272"/>
      <c r="HCG272"/>
      <c r="HCH272"/>
      <c r="HCI272"/>
      <c r="HCJ272"/>
      <c r="HCK272"/>
      <c r="HCL272"/>
      <c r="HCM272"/>
      <c r="HCN272"/>
      <c r="HCO272"/>
      <c r="HCP272"/>
      <c r="HCQ272"/>
      <c r="HCR272"/>
      <c r="HCS272"/>
      <c r="HCT272"/>
      <c r="HCU272"/>
      <c r="HCV272"/>
      <c r="HCW272"/>
      <c r="HCX272"/>
      <c r="HCY272"/>
      <c r="HCZ272"/>
      <c r="HDA272"/>
      <c r="HDB272"/>
      <c r="HDC272"/>
      <c r="HDD272"/>
      <c r="HDE272"/>
      <c r="HDF272"/>
      <c r="HDG272"/>
      <c r="HDH272"/>
      <c r="HDI272"/>
      <c r="HDJ272"/>
      <c r="HDK272"/>
      <c r="HDL272"/>
      <c r="HDM272"/>
      <c r="HDN272"/>
      <c r="HDO272"/>
      <c r="HDP272"/>
      <c r="HDQ272"/>
      <c r="HDR272"/>
      <c r="HDS272"/>
      <c r="HDT272"/>
      <c r="HDU272"/>
      <c r="HDV272"/>
      <c r="HDW272"/>
      <c r="HDX272"/>
      <c r="HDY272"/>
      <c r="HDZ272"/>
      <c r="HEA272"/>
      <c r="HEB272"/>
      <c r="HEC272"/>
      <c r="HED272"/>
      <c r="HEE272"/>
      <c r="HEF272"/>
      <c r="HEG272"/>
      <c r="HEH272"/>
      <c r="HEI272"/>
      <c r="HEJ272"/>
      <c r="HEK272"/>
      <c r="HEL272"/>
      <c r="HEM272"/>
      <c r="HEN272"/>
      <c r="HEO272"/>
      <c r="HEP272"/>
      <c r="HEQ272"/>
      <c r="HER272"/>
      <c r="HES272"/>
      <c r="HET272"/>
      <c r="HEU272"/>
      <c r="HEV272"/>
      <c r="HEW272"/>
      <c r="HEX272"/>
      <c r="HEY272"/>
      <c r="HEZ272"/>
      <c r="HFA272"/>
      <c r="HFB272"/>
      <c r="HFC272"/>
      <c r="HFD272"/>
      <c r="HFE272"/>
      <c r="HFF272"/>
      <c r="HFG272"/>
      <c r="HFH272"/>
      <c r="HFI272"/>
      <c r="HFJ272"/>
      <c r="HFK272"/>
      <c r="HFL272"/>
      <c r="HFM272"/>
      <c r="HFN272"/>
      <c r="HFO272"/>
      <c r="HFP272"/>
      <c r="HFQ272"/>
      <c r="HFR272"/>
      <c r="HFS272"/>
      <c r="HFT272"/>
      <c r="HFU272"/>
      <c r="HFV272"/>
      <c r="HFW272"/>
      <c r="HFX272"/>
      <c r="HFY272"/>
      <c r="HFZ272"/>
      <c r="HGA272"/>
      <c r="HGB272"/>
      <c r="HGC272"/>
      <c r="HGD272"/>
      <c r="HGE272"/>
      <c r="HGF272"/>
      <c r="HGG272"/>
      <c r="HGH272"/>
      <c r="HGI272"/>
      <c r="HGJ272"/>
      <c r="HGK272"/>
      <c r="HGL272"/>
      <c r="HGM272"/>
      <c r="HGN272"/>
      <c r="HGO272"/>
      <c r="HGP272"/>
      <c r="HGQ272"/>
      <c r="HGR272"/>
      <c r="HGS272"/>
      <c r="HGT272"/>
      <c r="HGU272"/>
      <c r="HGV272"/>
      <c r="HGW272"/>
      <c r="HGX272"/>
      <c r="HGY272"/>
      <c r="HGZ272"/>
      <c r="HHA272"/>
      <c r="HHB272"/>
      <c r="HHC272"/>
      <c r="HHD272"/>
      <c r="HHE272"/>
      <c r="HHF272"/>
      <c r="HHG272"/>
      <c r="HHH272"/>
      <c r="HHI272"/>
      <c r="HHJ272"/>
      <c r="HHK272"/>
      <c r="HHL272"/>
      <c r="HHM272"/>
      <c r="HHN272"/>
      <c r="HHO272"/>
      <c r="HHP272"/>
      <c r="HHQ272"/>
      <c r="HHR272"/>
      <c r="HHS272"/>
      <c r="HHT272"/>
      <c r="HHU272"/>
      <c r="HHV272"/>
      <c r="HHW272"/>
      <c r="HHX272"/>
      <c r="HHY272"/>
      <c r="HHZ272"/>
      <c r="HIA272"/>
      <c r="HIB272"/>
      <c r="HIC272"/>
      <c r="HID272"/>
      <c r="HIE272"/>
      <c r="HIF272"/>
      <c r="HIG272"/>
      <c r="HIH272"/>
      <c r="HII272"/>
      <c r="HIJ272"/>
      <c r="HIK272"/>
      <c r="HIL272"/>
      <c r="HIM272"/>
      <c r="HIN272"/>
      <c r="HIO272"/>
      <c r="HIP272"/>
      <c r="HIQ272"/>
      <c r="HIR272"/>
      <c r="HIS272"/>
      <c r="HIT272"/>
      <c r="HIU272"/>
      <c r="HIV272"/>
      <c r="HIW272"/>
      <c r="HIX272"/>
      <c r="HIY272"/>
      <c r="HIZ272"/>
      <c r="HJA272"/>
      <c r="HJB272"/>
      <c r="HJC272"/>
      <c r="HJD272"/>
      <c r="HJE272"/>
      <c r="HJF272"/>
      <c r="HJG272"/>
      <c r="HJH272"/>
      <c r="HJI272"/>
      <c r="HJJ272"/>
      <c r="HJK272"/>
      <c r="HJL272"/>
      <c r="HJM272"/>
      <c r="HJN272"/>
      <c r="HJO272"/>
      <c r="HJP272"/>
      <c r="HJQ272"/>
      <c r="HJR272"/>
      <c r="HJS272"/>
      <c r="HJT272"/>
      <c r="HJU272"/>
      <c r="HJV272"/>
      <c r="HJW272"/>
      <c r="HJX272"/>
      <c r="HJY272"/>
      <c r="HJZ272"/>
      <c r="HKA272"/>
      <c r="HKB272"/>
      <c r="HKC272"/>
      <c r="HKD272"/>
      <c r="HKE272"/>
      <c r="HKF272"/>
      <c r="HKG272"/>
      <c r="HKH272"/>
      <c r="HKI272"/>
      <c r="HKJ272"/>
      <c r="HKK272"/>
      <c r="HKL272"/>
      <c r="HKM272"/>
      <c r="HKN272"/>
      <c r="HKO272"/>
      <c r="HKP272"/>
      <c r="HKQ272"/>
      <c r="HKR272"/>
      <c r="HKS272"/>
      <c r="HKT272"/>
      <c r="HKU272"/>
      <c r="HKV272"/>
      <c r="HKW272"/>
      <c r="HKX272"/>
      <c r="HKY272"/>
      <c r="HKZ272"/>
      <c r="HLA272"/>
      <c r="HLB272"/>
      <c r="HLC272"/>
      <c r="HLD272"/>
      <c r="HLE272"/>
      <c r="HLF272"/>
      <c r="HLG272"/>
      <c r="HLH272"/>
      <c r="HLI272"/>
      <c r="HLJ272"/>
      <c r="HLK272"/>
      <c r="HLL272"/>
      <c r="HLM272"/>
      <c r="HLN272"/>
      <c r="HLO272"/>
      <c r="HLP272"/>
      <c r="HLQ272"/>
      <c r="HLR272"/>
      <c r="HLS272"/>
      <c r="HLT272"/>
      <c r="HLU272"/>
      <c r="HLV272"/>
      <c r="HLW272"/>
      <c r="HLX272"/>
      <c r="HLY272"/>
      <c r="HLZ272"/>
      <c r="HMA272"/>
      <c r="HMB272"/>
      <c r="HMC272"/>
      <c r="HMD272"/>
      <c r="HME272"/>
      <c r="HMF272"/>
      <c r="HMG272"/>
      <c r="HMH272"/>
      <c r="HMI272"/>
      <c r="HMJ272"/>
      <c r="HMK272"/>
      <c r="HML272"/>
      <c r="HMM272"/>
      <c r="HMN272"/>
      <c r="HMO272"/>
      <c r="HMP272"/>
      <c r="HMQ272"/>
      <c r="HMR272"/>
      <c r="HMS272"/>
      <c r="HMT272"/>
      <c r="HMU272"/>
      <c r="HMV272"/>
      <c r="HMW272"/>
      <c r="HMX272"/>
      <c r="HMY272"/>
      <c r="HMZ272"/>
      <c r="HNA272"/>
      <c r="HNB272"/>
      <c r="HNC272"/>
      <c r="HND272"/>
      <c r="HNE272"/>
      <c r="HNF272"/>
      <c r="HNG272"/>
      <c r="HNH272"/>
      <c r="HNI272"/>
      <c r="HNJ272"/>
      <c r="HNK272"/>
      <c r="HNL272"/>
      <c r="HNM272"/>
      <c r="HNN272"/>
      <c r="HNO272"/>
      <c r="HNP272"/>
      <c r="HNQ272"/>
      <c r="HNR272"/>
      <c r="HNS272"/>
      <c r="HNT272"/>
      <c r="HNU272"/>
      <c r="HNV272"/>
      <c r="HNW272"/>
      <c r="HNX272"/>
      <c r="HNY272"/>
      <c r="HNZ272"/>
      <c r="HOA272"/>
      <c r="HOB272"/>
      <c r="HOC272"/>
      <c r="HOD272"/>
      <c r="HOE272"/>
      <c r="HOF272"/>
      <c r="HOG272"/>
      <c r="HOH272"/>
      <c r="HOI272"/>
      <c r="HOJ272"/>
      <c r="HOK272"/>
      <c r="HOL272"/>
      <c r="HOM272"/>
      <c r="HON272"/>
      <c r="HOO272"/>
      <c r="HOP272"/>
      <c r="HOQ272"/>
      <c r="HOR272"/>
      <c r="HOS272"/>
      <c r="HOT272"/>
      <c r="HOU272"/>
      <c r="HOV272"/>
      <c r="HOW272"/>
      <c r="HOX272"/>
      <c r="HOY272"/>
      <c r="HOZ272"/>
      <c r="HPA272"/>
      <c r="HPB272"/>
      <c r="HPC272"/>
      <c r="HPD272"/>
      <c r="HPE272"/>
      <c r="HPF272"/>
      <c r="HPG272"/>
      <c r="HPH272"/>
      <c r="HPI272"/>
      <c r="HPJ272"/>
      <c r="HPK272"/>
      <c r="HPL272"/>
      <c r="HPM272"/>
      <c r="HPN272"/>
      <c r="HPO272"/>
      <c r="HPP272"/>
      <c r="HPQ272"/>
      <c r="HPR272"/>
      <c r="HPS272"/>
      <c r="HPT272"/>
      <c r="HPU272"/>
      <c r="HPV272"/>
      <c r="HPW272"/>
      <c r="HPX272"/>
      <c r="HPY272"/>
      <c r="HPZ272"/>
      <c r="HQA272"/>
      <c r="HQB272"/>
      <c r="HQC272"/>
      <c r="HQD272"/>
      <c r="HQE272"/>
      <c r="HQF272"/>
      <c r="HQG272"/>
      <c r="HQH272"/>
      <c r="HQI272"/>
      <c r="HQJ272"/>
      <c r="HQK272"/>
      <c r="HQL272"/>
      <c r="HQM272"/>
      <c r="HQN272"/>
      <c r="HQO272"/>
      <c r="HQP272"/>
      <c r="HQQ272"/>
      <c r="HQR272"/>
      <c r="HQS272"/>
      <c r="HQT272"/>
      <c r="HQU272"/>
      <c r="HQV272"/>
      <c r="HQW272"/>
      <c r="HQX272"/>
      <c r="HQY272"/>
      <c r="HQZ272"/>
      <c r="HRA272"/>
      <c r="HRB272"/>
      <c r="HRC272"/>
      <c r="HRD272"/>
      <c r="HRE272"/>
      <c r="HRF272"/>
      <c r="HRG272"/>
      <c r="HRH272"/>
      <c r="HRI272"/>
      <c r="HRJ272"/>
      <c r="HRK272"/>
      <c r="HRL272"/>
      <c r="HRM272"/>
      <c r="HRN272"/>
      <c r="HRO272"/>
      <c r="HRP272"/>
      <c r="HRQ272"/>
      <c r="HRR272"/>
      <c r="HRS272"/>
      <c r="HRT272"/>
      <c r="HRU272"/>
      <c r="HRV272"/>
      <c r="HRW272"/>
      <c r="HRX272"/>
      <c r="HRY272"/>
      <c r="HRZ272"/>
      <c r="HSA272"/>
      <c r="HSB272"/>
      <c r="HSC272"/>
      <c r="HSD272"/>
      <c r="HSE272"/>
      <c r="HSF272"/>
      <c r="HSG272"/>
      <c r="HSH272"/>
      <c r="HSI272"/>
      <c r="HSJ272"/>
      <c r="HSK272"/>
      <c r="HSL272"/>
      <c r="HSM272"/>
      <c r="HSN272"/>
      <c r="HSO272"/>
      <c r="HSP272"/>
      <c r="HSQ272"/>
      <c r="HSR272"/>
      <c r="HSS272"/>
      <c r="HST272"/>
      <c r="HSU272"/>
      <c r="HSV272"/>
      <c r="HSW272"/>
      <c r="HSX272"/>
      <c r="HSY272"/>
      <c r="HSZ272"/>
      <c r="HTA272"/>
      <c r="HTB272"/>
      <c r="HTC272"/>
      <c r="HTD272"/>
      <c r="HTE272"/>
      <c r="HTF272"/>
      <c r="HTG272"/>
      <c r="HTH272"/>
      <c r="HTI272"/>
      <c r="HTJ272"/>
      <c r="HTK272"/>
      <c r="HTL272"/>
      <c r="HTM272"/>
      <c r="HTN272"/>
      <c r="HTO272"/>
      <c r="HTP272"/>
      <c r="HTQ272"/>
      <c r="HTR272"/>
      <c r="HTS272"/>
      <c r="HTT272"/>
      <c r="HTU272"/>
      <c r="HTV272"/>
      <c r="HTW272"/>
      <c r="HTX272"/>
      <c r="HTY272"/>
      <c r="HTZ272"/>
      <c r="HUA272"/>
      <c r="HUB272"/>
      <c r="HUC272"/>
      <c r="HUD272"/>
      <c r="HUE272"/>
      <c r="HUF272"/>
      <c r="HUG272"/>
      <c r="HUH272"/>
      <c r="HUI272"/>
      <c r="HUJ272"/>
      <c r="HUK272"/>
      <c r="HUL272"/>
      <c r="HUM272"/>
      <c r="HUN272"/>
      <c r="HUO272"/>
      <c r="HUP272"/>
      <c r="HUQ272"/>
      <c r="HUR272"/>
      <c r="HUS272"/>
      <c r="HUT272"/>
      <c r="HUU272"/>
      <c r="HUV272"/>
      <c r="HUW272"/>
      <c r="HUX272"/>
      <c r="HUY272"/>
      <c r="HUZ272"/>
      <c r="HVA272"/>
      <c r="HVB272"/>
      <c r="HVC272"/>
      <c r="HVD272"/>
      <c r="HVE272"/>
      <c r="HVF272"/>
      <c r="HVG272"/>
      <c r="HVH272"/>
      <c r="HVI272"/>
      <c r="HVJ272"/>
      <c r="HVK272"/>
      <c r="HVL272"/>
      <c r="HVM272"/>
      <c r="HVN272"/>
      <c r="HVO272"/>
      <c r="HVP272"/>
      <c r="HVQ272"/>
      <c r="HVR272"/>
      <c r="HVS272"/>
      <c r="HVT272"/>
      <c r="HVU272"/>
      <c r="HVV272"/>
      <c r="HVW272"/>
      <c r="HVX272"/>
      <c r="HVY272"/>
      <c r="HVZ272"/>
      <c r="HWA272"/>
      <c r="HWB272"/>
      <c r="HWC272"/>
      <c r="HWD272"/>
      <c r="HWE272"/>
      <c r="HWF272"/>
      <c r="HWG272"/>
      <c r="HWH272"/>
      <c r="HWI272"/>
      <c r="HWJ272"/>
      <c r="HWK272"/>
      <c r="HWL272"/>
      <c r="HWM272"/>
      <c r="HWN272"/>
      <c r="HWO272"/>
      <c r="HWP272"/>
      <c r="HWQ272"/>
      <c r="HWR272"/>
      <c r="HWS272"/>
      <c r="HWT272"/>
      <c r="HWU272"/>
      <c r="HWV272"/>
      <c r="HWW272"/>
      <c r="HWX272"/>
      <c r="HWY272"/>
      <c r="HWZ272"/>
      <c r="HXA272"/>
      <c r="HXB272"/>
      <c r="HXC272"/>
      <c r="HXD272"/>
      <c r="HXE272"/>
      <c r="HXF272"/>
      <c r="HXG272"/>
      <c r="HXH272"/>
      <c r="HXI272"/>
      <c r="HXJ272"/>
      <c r="HXK272"/>
      <c r="HXL272"/>
      <c r="HXM272"/>
      <c r="HXN272"/>
      <c r="HXO272"/>
      <c r="HXP272"/>
      <c r="HXQ272"/>
      <c r="HXR272"/>
      <c r="HXS272"/>
      <c r="HXT272"/>
      <c r="HXU272"/>
      <c r="HXV272"/>
      <c r="HXW272"/>
      <c r="HXX272"/>
      <c r="HXY272"/>
      <c r="HXZ272"/>
      <c r="HYA272"/>
      <c r="HYB272"/>
      <c r="HYC272"/>
      <c r="HYD272"/>
      <c r="HYE272"/>
      <c r="HYF272"/>
      <c r="HYG272"/>
      <c r="HYH272"/>
      <c r="HYI272"/>
      <c r="HYJ272"/>
      <c r="HYK272"/>
      <c r="HYL272"/>
      <c r="HYM272"/>
      <c r="HYN272"/>
      <c r="HYO272"/>
      <c r="HYP272"/>
      <c r="HYQ272"/>
      <c r="HYR272"/>
      <c r="HYS272"/>
      <c r="HYT272"/>
      <c r="HYU272"/>
      <c r="HYV272"/>
      <c r="HYW272"/>
      <c r="HYX272"/>
      <c r="HYY272"/>
      <c r="HYZ272"/>
      <c r="HZA272"/>
      <c r="HZB272"/>
      <c r="HZC272"/>
      <c r="HZD272"/>
      <c r="HZE272"/>
      <c r="HZF272"/>
      <c r="HZG272"/>
      <c r="HZH272"/>
      <c r="HZI272"/>
      <c r="HZJ272"/>
      <c r="HZK272"/>
      <c r="HZL272"/>
      <c r="HZM272"/>
      <c r="HZN272"/>
      <c r="HZO272"/>
      <c r="HZP272"/>
      <c r="HZQ272"/>
      <c r="HZR272"/>
      <c r="HZS272"/>
      <c r="HZT272"/>
      <c r="HZU272"/>
      <c r="HZV272"/>
      <c r="HZW272"/>
      <c r="HZX272"/>
      <c r="HZY272"/>
      <c r="HZZ272"/>
      <c r="IAA272"/>
      <c r="IAB272"/>
      <c r="IAC272"/>
      <c r="IAD272"/>
      <c r="IAE272"/>
      <c r="IAF272"/>
      <c r="IAG272"/>
      <c r="IAH272"/>
      <c r="IAI272"/>
      <c r="IAJ272"/>
      <c r="IAK272"/>
      <c r="IAL272"/>
      <c r="IAM272"/>
      <c r="IAN272"/>
      <c r="IAO272"/>
      <c r="IAP272"/>
      <c r="IAQ272"/>
      <c r="IAR272"/>
      <c r="IAS272"/>
      <c r="IAT272"/>
      <c r="IAU272"/>
      <c r="IAV272"/>
      <c r="IAW272"/>
      <c r="IAX272"/>
      <c r="IAY272"/>
      <c r="IAZ272"/>
      <c r="IBA272"/>
      <c r="IBB272"/>
      <c r="IBC272"/>
      <c r="IBD272"/>
      <c r="IBE272"/>
      <c r="IBF272"/>
      <c r="IBG272"/>
      <c r="IBH272"/>
      <c r="IBI272"/>
      <c r="IBJ272"/>
      <c r="IBK272"/>
      <c r="IBL272"/>
      <c r="IBM272"/>
      <c r="IBN272"/>
      <c r="IBO272"/>
      <c r="IBP272"/>
      <c r="IBQ272"/>
      <c r="IBR272"/>
      <c r="IBS272"/>
      <c r="IBT272"/>
      <c r="IBU272"/>
      <c r="IBV272"/>
      <c r="IBW272"/>
      <c r="IBX272"/>
      <c r="IBY272"/>
      <c r="IBZ272"/>
      <c r="ICA272"/>
      <c r="ICB272"/>
      <c r="ICC272"/>
      <c r="ICD272"/>
      <c r="ICE272"/>
      <c r="ICF272"/>
      <c r="ICG272"/>
      <c r="ICH272"/>
      <c r="ICI272"/>
      <c r="ICJ272"/>
      <c r="ICK272"/>
      <c r="ICL272"/>
      <c r="ICM272"/>
      <c r="ICN272"/>
      <c r="ICO272"/>
      <c r="ICP272"/>
      <c r="ICQ272"/>
      <c r="ICR272"/>
      <c r="ICS272"/>
      <c r="ICT272"/>
      <c r="ICU272"/>
      <c r="ICV272"/>
      <c r="ICW272"/>
      <c r="ICX272"/>
      <c r="ICY272"/>
      <c r="ICZ272"/>
      <c r="IDA272"/>
      <c r="IDB272"/>
      <c r="IDC272"/>
      <c r="IDD272"/>
      <c r="IDE272"/>
      <c r="IDF272"/>
      <c r="IDG272"/>
      <c r="IDH272"/>
      <c r="IDI272"/>
      <c r="IDJ272"/>
      <c r="IDK272"/>
      <c r="IDL272"/>
      <c r="IDM272"/>
      <c r="IDN272"/>
      <c r="IDO272"/>
      <c r="IDP272"/>
      <c r="IDQ272"/>
      <c r="IDR272"/>
      <c r="IDS272"/>
      <c r="IDT272"/>
      <c r="IDU272"/>
      <c r="IDV272"/>
      <c r="IDW272"/>
      <c r="IDX272"/>
      <c r="IDY272"/>
      <c r="IDZ272"/>
      <c r="IEA272"/>
      <c r="IEB272"/>
      <c r="IEC272"/>
      <c r="IED272"/>
      <c r="IEE272"/>
      <c r="IEF272"/>
      <c r="IEG272"/>
      <c r="IEH272"/>
      <c r="IEI272"/>
      <c r="IEJ272"/>
      <c r="IEK272"/>
      <c r="IEL272"/>
      <c r="IEM272"/>
      <c r="IEN272"/>
      <c r="IEO272"/>
      <c r="IEP272"/>
      <c r="IEQ272"/>
      <c r="IER272"/>
      <c r="IES272"/>
      <c r="IET272"/>
      <c r="IEU272"/>
      <c r="IEV272"/>
      <c r="IEW272"/>
      <c r="IEX272"/>
      <c r="IEY272"/>
      <c r="IEZ272"/>
      <c r="IFA272"/>
      <c r="IFB272"/>
      <c r="IFC272"/>
      <c r="IFD272"/>
      <c r="IFE272"/>
      <c r="IFF272"/>
      <c r="IFG272"/>
      <c r="IFH272"/>
      <c r="IFI272"/>
      <c r="IFJ272"/>
      <c r="IFK272"/>
      <c r="IFL272"/>
      <c r="IFM272"/>
      <c r="IFN272"/>
      <c r="IFO272"/>
      <c r="IFP272"/>
      <c r="IFQ272"/>
      <c r="IFR272"/>
      <c r="IFS272"/>
      <c r="IFT272"/>
      <c r="IFU272"/>
      <c r="IFV272"/>
      <c r="IFW272"/>
      <c r="IFX272"/>
      <c r="IFY272"/>
      <c r="IFZ272"/>
      <c r="IGA272"/>
      <c r="IGB272"/>
      <c r="IGC272"/>
      <c r="IGD272"/>
      <c r="IGE272"/>
      <c r="IGF272"/>
      <c r="IGG272"/>
      <c r="IGH272"/>
      <c r="IGI272"/>
      <c r="IGJ272"/>
      <c r="IGK272"/>
      <c r="IGL272"/>
      <c r="IGM272"/>
      <c r="IGN272"/>
      <c r="IGO272"/>
      <c r="IGP272"/>
      <c r="IGQ272"/>
      <c r="IGR272"/>
      <c r="IGS272"/>
      <c r="IGT272"/>
      <c r="IGU272"/>
      <c r="IGV272"/>
      <c r="IGW272"/>
      <c r="IGX272"/>
      <c r="IGY272"/>
      <c r="IGZ272"/>
      <c r="IHA272"/>
      <c r="IHB272"/>
      <c r="IHC272"/>
      <c r="IHD272"/>
      <c r="IHE272"/>
      <c r="IHF272"/>
      <c r="IHG272"/>
      <c r="IHH272"/>
      <c r="IHI272"/>
      <c r="IHJ272"/>
      <c r="IHK272"/>
      <c r="IHL272"/>
      <c r="IHM272"/>
      <c r="IHN272"/>
      <c r="IHO272"/>
      <c r="IHP272"/>
      <c r="IHQ272"/>
      <c r="IHR272"/>
      <c r="IHS272"/>
      <c r="IHT272"/>
      <c r="IHU272"/>
      <c r="IHV272"/>
      <c r="IHW272"/>
      <c r="IHX272"/>
      <c r="IHY272"/>
      <c r="IHZ272"/>
      <c r="IIA272"/>
      <c r="IIB272"/>
      <c r="IIC272"/>
      <c r="IID272"/>
      <c r="IIE272"/>
      <c r="IIF272"/>
      <c r="IIG272"/>
      <c r="IIH272"/>
      <c r="III272"/>
      <c r="IIJ272"/>
      <c r="IIK272"/>
      <c r="IIL272"/>
      <c r="IIM272"/>
      <c r="IIN272"/>
      <c r="IIO272"/>
      <c r="IIP272"/>
      <c r="IIQ272"/>
      <c r="IIR272"/>
      <c r="IIS272"/>
      <c r="IIT272"/>
      <c r="IIU272"/>
      <c r="IIV272"/>
      <c r="IIW272"/>
      <c r="IIX272"/>
      <c r="IIY272"/>
      <c r="IIZ272"/>
      <c r="IJA272"/>
      <c r="IJB272"/>
      <c r="IJC272"/>
      <c r="IJD272"/>
      <c r="IJE272"/>
      <c r="IJF272"/>
      <c r="IJG272"/>
      <c r="IJH272"/>
      <c r="IJI272"/>
      <c r="IJJ272"/>
      <c r="IJK272"/>
      <c r="IJL272"/>
      <c r="IJM272"/>
      <c r="IJN272"/>
      <c r="IJO272"/>
      <c r="IJP272"/>
      <c r="IJQ272"/>
      <c r="IJR272"/>
      <c r="IJS272"/>
      <c r="IJT272"/>
      <c r="IJU272"/>
      <c r="IJV272"/>
      <c r="IJW272"/>
      <c r="IJX272"/>
      <c r="IJY272"/>
      <c r="IJZ272"/>
      <c r="IKA272"/>
      <c r="IKB272"/>
      <c r="IKC272"/>
      <c r="IKD272"/>
      <c r="IKE272"/>
      <c r="IKF272"/>
      <c r="IKG272"/>
      <c r="IKH272"/>
      <c r="IKI272"/>
      <c r="IKJ272"/>
      <c r="IKK272"/>
      <c r="IKL272"/>
      <c r="IKM272"/>
      <c r="IKN272"/>
      <c r="IKO272"/>
      <c r="IKP272"/>
      <c r="IKQ272"/>
      <c r="IKR272"/>
      <c r="IKS272"/>
      <c r="IKT272"/>
      <c r="IKU272"/>
      <c r="IKV272"/>
      <c r="IKW272"/>
      <c r="IKX272"/>
      <c r="IKY272"/>
      <c r="IKZ272"/>
      <c r="ILA272"/>
      <c r="ILB272"/>
      <c r="ILC272"/>
      <c r="ILD272"/>
      <c r="ILE272"/>
      <c r="ILF272"/>
      <c r="ILG272"/>
      <c r="ILH272"/>
      <c r="ILI272"/>
      <c r="ILJ272"/>
      <c r="ILK272"/>
      <c r="ILL272"/>
      <c r="ILM272"/>
      <c r="ILN272"/>
      <c r="ILO272"/>
      <c r="ILP272"/>
      <c r="ILQ272"/>
      <c r="ILR272"/>
      <c r="ILS272"/>
      <c r="ILT272"/>
      <c r="ILU272"/>
      <c r="ILV272"/>
      <c r="ILW272"/>
      <c r="ILX272"/>
      <c r="ILY272"/>
      <c r="ILZ272"/>
      <c r="IMA272"/>
      <c r="IMB272"/>
      <c r="IMC272"/>
      <c r="IMD272"/>
      <c r="IME272"/>
      <c r="IMF272"/>
      <c r="IMG272"/>
      <c r="IMH272"/>
      <c r="IMI272"/>
      <c r="IMJ272"/>
      <c r="IMK272"/>
      <c r="IML272"/>
      <c r="IMM272"/>
      <c r="IMN272"/>
      <c r="IMO272"/>
      <c r="IMP272"/>
      <c r="IMQ272"/>
      <c r="IMR272"/>
      <c r="IMS272"/>
      <c r="IMT272"/>
      <c r="IMU272"/>
      <c r="IMV272"/>
      <c r="IMW272"/>
      <c r="IMX272"/>
      <c r="IMY272"/>
      <c r="IMZ272"/>
      <c r="INA272"/>
      <c r="INB272"/>
      <c r="INC272"/>
      <c r="IND272"/>
      <c r="INE272"/>
      <c r="INF272"/>
      <c r="ING272"/>
      <c r="INH272"/>
      <c r="INI272"/>
      <c r="INJ272"/>
      <c r="INK272"/>
      <c r="INL272"/>
      <c r="INM272"/>
      <c r="INN272"/>
      <c r="INO272"/>
      <c r="INP272"/>
      <c r="INQ272"/>
      <c r="INR272"/>
      <c r="INS272"/>
      <c r="INT272"/>
      <c r="INU272"/>
      <c r="INV272"/>
      <c r="INW272"/>
      <c r="INX272"/>
      <c r="INY272"/>
      <c r="INZ272"/>
      <c r="IOA272"/>
      <c r="IOB272"/>
      <c r="IOC272"/>
      <c r="IOD272"/>
      <c r="IOE272"/>
      <c r="IOF272"/>
      <c r="IOG272"/>
      <c r="IOH272"/>
      <c r="IOI272"/>
      <c r="IOJ272"/>
      <c r="IOK272"/>
      <c r="IOL272"/>
      <c r="IOM272"/>
      <c r="ION272"/>
      <c r="IOO272"/>
      <c r="IOP272"/>
      <c r="IOQ272"/>
      <c r="IOR272"/>
      <c r="IOS272"/>
      <c r="IOT272"/>
      <c r="IOU272"/>
      <c r="IOV272"/>
      <c r="IOW272"/>
      <c r="IOX272"/>
      <c r="IOY272"/>
      <c r="IOZ272"/>
      <c r="IPA272"/>
      <c r="IPB272"/>
      <c r="IPC272"/>
      <c r="IPD272"/>
      <c r="IPE272"/>
      <c r="IPF272"/>
      <c r="IPG272"/>
      <c r="IPH272"/>
      <c r="IPI272"/>
      <c r="IPJ272"/>
      <c r="IPK272"/>
      <c r="IPL272"/>
      <c r="IPM272"/>
      <c r="IPN272"/>
      <c r="IPO272"/>
      <c r="IPP272"/>
      <c r="IPQ272"/>
      <c r="IPR272"/>
      <c r="IPS272"/>
      <c r="IPT272"/>
      <c r="IPU272"/>
      <c r="IPV272"/>
      <c r="IPW272"/>
      <c r="IPX272"/>
      <c r="IPY272"/>
      <c r="IPZ272"/>
      <c r="IQA272"/>
      <c r="IQB272"/>
      <c r="IQC272"/>
      <c r="IQD272"/>
      <c r="IQE272"/>
      <c r="IQF272"/>
      <c r="IQG272"/>
      <c r="IQH272"/>
      <c r="IQI272"/>
      <c r="IQJ272"/>
      <c r="IQK272"/>
      <c r="IQL272"/>
      <c r="IQM272"/>
      <c r="IQN272"/>
      <c r="IQO272"/>
      <c r="IQP272"/>
      <c r="IQQ272"/>
      <c r="IQR272"/>
      <c r="IQS272"/>
      <c r="IQT272"/>
      <c r="IQU272"/>
      <c r="IQV272"/>
      <c r="IQW272"/>
      <c r="IQX272"/>
      <c r="IQY272"/>
      <c r="IQZ272"/>
      <c r="IRA272"/>
      <c r="IRB272"/>
      <c r="IRC272"/>
      <c r="IRD272"/>
      <c r="IRE272"/>
      <c r="IRF272"/>
      <c r="IRG272"/>
      <c r="IRH272"/>
      <c r="IRI272"/>
      <c r="IRJ272"/>
      <c r="IRK272"/>
      <c r="IRL272"/>
      <c r="IRM272"/>
      <c r="IRN272"/>
      <c r="IRO272"/>
      <c r="IRP272"/>
      <c r="IRQ272"/>
      <c r="IRR272"/>
      <c r="IRS272"/>
      <c r="IRT272"/>
      <c r="IRU272"/>
      <c r="IRV272"/>
      <c r="IRW272"/>
      <c r="IRX272"/>
      <c r="IRY272"/>
      <c r="IRZ272"/>
      <c r="ISA272"/>
      <c r="ISB272"/>
      <c r="ISC272"/>
      <c r="ISD272"/>
      <c r="ISE272"/>
      <c r="ISF272"/>
      <c r="ISG272"/>
      <c r="ISH272"/>
      <c r="ISI272"/>
      <c r="ISJ272"/>
      <c r="ISK272"/>
      <c r="ISL272"/>
      <c r="ISM272"/>
      <c r="ISN272"/>
      <c r="ISO272"/>
      <c r="ISP272"/>
      <c r="ISQ272"/>
      <c r="ISR272"/>
      <c r="ISS272"/>
      <c r="IST272"/>
      <c r="ISU272"/>
      <c r="ISV272"/>
      <c r="ISW272"/>
      <c r="ISX272"/>
      <c r="ISY272"/>
      <c r="ISZ272"/>
      <c r="ITA272"/>
      <c r="ITB272"/>
      <c r="ITC272"/>
      <c r="ITD272"/>
      <c r="ITE272"/>
      <c r="ITF272"/>
      <c r="ITG272"/>
      <c r="ITH272"/>
      <c r="ITI272"/>
      <c r="ITJ272"/>
      <c r="ITK272"/>
      <c r="ITL272"/>
      <c r="ITM272"/>
      <c r="ITN272"/>
      <c r="ITO272"/>
      <c r="ITP272"/>
      <c r="ITQ272"/>
      <c r="ITR272"/>
      <c r="ITS272"/>
      <c r="ITT272"/>
      <c r="ITU272"/>
      <c r="ITV272"/>
      <c r="ITW272"/>
      <c r="ITX272"/>
      <c r="ITY272"/>
      <c r="ITZ272"/>
      <c r="IUA272"/>
      <c r="IUB272"/>
      <c r="IUC272"/>
      <c r="IUD272"/>
      <c r="IUE272"/>
      <c r="IUF272"/>
      <c r="IUG272"/>
      <c r="IUH272"/>
      <c r="IUI272"/>
      <c r="IUJ272"/>
      <c r="IUK272"/>
      <c r="IUL272"/>
      <c r="IUM272"/>
      <c r="IUN272"/>
      <c r="IUO272"/>
      <c r="IUP272"/>
      <c r="IUQ272"/>
      <c r="IUR272"/>
      <c r="IUS272"/>
      <c r="IUT272"/>
      <c r="IUU272"/>
      <c r="IUV272"/>
      <c r="IUW272"/>
      <c r="IUX272"/>
      <c r="IUY272"/>
      <c r="IUZ272"/>
      <c r="IVA272"/>
      <c r="IVB272"/>
      <c r="IVC272"/>
      <c r="IVD272"/>
      <c r="IVE272"/>
      <c r="IVF272"/>
      <c r="IVG272"/>
      <c r="IVH272"/>
      <c r="IVI272"/>
      <c r="IVJ272"/>
      <c r="IVK272"/>
      <c r="IVL272"/>
      <c r="IVM272"/>
      <c r="IVN272"/>
      <c r="IVO272"/>
      <c r="IVP272"/>
      <c r="IVQ272"/>
      <c r="IVR272"/>
      <c r="IVS272"/>
      <c r="IVT272"/>
      <c r="IVU272"/>
      <c r="IVV272"/>
      <c r="IVW272"/>
      <c r="IVX272"/>
      <c r="IVY272"/>
      <c r="IVZ272"/>
      <c r="IWA272"/>
      <c r="IWB272"/>
      <c r="IWC272"/>
      <c r="IWD272"/>
      <c r="IWE272"/>
      <c r="IWF272"/>
      <c r="IWG272"/>
      <c r="IWH272"/>
      <c r="IWI272"/>
      <c r="IWJ272"/>
      <c r="IWK272"/>
      <c r="IWL272"/>
      <c r="IWM272"/>
      <c r="IWN272"/>
      <c r="IWO272"/>
      <c r="IWP272"/>
      <c r="IWQ272"/>
      <c r="IWR272"/>
      <c r="IWS272"/>
      <c r="IWT272"/>
      <c r="IWU272"/>
      <c r="IWV272"/>
      <c r="IWW272"/>
      <c r="IWX272"/>
      <c r="IWY272"/>
      <c r="IWZ272"/>
      <c r="IXA272"/>
      <c r="IXB272"/>
      <c r="IXC272"/>
      <c r="IXD272"/>
      <c r="IXE272"/>
      <c r="IXF272"/>
      <c r="IXG272"/>
      <c r="IXH272"/>
      <c r="IXI272"/>
      <c r="IXJ272"/>
      <c r="IXK272"/>
      <c r="IXL272"/>
      <c r="IXM272"/>
      <c r="IXN272"/>
      <c r="IXO272"/>
      <c r="IXP272"/>
      <c r="IXQ272"/>
      <c r="IXR272"/>
      <c r="IXS272"/>
      <c r="IXT272"/>
      <c r="IXU272"/>
      <c r="IXV272"/>
      <c r="IXW272"/>
      <c r="IXX272"/>
      <c r="IXY272"/>
      <c r="IXZ272"/>
      <c r="IYA272"/>
      <c r="IYB272"/>
      <c r="IYC272"/>
      <c r="IYD272"/>
      <c r="IYE272"/>
      <c r="IYF272"/>
      <c r="IYG272"/>
      <c r="IYH272"/>
      <c r="IYI272"/>
      <c r="IYJ272"/>
      <c r="IYK272"/>
      <c r="IYL272"/>
      <c r="IYM272"/>
      <c r="IYN272"/>
      <c r="IYO272"/>
      <c r="IYP272"/>
      <c r="IYQ272"/>
      <c r="IYR272"/>
      <c r="IYS272"/>
      <c r="IYT272"/>
      <c r="IYU272"/>
      <c r="IYV272"/>
      <c r="IYW272"/>
      <c r="IYX272"/>
      <c r="IYY272"/>
      <c r="IYZ272"/>
      <c r="IZA272"/>
      <c r="IZB272"/>
      <c r="IZC272"/>
      <c r="IZD272"/>
      <c r="IZE272"/>
      <c r="IZF272"/>
      <c r="IZG272"/>
      <c r="IZH272"/>
      <c r="IZI272"/>
      <c r="IZJ272"/>
      <c r="IZK272"/>
      <c r="IZL272"/>
      <c r="IZM272"/>
      <c r="IZN272"/>
      <c r="IZO272"/>
      <c r="IZP272"/>
      <c r="IZQ272"/>
      <c r="IZR272"/>
      <c r="IZS272"/>
      <c r="IZT272"/>
      <c r="IZU272"/>
      <c r="IZV272"/>
      <c r="IZW272"/>
      <c r="IZX272"/>
      <c r="IZY272"/>
      <c r="IZZ272"/>
      <c r="JAA272"/>
      <c r="JAB272"/>
      <c r="JAC272"/>
      <c r="JAD272"/>
      <c r="JAE272"/>
      <c r="JAF272"/>
      <c r="JAG272"/>
      <c r="JAH272"/>
      <c r="JAI272"/>
      <c r="JAJ272"/>
      <c r="JAK272"/>
      <c r="JAL272"/>
      <c r="JAM272"/>
      <c r="JAN272"/>
      <c r="JAO272"/>
      <c r="JAP272"/>
      <c r="JAQ272"/>
      <c r="JAR272"/>
      <c r="JAS272"/>
      <c r="JAT272"/>
      <c r="JAU272"/>
      <c r="JAV272"/>
      <c r="JAW272"/>
      <c r="JAX272"/>
      <c r="JAY272"/>
      <c r="JAZ272"/>
      <c r="JBA272"/>
      <c r="JBB272"/>
      <c r="JBC272"/>
      <c r="JBD272"/>
      <c r="JBE272"/>
      <c r="JBF272"/>
      <c r="JBG272"/>
      <c r="JBH272"/>
      <c r="JBI272"/>
      <c r="JBJ272"/>
      <c r="JBK272"/>
      <c r="JBL272"/>
      <c r="JBM272"/>
      <c r="JBN272"/>
      <c r="JBO272"/>
      <c r="JBP272"/>
      <c r="JBQ272"/>
      <c r="JBR272"/>
      <c r="JBS272"/>
      <c r="JBT272"/>
      <c r="JBU272"/>
      <c r="JBV272"/>
      <c r="JBW272"/>
      <c r="JBX272"/>
      <c r="JBY272"/>
      <c r="JBZ272"/>
      <c r="JCA272"/>
      <c r="JCB272"/>
      <c r="JCC272"/>
      <c r="JCD272"/>
      <c r="JCE272"/>
      <c r="JCF272"/>
      <c r="JCG272"/>
      <c r="JCH272"/>
      <c r="JCI272"/>
      <c r="JCJ272"/>
      <c r="JCK272"/>
      <c r="JCL272"/>
      <c r="JCM272"/>
      <c r="JCN272"/>
      <c r="JCO272"/>
      <c r="JCP272"/>
      <c r="JCQ272"/>
      <c r="JCR272"/>
      <c r="JCS272"/>
      <c r="JCT272"/>
      <c r="JCU272"/>
      <c r="JCV272"/>
      <c r="JCW272"/>
      <c r="JCX272"/>
      <c r="JCY272"/>
      <c r="JCZ272"/>
      <c r="JDA272"/>
      <c r="JDB272"/>
      <c r="JDC272"/>
      <c r="JDD272"/>
      <c r="JDE272"/>
      <c r="JDF272"/>
      <c r="JDG272"/>
      <c r="JDH272"/>
      <c r="JDI272"/>
      <c r="JDJ272"/>
      <c r="JDK272"/>
      <c r="JDL272"/>
      <c r="JDM272"/>
      <c r="JDN272"/>
      <c r="JDO272"/>
      <c r="JDP272"/>
      <c r="JDQ272"/>
      <c r="JDR272"/>
      <c r="JDS272"/>
      <c r="JDT272"/>
      <c r="JDU272"/>
      <c r="JDV272"/>
      <c r="JDW272"/>
      <c r="JDX272"/>
      <c r="JDY272"/>
      <c r="JDZ272"/>
      <c r="JEA272"/>
      <c r="JEB272"/>
      <c r="JEC272"/>
      <c r="JED272"/>
      <c r="JEE272"/>
      <c r="JEF272"/>
      <c r="JEG272"/>
      <c r="JEH272"/>
      <c r="JEI272"/>
      <c r="JEJ272"/>
      <c r="JEK272"/>
      <c r="JEL272"/>
      <c r="JEM272"/>
      <c r="JEN272"/>
      <c r="JEO272"/>
      <c r="JEP272"/>
      <c r="JEQ272"/>
      <c r="JER272"/>
      <c r="JES272"/>
      <c r="JET272"/>
      <c r="JEU272"/>
      <c r="JEV272"/>
      <c r="JEW272"/>
      <c r="JEX272"/>
      <c r="JEY272"/>
      <c r="JEZ272"/>
      <c r="JFA272"/>
      <c r="JFB272"/>
      <c r="JFC272"/>
      <c r="JFD272"/>
      <c r="JFE272"/>
      <c r="JFF272"/>
      <c r="JFG272"/>
      <c r="JFH272"/>
      <c r="JFI272"/>
      <c r="JFJ272"/>
      <c r="JFK272"/>
      <c r="JFL272"/>
      <c r="JFM272"/>
      <c r="JFN272"/>
      <c r="JFO272"/>
      <c r="JFP272"/>
      <c r="JFQ272"/>
      <c r="JFR272"/>
      <c r="JFS272"/>
      <c r="JFT272"/>
      <c r="JFU272"/>
      <c r="JFV272"/>
      <c r="JFW272"/>
      <c r="JFX272"/>
      <c r="JFY272"/>
      <c r="JFZ272"/>
      <c r="JGA272"/>
      <c r="JGB272"/>
      <c r="JGC272"/>
      <c r="JGD272"/>
      <c r="JGE272"/>
      <c r="JGF272"/>
      <c r="JGG272"/>
      <c r="JGH272"/>
      <c r="JGI272"/>
      <c r="JGJ272"/>
      <c r="JGK272"/>
      <c r="JGL272"/>
      <c r="JGM272"/>
      <c r="JGN272"/>
      <c r="JGO272"/>
      <c r="JGP272"/>
      <c r="JGQ272"/>
      <c r="JGR272"/>
      <c r="JGS272"/>
      <c r="JGT272"/>
      <c r="JGU272"/>
      <c r="JGV272"/>
      <c r="JGW272"/>
      <c r="JGX272"/>
      <c r="JGY272"/>
      <c r="JGZ272"/>
      <c r="JHA272"/>
      <c r="JHB272"/>
      <c r="JHC272"/>
      <c r="JHD272"/>
      <c r="JHE272"/>
      <c r="JHF272"/>
      <c r="JHG272"/>
      <c r="JHH272"/>
      <c r="JHI272"/>
      <c r="JHJ272"/>
      <c r="JHK272"/>
      <c r="JHL272"/>
      <c r="JHM272"/>
      <c r="JHN272"/>
      <c r="JHO272"/>
      <c r="JHP272"/>
      <c r="JHQ272"/>
      <c r="JHR272"/>
      <c r="JHS272"/>
      <c r="JHT272"/>
      <c r="JHU272"/>
      <c r="JHV272"/>
      <c r="JHW272"/>
      <c r="JHX272"/>
      <c r="JHY272"/>
      <c r="JHZ272"/>
      <c r="JIA272"/>
      <c r="JIB272"/>
      <c r="JIC272"/>
      <c r="JID272"/>
      <c r="JIE272"/>
      <c r="JIF272"/>
      <c r="JIG272"/>
      <c r="JIH272"/>
      <c r="JII272"/>
      <c r="JIJ272"/>
      <c r="JIK272"/>
      <c r="JIL272"/>
      <c r="JIM272"/>
      <c r="JIN272"/>
      <c r="JIO272"/>
      <c r="JIP272"/>
      <c r="JIQ272"/>
      <c r="JIR272"/>
      <c r="JIS272"/>
      <c r="JIT272"/>
      <c r="JIU272"/>
      <c r="JIV272"/>
      <c r="JIW272"/>
      <c r="JIX272"/>
      <c r="JIY272"/>
      <c r="JIZ272"/>
      <c r="JJA272"/>
      <c r="JJB272"/>
      <c r="JJC272"/>
      <c r="JJD272"/>
      <c r="JJE272"/>
      <c r="JJF272"/>
      <c r="JJG272"/>
      <c r="JJH272"/>
      <c r="JJI272"/>
      <c r="JJJ272"/>
      <c r="JJK272"/>
      <c r="JJL272"/>
      <c r="JJM272"/>
      <c r="JJN272"/>
      <c r="JJO272"/>
      <c r="JJP272"/>
      <c r="JJQ272"/>
      <c r="JJR272"/>
      <c r="JJS272"/>
      <c r="JJT272"/>
      <c r="JJU272"/>
      <c r="JJV272"/>
      <c r="JJW272"/>
      <c r="JJX272"/>
      <c r="JJY272"/>
      <c r="JJZ272"/>
      <c r="JKA272"/>
      <c r="JKB272"/>
      <c r="JKC272"/>
      <c r="JKD272"/>
      <c r="JKE272"/>
      <c r="JKF272"/>
      <c r="JKG272"/>
      <c r="JKH272"/>
      <c r="JKI272"/>
      <c r="JKJ272"/>
      <c r="JKK272"/>
      <c r="JKL272"/>
      <c r="JKM272"/>
      <c r="JKN272"/>
      <c r="JKO272"/>
      <c r="JKP272"/>
      <c r="JKQ272"/>
      <c r="JKR272"/>
      <c r="JKS272"/>
      <c r="JKT272"/>
      <c r="JKU272"/>
      <c r="JKV272"/>
      <c r="JKW272"/>
      <c r="JKX272"/>
      <c r="JKY272"/>
      <c r="JKZ272"/>
      <c r="JLA272"/>
      <c r="JLB272"/>
      <c r="JLC272"/>
      <c r="JLD272"/>
      <c r="JLE272"/>
      <c r="JLF272"/>
      <c r="JLG272"/>
      <c r="JLH272"/>
      <c r="JLI272"/>
      <c r="JLJ272"/>
      <c r="JLK272"/>
      <c r="JLL272"/>
      <c r="JLM272"/>
      <c r="JLN272"/>
      <c r="JLO272"/>
      <c r="JLP272"/>
      <c r="JLQ272"/>
      <c r="JLR272"/>
      <c r="JLS272"/>
      <c r="JLT272"/>
      <c r="JLU272"/>
      <c r="JLV272"/>
      <c r="JLW272"/>
      <c r="JLX272"/>
      <c r="JLY272"/>
      <c r="JLZ272"/>
      <c r="JMA272"/>
      <c r="JMB272"/>
      <c r="JMC272"/>
      <c r="JMD272"/>
      <c r="JME272"/>
      <c r="JMF272"/>
      <c r="JMG272"/>
      <c r="JMH272"/>
      <c r="JMI272"/>
      <c r="JMJ272"/>
      <c r="JMK272"/>
      <c r="JML272"/>
      <c r="JMM272"/>
      <c r="JMN272"/>
      <c r="JMO272"/>
      <c r="JMP272"/>
      <c r="JMQ272"/>
      <c r="JMR272"/>
      <c r="JMS272"/>
      <c r="JMT272"/>
      <c r="JMU272"/>
      <c r="JMV272"/>
      <c r="JMW272"/>
      <c r="JMX272"/>
      <c r="JMY272"/>
      <c r="JMZ272"/>
      <c r="JNA272"/>
      <c r="JNB272"/>
      <c r="JNC272"/>
      <c r="JND272"/>
      <c r="JNE272"/>
      <c r="JNF272"/>
      <c r="JNG272"/>
      <c r="JNH272"/>
      <c r="JNI272"/>
      <c r="JNJ272"/>
      <c r="JNK272"/>
      <c r="JNL272"/>
      <c r="JNM272"/>
      <c r="JNN272"/>
      <c r="JNO272"/>
      <c r="JNP272"/>
      <c r="JNQ272"/>
      <c r="JNR272"/>
      <c r="JNS272"/>
      <c r="JNT272"/>
      <c r="JNU272"/>
      <c r="JNV272"/>
      <c r="JNW272"/>
      <c r="JNX272"/>
      <c r="JNY272"/>
      <c r="JNZ272"/>
      <c r="JOA272"/>
      <c r="JOB272"/>
      <c r="JOC272"/>
      <c r="JOD272"/>
      <c r="JOE272"/>
      <c r="JOF272"/>
      <c r="JOG272"/>
      <c r="JOH272"/>
      <c r="JOI272"/>
      <c r="JOJ272"/>
      <c r="JOK272"/>
      <c r="JOL272"/>
      <c r="JOM272"/>
      <c r="JON272"/>
      <c r="JOO272"/>
      <c r="JOP272"/>
      <c r="JOQ272"/>
      <c r="JOR272"/>
      <c r="JOS272"/>
      <c r="JOT272"/>
      <c r="JOU272"/>
      <c r="JOV272"/>
      <c r="JOW272"/>
      <c r="JOX272"/>
      <c r="JOY272"/>
      <c r="JOZ272"/>
      <c r="JPA272"/>
      <c r="JPB272"/>
      <c r="JPC272"/>
      <c r="JPD272"/>
      <c r="JPE272"/>
      <c r="JPF272"/>
      <c r="JPG272"/>
      <c r="JPH272"/>
      <c r="JPI272"/>
      <c r="JPJ272"/>
      <c r="JPK272"/>
      <c r="JPL272"/>
      <c r="JPM272"/>
      <c r="JPN272"/>
      <c r="JPO272"/>
      <c r="JPP272"/>
      <c r="JPQ272"/>
      <c r="JPR272"/>
      <c r="JPS272"/>
      <c r="JPT272"/>
      <c r="JPU272"/>
      <c r="JPV272"/>
      <c r="JPW272"/>
      <c r="JPX272"/>
      <c r="JPY272"/>
      <c r="JPZ272"/>
      <c r="JQA272"/>
      <c r="JQB272"/>
      <c r="JQC272"/>
      <c r="JQD272"/>
      <c r="JQE272"/>
      <c r="JQF272"/>
      <c r="JQG272"/>
      <c r="JQH272"/>
      <c r="JQI272"/>
      <c r="JQJ272"/>
      <c r="JQK272"/>
      <c r="JQL272"/>
      <c r="JQM272"/>
      <c r="JQN272"/>
      <c r="JQO272"/>
      <c r="JQP272"/>
      <c r="JQQ272"/>
      <c r="JQR272"/>
      <c r="JQS272"/>
      <c r="JQT272"/>
      <c r="JQU272"/>
      <c r="JQV272"/>
      <c r="JQW272"/>
      <c r="JQX272"/>
      <c r="JQY272"/>
      <c r="JQZ272"/>
      <c r="JRA272"/>
      <c r="JRB272"/>
      <c r="JRC272"/>
      <c r="JRD272"/>
      <c r="JRE272"/>
      <c r="JRF272"/>
      <c r="JRG272"/>
      <c r="JRH272"/>
      <c r="JRI272"/>
      <c r="JRJ272"/>
      <c r="JRK272"/>
      <c r="JRL272"/>
      <c r="JRM272"/>
      <c r="JRN272"/>
      <c r="JRO272"/>
      <c r="JRP272"/>
      <c r="JRQ272"/>
      <c r="JRR272"/>
      <c r="JRS272"/>
      <c r="JRT272"/>
      <c r="JRU272"/>
      <c r="JRV272"/>
      <c r="JRW272"/>
      <c r="JRX272"/>
      <c r="JRY272"/>
      <c r="JRZ272"/>
      <c r="JSA272"/>
      <c r="JSB272"/>
      <c r="JSC272"/>
      <c r="JSD272"/>
      <c r="JSE272"/>
      <c r="JSF272"/>
      <c r="JSG272"/>
      <c r="JSH272"/>
      <c r="JSI272"/>
      <c r="JSJ272"/>
      <c r="JSK272"/>
      <c r="JSL272"/>
      <c r="JSM272"/>
      <c r="JSN272"/>
      <c r="JSO272"/>
      <c r="JSP272"/>
      <c r="JSQ272"/>
      <c r="JSR272"/>
      <c r="JSS272"/>
      <c r="JST272"/>
      <c r="JSU272"/>
      <c r="JSV272"/>
      <c r="JSW272"/>
      <c r="JSX272"/>
      <c r="JSY272"/>
      <c r="JSZ272"/>
      <c r="JTA272"/>
      <c r="JTB272"/>
      <c r="JTC272"/>
      <c r="JTD272"/>
      <c r="JTE272"/>
      <c r="JTF272"/>
      <c r="JTG272"/>
      <c r="JTH272"/>
      <c r="JTI272"/>
      <c r="JTJ272"/>
      <c r="JTK272"/>
      <c r="JTL272"/>
      <c r="JTM272"/>
      <c r="JTN272"/>
      <c r="JTO272"/>
      <c r="JTP272"/>
      <c r="JTQ272"/>
      <c r="JTR272"/>
      <c r="JTS272"/>
      <c r="JTT272"/>
      <c r="JTU272"/>
      <c r="JTV272"/>
      <c r="JTW272"/>
      <c r="JTX272"/>
      <c r="JTY272"/>
      <c r="JTZ272"/>
      <c r="JUA272"/>
      <c r="JUB272"/>
      <c r="JUC272"/>
      <c r="JUD272"/>
      <c r="JUE272"/>
      <c r="JUF272"/>
      <c r="JUG272"/>
      <c r="JUH272"/>
      <c r="JUI272"/>
      <c r="JUJ272"/>
      <c r="JUK272"/>
      <c r="JUL272"/>
      <c r="JUM272"/>
      <c r="JUN272"/>
      <c r="JUO272"/>
      <c r="JUP272"/>
      <c r="JUQ272"/>
      <c r="JUR272"/>
      <c r="JUS272"/>
      <c r="JUT272"/>
      <c r="JUU272"/>
      <c r="JUV272"/>
      <c r="JUW272"/>
      <c r="JUX272"/>
      <c r="JUY272"/>
      <c r="JUZ272"/>
      <c r="JVA272"/>
      <c r="JVB272"/>
      <c r="JVC272"/>
      <c r="JVD272"/>
      <c r="JVE272"/>
      <c r="JVF272"/>
      <c r="JVG272"/>
      <c r="JVH272"/>
      <c r="JVI272"/>
      <c r="JVJ272"/>
      <c r="JVK272"/>
      <c r="JVL272"/>
      <c r="JVM272"/>
      <c r="JVN272"/>
      <c r="JVO272"/>
      <c r="JVP272"/>
      <c r="JVQ272"/>
      <c r="JVR272"/>
      <c r="JVS272"/>
      <c r="JVT272"/>
      <c r="JVU272"/>
      <c r="JVV272"/>
      <c r="JVW272"/>
      <c r="JVX272"/>
      <c r="JVY272"/>
      <c r="JVZ272"/>
      <c r="JWA272"/>
      <c r="JWB272"/>
      <c r="JWC272"/>
      <c r="JWD272"/>
      <c r="JWE272"/>
      <c r="JWF272"/>
      <c r="JWG272"/>
      <c r="JWH272"/>
      <c r="JWI272"/>
      <c r="JWJ272"/>
      <c r="JWK272"/>
      <c r="JWL272"/>
      <c r="JWM272"/>
      <c r="JWN272"/>
      <c r="JWO272"/>
      <c r="JWP272"/>
      <c r="JWQ272"/>
      <c r="JWR272"/>
      <c r="JWS272"/>
      <c r="JWT272"/>
      <c r="JWU272"/>
      <c r="JWV272"/>
      <c r="JWW272"/>
      <c r="JWX272"/>
      <c r="JWY272"/>
      <c r="JWZ272"/>
      <c r="JXA272"/>
      <c r="JXB272"/>
      <c r="JXC272"/>
      <c r="JXD272"/>
      <c r="JXE272"/>
      <c r="JXF272"/>
      <c r="JXG272"/>
      <c r="JXH272"/>
      <c r="JXI272"/>
      <c r="JXJ272"/>
      <c r="JXK272"/>
      <c r="JXL272"/>
      <c r="JXM272"/>
      <c r="JXN272"/>
      <c r="JXO272"/>
      <c r="JXP272"/>
      <c r="JXQ272"/>
      <c r="JXR272"/>
      <c r="JXS272"/>
      <c r="JXT272"/>
      <c r="JXU272"/>
      <c r="JXV272"/>
      <c r="JXW272"/>
      <c r="JXX272"/>
      <c r="JXY272"/>
      <c r="JXZ272"/>
      <c r="JYA272"/>
      <c r="JYB272"/>
      <c r="JYC272"/>
      <c r="JYD272"/>
      <c r="JYE272"/>
      <c r="JYF272"/>
      <c r="JYG272"/>
      <c r="JYH272"/>
      <c r="JYI272"/>
      <c r="JYJ272"/>
      <c r="JYK272"/>
      <c r="JYL272"/>
      <c r="JYM272"/>
      <c r="JYN272"/>
      <c r="JYO272"/>
      <c r="JYP272"/>
      <c r="JYQ272"/>
      <c r="JYR272"/>
      <c r="JYS272"/>
      <c r="JYT272"/>
      <c r="JYU272"/>
      <c r="JYV272"/>
      <c r="JYW272"/>
      <c r="JYX272"/>
      <c r="JYY272"/>
      <c r="JYZ272"/>
      <c r="JZA272"/>
      <c r="JZB272"/>
      <c r="JZC272"/>
      <c r="JZD272"/>
      <c r="JZE272"/>
      <c r="JZF272"/>
      <c r="JZG272"/>
      <c r="JZH272"/>
      <c r="JZI272"/>
      <c r="JZJ272"/>
      <c r="JZK272"/>
      <c r="JZL272"/>
      <c r="JZM272"/>
      <c r="JZN272"/>
      <c r="JZO272"/>
      <c r="JZP272"/>
      <c r="JZQ272"/>
      <c r="JZR272"/>
      <c r="JZS272"/>
      <c r="JZT272"/>
      <c r="JZU272"/>
      <c r="JZV272"/>
      <c r="JZW272"/>
      <c r="JZX272"/>
      <c r="JZY272"/>
      <c r="JZZ272"/>
      <c r="KAA272"/>
      <c r="KAB272"/>
      <c r="KAC272"/>
      <c r="KAD272"/>
      <c r="KAE272"/>
      <c r="KAF272"/>
      <c r="KAG272"/>
      <c r="KAH272"/>
      <c r="KAI272"/>
      <c r="KAJ272"/>
      <c r="KAK272"/>
      <c r="KAL272"/>
      <c r="KAM272"/>
      <c r="KAN272"/>
      <c r="KAO272"/>
      <c r="KAP272"/>
      <c r="KAQ272"/>
      <c r="KAR272"/>
      <c r="KAS272"/>
      <c r="KAT272"/>
      <c r="KAU272"/>
      <c r="KAV272"/>
      <c r="KAW272"/>
      <c r="KAX272"/>
      <c r="KAY272"/>
      <c r="KAZ272"/>
      <c r="KBA272"/>
      <c r="KBB272"/>
      <c r="KBC272"/>
      <c r="KBD272"/>
      <c r="KBE272"/>
      <c r="KBF272"/>
      <c r="KBG272"/>
      <c r="KBH272"/>
      <c r="KBI272"/>
      <c r="KBJ272"/>
      <c r="KBK272"/>
      <c r="KBL272"/>
      <c r="KBM272"/>
      <c r="KBN272"/>
      <c r="KBO272"/>
      <c r="KBP272"/>
      <c r="KBQ272"/>
      <c r="KBR272"/>
      <c r="KBS272"/>
      <c r="KBT272"/>
      <c r="KBU272"/>
      <c r="KBV272"/>
      <c r="KBW272"/>
      <c r="KBX272"/>
      <c r="KBY272"/>
      <c r="KBZ272"/>
      <c r="KCA272"/>
      <c r="KCB272"/>
      <c r="KCC272"/>
      <c r="KCD272"/>
      <c r="KCE272"/>
      <c r="KCF272"/>
      <c r="KCG272"/>
      <c r="KCH272"/>
      <c r="KCI272"/>
      <c r="KCJ272"/>
      <c r="KCK272"/>
      <c r="KCL272"/>
      <c r="KCM272"/>
      <c r="KCN272"/>
      <c r="KCO272"/>
      <c r="KCP272"/>
      <c r="KCQ272"/>
      <c r="KCR272"/>
      <c r="KCS272"/>
      <c r="KCT272"/>
      <c r="KCU272"/>
      <c r="KCV272"/>
      <c r="KCW272"/>
      <c r="KCX272"/>
      <c r="KCY272"/>
      <c r="KCZ272"/>
      <c r="KDA272"/>
      <c r="KDB272"/>
      <c r="KDC272"/>
      <c r="KDD272"/>
      <c r="KDE272"/>
      <c r="KDF272"/>
      <c r="KDG272"/>
      <c r="KDH272"/>
      <c r="KDI272"/>
      <c r="KDJ272"/>
      <c r="KDK272"/>
      <c r="KDL272"/>
      <c r="KDM272"/>
      <c r="KDN272"/>
      <c r="KDO272"/>
      <c r="KDP272"/>
      <c r="KDQ272"/>
      <c r="KDR272"/>
      <c r="KDS272"/>
      <c r="KDT272"/>
      <c r="KDU272"/>
      <c r="KDV272"/>
      <c r="KDW272"/>
      <c r="KDX272"/>
      <c r="KDY272"/>
      <c r="KDZ272"/>
      <c r="KEA272"/>
      <c r="KEB272"/>
      <c r="KEC272"/>
      <c r="KED272"/>
      <c r="KEE272"/>
      <c r="KEF272"/>
      <c r="KEG272"/>
      <c r="KEH272"/>
      <c r="KEI272"/>
      <c r="KEJ272"/>
      <c r="KEK272"/>
      <c r="KEL272"/>
      <c r="KEM272"/>
      <c r="KEN272"/>
      <c r="KEO272"/>
      <c r="KEP272"/>
      <c r="KEQ272"/>
      <c r="KER272"/>
      <c r="KES272"/>
      <c r="KET272"/>
      <c r="KEU272"/>
      <c r="KEV272"/>
      <c r="KEW272"/>
      <c r="KEX272"/>
      <c r="KEY272"/>
      <c r="KEZ272"/>
      <c r="KFA272"/>
      <c r="KFB272"/>
      <c r="KFC272"/>
      <c r="KFD272"/>
      <c r="KFE272"/>
      <c r="KFF272"/>
      <c r="KFG272"/>
      <c r="KFH272"/>
      <c r="KFI272"/>
      <c r="KFJ272"/>
      <c r="KFK272"/>
      <c r="KFL272"/>
      <c r="KFM272"/>
      <c r="KFN272"/>
      <c r="KFO272"/>
      <c r="KFP272"/>
      <c r="KFQ272"/>
      <c r="KFR272"/>
      <c r="KFS272"/>
      <c r="KFT272"/>
      <c r="KFU272"/>
      <c r="KFV272"/>
      <c r="KFW272"/>
      <c r="KFX272"/>
      <c r="KFY272"/>
      <c r="KFZ272"/>
      <c r="KGA272"/>
      <c r="KGB272"/>
      <c r="KGC272"/>
      <c r="KGD272"/>
      <c r="KGE272"/>
      <c r="KGF272"/>
      <c r="KGG272"/>
      <c r="KGH272"/>
      <c r="KGI272"/>
      <c r="KGJ272"/>
      <c r="KGK272"/>
      <c r="KGL272"/>
      <c r="KGM272"/>
      <c r="KGN272"/>
      <c r="KGO272"/>
      <c r="KGP272"/>
      <c r="KGQ272"/>
      <c r="KGR272"/>
      <c r="KGS272"/>
      <c r="KGT272"/>
      <c r="KGU272"/>
      <c r="KGV272"/>
      <c r="KGW272"/>
      <c r="KGX272"/>
      <c r="KGY272"/>
      <c r="KGZ272"/>
      <c r="KHA272"/>
      <c r="KHB272"/>
      <c r="KHC272"/>
      <c r="KHD272"/>
      <c r="KHE272"/>
      <c r="KHF272"/>
      <c r="KHG272"/>
      <c r="KHH272"/>
      <c r="KHI272"/>
      <c r="KHJ272"/>
      <c r="KHK272"/>
      <c r="KHL272"/>
      <c r="KHM272"/>
      <c r="KHN272"/>
      <c r="KHO272"/>
      <c r="KHP272"/>
      <c r="KHQ272"/>
      <c r="KHR272"/>
      <c r="KHS272"/>
      <c r="KHT272"/>
      <c r="KHU272"/>
      <c r="KHV272"/>
      <c r="KHW272"/>
      <c r="KHX272"/>
      <c r="KHY272"/>
      <c r="KHZ272"/>
      <c r="KIA272"/>
      <c r="KIB272"/>
      <c r="KIC272"/>
      <c r="KID272"/>
      <c r="KIE272"/>
      <c r="KIF272"/>
      <c r="KIG272"/>
      <c r="KIH272"/>
      <c r="KII272"/>
      <c r="KIJ272"/>
      <c r="KIK272"/>
      <c r="KIL272"/>
      <c r="KIM272"/>
      <c r="KIN272"/>
      <c r="KIO272"/>
      <c r="KIP272"/>
      <c r="KIQ272"/>
      <c r="KIR272"/>
      <c r="KIS272"/>
      <c r="KIT272"/>
      <c r="KIU272"/>
      <c r="KIV272"/>
      <c r="KIW272"/>
      <c r="KIX272"/>
      <c r="KIY272"/>
      <c r="KIZ272"/>
      <c r="KJA272"/>
      <c r="KJB272"/>
      <c r="KJC272"/>
      <c r="KJD272"/>
      <c r="KJE272"/>
      <c r="KJF272"/>
      <c r="KJG272"/>
      <c r="KJH272"/>
      <c r="KJI272"/>
      <c r="KJJ272"/>
      <c r="KJK272"/>
      <c r="KJL272"/>
      <c r="KJM272"/>
      <c r="KJN272"/>
      <c r="KJO272"/>
      <c r="KJP272"/>
      <c r="KJQ272"/>
      <c r="KJR272"/>
      <c r="KJS272"/>
      <c r="KJT272"/>
      <c r="KJU272"/>
      <c r="KJV272"/>
      <c r="KJW272"/>
      <c r="KJX272"/>
      <c r="KJY272"/>
      <c r="KJZ272"/>
      <c r="KKA272"/>
      <c r="KKB272"/>
      <c r="KKC272"/>
      <c r="KKD272"/>
      <c r="KKE272"/>
      <c r="KKF272"/>
      <c r="KKG272"/>
      <c r="KKH272"/>
      <c r="KKI272"/>
      <c r="KKJ272"/>
      <c r="KKK272"/>
      <c r="KKL272"/>
      <c r="KKM272"/>
      <c r="KKN272"/>
      <c r="KKO272"/>
      <c r="KKP272"/>
      <c r="KKQ272"/>
      <c r="KKR272"/>
      <c r="KKS272"/>
      <c r="KKT272"/>
      <c r="KKU272"/>
      <c r="KKV272"/>
      <c r="KKW272"/>
      <c r="KKX272"/>
      <c r="KKY272"/>
      <c r="KKZ272"/>
      <c r="KLA272"/>
      <c r="KLB272"/>
      <c r="KLC272"/>
      <c r="KLD272"/>
      <c r="KLE272"/>
      <c r="KLF272"/>
      <c r="KLG272"/>
      <c r="KLH272"/>
      <c r="KLI272"/>
      <c r="KLJ272"/>
      <c r="KLK272"/>
      <c r="KLL272"/>
      <c r="KLM272"/>
      <c r="KLN272"/>
      <c r="KLO272"/>
      <c r="KLP272"/>
      <c r="KLQ272"/>
      <c r="KLR272"/>
      <c r="KLS272"/>
      <c r="KLT272"/>
      <c r="KLU272"/>
      <c r="KLV272"/>
      <c r="KLW272"/>
      <c r="KLX272"/>
      <c r="KLY272"/>
      <c r="KLZ272"/>
      <c r="KMA272"/>
      <c r="KMB272"/>
      <c r="KMC272"/>
      <c r="KMD272"/>
      <c r="KME272"/>
      <c r="KMF272"/>
      <c r="KMG272"/>
      <c r="KMH272"/>
      <c r="KMI272"/>
      <c r="KMJ272"/>
      <c r="KMK272"/>
      <c r="KML272"/>
      <c r="KMM272"/>
      <c r="KMN272"/>
      <c r="KMO272"/>
      <c r="KMP272"/>
      <c r="KMQ272"/>
      <c r="KMR272"/>
      <c r="KMS272"/>
      <c r="KMT272"/>
      <c r="KMU272"/>
      <c r="KMV272"/>
      <c r="KMW272"/>
      <c r="KMX272"/>
      <c r="KMY272"/>
      <c r="KMZ272"/>
      <c r="KNA272"/>
      <c r="KNB272"/>
      <c r="KNC272"/>
      <c r="KND272"/>
      <c r="KNE272"/>
      <c r="KNF272"/>
      <c r="KNG272"/>
      <c r="KNH272"/>
      <c r="KNI272"/>
      <c r="KNJ272"/>
      <c r="KNK272"/>
      <c r="KNL272"/>
      <c r="KNM272"/>
      <c r="KNN272"/>
      <c r="KNO272"/>
      <c r="KNP272"/>
      <c r="KNQ272"/>
      <c r="KNR272"/>
      <c r="KNS272"/>
      <c r="KNT272"/>
      <c r="KNU272"/>
      <c r="KNV272"/>
      <c r="KNW272"/>
      <c r="KNX272"/>
      <c r="KNY272"/>
      <c r="KNZ272"/>
      <c r="KOA272"/>
      <c r="KOB272"/>
      <c r="KOC272"/>
      <c r="KOD272"/>
      <c r="KOE272"/>
      <c r="KOF272"/>
      <c r="KOG272"/>
      <c r="KOH272"/>
      <c r="KOI272"/>
      <c r="KOJ272"/>
      <c r="KOK272"/>
      <c r="KOL272"/>
      <c r="KOM272"/>
      <c r="KON272"/>
      <c r="KOO272"/>
      <c r="KOP272"/>
      <c r="KOQ272"/>
      <c r="KOR272"/>
      <c r="KOS272"/>
      <c r="KOT272"/>
      <c r="KOU272"/>
      <c r="KOV272"/>
      <c r="KOW272"/>
      <c r="KOX272"/>
      <c r="KOY272"/>
      <c r="KOZ272"/>
      <c r="KPA272"/>
      <c r="KPB272"/>
      <c r="KPC272"/>
      <c r="KPD272"/>
      <c r="KPE272"/>
      <c r="KPF272"/>
      <c r="KPG272"/>
      <c r="KPH272"/>
      <c r="KPI272"/>
      <c r="KPJ272"/>
      <c r="KPK272"/>
      <c r="KPL272"/>
      <c r="KPM272"/>
      <c r="KPN272"/>
      <c r="KPO272"/>
      <c r="KPP272"/>
      <c r="KPQ272"/>
      <c r="KPR272"/>
      <c r="KPS272"/>
      <c r="KPT272"/>
      <c r="KPU272"/>
      <c r="KPV272"/>
      <c r="KPW272"/>
      <c r="KPX272"/>
      <c r="KPY272"/>
      <c r="KPZ272"/>
      <c r="KQA272"/>
      <c r="KQB272"/>
      <c r="KQC272"/>
      <c r="KQD272"/>
      <c r="KQE272"/>
      <c r="KQF272"/>
      <c r="KQG272"/>
      <c r="KQH272"/>
      <c r="KQI272"/>
      <c r="KQJ272"/>
      <c r="KQK272"/>
      <c r="KQL272"/>
      <c r="KQM272"/>
      <c r="KQN272"/>
      <c r="KQO272"/>
      <c r="KQP272"/>
      <c r="KQQ272"/>
      <c r="KQR272"/>
      <c r="KQS272"/>
      <c r="KQT272"/>
      <c r="KQU272"/>
      <c r="KQV272"/>
      <c r="KQW272"/>
      <c r="KQX272"/>
      <c r="KQY272"/>
      <c r="KQZ272"/>
      <c r="KRA272"/>
      <c r="KRB272"/>
      <c r="KRC272"/>
      <c r="KRD272"/>
      <c r="KRE272"/>
      <c r="KRF272"/>
      <c r="KRG272"/>
      <c r="KRH272"/>
      <c r="KRI272"/>
      <c r="KRJ272"/>
      <c r="KRK272"/>
      <c r="KRL272"/>
      <c r="KRM272"/>
      <c r="KRN272"/>
      <c r="KRO272"/>
      <c r="KRP272"/>
      <c r="KRQ272"/>
      <c r="KRR272"/>
      <c r="KRS272"/>
      <c r="KRT272"/>
      <c r="KRU272"/>
      <c r="KRV272"/>
      <c r="KRW272"/>
      <c r="KRX272"/>
      <c r="KRY272"/>
      <c r="KRZ272"/>
      <c r="KSA272"/>
      <c r="KSB272"/>
      <c r="KSC272"/>
      <c r="KSD272"/>
      <c r="KSE272"/>
      <c r="KSF272"/>
      <c r="KSG272"/>
      <c r="KSH272"/>
      <c r="KSI272"/>
      <c r="KSJ272"/>
      <c r="KSK272"/>
      <c r="KSL272"/>
      <c r="KSM272"/>
      <c r="KSN272"/>
      <c r="KSO272"/>
      <c r="KSP272"/>
      <c r="KSQ272"/>
      <c r="KSR272"/>
      <c r="KSS272"/>
      <c r="KST272"/>
      <c r="KSU272"/>
      <c r="KSV272"/>
      <c r="KSW272"/>
      <c r="KSX272"/>
      <c r="KSY272"/>
      <c r="KSZ272"/>
      <c r="KTA272"/>
      <c r="KTB272"/>
      <c r="KTC272"/>
      <c r="KTD272"/>
      <c r="KTE272"/>
      <c r="KTF272"/>
      <c r="KTG272"/>
      <c r="KTH272"/>
      <c r="KTI272"/>
      <c r="KTJ272"/>
      <c r="KTK272"/>
      <c r="KTL272"/>
      <c r="KTM272"/>
      <c r="KTN272"/>
      <c r="KTO272"/>
      <c r="KTP272"/>
      <c r="KTQ272"/>
      <c r="KTR272"/>
      <c r="KTS272"/>
      <c r="KTT272"/>
      <c r="KTU272"/>
      <c r="KTV272"/>
      <c r="KTW272"/>
      <c r="KTX272"/>
      <c r="KTY272"/>
      <c r="KTZ272"/>
      <c r="KUA272"/>
      <c r="KUB272"/>
      <c r="KUC272"/>
      <c r="KUD272"/>
      <c r="KUE272"/>
      <c r="KUF272"/>
      <c r="KUG272"/>
      <c r="KUH272"/>
      <c r="KUI272"/>
      <c r="KUJ272"/>
      <c r="KUK272"/>
      <c r="KUL272"/>
      <c r="KUM272"/>
      <c r="KUN272"/>
      <c r="KUO272"/>
      <c r="KUP272"/>
      <c r="KUQ272"/>
      <c r="KUR272"/>
      <c r="KUS272"/>
      <c r="KUT272"/>
      <c r="KUU272"/>
      <c r="KUV272"/>
      <c r="KUW272"/>
      <c r="KUX272"/>
      <c r="KUY272"/>
      <c r="KUZ272"/>
      <c r="KVA272"/>
      <c r="KVB272"/>
      <c r="KVC272"/>
      <c r="KVD272"/>
      <c r="KVE272"/>
      <c r="KVF272"/>
      <c r="KVG272"/>
      <c r="KVH272"/>
      <c r="KVI272"/>
      <c r="KVJ272"/>
      <c r="KVK272"/>
      <c r="KVL272"/>
      <c r="KVM272"/>
      <c r="KVN272"/>
      <c r="KVO272"/>
      <c r="KVP272"/>
      <c r="KVQ272"/>
      <c r="KVR272"/>
      <c r="KVS272"/>
      <c r="KVT272"/>
      <c r="KVU272"/>
      <c r="KVV272"/>
      <c r="KVW272"/>
      <c r="KVX272"/>
      <c r="KVY272"/>
      <c r="KVZ272"/>
      <c r="KWA272"/>
      <c r="KWB272"/>
      <c r="KWC272"/>
      <c r="KWD272"/>
      <c r="KWE272"/>
      <c r="KWF272"/>
      <c r="KWG272"/>
      <c r="KWH272"/>
      <c r="KWI272"/>
      <c r="KWJ272"/>
      <c r="KWK272"/>
      <c r="KWL272"/>
      <c r="KWM272"/>
      <c r="KWN272"/>
      <c r="KWO272"/>
      <c r="KWP272"/>
      <c r="KWQ272"/>
      <c r="KWR272"/>
      <c r="KWS272"/>
      <c r="KWT272"/>
      <c r="KWU272"/>
      <c r="KWV272"/>
      <c r="KWW272"/>
      <c r="KWX272"/>
      <c r="KWY272"/>
      <c r="KWZ272"/>
      <c r="KXA272"/>
      <c r="KXB272"/>
      <c r="KXC272"/>
      <c r="KXD272"/>
      <c r="KXE272"/>
      <c r="KXF272"/>
      <c r="KXG272"/>
      <c r="KXH272"/>
      <c r="KXI272"/>
      <c r="KXJ272"/>
      <c r="KXK272"/>
      <c r="KXL272"/>
      <c r="KXM272"/>
      <c r="KXN272"/>
      <c r="KXO272"/>
      <c r="KXP272"/>
      <c r="KXQ272"/>
      <c r="KXR272"/>
      <c r="KXS272"/>
      <c r="KXT272"/>
      <c r="KXU272"/>
      <c r="KXV272"/>
      <c r="KXW272"/>
      <c r="KXX272"/>
      <c r="KXY272"/>
      <c r="KXZ272"/>
      <c r="KYA272"/>
      <c r="KYB272"/>
      <c r="KYC272"/>
      <c r="KYD272"/>
      <c r="KYE272"/>
      <c r="KYF272"/>
      <c r="KYG272"/>
      <c r="KYH272"/>
      <c r="KYI272"/>
      <c r="KYJ272"/>
      <c r="KYK272"/>
      <c r="KYL272"/>
      <c r="KYM272"/>
      <c r="KYN272"/>
      <c r="KYO272"/>
      <c r="KYP272"/>
      <c r="KYQ272"/>
      <c r="KYR272"/>
      <c r="KYS272"/>
      <c r="KYT272"/>
      <c r="KYU272"/>
      <c r="KYV272"/>
      <c r="KYW272"/>
      <c r="KYX272"/>
      <c r="KYY272"/>
      <c r="KYZ272"/>
      <c r="KZA272"/>
      <c r="KZB272"/>
      <c r="KZC272"/>
      <c r="KZD272"/>
      <c r="KZE272"/>
      <c r="KZF272"/>
      <c r="KZG272"/>
      <c r="KZH272"/>
      <c r="KZI272"/>
      <c r="KZJ272"/>
      <c r="KZK272"/>
      <c r="KZL272"/>
      <c r="KZM272"/>
      <c r="KZN272"/>
      <c r="KZO272"/>
      <c r="KZP272"/>
      <c r="KZQ272"/>
      <c r="KZR272"/>
      <c r="KZS272"/>
      <c r="KZT272"/>
      <c r="KZU272"/>
      <c r="KZV272"/>
      <c r="KZW272"/>
      <c r="KZX272"/>
      <c r="KZY272"/>
      <c r="KZZ272"/>
      <c r="LAA272"/>
      <c r="LAB272"/>
      <c r="LAC272"/>
      <c r="LAD272"/>
      <c r="LAE272"/>
      <c r="LAF272"/>
      <c r="LAG272"/>
      <c r="LAH272"/>
      <c r="LAI272"/>
      <c r="LAJ272"/>
      <c r="LAK272"/>
      <c r="LAL272"/>
      <c r="LAM272"/>
      <c r="LAN272"/>
      <c r="LAO272"/>
      <c r="LAP272"/>
      <c r="LAQ272"/>
      <c r="LAR272"/>
      <c r="LAS272"/>
      <c r="LAT272"/>
      <c r="LAU272"/>
      <c r="LAV272"/>
      <c r="LAW272"/>
      <c r="LAX272"/>
      <c r="LAY272"/>
      <c r="LAZ272"/>
      <c r="LBA272"/>
      <c r="LBB272"/>
      <c r="LBC272"/>
      <c r="LBD272"/>
      <c r="LBE272"/>
      <c r="LBF272"/>
      <c r="LBG272"/>
      <c r="LBH272"/>
      <c r="LBI272"/>
      <c r="LBJ272"/>
      <c r="LBK272"/>
      <c r="LBL272"/>
      <c r="LBM272"/>
      <c r="LBN272"/>
      <c r="LBO272"/>
      <c r="LBP272"/>
      <c r="LBQ272"/>
      <c r="LBR272"/>
      <c r="LBS272"/>
      <c r="LBT272"/>
      <c r="LBU272"/>
      <c r="LBV272"/>
      <c r="LBW272"/>
      <c r="LBX272"/>
      <c r="LBY272"/>
      <c r="LBZ272"/>
      <c r="LCA272"/>
      <c r="LCB272"/>
      <c r="LCC272"/>
      <c r="LCD272"/>
      <c r="LCE272"/>
      <c r="LCF272"/>
      <c r="LCG272"/>
      <c r="LCH272"/>
      <c r="LCI272"/>
      <c r="LCJ272"/>
      <c r="LCK272"/>
      <c r="LCL272"/>
      <c r="LCM272"/>
      <c r="LCN272"/>
      <c r="LCO272"/>
      <c r="LCP272"/>
      <c r="LCQ272"/>
      <c r="LCR272"/>
      <c r="LCS272"/>
      <c r="LCT272"/>
      <c r="LCU272"/>
      <c r="LCV272"/>
      <c r="LCW272"/>
      <c r="LCX272"/>
      <c r="LCY272"/>
      <c r="LCZ272"/>
      <c r="LDA272"/>
      <c r="LDB272"/>
      <c r="LDC272"/>
      <c r="LDD272"/>
      <c r="LDE272"/>
      <c r="LDF272"/>
      <c r="LDG272"/>
      <c r="LDH272"/>
      <c r="LDI272"/>
      <c r="LDJ272"/>
      <c r="LDK272"/>
      <c r="LDL272"/>
      <c r="LDM272"/>
      <c r="LDN272"/>
      <c r="LDO272"/>
      <c r="LDP272"/>
      <c r="LDQ272"/>
      <c r="LDR272"/>
      <c r="LDS272"/>
      <c r="LDT272"/>
      <c r="LDU272"/>
      <c r="LDV272"/>
      <c r="LDW272"/>
      <c r="LDX272"/>
      <c r="LDY272"/>
      <c r="LDZ272"/>
      <c r="LEA272"/>
      <c r="LEB272"/>
      <c r="LEC272"/>
      <c r="LED272"/>
      <c r="LEE272"/>
      <c r="LEF272"/>
      <c r="LEG272"/>
      <c r="LEH272"/>
      <c r="LEI272"/>
      <c r="LEJ272"/>
      <c r="LEK272"/>
      <c r="LEL272"/>
      <c r="LEM272"/>
      <c r="LEN272"/>
      <c r="LEO272"/>
      <c r="LEP272"/>
      <c r="LEQ272"/>
      <c r="LER272"/>
      <c r="LES272"/>
      <c r="LET272"/>
      <c r="LEU272"/>
      <c r="LEV272"/>
      <c r="LEW272"/>
      <c r="LEX272"/>
      <c r="LEY272"/>
      <c r="LEZ272"/>
      <c r="LFA272"/>
      <c r="LFB272"/>
      <c r="LFC272"/>
      <c r="LFD272"/>
      <c r="LFE272"/>
      <c r="LFF272"/>
      <c r="LFG272"/>
      <c r="LFH272"/>
      <c r="LFI272"/>
      <c r="LFJ272"/>
      <c r="LFK272"/>
      <c r="LFL272"/>
      <c r="LFM272"/>
      <c r="LFN272"/>
      <c r="LFO272"/>
      <c r="LFP272"/>
      <c r="LFQ272"/>
      <c r="LFR272"/>
      <c r="LFS272"/>
      <c r="LFT272"/>
      <c r="LFU272"/>
      <c r="LFV272"/>
      <c r="LFW272"/>
      <c r="LFX272"/>
      <c r="LFY272"/>
      <c r="LFZ272"/>
      <c r="LGA272"/>
      <c r="LGB272"/>
      <c r="LGC272"/>
      <c r="LGD272"/>
      <c r="LGE272"/>
      <c r="LGF272"/>
      <c r="LGG272"/>
      <c r="LGH272"/>
      <c r="LGI272"/>
      <c r="LGJ272"/>
      <c r="LGK272"/>
      <c r="LGL272"/>
      <c r="LGM272"/>
      <c r="LGN272"/>
      <c r="LGO272"/>
      <c r="LGP272"/>
      <c r="LGQ272"/>
      <c r="LGR272"/>
      <c r="LGS272"/>
      <c r="LGT272"/>
      <c r="LGU272"/>
      <c r="LGV272"/>
      <c r="LGW272"/>
      <c r="LGX272"/>
      <c r="LGY272"/>
      <c r="LGZ272"/>
      <c r="LHA272"/>
      <c r="LHB272"/>
      <c r="LHC272"/>
      <c r="LHD272"/>
      <c r="LHE272"/>
      <c r="LHF272"/>
      <c r="LHG272"/>
      <c r="LHH272"/>
      <c r="LHI272"/>
      <c r="LHJ272"/>
      <c r="LHK272"/>
      <c r="LHL272"/>
      <c r="LHM272"/>
      <c r="LHN272"/>
      <c r="LHO272"/>
      <c r="LHP272"/>
      <c r="LHQ272"/>
      <c r="LHR272"/>
      <c r="LHS272"/>
      <c r="LHT272"/>
      <c r="LHU272"/>
      <c r="LHV272"/>
      <c r="LHW272"/>
      <c r="LHX272"/>
      <c r="LHY272"/>
      <c r="LHZ272"/>
      <c r="LIA272"/>
      <c r="LIB272"/>
      <c r="LIC272"/>
      <c r="LID272"/>
      <c r="LIE272"/>
      <c r="LIF272"/>
      <c r="LIG272"/>
      <c r="LIH272"/>
      <c r="LII272"/>
      <c r="LIJ272"/>
      <c r="LIK272"/>
      <c r="LIL272"/>
      <c r="LIM272"/>
      <c r="LIN272"/>
      <c r="LIO272"/>
      <c r="LIP272"/>
      <c r="LIQ272"/>
      <c r="LIR272"/>
      <c r="LIS272"/>
      <c r="LIT272"/>
      <c r="LIU272"/>
      <c r="LIV272"/>
      <c r="LIW272"/>
      <c r="LIX272"/>
      <c r="LIY272"/>
      <c r="LIZ272"/>
      <c r="LJA272"/>
      <c r="LJB272"/>
      <c r="LJC272"/>
      <c r="LJD272"/>
      <c r="LJE272"/>
      <c r="LJF272"/>
      <c r="LJG272"/>
      <c r="LJH272"/>
      <c r="LJI272"/>
      <c r="LJJ272"/>
      <c r="LJK272"/>
      <c r="LJL272"/>
      <c r="LJM272"/>
      <c r="LJN272"/>
      <c r="LJO272"/>
      <c r="LJP272"/>
      <c r="LJQ272"/>
      <c r="LJR272"/>
      <c r="LJS272"/>
      <c r="LJT272"/>
      <c r="LJU272"/>
      <c r="LJV272"/>
      <c r="LJW272"/>
      <c r="LJX272"/>
      <c r="LJY272"/>
      <c r="LJZ272"/>
      <c r="LKA272"/>
      <c r="LKB272"/>
      <c r="LKC272"/>
      <c r="LKD272"/>
      <c r="LKE272"/>
      <c r="LKF272"/>
      <c r="LKG272"/>
      <c r="LKH272"/>
      <c r="LKI272"/>
      <c r="LKJ272"/>
      <c r="LKK272"/>
      <c r="LKL272"/>
      <c r="LKM272"/>
      <c r="LKN272"/>
      <c r="LKO272"/>
      <c r="LKP272"/>
      <c r="LKQ272"/>
      <c r="LKR272"/>
      <c r="LKS272"/>
      <c r="LKT272"/>
      <c r="LKU272"/>
      <c r="LKV272"/>
      <c r="LKW272"/>
      <c r="LKX272"/>
      <c r="LKY272"/>
      <c r="LKZ272"/>
      <c r="LLA272"/>
      <c r="LLB272"/>
      <c r="LLC272"/>
      <c r="LLD272"/>
      <c r="LLE272"/>
      <c r="LLF272"/>
      <c r="LLG272"/>
      <c r="LLH272"/>
      <c r="LLI272"/>
      <c r="LLJ272"/>
      <c r="LLK272"/>
      <c r="LLL272"/>
      <c r="LLM272"/>
      <c r="LLN272"/>
      <c r="LLO272"/>
      <c r="LLP272"/>
      <c r="LLQ272"/>
      <c r="LLR272"/>
      <c r="LLS272"/>
      <c r="LLT272"/>
      <c r="LLU272"/>
      <c r="LLV272"/>
      <c r="LLW272"/>
      <c r="LLX272"/>
      <c r="LLY272"/>
      <c r="LLZ272"/>
      <c r="LMA272"/>
      <c r="LMB272"/>
      <c r="LMC272"/>
      <c r="LMD272"/>
      <c r="LME272"/>
      <c r="LMF272"/>
      <c r="LMG272"/>
      <c r="LMH272"/>
      <c r="LMI272"/>
      <c r="LMJ272"/>
      <c r="LMK272"/>
      <c r="LML272"/>
      <c r="LMM272"/>
      <c r="LMN272"/>
      <c r="LMO272"/>
      <c r="LMP272"/>
      <c r="LMQ272"/>
      <c r="LMR272"/>
      <c r="LMS272"/>
      <c r="LMT272"/>
      <c r="LMU272"/>
      <c r="LMV272"/>
      <c r="LMW272"/>
      <c r="LMX272"/>
      <c r="LMY272"/>
      <c r="LMZ272"/>
      <c r="LNA272"/>
      <c r="LNB272"/>
      <c r="LNC272"/>
      <c r="LND272"/>
      <c r="LNE272"/>
      <c r="LNF272"/>
      <c r="LNG272"/>
      <c r="LNH272"/>
      <c r="LNI272"/>
      <c r="LNJ272"/>
      <c r="LNK272"/>
      <c r="LNL272"/>
      <c r="LNM272"/>
      <c r="LNN272"/>
      <c r="LNO272"/>
      <c r="LNP272"/>
      <c r="LNQ272"/>
      <c r="LNR272"/>
      <c r="LNS272"/>
      <c r="LNT272"/>
      <c r="LNU272"/>
      <c r="LNV272"/>
      <c r="LNW272"/>
      <c r="LNX272"/>
      <c r="LNY272"/>
      <c r="LNZ272"/>
      <c r="LOA272"/>
      <c r="LOB272"/>
      <c r="LOC272"/>
      <c r="LOD272"/>
      <c r="LOE272"/>
      <c r="LOF272"/>
      <c r="LOG272"/>
      <c r="LOH272"/>
      <c r="LOI272"/>
      <c r="LOJ272"/>
      <c r="LOK272"/>
      <c r="LOL272"/>
      <c r="LOM272"/>
      <c r="LON272"/>
      <c r="LOO272"/>
      <c r="LOP272"/>
      <c r="LOQ272"/>
      <c r="LOR272"/>
      <c r="LOS272"/>
      <c r="LOT272"/>
      <c r="LOU272"/>
      <c r="LOV272"/>
      <c r="LOW272"/>
      <c r="LOX272"/>
      <c r="LOY272"/>
      <c r="LOZ272"/>
      <c r="LPA272"/>
      <c r="LPB272"/>
      <c r="LPC272"/>
      <c r="LPD272"/>
      <c r="LPE272"/>
      <c r="LPF272"/>
      <c r="LPG272"/>
      <c r="LPH272"/>
      <c r="LPI272"/>
      <c r="LPJ272"/>
      <c r="LPK272"/>
      <c r="LPL272"/>
      <c r="LPM272"/>
      <c r="LPN272"/>
      <c r="LPO272"/>
      <c r="LPP272"/>
      <c r="LPQ272"/>
      <c r="LPR272"/>
      <c r="LPS272"/>
      <c r="LPT272"/>
      <c r="LPU272"/>
      <c r="LPV272"/>
      <c r="LPW272"/>
      <c r="LPX272"/>
      <c r="LPY272"/>
      <c r="LPZ272"/>
      <c r="LQA272"/>
      <c r="LQB272"/>
      <c r="LQC272"/>
      <c r="LQD272"/>
      <c r="LQE272"/>
      <c r="LQF272"/>
      <c r="LQG272"/>
      <c r="LQH272"/>
      <c r="LQI272"/>
      <c r="LQJ272"/>
      <c r="LQK272"/>
      <c r="LQL272"/>
      <c r="LQM272"/>
      <c r="LQN272"/>
      <c r="LQO272"/>
      <c r="LQP272"/>
      <c r="LQQ272"/>
      <c r="LQR272"/>
      <c r="LQS272"/>
      <c r="LQT272"/>
      <c r="LQU272"/>
      <c r="LQV272"/>
      <c r="LQW272"/>
      <c r="LQX272"/>
      <c r="LQY272"/>
      <c r="LQZ272"/>
      <c r="LRA272"/>
      <c r="LRB272"/>
      <c r="LRC272"/>
      <c r="LRD272"/>
      <c r="LRE272"/>
      <c r="LRF272"/>
      <c r="LRG272"/>
      <c r="LRH272"/>
      <c r="LRI272"/>
      <c r="LRJ272"/>
      <c r="LRK272"/>
      <c r="LRL272"/>
      <c r="LRM272"/>
      <c r="LRN272"/>
      <c r="LRO272"/>
      <c r="LRP272"/>
      <c r="LRQ272"/>
      <c r="LRR272"/>
      <c r="LRS272"/>
      <c r="LRT272"/>
      <c r="LRU272"/>
      <c r="LRV272"/>
      <c r="LRW272"/>
      <c r="LRX272"/>
      <c r="LRY272"/>
      <c r="LRZ272"/>
      <c r="LSA272"/>
      <c r="LSB272"/>
      <c r="LSC272"/>
      <c r="LSD272"/>
      <c r="LSE272"/>
      <c r="LSF272"/>
      <c r="LSG272"/>
      <c r="LSH272"/>
      <c r="LSI272"/>
      <c r="LSJ272"/>
      <c r="LSK272"/>
      <c r="LSL272"/>
      <c r="LSM272"/>
      <c r="LSN272"/>
      <c r="LSO272"/>
      <c r="LSP272"/>
      <c r="LSQ272"/>
      <c r="LSR272"/>
      <c r="LSS272"/>
      <c r="LST272"/>
      <c r="LSU272"/>
      <c r="LSV272"/>
      <c r="LSW272"/>
      <c r="LSX272"/>
      <c r="LSY272"/>
      <c r="LSZ272"/>
      <c r="LTA272"/>
      <c r="LTB272"/>
      <c r="LTC272"/>
      <c r="LTD272"/>
      <c r="LTE272"/>
      <c r="LTF272"/>
      <c r="LTG272"/>
      <c r="LTH272"/>
      <c r="LTI272"/>
      <c r="LTJ272"/>
      <c r="LTK272"/>
      <c r="LTL272"/>
      <c r="LTM272"/>
      <c r="LTN272"/>
      <c r="LTO272"/>
      <c r="LTP272"/>
      <c r="LTQ272"/>
      <c r="LTR272"/>
      <c r="LTS272"/>
      <c r="LTT272"/>
      <c r="LTU272"/>
      <c r="LTV272"/>
      <c r="LTW272"/>
      <c r="LTX272"/>
      <c r="LTY272"/>
      <c r="LTZ272"/>
      <c r="LUA272"/>
      <c r="LUB272"/>
      <c r="LUC272"/>
      <c r="LUD272"/>
      <c r="LUE272"/>
      <c r="LUF272"/>
      <c r="LUG272"/>
      <c r="LUH272"/>
      <c r="LUI272"/>
      <c r="LUJ272"/>
      <c r="LUK272"/>
      <c r="LUL272"/>
      <c r="LUM272"/>
      <c r="LUN272"/>
      <c r="LUO272"/>
      <c r="LUP272"/>
      <c r="LUQ272"/>
      <c r="LUR272"/>
      <c r="LUS272"/>
      <c r="LUT272"/>
      <c r="LUU272"/>
      <c r="LUV272"/>
      <c r="LUW272"/>
      <c r="LUX272"/>
      <c r="LUY272"/>
      <c r="LUZ272"/>
      <c r="LVA272"/>
      <c r="LVB272"/>
      <c r="LVC272"/>
      <c r="LVD272"/>
      <c r="LVE272"/>
      <c r="LVF272"/>
      <c r="LVG272"/>
      <c r="LVH272"/>
      <c r="LVI272"/>
      <c r="LVJ272"/>
      <c r="LVK272"/>
      <c r="LVL272"/>
      <c r="LVM272"/>
      <c r="LVN272"/>
      <c r="LVO272"/>
      <c r="LVP272"/>
      <c r="LVQ272"/>
      <c r="LVR272"/>
      <c r="LVS272"/>
      <c r="LVT272"/>
      <c r="LVU272"/>
      <c r="LVV272"/>
      <c r="LVW272"/>
      <c r="LVX272"/>
      <c r="LVY272"/>
      <c r="LVZ272"/>
      <c r="LWA272"/>
      <c r="LWB272"/>
      <c r="LWC272"/>
      <c r="LWD272"/>
      <c r="LWE272"/>
      <c r="LWF272"/>
      <c r="LWG272"/>
      <c r="LWH272"/>
      <c r="LWI272"/>
      <c r="LWJ272"/>
      <c r="LWK272"/>
      <c r="LWL272"/>
      <c r="LWM272"/>
      <c r="LWN272"/>
      <c r="LWO272"/>
      <c r="LWP272"/>
      <c r="LWQ272"/>
      <c r="LWR272"/>
      <c r="LWS272"/>
      <c r="LWT272"/>
      <c r="LWU272"/>
      <c r="LWV272"/>
      <c r="LWW272"/>
      <c r="LWX272"/>
      <c r="LWY272"/>
      <c r="LWZ272"/>
      <c r="LXA272"/>
      <c r="LXB272"/>
      <c r="LXC272"/>
      <c r="LXD272"/>
      <c r="LXE272"/>
      <c r="LXF272"/>
      <c r="LXG272"/>
      <c r="LXH272"/>
      <c r="LXI272"/>
      <c r="LXJ272"/>
      <c r="LXK272"/>
      <c r="LXL272"/>
      <c r="LXM272"/>
      <c r="LXN272"/>
      <c r="LXO272"/>
      <c r="LXP272"/>
      <c r="LXQ272"/>
      <c r="LXR272"/>
      <c r="LXS272"/>
      <c r="LXT272"/>
      <c r="LXU272"/>
      <c r="LXV272"/>
      <c r="LXW272"/>
      <c r="LXX272"/>
      <c r="LXY272"/>
      <c r="LXZ272"/>
      <c r="LYA272"/>
      <c r="LYB272"/>
      <c r="LYC272"/>
      <c r="LYD272"/>
      <c r="LYE272"/>
      <c r="LYF272"/>
      <c r="LYG272"/>
      <c r="LYH272"/>
      <c r="LYI272"/>
      <c r="LYJ272"/>
      <c r="LYK272"/>
      <c r="LYL272"/>
      <c r="LYM272"/>
      <c r="LYN272"/>
      <c r="LYO272"/>
      <c r="LYP272"/>
      <c r="LYQ272"/>
      <c r="LYR272"/>
      <c r="LYS272"/>
      <c r="LYT272"/>
      <c r="LYU272"/>
      <c r="LYV272"/>
      <c r="LYW272"/>
      <c r="LYX272"/>
      <c r="LYY272"/>
      <c r="LYZ272"/>
      <c r="LZA272"/>
      <c r="LZB272"/>
      <c r="LZC272"/>
      <c r="LZD272"/>
      <c r="LZE272"/>
      <c r="LZF272"/>
      <c r="LZG272"/>
      <c r="LZH272"/>
      <c r="LZI272"/>
      <c r="LZJ272"/>
      <c r="LZK272"/>
      <c r="LZL272"/>
      <c r="LZM272"/>
      <c r="LZN272"/>
      <c r="LZO272"/>
      <c r="LZP272"/>
      <c r="LZQ272"/>
      <c r="LZR272"/>
      <c r="LZS272"/>
      <c r="LZT272"/>
      <c r="LZU272"/>
      <c r="LZV272"/>
      <c r="LZW272"/>
      <c r="LZX272"/>
      <c r="LZY272"/>
      <c r="LZZ272"/>
      <c r="MAA272"/>
      <c r="MAB272"/>
      <c r="MAC272"/>
      <c r="MAD272"/>
      <c r="MAE272"/>
      <c r="MAF272"/>
      <c r="MAG272"/>
      <c r="MAH272"/>
      <c r="MAI272"/>
      <c r="MAJ272"/>
      <c r="MAK272"/>
      <c r="MAL272"/>
      <c r="MAM272"/>
      <c r="MAN272"/>
      <c r="MAO272"/>
      <c r="MAP272"/>
      <c r="MAQ272"/>
      <c r="MAR272"/>
      <c r="MAS272"/>
      <c r="MAT272"/>
      <c r="MAU272"/>
      <c r="MAV272"/>
      <c r="MAW272"/>
      <c r="MAX272"/>
      <c r="MAY272"/>
      <c r="MAZ272"/>
      <c r="MBA272"/>
      <c r="MBB272"/>
      <c r="MBC272"/>
      <c r="MBD272"/>
      <c r="MBE272"/>
      <c r="MBF272"/>
      <c r="MBG272"/>
      <c r="MBH272"/>
      <c r="MBI272"/>
      <c r="MBJ272"/>
      <c r="MBK272"/>
      <c r="MBL272"/>
      <c r="MBM272"/>
      <c r="MBN272"/>
      <c r="MBO272"/>
      <c r="MBP272"/>
      <c r="MBQ272"/>
      <c r="MBR272"/>
      <c r="MBS272"/>
      <c r="MBT272"/>
      <c r="MBU272"/>
      <c r="MBV272"/>
      <c r="MBW272"/>
      <c r="MBX272"/>
      <c r="MBY272"/>
      <c r="MBZ272"/>
      <c r="MCA272"/>
      <c r="MCB272"/>
      <c r="MCC272"/>
      <c r="MCD272"/>
      <c r="MCE272"/>
      <c r="MCF272"/>
      <c r="MCG272"/>
      <c r="MCH272"/>
      <c r="MCI272"/>
      <c r="MCJ272"/>
      <c r="MCK272"/>
      <c r="MCL272"/>
      <c r="MCM272"/>
      <c r="MCN272"/>
      <c r="MCO272"/>
      <c r="MCP272"/>
      <c r="MCQ272"/>
      <c r="MCR272"/>
      <c r="MCS272"/>
      <c r="MCT272"/>
      <c r="MCU272"/>
      <c r="MCV272"/>
      <c r="MCW272"/>
      <c r="MCX272"/>
      <c r="MCY272"/>
      <c r="MCZ272"/>
      <c r="MDA272"/>
      <c r="MDB272"/>
      <c r="MDC272"/>
      <c r="MDD272"/>
      <c r="MDE272"/>
      <c r="MDF272"/>
      <c r="MDG272"/>
      <c r="MDH272"/>
      <c r="MDI272"/>
      <c r="MDJ272"/>
      <c r="MDK272"/>
      <c r="MDL272"/>
      <c r="MDM272"/>
      <c r="MDN272"/>
      <c r="MDO272"/>
      <c r="MDP272"/>
      <c r="MDQ272"/>
      <c r="MDR272"/>
      <c r="MDS272"/>
      <c r="MDT272"/>
      <c r="MDU272"/>
      <c r="MDV272"/>
      <c r="MDW272"/>
      <c r="MDX272"/>
      <c r="MDY272"/>
      <c r="MDZ272"/>
      <c r="MEA272"/>
      <c r="MEB272"/>
      <c r="MEC272"/>
      <c r="MED272"/>
      <c r="MEE272"/>
      <c r="MEF272"/>
      <c r="MEG272"/>
      <c r="MEH272"/>
      <c r="MEI272"/>
      <c r="MEJ272"/>
      <c r="MEK272"/>
      <c r="MEL272"/>
      <c r="MEM272"/>
      <c r="MEN272"/>
      <c r="MEO272"/>
      <c r="MEP272"/>
      <c r="MEQ272"/>
      <c r="MER272"/>
      <c r="MES272"/>
      <c r="MET272"/>
      <c r="MEU272"/>
      <c r="MEV272"/>
      <c r="MEW272"/>
      <c r="MEX272"/>
      <c r="MEY272"/>
      <c r="MEZ272"/>
      <c r="MFA272"/>
      <c r="MFB272"/>
      <c r="MFC272"/>
      <c r="MFD272"/>
      <c r="MFE272"/>
      <c r="MFF272"/>
      <c r="MFG272"/>
      <c r="MFH272"/>
      <c r="MFI272"/>
      <c r="MFJ272"/>
      <c r="MFK272"/>
      <c r="MFL272"/>
      <c r="MFM272"/>
      <c r="MFN272"/>
      <c r="MFO272"/>
      <c r="MFP272"/>
      <c r="MFQ272"/>
      <c r="MFR272"/>
      <c r="MFS272"/>
      <c r="MFT272"/>
      <c r="MFU272"/>
      <c r="MFV272"/>
      <c r="MFW272"/>
      <c r="MFX272"/>
      <c r="MFY272"/>
      <c r="MFZ272"/>
      <c r="MGA272"/>
      <c r="MGB272"/>
      <c r="MGC272"/>
      <c r="MGD272"/>
      <c r="MGE272"/>
      <c r="MGF272"/>
      <c r="MGG272"/>
      <c r="MGH272"/>
      <c r="MGI272"/>
      <c r="MGJ272"/>
      <c r="MGK272"/>
      <c r="MGL272"/>
      <c r="MGM272"/>
      <c r="MGN272"/>
      <c r="MGO272"/>
      <c r="MGP272"/>
      <c r="MGQ272"/>
      <c r="MGR272"/>
      <c r="MGS272"/>
      <c r="MGT272"/>
      <c r="MGU272"/>
      <c r="MGV272"/>
      <c r="MGW272"/>
      <c r="MGX272"/>
      <c r="MGY272"/>
      <c r="MGZ272"/>
      <c r="MHA272"/>
      <c r="MHB272"/>
      <c r="MHC272"/>
      <c r="MHD272"/>
      <c r="MHE272"/>
      <c r="MHF272"/>
      <c r="MHG272"/>
      <c r="MHH272"/>
      <c r="MHI272"/>
      <c r="MHJ272"/>
      <c r="MHK272"/>
      <c r="MHL272"/>
      <c r="MHM272"/>
      <c r="MHN272"/>
      <c r="MHO272"/>
      <c r="MHP272"/>
      <c r="MHQ272"/>
      <c r="MHR272"/>
      <c r="MHS272"/>
      <c r="MHT272"/>
      <c r="MHU272"/>
      <c r="MHV272"/>
      <c r="MHW272"/>
      <c r="MHX272"/>
      <c r="MHY272"/>
      <c r="MHZ272"/>
      <c r="MIA272"/>
      <c r="MIB272"/>
      <c r="MIC272"/>
      <c r="MID272"/>
      <c r="MIE272"/>
      <c r="MIF272"/>
      <c r="MIG272"/>
      <c r="MIH272"/>
      <c r="MII272"/>
      <c r="MIJ272"/>
      <c r="MIK272"/>
      <c r="MIL272"/>
      <c r="MIM272"/>
      <c r="MIN272"/>
      <c r="MIO272"/>
      <c r="MIP272"/>
      <c r="MIQ272"/>
      <c r="MIR272"/>
      <c r="MIS272"/>
      <c r="MIT272"/>
      <c r="MIU272"/>
      <c r="MIV272"/>
      <c r="MIW272"/>
      <c r="MIX272"/>
      <c r="MIY272"/>
      <c r="MIZ272"/>
      <c r="MJA272"/>
      <c r="MJB272"/>
      <c r="MJC272"/>
      <c r="MJD272"/>
      <c r="MJE272"/>
      <c r="MJF272"/>
      <c r="MJG272"/>
      <c r="MJH272"/>
      <c r="MJI272"/>
      <c r="MJJ272"/>
      <c r="MJK272"/>
      <c r="MJL272"/>
      <c r="MJM272"/>
      <c r="MJN272"/>
      <c r="MJO272"/>
      <c r="MJP272"/>
      <c r="MJQ272"/>
      <c r="MJR272"/>
      <c r="MJS272"/>
      <c r="MJT272"/>
      <c r="MJU272"/>
      <c r="MJV272"/>
      <c r="MJW272"/>
      <c r="MJX272"/>
      <c r="MJY272"/>
      <c r="MJZ272"/>
      <c r="MKA272"/>
      <c r="MKB272"/>
      <c r="MKC272"/>
      <c r="MKD272"/>
      <c r="MKE272"/>
      <c r="MKF272"/>
      <c r="MKG272"/>
      <c r="MKH272"/>
      <c r="MKI272"/>
      <c r="MKJ272"/>
      <c r="MKK272"/>
      <c r="MKL272"/>
      <c r="MKM272"/>
      <c r="MKN272"/>
      <c r="MKO272"/>
      <c r="MKP272"/>
      <c r="MKQ272"/>
      <c r="MKR272"/>
      <c r="MKS272"/>
      <c r="MKT272"/>
      <c r="MKU272"/>
      <c r="MKV272"/>
      <c r="MKW272"/>
      <c r="MKX272"/>
      <c r="MKY272"/>
      <c r="MKZ272"/>
      <c r="MLA272"/>
      <c r="MLB272"/>
      <c r="MLC272"/>
      <c r="MLD272"/>
      <c r="MLE272"/>
      <c r="MLF272"/>
      <c r="MLG272"/>
      <c r="MLH272"/>
      <c r="MLI272"/>
      <c r="MLJ272"/>
      <c r="MLK272"/>
      <c r="MLL272"/>
      <c r="MLM272"/>
      <c r="MLN272"/>
      <c r="MLO272"/>
      <c r="MLP272"/>
      <c r="MLQ272"/>
      <c r="MLR272"/>
      <c r="MLS272"/>
      <c r="MLT272"/>
      <c r="MLU272"/>
      <c r="MLV272"/>
      <c r="MLW272"/>
      <c r="MLX272"/>
      <c r="MLY272"/>
      <c r="MLZ272"/>
      <c r="MMA272"/>
      <c r="MMB272"/>
      <c r="MMC272"/>
      <c r="MMD272"/>
      <c r="MME272"/>
      <c r="MMF272"/>
      <c r="MMG272"/>
      <c r="MMH272"/>
      <c r="MMI272"/>
      <c r="MMJ272"/>
      <c r="MMK272"/>
      <c r="MML272"/>
      <c r="MMM272"/>
      <c r="MMN272"/>
      <c r="MMO272"/>
      <c r="MMP272"/>
      <c r="MMQ272"/>
      <c r="MMR272"/>
      <c r="MMS272"/>
      <c r="MMT272"/>
      <c r="MMU272"/>
      <c r="MMV272"/>
      <c r="MMW272"/>
      <c r="MMX272"/>
      <c r="MMY272"/>
      <c r="MMZ272"/>
      <c r="MNA272"/>
      <c r="MNB272"/>
      <c r="MNC272"/>
      <c r="MND272"/>
      <c r="MNE272"/>
      <c r="MNF272"/>
      <c r="MNG272"/>
      <c r="MNH272"/>
      <c r="MNI272"/>
      <c r="MNJ272"/>
      <c r="MNK272"/>
      <c r="MNL272"/>
      <c r="MNM272"/>
      <c r="MNN272"/>
      <c r="MNO272"/>
      <c r="MNP272"/>
      <c r="MNQ272"/>
      <c r="MNR272"/>
      <c r="MNS272"/>
      <c r="MNT272"/>
      <c r="MNU272"/>
      <c r="MNV272"/>
      <c r="MNW272"/>
      <c r="MNX272"/>
      <c r="MNY272"/>
      <c r="MNZ272"/>
      <c r="MOA272"/>
      <c r="MOB272"/>
      <c r="MOC272"/>
      <c r="MOD272"/>
      <c r="MOE272"/>
      <c r="MOF272"/>
      <c r="MOG272"/>
      <c r="MOH272"/>
      <c r="MOI272"/>
      <c r="MOJ272"/>
      <c r="MOK272"/>
      <c r="MOL272"/>
      <c r="MOM272"/>
      <c r="MON272"/>
      <c r="MOO272"/>
      <c r="MOP272"/>
      <c r="MOQ272"/>
      <c r="MOR272"/>
      <c r="MOS272"/>
      <c r="MOT272"/>
      <c r="MOU272"/>
      <c r="MOV272"/>
      <c r="MOW272"/>
      <c r="MOX272"/>
      <c r="MOY272"/>
      <c r="MOZ272"/>
      <c r="MPA272"/>
      <c r="MPB272"/>
      <c r="MPC272"/>
      <c r="MPD272"/>
      <c r="MPE272"/>
      <c r="MPF272"/>
      <c r="MPG272"/>
      <c r="MPH272"/>
      <c r="MPI272"/>
      <c r="MPJ272"/>
      <c r="MPK272"/>
      <c r="MPL272"/>
      <c r="MPM272"/>
      <c r="MPN272"/>
      <c r="MPO272"/>
      <c r="MPP272"/>
      <c r="MPQ272"/>
      <c r="MPR272"/>
      <c r="MPS272"/>
      <c r="MPT272"/>
      <c r="MPU272"/>
      <c r="MPV272"/>
      <c r="MPW272"/>
      <c r="MPX272"/>
      <c r="MPY272"/>
      <c r="MPZ272"/>
      <c r="MQA272"/>
      <c r="MQB272"/>
      <c r="MQC272"/>
      <c r="MQD272"/>
      <c r="MQE272"/>
      <c r="MQF272"/>
      <c r="MQG272"/>
      <c r="MQH272"/>
      <c r="MQI272"/>
      <c r="MQJ272"/>
      <c r="MQK272"/>
      <c r="MQL272"/>
      <c r="MQM272"/>
      <c r="MQN272"/>
      <c r="MQO272"/>
      <c r="MQP272"/>
      <c r="MQQ272"/>
      <c r="MQR272"/>
      <c r="MQS272"/>
      <c r="MQT272"/>
      <c r="MQU272"/>
      <c r="MQV272"/>
      <c r="MQW272"/>
      <c r="MQX272"/>
      <c r="MQY272"/>
      <c r="MQZ272"/>
      <c r="MRA272"/>
      <c r="MRB272"/>
      <c r="MRC272"/>
      <c r="MRD272"/>
      <c r="MRE272"/>
      <c r="MRF272"/>
      <c r="MRG272"/>
      <c r="MRH272"/>
      <c r="MRI272"/>
      <c r="MRJ272"/>
      <c r="MRK272"/>
      <c r="MRL272"/>
      <c r="MRM272"/>
      <c r="MRN272"/>
      <c r="MRO272"/>
      <c r="MRP272"/>
      <c r="MRQ272"/>
      <c r="MRR272"/>
      <c r="MRS272"/>
      <c r="MRT272"/>
      <c r="MRU272"/>
      <c r="MRV272"/>
      <c r="MRW272"/>
      <c r="MRX272"/>
      <c r="MRY272"/>
      <c r="MRZ272"/>
      <c r="MSA272"/>
      <c r="MSB272"/>
      <c r="MSC272"/>
      <c r="MSD272"/>
      <c r="MSE272"/>
      <c r="MSF272"/>
      <c r="MSG272"/>
      <c r="MSH272"/>
      <c r="MSI272"/>
      <c r="MSJ272"/>
      <c r="MSK272"/>
      <c r="MSL272"/>
      <c r="MSM272"/>
      <c r="MSN272"/>
      <c r="MSO272"/>
      <c r="MSP272"/>
      <c r="MSQ272"/>
      <c r="MSR272"/>
      <c r="MSS272"/>
      <c r="MST272"/>
      <c r="MSU272"/>
      <c r="MSV272"/>
      <c r="MSW272"/>
      <c r="MSX272"/>
      <c r="MSY272"/>
      <c r="MSZ272"/>
      <c r="MTA272"/>
      <c r="MTB272"/>
      <c r="MTC272"/>
      <c r="MTD272"/>
      <c r="MTE272"/>
      <c r="MTF272"/>
      <c r="MTG272"/>
      <c r="MTH272"/>
      <c r="MTI272"/>
      <c r="MTJ272"/>
      <c r="MTK272"/>
      <c r="MTL272"/>
      <c r="MTM272"/>
      <c r="MTN272"/>
      <c r="MTO272"/>
      <c r="MTP272"/>
      <c r="MTQ272"/>
      <c r="MTR272"/>
      <c r="MTS272"/>
      <c r="MTT272"/>
      <c r="MTU272"/>
      <c r="MTV272"/>
      <c r="MTW272"/>
      <c r="MTX272"/>
      <c r="MTY272"/>
      <c r="MTZ272"/>
      <c r="MUA272"/>
      <c r="MUB272"/>
      <c r="MUC272"/>
      <c r="MUD272"/>
      <c r="MUE272"/>
      <c r="MUF272"/>
      <c r="MUG272"/>
      <c r="MUH272"/>
      <c r="MUI272"/>
      <c r="MUJ272"/>
      <c r="MUK272"/>
      <c r="MUL272"/>
      <c r="MUM272"/>
      <c r="MUN272"/>
      <c r="MUO272"/>
      <c r="MUP272"/>
      <c r="MUQ272"/>
      <c r="MUR272"/>
      <c r="MUS272"/>
      <c r="MUT272"/>
      <c r="MUU272"/>
      <c r="MUV272"/>
      <c r="MUW272"/>
      <c r="MUX272"/>
      <c r="MUY272"/>
      <c r="MUZ272"/>
      <c r="MVA272"/>
      <c r="MVB272"/>
      <c r="MVC272"/>
      <c r="MVD272"/>
      <c r="MVE272"/>
      <c r="MVF272"/>
      <c r="MVG272"/>
      <c r="MVH272"/>
      <c r="MVI272"/>
      <c r="MVJ272"/>
      <c r="MVK272"/>
      <c r="MVL272"/>
      <c r="MVM272"/>
      <c r="MVN272"/>
      <c r="MVO272"/>
      <c r="MVP272"/>
      <c r="MVQ272"/>
      <c r="MVR272"/>
      <c r="MVS272"/>
      <c r="MVT272"/>
      <c r="MVU272"/>
      <c r="MVV272"/>
      <c r="MVW272"/>
      <c r="MVX272"/>
      <c r="MVY272"/>
      <c r="MVZ272"/>
      <c r="MWA272"/>
      <c r="MWB272"/>
      <c r="MWC272"/>
      <c r="MWD272"/>
      <c r="MWE272"/>
      <c r="MWF272"/>
      <c r="MWG272"/>
      <c r="MWH272"/>
      <c r="MWI272"/>
      <c r="MWJ272"/>
      <c r="MWK272"/>
      <c r="MWL272"/>
      <c r="MWM272"/>
      <c r="MWN272"/>
      <c r="MWO272"/>
      <c r="MWP272"/>
      <c r="MWQ272"/>
      <c r="MWR272"/>
      <c r="MWS272"/>
      <c r="MWT272"/>
      <c r="MWU272"/>
      <c r="MWV272"/>
      <c r="MWW272"/>
      <c r="MWX272"/>
      <c r="MWY272"/>
      <c r="MWZ272"/>
      <c r="MXA272"/>
      <c r="MXB272"/>
      <c r="MXC272"/>
      <c r="MXD272"/>
      <c r="MXE272"/>
      <c r="MXF272"/>
      <c r="MXG272"/>
      <c r="MXH272"/>
      <c r="MXI272"/>
      <c r="MXJ272"/>
      <c r="MXK272"/>
      <c r="MXL272"/>
      <c r="MXM272"/>
      <c r="MXN272"/>
      <c r="MXO272"/>
      <c r="MXP272"/>
      <c r="MXQ272"/>
      <c r="MXR272"/>
      <c r="MXS272"/>
      <c r="MXT272"/>
      <c r="MXU272"/>
      <c r="MXV272"/>
      <c r="MXW272"/>
      <c r="MXX272"/>
      <c r="MXY272"/>
      <c r="MXZ272"/>
      <c r="MYA272"/>
      <c r="MYB272"/>
      <c r="MYC272"/>
      <c r="MYD272"/>
      <c r="MYE272"/>
      <c r="MYF272"/>
      <c r="MYG272"/>
      <c r="MYH272"/>
      <c r="MYI272"/>
      <c r="MYJ272"/>
      <c r="MYK272"/>
      <c r="MYL272"/>
      <c r="MYM272"/>
      <c r="MYN272"/>
      <c r="MYO272"/>
      <c r="MYP272"/>
      <c r="MYQ272"/>
      <c r="MYR272"/>
      <c r="MYS272"/>
      <c r="MYT272"/>
      <c r="MYU272"/>
      <c r="MYV272"/>
      <c r="MYW272"/>
      <c r="MYX272"/>
      <c r="MYY272"/>
      <c r="MYZ272"/>
      <c r="MZA272"/>
      <c r="MZB272"/>
      <c r="MZC272"/>
      <c r="MZD272"/>
      <c r="MZE272"/>
      <c r="MZF272"/>
      <c r="MZG272"/>
      <c r="MZH272"/>
      <c r="MZI272"/>
      <c r="MZJ272"/>
      <c r="MZK272"/>
      <c r="MZL272"/>
      <c r="MZM272"/>
      <c r="MZN272"/>
      <c r="MZO272"/>
      <c r="MZP272"/>
      <c r="MZQ272"/>
      <c r="MZR272"/>
      <c r="MZS272"/>
      <c r="MZT272"/>
      <c r="MZU272"/>
      <c r="MZV272"/>
      <c r="MZW272"/>
      <c r="MZX272"/>
      <c r="MZY272"/>
      <c r="MZZ272"/>
      <c r="NAA272"/>
      <c r="NAB272"/>
      <c r="NAC272"/>
      <c r="NAD272"/>
      <c r="NAE272"/>
      <c r="NAF272"/>
      <c r="NAG272"/>
      <c r="NAH272"/>
      <c r="NAI272"/>
      <c r="NAJ272"/>
      <c r="NAK272"/>
      <c r="NAL272"/>
      <c r="NAM272"/>
      <c r="NAN272"/>
      <c r="NAO272"/>
      <c r="NAP272"/>
      <c r="NAQ272"/>
      <c r="NAR272"/>
      <c r="NAS272"/>
      <c r="NAT272"/>
      <c r="NAU272"/>
      <c r="NAV272"/>
      <c r="NAW272"/>
      <c r="NAX272"/>
      <c r="NAY272"/>
      <c r="NAZ272"/>
      <c r="NBA272"/>
      <c r="NBB272"/>
      <c r="NBC272"/>
      <c r="NBD272"/>
      <c r="NBE272"/>
      <c r="NBF272"/>
      <c r="NBG272"/>
      <c r="NBH272"/>
      <c r="NBI272"/>
      <c r="NBJ272"/>
      <c r="NBK272"/>
      <c r="NBL272"/>
      <c r="NBM272"/>
      <c r="NBN272"/>
      <c r="NBO272"/>
      <c r="NBP272"/>
      <c r="NBQ272"/>
      <c r="NBR272"/>
      <c r="NBS272"/>
      <c r="NBT272"/>
      <c r="NBU272"/>
      <c r="NBV272"/>
      <c r="NBW272"/>
      <c r="NBX272"/>
      <c r="NBY272"/>
      <c r="NBZ272"/>
      <c r="NCA272"/>
      <c r="NCB272"/>
      <c r="NCC272"/>
      <c r="NCD272"/>
      <c r="NCE272"/>
      <c r="NCF272"/>
      <c r="NCG272"/>
      <c r="NCH272"/>
      <c r="NCI272"/>
      <c r="NCJ272"/>
      <c r="NCK272"/>
      <c r="NCL272"/>
      <c r="NCM272"/>
      <c r="NCN272"/>
      <c r="NCO272"/>
      <c r="NCP272"/>
      <c r="NCQ272"/>
      <c r="NCR272"/>
      <c r="NCS272"/>
      <c r="NCT272"/>
      <c r="NCU272"/>
      <c r="NCV272"/>
      <c r="NCW272"/>
      <c r="NCX272"/>
      <c r="NCY272"/>
      <c r="NCZ272"/>
      <c r="NDA272"/>
      <c r="NDB272"/>
      <c r="NDC272"/>
      <c r="NDD272"/>
      <c r="NDE272"/>
      <c r="NDF272"/>
      <c r="NDG272"/>
      <c r="NDH272"/>
      <c r="NDI272"/>
      <c r="NDJ272"/>
      <c r="NDK272"/>
      <c r="NDL272"/>
      <c r="NDM272"/>
      <c r="NDN272"/>
      <c r="NDO272"/>
      <c r="NDP272"/>
      <c r="NDQ272"/>
      <c r="NDR272"/>
      <c r="NDS272"/>
      <c r="NDT272"/>
      <c r="NDU272"/>
      <c r="NDV272"/>
      <c r="NDW272"/>
      <c r="NDX272"/>
      <c r="NDY272"/>
      <c r="NDZ272"/>
      <c r="NEA272"/>
      <c r="NEB272"/>
      <c r="NEC272"/>
      <c r="NED272"/>
      <c r="NEE272"/>
      <c r="NEF272"/>
      <c r="NEG272"/>
      <c r="NEH272"/>
      <c r="NEI272"/>
      <c r="NEJ272"/>
      <c r="NEK272"/>
      <c r="NEL272"/>
      <c r="NEM272"/>
      <c r="NEN272"/>
      <c r="NEO272"/>
      <c r="NEP272"/>
      <c r="NEQ272"/>
      <c r="NER272"/>
      <c r="NES272"/>
      <c r="NET272"/>
      <c r="NEU272"/>
      <c r="NEV272"/>
      <c r="NEW272"/>
      <c r="NEX272"/>
      <c r="NEY272"/>
      <c r="NEZ272"/>
      <c r="NFA272"/>
      <c r="NFB272"/>
      <c r="NFC272"/>
      <c r="NFD272"/>
      <c r="NFE272"/>
      <c r="NFF272"/>
      <c r="NFG272"/>
      <c r="NFH272"/>
      <c r="NFI272"/>
      <c r="NFJ272"/>
      <c r="NFK272"/>
      <c r="NFL272"/>
      <c r="NFM272"/>
      <c r="NFN272"/>
      <c r="NFO272"/>
      <c r="NFP272"/>
      <c r="NFQ272"/>
      <c r="NFR272"/>
      <c r="NFS272"/>
      <c r="NFT272"/>
      <c r="NFU272"/>
      <c r="NFV272"/>
      <c r="NFW272"/>
      <c r="NFX272"/>
      <c r="NFY272"/>
      <c r="NFZ272"/>
      <c r="NGA272"/>
      <c r="NGB272"/>
      <c r="NGC272"/>
      <c r="NGD272"/>
      <c r="NGE272"/>
      <c r="NGF272"/>
      <c r="NGG272"/>
      <c r="NGH272"/>
      <c r="NGI272"/>
      <c r="NGJ272"/>
      <c r="NGK272"/>
      <c r="NGL272"/>
      <c r="NGM272"/>
      <c r="NGN272"/>
      <c r="NGO272"/>
      <c r="NGP272"/>
      <c r="NGQ272"/>
      <c r="NGR272"/>
      <c r="NGS272"/>
      <c r="NGT272"/>
      <c r="NGU272"/>
      <c r="NGV272"/>
      <c r="NGW272"/>
      <c r="NGX272"/>
      <c r="NGY272"/>
      <c r="NGZ272"/>
      <c r="NHA272"/>
      <c r="NHB272"/>
      <c r="NHC272"/>
      <c r="NHD272"/>
      <c r="NHE272"/>
      <c r="NHF272"/>
      <c r="NHG272"/>
      <c r="NHH272"/>
      <c r="NHI272"/>
      <c r="NHJ272"/>
      <c r="NHK272"/>
      <c r="NHL272"/>
      <c r="NHM272"/>
      <c r="NHN272"/>
      <c r="NHO272"/>
      <c r="NHP272"/>
      <c r="NHQ272"/>
      <c r="NHR272"/>
      <c r="NHS272"/>
      <c r="NHT272"/>
      <c r="NHU272"/>
      <c r="NHV272"/>
      <c r="NHW272"/>
      <c r="NHX272"/>
      <c r="NHY272"/>
      <c r="NHZ272"/>
      <c r="NIA272"/>
      <c r="NIB272"/>
      <c r="NIC272"/>
      <c r="NID272"/>
      <c r="NIE272"/>
      <c r="NIF272"/>
      <c r="NIG272"/>
      <c r="NIH272"/>
      <c r="NII272"/>
      <c r="NIJ272"/>
      <c r="NIK272"/>
      <c r="NIL272"/>
      <c r="NIM272"/>
      <c r="NIN272"/>
      <c r="NIO272"/>
      <c r="NIP272"/>
      <c r="NIQ272"/>
      <c r="NIR272"/>
      <c r="NIS272"/>
      <c r="NIT272"/>
      <c r="NIU272"/>
      <c r="NIV272"/>
      <c r="NIW272"/>
      <c r="NIX272"/>
      <c r="NIY272"/>
      <c r="NIZ272"/>
      <c r="NJA272"/>
      <c r="NJB272"/>
      <c r="NJC272"/>
      <c r="NJD272"/>
      <c r="NJE272"/>
      <c r="NJF272"/>
      <c r="NJG272"/>
      <c r="NJH272"/>
      <c r="NJI272"/>
      <c r="NJJ272"/>
      <c r="NJK272"/>
      <c r="NJL272"/>
      <c r="NJM272"/>
      <c r="NJN272"/>
      <c r="NJO272"/>
      <c r="NJP272"/>
      <c r="NJQ272"/>
      <c r="NJR272"/>
      <c r="NJS272"/>
      <c r="NJT272"/>
      <c r="NJU272"/>
      <c r="NJV272"/>
      <c r="NJW272"/>
      <c r="NJX272"/>
      <c r="NJY272"/>
      <c r="NJZ272"/>
      <c r="NKA272"/>
      <c r="NKB272"/>
      <c r="NKC272"/>
      <c r="NKD272"/>
      <c r="NKE272"/>
      <c r="NKF272"/>
      <c r="NKG272"/>
      <c r="NKH272"/>
      <c r="NKI272"/>
      <c r="NKJ272"/>
      <c r="NKK272"/>
      <c r="NKL272"/>
      <c r="NKM272"/>
      <c r="NKN272"/>
      <c r="NKO272"/>
      <c r="NKP272"/>
      <c r="NKQ272"/>
      <c r="NKR272"/>
      <c r="NKS272"/>
      <c r="NKT272"/>
      <c r="NKU272"/>
      <c r="NKV272"/>
      <c r="NKW272"/>
      <c r="NKX272"/>
      <c r="NKY272"/>
      <c r="NKZ272"/>
      <c r="NLA272"/>
      <c r="NLB272"/>
      <c r="NLC272"/>
      <c r="NLD272"/>
      <c r="NLE272"/>
      <c r="NLF272"/>
      <c r="NLG272"/>
      <c r="NLH272"/>
      <c r="NLI272"/>
      <c r="NLJ272"/>
      <c r="NLK272"/>
      <c r="NLL272"/>
      <c r="NLM272"/>
      <c r="NLN272"/>
      <c r="NLO272"/>
      <c r="NLP272"/>
      <c r="NLQ272"/>
      <c r="NLR272"/>
      <c r="NLS272"/>
      <c r="NLT272"/>
      <c r="NLU272"/>
      <c r="NLV272"/>
      <c r="NLW272"/>
      <c r="NLX272"/>
      <c r="NLY272"/>
      <c r="NLZ272"/>
      <c r="NMA272"/>
      <c r="NMB272"/>
      <c r="NMC272"/>
      <c r="NMD272"/>
      <c r="NME272"/>
      <c r="NMF272"/>
      <c r="NMG272"/>
      <c r="NMH272"/>
      <c r="NMI272"/>
      <c r="NMJ272"/>
      <c r="NMK272"/>
      <c r="NML272"/>
      <c r="NMM272"/>
      <c r="NMN272"/>
      <c r="NMO272"/>
      <c r="NMP272"/>
      <c r="NMQ272"/>
      <c r="NMR272"/>
      <c r="NMS272"/>
      <c r="NMT272"/>
      <c r="NMU272"/>
      <c r="NMV272"/>
      <c r="NMW272"/>
      <c r="NMX272"/>
      <c r="NMY272"/>
      <c r="NMZ272"/>
      <c r="NNA272"/>
      <c r="NNB272"/>
      <c r="NNC272"/>
      <c r="NND272"/>
      <c r="NNE272"/>
      <c r="NNF272"/>
      <c r="NNG272"/>
      <c r="NNH272"/>
      <c r="NNI272"/>
      <c r="NNJ272"/>
      <c r="NNK272"/>
      <c r="NNL272"/>
      <c r="NNM272"/>
      <c r="NNN272"/>
      <c r="NNO272"/>
      <c r="NNP272"/>
      <c r="NNQ272"/>
      <c r="NNR272"/>
      <c r="NNS272"/>
      <c r="NNT272"/>
      <c r="NNU272"/>
      <c r="NNV272"/>
      <c r="NNW272"/>
      <c r="NNX272"/>
      <c r="NNY272"/>
      <c r="NNZ272"/>
      <c r="NOA272"/>
      <c r="NOB272"/>
      <c r="NOC272"/>
      <c r="NOD272"/>
      <c r="NOE272"/>
      <c r="NOF272"/>
      <c r="NOG272"/>
      <c r="NOH272"/>
      <c r="NOI272"/>
      <c r="NOJ272"/>
      <c r="NOK272"/>
      <c r="NOL272"/>
      <c r="NOM272"/>
      <c r="NON272"/>
      <c r="NOO272"/>
      <c r="NOP272"/>
      <c r="NOQ272"/>
      <c r="NOR272"/>
      <c r="NOS272"/>
      <c r="NOT272"/>
      <c r="NOU272"/>
      <c r="NOV272"/>
      <c r="NOW272"/>
      <c r="NOX272"/>
      <c r="NOY272"/>
      <c r="NOZ272"/>
      <c r="NPA272"/>
      <c r="NPB272"/>
      <c r="NPC272"/>
      <c r="NPD272"/>
      <c r="NPE272"/>
      <c r="NPF272"/>
      <c r="NPG272"/>
      <c r="NPH272"/>
      <c r="NPI272"/>
      <c r="NPJ272"/>
      <c r="NPK272"/>
      <c r="NPL272"/>
      <c r="NPM272"/>
      <c r="NPN272"/>
      <c r="NPO272"/>
      <c r="NPP272"/>
      <c r="NPQ272"/>
      <c r="NPR272"/>
      <c r="NPS272"/>
      <c r="NPT272"/>
      <c r="NPU272"/>
      <c r="NPV272"/>
      <c r="NPW272"/>
      <c r="NPX272"/>
      <c r="NPY272"/>
      <c r="NPZ272"/>
      <c r="NQA272"/>
      <c r="NQB272"/>
      <c r="NQC272"/>
      <c r="NQD272"/>
      <c r="NQE272"/>
      <c r="NQF272"/>
      <c r="NQG272"/>
      <c r="NQH272"/>
      <c r="NQI272"/>
      <c r="NQJ272"/>
      <c r="NQK272"/>
      <c r="NQL272"/>
      <c r="NQM272"/>
      <c r="NQN272"/>
      <c r="NQO272"/>
      <c r="NQP272"/>
      <c r="NQQ272"/>
      <c r="NQR272"/>
      <c r="NQS272"/>
      <c r="NQT272"/>
      <c r="NQU272"/>
      <c r="NQV272"/>
      <c r="NQW272"/>
      <c r="NQX272"/>
      <c r="NQY272"/>
      <c r="NQZ272"/>
      <c r="NRA272"/>
      <c r="NRB272"/>
      <c r="NRC272"/>
      <c r="NRD272"/>
      <c r="NRE272"/>
      <c r="NRF272"/>
      <c r="NRG272"/>
      <c r="NRH272"/>
      <c r="NRI272"/>
      <c r="NRJ272"/>
      <c r="NRK272"/>
      <c r="NRL272"/>
      <c r="NRM272"/>
      <c r="NRN272"/>
      <c r="NRO272"/>
      <c r="NRP272"/>
      <c r="NRQ272"/>
      <c r="NRR272"/>
      <c r="NRS272"/>
      <c r="NRT272"/>
      <c r="NRU272"/>
      <c r="NRV272"/>
      <c r="NRW272"/>
      <c r="NRX272"/>
      <c r="NRY272"/>
      <c r="NRZ272"/>
      <c r="NSA272"/>
      <c r="NSB272"/>
      <c r="NSC272"/>
      <c r="NSD272"/>
      <c r="NSE272"/>
      <c r="NSF272"/>
      <c r="NSG272"/>
      <c r="NSH272"/>
      <c r="NSI272"/>
      <c r="NSJ272"/>
      <c r="NSK272"/>
      <c r="NSL272"/>
      <c r="NSM272"/>
      <c r="NSN272"/>
      <c r="NSO272"/>
      <c r="NSP272"/>
      <c r="NSQ272"/>
      <c r="NSR272"/>
      <c r="NSS272"/>
      <c r="NST272"/>
      <c r="NSU272"/>
      <c r="NSV272"/>
      <c r="NSW272"/>
      <c r="NSX272"/>
      <c r="NSY272"/>
      <c r="NSZ272"/>
      <c r="NTA272"/>
      <c r="NTB272"/>
      <c r="NTC272"/>
      <c r="NTD272"/>
      <c r="NTE272"/>
      <c r="NTF272"/>
      <c r="NTG272"/>
      <c r="NTH272"/>
      <c r="NTI272"/>
      <c r="NTJ272"/>
      <c r="NTK272"/>
      <c r="NTL272"/>
      <c r="NTM272"/>
      <c r="NTN272"/>
      <c r="NTO272"/>
      <c r="NTP272"/>
      <c r="NTQ272"/>
      <c r="NTR272"/>
      <c r="NTS272"/>
      <c r="NTT272"/>
      <c r="NTU272"/>
      <c r="NTV272"/>
      <c r="NTW272"/>
      <c r="NTX272"/>
      <c r="NTY272"/>
      <c r="NTZ272"/>
      <c r="NUA272"/>
      <c r="NUB272"/>
      <c r="NUC272"/>
      <c r="NUD272"/>
      <c r="NUE272"/>
      <c r="NUF272"/>
      <c r="NUG272"/>
      <c r="NUH272"/>
      <c r="NUI272"/>
      <c r="NUJ272"/>
      <c r="NUK272"/>
      <c r="NUL272"/>
      <c r="NUM272"/>
      <c r="NUN272"/>
      <c r="NUO272"/>
      <c r="NUP272"/>
      <c r="NUQ272"/>
      <c r="NUR272"/>
      <c r="NUS272"/>
      <c r="NUT272"/>
      <c r="NUU272"/>
      <c r="NUV272"/>
      <c r="NUW272"/>
      <c r="NUX272"/>
      <c r="NUY272"/>
      <c r="NUZ272"/>
      <c r="NVA272"/>
      <c r="NVB272"/>
      <c r="NVC272"/>
      <c r="NVD272"/>
      <c r="NVE272"/>
      <c r="NVF272"/>
      <c r="NVG272"/>
      <c r="NVH272"/>
      <c r="NVI272"/>
      <c r="NVJ272"/>
      <c r="NVK272"/>
      <c r="NVL272"/>
      <c r="NVM272"/>
      <c r="NVN272"/>
      <c r="NVO272"/>
      <c r="NVP272"/>
      <c r="NVQ272"/>
      <c r="NVR272"/>
      <c r="NVS272"/>
      <c r="NVT272"/>
      <c r="NVU272"/>
      <c r="NVV272"/>
      <c r="NVW272"/>
      <c r="NVX272"/>
      <c r="NVY272"/>
      <c r="NVZ272"/>
      <c r="NWA272"/>
      <c r="NWB272"/>
      <c r="NWC272"/>
      <c r="NWD272"/>
      <c r="NWE272"/>
      <c r="NWF272"/>
      <c r="NWG272"/>
      <c r="NWH272"/>
      <c r="NWI272"/>
      <c r="NWJ272"/>
      <c r="NWK272"/>
      <c r="NWL272"/>
      <c r="NWM272"/>
      <c r="NWN272"/>
      <c r="NWO272"/>
      <c r="NWP272"/>
      <c r="NWQ272"/>
      <c r="NWR272"/>
      <c r="NWS272"/>
      <c r="NWT272"/>
      <c r="NWU272"/>
      <c r="NWV272"/>
      <c r="NWW272"/>
      <c r="NWX272"/>
      <c r="NWY272"/>
      <c r="NWZ272"/>
      <c r="NXA272"/>
      <c r="NXB272"/>
      <c r="NXC272"/>
      <c r="NXD272"/>
      <c r="NXE272"/>
      <c r="NXF272"/>
      <c r="NXG272"/>
      <c r="NXH272"/>
      <c r="NXI272"/>
      <c r="NXJ272"/>
      <c r="NXK272"/>
      <c r="NXL272"/>
      <c r="NXM272"/>
      <c r="NXN272"/>
      <c r="NXO272"/>
      <c r="NXP272"/>
      <c r="NXQ272"/>
      <c r="NXR272"/>
      <c r="NXS272"/>
      <c r="NXT272"/>
      <c r="NXU272"/>
      <c r="NXV272"/>
      <c r="NXW272"/>
      <c r="NXX272"/>
      <c r="NXY272"/>
      <c r="NXZ272"/>
      <c r="NYA272"/>
      <c r="NYB272"/>
      <c r="NYC272"/>
      <c r="NYD272"/>
      <c r="NYE272"/>
      <c r="NYF272"/>
      <c r="NYG272"/>
      <c r="NYH272"/>
      <c r="NYI272"/>
      <c r="NYJ272"/>
      <c r="NYK272"/>
      <c r="NYL272"/>
      <c r="NYM272"/>
      <c r="NYN272"/>
      <c r="NYO272"/>
      <c r="NYP272"/>
      <c r="NYQ272"/>
      <c r="NYR272"/>
      <c r="NYS272"/>
      <c r="NYT272"/>
      <c r="NYU272"/>
      <c r="NYV272"/>
      <c r="NYW272"/>
      <c r="NYX272"/>
      <c r="NYY272"/>
      <c r="NYZ272"/>
      <c r="NZA272"/>
      <c r="NZB272"/>
      <c r="NZC272"/>
      <c r="NZD272"/>
      <c r="NZE272"/>
      <c r="NZF272"/>
      <c r="NZG272"/>
      <c r="NZH272"/>
      <c r="NZI272"/>
      <c r="NZJ272"/>
      <c r="NZK272"/>
      <c r="NZL272"/>
      <c r="NZM272"/>
      <c r="NZN272"/>
      <c r="NZO272"/>
      <c r="NZP272"/>
      <c r="NZQ272"/>
      <c r="NZR272"/>
      <c r="NZS272"/>
      <c r="NZT272"/>
      <c r="NZU272"/>
      <c r="NZV272"/>
      <c r="NZW272"/>
      <c r="NZX272"/>
      <c r="NZY272"/>
      <c r="NZZ272"/>
      <c r="OAA272"/>
      <c r="OAB272"/>
      <c r="OAC272"/>
      <c r="OAD272"/>
      <c r="OAE272"/>
      <c r="OAF272"/>
      <c r="OAG272"/>
      <c r="OAH272"/>
      <c r="OAI272"/>
      <c r="OAJ272"/>
      <c r="OAK272"/>
      <c r="OAL272"/>
      <c r="OAM272"/>
      <c r="OAN272"/>
      <c r="OAO272"/>
      <c r="OAP272"/>
      <c r="OAQ272"/>
      <c r="OAR272"/>
      <c r="OAS272"/>
      <c r="OAT272"/>
      <c r="OAU272"/>
      <c r="OAV272"/>
      <c r="OAW272"/>
      <c r="OAX272"/>
      <c r="OAY272"/>
      <c r="OAZ272"/>
      <c r="OBA272"/>
      <c r="OBB272"/>
      <c r="OBC272"/>
      <c r="OBD272"/>
      <c r="OBE272"/>
      <c r="OBF272"/>
      <c r="OBG272"/>
      <c r="OBH272"/>
      <c r="OBI272"/>
      <c r="OBJ272"/>
      <c r="OBK272"/>
      <c r="OBL272"/>
      <c r="OBM272"/>
      <c r="OBN272"/>
      <c r="OBO272"/>
      <c r="OBP272"/>
      <c r="OBQ272"/>
      <c r="OBR272"/>
      <c r="OBS272"/>
      <c r="OBT272"/>
      <c r="OBU272"/>
      <c r="OBV272"/>
      <c r="OBW272"/>
      <c r="OBX272"/>
      <c r="OBY272"/>
      <c r="OBZ272"/>
      <c r="OCA272"/>
      <c r="OCB272"/>
      <c r="OCC272"/>
      <c r="OCD272"/>
      <c r="OCE272"/>
      <c r="OCF272"/>
      <c r="OCG272"/>
      <c r="OCH272"/>
      <c r="OCI272"/>
      <c r="OCJ272"/>
      <c r="OCK272"/>
      <c r="OCL272"/>
      <c r="OCM272"/>
      <c r="OCN272"/>
      <c r="OCO272"/>
      <c r="OCP272"/>
      <c r="OCQ272"/>
      <c r="OCR272"/>
      <c r="OCS272"/>
      <c r="OCT272"/>
      <c r="OCU272"/>
      <c r="OCV272"/>
      <c r="OCW272"/>
      <c r="OCX272"/>
      <c r="OCY272"/>
      <c r="OCZ272"/>
      <c r="ODA272"/>
      <c r="ODB272"/>
      <c r="ODC272"/>
      <c r="ODD272"/>
      <c r="ODE272"/>
      <c r="ODF272"/>
      <c r="ODG272"/>
      <c r="ODH272"/>
      <c r="ODI272"/>
      <c r="ODJ272"/>
      <c r="ODK272"/>
      <c r="ODL272"/>
      <c r="ODM272"/>
      <c r="ODN272"/>
      <c r="ODO272"/>
      <c r="ODP272"/>
      <c r="ODQ272"/>
      <c r="ODR272"/>
      <c r="ODS272"/>
      <c r="ODT272"/>
      <c r="ODU272"/>
      <c r="ODV272"/>
      <c r="ODW272"/>
      <c r="ODX272"/>
      <c r="ODY272"/>
      <c r="ODZ272"/>
      <c r="OEA272"/>
      <c r="OEB272"/>
      <c r="OEC272"/>
      <c r="OED272"/>
      <c r="OEE272"/>
      <c r="OEF272"/>
      <c r="OEG272"/>
      <c r="OEH272"/>
      <c r="OEI272"/>
      <c r="OEJ272"/>
      <c r="OEK272"/>
      <c r="OEL272"/>
      <c r="OEM272"/>
      <c r="OEN272"/>
      <c r="OEO272"/>
      <c r="OEP272"/>
      <c r="OEQ272"/>
      <c r="OER272"/>
      <c r="OES272"/>
      <c r="OET272"/>
      <c r="OEU272"/>
      <c r="OEV272"/>
      <c r="OEW272"/>
      <c r="OEX272"/>
      <c r="OEY272"/>
      <c r="OEZ272"/>
      <c r="OFA272"/>
      <c r="OFB272"/>
      <c r="OFC272"/>
      <c r="OFD272"/>
      <c r="OFE272"/>
      <c r="OFF272"/>
      <c r="OFG272"/>
      <c r="OFH272"/>
      <c r="OFI272"/>
      <c r="OFJ272"/>
      <c r="OFK272"/>
      <c r="OFL272"/>
      <c r="OFM272"/>
      <c r="OFN272"/>
      <c r="OFO272"/>
      <c r="OFP272"/>
      <c r="OFQ272"/>
      <c r="OFR272"/>
      <c r="OFS272"/>
      <c r="OFT272"/>
      <c r="OFU272"/>
      <c r="OFV272"/>
      <c r="OFW272"/>
      <c r="OFX272"/>
      <c r="OFY272"/>
      <c r="OFZ272"/>
      <c r="OGA272"/>
      <c r="OGB272"/>
      <c r="OGC272"/>
      <c r="OGD272"/>
      <c r="OGE272"/>
      <c r="OGF272"/>
      <c r="OGG272"/>
      <c r="OGH272"/>
      <c r="OGI272"/>
      <c r="OGJ272"/>
      <c r="OGK272"/>
      <c r="OGL272"/>
      <c r="OGM272"/>
      <c r="OGN272"/>
      <c r="OGO272"/>
      <c r="OGP272"/>
      <c r="OGQ272"/>
      <c r="OGR272"/>
      <c r="OGS272"/>
      <c r="OGT272"/>
      <c r="OGU272"/>
      <c r="OGV272"/>
      <c r="OGW272"/>
      <c r="OGX272"/>
      <c r="OGY272"/>
      <c r="OGZ272"/>
      <c r="OHA272"/>
      <c r="OHB272"/>
      <c r="OHC272"/>
      <c r="OHD272"/>
      <c r="OHE272"/>
      <c r="OHF272"/>
      <c r="OHG272"/>
      <c r="OHH272"/>
      <c r="OHI272"/>
      <c r="OHJ272"/>
      <c r="OHK272"/>
      <c r="OHL272"/>
      <c r="OHM272"/>
      <c r="OHN272"/>
      <c r="OHO272"/>
      <c r="OHP272"/>
      <c r="OHQ272"/>
      <c r="OHR272"/>
      <c r="OHS272"/>
      <c r="OHT272"/>
      <c r="OHU272"/>
      <c r="OHV272"/>
      <c r="OHW272"/>
      <c r="OHX272"/>
      <c r="OHY272"/>
      <c r="OHZ272"/>
      <c r="OIA272"/>
      <c r="OIB272"/>
      <c r="OIC272"/>
      <c r="OID272"/>
      <c r="OIE272"/>
      <c r="OIF272"/>
      <c r="OIG272"/>
      <c r="OIH272"/>
      <c r="OII272"/>
      <c r="OIJ272"/>
      <c r="OIK272"/>
      <c r="OIL272"/>
      <c r="OIM272"/>
      <c r="OIN272"/>
      <c r="OIO272"/>
      <c r="OIP272"/>
      <c r="OIQ272"/>
      <c r="OIR272"/>
      <c r="OIS272"/>
      <c r="OIT272"/>
      <c r="OIU272"/>
      <c r="OIV272"/>
      <c r="OIW272"/>
      <c r="OIX272"/>
      <c r="OIY272"/>
      <c r="OIZ272"/>
      <c r="OJA272"/>
      <c r="OJB272"/>
      <c r="OJC272"/>
      <c r="OJD272"/>
      <c r="OJE272"/>
      <c r="OJF272"/>
      <c r="OJG272"/>
      <c r="OJH272"/>
      <c r="OJI272"/>
      <c r="OJJ272"/>
      <c r="OJK272"/>
      <c r="OJL272"/>
      <c r="OJM272"/>
      <c r="OJN272"/>
      <c r="OJO272"/>
      <c r="OJP272"/>
      <c r="OJQ272"/>
      <c r="OJR272"/>
      <c r="OJS272"/>
      <c r="OJT272"/>
      <c r="OJU272"/>
      <c r="OJV272"/>
      <c r="OJW272"/>
      <c r="OJX272"/>
      <c r="OJY272"/>
      <c r="OJZ272"/>
      <c r="OKA272"/>
      <c r="OKB272"/>
      <c r="OKC272"/>
      <c r="OKD272"/>
      <c r="OKE272"/>
      <c r="OKF272"/>
      <c r="OKG272"/>
      <c r="OKH272"/>
      <c r="OKI272"/>
      <c r="OKJ272"/>
      <c r="OKK272"/>
      <c r="OKL272"/>
      <c r="OKM272"/>
      <c r="OKN272"/>
      <c r="OKO272"/>
      <c r="OKP272"/>
      <c r="OKQ272"/>
      <c r="OKR272"/>
      <c r="OKS272"/>
      <c r="OKT272"/>
      <c r="OKU272"/>
      <c r="OKV272"/>
      <c r="OKW272"/>
      <c r="OKX272"/>
      <c r="OKY272"/>
      <c r="OKZ272"/>
      <c r="OLA272"/>
      <c r="OLB272"/>
      <c r="OLC272"/>
      <c r="OLD272"/>
      <c r="OLE272"/>
      <c r="OLF272"/>
      <c r="OLG272"/>
      <c r="OLH272"/>
      <c r="OLI272"/>
      <c r="OLJ272"/>
      <c r="OLK272"/>
      <c r="OLL272"/>
      <c r="OLM272"/>
      <c r="OLN272"/>
      <c r="OLO272"/>
      <c r="OLP272"/>
      <c r="OLQ272"/>
      <c r="OLR272"/>
      <c r="OLS272"/>
      <c r="OLT272"/>
      <c r="OLU272"/>
      <c r="OLV272"/>
      <c r="OLW272"/>
      <c r="OLX272"/>
      <c r="OLY272"/>
      <c r="OLZ272"/>
      <c r="OMA272"/>
      <c r="OMB272"/>
      <c r="OMC272"/>
      <c r="OMD272"/>
      <c r="OME272"/>
      <c r="OMF272"/>
      <c r="OMG272"/>
      <c r="OMH272"/>
      <c r="OMI272"/>
      <c r="OMJ272"/>
      <c r="OMK272"/>
      <c r="OML272"/>
      <c r="OMM272"/>
      <c r="OMN272"/>
      <c r="OMO272"/>
      <c r="OMP272"/>
      <c r="OMQ272"/>
      <c r="OMR272"/>
      <c r="OMS272"/>
      <c r="OMT272"/>
      <c r="OMU272"/>
      <c r="OMV272"/>
      <c r="OMW272"/>
      <c r="OMX272"/>
      <c r="OMY272"/>
      <c r="OMZ272"/>
      <c r="ONA272"/>
      <c r="ONB272"/>
      <c r="ONC272"/>
      <c r="OND272"/>
      <c r="ONE272"/>
      <c r="ONF272"/>
      <c r="ONG272"/>
      <c r="ONH272"/>
      <c r="ONI272"/>
      <c r="ONJ272"/>
      <c r="ONK272"/>
      <c r="ONL272"/>
      <c r="ONM272"/>
      <c r="ONN272"/>
      <c r="ONO272"/>
      <c r="ONP272"/>
      <c r="ONQ272"/>
      <c r="ONR272"/>
      <c r="ONS272"/>
      <c r="ONT272"/>
      <c r="ONU272"/>
      <c r="ONV272"/>
      <c r="ONW272"/>
      <c r="ONX272"/>
      <c r="ONY272"/>
      <c r="ONZ272"/>
      <c r="OOA272"/>
      <c r="OOB272"/>
      <c r="OOC272"/>
      <c r="OOD272"/>
      <c r="OOE272"/>
      <c r="OOF272"/>
      <c r="OOG272"/>
      <c r="OOH272"/>
      <c r="OOI272"/>
      <c r="OOJ272"/>
      <c r="OOK272"/>
      <c r="OOL272"/>
      <c r="OOM272"/>
      <c r="OON272"/>
      <c r="OOO272"/>
      <c r="OOP272"/>
      <c r="OOQ272"/>
      <c r="OOR272"/>
      <c r="OOS272"/>
      <c r="OOT272"/>
      <c r="OOU272"/>
      <c r="OOV272"/>
      <c r="OOW272"/>
      <c r="OOX272"/>
      <c r="OOY272"/>
      <c r="OOZ272"/>
      <c r="OPA272"/>
      <c r="OPB272"/>
      <c r="OPC272"/>
      <c r="OPD272"/>
      <c r="OPE272"/>
      <c r="OPF272"/>
      <c r="OPG272"/>
      <c r="OPH272"/>
      <c r="OPI272"/>
      <c r="OPJ272"/>
      <c r="OPK272"/>
      <c r="OPL272"/>
      <c r="OPM272"/>
      <c r="OPN272"/>
      <c r="OPO272"/>
      <c r="OPP272"/>
      <c r="OPQ272"/>
      <c r="OPR272"/>
      <c r="OPS272"/>
      <c r="OPT272"/>
      <c r="OPU272"/>
      <c r="OPV272"/>
      <c r="OPW272"/>
      <c r="OPX272"/>
      <c r="OPY272"/>
      <c r="OPZ272"/>
      <c r="OQA272"/>
      <c r="OQB272"/>
      <c r="OQC272"/>
      <c r="OQD272"/>
      <c r="OQE272"/>
      <c r="OQF272"/>
      <c r="OQG272"/>
      <c r="OQH272"/>
      <c r="OQI272"/>
      <c r="OQJ272"/>
      <c r="OQK272"/>
      <c r="OQL272"/>
      <c r="OQM272"/>
      <c r="OQN272"/>
      <c r="OQO272"/>
      <c r="OQP272"/>
      <c r="OQQ272"/>
      <c r="OQR272"/>
      <c r="OQS272"/>
      <c r="OQT272"/>
      <c r="OQU272"/>
      <c r="OQV272"/>
      <c r="OQW272"/>
      <c r="OQX272"/>
      <c r="OQY272"/>
      <c r="OQZ272"/>
      <c r="ORA272"/>
      <c r="ORB272"/>
      <c r="ORC272"/>
      <c r="ORD272"/>
      <c r="ORE272"/>
      <c r="ORF272"/>
      <c r="ORG272"/>
      <c r="ORH272"/>
      <c r="ORI272"/>
      <c r="ORJ272"/>
      <c r="ORK272"/>
      <c r="ORL272"/>
      <c r="ORM272"/>
      <c r="ORN272"/>
      <c r="ORO272"/>
      <c r="ORP272"/>
      <c r="ORQ272"/>
      <c r="ORR272"/>
      <c r="ORS272"/>
      <c r="ORT272"/>
      <c r="ORU272"/>
      <c r="ORV272"/>
      <c r="ORW272"/>
      <c r="ORX272"/>
      <c r="ORY272"/>
      <c r="ORZ272"/>
      <c r="OSA272"/>
      <c r="OSB272"/>
      <c r="OSC272"/>
      <c r="OSD272"/>
      <c r="OSE272"/>
      <c r="OSF272"/>
      <c r="OSG272"/>
      <c r="OSH272"/>
      <c r="OSI272"/>
      <c r="OSJ272"/>
      <c r="OSK272"/>
      <c r="OSL272"/>
      <c r="OSM272"/>
      <c r="OSN272"/>
      <c r="OSO272"/>
      <c r="OSP272"/>
      <c r="OSQ272"/>
      <c r="OSR272"/>
      <c r="OSS272"/>
      <c r="OST272"/>
      <c r="OSU272"/>
      <c r="OSV272"/>
      <c r="OSW272"/>
      <c r="OSX272"/>
      <c r="OSY272"/>
      <c r="OSZ272"/>
      <c r="OTA272"/>
      <c r="OTB272"/>
      <c r="OTC272"/>
      <c r="OTD272"/>
      <c r="OTE272"/>
      <c r="OTF272"/>
      <c r="OTG272"/>
      <c r="OTH272"/>
      <c r="OTI272"/>
      <c r="OTJ272"/>
      <c r="OTK272"/>
      <c r="OTL272"/>
      <c r="OTM272"/>
      <c r="OTN272"/>
      <c r="OTO272"/>
      <c r="OTP272"/>
      <c r="OTQ272"/>
      <c r="OTR272"/>
      <c r="OTS272"/>
      <c r="OTT272"/>
      <c r="OTU272"/>
      <c r="OTV272"/>
      <c r="OTW272"/>
      <c r="OTX272"/>
      <c r="OTY272"/>
      <c r="OTZ272"/>
      <c r="OUA272"/>
      <c r="OUB272"/>
      <c r="OUC272"/>
      <c r="OUD272"/>
      <c r="OUE272"/>
      <c r="OUF272"/>
      <c r="OUG272"/>
      <c r="OUH272"/>
      <c r="OUI272"/>
      <c r="OUJ272"/>
      <c r="OUK272"/>
      <c r="OUL272"/>
      <c r="OUM272"/>
      <c r="OUN272"/>
      <c r="OUO272"/>
      <c r="OUP272"/>
      <c r="OUQ272"/>
      <c r="OUR272"/>
      <c r="OUS272"/>
      <c r="OUT272"/>
      <c r="OUU272"/>
      <c r="OUV272"/>
      <c r="OUW272"/>
      <c r="OUX272"/>
      <c r="OUY272"/>
      <c r="OUZ272"/>
      <c r="OVA272"/>
      <c r="OVB272"/>
      <c r="OVC272"/>
      <c r="OVD272"/>
      <c r="OVE272"/>
      <c r="OVF272"/>
      <c r="OVG272"/>
      <c r="OVH272"/>
      <c r="OVI272"/>
      <c r="OVJ272"/>
      <c r="OVK272"/>
      <c r="OVL272"/>
      <c r="OVM272"/>
      <c r="OVN272"/>
      <c r="OVO272"/>
      <c r="OVP272"/>
      <c r="OVQ272"/>
      <c r="OVR272"/>
      <c r="OVS272"/>
      <c r="OVT272"/>
      <c r="OVU272"/>
      <c r="OVV272"/>
      <c r="OVW272"/>
      <c r="OVX272"/>
      <c r="OVY272"/>
      <c r="OVZ272"/>
      <c r="OWA272"/>
      <c r="OWB272"/>
      <c r="OWC272"/>
      <c r="OWD272"/>
      <c r="OWE272"/>
      <c r="OWF272"/>
      <c r="OWG272"/>
      <c r="OWH272"/>
      <c r="OWI272"/>
      <c r="OWJ272"/>
      <c r="OWK272"/>
      <c r="OWL272"/>
      <c r="OWM272"/>
      <c r="OWN272"/>
      <c r="OWO272"/>
      <c r="OWP272"/>
      <c r="OWQ272"/>
      <c r="OWR272"/>
      <c r="OWS272"/>
      <c r="OWT272"/>
      <c r="OWU272"/>
      <c r="OWV272"/>
      <c r="OWW272"/>
      <c r="OWX272"/>
      <c r="OWY272"/>
      <c r="OWZ272"/>
      <c r="OXA272"/>
      <c r="OXB272"/>
      <c r="OXC272"/>
      <c r="OXD272"/>
      <c r="OXE272"/>
      <c r="OXF272"/>
      <c r="OXG272"/>
      <c r="OXH272"/>
      <c r="OXI272"/>
      <c r="OXJ272"/>
      <c r="OXK272"/>
      <c r="OXL272"/>
      <c r="OXM272"/>
      <c r="OXN272"/>
      <c r="OXO272"/>
      <c r="OXP272"/>
      <c r="OXQ272"/>
      <c r="OXR272"/>
      <c r="OXS272"/>
      <c r="OXT272"/>
      <c r="OXU272"/>
      <c r="OXV272"/>
      <c r="OXW272"/>
      <c r="OXX272"/>
      <c r="OXY272"/>
      <c r="OXZ272"/>
      <c r="OYA272"/>
      <c r="OYB272"/>
      <c r="OYC272"/>
      <c r="OYD272"/>
      <c r="OYE272"/>
      <c r="OYF272"/>
      <c r="OYG272"/>
      <c r="OYH272"/>
      <c r="OYI272"/>
      <c r="OYJ272"/>
      <c r="OYK272"/>
      <c r="OYL272"/>
      <c r="OYM272"/>
      <c r="OYN272"/>
      <c r="OYO272"/>
      <c r="OYP272"/>
      <c r="OYQ272"/>
      <c r="OYR272"/>
      <c r="OYS272"/>
      <c r="OYT272"/>
      <c r="OYU272"/>
      <c r="OYV272"/>
      <c r="OYW272"/>
      <c r="OYX272"/>
      <c r="OYY272"/>
      <c r="OYZ272"/>
      <c r="OZA272"/>
      <c r="OZB272"/>
      <c r="OZC272"/>
      <c r="OZD272"/>
      <c r="OZE272"/>
      <c r="OZF272"/>
      <c r="OZG272"/>
      <c r="OZH272"/>
      <c r="OZI272"/>
      <c r="OZJ272"/>
      <c r="OZK272"/>
      <c r="OZL272"/>
      <c r="OZM272"/>
      <c r="OZN272"/>
      <c r="OZO272"/>
      <c r="OZP272"/>
      <c r="OZQ272"/>
      <c r="OZR272"/>
      <c r="OZS272"/>
      <c r="OZT272"/>
      <c r="OZU272"/>
      <c r="OZV272"/>
      <c r="OZW272"/>
      <c r="OZX272"/>
      <c r="OZY272"/>
      <c r="OZZ272"/>
      <c r="PAA272"/>
      <c r="PAB272"/>
      <c r="PAC272"/>
      <c r="PAD272"/>
      <c r="PAE272"/>
      <c r="PAF272"/>
      <c r="PAG272"/>
      <c r="PAH272"/>
      <c r="PAI272"/>
      <c r="PAJ272"/>
      <c r="PAK272"/>
      <c r="PAL272"/>
      <c r="PAM272"/>
      <c r="PAN272"/>
      <c r="PAO272"/>
      <c r="PAP272"/>
      <c r="PAQ272"/>
      <c r="PAR272"/>
      <c r="PAS272"/>
      <c r="PAT272"/>
      <c r="PAU272"/>
      <c r="PAV272"/>
      <c r="PAW272"/>
      <c r="PAX272"/>
      <c r="PAY272"/>
      <c r="PAZ272"/>
      <c r="PBA272"/>
      <c r="PBB272"/>
      <c r="PBC272"/>
      <c r="PBD272"/>
      <c r="PBE272"/>
      <c r="PBF272"/>
      <c r="PBG272"/>
      <c r="PBH272"/>
      <c r="PBI272"/>
      <c r="PBJ272"/>
      <c r="PBK272"/>
      <c r="PBL272"/>
      <c r="PBM272"/>
      <c r="PBN272"/>
      <c r="PBO272"/>
      <c r="PBP272"/>
      <c r="PBQ272"/>
      <c r="PBR272"/>
      <c r="PBS272"/>
      <c r="PBT272"/>
      <c r="PBU272"/>
      <c r="PBV272"/>
      <c r="PBW272"/>
      <c r="PBX272"/>
      <c r="PBY272"/>
      <c r="PBZ272"/>
      <c r="PCA272"/>
      <c r="PCB272"/>
      <c r="PCC272"/>
      <c r="PCD272"/>
      <c r="PCE272"/>
      <c r="PCF272"/>
      <c r="PCG272"/>
      <c r="PCH272"/>
      <c r="PCI272"/>
      <c r="PCJ272"/>
      <c r="PCK272"/>
      <c r="PCL272"/>
      <c r="PCM272"/>
      <c r="PCN272"/>
      <c r="PCO272"/>
      <c r="PCP272"/>
      <c r="PCQ272"/>
      <c r="PCR272"/>
      <c r="PCS272"/>
      <c r="PCT272"/>
      <c r="PCU272"/>
      <c r="PCV272"/>
      <c r="PCW272"/>
      <c r="PCX272"/>
      <c r="PCY272"/>
      <c r="PCZ272"/>
      <c r="PDA272"/>
      <c r="PDB272"/>
      <c r="PDC272"/>
      <c r="PDD272"/>
      <c r="PDE272"/>
      <c r="PDF272"/>
      <c r="PDG272"/>
      <c r="PDH272"/>
      <c r="PDI272"/>
      <c r="PDJ272"/>
      <c r="PDK272"/>
      <c r="PDL272"/>
      <c r="PDM272"/>
      <c r="PDN272"/>
      <c r="PDO272"/>
      <c r="PDP272"/>
      <c r="PDQ272"/>
      <c r="PDR272"/>
      <c r="PDS272"/>
      <c r="PDT272"/>
      <c r="PDU272"/>
      <c r="PDV272"/>
      <c r="PDW272"/>
      <c r="PDX272"/>
      <c r="PDY272"/>
      <c r="PDZ272"/>
      <c r="PEA272"/>
      <c r="PEB272"/>
      <c r="PEC272"/>
      <c r="PED272"/>
      <c r="PEE272"/>
      <c r="PEF272"/>
      <c r="PEG272"/>
      <c r="PEH272"/>
      <c r="PEI272"/>
      <c r="PEJ272"/>
      <c r="PEK272"/>
      <c r="PEL272"/>
      <c r="PEM272"/>
      <c r="PEN272"/>
      <c r="PEO272"/>
      <c r="PEP272"/>
      <c r="PEQ272"/>
      <c r="PER272"/>
      <c r="PES272"/>
      <c r="PET272"/>
      <c r="PEU272"/>
      <c r="PEV272"/>
      <c r="PEW272"/>
      <c r="PEX272"/>
      <c r="PEY272"/>
      <c r="PEZ272"/>
      <c r="PFA272"/>
      <c r="PFB272"/>
      <c r="PFC272"/>
      <c r="PFD272"/>
      <c r="PFE272"/>
      <c r="PFF272"/>
      <c r="PFG272"/>
      <c r="PFH272"/>
      <c r="PFI272"/>
      <c r="PFJ272"/>
      <c r="PFK272"/>
      <c r="PFL272"/>
      <c r="PFM272"/>
      <c r="PFN272"/>
      <c r="PFO272"/>
      <c r="PFP272"/>
      <c r="PFQ272"/>
      <c r="PFR272"/>
      <c r="PFS272"/>
      <c r="PFT272"/>
      <c r="PFU272"/>
      <c r="PFV272"/>
      <c r="PFW272"/>
      <c r="PFX272"/>
      <c r="PFY272"/>
      <c r="PFZ272"/>
      <c r="PGA272"/>
      <c r="PGB272"/>
      <c r="PGC272"/>
      <c r="PGD272"/>
      <c r="PGE272"/>
      <c r="PGF272"/>
      <c r="PGG272"/>
      <c r="PGH272"/>
      <c r="PGI272"/>
      <c r="PGJ272"/>
      <c r="PGK272"/>
      <c r="PGL272"/>
      <c r="PGM272"/>
      <c r="PGN272"/>
      <c r="PGO272"/>
      <c r="PGP272"/>
      <c r="PGQ272"/>
      <c r="PGR272"/>
      <c r="PGS272"/>
      <c r="PGT272"/>
      <c r="PGU272"/>
      <c r="PGV272"/>
      <c r="PGW272"/>
      <c r="PGX272"/>
      <c r="PGY272"/>
      <c r="PGZ272"/>
      <c r="PHA272"/>
      <c r="PHB272"/>
      <c r="PHC272"/>
      <c r="PHD272"/>
      <c r="PHE272"/>
      <c r="PHF272"/>
      <c r="PHG272"/>
      <c r="PHH272"/>
      <c r="PHI272"/>
      <c r="PHJ272"/>
      <c r="PHK272"/>
      <c r="PHL272"/>
      <c r="PHM272"/>
      <c r="PHN272"/>
      <c r="PHO272"/>
      <c r="PHP272"/>
      <c r="PHQ272"/>
      <c r="PHR272"/>
      <c r="PHS272"/>
      <c r="PHT272"/>
      <c r="PHU272"/>
      <c r="PHV272"/>
      <c r="PHW272"/>
      <c r="PHX272"/>
      <c r="PHY272"/>
      <c r="PHZ272"/>
      <c r="PIA272"/>
      <c r="PIB272"/>
      <c r="PIC272"/>
      <c r="PID272"/>
      <c r="PIE272"/>
      <c r="PIF272"/>
      <c r="PIG272"/>
      <c r="PIH272"/>
      <c r="PII272"/>
      <c r="PIJ272"/>
      <c r="PIK272"/>
      <c r="PIL272"/>
      <c r="PIM272"/>
      <c r="PIN272"/>
      <c r="PIO272"/>
      <c r="PIP272"/>
      <c r="PIQ272"/>
      <c r="PIR272"/>
      <c r="PIS272"/>
      <c r="PIT272"/>
      <c r="PIU272"/>
      <c r="PIV272"/>
      <c r="PIW272"/>
      <c r="PIX272"/>
      <c r="PIY272"/>
      <c r="PIZ272"/>
      <c r="PJA272"/>
      <c r="PJB272"/>
      <c r="PJC272"/>
      <c r="PJD272"/>
      <c r="PJE272"/>
      <c r="PJF272"/>
      <c r="PJG272"/>
      <c r="PJH272"/>
      <c r="PJI272"/>
      <c r="PJJ272"/>
      <c r="PJK272"/>
      <c r="PJL272"/>
      <c r="PJM272"/>
      <c r="PJN272"/>
      <c r="PJO272"/>
      <c r="PJP272"/>
      <c r="PJQ272"/>
      <c r="PJR272"/>
      <c r="PJS272"/>
      <c r="PJT272"/>
      <c r="PJU272"/>
      <c r="PJV272"/>
      <c r="PJW272"/>
      <c r="PJX272"/>
      <c r="PJY272"/>
      <c r="PJZ272"/>
      <c r="PKA272"/>
      <c r="PKB272"/>
      <c r="PKC272"/>
      <c r="PKD272"/>
      <c r="PKE272"/>
      <c r="PKF272"/>
      <c r="PKG272"/>
      <c r="PKH272"/>
      <c r="PKI272"/>
      <c r="PKJ272"/>
      <c r="PKK272"/>
      <c r="PKL272"/>
      <c r="PKM272"/>
      <c r="PKN272"/>
      <c r="PKO272"/>
      <c r="PKP272"/>
      <c r="PKQ272"/>
      <c r="PKR272"/>
      <c r="PKS272"/>
      <c r="PKT272"/>
      <c r="PKU272"/>
      <c r="PKV272"/>
      <c r="PKW272"/>
      <c r="PKX272"/>
      <c r="PKY272"/>
      <c r="PKZ272"/>
      <c r="PLA272"/>
      <c r="PLB272"/>
      <c r="PLC272"/>
      <c r="PLD272"/>
      <c r="PLE272"/>
      <c r="PLF272"/>
      <c r="PLG272"/>
      <c r="PLH272"/>
      <c r="PLI272"/>
      <c r="PLJ272"/>
      <c r="PLK272"/>
      <c r="PLL272"/>
      <c r="PLM272"/>
      <c r="PLN272"/>
      <c r="PLO272"/>
      <c r="PLP272"/>
      <c r="PLQ272"/>
      <c r="PLR272"/>
      <c r="PLS272"/>
      <c r="PLT272"/>
      <c r="PLU272"/>
      <c r="PLV272"/>
      <c r="PLW272"/>
      <c r="PLX272"/>
      <c r="PLY272"/>
      <c r="PLZ272"/>
      <c r="PMA272"/>
      <c r="PMB272"/>
      <c r="PMC272"/>
      <c r="PMD272"/>
      <c r="PME272"/>
      <c r="PMF272"/>
      <c r="PMG272"/>
      <c r="PMH272"/>
      <c r="PMI272"/>
      <c r="PMJ272"/>
      <c r="PMK272"/>
      <c r="PML272"/>
      <c r="PMM272"/>
      <c r="PMN272"/>
      <c r="PMO272"/>
      <c r="PMP272"/>
      <c r="PMQ272"/>
      <c r="PMR272"/>
      <c r="PMS272"/>
      <c r="PMT272"/>
      <c r="PMU272"/>
      <c r="PMV272"/>
      <c r="PMW272"/>
      <c r="PMX272"/>
      <c r="PMY272"/>
      <c r="PMZ272"/>
      <c r="PNA272"/>
      <c r="PNB272"/>
      <c r="PNC272"/>
      <c r="PND272"/>
      <c r="PNE272"/>
      <c r="PNF272"/>
      <c r="PNG272"/>
      <c r="PNH272"/>
      <c r="PNI272"/>
      <c r="PNJ272"/>
      <c r="PNK272"/>
      <c r="PNL272"/>
      <c r="PNM272"/>
      <c r="PNN272"/>
      <c r="PNO272"/>
      <c r="PNP272"/>
      <c r="PNQ272"/>
      <c r="PNR272"/>
      <c r="PNS272"/>
      <c r="PNT272"/>
      <c r="PNU272"/>
      <c r="PNV272"/>
      <c r="PNW272"/>
      <c r="PNX272"/>
      <c r="PNY272"/>
      <c r="PNZ272"/>
      <c r="POA272"/>
      <c r="POB272"/>
      <c r="POC272"/>
      <c r="POD272"/>
      <c r="POE272"/>
      <c r="POF272"/>
      <c r="POG272"/>
      <c r="POH272"/>
      <c r="POI272"/>
      <c r="POJ272"/>
      <c r="POK272"/>
      <c r="POL272"/>
      <c r="POM272"/>
      <c r="PON272"/>
      <c r="POO272"/>
      <c r="POP272"/>
      <c r="POQ272"/>
      <c r="POR272"/>
      <c r="POS272"/>
      <c r="POT272"/>
      <c r="POU272"/>
      <c r="POV272"/>
      <c r="POW272"/>
      <c r="POX272"/>
      <c r="POY272"/>
      <c r="POZ272"/>
      <c r="PPA272"/>
      <c r="PPB272"/>
      <c r="PPC272"/>
      <c r="PPD272"/>
      <c r="PPE272"/>
      <c r="PPF272"/>
      <c r="PPG272"/>
      <c r="PPH272"/>
      <c r="PPI272"/>
      <c r="PPJ272"/>
      <c r="PPK272"/>
      <c r="PPL272"/>
      <c r="PPM272"/>
      <c r="PPN272"/>
      <c r="PPO272"/>
      <c r="PPP272"/>
      <c r="PPQ272"/>
      <c r="PPR272"/>
      <c r="PPS272"/>
      <c r="PPT272"/>
      <c r="PPU272"/>
      <c r="PPV272"/>
      <c r="PPW272"/>
      <c r="PPX272"/>
      <c r="PPY272"/>
      <c r="PPZ272"/>
      <c r="PQA272"/>
      <c r="PQB272"/>
      <c r="PQC272"/>
      <c r="PQD272"/>
      <c r="PQE272"/>
      <c r="PQF272"/>
      <c r="PQG272"/>
      <c r="PQH272"/>
      <c r="PQI272"/>
      <c r="PQJ272"/>
      <c r="PQK272"/>
      <c r="PQL272"/>
      <c r="PQM272"/>
      <c r="PQN272"/>
      <c r="PQO272"/>
      <c r="PQP272"/>
      <c r="PQQ272"/>
      <c r="PQR272"/>
      <c r="PQS272"/>
      <c r="PQT272"/>
      <c r="PQU272"/>
      <c r="PQV272"/>
      <c r="PQW272"/>
      <c r="PQX272"/>
      <c r="PQY272"/>
      <c r="PQZ272"/>
      <c r="PRA272"/>
      <c r="PRB272"/>
      <c r="PRC272"/>
      <c r="PRD272"/>
      <c r="PRE272"/>
      <c r="PRF272"/>
      <c r="PRG272"/>
      <c r="PRH272"/>
      <c r="PRI272"/>
      <c r="PRJ272"/>
      <c r="PRK272"/>
      <c r="PRL272"/>
      <c r="PRM272"/>
      <c r="PRN272"/>
      <c r="PRO272"/>
      <c r="PRP272"/>
      <c r="PRQ272"/>
      <c r="PRR272"/>
      <c r="PRS272"/>
      <c r="PRT272"/>
      <c r="PRU272"/>
      <c r="PRV272"/>
      <c r="PRW272"/>
      <c r="PRX272"/>
      <c r="PRY272"/>
      <c r="PRZ272"/>
      <c r="PSA272"/>
      <c r="PSB272"/>
      <c r="PSC272"/>
      <c r="PSD272"/>
      <c r="PSE272"/>
      <c r="PSF272"/>
      <c r="PSG272"/>
      <c r="PSH272"/>
      <c r="PSI272"/>
      <c r="PSJ272"/>
      <c r="PSK272"/>
      <c r="PSL272"/>
      <c r="PSM272"/>
      <c r="PSN272"/>
      <c r="PSO272"/>
      <c r="PSP272"/>
      <c r="PSQ272"/>
      <c r="PSR272"/>
      <c r="PSS272"/>
      <c r="PST272"/>
      <c r="PSU272"/>
      <c r="PSV272"/>
      <c r="PSW272"/>
      <c r="PSX272"/>
      <c r="PSY272"/>
      <c r="PSZ272"/>
      <c r="PTA272"/>
      <c r="PTB272"/>
      <c r="PTC272"/>
      <c r="PTD272"/>
      <c r="PTE272"/>
      <c r="PTF272"/>
      <c r="PTG272"/>
      <c r="PTH272"/>
      <c r="PTI272"/>
      <c r="PTJ272"/>
      <c r="PTK272"/>
      <c r="PTL272"/>
      <c r="PTM272"/>
      <c r="PTN272"/>
      <c r="PTO272"/>
      <c r="PTP272"/>
      <c r="PTQ272"/>
      <c r="PTR272"/>
      <c r="PTS272"/>
      <c r="PTT272"/>
      <c r="PTU272"/>
      <c r="PTV272"/>
      <c r="PTW272"/>
      <c r="PTX272"/>
      <c r="PTY272"/>
      <c r="PTZ272"/>
      <c r="PUA272"/>
      <c r="PUB272"/>
      <c r="PUC272"/>
      <c r="PUD272"/>
      <c r="PUE272"/>
      <c r="PUF272"/>
      <c r="PUG272"/>
      <c r="PUH272"/>
      <c r="PUI272"/>
      <c r="PUJ272"/>
      <c r="PUK272"/>
      <c r="PUL272"/>
      <c r="PUM272"/>
      <c r="PUN272"/>
      <c r="PUO272"/>
      <c r="PUP272"/>
      <c r="PUQ272"/>
      <c r="PUR272"/>
      <c r="PUS272"/>
      <c r="PUT272"/>
      <c r="PUU272"/>
      <c r="PUV272"/>
      <c r="PUW272"/>
      <c r="PUX272"/>
      <c r="PUY272"/>
      <c r="PUZ272"/>
      <c r="PVA272"/>
      <c r="PVB272"/>
      <c r="PVC272"/>
      <c r="PVD272"/>
      <c r="PVE272"/>
      <c r="PVF272"/>
      <c r="PVG272"/>
      <c r="PVH272"/>
      <c r="PVI272"/>
      <c r="PVJ272"/>
      <c r="PVK272"/>
      <c r="PVL272"/>
      <c r="PVM272"/>
      <c r="PVN272"/>
      <c r="PVO272"/>
      <c r="PVP272"/>
      <c r="PVQ272"/>
      <c r="PVR272"/>
      <c r="PVS272"/>
      <c r="PVT272"/>
      <c r="PVU272"/>
      <c r="PVV272"/>
      <c r="PVW272"/>
      <c r="PVX272"/>
      <c r="PVY272"/>
      <c r="PVZ272"/>
      <c r="PWA272"/>
      <c r="PWB272"/>
      <c r="PWC272"/>
      <c r="PWD272"/>
      <c r="PWE272"/>
      <c r="PWF272"/>
      <c r="PWG272"/>
      <c r="PWH272"/>
      <c r="PWI272"/>
      <c r="PWJ272"/>
      <c r="PWK272"/>
      <c r="PWL272"/>
      <c r="PWM272"/>
      <c r="PWN272"/>
      <c r="PWO272"/>
      <c r="PWP272"/>
      <c r="PWQ272"/>
      <c r="PWR272"/>
      <c r="PWS272"/>
      <c r="PWT272"/>
      <c r="PWU272"/>
      <c r="PWV272"/>
      <c r="PWW272"/>
      <c r="PWX272"/>
      <c r="PWY272"/>
      <c r="PWZ272"/>
      <c r="PXA272"/>
      <c r="PXB272"/>
      <c r="PXC272"/>
      <c r="PXD272"/>
      <c r="PXE272"/>
      <c r="PXF272"/>
      <c r="PXG272"/>
      <c r="PXH272"/>
      <c r="PXI272"/>
      <c r="PXJ272"/>
      <c r="PXK272"/>
      <c r="PXL272"/>
      <c r="PXM272"/>
      <c r="PXN272"/>
      <c r="PXO272"/>
      <c r="PXP272"/>
      <c r="PXQ272"/>
      <c r="PXR272"/>
      <c r="PXS272"/>
      <c r="PXT272"/>
      <c r="PXU272"/>
      <c r="PXV272"/>
      <c r="PXW272"/>
      <c r="PXX272"/>
      <c r="PXY272"/>
      <c r="PXZ272"/>
      <c r="PYA272"/>
      <c r="PYB272"/>
      <c r="PYC272"/>
      <c r="PYD272"/>
      <c r="PYE272"/>
      <c r="PYF272"/>
      <c r="PYG272"/>
      <c r="PYH272"/>
      <c r="PYI272"/>
      <c r="PYJ272"/>
      <c r="PYK272"/>
      <c r="PYL272"/>
      <c r="PYM272"/>
      <c r="PYN272"/>
      <c r="PYO272"/>
      <c r="PYP272"/>
      <c r="PYQ272"/>
      <c r="PYR272"/>
      <c r="PYS272"/>
      <c r="PYT272"/>
      <c r="PYU272"/>
      <c r="PYV272"/>
      <c r="PYW272"/>
      <c r="PYX272"/>
      <c r="PYY272"/>
      <c r="PYZ272"/>
      <c r="PZA272"/>
      <c r="PZB272"/>
      <c r="PZC272"/>
      <c r="PZD272"/>
      <c r="PZE272"/>
      <c r="PZF272"/>
      <c r="PZG272"/>
      <c r="PZH272"/>
      <c r="PZI272"/>
      <c r="PZJ272"/>
      <c r="PZK272"/>
      <c r="PZL272"/>
      <c r="PZM272"/>
      <c r="PZN272"/>
      <c r="PZO272"/>
      <c r="PZP272"/>
      <c r="PZQ272"/>
      <c r="PZR272"/>
      <c r="PZS272"/>
      <c r="PZT272"/>
      <c r="PZU272"/>
      <c r="PZV272"/>
      <c r="PZW272"/>
      <c r="PZX272"/>
      <c r="PZY272"/>
      <c r="PZZ272"/>
      <c r="QAA272"/>
      <c r="QAB272"/>
      <c r="QAC272"/>
      <c r="QAD272"/>
      <c r="QAE272"/>
      <c r="QAF272"/>
      <c r="QAG272"/>
      <c r="QAH272"/>
      <c r="QAI272"/>
      <c r="QAJ272"/>
      <c r="QAK272"/>
      <c r="QAL272"/>
      <c r="QAM272"/>
      <c r="QAN272"/>
      <c r="QAO272"/>
      <c r="QAP272"/>
      <c r="QAQ272"/>
      <c r="QAR272"/>
      <c r="QAS272"/>
      <c r="QAT272"/>
      <c r="QAU272"/>
      <c r="QAV272"/>
      <c r="QAW272"/>
      <c r="QAX272"/>
      <c r="QAY272"/>
      <c r="QAZ272"/>
      <c r="QBA272"/>
      <c r="QBB272"/>
      <c r="QBC272"/>
      <c r="QBD272"/>
      <c r="QBE272"/>
      <c r="QBF272"/>
      <c r="QBG272"/>
      <c r="QBH272"/>
      <c r="QBI272"/>
      <c r="QBJ272"/>
      <c r="QBK272"/>
      <c r="QBL272"/>
      <c r="QBM272"/>
      <c r="QBN272"/>
      <c r="QBO272"/>
      <c r="QBP272"/>
      <c r="QBQ272"/>
      <c r="QBR272"/>
      <c r="QBS272"/>
      <c r="QBT272"/>
      <c r="QBU272"/>
      <c r="QBV272"/>
      <c r="QBW272"/>
      <c r="QBX272"/>
      <c r="QBY272"/>
      <c r="QBZ272"/>
      <c r="QCA272"/>
      <c r="QCB272"/>
      <c r="QCC272"/>
      <c r="QCD272"/>
      <c r="QCE272"/>
      <c r="QCF272"/>
      <c r="QCG272"/>
      <c r="QCH272"/>
      <c r="QCI272"/>
      <c r="QCJ272"/>
      <c r="QCK272"/>
      <c r="QCL272"/>
      <c r="QCM272"/>
      <c r="QCN272"/>
      <c r="QCO272"/>
      <c r="QCP272"/>
      <c r="QCQ272"/>
      <c r="QCR272"/>
      <c r="QCS272"/>
      <c r="QCT272"/>
      <c r="QCU272"/>
      <c r="QCV272"/>
      <c r="QCW272"/>
      <c r="QCX272"/>
      <c r="QCY272"/>
      <c r="QCZ272"/>
      <c r="QDA272"/>
      <c r="QDB272"/>
      <c r="QDC272"/>
      <c r="QDD272"/>
      <c r="QDE272"/>
      <c r="QDF272"/>
      <c r="QDG272"/>
      <c r="QDH272"/>
      <c r="QDI272"/>
      <c r="QDJ272"/>
      <c r="QDK272"/>
      <c r="QDL272"/>
      <c r="QDM272"/>
      <c r="QDN272"/>
      <c r="QDO272"/>
      <c r="QDP272"/>
      <c r="QDQ272"/>
      <c r="QDR272"/>
      <c r="QDS272"/>
      <c r="QDT272"/>
      <c r="QDU272"/>
      <c r="QDV272"/>
      <c r="QDW272"/>
      <c r="QDX272"/>
      <c r="QDY272"/>
      <c r="QDZ272"/>
      <c r="QEA272"/>
      <c r="QEB272"/>
      <c r="QEC272"/>
      <c r="QED272"/>
      <c r="QEE272"/>
      <c r="QEF272"/>
      <c r="QEG272"/>
      <c r="QEH272"/>
      <c r="QEI272"/>
      <c r="QEJ272"/>
      <c r="QEK272"/>
      <c r="QEL272"/>
      <c r="QEM272"/>
      <c r="QEN272"/>
      <c r="QEO272"/>
      <c r="QEP272"/>
      <c r="QEQ272"/>
      <c r="QER272"/>
      <c r="QES272"/>
      <c r="QET272"/>
      <c r="QEU272"/>
      <c r="QEV272"/>
      <c r="QEW272"/>
      <c r="QEX272"/>
      <c r="QEY272"/>
      <c r="QEZ272"/>
      <c r="QFA272"/>
      <c r="QFB272"/>
      <c r="QFC272"/>
      <c r="QFD272"/>
      <c r="QFE272"/>
      <c r="QFF272"/>
      <c r="QFG272"/>
      <c r="QFH272"/>
      <c r="QFI272"/>
      <c r="QFJ272"/>
      <c r="QFK272"/>
      <c r="QFL272"/>
      <c r="QFM272"/>
      <c r="QFN272"/>
      <c r="QFO272"/>
      <c r="QFP272"/>
      <c r="QFQ272"/>
      <c r="QFR272"/>
      <c r="QFS272"/>
      <c r="QFT272"/>
      <c r="QFU272"/>
      <c r="QFV272"/>
      <c r="QFW272"/>
      <c r="QFX272"/>
      <c r="QFY272"/>
      <c r="QFZ272"/>
      <c r="QGA272"/>
      <c r="QGB272"/>
      <c r="QGC272"/>
      <c r="QGD272"/>
      <c r="QGE272"/>
      <c r="QGF272"/>
      <c r="QGG272"/>
      <c r="QGH272"/>
      <c r="QGI272"/>
      <c r="QGJ272"/>
      <c r="QGK272"/>
      <c r="QGL272"/>
      <c r="QGM272"/>
      <c r="QGN272"/>
      <c r="QGO272"/>
      <c r="QGP272"/>
      <c r="QGQ272"/>
      <c r="QGR272"/>
      <c r="QGS272"/>
      <c r="QGT272"/>
      <c r="QGU272"/>
      <c r="QGV272"/>
      <c r="QGW272"/>
      <c r="QGX272"/>
      <c r="QGY272"/>
      <c r="QGZ272"/>
      <c r="QHA272"/>
      <c r="QHB272"/>
      <c r="QHC272"/>
      <c r="QHD272"/>
      <c r="QHE272"/>
      <c r="QHF272"/>
      <c r="QHG272"/>
      <c r="QHH272"/>
      <c r="QHI272"/>
      <c r="QHJ272"/>
      <c r="QHK272"/>
      <c r="QHL272"/>
      <c r="QHM272"/>
      <c r="QHN272"/>
      <c r="QHO272"/>
      <c r="QHP272"/>
      <c r="QHQ272"/>
      <c r="QHR272"/>
      <c r="QHS272"/>
      <c r="QHT272"/>
      <c r="QHU272"/>
      <c r="QHV272"/>
      <c r="QHW272"/>
      <c r="QHX272"/>
      <c r="QHY272"/>
      <c r="QHZ272"/>
      <c r="QIA272"/>
      <c r="QIB272"/>
      <c r="QIC272"/>
      <c r="QID272"/>
      <c r="QIE272"/>
      <c r="QIF272"/>
      <c r="QIG272"/>
      <c r="QIH272"/>
      <c r="QII272"/>
      <c r="QIJ272"/>
      <c r="QIK272"/>
      <c r="QIL272"/>
      <c r="QIM272"/>
      <c r="QIN272"/>
      <c r="QIO272"/>
      <c r="QIP272"/>
      <c r="QIQ272"/>
      <c r="QIR272"/>
      <c r="QIS272"/>
      <c r="QIT272"/>
      <c r="QIU272"/>
      <c r="QIV272"/>
      <c r="QIW272"/>
      <c r="QIX272"/>
      <c r="QIY272"/>
      <c r="QIZ272"/>
      <c r="QJA272"/>
      <c r="QJB272"/>
      <c r="QJC272"/>
      <c r="QJD272"/>
      <c r="QJE272"/>
      <c r="QJF272"/>
      <c r="QJG272"/>
      <c r="QJH272"/>
      <c r="QJI272"/>
      <c r="QJJ272"/>
      <c r="QJK272"/>
      <c r="QJL272"/>
      <c r="QJM272"/>
      <c r="QJN272"/>
      <c r="QJO272"/>
      <c r="QJP272"/>
      <c r="QJQ272"/>
      <c r="QJR272"/>
      <c r="QJS272"/>
      <c r="QJT272"/>
      <c r="QJU272"/>
      <c r="QJV272"/>
      <c r="QJW272"/>
      <c r="QJX272"/>
      <c r="QJY272"/>
      <c r="QJZ272"/>
      <c r="QKA272"/>
      <c r="QKB272"/>
      <c r="QKC272"/>
      <c r="QKD272"/>
      <c r="QKE272"/>
      <c r="QKF272"/>
      <c r="QKG272"/>
      <c r="QKH272"/>
      <c r="QKI272"/>
      <c r="QKJ272"/>
      <c r="QKK272"/>
      <c r="QKL272"/>
      <c r="QKM272"/>
      <c r="QKN272"/>
      <c r="QKO272"/>
      <c r="QKP272"/>
      <c r="QKQ272"/>
      <c r="QKR272"/>
      <c r="QKS272"/>
      <c r="QKT272"/>
      <c r="QKU272"/>
      <c r="QKV272"/>
      <c r="QKW272"/>
      <c r="QKX272"/>
      <c r="QKY272"/>
      <c r="QKZ272"/>
      <c r="QLA272"/>
      <c r="QLB272"/>
      <c r="QLC272"/>
      <c r="QLD272"/>
      <c r="QLE272"/>
      <c r="QLF272"/>
      <c r="QLG272"/>
      <c r="QLH272"/>
      <c r="QLI272"/>
      <c r="QLJ272"/>
      <c r="QLK272"/>
      <c r="QLL272"/>
      <c r="QLM272"/>
      <c r="QLN272"/>
      <c r="QLO272"/>
      <c r="QLP272"/>
      <c r="QLQ272"/>
      <c r="QLR272"/>
      <c r="QLS272"/>
      <c r="QLT272"/>
      <c r="QLU272"/>
      <c r="QLV272"/>
      <c r="QLW272"/>
      <c r="QLX272"/>
      <c r="QLY272"/>
      <c r="QLZ272"/>
      <c r="QMA272"/>
      <c r="QMB272"/>
      <c r="QMC272"/>
      <c r="QMD272"/>
      <c r="QME272"/>
      <c r="QMF272"/>
      <c r="QMG272"/>
      <c r="QMH272"/>
      <c r="QMI272"/>
      <c r="QMJ272"/>
      <c r="QMK272"/>
      <c r="QML272"/>
      <c r="QMM272"/>
      <c r="QMN272"/>
      <c r="QMO272"/>
      <c r="QMP272"/>
      <c r="QMQ272"/>
      <c r="QMR272"/>
      <c r="QMS272"/>
      <c r="QMT272"/>
      <c r="QMU272"/>
      <c r="QMV272"/>
      <c r="QMW272"/>
      <c r="QMX272"/>
      <c r="QMY272"/>
      <c r="QMZ272"/>
      <c r="QNA272"/>
      <c r="QNB272"/>
      <c r="QNC272"/>
      <c r="QND272"/>
      <c r="QNE272"/>
      <c r="QNF272"/>
      <c r="QNG272"/>
      <c r="QNH272"/>
      <c r="QNI272"/>
      <c r="QNJ272"/>
      <c r="QNK272"/>
      <c r="QNL272"/>
      <c r="QNM272"/>
      <c r="QNN272"/>
      <c r="QNO272"/>
      <c r="QNP272"/>
      <c r="QNQ272"/>
      <c r="QNR272"/>
      <c r="QNS272"/>
      <c r="QNT272"/>
      <c r="QNU272"/>
      <c r="QNV272"/>
      <c r="QNW272"/>
      <c r="QNX272"/>
      <c r="QNY272"/>
      <c r="QNZ272"/>
      <c r="QOA272"/>
      <c r="QOB272"/>
      <c r="QOC272"/>
      <c r="QOD272"/>
      <c r="QOE272"/>
      <c r="QOF272"/>
      <c r="QOG272"/>
      <c r="QOH272"/>
      <c r="QOI272"/>
      <c r="QOJ272"/>
      <c r="QOK272"/>
      <c r="QOL272"/>
      <c r="QOM272"/>
      <c r="QON272"/>
      <c r="QOO272"/>
      <c r="QOP272"/>
      <c r="QOQ272"/>
      <c r="QOR272"/>
      <c r="QOS272"/>
      <c r="QOT272"/>
      <c r="QOU272"/>
      <c r="QOV272"/>
      <c r="QOW272"/>
      <c r="QOX272"/>
      <c r="QOY272"/>
      <c r="QOZ272"/>
      <c r="QPA272"/>
      <c r="QPB272"/>
      <c r="QPC272"/>
      <c r="QPD272"/>
      <c r="QPE272"/>
      <c r="QPF272"/>
      <c r="QPG272"/>
      <c r="QPH272"/>
      <c r="QPI272"/>
      <c r="QPJ272"/>
      <c r="QPK272"/>
      <c r="QPL272"/>
      <c r="QPM272"/>
      <c r="QPN272"/>
      <c r="QPO272"/>
      <c r="QPP272"/>
      <c r="QPQ272"/>
      <c r="QPR272"/>
      <c r="QPS272"/>
      <c r="QPT272"/>
      <c r="QPU272"/>
      <c r="QPV272"/>
      <c r="QPW272"/>
      <c r="QPX272"/>
      <c r="QPY272"/>
      <c r="QPZ272"/>
      <c r="QQA272"/>
      <c r="QQB272"/>
      <c r="QQC272"/>
      <c r="QQD272"/>
      <c r="QQE272"/>
      <c r="QQF272"/>
      <c r="QQG272"/>
      <c r="QQH272"/>
      <c r="QQI272"/>
      <c r="QQJ272"/>
      <c r="QQK272"/>
      <c r="QQL272"/>
      <c r="QQM272"/>
      <c r="QQN272"/>
      <c r="QQO272"/>
      <c r="QQP272"/>
      <c r="QQQ272"/>
      <c r="QQR272"/>
      <c r="QQS272"/>
      <c r="QQT272"/>
      <c r="QQU272"/>
      <c r="QQV272"/>
      <c r="QQW272"/>
      <c r="QQX272"/>
      <c r="QQY272"/>
      <c r="QQZ272"/>
      <c r="QRA272"/>
      <c r="QRB272"/>
      <c r="QRC272"/>
      <c r="QRD272"/>
      <c r="QRE272"/>
      <c r="QRF272"/>
      <c r="QRG272"/>
      <c r="QRH272"/>
      <c r="QRI272"/>
      <c r="QRJ272"/>
      <c r="QRK272"/>
      <c r="QRL272"/>
      <c r="QRM272"/>
      <c r="QRN272"/>
      <c r="QRO272"/>
      <c r="QRP272"/>
      <c r="QRQ272"/>
      <c r="QRR272"/>
      <c r="QRS272"/>
      <c r="QRT272"/>
      <c r="QRU272"/>
      <c r="QRV272"/>
      <c r="QRW272"/>
      <c r="QRX272"/>
      <c r="QRY272"/>
      <c r="QRZ272"/>
      <c r="QSA272"/>
      <c r="QSB272"/>
      <c r="QSC272"/>
      <c r="QSD272"/>
      <c r="QSE272"/>
      <c r="QSF272"/>
      <c r="QSG272"/>
      <c r="QSH272"/>
      <c r="QSI272"/>
      <c r="QSJ272"/>
      <c r="QSK272"/>
      <c r="QSL272"/>
      <c r="QSM272"/>
      <c r="QSN272"/>
      <c r="QSO272"/>
      <c r="QSP272"/>
      <c r="QSQ272"/>
      <c r="QSR272"/>
      <c r="QSS272"/>
      <c r="QST272"/>
      <c r="QSU272"/>
      <c r="QSV272"/>
      <c r="QSW272"/>
      <c r="QSX272"/>
      <c r="QSY272"/>
      <c r="QSZ272"/>
      <c r="QTA272"/>
      <c r="QTB272"/>
      <c r="QTC272"/>
      <c r="QTD272"/>
      <c r="QTE272"/>
      <c r="QTF272"/>
      <c r="QTG272"/>
      <c r="QTH272"/>
      <c r="QTI272"/>
      <c r="QTJ272"/>
      <c r="QTK272"/>
      <c r="QTL272"/>
      <c r="QTM272"/>
      <c r="QTN272"/>
      <c r="QTO272"/>
      <c r="QTP272"/>
      <c r="QTQ272"/>
      <c r="QTR272"/>
      <c r="QTS272"/>
      <c r="QTT272"/>
      <c r="QTU272"/>
      <c r="QTV272"/>
      <c r="QTW272"/>
      <c r="QTX272"/>
      <c r="QTY272"/>
      <c r="QTZ272"/>
      <c r="QUA272"/>
      <c r="QUB272"/>
      <c r="QUC272"/>
      <c r="QUD272"/>
      <c r="QUE272"/>
      <c r="QUF272"/>
      <c r="QUG272"/>
      <c r="QUH272"/>
      <c r="QUI272"/>
      <c r="QUJ272"/>
      <c r="QUK272"/>
      <c r="QUL272"/>
      <c r="QUM272"/>
      <c r="QUN272"/>
      <c r="QUO272"/>
      <c r="QUP272"/>
      <c r="QUQ272"/>
      <c r="QUR272"/>
      <c r="QUS272"/>
      <c r="QUT272"/>
      <c r="QUU272"/>
      <c r="QUV272"/>
      <c r="QUW272"/>
      <c r="QUX272"/>
      <c r="QUY272"/>
      <c r="QUZ272"/>
      <c r="QVA272"/>
      <c r="QVB272"/>
      <c r="QVC272"/>
      <c r="QVD272"/>
      <c r="QVE272"/>
      <c r="QVF272"/>
      <c r="QVG272"/>
      <c r="QVH272"/>
      <c r="QVI272"/>
      <c r="QVJ272"/>
      <c r="QVK272"/>
      <c r="QVL272"/>
      <c r="QVM272"/>
      <c r="QVN272"/>
      <c r="QVO272"/>
      <c r="QVP272"/>
      <c r="QVQ272"/>
      <c r="QVR272"/>
      <c r="QVS272"/>
      <c r="QVT272"/>
      <c r="QVU272"/>
      <c r="QVV272"/>
      <c r="QVW272"/>
      <c r="QVX272"/>
      <c r="QVY272"/>
      <c r="QVZ272"/>
      <c r="QWA272"/>
      <c r="QWB272"/>
      <c r="QWC272"/>
      <c r="QWD272"/>
      <c r="QWE272"/>
      <c r="QWF272"/>
      <c r="QWG272"/>
      <c r="QWH272"/>
      <c r="QWI272"/>
      <c r="QWJ272"/>
      <c r="QWK272"/>
      <c r="QWL272"/>
      <c r="QWM272"/>
      <c r="QWN272"/>
      <c r="QWO272"/>
      <c r="QWP272"/>
      <c r="QWQ272"/>
      <c r="QWR272"/>
      <c r="QWS272"/>
      <c r="QWT272"/>
      <c r="QWU272"/>
      <c r="QWV272"/>
      <c r="QWW272"/>
      <c r="QWX272"/>
      <c r="QWY272"/>
      <c r="QWZ272"/>
      <c r="QXA272"/>
      <c r="QXB272"/>
      <c r="QXC272"/>
      <c r="QXD272"/>
      <c r="QXE272"/>
      <c r="QXF272"/>
      <c r="QXG272"/>
      <c r="QXH272"/>
      <c r="QXI272"/>
      <c r="QXJ272"/>
      <c r="QXK272"/>
      <c r="QXL272"/>
      <c r="QXM272"/>
      <c r="QXN272"/>
      <c r="QXO272"/>
      <c r="QXP272"/>
      <c r="QXQ272"/>
      <c r="QXR272"/>
      <c r="QXS272"/>
      <c r="QXT272"/>
      <c r="QXU272"/>
      <c r="QXV272"/>
      <c r="QXW272"/>
      <c r="QXX272"/>
      <c r="QXY272"/>
      <c r="QXZ272"/>
      <c r="QYA272"/>
      <c r="QYB272"/>
      <c r="QYC272"/>
      <c r="QYD272"/>
      <c r="QYE272"/>
      <c r="QYF272"/>
      <c r="QYG272"/>
      <c r="QYH272"/>
      <c r="QYI272"/>
      <c r="QYJ272"/>
      <c r="QYK272"/>
      <c r="QYL272"/>
      <c r="QYM272"/>
      <c r="QYN272"/>
      <c r="QYO272"/>
      <c r="QYP272"/>
      <c r="QYQ272"/>
      <c r="QYR272"/>
      <c r="QYS272"/>
      <c r="QYT272"/>
      <c r="QYU272"/>
      <c r="QYV272"/>
      <c r="QYW272"/>
      <c r="QYX272"/>
      <c r="QYY272"/>
      <c r="QYZ272"/>
      <c r="QZA272"/>
      <c r="QZB272"/>
      <c r="QZC272"/>
      <c r="QZD272"/>
      <c r="QZE272"/>
      <c r="QZF272"/>
      <c r="QZG272"/>
      <c r="QZH272"/>
      <c r="QZI272"/>
      <c r="QZJ272"/>
      <c r="QZK272"/>
      <c r="QZL272"/>
      <c r="QZM272"/>
      <c r="QZN272"/>
      <c r="QZO272"/>
      <c r="QZP272"/>
      <c r="QZQ272"/>
      <c r="QZR272"/>
      <c r="QZS272"/>
      <c r="QZT272"/>
      <c r="QZU272"/>
      <c r="QZV272"/>
      <c r="QZW272"/>
      <c r="QZX272"/>
      <c r="QZY272"/>
      <c r="QZZ272"/>
      <c r="RAA272"/>
      <c r="RAB272"/>
      <c r="RAC272"/>
      <c r="RAD272"/>
      <c r="RAE272"/>
      <c r="RAF272"/>
      <c r="RAG272"/>
      <c r="RAH272"/>
      <c r="RAI272"/>
      <c r="RAJ272"/>
      <c r="RAK272"/>
      <c r="RAL272"/>
      <c r="RAM272"/>
      <c r="RAN272"/>
      <c r="RAO272"/>
      <c r="RAP272"/>
      <c r="RAQ272"/>
      <c r="RAR272"/>
      <c r="RAS272"/>
      <c r="RAT272"/>
      <c r="RAU272"/>
      <c r="RAV272"/>
      <c r="RAW272"/>
      <c r="RAX272"/>
      <c r="RAY272"/>
      <c r="RAZ272"/>
      <c r="RBA272"/>
      <c r="RBB272"/>
      <c r="RBC272"/>
      <c r="RBD272"/>
      <c r="RBE272"/>
      <c r="RBF272"/>
      <c r="RBG272"/>
      <c r="RBH272"/>
      <c r="RBI272"/>
      <c r="RBJ272"/>
      <c r="RBK272"/>
      <c r="RBL272"/>
      <c r="RBM272"/>
      <c r="RBN272"/>
      <c r="RBO272"/>
      <c r="RBP272"/>
      <c r="RBQ272"/>
      <c r="RBR272"/>
      <c r="RBS272"/>
      <c r="RBT272"/>
      <c r="RBU272"/>
      <c r="RBV272"/>
      <c r="RBW272"/>
      <c r="RBX272"/>
      <c r="RBY272"/>
      <c r="RBZ272"/>
      <c r="RCA272"/>
      <c r="RCB272"/>
      <c r="RCC272"/>
      <c r="RCD272"/>
      <c r="RCE272"/>
      <c r="RCF272"/>
      <c r="RCG272"/>
      <c r="RCH272"/>
      <c r="RCI272"/>
      <c r="RCJ272"/>
      <c r="RCK272"/>
      <c r="RCL272"/>
      <c r="RCM272"/>
      <c r="RCN272"/>
      <c r="RCO272"/>
      <c r="RCP272"/>
      <c r="RCQ272"/>
      <c r="RCR272"/>
      <c r="RCS272"/>
      <c r="RCT272"/>
      <c r="RCU272"/>
      <c r="RCV272"/>
      <c r="RCW272"/>
      <c r="RCX272"/>
      <c r="RCY272"/>
      <c r="RCZ272"/>
      <c r="RDA272"/>
      <c r="RDB272"/>
      <c r="RDC272"/>
      <c r="RDD272"/>
      <c r="RDE272"/>
      <c r="RDF272"/>
      <c r="RDG272"/>
      <c r="RDH272"/>
      <c r="RDI272"/>
      <c r="RDJ272"/>
      <c r="RDK272"/>
      <c r="RDL272"/>
      <c r="RDM272"/>
      <c r="RDN272"/>
      <c r="RDO272"/>
      <c r="RDP272"/>
      <c r="RDQ272"/>
      <c r="RDR272"/>
      <c r="RDS272"/>
      <c r="RDT272"/>
      <c r="RDU272"/>
      <c r="RDV272"/>
      <c r="RDW272"/>
      <c r="RDX272"/>
      <c r="RDY272"/>
      <c r="RDZ272"/>
      <c r="REA272"/>
      <c r="REB272"/>
      <c r="REC272"/>
      <c r="RED272"/>
      <c r="REE272"/>
      <c r="REF272"/>
      <c r="REG272"/>
      <c r="REH272"/>
      <c r="REI272"/>
      <c r="REJ272"/>
      <c r="REK272"/>
      <c r="REL272"/>
      <c r="REM272"/>
      <c r="REN272"/>
      <c r="REO272"/>
      <c r="REP272"/>
      <c r="REQ272"/>
      <c r="RER272"/>
      <c r="RES272"/>
      <c r="RET272"/>
      <c r="REU272"/>
      <c r="REV272"/>
      <c r="REW272"/>
      <c r="REX272"/>
      <c r="REY272"/>
      <c r="REZ272"/>
      <c r="RFA272"/>
      <c r="RFB272"/>
      <c r="RFC272"/>
      <c r="RFD272"/>
      <c r="RFE272"/>
      <c r="RFF272"/>
      <c r="RFG272"/>
      <c r="RFH272"/>
      <c r="RFI272"/>
      <c r="RFJ272"/>
      <c r="RFK272"/>
      <c r="RFL272"/>
      <c r="RFM272"/>
      <c r="RFN272"/>
      <c r="RFO272"/>
      <c r="RFP272"/>
      <c r="RFQ272"/>
      <c r="RFR272"/>
      <c r="RFS272"/>
      <c r="RFT272"/>
      <c r="RFU272"/>
      <c r="RFV272"/>
      <c r="RFW272"/>
      <c r="RFX272"/>
      <c r="RFY272"/>
      <c r="RFZ272"/>
      <c r="RGA272"/>
      <c r="RGB272"/>
      <c r="RGC272"/>
      <c r="RGD272"/>
      <c r="RGE272"/>
      <c r="RGF272"/>
      <c r="RGG272"/>
      <c r="RGH272"/>
      <c r="RGI272"/>
      <c r="RGJ272"/>
      <c r="RGK272"/>
      <c r="RGL272"/>
      <c r="RGM272"/>
      <c r="RGN272"/>
      <c r="RGO272"/>
      <c r="RGP272"/>
      <c r="RGQ272"/>
      <c r="RGR272"/>
      <c r="RGS272"/>
      <c r="RGT272"/>
      <c r="RGU272"/>
      <c r="RGV272"/>
      <c r="RGW272"/>
      <c r="RGX272"/>
      <c r="RGY272"/>
      <c r="RGZ272"/>
      <c r="RHA272"/>
      <c r="RHB272"/>
      <c r="RHC272"/>
      <c r="RHD272"/>
      <c r="RHE272"/>
      <c r="RHF272"/>
      <c r="RHG272"/>
      <c r="RHH272"/>
      <c r="RHI272"/>
      <c r="RHJ272"/>
      <c r="RHK272"/>
      <c r="RHL272"/>
      <c r="RHM272"/>
      <c r="RHN272"/>
      <c r="RHO272"/>
      <c r="RHP272"/>
      <c r="RHQ272"/>
      <c r="RHR272"/>
      <c r="RHS272"/>
      <c r="RHT272"/>
      <c r="RHU272"/>
      <c r="RHV272"/>
      <c r="RHW272"/>
      <c r="RHX272"/>
      <c r="RHY272"/>
      <c r="RHZ272"/>
      <c r="RIA272"/>
      <c r="RIB272"/>
      <c r="RIC272"/>
      <c r="RID272"/>
      <c r="RIE272"/>
      <c r="RIF272"/>
      <c r="RIG272"/>
      <c r="RIH272"/>
      <c r="RII272"/>
      <c r="RIJ272"/>
      <c r="RIK272"/>
      <c r="RIL272"/>
      <c r="RIM272"/>
      <c r="RIN272"/>
      <c r="RIO272"/>
      <c r="RIP272"/>
      <c r="RIQ272"/>
      <c r="RIR272"/>
      <c r="RIS272"/>
      <c r="RIT272"/>
      <c r="RIU272"/>
      <c r="RIV272"/>
      <c r="RIW272"/>
      <c r="RIX272"/>
      <c r="RIY272"/>
      <c r="RIZ272"/>
      <c r="RJA272"/>
      <c r="RJB272"/>
      <c r="RJC272"/>
      <c r="RJD272"/>
      <c r="RJE272"/>
      <c r="RJF272"/>
      <c r="RJG272"/>
      <c r="RJH272"/>
      <c r="RJI272"/>
      <c r="RJJ272"/>
      <c r="RJK272"/>
      <c r="RJL272"/>
      <c r="RJM272"/>
      <c r="RJN272"/>
      <c r="RJO272"/>
      <c r="RJP272"/>
      <c r="RJQ272"/>
      <c r="RJR272"/>
      <c r="RJS272"/>
      <c r="RJT272"/>
      <c r="RJU272"/>
      <c r="RJV272"/>
      <c r="RJW272"/>
      <c r="RJX272"/>
      <c r="RJY272"/>
      <c r="RJZ272"/>
      <c r="RKA272"/>
      <c r="RKB272"/>
      <c r="RKC272"/>
      <c r="RKD272"/>
      <c r="RKE272"/>
      <c r="RKF272"/>
      <c r="RKG272"/>
      <c r="RKH272"/>
      <c r="RKI272"/>
      <c r="RKJ272"/>
      <c r="RKK272"/>
      <c r="RKL272"/>
      <c r="RKM272"/>
      <c r="RKN272"/>
      <c r="RKO272"/>
      <c r="RKP272"/>
      <c r="RKQ272"/>
      <c r="RKR272"/>
      <c r="RKS272"/>
      <c r="RKT272"/>
      <c r="RKU272"/>
      <c r="RKV272"/>
      <c r="RKW272"/>
      <c r="RKX272"/>
      <c r="RKY272"/>
      <c r="RKZ272"/>
      <c r="RLA272"/>
      <c r="RLB272"/>
      <c r="RLC272"/>
      <c r="RLD272"/>
      <c r="RLE272"/>
      <c r="RLF272"/>
      <c r="RLG272"/>
      <c r="RLH272"/>
      <c r="RLI272"/>
      <c r="RLJ272"/>
      <c r="RLK272"/>
      <c r="RLL272"/>
      <c r="RLM272"/>
      <c r="RLN272"/>
      <c r="RLO272"/>
      <c r="RLP272"/>
      <c r="RLQ272"/>
      <c r="RLR272"/>
      <c r="RLS272"/>
      <c r="RLT272"/>
      <c r="RLU272"/>
      <c r="RLV272"/>
      <c r="RLW272"/>
      <c r="RLX272"/>
      <c r="RLY272"/>
      <c r="RLZ272"/>
      <c r="RMA272"/>
      <c r="RMB272"/>
      <c r="RMC272"/>
      <c r="RMD272"/>
      <c r="RME272"/>
      <c r="RMF272"/>
      <c r="RMG272"/>
      <c r="RMH272"/>
      <c r="RMI272"/>
      <c r="RMJ272"/>
      <c r="RMK272"/>
      <c r="RML272"/>
      <c r="RMM272"/>
      <c r="RMN272"/>
      <c r="RMO272"/>
      <c r="RMP272"/>
      <c r="RMQ272"/>
      <c r="RMR272"/>
      <c r="RMS272"/>
      <c r="RMT272"/>
      <c r="RMU272"/>
      <c r="RMV272"/>
      <c r="RMW272"/>
      <c r="RMX272"/>
      <c r="RMY272"/>
      <c r="RMZ272"/>
      <c r="RNA272"/>
      <c r="RNB272"/>
      <c r="RNC272"/>
      <c r="RND272"/>
      <c r="RNE272"/>
      <c r="RNF272"/>
      <c r="RNG272"/>
      <c r="RNH272"/>
      <c r="RNI272"/>
      <c r="RNJ272"/>
      <c r="RNK272"/>
      <c r="RNL272"/>
      <c r="RNM272"/>
      <c r="RNN272"/>
      <c r="RNO272"/>
      <c r="RNP272"/>
      <c r="RNQ272"/>
      <c r="RNR272"/>
      <c r="RNS272"/>
      <c r="RNT272"/>
      <c r="RNU272"/>
      <c r="RNV272"/>
      <c r="RNW272"/>
      <c r="RNX272"/>
      <c r="RNY272"/>
      <c r="RNZ272"/>
      <c r="ROA272"/>
      <c r="ROB272"/>
      <c r="ROC272"/>
      <c r="ROD272"/>
      <c r="ROE272"/>
      <c r="ROF272"/>
      <c r="ROG272"/>
      <c r="ROH272"/>
      <c r="ROI272"/>
      <c r="ROJ272"/>
      <c r="ROK272"/>
      <c r="ROL272"/>
      <c r="ROM272"/>
      <c r="RON272"/>
      <c r="ROO272"/>
      <c r="ROP272"/>
      <c r="ROQ272"/>
      <c r="ROR272"/>
      <c r="ROS272"/>
      <c r="ROT272"/>
      <c r="ROU272"/>
      <c r="ROV272"/>
      <c r="ROW272"/>
      <c r="ROX272"/>
      <c r="ROY272"/>
      <c r="ROZ272"/>
      <c r="RPA272"/>
      <c r="RPB272"/>
      <c r="RPC272"/>
      <c r="RPD272"/>
      <c r="RPE272"/>
      <c r="RPF272"/>
      <c r="RPG272"/>
      <c r="RPH272"/>
      <c r="RPI272"/>
      <c r="RPJ272"/>
      <c r="RPK272"/>
      <c r="RPL272"/>
      <c r="RPM272"/>
      <c r="RPN272"/>
      <c r="RPO272"/>
      <c r="RPP272"/>
      <c r="RPQ272"/>
      <c r="RPR272"/>
      <c r="RPS272"/>
      <c r="RPT272"/>
      <c r="RPU272"/>
      <c r="RPV272"/>
      <c r="RPW272"/>
      <c r="RPX272"/>
      <c r="RPY272"/>
      <c r="RPZ272"/>
      <c r="RQA272"/>
      <c r="RQB272"/>
      <c r="RQC272"/>
      <c r="RQD272"/>
      <c r="RQE272"/>
      <c r="RQF272"/>
      <c r="RQG272"/>
      <c r="RQH272"/>
      <c r="RQI272"/>
      <c r="RQJ272"/>
      <c r="RQK272"/>
      <c r="RQL272"/>
      <c r="RQM272"/>
      <c r="RQN272"/>
      <c r="RQO272"/>
      <c r="RQP272"/>
      <c r="RQQ272"/>
      <c r="RQR272"/>
      <c r="RQS272"/>
      <c r="RQT272"/>
      <c r="RQU272"/>
      <c r="RQV272"/>
      <c r="RQW272"/>
      <c r="RQX272"/>
      <c r="RQY272"/>
      <c r="RQZ272"/>
      <c r="RRA272"/>
      <c r="RRB272"/>
      <c r="RRC272"/>
      <c r="RRD272"/>
      <c r="RRE272"/>
      <c r="RRF272"/>
      <c r="RRG272"/>
      <c r="RRH272"/>
      <c r="RRI272"/>
      <c r="RRJ272"/>
      <c r="RRK272"/>
      <c r="RRL272"/>
      <c r="RRM272"/>
      <c r="RRN272"/>
      <c r="RRO272"/>
      <c r="RRP272"/>
      <c r="RRQ272"/>
      <c r="RRR272"/>
      <c r="RRS272"/>
      <c r="RRT272"/>
      <c r="RRU272"/>
      <c r="RRV272"/>
      <c r="RRW272"/>
      <c r="RRX272"/>
      <c r="RRY272"/>
      <c r="RRZ272"/>
      <c r="RSA272"/>
      <c r="RSB272"/>
      <c r="RSC272"/>
      <c r="RSD272"/>
      <c r="RSE272"/>
      <c r="RSF272"/>
      <c r="RSG272"/>
      <c r="RSH272"/>
      <c r="RSI272"/>
      <c r="RSJ272"/>
      <c r="RSK272"/>
      <c r="RSL272"/>
      <c r="RSM272"/>
      <c r="RSN272"/>
      <c r="RSO272"/>
      <c r="RSP272"/>
      <c r="RSQ272"/>
      <c r="RSR272"/>
      <c r="RSS272"/>
      <c r="RST272"/>
      <c r="RSU272"/>
      <c r="RSV272"/>
      <c r="RSW272"/>
      <c r="RSX272"/>
      <c r="RSY272"/>
      <c r="RSZ272"/>
      <c r="RTA272"/>
      <c r="RTB272"/>
      <c r="RTC272"/>
      <c r="RTD272"/>
      <c r="RTE272"/>
      <c r="RTF272"/>
      <c r="RTG272"/>
      <c r="RTH272"/>
      <c r="RTI272"/>
      <c r="RTJ272"/>
      <c r="RTK272"/>
      <c r="RTL272"/>
      <c r="RTM272"/>
      <c r="RTN272"/>
      <c r="RTO272"/>
      <c r="RTP272"/>
      <c r="RTQ272"/>
      <c r="RTR272"/>
      <c r="RTS272"/>
      <c r="RTT272"/>
      <c r="RTU272"/>
      <c r="RTV272"/>
      <c r="RTW272"/>
      <c r="RTX272"/>
      <c r="RTY272"/>
      <c r="RTZ272"/>
      <c r="RUA272"/>
      <c r="RUB272"/>
      <c r="RUC272"/>
      <c r="RUD272"/>
      <c r="RUE272"/>
      <c r="RUF272"/>
      <c r="RUG272"/>
      <c r="RUH272"/>
      <c r="RUI272"/>
      <c r="RUJ272"/>
      <c r="RUK272"/>
      <c r="RUL272"/>
      <c r="RUM272"/>
      <c r="RUN272"/>
      <c r="RUO272"/>
      <c r="RUP272"/>
      <c r="RUQ272"/>
      <c r="RUR272"/>
      <c r="RUS272"/>
      <c r="RUT272"/>
      <c r="RUU272"/>
      <c r="RUV272"/>
      <c r="RUW272"/>
      <c r="RUX272"/>
      <c r="RUY272"/>
      <c r="RUZ272"/>
      <c r="RVA272"/>
      <c r="RVB272"/>
      <c r="RVC272"/>
      <c r="RVD272"/>
      <c r="RVE272"/>
      <c r="RVF272"/>
      <c r="RVG272"/>
      <c r="RVH272"/>
      <c r="RVI272"/>
      <c r="RVJ272"/>
      <c r="RVK272"/>
      <c r="RVL272"/>
      <c r="RVM272"/>
      <c r="RVN272"/>
      <c r="RVO272"/>
      <c r="RVP272"/>
      <c r="RVQ272"/>
      <c r="RVR272"/>
      <c r="RVS272"/>
      <c r="RVT272"/>
      <c r="RVU272"/>
      <c r="RVV272"/>
      <c r="RVW272"/>
      <c r="RVX272"/>
      <c r="RVY272"/>
      <c r="RVZ272"/>
      <c r="RWA272"/>
      <c r="RWB272"/>
      <c r="RWC272"/>
      <c r="RWD272"/>
      <c r="RWE272"/>
      <c r="RWF272"/>
      <c r="RWG272"/>
      <c r="RWH272"/>
      <c r="RWI272"/>
      <c r="RWJ272"/>
      <c r="RWK272"/>
      <c r="RWL272"/>
      <c r="RWM272"/>
      <c r="RWN272"/>
      <c r="RWO272"/>
      <c r="RWP272"/>
      <c r="RWQ272"/>
      <c r="RWR272"/>
      <c r="RWS272"/>
      <c r="RWT272"/>
      <c r="RWU272"/>
      <c r="RWV272"/>
      <c r="RWW272"/>
      <c r="RWX272"/>
      <c r="RWY272"/>
      <c r="RWZ272"/>
      <c r="RXA272"/>
      <c r="RXB272"/>
      <c r="RXC272"/>
      <c r="RXD272"/>
      <c r="RXE272"/>
      <c r="RXF272"/>
      <c r="RXG272"/>
      <c r="RXH272"/>
      <c r="RXI272"/>
      <c r="RXJ272"/>
      <c r="RXK272"/>
      <c r="RXL272"/>
      <c r="RXM272"/>
      <c r="RXN272"/>
      <c r="RXO272"/>
      <c r="RXP272"/>
      <c r="RXQ272"/>
      <c r="RXR272"/>
      <c r="RXS272"/>
      <c r="RXT272"/>
      <c r="RXU272"/>
      <c r="RXV272"/>
      <c r="RXW272"/>
      <c r="RXX272"/>
      <c r="RXY272"/>
      <c r="RXZ272"/>
      <c r="RYA272"/>
      <c r="RYB272"/>
      <c r="RYC272"/>
      <c r="RYD272"/>
      <c r="RYE272"/>
      <c r="RYF272"/>
      <c r="RYG272"/>
      <c r="RYH272"/>
      <c r="RYI272"/>
      <c r="RYJ272"/>
      <c r="RYK272"/>
      <c r="RYL272"/>
      <c r="RYM272"/>
      <c r="RYN272"/>
      <c r="RYO272"/>
      <c r="RYP272"/>
      <c r="RYQ272"/>
      <c r="RYR272"/>
      <c r="RYS272"/>
      <c r="RYT272"/>
      <c r="RYU272"/>
      <c r="RYV272"/>
      <c r="RYW272"/>
      <c r="RYX272"/>
      <c r="RYY272"/>
      <c r="RYZ272"/>
      <c r="RZA272"/>
      <c r="RZB272"/>
      <c r="RZC272"/>
      <c r="RZD272"/>
      <c r="RZE272"/>
      <c r="RZF272"/>
      <c r="RZG272"/>
      <c r="RZH272"/>
      <c r="RZI272"/>
      <c r="RZJ272"/>
      <c r="RZK272"/>
      <c r="RZL272"/>
      <c r="RZM272"/>
      <c r="RZN272"/>
      <c r="RZO272"/>
      <c r="RZP272"/>
      <c r="RZQ272"/>
      <c r="RZR272"/>
      <c r="RZS272"/>
      <c r="RZT272"/>
      <c r="RZU272"/>
      <c r="RZV272"/>
      <c r="RZW272"/>
      <c r="RZX272"/>
      <c r="RZY272"/>
      <c r="RZZ272"/>
      <c r="SAA272"/>
      <c r="SAB272"/>
      <c r="SAC272"/>
      <c r="SAD272"/>
      <c r="SAE272"/>
      <c r="SAF272"/>
      <c r="SAG272"/>
      <c r="SAH272"/>
      <c r="SAI272"/>
      <c r="SAJ272"/>
      <c r="SAK272"/>
      <c r="SAL272"/>
      <c r="SAM272"/>
      <c r="SAN272"/>
      <c r="SAO272"/>
      <c r="SAP272"/>
      <c r="SAQ272"/>
      <c r="SAR272"/>
      <c r="SAS272"/>
      <c r="SAT272"/>
      <c r="SAU272"/>
      <c r="SAV272"/>
      <c r="SAW272"/>
      <c r="SAX272"/>
      <c r="SAY272"/>
      <c r="SAZ272"/>
      <c r="SBA272"/>
      <c r="SBB272"/>
      <c r="SBC272"/>
      <c r="SBD272"/>
      <c r="SBE272"/>
      <c r="SBF272"/>
      <c r="SBG272"/>
      <c r="SBH272"/>
      <c r="SBI272"/>
      <c r="SBJ272"/>
      <c r="SBK272"/>
      <c r="SBL272"/>
      <c r="SBM272"/>
      <c r="SBN272"/>
      <c r="SBO272"/>
      <c r="SBP272"/>
      <c r="SBQ272"/>
      <c r="SBR272"/>
      <c r="SBS272"/>
      <c r="SBT272"/>
      <c r="SBU272"/>
      <c r="SBV272"/>
      <c r="SBW272"/>
      <c r="SBX272"/>
      <c r="SBY272"/>
      <c r="SBZ272"/>
      <c r="SCA272"/>
      <c r="SCB272"/>
      <c r="SCC272"/>
      <c r="SCD272"/>
      <c r="SCE272"/>
      <c r="SCF272"/>
      <c r="SCG272"/>
      <c r="SCH272"/>
      <c r="SCI272"/>
      <c r="SCJ272"/>
      <c r="SCK272"/>
      <c r="SCL272"/>
      <c r="SCM272"/>
      <c r="SCN272"/>
      <c r="SCO272"/>
      <c r="SCP272"/>
      <c r="SCQ272"/>
      <c r="SCR272"/>
      <c r="SCS272"/>
      <c r="SCT272"/>
      <c r="SCU272"/>
      <c r="SCV272"/>
      <c r="SCW272"/>
      <c r="SCX272"/>
      <c r="SCY272"/>
      <c r="SCZ272"/>
      <c r="SDA272"/>
      <c r="SDB272"/>
      <c r="SDC272"/>
      <c r="SDD272"/>
      <c r="SDE272"/>
      <c r="SDF272"/>
      <c r="SDG272"/>
      <c r="SDH272"/>
      <c r="SDI272"/>
      <c r="SDJ272"/>
      <c r="SDK272"/>
      <c r="SDL272"/>
      <c r="SDM272"/>
      <c r="SDN272"/>
      <c r="SDO272"/>
      <c r="SDP272"/>
      <c r="SDQ272"/>
      <c r="SDR272"/>
      <c r="SDS272"/>
      <c r="SDT272"/>
      <c r="SDU272"/>
      <c r="SDV272"/>
      <c r="SDW272"/>
      <c r="SDX272"/>
      <c r="SDY272"/>
      <c r="SDZ272"/>
      <c r="SEA272"/>
      <c r="SEB272"/>
      <c r="SEC272"/>
      <c r="SED272"/>
      <c r="SEE272"/>
      <c r="SEF272"/>
      <c r="SEG272"/>
      <c r="SEH272"/>
      <c r="SEI272"/>
      <c r="SEJ272"/>
      <c r="SEK272"/>
      <c r="SEL272"/>
      <c r="SEM272"/>
      <c r="SEN272"/>
      <c r="SEO272"/>
      <c r="SEP272"/>
      <c r="SEQ272"/>
      <c r="SER272"/>
      <c r="SES272"/>
      <c r="SET272"/>
      <c r="SEU272"/>
      <c r="SEV272"/>
      <c r="SEW272"/>
      <c r="SEX272"/>
      <c r="SEY272"/>
      <c r="SEZ272"/>
      <c r="SFA272"/>
      <c r="SFB272"/>
      <c r="SFC272"/>
      <c r="SFD272"/>
      <c r="SFE272"/>
      <c r="SFF272"/>
      <c r="SFG272"/>
      <c r="SFH272"/>
      <c r="SFI272"/>
      <c r="SFJ272"/>
      <c r="SFK272"/>
      <c r="SFL272"/>
      <c r="SFM272"/>
      <c r="SFN272"/>
      <c r="SFO272"/>
      <c r="SFP272"/>
      <c r="SFQ272"/>
      <c r="SFR272"/>
      <c r="SFS272"/>
      <c r="SFT272"/>
      <c r="SFU272"/>
      <c r="SFV272"/>
      <c r="SFW272"/>
      <c r="SFX272"/>
      <c r="SFY272"/>
      <c r="SFZ272"/>
      <c r="SGA272"/>
      <c r="SGB272"/>
      <c r="SGC272"/>
      <c r="SGD272"/>
      <c r="SGE272"/>
      <c r="SGF272"/>
      <c r="SGG272"/>
      <c r="SGH272"/>
      <c r="SGI272"/>
      <c r="SGJ272"/>
      <c r="SGK272"/>
      <c r="SGL272"/>
      <c r="SGM272"/>
      <c r="SGN272"/>
      <c r="SGO272"/>
      <c r="SGP272"/>
      <c r="SGQ272"/>
      <c r="SGR272"/>
      <c r="SGS272"/>
      <c r="SGT272"/>
      <c r="SGU272"/>
      <c r="SGV272"/>
      <c r="SGW272"/>
      <c r="SGX272"/>
      <c r="SGY272"/>
      <c r="SGZ272"/>
      <c r="SHA272"/>
      <c r="SHB272"/>
      <c r="SHC272"/>
      <c r="SHD272"/>
      <c r="SHE272"/>
      <c r="SHF272"/>
      <c r="SHG272"/>
      <c r="SHH272"/>
      <c r="SHI272"/>
      <c r="SHJ272"/>
      <c r="SHK272"/>
      <c r="SHL272"/>
      <c r="SHM272"/>
      <c r="SHN272"/>
      <c r="SHO272"/>
      <c r="SHP272"/>
      <c r="SHQ272"/>
      <c r="SHR272"/>
      <c r="SHS272"/>
      <c r="SHT272"/>
      <c r="SHU272"/>
      <c r="SHV272"/>
      <c r="SHW272"/>
      <c r="SHX272"/>
      <c r="SHY272"/>
      <c r="SHZ272"/>
      <c r="SIA272"/>
      <c r="SIB272"/>
      <c r="SIC272"/>
      <c r="SID272"/>
      <c r="SIE272"/>
      <c r="SIF272"/>
      <c r="SIG272"/>
      <c r="SIH272"/>
      <c r="SII272"/>
      <c r="SIJ272"/>
      <c r="SIK272"/>
      <c r="SIL272"/>
      <c r="SIM272"/>
      <c r="SIN272"/>
      <c r="SIO272"/>
      <c r="SIP272"/>
      <c r="SIQ272"/>
      <c r="SIR272"/>
      <c r="SIS272"/>
      <c r="SIT272"/>
      <c r="SIU272"/>
      <c r="SIV272"/>
      <c r="SIW272"/>
      <c r="SIX272"/>
      <c r="SIY272"/>
      <c r="SIZ272"/>
      <c r="SJA272"/>
      <c r="SJB272"/>
      <c r="SJC272"/>
      <c r="SJD272"/>
      <c r="SJE272"/>
      <c r="SJF272"/>
      <c r="SJG272"/>
      <c r="SJH272"/>
      <c r="SJI272"/>
      <c r="SJJ272"/>
      <c r="SJK272"/>
      <c r="SJL272"/>
      <c r="SJM272"/>
      <c r="SJN272"/>
      <c r="SJO272"/>
      <c r="SJP272"/>
      <c r="SJQ272"/>
      <c r="SJR272"/>
      <c r="SJS272"/>
      <c r="SJT272"/>
      <c r="SJU272"/>
      <c r="SJV272"/>
      <c r="SJW272"/>
      <c r="SJX272"/>
      <c r="SJY272"/>
      <c r="SJZ272"/>
      <c r="SKA272"/>
      <c r="SKB272"/>
      <c r="SKC272"/>
      <c r="SKD272"/>
      <c r="SKE272"/>
      <c r="SKF272"/>
      <c r="SKG272"/>
      <c r="SKH272"/>
      <c r="SKI272"/>
      <c r="SKJ272"/>
      <c r="SKK272"/>
      <c r="SKL272"/>
      <c r="SKM272"/>
      <c r="SKN272"/>
      <c r="SKO272"/>
      <c r="SKP272"/>
      <c r="SKQ272"/>
      <c r="SKR272"/>
      <c r="SKS272"/>
      <c r="SKT272"/>
      <c r="SKU272"/>
      <c r="SKV272"/>
      <c r="SKW272"/>
      <c r="SKX272"/>
      <c r="SKY272"/>
      <c r="SKZ272"/>
      <c r="SLA272"/>
      <c r="SLB272"/>
      <c r="SLC272"/>
      <c r="SLD272"/>
      <c r="SLE272"/>
      <c r="SLF272"/>
      <c r="SLG272"/>
      <c r="SLH272"/>
      <c r="SLI272"/>
      <c r="SLJ272"/>
      <c r="SLK272"/>
      <c r="SLL272"/>
      <c r="SLM272"/>
      <c r="SLN272"/>
      <c r="SLO272"/>
      <c r="SLP272"/>
      <c r="SLQ272"/>
      <c r="SLR272"/>
      <c r="SLS272"/>
      <c r="SLT272"/>
      <c r="SLU272"/>
      <c r="SLV272"/>
      <c r="SLW272"/>
      <c r="SLX272"/>
      <c r="SLY272"/>
      <c r="SLZ272"/>
      <c r="SMA272"/>
      <c r="SMB272"/>
      <c r="SMC272"/>
      <c r="SMD272"/>
      <c r="SME272"/>
      <c r="SMF272"/>
      <c r="SMG272"/>
      <c r="SMH272"/>
      <c r="SMI272"/>
      <c r="SMJ272"/>
      <c r="SMK272"/>
      <c r="SML272"/>
      <c r="SMM272"/>
      <c r="SMN272"/>
      <c r="SMO272"/>
      <c r="SMP272"/>
      <c r="SMQ272"/>
      <c r="SMR272"/>
      <c r="SMS272"/>
      <c r="SMT272"/>
      <c r="SMU272"/>
      <c r="SMV272"/>
      <c r="SMW272"/>
      <c r="SMX272"/>
      <c r="SMY272"/>
      <c r="SMZ272"/>
      <c r="SNA272"/>
      <c r="SNB272"/>
      <c r="SNC272"/>
      <c r="SND272"/>
      <c r="SNE272"/>
      <c r="SNF272"/>
      <c r="SNG272"/>
      <c r="SNH272"/>
      <c r="SNI272"/>
      <c r="SNJ272"/>
      <c r="SNK272"/>
      <c r="SNL272"/>
      <c r="SNM272"/>
      <c r="SNN272"/>
      <c r="SNO272"/>
      <c r="SNP272"/>
      <c r="SNQ272"/>
      <c r="SNR272"/>
      <c r="SNS272"/>
      <c r="SNT272"/>
      <c r="SNU272"/>
      <c r="SNV272"/>
      <c r="SNW272"/>
      <c r="SNX272"/>
      <c r="SNY272"/>
      <c r="SNZ272"/>
      <c r="SOA272"/>
      <c r="SOB272"/>
      <c r="SOC272"/>
      <c r="SOD272"/>
      <c r="SOE272"/>
      <c r="SOF272"/>
      <c r="SOG272"/>
      <c r="SOH272"/>
      <c r="SOI272"/>
      <c r="SOJ272"/>
      <c r="SOK272"/>
      <c r="SOL272"/>
      <c r="SOM272"/>
      <c r="SON272"/>
      <c r="SOO272"/>
      <c r="SOP272"/>
      <c r="SOQ272"/>
      <c r="SOR272"/>
      <c r="SOS272"/>
      <c r="SOT272"/>
      <c r="SOU272"/>
      <c r="SOV272"/>
      <c r="SOW272"/>
      <c r="SOX272"/>
      <c r="SOY272"/>
      <c r="SOZ272"/>
      <c r="SPA272"/>
      <c r="SPB272"/>
      <c r="SPC272"/>
      <c r="SPD272"/>
      <c r="SPE272"/>
      <c r="SPF272"/>
      <c r="SPG272"/>
      <c r="SPH272"/>
      <c r="SPI272"/>
      <c r="SPJ272"/>
      <c r="SPK272"/>
      <c r="SPL272"/>
      <c r="SPM272"/>
      <c r="SPN272"/>
      <c r="SPO272"/>
      <c r="SPP272"/>
      <c r="SPQ272"/>
      <c r="SPR272"/>
      <c r="SPS272"/>
      <c r="SPT272"/>
      <c r="SPU272"/>
      <c r="SPV272"/>
      <c r="SPW272"/>
      <c r="SPX272"/>
      <c r="SPY272"/>
      <c r="SPZ272"/>
      <c r="SQA272"/>
      <c r="SQB272"/>
      <c r="SQC272"/>
      <c r="SQD272"/>
      <c r="SQE272"/>
      <c r="SQF272"/>
      <c r="SQG272"/>
      <c r="SQH272"/>
      <c r="SQI272"/>
      <c r="SQJ272"/>
      <c r="SQK272"/>
      <c r="SQL272"/>
      <c r="SQM272"/>
      <c r="SQN272"/>
      <c r="SQO272"/>
      <c r="SQP272"/>
      <c r="SQQ272"/>
      <c r="SQR272"/>
      <c r="SQS272"/>
      <c r="SQT272"/>
      <c r="SQU272"/>
      <c r="SQV272"/>
      <c r="SQW272"/>
      <c r="SQX272"/>
      <c r="SQY272"/>
      <c r="SQZ272"/>
      <c r="SRA272"/>
      <c r="SRB272"/>
      <c r="SRC272"/>
      <c r="SRD272"/>
      <c r="SRE272"/>
      <c r="SRF272"/>
      <c r="SRG272"/>
      <c r="SRH272"/>
      <c r="SRI272"/>
      <c r="SRJ272"/>
      <c r="SRK272"/>
      <c r="SRL272"/>
      <c r="SRM272"/>
      <c r="SRN272"/>
      <c r="SRO272"/>
      <c r="SRP272"/>
      <c r="SRQ272"/>
      <c r="SRR272"/>
      <c r="SRS272"/>
      <c r="SRT272"/>
      <c r="SRU272"/>
      <c r="SRV272"/>
      <c r="SRW272"/>
      <c r="SRX272"/>
      <c r="SRY272"/>
      <c r="SRZ272"/>
      <c r="SSA272"/>
      <c r="SSB272"/>
      <c r="SSC272"/>
      <c r="SSD272"/>
      <c r="SSE272"/>
      <c r="SSF272"/>
      <c r="SSG272"/>
      <c r="SSH272"/>
      <c r="SSI272"/>
      <c r="SSJ272"/>
      <c r="SSK272"/>
      <c r="SSL272"/>
      <c r="SSM272"/>
      <c r="SSN272"/>
      <c r="SSO272"/>
      <c r="SSP272"/>
      <c r="SSQ272"/>
      <c r="SSR272"/>
      <c r="SSS272"/>
      <c r="SST272"/>
      <c r="SSU272"/>
      <c r="SSV272"/>
      <c r="SSW272"/>
      <c r="SSX272"/>
      <c r="SSY272"/>
      <c r="SSZ272"/>
      <c r="STA272"/>
      <c r="STB272"/>
      <c r="STC272"/>
      <c r="STD272"/>
      <c r="STE272"/>
      <c r="STF272"/>
      <c r="STG272"/>
      <c r="STH272"/>
      <c r="STI272"/>
      <c r="STJ272"/>
      <c r="STK272"/>
      <c r="STL272"/>
      <c r="STM272"/>
      <c r="STN272"/>
      <c r="STO272"/>
      <c r="STP272"/>
      <c r="STQ272"/>
      <c r="STR272"/>
      <c r="STS272"/>
      <c r="STT272"/>
      <c r="STU272"/>
      <c r="STV272"/>
      <c r="STW272"/>
      <c r="STX272"/>
      <c r="STY272"/>
      <c r="STZ272"/>
      <c r="SUA272"/>
      <c r="SUB272"/>
      <c r="SUC272"/>
      <c r="SUD272"/>
      <c r="SUE272"/>
      <c r="SUF272"/>
      <c r="SUG272"/>
      <c r="SUH272"/>
      <c r="SUI272"/>
      <c r="SUJ272"/>
      <c r="SUK272"/>
      <c r="SUL272"/>
      <c r="SUM272"/>
      <c r="SUN272"/>
      <c r="SUO272"/>
      <c r="SUP272"/>
      <c r="SUQ272"/>
      <c r="SUR272"/>
      <c r="SUS272"/>
      <c r="SUT272"/>
      <c r="SUU272"/>
      <c r="SUV272"/>
      <c r="SUW272"/>
      <c r="SUX272"/>
      <c r="SUY272"/>
      <c r="SUZ272"/>
      <c r="SVA272"/>
      <c r="SVB272"/>
      <c r="SVC272"/>
      <c r="SVD272"/>
      <c r="SVE272"/>
      <c r="SVF272"/>
      <c r="SVG272"/>
      <c r="SVH272"/>
      <c r="SVI272"/>
      <c r="SVJ272"/>
      <c r="SVK272"/>
      <c r="SVL272"/>
      <c r="SVM272"/>
      <c r="SVN272"/>
      <c r="SVO272"/>
      <c r="SVP272"/>
      <c r="SVQ272"/>
      <c r="SVR272"/>
      <c r="SVS272"/>
      <c r="SVT272"/>
      <c r="SVU272"/>
      <c r="SVV272"/>
      <c r="SVW272"/>
      <c r="SVX272"/>
      <c r="SVY272"/>
      <c r="SVZ272"/>
      <c r="SWA272"/>
      <c r="SWB272"/>
      <c r="SWC272"/>
      <c r="SWD272"/>
      <c r="SWE272"/>
      <c r="SWF272"/>
      <c r="SWG272"/>
      <c r="SWH272"/>
      <c r="SWI272"/>
      <c r="SWJ272"/>
      <c r="SWK272"/>
      <c r="SWL272"/>
      <c r="SWM272"/>
      <c r="SWN272"/>
      <c r="SWO272"/>
      <c r="SWP272"/>
      <c r="SWQ272"/>
      <c r="SWR272"/>
      <c r="SWS272"/>
      <c r="SWT272"/>
      <c r="SWU272"/>
      <c r="SWV272"/>
      <c r="SWW272"/>
      <c r="SWX272"/>
      <c r="SWY272"/>
      <c r="SWZ272"/>
      <c r="SXA272"/>
      <c r="SXB272"/>
      <c r="SXC272"/>
      <c r="SXD272"/>
      <c r="SXE272"/>
      <c r="SXF272"/>
      <c r="SXG272"/>
      <c r="SXH272"/>
      <c r="SXI272"/>
      <c r="SXJ272"/>
      <c r="SXK272"/>
      <c r="SXL272"/>
      <c r="SXM272"/>
      <c r="SXN272"/>
      <c r="SXO272"/>
      <c r="SXP272"/>
      <c r="SXQ272"/>
      <c r="SXR272"/>
      <c r="SXS272"/>
      <c r="SXT272"/>
      <c r="SXU272"/>
      <c r="SXV272"/>
      <c r="SXW272"/>
      <c r="SXX272"/>
      <c r="SXY272"/>
      <c r="SXZ272"/>
      <c r="SYA272"/>
      <c r="SYB272"/>
      <c r="SYC272"/>
      <c r="SYD272"/>
      <c r="SYE272"/>
      <c r="SYF272"/>
      <c r="SYG272"/>
      <c r="SYH272"/>
      <c r="SYI272"/>
      <c r="SYJ272"/>
      <c r="SYK272"/>
      <c r="SYL272"/>
      <c r="SYM272"/>
      <c r="SYN272"/>
      <c r="SYO272"/>
      <c r="SYP272"/>
      <c r="SYQ272"/>
      <c r="SYR272"/>
      <c r="SYS272"/>
      <c r="SYT272"/>
      <c r="SYU272"/>
      <c r="SYV272"/>
      <c r="SYW272"/>
      <c r="SYX272"/>
      <c r="SYY272"/>
      <c r="SYZ272"/>
      <c r="SZA272"/>
      <c r="SZB272"/>
      <c r="SZC272"/>
      <c r="SZD272"/>
      <c r="SZE272"/>
      <c r="SZF272"/>
      <c r="SZG272"/>
      <c r="SZH272"/>
      <c r="SZI272"/>
      <c r="SZJ272"/>
      <c r="SZK272"/>
      <c r="SZL272"/>
      <c r="SZM272"/>
      <c r="SZN272"/>
      <c r="SZO272"/>
      <c r="SZP272"/>
      <c r="SZQ272"/>
      <c r="SZR272"/>
      <c r="SZS272"/>
      <c r="SZT272"/>
      <c r="SZU272"/>
      <c r="SZV272"/>
      <c r="SZW272"/>
      <c r="SZX272"/>
      <c r="SZY272"/>
      <c r="SZZ272"/>
      <c r="TAA272"/>
      <c r="TAB272"/>
      <c r="TAC272"/>
      <c r="TAD272"/>
      <c r="TAE272"/>
      <c r="TAF272"/>
      <c r="TAG272"/>
      <c r="TAH272"/>
      <c r="TAI272"/>
      <c r="TAJ272"/>
      <c r="TAK272"/>
      <c r="TAL272"/>
      <c r="TAM272"/>
      <c r="TAN272"/>
      <c r="TAO272"/>
      <c r="TAP272"/>
      <c r="TAQ272"/>
      <c r="TAR272"/>
      <c r="TAS272"/>
      <c r="TAT272"/>
      <c r="TAU272"/>
      <c r="TAV272"/>
      <c r="TAW272"/>
      <c r="TAX272"/>
      <c r="TAY272"/>
      <c r="TAZ272"/>
      <c r="TBA272"/>
      <c r="TBB272"/>
      <c r="TBC272"/>
      <c r="TBD272"/>
      <c r="TBE272"/>
      <c r="TBF272"/>
      <c r="TBG272"/>
      <c r="TBH272"/>
      <c r="TBI272"/>
      <c r="TBJ272"/>
      <c r="TBK272"/>
      <c r="TBL272"/>
      <c r="TBM272"/>
      <c r="TBN272"/>
      <c r="TBO272"/>
      <c r="TBP272"/>
      <c r="TBQ272"/>
      <c r="TBR272"/>
      <c r="TBS272"/>
      <c r="TBT272"/>
      <c r="TBU272"/>
      <c r="TBV272"/>
      <c r="TBW272"/>
      <c r="TBX272"/>
      <c r="TBY272"/>
      <c r="TBZ272"/>
      <c r="TCA272"/>
      <c r="TCB272"/>
      <c r="TCC272"/>
      <c r="TCD272"/>
      <c r="TCE272"/>
      <c r="TCF272"/>
      <c r="TCG272"/>
      <c r="TCH272"/>
      <c r="TCI272"/>
      <c r="TCJ272"/>
      <c r="TCK272"/>
      <c r="TCL272"/>
      <c r="TCM272"/>
      <c r="TCN272"/>
      <c r="TCO272"/>
      <c r="TCP272"/>
      <c r="TCQ272"/>
      <c r="TCR272"/>
      <c r="TCS272"/>
      <c r="TCT272"/>
      <c r="TCU272"/>
      <c r="TCV272"/>
      <c r="TCW272"/>
      <c r="TCX272"/>
      <c r="TCY272"/>
      <c r="TCZ272"/>
      <c r="TDA272"/>
      <c r="TDB272"/>
      <c r="TDC272"/>
      <c r="TDD272"/>
      <c r="TDE272"/>
      <c r="TDF272"/>
      <c r="TDG272"/>
      <c r="TDH272"/>
      <c r="TDI272"/>
      <c r="TDJ272"/>
      <c r="TDK272"/>
      <c r="TDL272"/>
      <c r="TDM272"/>
      <c r="TDN272"/>
      <c r="TDO272"/>
      <c r="TDP272"/>
      <c r="TDQ272"/>
      <c r="TDR272"/>
      <c r="TDS272"/>
      <c r="TDT272"/>
      <c r="TDU272"/>
      <c r="TDV272"/>
      <c r="TDW272"/>
      <c r="TDX272"/>
      <c r="TDY272"/>
      <c r="TDZ272"/>
      <c r="TEA272"/>
      <c r="TEB272"/>
      <c r="TEC272"/>
      <c r="TED272"/>
      <c r="TEE272"/>
      <c r="TEF272"/>
      <c r="TEG272"/>
      <c r="TEH272"/>
      <c r="TEI272"/>
      <c r="TEJ272"/>
      <c r="TEK272"/>
      <c r="TEL272"/>
      <c r="TEM272"/>
      <c r="TEN272"/>
      <c r="TEO272"/>
      <c r="TEP272"/>
      <c r="TEQ272"/>
      <c r="TER272"/>
      <c r="TES272"/>
      <c r="TET272"/>
      <c r="TEU272"/>
      <c r="TEV272"/>
      <c r="TEW272"/>
      <c r="TEX272"/>
      <c r="TEY272"/>
      <c r="TEZ272"/>
      <c r="TFA272"/>
      <c r="TFB272"/>
      <c r="TFC272"/>
      <c r="TFD272"/>
      <c r="TFE272"/>
      <c r="TFF272"/>
      <c r="TFG272"/>
      <c r="TFH272"/>
      <c r="TFI272"/>
      <c r="TFJ272"/>
      <c r="TFK272"/>
      <c r="TFL272"/>
      <c r="TFM272"/>
      <c r="TFN272"/>
      <c r="TFO272"/>
      <c r="TFP272"/>
      <c r="TFQ272"/>
      <c r="TFR272"/>
      <c r="TFS272"/>
      <c r="TFT272"/>
      <c r="TFU272"/>
      <c r="TFV272"/>
      <c r="TFW272"/>
      <c r="TFX272"/>
      <c r="TFY272"/>
      <c r="TFZ272"/>
      <c r="TGA272"/>
      <c r="TGB272"/>
      <c r="TGC272"/>
      <c r="TGD272"/>
      <c r="TGE272"/>
      <c r="TGF272"/>
      <c r="TGG272"/>
      <c r="TGH272"/>
      <c r="TGI272"/>
      <c r="TGJ272"/>
      <c r="TGK272"/>
      <c r="TGL272"/>
      <c r="TGM272"/>
      <c r="TGN272"/>
      <c r="TGO272"/>
      <c r="TGP272"/>
      <c r="TGQ272"/>
      <c r="TGR272"/>
      <c r="TGS272"/>
      <c r="TGT272"/>
      <c r="TGU272"/>
      <c r="TGV272"/>
      <c r="TGW272"/>
      <c r="TGX272"/>
      <c r="TGY272"/>
      <c r="TGZ272"/>
      <c r="THA272"/>
      <c r="THB272"/>
      <c r="THC272"/>
      <c r="THD272"/>
      <c r="THE272"/>
      <c r="THF272"/>
      <c r="THG272"/>
      <c r="THH272"/>
      <c r="THI272"/>
      <c r="THJ272"/>
      <c r="THK272"/>
      <c r="THL272"/>
      <c r="THM272"/>
      <c r="THN272"/>
      <c r="THO272"/>
      <c r="THP272"/>
      <c r="THQ272"/>
      <c r="THR272"/>
      <c r="THS272"/>
      <c r="THT272"/>
      <c r="THU272"/>
      <c r="THV272"/>
      <c r="THW272"/>
      <c r="THX272"/>
      <c r="THY272"/>
      <c r="THZ272"/>
      <c r="TIA272"/>
      <c r="TIB272"/>
      <c r="TIC272"/>
      <c r="TID272"/>
      <c r="TIE272"/>
      <c r="TIF272"/>
      <c r="TIG272"/>
      <c r="TIH272"/>
      <c r="TII272"/>
      <c r="TIJ272"/>
      <c r="TIK272"/>
      <c r="TIL272"/>
      <c r="TIM272"/>
      <c r="TIN272"/>
      <c r="TIO272"/>
      <c r="TIP272"/>
      <c r="TIQ272"/>
      <c r="TIR272"/>
      <c r="TIS272"/>
      <c r="TIT272"/>
      <c r="TIU272"/>
      <c r="TIV272"/>
      <c r="TIW272"/>
      <c r="TIX272"/>
      <c r="TIY272"/>
      <c r="TIZ272"/>
      <c r="TJA272"/>
      <c r="TJB272"/>
      <c r="TJC272"/>
      <c r="TJD272"/>
      <c r="TJE272"/>
      <c r="TJF272"/>
      <c r="TJG272"/>
      <c r="TJH272"/>
      <c r="TJI272"/>
      <c r="TJJ272"/>
      <c r="TJK272"/>
      <c r="TJL272"/>
      <c r="TJM272"/>
      <c r="TJN272"/>
      <c r="TJO272"/>
      <c r="TJP272"/>
      <c r="TJQ272"/>
      <c r="TJR272"/>
      <c r="TJS272"/>
      <c r="TJT272"/>
      <c r="TJU272"/>
      <c r="TJV272"/>
      <c r="TJW272"/>
      <c r="TJX272"/>
      <c r="TJY272"/>
      <c r="TJZ272"/>
      <c r="TKA272"/>
      <c r="TKB272"/>
      <c r="TKC272"/>
      <c r="TKD272"/>
      <c r="TKE272"/>
      <c r="TKF272"/>
      <c r="TKG272"/>
      <c r="TKH272"/>
      <c r="TKI272"/>
      <c r="TKJ272"/>
      <c r="TKK272"/>
      <c r="TKL272"/>
      <c r="TKM272"/>
      <c r="TKN272"/>
      <c r="TKO272"/>
      <c r="TKP272"/>
      <c r="TKQ272"/>
      <c r="TKR272"/>
      <c r="TKS272"/>
      <c r="TKT272"/>
      <c r="TKU272"/>
      <c r="TKV272"/>
      <c r="TKW272"/>
      <c r="TKX272"/>
      <c r="TKY272"/>
      <c r="TKZ272"/>
      <c r="TLA272"/>
      <c r="TLB272"/>
      <c r="TLC272"/>
      <c r="TLD272"/>
      <c r="TLE272"/>
      <c r="TLF272"/>
      <c r="TLG272"/>
      <c r="TLH272"/>
      <c r="TLI272"/>
      <c r="TLJ272"/>
      <c r="TLK272"/>
      <c r="TLL272"/>
      <c r="TLM272"/>
      <c r="TLN272"/>
      <c r="TLO272"/>
      <c r="TLP272"/>
      <c r="TLQ272"/>
      <c r="TLR272"/>
      <c r="TLS272"/>
      <c r="TLT272"/>
      <c r="TLU272"/>
      <c r="TLV272"/>
      <c r="TLW272"/>
      <c r="TLX272"/>
      <c r="TLY272"/>
      <c r="TLZ272"/>
      <c r="TMA272"/>
      <c r="TMB272"/>
      <c r="TMC272"/>
      <c r="TMD272"/>
      <c r="TME272"/>
      <c r="TMF272"/>
      <c r="TMG272"/>
      <c r="TMH272"/>
      <c r="TMI272"/>
      <c r="TMJ272"/>
      <c r="TMK272"/>
      <c r="TML272"/>
      <c r="TMM272"/>
      <c r="TMN272"/>
      <c r="TMO272"/>
      <c r="TMP272"/>
      <c r="TMQ272"/>
      <c r="TMR272"/>
      <c r="TMS272"/>
      <c r="TMT272"/>
      <c r="TMU272"/>
      <c r="TMV272"/>
      <c r="TMW272"/>
      <c r="TMX272"/>
      <c r="TMY272"/>
      <c r="TMZ272"/>
      <c r="TNA272"/>
      <c r="TNB272"/>
      <c r="TNC272"/>
      <c r="TND272"/>
      <c r="TNE272"/>
      <c r="TNF272"/>
      <c r="TNG272"/>
      <c r="TNH272"/>
      <c r="TNI272"/>
      <c r="TNJ272"/>
      <c r="TNK272"/>
      <c r="TNL272"/>
      <c r="TNM272"/>
      <c r="TNN272"/>
      <c r="TNO272"/>
      <c r="TNP272"/>
      <c r="TNQ272"/>
      <c r="TNR272"/>
      <c r="TNS272"/>
      <c r="TNT272"/>
      <c r="TNU272"/>
      <c r="TNV272"/>
      <c r="TNW272"/>
      <c r="TNX272"/>
      <c r="TNY272"/>
      <c r="TNZ272"/>
      <c r="TOA272"/>
      <c r="TOB272"/>
      <c r="TOC272"/>
      <c r="TOD272"/>
      <c r="TOE272"/>
      <c r="TOF272"/>
      <c r="TOG272"/>
      <c r="TOH272"/>
      <c r="TOI272"/>
      <c r="TOJ272"/>
      <c r="TOK272"/>
      <c r="TOL272"/>
      <c r="TOM272"/>
      <c r="TON272"/>
      <c r="TOO272"/>
      <c r="TOP272"/>
      <c r="TOQ272"/>
      <c r="TOR272"/>
      <c r="TOS272"/>
      <c r="TOT272"/>
      <c r="TOU272"/>
      <c r="TOV272"/>
      <c r="TOW272"/>
      <c r="TOX272"/>
      <c r="TOY272"/>
      <c r="TOZ272"/>
      <c r="TPA272"/>
      <c r="TPB272"/>
      <c r="TPC272"/>
      <c r="TPD272"/>
      <c r="TPE272"/>
      <c r="TPF272"/>
      <c r="TPG272"/>
      <c r="TPH272"/>
      <c r="TPI272"/>
      <c r="TPJ272"/>
      <c r="TPK272"/>
      <c r="TPL272"/>
      <c r="TPM272"/>
      <c r="TPN272"/>
      <c r="TPO272"/>
      <c r="TPP272"/>
      <c r="TPQ272"/>
      <c r="TPR272"/>
      <c r="TPS272"/>
      <c r="TPT272"/>
      <c r="TPU272"/>
      <c r="TPV272"/>
      <c r="TPW272"/>
      <c r="TPX272"/>
      <c r="TPY272"/>
      <c r="TPZ272"/>
      <c r="TQA272"/>
      <c r="TQB272"/>
      <c r="TQC272"/>
      <c r="TQD272"/>
      <c r="TQE272"/>
      <c r="TQF272"/>
      <c r="TQG272"/>
      <c r="TQH272"/>
      <c r="TQI272"/>
      <c r="TQJ272"/>
      <c r="TQK272"/>
      <c r="TQL272"/>
      <c r="TQM272"/>
      <c r="TQN272"/>
      <c r="TQO272"/>
      <c r="TQP272"/>
      <c r="TQQ272"/>
      <c r="TQR272"/>
      <c r="TQS272"/>
      <c r="TQT272"/>
      <c r="TQU272"/>
      <c r="TQV272"/>
      <c r="TQW272"/>
      <c r="TQX272"/>
      <c r="TQY272"/>
      <c r="TQZ272"/>
      <c r="TRA272"/>
      <c r="TRB272"/>
      <c r="TRC272"/>
      <c r="TRD272"/>
      <c r="TRE272"/>
      <c r="TRF272"/>
      <c r="TRG272"/>
      <c r="TRH272"/>
      <c r="TRI272"/>
      <c r="TRJ272"/>
      <c r="TRK272"/>
      <c r="TRL272"/>
      <c r="TRM272"/>
      <c r="TRN272"/>
      <c r="TRO272"/>
      <c r="TRP272"/>
      <c r="TRQ272"/>
      <c r="TRR272"/>
      <c r="TRS272"/>
      <c r="TRT272"/>
      <c r="TRU272"/>
      <c r="TRV272"/>
      <c r="TRW272"/>
      <c r="TRX272"/>
      <c r="TRY272"/>
      <c r="TRZ272"/>
      <c r="TSA272"/>
      <c r="TSB272"/>
      <c r="TSC272"/>
      <c r="TSD272"/>
      <c r="TSE272"/>
      <c r="TSF272"/>
      <c r="TSG272"/>
      <c r="TSH272"/>
      <c r="TSI272"/>
      <c r="TSJ272"/>
      <c r="TSK272"/>
      <c r="TSL272"/>
      <c r="TSM272"/>
      <c r="TSN272"/>
      <c r="TSO272"/>
      <c r="TSP272"/>
      <c r="TSQ272"/>
      <c r="TSR272"/>
      <c r="TSS272"/>
      <c r="TST272"/>
      <c r="TSU272"/>
      <c r="TSV272"/>
      <c r="TSW272"/>
      <c r="TSX272"/>
      <c r="TSY272"/>
      <c r="TSZ272"/>
      <c r="TTA272"/>
      <c r="TTB272"/>
      <c r="TTC272"/>
      <c r="TTD272"/>
      <c r="TTE272"/>
      <c r="TTF272"/>
      <c r="TTG272"/>
      <c r="TTH272"/>
      <c r="TTI272"/>
      <c r="TTJ272"/>
      <c r="TTK272"/>
      <c r="TTL272"/>
      <c r="TTM272"/>
      <c r="TTN272"/>
      <c r="TTO272"/>
      <c r="TTP272"/>
      <c r="TTQ272"/>
      <c r="TTR272"/>
      <c r="TTS272"/>
      <c r="TTT272"/>
      <c r="TTU272"/>
      <c r="TTV272"/>
      <c r="TTW272"/>
      <c r="TTX272"/>
      <c r="TTY272"/>
      <c r="TTZ272"/>
      <c r="TUA272"/>
      <c r="TUB272"/>
      <c r="TUC272"/>
      <c r="TUD272"/>
      <c r="TUE272"/>
      <c r="TUF272"/>
      <c r="TUG272"/>
      <c r="TUH272"/>
      <c r="TUI272"/>
      <c r="TUJ272"/>
      <c r="TUK272"/>
      <c r="TUL272"/>
      <c r="TUM272"/>
      <c r="TUN272"/>
      <c r="TUO272"/>
      <c r="TUP272"/>
      <c r="TUQ272"/>
      <c r="TUR272"/>
      <c r="TUS272"/>
      <c r="TUT272"/>
      <c r="TUU272"/>
      <c r="TUV272"/>
      <c r="TUW272"/>
      <c r="TUX272"/>
      <c r="TUY272"/>
      <c r="TUZ272"/>
      <c r="TVA272"/>
      <c r="TVB272"/>
      <c r="TVC272"/>
      <c r="TVD272"/>
      <c r="TVE272"/>
      <c r="TVF272"/>
      <c r="TVG272"/>
      <c r="TVH272"/>
      <c r="TVI272"/>
      <c r="TVJ272"/>
      <c r="TVK272"/>
      <c r="TVL272"/>
      <c r="TVM272"/>
      <c r="TVN272"/>
      <c r="TVO272"/>
      <c r="TVP272"/>
      <c r="TVQ272"/>
      <c r="TVR272"/>
      <c r="TVS272"/>
      <c r="TVT272"/>
      <c r="TVU272"/>
      <c r="TVV272"/>
      <c r="TVW272"/>
      <c r="TVX272"/>
      <c r="TVY272"/>
      <c r="TVZ272"/>
      <c r="TWA272"/>
      <c r="TWB272"/>
      <c r="TWC272"/>
      <c r="TWD272"/>
      <c r="TWE272"/>
      <c r="TWF272"/>
      <c r="TWG272"/>
      <c r="TWH272"/>
      <c r="TWI272"/>
      <c r="TWJ272"/>
      <c r="TWK272"/>
      <c r="TWL272"/>
      <c r="TWM272"/>
      <c r="TWN272"/>
      <c r="TWO272"/>
      <c r="TWP272"/>
      <c r="TWQ272"/>
      <c r="TWR272"/>
      <c r="TWS272"/>
      <c r="TWT272"/>
      <c r="TWU272"/>
      <c r="TWV272"/>
      <c r="TWW272"/>
      <c r="TWX272"/>
      <c r="TWY272"/>
      <c r="TWZ272"/>
      <c r="TXA272"/>
      <c r="TXB272"/>
      <c r="TXC272"/>
      <c r="TXD272"/>
      <c r="TXE272"/>
      <c r="TXF272"/>
      <c r="TXG272"/>
      <c r="TXH272"/>
      <c r="TXI272"/>
      <c r="TXJ272"/>
      <c r="TXK272"/>
      <c r="TXL272"/>
      <c r="TXM272"/>
      <c r="TXN272"/>
      <c r="TXO272"/>
      <c r="TXP272"/>
      <c r="TXQ272"/>
      <c r="TXR272"/>
      <c r="TXS272"/>
      <c r="TXT272"/>
      <c r="TXU272"/>
      <c r="TXV272"/>
      <c r="TXW272"/>
      <c r="TXX272"/>
      <c r="TXY272"/>
      <c r="TXZ272"/>
      <c r="TYA272"/>
      <c r="TYB272"/>
      <c r="TYC272"/>
      <c r="TYD272"/>
      <c r="TYE272"/>
      <c r="TYF272"/>
      <c r="TYG272"/>
      <c r="TYH272"/>
      <c r="TYI272"/>
      <c r="TYJ272"/>
      <c r="TYK272"/>
      <c r="TYL272"/>
      <c r="TYM272"/>
      <c r="TYN272"/>
      <c r="TYO272"/>
      <c r="TYP272"/>
      <c r="TYQ272"/>
      <c r="TYR272"/>
      <c r="TYS272"/>
      <c r="TYT272"/>
      <c r="TYU272"/>
      <c r="TYV272"/>
      <c r="TYW272"/>
      <c r="TYX272"/>
      <c r="TYY272"/>
      <c r="TYZ272"/>
      <c r="TZA272"/>
      <c r="TZB272"/>
      <c r="TZC272"/>
      <c r="TZD272"/>
      <c r="TZE272"/>
      <c r="TZF272"/>
      <c r="TZG272"/>
      <c r="TZH272"/>
      <c r="TZI272"/>
      <c r="TZJ272"/>
      <c r="TZK272"/>
      <c r="TZL272"/>
      <c r="TZM272"/>
      <c r="TZN272"/>
      <c r="TZO272"/>
      <c r="TZP272"/>
      <c r="TZQ272"/>
      <c r="TZR272"/>
      <c r="TZS272"/>
      <c r="TZT272"/>
      <c r="TZU272"/>
      <c r="TZV272"/>
      <c r="TZW272"/>
      <c r="TZX272"/>
      <c r="TZY272"/>
      <c r="TZZ272"/>
      <c r="UAA272"/>
      <c r="UAB272"/>
      <c r="UAC272"/>
      <c r="UAD272"/>
      <c r="UAE272"/>
      <c r="UAF272"/>
      <c r="UAG272"/>
      <c r="UAH272"/>
      <c r="UAI272"/>
      <c r="UAJ272"/>
      <c r="UAK272"/>
      <c r="UAL272"/>
      <c r="UAM272"/>
      <c r="UAN272"/>
      <c r="UAO272"/>
      <c r="UAP272"/>
      <c r="UAQ272"/>
      <c r="UAR272"/>
      <c r="UAS272"/>
      <c r="UAT272"/>
      <c r="UAU272"/>
      <c r="UAV272"/>
      <c r="UAW272"/>
      <c r="UAX272"/>
      <c r="UAY272"/>
      <c r="UAZ272"/>
      <c r="UBA272"/>
      <c r="UBB272"/>
      <c r="UBC272"/>
      <c r="UBD272"/>
      <c r="UBE272"/>
      <c r="UBF272"/>
      <c r="UBG272"/>
      <c r="UBH272"/>
      <c r="UBI272"/>
      <c r="UBJ272"/>
      <c r="UBK272"/>
      <c r="UBL272"/>
      <c r="UBM272"/>
      <c r="UBN272"/>
      <c r="UBO272"/>
      <c r="UBP272"/>
      <c r="UBQ272"/>
      <c r="UBR272"/>
      <c r="UBS272"/>
      <c r="UBT272"/>
      <c r="UBU272"/>
      <c r="UBV272"/>
      <c r="UBW272"/>
      <c r="UBX272"/>
      <c r="UBY272"/>
      <c r="UBZ272"/>
      <c r="UCA272"/>
      <c r="UCB272"/>
      <c r="UCC272"/>
      <c r="UCD272"/>
      <c r="UCE272"/>
      <c r="UCF272"/>
      <c r="UCG272"/>
      <c r="UCH272"/>
      <c r="UCI272"/>
      <c r="UCJ272"/>
      <c r="UCK272"/>
      <c r="UCL272"/>
      <c r="UCM272"/>
      <c r="UCN272"/>
      <c r="UCO272"/>
      <c r="UCP272"/>
      <c r="UCQ272"/>
      <c r="UCR272"/>
      <c r="UCS272"/>
      <c r="UCT272"/>
      <c r="UCU272"/>
      <c r="UCV272"/>
      <c r="UCW272"/>
      <c r="UCX272"/>
      <c r="UCY272"/>
      <c r="UCZ272"/>
      <c r="UDA272"/>
      <c r="UDB272"/>
      <c r="UDC272"/>
      <c r="UDD272"/>
      <c r="UDE272"/>
      <c r="UDF272"/>
      <c r="UDG272"/>
      <c r="UDH272"/>
      <c r="UDI272"/>
      <c r="UDJ272"/>
      <c r="UDK272"/>
      <c r="UDL272"/>
      <c r="UDM272"/>
      <c r="UDN272"/>
      <c r="UDO272"/>
      <c r="UDP272"/>
      <c r="UDQ272"/>
      <c r="UDR272"/>
      <c r="UDS272"/>
      <c r="UDT272"/>
      <c r="UDU272"/>
      <c r="UDV272"/>
      <c r="UDW272"/>
      <c r="UDX272"/>
      <c r="UDY272"/>
      <c r="UDZ272"/>
      <c r="UEA272"/>
      <c r="UEB272"/>
      <c r="UEC272"/>
      <c r="UED272"/>
      <c r="UEE272"/>
      <c r="UEF272"/>
      <c r="UEG272"/>
      <c r="UEH272"/>
      <c r="UEI272"/>
      <c r="UEJ272"/>
      <c r="UEK272"/>
      <c r="UEL272"/>
      <c r="UEM272"/>
      <c r="UEN272"/>
      <c r="UEO272"/>
      <c r="UEP272"/>
      <c r="UEQ272"/>
      <c r="UER272"/>
      <c r="UES272"/>
      <c r="UET272"/>
      <c r="UEU272"/>
      <c r="UEV272"/>
      <c r="UEW272"/>
      <c r="UEX272"/>
      <c r="UEY272"/>
      <c r="UEZ272"/>
      <c r="UFA272"/>
      <c r="UFB272"/>
      <c r="UFC272"/>
      <c r="UFD272"/>
      <c r="UFE272"/>
      <c r="UFF272"/>
      <c r="UFG272"/>
      <c r="UFH272"/>
      <c r="UFI272"/>
      <c r="UFJ272"/>
      <c r="UFK272"/>
      <c r="UFL272"/>
      <c r="UFM272"/>
      <c r="UFN272"/>
      <c r="UFO272"/>
      <c r="UFP272"/>
      <c r="UFQ272"/>
      <c r="UFR272"/>
      <c r="UFS272"/>
      <c r="UFT272"/>
      <c r="UFU272"/>
      <c r="UFV272"/>
      <c r="UFW272"/>
      <c r="UFX272"/>
      <c r="UFY272"/>
      <c r="UFZ272"/>
      <c r="UGA272"/>
      <c r="UGB272"/>
      <c r="UGC272"/>
      <c r="UGD272"/>
      <c r="UGE272"/>
      <c r="UGF272"/>
      <c r="UGG272"/>
      <c r="UGH272"/>
      <c r="UGI272"/>
      <c r="UGJ272"/>
      <c r="UGK272"/>
      <c r="UGL272"/>
      <c r="UGM272"/>
      <c r="UGN272"/>
      <c r="UGO272"/>
      <c r="UGP272"/>
      <c r="UGQ272"/>
      <c r="UGR272"/>
      <c r="UGS272"/>
      <c r="UGT272"/>
      <c r="UGU272"/>
      <c r="UGV272"/>
      <c r="UGW272"/>
      <c r="UGX272"/>
      <c r="UGY272"/>
      <c r="UGZ272"/>
      <c r="UHA272"/>
      <c r="UHB272"/>
      <c r="UHC272"/>
      <c r="UHD272"/>
      <c r="UHE272"/>
      <c r="UHF272"/>
      <c r="UHG272"/>
      <c r="UHH272"/>
      <c r="UHI272"/>
      <c r="UHJ272"/>
      <c r="UHK272"/>
      <c r="UHL272"/>
      <c r="UHM272"/>
      <c r="UHN272"/>
      <c r="UHO272"/>
      <c r="UHP272"/>
      <c r="UHQ272"/>
      <c r="UHR272"/>
      <c r="UHS272"/>
      <c r="UHT272"/>
      <c r="UHU272"/>
      <c r="UHV272"/>
      <c r="UHW272"/>
      <c r="UHX272"/>
      <c r="UHY272"/>
      <c r="UHZ272"/>
      <c r="UIA272"/>
      <c r="UIB272"/>
      <c r="UIC272"/>
      <c r="UID272"/>
      <c r="UIE272"/>
      <c r="UIF272"/>
      <c r="UIG272"/>
      <c r="UIH272"/>
      <c r="UII272"/>
      <c r="UIJ272"/>
      <c r="UIK272"/>
      <c r="UIL272"/>
      <c r="UIM272"/>
      <c r="UIN272"/>
      <c r="UIO272"/>
      <c r="UIP272"/>
      <c r="UIQ272"/>
      <c r="UIR272"/>
      <c r="UIS272"/>
      <c r="UIT272"/>
      <c r="UIU272"/>
      <c r="UIV272"/>
      <c r="UIW272"/>
      <c r="UIX272"/>
      <c r="UIY272"/>
      <c r="UIZ272"/>
      <c r="UJA272"/>
      <c r="UJB272"/>
      <c r="UJC272"/>
      <c r="UJD272"/>
      <c r="UJE272"/>
      <c r="UJF272"/>
      <c r="UJG272"/>
      <c r="UJH272"/>
      <c r="UJI272"/>
      <c r="UJJ272"/>
      <c r="UJK272"/>
      <c r="UJL272"/>
      <c r="UJM272"/>
      <c r="UJN272"/>
      <c r="UJO272"/>
      <c r="UJP272"/>
      <c r="UJQ272"/>
      <c r="UJR272"/>
      <c r="UJS272"/>
      <c r="UJT272"/>
      <c r="UJU272"/>
      <c r="UJV272"/>
      <c r="UJW272"/>
      <c r="UJX272"/>
      <c r="UJY272"/>
      <c r="UJZ272"/>
      <c r="UKA272"/>
      <c r="UKB272"/>
      <c r="UKC272"/>
      <c r="UKD272"/>
      <c r="UKE272"/>
      <c r="UKF272"/>
      <c r="UKG272"/>
      <c r="UKH272"/>
      <c r="UKI272"/>
      <c r="UKJ272"/>
      <c r="UKK272"/>
      <c r="UKL272"/>
      <c r="UKM272"/>
      <c r="UKN272"/>
      <c r="UKO272"/>
      <c r="UKP272"/>
      <c r="UKQ272"/>
      <c r="UKR272"/>
      <c r="UKS272"/>
      <c r="UKT272"/>
      <c r="UKU272"/>
      <c r="UKV272"/>
      <c r="UKW272"/>
      <c r="UKX272"/>
      <c r="UKY272"/>
      <c r="UKZ272"/>
      <c r="ULA272"/>
      <c r="ULB272"/>
      <c r="ULC272"/>
      <c r="ULD272"/>
      <c r="ULE272"/>
      <c r="ULF272"/>
      <c r="ULG272"/>
      <c r="ULH272"/>
      <c r="ULI272"/>
      <c r="ULJ272"/>
      <c r="ULK272"/>
      <c r="ULL272"/>
      <c r="ULM272"/>
      <c r="ULN272"/>
      <c r="ULO272"/>
      <c r="ULP272"/>
      <c r="ULQ272"/>
      <c r="ULR272"/>
      <c r="ULS272"/>
      <c r="ULT272"/>
      <c r="ULU272"/>
      <c r="ULV272"/>
      <c r="ULW272"/>
      <c r="ULX272"/>
      <c r="ULY272"/>
      <c r="ULZ272"/>
      <c r="UMA272"/>
      <c r="UMB272"/>
      <c r="UMC272"/>
      <c r="UMD272"/>
      <c r="UME272"/>
      <c r="UMF272"/>
      <c r="UMG272"/>
      <c r="UMH272"/>
      <c r="UMI272"/>
      <c r="UMJ272"/>
      <c r="UMK272"/>
      <c r="UML272"/>
      <c r="UMM272"/>
      <c r="UMN272"/>
      <c r="UMO272"/>
      <c r="UMP272"/>
      <c r="UMQ272"/>
      <c r="UMR272"/>
      <c r="UMS272"/>
      <c r="UMT272"/>
      <c r="UMU272"/>
      <c r="UMV272"/>
      <c r="UMW272"/>
      <c r="UMX272"/>
      <c r="UMY272"/>
      <c r="UMZ272"/>
      <c r="UNA272"/>
      <c r="UNB272"/>
      <c r="UNC272"/>
      <c r="UND272"/>
      <c r="UNE272"/>
      <c r="UNF272"/>
      <c r="UNG272"/>
      <c r="UNH272"/>
      <c r="UNI272"/>
      <c r="UNJ272"/>
      <c r="UNK272"/>
      <c r="UNL272"/>
      <c r="UNM272"/>
      <c r="UNN272"/>
      <c r="UNO272"/>
      <c r="UNP272"/>
      <c r="UNQ272"/>
      <c r="UNR272"/>
      <c r="UNS272"/>
      <c r="UNT272"/>
      <c r="UNU272"/>
      <c r="UNV272"/>
      <c r="UNW272"/>
      <c r="UNX272"/>
      <c r="UNY272"/>
      <c r="UNZ272"/>
      <c r="UOA272"/>
      <c r="UOB272"/>
      <c r="UOC272"/>
      <c r="UOD272"/>
      <c r="UOE272"/>
      <c r="UOF272"/>
      <c r="UOG272"/>
      <c r="UOH272"/>
      <c r="UOI272"/>
      <c r="UOJ272"/>
      <c r="UOK272"/>
      <c r="UOL272"/>
      <c r="UOM272"/>
      <c r="UON272"/>
      <c r="UOO272"/>
      <c r="UOP272"/>
      <c r="UOQ272"/>
      <c r="UOR272"/>
      <c r="UOS272"/>
      <c r="UOT272"/>
      <c r="UOU272"/>
      <c r="UOV272"/>
      <c r="UOW272"/>
      <c r="UOX272"/>
      <c r="UOY272"/>
      <c r="UOZ272"/>
      <c r="UPA272"/>
      <c r="UPB272"/>
      <c r="UPC272"/>
      <c r="UPD272"/>
      <c r="UPE272"/>
      <c r="UPF272"/>
      <c r="UPG272"/>
      <c r="UPH272"/>
      <c r="UPI272"/>
      <c r="UPJ272"/>
      <c r="UPK272"/>
      <c r="UPL272"/>
      <c r="UPM272"/>
      <c r="UPN272"/>
      <c r="UPO272"/>
      <c r="UPP272"/>
      <c r="UPQ272"/>
      <c r="UPR272"/>
      <c r="UPS272"/>
      <c r="UPT272"/>
      <c r="UPU272"/>
      <c r="UPV272"/>
      <c r="UPW272"/>
      <c r="UPX272"/>
      <c r="UPY272"/>
      <c r="UPZ272"/>
      <c r="UQA272"/>
      <c r="UQB272"/>
      <c r="UQC272"/>
      <c r="UQD272"/>
      <c r="UQE272"/>
      <c r="UQF272"/>
      <c r="UQG272"/>
      <c r="UQH272"/>
      <c r="UQI272"/>
      <c r="UQJ272"/>
      <c r="UQK272"/>
      <c r="UQL272"/>
      <c r="UQM272"/>
      <c r="UQN272"/>
      <c r="UQO272"/>
      <c r="UQP272"/>
      <c r="UQQ272"/>
      <c r="UQR272"/>
      <c r="UQS272"/>
      <c r="UQT272"/>
      <c r="UQU272"/>
      <c r="UQV272"/>
      <c r="UQW272"/>
      <c r="UQX272"/>
      <c r="UQY272"/>
      <c r="UQZ272"/>
      <c r="URA272"/>
      <c r="URB272"/>
      <c r="URC272"/>
      <c r="URD272"/>
      <c r="URE272"/>
      <c r="URF272"/>
      <c r="URG272"/>
      <c r="URH272"/>
      <c r="URI272"/>
      <c r="URJ272"/>
      <c r="URK272"/>
      <c r="URL272"/>
      <c r="URM272"/>
      <c r="URN272"/>
      <c r="URO272"/>
      <c r="URP272"/>
      <c r="URQ272"/>
      <c r="URR272"/>
      <c r="URS272"/>
      <c r="URT272"/>
      <c r="URU272"/>
      <c r="URV272"/>
      <c r="URW272"/>
      <c r="URX272"/>
      <c r="URY272"/>
      <c r="URZ272"/>
      <c r="USA272"/>
      <c r="USB272"/>
      <c r="USC272"/>
      <c r="USD272"/>
      <c r="USE272"/>
      <c r="USF272"/>
      <c r="USG272"/>
      <c r="USH272"/>
      <c r="USI272"/>
      <c r="USJ272"/>
      <c r="USK272"/>
      <c r="USL272"/>
      <c r="USM272"/>
      <c r="USN272"/>
      <c r="USO272"/>
      <c r="USP272"/>
      <c r="USQ272"/>
      <c r="USR272"/>
      <c r="USS272"/>
      <c r="UST272"/>
      <c r="USU272"/>
      <c r="USV272"/>
      <c r="USW272"/>
      <c r="USX272"/>
      <c r="USY272"/>
      <c r="USZ272"/>
      <c r="UTA272"/>
      <c r="UTB272"/>
      <c r="UTC272"/>
      <c r="UTD272"/>
      <c r="UTE272"/>
      <c r="UTF272"/>
      <c r="UTG272"/>
      <c r="UTH272"/>
      <c r="UTI272"/>
      <c r="UTJ272"/>
      <c r="UTK272"/>
      <c r="UTL272"/>
      <c r="UTM272"/>
      <c r="UTN272"/>
      <c r="UTO272"/>
      <c r="UTP272"/>
      <c r="UTQ272"/>
      <c r="UTR272"/>
      <c r="UTS272"/>
      <c r="UTT272"/>
      <c r="UTU272"/>
      <c r="UTV272"/>
      <c r="UTW272"/>
      <c r="UTX272"/>
      <c r="UTY272"/>
      <c r="UTZ272"/>
      <c r="UUA272"/>
      <c r="UUB272"/>
      <c r="UUC272"/>
      <c r="UUD272"/>
      <c r="UUE272"/>
      <c r="UUF272"/>
      <c r="UUG272"/>
      <c r="UUH272"/>
      <c r="UUI272"/>
      <c r="UUJ272"/>
      <c r="UUK272"/>
      <c r="UUL272"/>
      <c r="UUM272"/>
      <c r="UUN272"/>
      <c r="UUO272"/>
      <c r="UUP272"/>
      <c r="UUQ272"/>
      <c r="UUR272"/>
      <c r="UUS272"/>
      <c r="UUT272"/>
      <c r="UUU272"/>
      <c r="UUV272"/>
      <c r="UUW272"/>
      <c r="UUX272"/>
      <c r="UUY272"/>
      <c r="UUZ272"/>
      <c r="UVA272"/>
      <c r="UVB272"/>
      <c r="UVC272"/>
      <c r="UVD272"/>
      <c r="UVE272"/>
      <c r="UVF272"/>
      <c r="UVG272"/>
      <c r="UVH272"/>
      <c r="UVI272"/>
      <c r="UVJ272"/>
      <c r="UVK272"/>
      <c r="UVL272"/>
      <c r="UVM272"/>
      <c r="UVN272"/>
      <c r="UVO272"/>
      <c r="UVP272"/>
      <c r="UVQ272"/>
      <c r="UVR272"/>
      <c r="UVS272"/>
      <c r="UVT272"/>
      <c r="UVU272"/>
      <c r="UVV272"/>
      <c r="UVW272"/>
      <c r="UVX272"/>
      <c r="UVY272"/>
      <c r="UVZ272"/>
      <c r="UWA272"/>
      <c r="UWB272"/>
      <c r="UWC272"/>
      <c r="UWD272"/>
      <c r="UWE272"/>
      <c r="UWF272"/>
      <c r="UWG272"/>
      <c r="UWH272"/>
      <c r="UWI272"/>
      <c r="UWJ272"/>
      <c r="UWK272"/>
      <c r="UWL272"/>
      <c r="UWM272"/>
      <c r="UWN272"/>
      <c r="UWO272"/>
      <c r="UWP272"/>
      <c r="UWQ272"/>
      <c r="UWR272"/>
      <c r="UWS272"/>
      <c r="UWT272"/>
      <c r="UWU272"/>
      <c r="UWV272"/>
      <c r="UWW272"/>
      <c r="UWX272"/>
      <c r="UWY272"/>
      <c r="UWZ272"/>
      <c r="UXA272"/>
      <c r="UXB272"/>
      <c r="UXC272"/>
      <c r="UXD272"/>
      <c r="UXE272"/>
      <c r="UXF272"/>
      <c r="UXG272"/>
      <c r="UXH272"/>
      <c r="UXI272"/>
      <c r="UXJ272"/>
      <c r="UXK272"/>
      <c r="UXL272"/>
      <c r="UXM272"/>
      <c r="UXN272"/>
      <c r="UXO272"/>
      <c r="UXP272"/>
      <c r="UXQ272"/>
      <c r="UXR272"/>
      <c r="UXS272"/>
      <c r="UXT272"/>
      <c r="UXU272"/>
      <c r="UXV272"/>
      <c r="UXW272"/>
      <c r="UXX272"/>
      <c r="UXY272"/>
      <c r="UXZ272"/>
      <c r="UYA272"/>
      <c r="UYB272"/>
      <c r="UYC272"/>
      <c r="UYD272"/>
      <c r="UYE272"/>
      <c r="UYF272"/>
      <c r="UYG272"/>
      <c r="UYH272"/>
      <c r="UYI272"/>
      <c r="UYJ272"/>
      <c r="UYK272"/>
      <c r="UYL272"/>
      <c r="UYM272"/>
      <c r="UYN272"/>
      <c r="UYO272"/>
      <c r="UYP272"/>
      <c r="UYQ272"/>
      <c r="UYR272"/>
      <c r="UYS272"/>
      <c r="UYT272"/>
      <c r="UYU272"/>
      <c r="UYV272"/>
      <c r="UYW272"/>
      <c r="UYX272"/>
      <c r="UYY272"/>
      <c r="UYZ272"/>
      <c r="UZA272"/>
      <c r="UZB272"/>
      <c r="UZC272"/>
      <c r="UZD272"/>
      <c r="UZE272"/>
      <c r="UZF272"/>
      <c r="UZG272"/>
      <c r="UZH272"/>
      <c r="UZI272"/>
      <c r="UZJ272"/>
      <c r="UZK272"/>
      <c r="UZL272"/>
      <c r="UZM272"/>
      <c r="UZN272"/>
      <c r="UZO272"/>
      <c r="UZP272"/>
      <c r="UZQ272"/>
      <c r="UZR272"/>
      <c r="UZS272"/>
      <c r="UZT272"/>
      <c r="UZU272"/>
      <c r="UZV272"/>
      <c r="UZW272"/>
      <c r="UZX272"/>
      <c r="UZY272"/>
      <c r="UZZ272"/>
      <c r="VAA272"/>
      <c r="VAB272"/>
      <c r="VAC272"/>
      <c r="VAD272"/>
      <c r="VAE272"/>
      <c r="VAF272"/>
      <c r="VAG272"/>
      <c r="VAH272"/>
      <c r="VAI272"/>
      <c r="VAJ272"/>
      <c r="VAK272"/>
      <c r="VAL272"/>
      <c r="VAM272"/>
      <c r="VAN272"/>
      <c r="VAO272"/>
      <c r="VAP272"/>
      <c r="VAQ272"/>
      <c r="VAR272"/>
      <c r="VAS272"/>
      <c r="VAT272"/>
      <c r="VAU272"/>
      <c r="VAV272"/>
      <c r="VAW272"/>
      <c r="VAX272"/>
      <c r="VAY272"/>
      <c r="VAZ272"/>
      <c r="VBA272"/>
      <c r="VBB272"/>
      <c r="VBC272"/>
      <c r="VBD272"/>
      <c r="VBE272"/>
      <c r="VBF272"/>
      <c r="VBG272"/>
      <c r="VBH272"/>
      <c r="VBI272"/>
      <c r="VBJ272"/>
      <c r="VBK272"/>
      <c r="VBL272"/>
      <c r="VBM272"/>
      <c r="VBN272"/>
      <c r="VBO272"/>
      <c r="VBP272"/>
      <c r="VBQ272"/>
      <c r="VBR272"/>
      <c r="VBS272"/>
      <c r="VBT272"/>
      <c r="VBU272"/>
      <c r="VBV272"/>
      <c r="VBW272"/>
      <c r="VBX272"/>
      <c r="VBY272"/>
      <c r="VBZ272"/>
      <c r="VCA272"/>
      <c r="VCB272"/>
      <c r="VCC272"/>
      <c r="VCD272"/>
      <c r="VCE272"/>
      <c r="VCF272"/>
      <c r="VCG272"/>
      <c r="VCH272"/>
      <c r="VCI272"/>
      <c r="VCJ272"/>
      <c r="VCK272"/>
      <c r="VCL272"/>
      <c r="VCM272"/>
      <c r="VCN272"/>
      <c r="VCO272"/>
      <c r="VCP272"/>
      <c r="VCQ272"/>
      <c r="VCR272"/>
      <c r="VCS272"/>
      <c r="VCT272"/>
      <c r="VCU272"/>
      <c r="VCV272"/>
      <c r="VCW272"/>
      <c r="VCX272"/>
      <c r="VCY272"/>
      <c r="VCZ272"/>
      <c r="VDA272"/>
      <c r="VDB272"/>
      <c r="VDC272"/>
      <c r="VDD272"/>
      <c r="VDE272"/>
      <c r="VDF272"/>
      <c r="VDG272"/>
      <c r="VDH272"/>
      <c r="VDI272"/>
      <c r="VDJ272"/>
      <c r="VDK272"/>
      <c r="VDL272"/>
      <c r="VDM272"/>
      <c r="VDN272"/>
      <c r="VDO272"/>
      <c r="VDP272"/>
      <c r="VDQ272"/>
      <c r="VDR272"/>
      <c r="VDS272"/>
      <c r="VDT272"/>
      <c r="VDU272"/>
      <c r="VDV272"/>
      <c r="VDW272"/>
      <c r="VDX272"/>
      <c r="VDY272"/>
      <c r="VDZ272"/>
      <c r="VEA272"/>
      <c r="VEB272"/>
      <c r="VEC272"/>
      <c r="VED272"/>
      <c r="VEE272"/>
      <c r="VEF272"/>
      <c r="VEG272"/>
      <c r="VEH272"/>
      <c r="VEI272"/>
      <c r="VEJ272"/>
      <c r="VEK272"/>
      <c r="VEL272"/>
      <c r="VEM272"/>
      <c r="VEN272"/>
      <c r="VEO272"/>
      <c r="VEP272"/>
      <c r="VEQ272"/>
      <c r="VER272"/>
      <c r="VES272"/>
      <c r="VET272"/>
      <c r="VEU272"/>
      <c r="VEV272"/>
      <c r="VEW272"/>
      <c r="VEX272"/>
      <c r="VEY272"/>
      <c r="VEZ272"/>
      <c r="VFA272"/>
      <c r="VFB272"/>
      <c r="VFC272"/>
      <c r="VFD272"/>
      <c r="VFE272"/>
      <c r="VFF272"/>
      <c r="VFG272"/>
      <c r="VFH272"/>
      <c r="VFI272"/>
      <c r="VFJ272"/>
      <c r="VFK272"/>
      <c r="VFL272"/>
      <c r="VFM272"/>
      <c r="VFN272"/>
      <c r="VFO272"/>
      <c r="VFP272"/>
      <c r="VFQ272"/>
      <c r="VFR272"/>
      <c r="VFS272"/>
      <c r="VFT272"/>
      <c r="VFU272"/>
      <c r="VFV272"/>
      <c r="VFW272"/>
      <c r="VFX272"/>
      <c r="VFY272"/>
      <c r="VFZ272"/>
      <c r="VGA272"/>
      <c r="VGB272"/>
      <c r="VGC272"/>
      <c r="VGD272"/>
      <c r="VGE272"/>
      <c r="VGF272"/>
      <c r="VGG272"/>
      <c r="VGH272"/>
      <c r="VGI272"/>
      <c r="VGJ272"/>
      <c r="VGK272"/>
      <c r="VGL272"/>
      <c r="VGM272"/>
      <c r="VGN272"/>
      <c r="VGO272"/>
      <c r="VGP272"/>
      <c r="VGQ272"/>
      <c r="VGR272"/>
      <c r="VGS272"/>
      <c r="VGT272"/>
      <c r="VGU272"/>
      <c r="VGV272"/>
      <c r="VGW272"/>
      <c r="VGX272"/>
      <c r="VGY272"/>
      <c r="VGZ272"/>
      <c r="VHA272"/>
      <c r="VHB272"/>
      <c r="VHC272"/>
      <c r="VHD272"/>
      <c r="VHE272"/>
      <c r="VHF272"/>
      <c r="VHG272"/>
      <c r="VHH272"/>
      <c r="VHI272"/>
      <c r="VHJ272"/>
      <c r="VHK272"/>
      <c r="VHL272"/>
      <c r="VHM272"/>
      <c r="VHN272"/>
      <c r="VHO272"/>
      <c r="VHP272"/>
      <c r="VHQ272"/>
      <c r="VHR272"/>
      <c r="VHS272"/>
      <c r="VHT272"/>
      <c r="VHU272"/>
      <c r="VHV272"/>
      <c r="VHW272"/>
      <c r="VHX272"/>
      <c r="VHY272"/>
      <c r="VHZ272"/>
      <c r="VIA272"/>
      <c r="VIB272"/>
      <c r="VIC272"/>
      <c r="VID272"/>
      <c r="VIE272"/>
      <c r="VIF272"/>
      <c r="VIG272"/>
      <c r="VIH272"/>
      <c r="VII272"/>
      <c r="VIJ272"/>
      <c r="VIK272"/>
      <c r="VIL272"/>
      <c r="VIM272"/>
      <c r="VIN272"/>
      <c r="VIO272"/>
      <c r="VIP272"/>
      <c r="VIQ272"/>
      <c r="VIR272"/>
      <c r="VIS272"/>
      <c r="VIT272"/>
      <c r="VIU272"/>
      <c r="VIV272"/>
      <c r="VIW272"/>
      <c r="VIX272"/>
      <c r="VIY272"/>
      <c r="VIZ272"/>
      <c r="VJA272"/>
      <c r="VJB272"/>
      <c r="VJC272"/>
      <c r="VJD272"/>
      <c r="VJE272"/>
      <c r="VJF272"/>
      <c r="VJG272"/>
      <c r="VJH272"/>
      <c r="VJI272"/>
      <c r="VJJ272"/>
      <c r="VJK272"/>
      <c r="VJL272"/>
      <c r="VJM272"/>
      <c r="VJN272"/>
      <c r="VJO272"/>
      <c r="VJP272"/>
      <c r="VJQ272"/>
      <c r="VJR272"/>
      <c r="VJS272"/>
      <c r="VJT272"/>
      <c r="VJU272"/>
      <c r="VJV272"/>
      <c r="VJW272"/>
      <c r="VJX272"/>
      <c r="VJY272"/>
      <c r="VJZ272"/>
      <c r="VKA272"/>
      <c r="VKB272"/>
      <c r="VKC272"/>
      <c r="VKD272"/>
      <c r="VKE272"/>
      <c r="VKF272"/>
      <c r="VKG272"/>
      <c r="VKH272"/>
      <c r="VKI272"/>
      <c r="VKJ272"/>
      <c r="VKK272"/>
      <c r="VKL272"/>
      <c r="VKM272"/>
      <c r="VKN272"/>
      <c r="VKO272"/>
      <c r="VKP272"/>
      <c r="VKQ272"/>
      <c r="VKR272"/>
      <c r="VKS272"/>
      <c r="VKT272"/>
      <c r="VKU272"/>
      <c r="VKV272"/>
      <c r="VKW272"/>
      <c r="VKX272"/>
      <c r="VKY272"/>
      <c r="VKZ272"/>
      <c r="VLA272"/>
      <c r="VLB272"/>
      <c r="VLC272"/>
      <c r="VLD272"/>
      <c r="VLE272"/>
      <c r="VLF272"/>
      <c r="VLG272"/>
      <c r="VLH272"/>
      <c r="VLI272"/>
      <c r="VLJ272"/>
      <c r="VLK272"/>
      <c r="VLL272"/>
      <c r="VLM272"/>
      <c r="VLN272"/>
      <c r="VLO272"/>
      <c r="VLP272"/>
      <c r="VLQ272"/>
      <c r="VLR272"/>
      <c r="VLS272"/>
      <c r="VLT272"/>
      <c r="VLU272"/>
      <c r="VLV272"/>
      <c r="VLW272"/>
      <c r="VLX272"/>
      <c r="VLY272"/>
      <c r="VLZ272"/>
      <c r="VMA272"/>
      <c r="VMB272"/>
      <c r="VMC272"/>
      <c r="VMD272"/>
      <c r="VME272"/>
      <c r="VMF272"/>
      <c r="VMG272"/>
      <c r="VMH272"/>
      <c r="VMI272"/>
      <c r="VMJ272"/>
      <c r="VMK272"/>
      <c r="VML272"/>
      <c r="VMM272"/>
      <c r="VMN272"/>
      <c r="VMO272"/>
      <c r="VMP272"/>
      <c r="VMQ272"/>
      <c r="VMR272"/>
      <c r="VMS272"/>
      <c r="VMT272"/>
      <c r="VMU272"/>
      <c r="VMV272"/>
      <c r="VMW272"/>
      <c r="VMX272"/>
      <c r="VMY272"/>
      <c r="VMZ272"/>
      <c r="VNA272"/>
      <c r="VNB272"/>
      <c r="VNC272"/>
      <c r="VND272"/>
      <c r="VNE272"/>
      <c r="VNF272"/>
      <c r="VNG272"/>
      <c r="VNH272"/>
      <c r="VNI272"/>
      <c r="VNJ272"/>
      <c r="VNK272"/>
      <c r="VNL272"/>
      <c r="VNM272"/>
      <c r="VNN272"/>
      <c r="VNO272"/>
      <c r="VNP272"/>
      <c r="VNQ272"/>
      <c r="VNR272"/>
      <c r="VNS272"/>
      <c r="VNT272"/>
      <c r="VNU272"/>
      <c r="VNV272"/>
      <c r="VNW272"/>
      <c r="VNX272"/>
      <c r="VNY272"/>
      <c r="VNZ272"/>
      <c r="VOA272"/>
      <c r="VOB272"/>
      <c r="VOC272"/>
      <c r="VOD272"/>
      <c r="VOE272"/>
      <c r="VOF272"/>
      <c r="VOG272"/>
      <c r="VOH272"/>
      <c r="VOI272"/>
      <c r="VOJ272"/>
      <c r="VOK272"/>
      <c r="VOL272"/>
      <c r="VOM272"/>
      <c r="VON272"/>
      <c r="VOO272"/>
      <c r="VOP272"/>
      <c r="VOQ272"/>
      <c r="VOR272"/>
      <c r="VOS272"/>
      <c r="VOT272"/>
      <c r="VOU272"/>
      <c r="VOV272"/>
      <c r="VOW272"/>
      <c r="VOX272"/>
      <c r="VOY272"/>
      <c r="VOZ272"/>
      <c r="VPA272"/>
      <c r="VPB272"/>
      <c r="VPC272"/>
      <c r="VPD272"/>
      <c r="VPE272"/>
      <c r="VPF272"/>
      <c r="VPG272"/>
      <c r="VPH272"/>
      <c r="VPI272"/>
      <c r="VPJ272"/>
      <c r="VPK272"/>
      <c r="VPL272"/>
      <c r="VPM272"/>
      <c r="VPN272"/>
      <c r="VPO272"/>
      <c r="VPP272"/>
      <c r="VPQ272"/>
      <c r="VPR272"/>
      <c r="VPS272"/>
      <c r="VPT272"/>
      <c r="VPU272"/>
      <c r="VPV272"/>
      <c r="VPW272"/>
      <c r="VPX272"/>
      <c r="VPY272"/>
      <c r="VPZ272"/>
      <c r="VQA272"/>
      <c r="VQB272"/>
      <c r="VQC272"/>
      <c r="VQD272"/>
      <c r="VQE272"/>
      <c r="VQF272"/>
      <c r="VQG272"/>
      <c r="VQH272"/>
      <c r="VQI272"/>
      <c r="VQJ272"/>
      <c r="VQK272"/>
      <c r="VQL272"/>
      <c r="VQM272"/>
      <c r="VQN272"/>
      <c r="VQO272"/>
      <c r="VQP272"/>
      <c r="VQQ272"/>
      <c r="VQR272"/>
      <c r="VQS272"/>
      <c r="VQT272"/>
      <c r="VQU272"/>
      <c r="VQV272"/>
      <c r="VQW272"/>
      <c r="VQX272"/>
      <c r="VQY272"/>
      <c r="VQZ272"/>
      <c r="VRA272"/>
      <c r="VRB272"/>
      <c r="VRC272"/>
      <c r="VRD272"/>
      <c r="VRE272"/>
      <c r="VRF272"/>
      <c r="VRG272"/>
      <c r="VRH272"/>
      <c r="VRI272"/>
      <c r="VRJ272"/>
      <c r="VRK272"/>
      <c r="VRL272"/>
      <c r="VRM272"/>
      <c r="VRN272"/>
      <c r="VRO272"/>
      <c r="VRP272"/>
      <c r="VRQ272"/>
      <c r="VRR272"/>
      <c r="VRS272"/>
      <c r="VRT272"/>
      <c r="VRU272"/>
      <c r="VRV272"/>
      <c r="VRW272"/>
      <c r="VRX272"/>
      <c r="VRY272"/>
      <c r="VRZ272"/>
      <c r="VSA272"/>
      <c r="VSB272"/>
      <c r="VSC272"/>
      <c r="VSD272"/>
      <c r="VSE272"/>
      <c r="VSF272"/>
      <c r="VSG272"/>
      <c r="VSH272"/>
      <c r="VSI272"/>
      <c r="VSJ272"/>
      <c r="VSK272"/>
      <c r="VSL272"/>
      <c r="VSM272"/>
      <c r="VSN272"/>
      <c r="VSO272"/>
      <c r="VSP272"/>
      <c r="VSQ272"/>
      <c r="VSR272"/>
      <c r="VSS272"/>
      <c r="VST272"/>
      <c r="VSU272"/>
      <c r="VSV272"/>
      <c r="VSW272"/>
      <c r="VSX272"/>
      <c r="VSY272"/>
      <c r="VSZ272"/>
      <c r="VTA272"/>
      <c r="VTB272"/>
      <c r="VTC272"/>
      <c r="VTD272"/>
      <c r="VTE272"/>
      <c r="VTF272"/>
      <c r="VTG272"/>
      <c r="VTH272"/>
      <c r="VTI272"/>
      <c r="VTJ272"/>
      <c r="VTK272"/>
      <c r="VTL272"/>
      <c r="VTM272"/>
      <c r="VTN272"/>
      <c r="VTO272"/>
      <c r="VTP272"/>
      <c r="VTQ272"/>
      <c r="VTR272"/>
      <c r="VTS272"/>
      <c r="VTT272"/>
      <c r="VTU272"/>
      <c r="VTV272"/>
      <c r="VTW272"/>
      <c r="VTX272"/>
      <c r="VTY272"/>
      <c r="VTZ272"/>
      <c r="VUA272"/>
      <c r="VUB272"/>
      <c r="VUC272"/>
      <c r="VUD272"/>
      <c r="VUE272"/>
      <c r="VUF272"/>
      <c r="VUG272"/>
      <c r="VUH272"/>
      <c r="VUI272"/>
      <c r="VUJ272"/>
      <c r="VUK272"/>
      <c r="VUL272"/>
      <c r="VUM272"/>
      <c r="VUN272"/>
      <c r="VUO272"/>
      <c r="VUP272"/>
      <c r="VUQ272"/>
      <c r="VUR272"/>
      <c r="VUS272"/>
      <c r="VUT272"/>
      <c r="VUU272"/>
      <c r="VUV272"/>
      <c r="VUW272"/>
      <c r="VUX272"/>
      <c r="VUY272"/>
      <c r="VUZ272"/>
      <c r="VVA272"/>
      <c r="VVB272"/>
      <c r="VVC272"/>
      <c r="VVD272"/>
      <c r="VVE272"/>
      <c r="VVF272"/>
      <c r="VVG272"/>
      <c r="VVH272"/>
      <c r="VVI272"/>
      <c r="VVJ272"/>
      <c r="VVK272"/>
      <c r="VVL272"/>
      <c r="VVM272"/>
      <c r="VVN272"/>
      <c r="VVO272"/>
      <c r="VVP272"/>
      <c r="VVQ272"/>
      <c r="VVR272"/>
      <c r="VVS272"/>
      <c r="VVT272"/>
      <c r="VVU272"/>
      <c r="VVV272"/>
      <c r="VVW272"/>
      <c r="VVX272"/>
      <c r="VVY272"/>
      <c r="VVZ272"/>
      <c r="VWA272"/>
      <c r="VWB272"/>
      <c r="VWC272"/>
      <c r="VWD272"/>
      <c r="VWE272"/>
      <c r="VWF272"/>
      <c r="VWG272"/>
      <c r="VWH272"/>
      <c r="VWI272"/>
      <c r="VWJ272"/>
      <c r="VWK272"/>
      <c r="VWL272"/>
      <c r="VWM272"/>
      <c r="VWN272"/>
      <c r="VWO272"/>
      <c r="VWP272"/>
      <c r="VWQ272"/>
      <c r="VWR272"/>
      <c r="VWS272"/>
      <c r="VWT272"/>
      <c r="VWU272"/>
      <c r="VWV272"/>
      <c r="VWW272"/>
      <c r="VWX272"/>
      <c r="VWY272"/>
      <c r="VWZ272"/>
      <c r="VXA272"/>
      <c r="VXB272"/>
      <c r="VXC272"/>
      <c r="VXD272"/>
      <c r="VXE272"/>
      <c r="VXF272"/>
      <c r="VXG272"/>
      <c r="VXH272"/>
      <c r="VXI272"/>
      <c r="VXJ272"/>
      <c r="VXK272"/>
      <c r="VXL272"/>
      <c r="VXM272"/>
      <c r="VXN272"/>
      <c r="VXO272"/>
      <c r="VXP272"/>
      <c r="VXQ272"/>
      <c r="VXR272"/>
      <c r="VXS272"/>
      <c r="VXT272"/>
      <c r="VXU272"/>
      <c r="VXV272"/>
      <c r="VXW272"/>
      <c r="VXX272"/>
      <c r="VXY272"/>
      <c r="VXZ272"/>
      <c r="VYA272"/>
      <c r="VYB272"/>
      <c r="VYC272"/>
      <c r="VYD272"/>
      <c r="VYE272"/>
      <c r="VYF272"/>
      <c r="VYG272"/>
      <c r="VYH272"/>
      <c r="VYI272"/>
      <c r="VYJ272"/>
      <c r="VYK272"/>
      <c r="VYL272"/>
      <c r="VYM272"/>
      <c r="VYN272"/>
      <c r="VYO272"/>
      <c r="VYP272"/>
      <c r="VYQ272"/>
      <c r="VYR272"/>
      <c r="VYS272"/>
      <c r="VYT272"/>
      <c r="VYU272"/>
      <c r="VYV272"/>
      <c r="VYW272"/>
      <c r="VYX272"/>
      <c r="VYY272"/>
      <c r="VYZ272"/>
      <c r="VZA272"/>
      <c r="VZB272"/>
      <c r="VZC272"/>
      <c r="VZD272"/>
      <c r="VZE272"/>
      <c r="VZF272"/>
      <c r="VZG272"/>
      <c r="VZH272"/>
      <c r="VZI272"/>
      <c r="VZJ272"/>
      <c r="VZK272"/>
      <c r="VZL272"/>
      <c r="VZM272"/>
      <c r="VZN272"/>
      <c r="VZO272"/>
      <c r="VZP272"/>
      <c r="VZQ272"/>
      <c r="VZR272"/>
      <c r="VZS272"/>
      <c r="VZT272"/>
      <c r="VZU272"/>
      <c r="VZV272"/>
      <c r="VZW272"/>
      <c r="VZX272"/>
      <c r="VZY272"/>
      <c r="VZZ272"/>
      <c r="WAA272"/>
      <c r="WAB272"/>
      <c r="WAC272"/>
      <c r="WAD272"/>
      <c r="WAE272"/>
      <c r="WAF272"/>
      <c r="WAG272"/>
      <c r="WAH272"/>
      <c r="WAI272"/>
      <c r="WAJ272"/>
      <c r="WAK272"/>
      <c r="WAL272"/>
      <c r="WAM272"/>
      <c r="WAN272"/>
      <c r="WAO272"/>
      <c r="WAP272"/>
      <c r="WAQ272"/>
      <c r="WAR272"/>
      <c r="WAS272"/>
      <c r="WAT272"/>
      <c r="WAU272"/>
      <c r="WAV272"/>
      <c r="WAW272"/>
      <c r="WAX272"/>
      <c r="WAY272"/>
      <c r="WAZ272"/>
      <c r="WBA272"/>
      <c r="WBB272"/>
      <c r="WBC272"/>
      <c r="WBD272"/>
      <c r="WBE272"/>
      <c r="WBF272"/>
      <c r="WBG272"/>
      <c r="WBH272"/>
      <c r="WBI272"/>
      <c r="WBJ272"/>
      <c r="WBK272"/>
      <c r="WBL272"/>
      <c r="WBM272"/>
      <c r="WBN272"/>
      <c r="WBO272"/>
      <c r="WBP272"/>
      <c r="WBQ272"/>
      <c r="WBR272"/>
      <c r="WBS272"/>
      <c r="WBT272"/>
      <c r="WBU272"/>
      <c r="WBV272"/>
      <c r="WBW272"/>
      <c r="WBX272"/>
      <c r="WBY272"/>
      <c r="WBZ272"/>
      <c r="WCA272"/>
      <c r="WCB272"/>
      <c r="WCC272"/>
      <c r="WCD272"/>
      <c r="WCE272"/>
      <c r="WCF272"/>
      <c r="WCG272"/>
      <c r="WCH272"/>
      <c r="WCI272"/>
      <c r="WCJ272"/>
      <c r="WCK272"/>
      <c r="WCL272"/>
      <c r="WCM272"/>
      <c r="WCN272"/>
      <c r="WCO272"/>
      <c r="WCP272"/>
      <c r="WCQ272"/>
      <c r="WCR272"/>
      <c r="WCS272"/>
      <c r="WCT272"/>
      <c r="WCU272"/>
      <c r="WCV272"/>
      <c r="WCW272"/>
      <c r="WCX272"/>
      <c r="WCY272"/>
      <c r="WCZ272"/>
      <c r="WDA272"/>
      <c r="WDB272"/>
      <c r="WDC272"/>
      <c r="WDD272"/>
      <c r="WDE272"/>
      <c r="WDF272"/>
      <c r="WDG272"/>
      <c r="WDH272"/>
      <c r="WDI272"/>
      <c r="WDJ272"/>
      <c r="WDK272"/>
      <c r="WDL272"/>
      <c r="WDM272"/>
      <c r="WDN272"/>
      <c r="WDO272"/>
      <c r="WDP272"/>
      <c r="WDQ272"/>
      <c r="WDR272"/>
      <c r="WDS272"/>
      <c r="WDT272"/>
      <c r="WDU272"/>
      <c r="WDV272"/>
      <c r="WDW272"/>
      <c r="WDX272"/>
      <c r="WDY272"/>
      <c r="WDZ272"/>
      <c r="WEA272"/>
      <c r="WEB272"/>
      <c r="WEC272"/>
      <c r="WED272"/>
      <c r="WEE272"/>
      <c r="WEF272"/>
      <c r="WEG272"/>
      <c r="WEH272"/>
      <c r="WEI272"/>
      <c r="WEJ272"/>
      <c r="WEK272"/>
      <c r="WEL272"/>
      <c r="WEM272"/>
      <c r="WEN272"/>
      <c r="WEO272"/>
      <c r="WEP272"/>
      <c r="WEQ272"/>
      <c r="WER272"/>
      <c r="WES272"/>
      <c r="WET272"/>
      <c r="WEU272"/>
      <c r="WEV272"/>
      <c r="WEW272"/>
      <c r="WEX272"/>
      <c r="WEY272"/>
      <c r="WEZ272"/>
      <c r="WFA272"/>
      <c r="WFB272"/>
      <c r="WFC272"/>
      <c r="WFD272"/>
      <c r="WFE272"/>
      <c r="WFF272"/>
      <c r="WFG272"/>
      <c r="WFH272"/>
      <c r="WFI272"/>
      <c r="WFJ272"/>
      <c r="WFK272"/>
      <c r="WFL272"/>
      <c r="WFM272"/>
      <c r="WFN272"/>
      <c r="WFO272"/>
      <c r="WFP272"/>
      <c r="WFQ272"/>
      <c r="WFR272"/>
      <c r="WFS272"/>
      <c r="WFT272"/>
      <c r="WFU272"/>
      <c r="WFV272"/>
      <c r="WFW272"/>
      <c r="WFX272"/>
      <c r="WFY272"/>
      <c r="WFZ272"/>
      <c r="WGA272"/>
      <c r="WGB272"/>
      <c r="WGC272"/>
      <c r="WGD272"/>
      <c r="WGE272"/>
      <c r="WGF272"/>
      <c r="WGG272"/>
      <c r="WGH272"/>
      <c r="WGI272"/>
      <c r="WGJ272"/>
      <c r="WGK272"/>
      <c r="WGL272"/>
      <c r="WGM272"/>
      <c r="WGN272"/>
      <c r="WGO272"/>
      <c r="WGP272"/>
      <c r="WGQ272"/>
      <c r="WGR272"/>
      <c r="WGS272"/>
      <c r="WGT272"/>
      <c r="WGU272"/>
      <c r="WGV272"/>
      <c r="WGW272"/>
      <c r="WGX272"/>
      <c r="WGY272"/>
      <c r="WGZ272"/>
      <c r="WHA272"/>
      <c r="WHB272"/>
      <c r="WHC272"/>
      <c r="WHD272"/>
      <c r="WHE272"/>
      <c r="WHF272"/>
      <c r="WHG272"/>
      <c r="WHH272"/>
      <c r="WHI272"/>
      <c r="WHJ272"/>
      <c r="WHK272"/>
      <c r="WHL272"/>
      <c r="WHM272"/>
      <c r="WHN272"/>
      <c r="WHO272"/>
      <c r="WHP272"/>
      <c r="WHQ272"/>
      <c r="WHR272"/>
      <c r="WHS272"/>
      <c r="WHT272"/>
      <c r="WHU272"/>
      <c r="WHV272"/>
      <c r="WHW272"/>
      <c r="WHX272"/>
      <c r="WHY272"/>
      <c r="WHZ272"/>
      <c r="WIA272"/>
      <c r="WIB272"/>
      <c r="WIC272"/>
      <c r="WID272"/>
      <c r="WIE272"/>
      <c r="WIF272"/>
      <c r="WIG272"/>
      <c r="WIH272"/>
      <c r="WII272"/>
      <c r="WIJ272"/>
      <c r="WIK272"/>
      <c r="WIL272"/>
      <c r="WIM272"/>
      <c r="WIN272"/>
      <c r="WIO272"/>
      <c r="WIP272"/>
      <c r="WIQ272"/>
      <c r="WIR272"/>
      <c r="WIS272"/>
      <c r="WIT272"/>
      <c r="WIU272"/>
      <c r="WIV272"/>
      <c r="WIW272"/>
      <c r="WIX272"/>
      <c r="WIY272"/>
      <c r="WIZ272"/>
      <c r="WJA272"/>
      <c r="WJB272"/>
      <c r="WJC272"/>
      <c r="WJD272"/>
      <c r="WJE272"/>
      <c r="WJF272"/>
      <c r="WJG272"/>
      <c r="WJH272"/>
      <c r="WJI272"/>
      <c r="WJJ272"/>
      <c r="WJK272"/>
      <c r="WJL272"/>
      <c r="WJM272"/>
      <c r="WJN272"/>
      <c r="WJO272"/>
      <c r="WJP272"/>
      <c r="WJQ272"/>
      <c r="WJR272"/>
      <c r="WJS272"/>
      <c r="WJT272"/>
      <c r="WJU272"/>
      <c r="WJV272"/>
      <c r="WJW272"/>
      <c r="WJX272"/>
      <c r="WJY272"/>
      <c r="WJZ272"/>
      <c r="WKA272"/>
      <c r="WKB272"/>
      <c r="WKC272"/>
      <c r="WKD272"/>
      <c r="WKE272"/>
      <c r="WKF272"/>
      <c r="WKG272"/>
      <c r="WKH272"/>
      <c r="WKI272"/>
      <c r="WKJ272"/>
      <c r="WKK272"/>
      <c r="WKL272"/>
      <c r="WKM272"/>
      <c r="WKN272"/>
      <c r="WKO272"/>
      <c r="WKP272"/>
      <c r="WKQ272"/>
      <c r="WKR272"/>
      <c r="WKS272"/>
      <c r="WKT272"/>
      <c r="WKU272"/>
      <c r="WKV272"/>
      <c r="WKW272"/>
      <c r="WKX272"/>
      <c r="WKY272"/>
      <c r="WKZ272"/>
      <c r="WLA272"/>
      <c r="WLB272"/>
      <c r="WLC272"/>
      <c r="WLD272"/>
      <c r="WLE272"/>
      <c r="WLF272"/>
      <c r="WLG272"/>
      <c r="WLH272"/>
      <c r="WLI272"/>
      <c r="WLJ272"/>
      <c r="WLK272"/>
      <c r="WLL272"/>
      <c r="WLM272"/>
      <c r="WLN272"/>
      <c r="WLO272"/>
      <c r="WLP272"/>
      <c r="WLQ272"/>
      <c r="WLR272"/>
      <c r="WLS272"/>
      <c r="WLT272"/>
      <c r="WLU272"/>
      <c r="WLV272"/>
      <c r="WLW272"/>
      <c r="WLX272"/>
      <c r="WLY272"/>
      <c r="WLZ272"/>
      <c r="WMA272"/>
      <c r="WMB272"/>
      <c r="WMC272"/>
      <c r="WMD272"/>
      <c r="WME272"/>
      <c r="WMF272"/>
      <c r="WMG272"/>
      <c r="WMH272"/>
      <c r="WMI272"/>
      <c r="WMJ272"/>
      <c r="WMK272"/>
      <c r="WML272"/>
      <c r="WMM272"/>
      <c r="WMN272"/>
      <c r="WMO272"/>
      <c r="WMP272"/>
      <c r="WMQ272"/>
      <c r="WMR272"/>
      <c r="WMS272"/>
      <c r="WMT272"/>
      <c r="WMU272"/>
      <c r="WMV272"/>
      <c r="WMW272"/>
      <c r="WMX272"/>
      <c r="WMY272"/>
      <c r="WMZ272"/>
      <c r="WNA272"/>
      <c r="WNB272"/>
      <c r="WNC272"/>
      <c r="WND272"/>
      <c r="WNE272"/>
      <c r="WNF272"/>
      <c r="WNG272"/>
      <c r="WNH272"/>
      <c r="WNI272"/>
      <c r="WNJ272"/>
      <c r="WNK272"/>
      <c r="WNL272"/>
      <c r="WNM272"/>
      <c r="WNN272"/>
      <c r="WNO272"/>
      <c r="WNP272"/>
      <c r="WNQ272"/>
      <c r="WNR272"/>
      <c r="WNS272"/>
      <c r="WNT272"/>
      <c r="WNU272"/>
      <c r="WNV272"/>
      <c r="WNW272"/>
      <c r="WNX272"/>
      <c r="WNY272"/>
      <c r="WNZ272"/>
      <c r="WOA272"/>
      <c r="WOB272"/>
      <c r="WOC272"/>
      <c r="WOD272"/>
      <c r="WOE272"/>
      <c r="WOF272"/>
      <c r="WOG272"/>
      <c r="WOH272"/>
      <c r="WOI272"/>
      <c r="WOJ272"/>
      <c r="WOK272"/>
      <c r="WOL272"/>
      <c r="WOM272"/>
      <c r="WON272"/>
      <c r="WOO272"/>
      <c r="WOP272"/>
      <c r="WOQ272"/>
      <c r="WOR272"/>
      <c r="WOS272"/>
      <c r="WOT272"/>
      <c r="WOU272"/>
      <c r="WOV272"/>
      <c r="WOW272"/>
      <c r="WOX272"/>
      <c r="WOY272"/>
      <c r="WOZ272"/>
      <c r="WPA272"/>
      <c r="WPB272"/>
      <c r="WPC272"/>
      <c r="WPD272"/>
      <c r="WPE272"/>
      <c r="WPF272"/>
      <c r="WPG272"/>
      <c r="WPH272"/>
      <c r="WPI272"/>
      <c r="WPJ272"/>
      <c r="WPK272"/>
      <c r="WPL272"/>
      <c r="WPM272"/>
      <c r="WPN272"/>
      <c r="WPO272"/>
      <c r="WPP272"/>
      <c r="WPQ272"/>
      <c r="WPR272"/>
      <c r="WPS272"/>
      <c r="WPT272"/>
      <c r="WPU272"/>
      <c r="WPV272"/>
      <c r="WPW272"/>
      <c r="WPX272"/>
      <c r="WPY272"/>
      <c r="WPZ272"/>
      <c r="WQA272"/>
      <c r="WQB272"/>
      <c r="WQC272"/>
      <c r="WQD272"/>
      <c r="WQE272"/>
      <c r="WQF272"/>
      <c r="WQG272"/>
      <c r="WQH272"/>
      <c r="WQI272"/>
      <c r="WQJ272"/>
      <c r="WQK272"/>
      <c r="WQL272"/>
      <c r="WQM272"/>
      <c r="WQN272"/>
      <c r="WQO272"/>
      <c r="WQP272"/>
      <c r="WQQ272"/>
      <c r="WQR272"/>
      <c r="WQS272"/>
      <c r="WQT272"/>
      <c r="WQU272"/>
      <c r="WQV272"/>
      <c r="WQW272"/>
      <c r="WQX272"/>
      <c r="WQY272"/>
      <c r="WQZ272"/>
      <c r="WRA272"/>
      <c r="WRB272"/>
      <c r="WRC272"/>
      <c r="WRD272"/>
      <c r="WRE272"/>
      <c r="WRF272"/>
      <c r="WRG272"/>
      <c r="WRH272"/>
      <c r="WRI272"/>
      <c r="WRJ272"/>
      <c r="WRK272"/>
      <c r="WRL272"/>
      <c r="WRM272"/>
      <c r="WRN272"/>
      <c r="WRO272"/>
      <c r="WRP272"/>
      <c r="WRQ272"/>
      <c r="WRR272"/>
      <c r="WRS272"/>
      <c r="WRT272"/>
      <c r="WRU272"/>
      <c r="WRV272"/>
      <c r="WRW272"/>
      <c r="WRX272"/>
      <c r="WRY272"/>
      <c r="WRZ272"/>
      <c r="WSA272"/>
      <c r="WSB272"/>
      <c r="WSC272"/>
      <c r="WSD272"/>
      <c r="WSE272"/>
      <c r="WSF272"/>
      <c r="WSG272"/>
      <c r="WSH272"/>
      <c r="WSI272"/>
      <c r="WSJ272"/>
      <c r="WSK272"/>
      <c r="WSL272"/>
      <c r="WSM272"/>
      <c r="WSN272"/>
      <c r="WSO272"/>
      <c r="WSP272"/>
      <c r="WSQ272"/>
      <c r="WSR272"/>
      <c r="WSS272"/>
      <c r="WST272"/>
      <c r="WSU272"/>
      <c r="WSV272"/>
      <c r="WSW272"/>
      <c r="WSX272"/>
      <c r="WSY272"/>
      <c r="WSZ272"/>
      <c r="WTA272"/>
      <c r="WTB272"/>
      <c r="WTC272"/>
      <c r="WTD272"/>
      <c r="WTE272"/>
      <c r="WTF272"/>
      <c r="WTG272"/>
      <c r="WTH272"/>
      <c r="WTI272"/>
      <c r="WTJ272"/>
      <c r="WTK272"/>
      <c r="WTL272"/>
      <c r="WTM272"/>
      <c r="WTN272"/>
      <c r="WTO272"/>
      <c r="WTP272"/>
      <c r="WTQ272"/>
      <c r="WTR272"/>
      <c r="WTS272"/>
      <c r="WTT272"/>
      <c r="WTU272"/>
      <c r="WTV272"/>
      <c r="WTW272"/>
      <c r="WTX272"/>
      <c r="WTY272"/>
      <c r="WTZ272"/>
      <c r="WUA272"/>
      <c r="WUB272"/>
      <c r="WUC272"/>
      <c r="WUD272"/>
      <c r="WUE272"/>
      <c r="WUF272"/>
      <c r="WUG272"/>
      <c r="WUH272"/>
      <c r="WUI272"/>
      <c r="WUJ272"/>
      <c r="WUK272"/>
      <c r="WUL272"/>
      <c r="WUM272"/>
      <c r="WUN272"/>
      <c r="WUO272"/>
      <c r="WUP272"/>
      <c r="WUQ272"/>
      <c r="WUR272"/>
      <c r="WUS272"/>
      <c r="WUT272"/>
      <c r="WUU272"/>
      <c r="WUV272"/>
      <c r="WUW272"/>
      <c r="WUX272"/>
      <c r="WUY272"/>
      <c r="WUZ272"/>
      <c r="WVA272"/>
      <c r="WVB272"/>
      <c r="WVC272"/>
      <c r="WVD272"/>
      <c r="WVE272"/>
      <c r="WVF272"/>
      <c r="WVG272"/>
      <c r="WVH272"/>
      <c r="WVI272"/>
      <c r="WVJ272"/>
      <c r="WVK272"/>
      <c r="WVL272"/>
      <c r="WVM272"/>
      <c r="WVN272"/>
      <c r="WVO272"/>
      <c r="WVP272"/>
      <c r="WVQ272"/>
      <c r="WVR272"/>
      <c r="WVS272"/>
      <c r="WVT272"/>
      <c r="WVU272"/>
      <c r="WVV272"/>
      <c r="WVW272"/>
      <c r="WVX272"/>
      <c r="WVY272"/>
      <c r="WVZ272"/>
      <c r="WWA272"/>
      <c r="WWB272"/>
      <c r="WWC272"/>
      <c r="WWD272"/>
      <c r="WWE272"/>
      <c r="WWF272"/>
      <c r="WWG272"/>
      <c r="WWH272"/>
      <c r="WWI272"/>
      <c r="WWJ272"/>
      <c r="WWK272"/>
      <c r="WWL272"/>
      <c r="WWM272"/>
      <c r="WWN272"/>
      <c r="WWO272"/>
      <c r="WWP272"/>
      <c r="WWQ272"/>
      <c r="WWR272"/>
      <c r="WWS272"/>
      <c r="WWT272"/>
      <c r="WWU272"/>
      <c r="WWV272"/>
      <c r="WWW272"/>
      <c r="WWX272"/>
      <c r="WWY272"/>
      <c r="WWZ272"/>
      <c r="WXA272"/>
      <c r="WXB272"/>
      <c r="WXC272"/>
      <c r="WXD272"/>
      <c r="WXE272"/>
      <c r="WXF272"/>
      <c r="WXG272"/>
      <c r="WXH272"/>
      <c r="WXI272"/>
      <c r="WXJ272"/>
      <c r="WXK272"/>
      <c r="WXL272"/>
      <c r="WXM272"/>
      <c r="WXN272"/>
      <c r="WXO272"/>
      <c r="WXP272"/>
      <c r="WXQ272"/>
      <c r="WXR272"/>
      <c r="WXS272"/>
      <c r="WXT272"/>
      <c r="WXU272"/>
      <c r="WXV272"/>
      <c r="WXW272"/>
      <c r="WXX272"/>
      <c r="WXY272"/>
      <c r="WXZ272"/>
      <c r="WYA272"/>
      <c r="WYB272"/>
      <c r="WYC272"/>
      <c r="WYD272"/>
      <c r="WYE272"/>
      <c r="WYF272"/>
      <c r="WYG272"/>
      <c r="WYH272"/>
      <c r="WYI272"/>
      <c r="WYJ272"/>
      <c r="WYK272"/>
      <c r="WYL272"/>
      <c r="WYM272"/>
      <c r="WYN272"/>
      <c r="WYO272"/>
      <c r="WYP272"/>
      <c r="WYQ272"/>
      <c r="WYR272"/>
      <c r="WYS272"/>
      <c r="WYT272"/>
      <c r="WYU272"/>
      <c r="WYV272"/>
      <c r="WYW272"/>
      <c r="WYX272"/>
      <c r="WYY272"/>
      <c r="WYZ272"/>
      <c r="WZA272"/>
      <c r="WZB272"/>
      <c r="WZC272"/>
      <c r="WZD272"/>
      <c r="WZE272"/>
      <c r="WZF272"/>
      <c r="WZG272"/>
      <c r="WZH272"/>
      <c r="WZI272"/>
      <c r="WZJ272"/>
      <c r="WZK272"/>
      <c r="WZL272"/>
      <c r="WZM272"/>
      <c r="WZN272"/>
      <c r="WZO272"/>
      <c r="WZP272"/>
      <c r="WZQ272"/>
      <c r="WZR272"/>
      <c r="WZS272"/>
      <c r="WZT272"/>
      <c r="WZU272"/>
      <c r="WZV272"/>
      <c r="WZW272"/>
      <c r="WZX272"/>
      <c r="WZY272"/>
      <c r="WZZ272"/>
      <c r="XAA272"/>
      <c r="XAB272"/>
      <c r="XAC272"/>
      <c r="XAD272"/>
      <c r="XAE272"/>
      <c r="XAF272"/>
      <c r="XAG272"/>
      <c r="XAH272"/>
      <c r="XAI272"/>
      <c r="XAJ272"/>
      <c r="XAK272"/>
      <c r="XAL272"/>
      <c r="XAM272"/>
      <c r="XAN272"/>
      <c r="XAO272"/>
      <c r="XAP272"/>
      <c r="XAQ272"/>
      <c r="XAR272"/>
      <c r="XAS272"/>
      <c r="XAT272"/>
      <c r="XAU272"/>
      <c r="XAV272"/>
      <c r="XAW272"/>
      <c r="XAX272"/>
      <c r="XAY272"/>
      <c r="XAZ272"/>
      <c r="XBA272"/>
      <c r="XBB272"/>
      <c r="XBC272"/>
      <c r="XBD272"/>
      <c r="XBE272"/>
      <c r="XBF272"/>
      <c r="XBG272"/>
      <c r="XBH272"/>
      <c r="XBI272"/>
      <c r="XBJ272"/>
      <c r="XBK272"/>
      <c r="XBL272"/>
      <c r="XBM272"/>
      <c r="XBN272"/>
      <c r="XBO272"/>
      <c r="XBP272"/>
      <c r="XBQ272"/>
      <c r="XBR272"/>
      <c r="XBS272"/>
      <c r="XBT272"/>
      <c r="XBU272"/>
      <c r="XBV272"/>
      <c r="XBW272"/>
      <c r="XBX272"/>
      <c r="XBY272"/>
      <c r="XBZ272"/>
      <c r="XCA272"/>
      <c r="XCB272"/>
      <c r="XCC272"/>
      <c r="XCD272"/>
      <c r="XCE272"/>
      <c r="XCF272"/>
      <c r="XCG272"/>
      <c r="XCH272"/>
      <c r="XCI272"/>
      <c r="XCJ272"/>
      <c r="XCK272"/>
      <c r="XCL272"/>
      <c r="XCM272"/>
      <c r="XCN272"/>
      <c r="XCO272"/>
      <c r="XCP272"/>
      <c r="XCQ272"/>
      <c r="XCR272"/>
      <c r="XCS272"/>
      <c r="XCT272"/>
      <c r="XCU272"/>
      <c r="XCV272"/>
      <c r="XCW272"/>
      <c r="XCX272"/>
      <c r="XCY272"/>
      <c r="XCZ272"/>
      <c r="XDA272"/>
      <c r="XDB272"/>
      <c r="XDC272"/>
      <c r="XDD272"/>
      <c r="XDE272"/>
      <c r="XDF272"/>
      <c r="XDG272"/>
      <c r="XDH272"/>
      <c r="XDI272"/>
      <c r="XDJ272"/>
      <c r="XDK272"/>
      <c r="XDL272"/>
      <c r="XDM272"/>
      <c r="XDN272"/>
      <c r="XDO272"/>
      <c r="XDP272"/>
      <c r="XDQ272"/>
      <c r="XDR272"/>
      <c r="XDS272"/>
      <c r="XDT272"/>
      <c r="XDU272"/>
      <c r="XDV272"/>
      <c r="XDW272"/>
      <c r="XDX272"/>
      <c r="XDY272"/>
      <c r="XDZ272"/>
      <c r="XEA272"/>
      <c r="XEB272"/>
      <c r="XEC272"/>
      <c r="XED272"/>
      <c r="XEE272"/>
      <c r="XEF272"/>
      <c r="XEG272"/>
      <c r="XEH272"/>
      <c r="XEI272"/>
      <c r="XEJ272"/>
      <c r="XEK272"/>
      <c r="XEL272"/>
      <c r="XEM272"/>
      <c r="XEN272"/>
      <c r="XEO272"/>
      <c r="XEP272"/>
      <c r="XEQ272"/>
      <c r="XER272"/>
      <c r="XES272"/>
      <c r="XET272"/>
      <c r="XEU272"/>
      <c r="XEV272"/>
      <c r="XEW272"/>
      <c r="XEX272"/>
      <c r="XEY272"/>
      <c r="XEZ272"/>
      <c r="XFA272"/>
    </row>
    <row r="273" spans="1:13" ht="16.2">
      <c r="A273" s="813" t="s">
        <v>1522</v>
      </c>
      <c r="D273" t="s">
        <v>1502</v>
      </c>
      <c r="E273" t="s">
        <v>1516</v>
      </c>
      <c r="G273" s="517" t="s">
        <v>95</v>
      </c>
      <c r="H273" s="482">
        <v>-1985.8</v>
      </c>
      <c r="I273" t="str">
        <f t="shared" si="70"/>
        <v>fevereiro 2026</v>
      </c>
      <c r="J273">
        <f t="shared" si="77"/>
        <v>2026</v>
      </c>
      <c r="K273" t="str">
        <f>VLOOKUP(G273,'METRICS MDNA'!$A$2:$B$1048576,2,0)</f>
        <v>Salários e Ordenados</v>
      </c>
      <c r="L273" t="str">
        <f>VLOOKUP(G273,'METRICS MDNA'!A:C,3,0)</f>
        <v>PESSOAL</v>
      </c>
    </row>
    <row r="274" spans="1:13" ht="16.2">
      <c r="A274" s="814" t="s">
        <v>702</v>
      </c>
      <c r="D274" t="s">
        <v>1503</v>
      </c>
      <c r="E274" t="s">
        <v>1517</v>
      </c>
      <c r="G274" t="s">
        <v>761</v>
      </c>
      <c r="H274" s="482">
        <v>-5750</v>
      </c>
      <c r="I274" t="str">
        <f t="shared" si="70"/>
        <v>janeiro 2026</v>
      </c>
      <c r="J274">
        <f t="shared" si="77"/>
        <v>2026</v>
      </c>
      <c r="K274" t="str">
        <f>VLOOKUP(G274,'METRICS MDNA'!$A$2:$B$1048576,2,0)</f>
        <v>Propaganda, Publicidade e Patrocínio</v>
      </c>
      <c r="L274" t="str">
        <f>VLOOKUP(G274,'METRICS MDNA'!A:C,3,0)</f>
        <v>MARKETING</v>
      </c>
    </row>
    <row r="275" spans="1:13" ht="16.2">
      <c r="A275" s="813">
        <v>46023</v>
      </c>
      <c r="D275" t="s">
        <v>275</v>
      </c>
      <c r="E275" t="s">
        <v>1515</v>
      </c>
      <c r="G275" t="s">
        <v>275</v>
      </c>
      <c r="H275" s="482">
        <v>-430</v>
      </c>
      <c r="I275" t="str">
        <f t="shared" si="70"/>
        <v>janeiro 2026</v>
      </c>
      <c r="J275">
        <f t="shared" si="77"/>
        <v>2026</v>
      </c>
      <c r="K275" t="str">
        <f>VLOOKUP(G275,'METRICS MDNA'!$A$2:$B$1048576,2,0)</f>
        <v>Hostess</v>
      </c>
      <c r="L275" t="str">
        <f>VLOOKUP(G275,'METRICS MDNA'!A:C,3,0)</f>
        <v>OPERAÇÃO</v>
      </c>
    </row>
    <row r="276" spans="1:13" ht="16.2">
      <c r="A276" s="813">
        <v>46058</v>
      </c>
      <c r="D276" s="517" t="s">
        <v>1447</v>
      </c>
      <c r="E276" s="517" t="s">
        <v>95</v>
      </c>
      <c r="G276" s="517" t="s">
        <v>95</v>
      </c>
      <c r="H276" s="482">
        <v>-12329.02</v>
      </c>
      <c r="I276" t="str">
        <f t="shared" si="70"/>
        <v>fevereiro 2026</v>
      </c>
      <c r="J276">
        <f t="shared" si="77"/>
        <v>2026</v>
      </c>
      <c r="K276" t="str">
        <f>VLOOKUP(G276,'METRICS MDNA'!$A$2:$B$1048576,2,0)</f>
        <v>Salários e Ordenados</v>
      </c>
      <c r="L276" t="str">
        <f>VLOOKUP(G276,'METRICS MDNA'!A:C,3,0)</f>
        <v>PESSOAL</v>
      </c>
    </row>
    <row r="277" spans="1:13" ht="16.2">
      <c r="A277" s="813" t="s">
        <v>1523</v>
      </c>
      <c r="D277" t="s">
        <v>756</v>
      </c>
      <c r="E277" t="s">
        <v>1518</v>
      </c>
      <c r="G277" t="s">
        <v>635</v>
      </c>
      <c r="H277" s="482">
        <v>-1236.1600000000001</v>
      </c>
      <c r="I277" t="str">
        <f t="shared" si="70"/>
        <v>fevereiro 2026</v>
      </c>
      <c r="J277">
        <f t="shared" si="77"/>
        <v>2026</v>
      </c>
      <c r="K277" t="str">
        <f>VLOOKUP(G277,'METRICS MDNA'!$A$2:$B$1048576,2,0)</f>
        <v>Rescisões Trabalhistas</v>
      </c>
      <c r="L277" t="str">
        <f>VLOOKUP(G277,'METRICS MDNA'!A:C,3,0)</f>
        <v>PESSOAL</v>
      </c>
    </row>
    <row r="278" spans="1:13" ht="16.2">
      <c r="A278" s="813" t="s">
        <v>1523</v>
      </c>
      <c r="D278" t="s">
        <v>1504</v>
      </c>
      <c r="E278" t="s">
        <v>1488</v>
      </c>
      <c r="G278" t="s">
        <v>1190</v>
      </c>
      <c r="H278" s="482">
        <v>-5187.1899999999996</v>
      </c>
      <c r="I278" t="str">
        <f t="shared" si="70"/>
        <v>fevereiro 2026</v>
      </c>
      <c r="J278">
        <f t="shared" si="77"/>
        <v>2026</v>
      </c>
      <c r="K278" t="str">
        <f>VLOOKUP(G278,'METRICS MDNA'!$A$2:$B$1048576,2,0)</f>
        <v>Compra Mês</v>
      </c>
      <c r="L278" t="str">
        <f>VLOOKUP(G278,'METRICS MDNA'!A:C,3,0)</f>
        <v>CUSTOS DOS PRODUTOS VENDIDOS</v>
      </c>
    </row>
    <row r="279" spans="1:13" ht="16.2">
      <c r="A279" s="813" t="s">
        <v>1523</v>
      </c>
      <c r="D279" t="s">
        <v>2183</v>
      </c>
      <c r="E279" t="s">
        <v>1519</v>
      </c>
      <c r="G279" t="s">
        <v>2185</v>
      </c>
      <c r="H279" s="482">
        <v>-819.32</v>
      </c>
      <c r="I279" t="str">
        <f t="shared" si="70"/>
        <v>fevereiro 2026</v>
      </c>
      <c r="J279">
        <f t="shared" si="77"/>
        <v>2026</v>
      </c>
      <c r="K279" t="str">
        <f>VLOOKUP(G279,'METRICS MDNA'!$A$2:$B$1048576,2,0)</f>
        <v>(-) PIS/Cofins</v>
      </c>
      <c r="L279" t="str">
        <f>VLOOKUP(G279,'METRICS MDNA'!A:C,3,0)</f>
        <v xml:space="preserve">IMPOSTOS </v>
      </c>
    </row>
    <row r="280" spans="1:13" ht="16.2">
      <c r="A280" s="813" t="s">
        <v>1524</v>
      </c>
      <c r="D280" t="s">
        <v>1505</v>
      </c>
      <c r="E280" t="s">
        <v>1465</v>
      </c>
      <c r="G280" t="s">
        <v>652</v>
      </c>
      <c r="H280" s="482">
        <v>-195.34</v>
      </c>
      <c r="I280" t="str">
        <f t="shared" si="70"/>
        <v>fevereiro 2026</v>
      </c>
      <c r="J280">
        <f t="shared" si="77"/>
        <v>2026</v>
      </c>
      <c r="K280" t="str">
        <f>VLOOKUP(G280,'METRICS MDNA'!$A$2:$B$1048576,2,0)</f>
        <v>Telefone e Internet</v>
      </c>
      <c r="L280" t="str">
        <f>VLOOKUP(G280,'METRICS MDNA'!A:C,3,0)</f>
        <v>ADMINISTRATIVA</v>
      </c>
    </row>
    <row r="281" spans="1:13" ht="16.2">
      <c r="A281" s="813" t="s">
        <v>1525</v>
      </c>
      <c r="D281" t="s">
        <v>1506</v>
      </c>
      <c r="E281" t="s">
        <v>1520</v>
      </c>
      <c r="G281" t="s">
        <v>613</v>
      </c>
      <c r="H281" s="482">
        <v>-1500</v>
      </c>
      <c r="I281" t="str">
        <f t="shared" si="70"/>
        <v>fevereiro 2026</v>
      </c>
      <c r="J281">
        <f t="shared" si="77"/>
        <v>2026</v>
      </c>
      <c r="K281" t="str">
        <f>VLOOKUP(G281,'METRICS MDNA'!$A$2:$B$1048576,2,0)</f>
        <v>Influencer</v>
      </c>
      <c r="L281" t="str">
        <f>VLOOKUP(G281,'METRICS MDNA'!A:C,3,0)</f>
        <v>MARKETING</v>
      </c>
    </row>
    <row r="282" spans="1:13" ht="16.2">
      <c r="A282" s="813" t="s">
        <v>1526</v>
      </c>
      <c r="D282" t="s">
        <v>1507</v>
      </c>
      <c r="E282" t="s">
        <v>1507</v>
      </c>
      <c r="G282" t="s">
        <v>640</v>
      </c>
      <c r="H282" s="482">
        <v>-9849.1200000000008</v>
      </c>
      <c r="I282" t="str">
        <f t="shared" si="70"/>
        <v>fevereiro 2026</v>
      </c>
      <c r="J282">
        <f t="shared" si="77"/>
        <v>2026</v>
      </c>
      <c r="K282" t="str">
        <f>VLOOKUP(G282,'METRICS MDNA'!$A$2:$B$1048576,2,0)</f>
        <v>Salários e Ordenados</v>
      </c>
      <c r="L282" t="str">
        <f>VLOOKUP(G282,'METRICS MDNA'!A:C,3,0)</f>
        <v>PESSOAL</v>
      </c>
    </row>
    <row r="283" spans="1:13" ht="16.2">
      <c r="A283" s="813" t="s">
        <v>1526</v>
      </c>
      <c r="D283" t="s">
        <v>534</v>
      </c>
      <c r="E283" t="s">
        <v>534</v>
      </c>
      <c r="G283" t="s">
        <v>534</v>
      </c>
      <c r="H283" s="482">
        <v>-3601.92</v>
      </c>
      <c r="I283" t="str">
        <f t="shared" si="70"/>
        <v>fevereiro 2026</v>
      </c>
      <c r="J283">
        <f t="shared" si="77"/>
        <v>2026</v>
      </c>
      <c r="K283" t="str">
        <f>VLOOKUP(G283,'METRICS MDNA'!$A$2:$B$1048576,2,0)</f>
        <v>Vale Transporte</v>
      </c>
      <c r="L283" t="str">
        <f>VLOOKUP(G283,'METRICS MDNA'!A:C,3,0)</f>
        <v>PESSOAL</v>
      </c>
      <c r="M283" s="517"/>
    </row>
    <row r="284" spans="1:13" ht="16.2">
      <c r="A284" s="813" t="s">
        <v>1527</v>
      </c>
      <c r="D284" t="s">
        <v>1509</v>
      </c>
      <c r="E284" t="s">
        <v>1443</v>
      </c>
      <c r="G284" t="s">
        <v>660</v>
      </c>
      <c r="H284" s="980">
        <v>-6000</v>
      </c>
      <c r="I284" t="str">
        <f t="shared" si="70"/>
        <v>fevereiro 2026</v>
      </c>
      <c r="J284">
        <f t="shared" si="77"/>
        <v>2026</v>
      </c>
      <c r="K284" t="str">
        <f>VLOOKUP(G284,'METRICS MDNA'!$A$2:$B$1048576,2,0)</f>
        <v>Prestação de Serviço Pessoa Jurídica OP</v>
      </c>
      <c r="L284" t="str">
        <f>VLOOKUP(G284,'METRICS MDNA'!A:C,3,0)</f>
        <v>OPERAÇÃO</v>
      </c>
    </row>
    <row r="285" spans="1:13" ht="16.2">
      <c r="A285" s="813" t="s">
        <v>1527</v>
      </c>
      <c r="D285" t="s">
        <v>1510</v>
      </c>
      <c r="E285" t="s">
        <v>1440</v>
      </c>
      <c r="G285" t="s">
        <v>660</v>
      </c>
      <c r="H285" s="980">
        <v>-12000</v>
      </c>
      <c r="I285" t="str">
        <f t="shared" si="70"/>
        <v>fevereiro 2026</v>
      </c>
      <c r="J285">
        <f t="shared" si="77"/>
        <v>2026</v>
      </c>
      <c r="K285" t="str">
        <f>VLOOKUP(G285,'METRICS MDNA'!$A$2:$B$1048576,2,0)</f>
        <v>Prestação de Serviço Pessoa Jurídica OP</v>
      </c>
      <c r="L285" t="str">
        <f>VLOOKUP(G285,'METRICS MDNA'!A:C,3,0)</f>
        <v>OPERAÇÃO</v>
      </c>
    </row>
    <row r="286" spans="1:13" ht="16.2">
      <c r="A286" s="813" t="s">
        <v>1527</v>
      </c>
      <c r="D286" t="s">
        <v>1511</v>
      </c>
      <c r="E286" t="s">
        <v>1439</v>
      </c>
      <c r="G286" t="s">
        <v>660</v>
      </c>
      <c r="H286" s="597">
        <v>-7522.04</v>
      </c>
      <c r="I286" t="str">
        <f t="shared" si="70"/>
        <v>fevereiro 2026</v>
      </c>
      <c r="J286">
        <f t="shared" si="77"/>
        <v>2026</v>
      </c>
      <c r="K286" t="str">
        <f>VLOOKUP(G286,'METRICS MDNA'!$A$2:$B$1048576,2,0)</f>
        <v>Prestação de Serviço Pessoa Jurídica OP</v>
      </c>
      <c r="L286" t="str">
        <f>VLOOKUP(G286,'METRICS MDNA'!A:C,3,0)</f>
        <v>OPERAÇÃO</v>
      </c>
    </row>
    <row r="287" spans="1:13" ht="16.2">
      <c r="A287" s="814" t="s">
        <v>1527</v>
      </c>
      <c r="D287" t="s">
        <v>1512</v>
      </c>
      <c r="E287" t="s">
        <v>1445</v>
      </c>
      <c r="G287" t="s">
        <v>660</v>
      </c>
      <c r="H287" s="981">
        <v>-8000</v>
      </c>
      <c r="I287" t="str">
        <f t="shared" si="70"/>
        <v>fevereiro 2026</v>
      </c>
      <c r="J287">
        <f t="shared" si="77"/>
        <v>2026</v>
      </c>
      <c r="K287" t="str">
        <f>VLOOKUP(G287,'METRICS MDNA'!$A$2:$B$1048576,2,0)</f>
        <v>Prestação de Serviço Pessoa Jurídica OP</v>
      </c>
      <c r="L287" t="str">
        <f>VLOOKUP(G287,'METRICS MDNA'!A:C,3,0)</f>
        <v>OPERAÇÃO</v>
      </c>
    </row>
    <row r="288" spans="1:13" ht="16.2">
      <c r="A288" s="814" t="s">
        <v>1527</v>
      </c>
      <c r="D288" t="s">
        <v>1513</v>
      </c>
      <c r="E288" t="s">
        <v>757</v>
      </c>
      <c r="G288" t="s">
        <v>660</v>
      </c>
      <c r="H288" s="980">
        <v>-3000</v>
      </c>
      <c r="I288" t="str">
        <f t="shared" si="70"/>
        <v>fevereiro 2026</v>
      </c>
      <c r="J288">
        <f t="shared" si="77"/>
        <v>2026</v>
      </c>
      <c r="K288" t="str">
        <f>VLOOKUP(G288,'METRICS MDNA'!$A$2:$B$1048576,2,0)</f>
        <v>Prestação de Serviço Pessoa Jurídica OP</v>
      </c>
      <c r="L288" t="str">
        <f>VLOOKUP(G288,'METRICS MDNA'!A:C,3,0)</f>
        <v>OPERAÇÃO</v>
      </c>
    </row>
    <row r="289" spans="1:13" ht="16.2">
      <c r="A289" s="814" t="s">
        <v>1527</v>
      </c>
      <c r="D289" t="s">
        <v>1514</v>
      </c>
      <c r="E289" t="s">
        <v>1521</v>
      </c>
      <c r="G289" t="s">
        <v>660</v>
      </c>
      <c r="H289" s="597">
        <v>-5250</v>
      </c>
      <c r="I289" t="str">
        <f t="shared" si="70"/>
        <v>fevereiro 2026</v>
      </c>
      <c r="J289">
        <f t="shared" si="77"/>
        <v>2026</v>
      </c>
      <c r="K289" t="str">
        <f>VLOOKUP(G289,'METRICS MDNA'!$A$2:$B$1048576,2,0)</f>
        <v>Prestação de Serviço Pessoa Jurídica OP</v>
      </c>
      <c r="L289" t="str">
        <f>VLOOKUP(G289,'METRICS MDNA'!A:C,3,0)</f>
        <v>OPERAÇÃO</v>
      </c>
    </row>
    <row r="290" spans="1:13" ht="16.2">
      <c r="A290" s="813">
        <v>46058</v>
      </c>
      <c r="D290" t="s">
        <v>647</v>
      </c>
      <c r="E290" t="s">
        <v>647</v>
      </c>
      <c r="G290" t="s">
        <v>647</v>
      </c>
      <c r="H290" s="482">
        <v>-12947.34</v>
      </c>
      <c r="I290" t="str">
        <f t="shared" si="70"/>
        <v>fevereiro 2026</v>
      </c>
      <c r="J290">
        <f t="shared" si="77"/>
        <v>2026</v>
      </c>
      <c r="K290" t="str">
        <f>VLOOKUP(G290,'METRICS MDNA'!$A$2:$B$1048576,2,0)</f>
        <v>IR/INSS</v>
      </c>
      <c r="L290" t="str">
        <f>VLOOKUP(G290,'METRICS MDNA'!A:C,3,0)</f>
        <v>PESSOAL</v>
      </c>
    </row>
    <row r="291" spans="1:13" ht="16.2">
      <c r="A291" s="813">
        <v>46058</v>
      </c>
      <c r="D291" t="s">
        <v>103</v>
      </c>
      <c r="E291" t="s">
        <v>103</v>
      </c>
      <c r="G291" t="s">
        <v>103</v>
      </c>
      <c r="H291" s="482">
        <v>-2718.39</v>
      </c>
      <c r="I291" t="str">
        <f t="shared" si="70"/>
        <v>fevereiro 2026</v>
      </c>
      <c r="J291">
        <f t="shared" si="77"/>
        <v>2026</v>
      </c>
      <c r="K291" t="str">
        <f>VLOOKUP(G291,'METRICS MDNA'!$A$2:$B$1048576,2,0)</f>
        <v>FGTS</v>
      </c>
      <c r="L291" t="str">
        <f>VLOOKUP(G291,'METRICS MDNA'!A:C,3,0)</f>
        <v>PESSOAL</v>
      </c>
    </row>
    <row r="292" spans="1:13" ht="16.2">
      <c r="A292" s="813">
        <v>46081</v>
      </c>
      <c r="D292" s="517" t="s">
        <v>1449</v>
      </c>
      <c r="E292" s="517" t="s">
        <v>713</v>
      </c>
      <c r="G292" t="s">
        <v>536</v>
      </c>
      <c r="H292" s="598">
        <v>-6920</v>
      </c>
      <c r="I292" t="str">
        <f t="shared" si="70"/>
        <v>fevereiro 2026</v>
      </c>
      <c r="J292">
        <f t="shared" si="77"/>
        <v>2026</v>
      </c>
      <c r="K292" t="str">
        <f>VLOOKUP(G292,'METRICS MDNA'!$A$2:$B$1048576,2,0)</f>
        <v>Colaborador Extra</v>
      </c>
      <c r="L292" t="str">
        <f>VLOOKUP(G292,'METRICS MDNA'!A:C,3,0)</f>
        <v>PESSOAL</v>
      </c>
    </row>
    <row r="293" spans="1:13" ht="16.2">
      <c r="A293" s="814" t="s">
        <v>702</v>
      </c>
      <c r="D293" s="517" t="s">
        <v>149</v>
      </c>
      <c r="E293" s="517" t="s">
        <v>149</v>
      </c>
      <c r="G293" s="517" t="s">
        <v>149</v>
      </c>
      <c r="H293" s="598">
        <v>-800</v>
      </c>
      <c r="I293" t="str">
        <f t="shared" si="70"/>
        <v>janeiro 2026</v>
      </c>
      <c r="J293">
        <f t="shared" si="77"/>
        <v>2026</v>
      </c>
      <c r="K293" t="str">
        <f>VLOOKUP(G293,'METRICS MDNA'!$A$2:$B$1048576,2,0)</f>
        <v>IPTU</v>
      </c>
      <c r="L293" t="str">
        <f>VLOOKUP(G293,'METRICS MDNA'!A:C,3,0)</f>
        <v>OCUPAÇÃO</v>
      </c>
    </row>
    <row r="294" spans="1:13" ht="16.2">
      <c r="A294" s="813">
        <v>46081</v>
      </c>
      <c r="D294" s="517" t="s">
        <v>1450</v>
      </c>
      <c r="E294" s="517" t="s">
        <v>146</v>
      </c>
      <c r="G294" s="517" t="s">
        <v>146</v>
      </c>
      <c r="H294" s="598">
        <v>-18000</v>
      </c>
      <c r="I294" t="str">
        <f t="shared" si="70"/>
        <v>fevereiro 2026</v>
      </c>
      <c r="J294">
        <f t="shared" si="77"/>
        <v>2026</v>
      </c>
      <c r="K294" t="str">
        <f>VLOOKUP(G294,'METRICS MDNA'!$A$2:$B$1048576,2,0)</f>
        <v>Aluguéis</v>
      </c>
      <c r="L294" t="str">
        <f>VLOOKUP(G294,'METRICS MDNA'!A:C,3,0)</f>
        <v>OCUPAÇÃO</v>
      </c>
    </row>
    <row r="295" spans="1:13" ht="16.2">
      <c r="A295" s="813">
        <v>46081</v>
      </c>
      <c r="D295" t="s">
        <v>185</v>
      </c>
      <c r="E295" t="s">
        <v>1466</v>
      </c>
      <c r="G295" t="s">
        <v>185</v>
      </c>
      <c r="H295" s="598">
        <v>-1375.17</v>
      </c>
      <c r="I295" t="str">
        <f t="shared" si="70"/>
        <v>fevereiro 2026</v>
      </c>
      <c r="J295">
        <f t="shared" si="77"/>
        <v>2026</v>
      </c>
      <c r="K295" t="str">
        <f>VLOOKUP(G295,'METRICS MDNA'!$A$2:$B$1048576,2,0)</f>
        <v>Lavanderia</v>
      </c>
      <c r="L295" t="str">
        <f>VLOOKUP(G295,'METRICS MDNA'!A:C,3,0)</f>
        <v>OPERAÇÃO</v>
      </c>
    </row>
    <row r="296" spans="1:13" ht="16.2">
      <c r="A296" s="825">
        <v>46081</v>
      </c>
      <c r="B296" s="596"/>
      <c r="C296" s="596"/>
      <c r="D296" s="596" t="s">
        <v>1433</v>
      </c>
      <c r="E296" s="596" t="s">
        <v>692</v>
      </c>
      <c r="F296" s="596"/>
      <c r="G296" s="596" t="s">
        <v>630</v>
      </c>
      <c r="H296" s="597">
        <v>-332.5</v>
      </c>
      <c r="I296" s="596" t="str">
        <f>TEXT(A296, "mmmm aaaa")</f>
        <v>fevereiro 2026</v>
      </c>
      <c r="J296" s="596">
        <f>YEAR(A296)</f>
        <v>2026</v>
      </c>
      <c r="K296" s="596" t="str">
        <f>VLOOKUP(G296,'METRICS MDNA'!$A$2:$B$1048576,2,0)</f>
        <v>Sistema e Software OP</v>
      </c>
      <c r="L296" s="596" t="str">
        <f>VLOOKUP(G296,'METRICS MDNA'!A:C,3,0)</f>
        <v>OPERAÇÃO</v>
      </c>
      <c r="M296" s="517"/>
    </row>
    <row r="297" spans="1:13" ht="16.2">
      <c r="A297" s="825">
        <v>46081</v>
      </c>
      <c r="B297" s="596"/>
      <c r="C297" s="596"/>
      <c r="D297" s="596" t="s">
        <v>630</v>
      </c>
      <c r="E297" s="596" t="s">
        <v>1459</v>
      </c>
      <c r="F297" s="596"/>
      <c r="G297" s="596" t="s">
        <v>630</v>
      </c>
      <c r="H297" s="597">
        <v>-120</v>
      </c>
      <c r="I297" s="596" t="str">
        <f t="shared" ref="I297" si="78">TEXT(A297, "mmmm aaaa")</f>
        <v>fevereiro 2026</v>
      </c>
      <c r="J297" s="596">
        <f t="shared" ref="J297" si="79">YEAR(A297)</f>
        <v>2026</v>
      </c>
      <c r="K297" s="596" t="str">
        <f>VLOOKUP(G297,'METRICS MDNA'!$A$2:$B$1048576,2,0)</f>
        <v>Sistema e Software OP</v>
      </c>
      <c r="L297" s="596" t="str">
        <f>VLOOKUP(G297,'METRICS MDNA'!A:C,3,0)</f>
        <v>OPERAÇÃO</v>
      </c>
      <c r="M297" s="517"/>
    </row>
    <row r="298" spans="1:13" ht="16.2">
      <c r="A298" s="813">
        <v>46081</v>
      </c>
      <c r="D298" s="517" t="s">
        <v>1477</v>
      </c>
      <c r="E298" s="517" t="s">
        <v>1478</v>
      </c>
      <c r="G298" s="517" t="s">
        <v>213</v>
      </c>
      <c r="H298" s="598">
        <v>-1410</v>
      </c>
      <c r="I298" t="str">
        <f t="shared" ref="I298" si="80">TEXT(A298, "mmmm aaaa")</f>
        <v>fevereiro 2026</v>
      </c>
      <c r="J298">
        <f t="shared" ref="J298" si="81">YEAR(A298)</f>
        <v>2026</v>
      </c>
      <c r="K298" t="str">
        <f>VLOOKUP(G298,'METRICS MDNA'!$A$2:$B$1048576,2,0)</f>
        <v>Contabilidade</v>
      </c>
      <c r="L298" t="str">
        <f>VLOOKUP(G298,'METRICS MDNA'!A:C,3,0)</f>
        <v>ADMINISTRATIVA</v>
      </c>
    </row>
    <row r="299" spans="1:13" ht="16.2">
      <c r="A299" s="825">
        <v>46081</v>
      </c>
      <c r="B299" s="596"/>
      <c r="C299" s="596"/>
      <c r="D299" s="596" t="s">
        <v>630</v>
      </c>
      <c r="E299" s="601" t="s">
        <v>1531</v>
      </c>
      <c r="F299" s="596"/>
      <c r="G299" s="596" t="s">
        <v>630</v>
      </c>
      <c r="H299" s="597">
        <v>-1000</v>
      </c>
      <c r="I299" s="596" t="str">
        <f t="shared" ref="I299" si="82">TEXT(A299, "mmmm aaaa")</f>
        <v>fevereiro 2026</v>
      </c>
      <c r="J299" s="596">
        <f t="shared" ref="J299" si="83">YEAR(A299)</f>
        <v>2026</v>
      </c>
      <c r="K299" s="596" t="str">
        <f>VLOOKUP(G299,'METRICS MDNA'!$A$2:$B$1048576,2,0)</f>
        <v>Sistema e Software OP</v>
      </c>
      <c r="L299" s="596" t="str">
        <f>VLOOKUP(G299,'METRICS MDNA'!A:C,3,0)</f>
        <v>OPERAÇÃO</v>
      </c>
      <c r="M299" s="517"/>
    </row>
    <row r="300" spans="1:13" ht="16.2">
      <c r="A300" s="825">
        <v>46081</v>
      </c>
      <c r="B300" s="596"/>
      <c r="C300" s="596"/>
      <c r="D300" s="596" t="s">
        <v>630</v>
      </c>
      <c r="E300" s="601" t="s">
        <v>1532</v>
      </c>
      <c r="F300" s="596"/>
      <c r="G300" s="596" t="s">
        <v>630</v>
      </c>
      <c r="H300" s="597">
        <v>-1320</v>
      </c>
      <c r="I300" s="596" t="str">
        <f t="shared" ref="I300:I301" si="84">TEXT(A300, "mmmm aaaa")</f>
        <v>fevereiro 2026</v>
      </c>
      <c r="J300" s="596">
        <f t="shared" ref="J300:J301" si="85">YEAR(A300)</f>
        <v>2026</v>
      </c>
      <c r="K300" s="596" t="str">
        <f>VLOOKUP(G300,'METRICS MDNA'!$A$2:$B$1048576,2,0)</f>
        <v>Sistema e Software OP</v>
      </c>
      <c r="L300" s="596" t="str">
        <f>VLOOKUP(G300,'METRICS MDNA'!A:C,3,0)</f>
        <v>OPERAÇÃO</v>
      </c>
      <c r="M300" s="517"/>
    </row>
    <row r="301" spans="1:13" ht="16.2">
      <c r="A301" s="813">
        <v>46081</v>
      </c>
      <c r="D301" s="517" t="s">
        <v>922</v>
      </c>
      <c r="E301" t="s">
        <v>169</v>
      </c>
      <c r="G301" t="s">
        <v>169</v>
      </c>
      <c r="H301" s="598">
        <v>-7400</v>
      </c>
      <c r="I301" t="str">
        <f t="shared" si="84"/>
        <v>fevereiro 2026</v>
      </c>
      <c r="J301">
        <f t="shared" si="85"/>
        <v>2026</v>
      </c>
      <c r="K301" t="str">
        <f>VLOOKUP(G301,'METRICS MDNA'!$A$2:$B$1048576,2,0)</f>
        <v>Despesas com Segurança</v>
      </c>
      <c r="L301" t="str">
        <f>VLOOKUP(G301,'METRICS MDNA'!A:C,3,0)</f>
        <v>OPERAÇÃO</v>
      </c>
    </row>
    <row r="302" spans="1:13" ht="16.2">
      <c r="A302" s="813">
        <v>46081</v>
      </c>
      <c r="D302" s="517" t="s">
        <v>1453</v>
      </c>
      <c r="E302" t="s">
        <v>169</v>
      </c>
      <c r="G302" t="s">
        <v>2193</v>
      </c>
      <c r="H302" s="598">
        <v>-229.6</v>
      </c>
      <c r="I302" t="str">
        <f t="shared" ref="I302" si="86">TEXT(A302, "mmmm aaaa")</f>
        <v>fevereiro 2026</v>
      </c>
      <c r="J302">
        <f t="shared" ref="J302" si="87">YEAR(A302)</f>
        <v>2026</v>
      </c>
      <c r="K302" t="str">
        <f>VLOOKUP(G302,'METRICS MDNA'!$A$2:$B$1048576,2,0)</f>
        <v>Monitoramento</v>
      </c>
      <c r="L302" t="str">
        <f>VLOOKUP(G302,'METRICS MDNA'!A:C,3,0)</f>
        <v>OPERAÇÃO</v>
      </c>
    </row>
    <row r="303" spans="1:13" ht="16.2">
      <c r="A303" s="813">
        <v>46081</v>
      </c>
      <c r="D303" t="s">
        <v>1471</v>
      </c>
      <c r="E303" t="s">
        <v>733</v>
      </c>
      <c r="G303" t="s">
        <v>733</v>
      </c>
      <c r="H303" s="598">
        <v>-10000</v>
      </c>
      <c r="I303" t="str">
        <f t="shared" ref="I303" si="88">TEXT(A303, "mmmm aaaa")</f>
        <v>fevereiro 2026</v>
      </c>
      <c r="J303">
        <f t="shared" ref="J303" si="89">YEAR(A303)</f>
        <v>2026</v>
      </c>
      <c r="K303" t="str">
        <f>VLOOKUP(G303,'METRICS MDNA'!$A$2:$B$1048576,2,0)</f>
        <v>Honorários dos Administradores</v>
      </c>
      <c r="L303" t="str">
        <f>VLOOKUP(G303,'METRICS MDNA'!A:C,3,0)</f>
        <v>ADMINISTRATIVA</v>
      </c>
    </row>
    <row r="304" spans="1:13" ht="16.2">
      <c r="A304" s="813">
        <v>46081</v>
      </c>
      <c r="D304" t="s">
        <v>1457</v>
      </c>
      <c r="E304" t="s">
        <v>1458</v>
      </c>
      <c r="G304" t="s">
        <v>217</v>
      </c>
      <c r="H304" s="598">
        <v>-3036</v>
      </c>
      <c r="I304" t="str">
        <f t="shared" ref="I304:I324" si="90">TEXT(A304, "mmmm aaaa")</f>
        <v>fevereiro 2026</v>
      </c>
      <c r="J304">
        <f t="shared" ref="J304" si="91">YEAR(A304)</f>
        <v>2026</v>
      </c>
      <c r="K304" t="str">
        <f>VLOOKUP(G304,'METRICS MDNA'!$A$2:$B$1048576,2,0)</f>
        <v>Honorarios Advocaticios</v>
      </c>
      <c r="L304" t="str">
        <f>VLOOKUP(G304,'METRICS MDNA'!A:C,3,0)</f>
        <v>ADMINISTRATIVA</v>
      </c>
    </row>
    <row r="305" spans="1:12" ht="16.2">
      <c r="A305" s="813">
        <v>46081</v>
      </c>
      <c r="D305" t="s">
        <v>1431</v>
      </c>
      <c r="E305" t="s">
        <v>697</v>
      </c>
      <c r="G305" t="s">
        <v>666</v>
      </c>
      <c r="H305" s="598">
        <v>-1231</v>
      </c>
      <c r="I305" t="str">
        <f t="shared" si="90"/>
        <v>fevereiro 2026</v>
      </c>
      <c r="J305">
        <f>YEAR(A305)</f>
        <v>2026</v>
      </c>
      <c r="K305" t="str">
        <f>VLOOKUP(G305,'METRICS MDNA'!$A$2:$B$1048576,2,0)</f>
        <v>Energia Elétrica</v>
      </c>
      <c r="L305" t="str">
        <f>VLOOKUP(G305,'METRICS MDNA'!A:C,3,0)</f>
        <v>UTILIDADES/ CONSUMO</v>
      </c>
    </row>
    <row r="306" spans="1:12" ht="16.2">
      <c r="A306" s="813">
        <v>46081</v>
      </c>
      <c r="D306" t="s">
        <v>1542</v>
      </c>
      <c r="E306" t="s">
        <v>1550</v>
      </c>
      <c r="G306" t="s">
        <v>624</v>
      </c>
      <c r="H306" s="598">
        <v>-995</v>
      </c>
      <c r="I306" t="str">
        <f t="shared" ref="I306" si="92">TEXT(A306, "mmmm aaaa")</f>
        <v>fevereiro 2026</v>
      </c>
      <c r="J306">
        <f t="shared" ref="J306" si="93">YEAR(A306)</f>
        <v>2026</v>
      </c>
      <c r="K306" t="str">
        <f>VLOOKUP(G306,'METRICS MDNA'!$A$2:$B$1048576,2,0)</f>
        <v>Assessoria Nutricional</v>
      </c>
      <c r="L306" t="str">
        <f>VLOOKUP(G306,'METRICS MDNA'!A:C,3,0)</f>
        <v>OPERAÇÃO</v>
      </c>
    </row>
    <row r="307" spans="1:12" ht="16.2">
      <c r="A307" s="813">
        <v>46081</v>
      </c>
      <c r="D307" t="s">
        <v>154</v>
      </c>
      <c r="E307" s="517" t="s">
        <v>1451</v>
      </c>
      <c r="G307" t="s">
        <v>154</v>
      </c>
      <c r="H307" s="598">
        <v>-479.94</v>
      </c>
      <c r="I307" t="str">
        <f t="shared" ref="I307:I309" si="94">TEXT(A307, "mmmm aaaa")</f>
        <v>fevereiro 2026</v>
      </c>
      <c r="J307">
        <f t="shared" ref="J307:J309" si="95">YEAR(A307)</f>
        <v>2026</v>
      </c>
      <c r="K307" t="str">
        <f>VLOOKUP(G307,'METRICS MDNA'!$A$2:$B$1048576,2,0)</f>
        <v>Água e Esgoto</v>
      </c>
      <c r="L307" t="str">
        <f>VLOOKUP(G307,'METRICS MDNA'!A:C,3,0)</f>
        <v>UTILIDADES/ CONSUMO</v>
      </c>
    </row>
    <row r="308" spans="1:12" ht="16.2">
      <c r="A308" s="813">
        <v>46081</v>
      </c>
      <c r="D308" t="s">
        <v>1475</v>
      </c>
      <c r="E308" t="s">
        <v>1476</v>
      </c>
      <c r="G308" t="s">
        <v>226</v>
      </c>
      <c r="H308" s="598">
        <v>-7021.17</v>
      </c>
      <c r="I308" t="str">
        <f t="shared" si="94"/>
        <v>fevereiro 2026</v>
      </c>
      <c r="J308">
        <f t="shared" si="95"/>
        <v>2026</v>
      </c>
      <c r="K308" t="str">
        <f>VLOOKUP(G308,'METRICS MDNA'!$A$2:$B$1048576,2,0)</f>
        <v>Taxas Financeiras Diversas</v>
      </c>
      <c r="L308" t="str">
        <f>VLOOKUP(G308,'METRICS MDNA'!A:C,3,0)</f>
        <v>TAXAS CARTÃO DE CRÉDITO</v>
      </c>
    </row>
    <row r="309" spans="1:12" ht="16.2">
      <c r="A309" s="813">
        <v>46081</v>
      </c>
      <c r="D309" s="517" t="s">
        <v>2382</v>
      </c>
      <c r="E309" s="517" t="s">
        <v>2383</v>
      </c>
      <c r="G309" t="s">
        <v>2380</v>
      </c>
      <c r="H309" s="598">
        <v>-5000</v>
      </c>
      <c r="I309" t="str">
        <f t="shared" si="94"/>
        <v>fevereiro 2026</v>
      </c>
      <c r="J309">
        <f t="shared" si="95"/>
        <v>2026</v>
      </c>
      <c r="K309" t="str">
        <f>VLOOKUP(G309,'METRICS MDNA'!$A$2:$B$1048576,2,0)</f>
        <v>VALET</v>
      </c>
      <c r="L309" t="str">
        <f>VLOOKUP(G309,'METRICS MDNA'!A:C,3,0)</f>
        <v>OCUPAÇÃO</v>
      </c>
    </row>
    <row r="310" spans="1:12" ht="16.2">
      <c r="A310" s="813">
        <v>46081</v>
      </c>
      <c r="D310" s="517" t="s">
        <v>149</v>
      </c>
      <c r="E310" s="517" t="s">
        <v>149</v>
      </c>
      <c r="G310" s="517" t="s">
        <v>149</v>
      </c>
      <c r="H310" s="598">
        <v>-800</v>
      </c>
      <c r="I310" t="str">
        <f>TEXT(A310, "mmmm aaaa")</f>
        <v>fevereiro 2026</v>
      </c>
      <c r="J310">
        <f>YEAR(A310)</f>
        <v>2026</v>
      </c>
      <c r="K310" t="str">
        <f>VLOOKUP(G310,'METRICS MDNA'!$A$2:$B$1048576,2,0)</f>
        <v>IPTU</v>
      </c>
      <c r="L310" t="str">
        <f>VLOOKUP(G310,'METRICS MDNA'!A:C,3,0)</f>
        <v>OCUPAÇÃO</v>
      </c>
    </row>
    <row r="311" spans="1:12" ht="16.2">
      <c r="A311" s="814" t="s">
        <v>1534</v>
      </c>
      <c r="D311" t="s">
        <v>699</v>
      </c>
      <c r="E311" t="s">
        <v>1549</v>
      </c>
      <c r="G311" t="s">
        <v>613</v>
      </c>
      <c r="H311" s="598">
        <v>-5290</v>
      </c>
      <c r="I311" t="str">
        <f t="shared" si="90"/>
        <v>março 2026</v>
      </c>
      <c r="J311">
        <f t="shared" ref="J311:J324" si="96">YEAR(A311)</f>
        <v>2026</v>
      </c>
      <c r="K311" t="str">
        <f>VLOOKUP(G311,'METRICS MDNA'!$A$2:$B$1048576,2,0)</f>
        <v>Influencer</v>
      </c>
      <c r="L311" t="str">
        <f>VLOOKUP(G311,'METRICS MDNA'!A:C,3,0)</f>
        <v>MARKETING</v>
      </c>
    </row>
    <row r="312" spans="1:12" ht="16.2">
      <c r="A312" s="814" t="s">
        <v>1534</v>
      </c>
      <c r="D312" t="s">
        <v>699</v>
      </c>
      <c r="E312" t="s">
        <v>1549</v>
      </c>
      <c r="G312" t="s">
        <v>613</v>
      </c>
      <c r="H312" s="598">
        <v>-5290</v>
      </c>
      <c r="I312" t="str">
        <f t="shared" si="90"/>
        <v>março 2026</v>
      </c>
      <c r="J312">
        <f t="shared" si="96"/>
        <v>2026</v>
      </c>
      <c r="K312" t="str">
        <f>VLOOKUP(G312,'METRICS MDNA'!$A$2:$B$1048576,2,0)</f>
        <v>Influencer</v>
      </c>
      <c r="L312" t="str">
        <f>VLOOKUP(G312,'METRICS MDNA'!A:C,3,0)</f>
        <v>MARKETING</v>
      </c>
    </row>
    <row r="313" spans="1:12" ht="16.2">
      <c r="A313" s="814" t="s">
        <v>1535</v>
      </c>
      <c r="D313" t="s">
        <v>832</v>
      </c>
      <c r="E313" t="s">
        <v>1110</v>
      </c>
      <c r="G313" s="517" t="s">
        <v>95</v>
      </c>
      <c r="H313" s="598">
        <v>-5110.7700000000004</v>
      </c>
      <c r="I313" t="str">
        <f t="shared" si="90"/>
        <v>março 2026</v>
      </c>
      <c r="J313">
        <f t="shared" si="96"/>
        <v>2026</v>
      </c>
      <c r="K313" t="str">
        <f>VLOOKUP(G313,'METRICS MDNA'!$A$2:$B$1048576,2,0)</f>
        <v>Salários e Ordenados</v>
      </c>
      <c r="L313" t="str">
        <f>VLOOKUP(G313,'METRICS MDNA'!A:C,3,0)</f>
        <v>PESSOAL</v>
      </c>
    </row>
    <row r="314" spans="1:12" ht="16.2">
      <c r="A314" s="814" t="s">
        <v>1535</v>
      </c>
      <c r="D314" t="s">
        <v>2336</v>
      </c>
      <c r="E314" t="s">
        <v>1110</v>
      </c>
      <c r="G314" t="s">
        <v>95</v>
      </c>
      <c r="H314" s="598">
        <v>-7218.25</v>
      </c>
      <c r="I314" t="str">
        <f t="shared" si="90"/>
        <v>março 2026</v>
      </c>
      <c r="J314">
        <f t="shared" si="96"/>
        <v>2026</v>
      </c>
      <c r="K314" t="str">
        <f>VLOOKUP(G314,'METRICS MDNA'!$A$2:$B$1048576,2,0)</f>
        <v>Salários e Ordenados</v>
      </c>
      <c r="L314" t="str">
        <f>VLOOKUP(G314,'METRICS MDNA'!A:C,3,0)</f>
        <v>PESSOAL</v>
      </c>
    </row>
    <row r="315" spans="1:12" ht="16.2">
      <c r="A315" s="814" t="s">
        <v>1536</v>
      </c>
      <c r="D315" t="s">
        <v>1542</v>
      </c>
      <c r="E315" t="s">
        <v>1550</v>
      </c>
      <c r="G315" t="s">
        <v>624</v>
      </c>
      <c r="H315" s="598">
        <v>-995</v>
      </c>
      <c r="I315" t="str">
        <f t="shared" si="90"/>
        <v>março 2026</v>
      </c>
      <c r="J315">
        <f t="shared" si="96"/>
        <v>2026</v>
      </c>
      <c r="K315" t="str">
        <f>VLOOKUP(G315,'METRICS MDNA'!$A$2:$B$1048576,2,0)</f>
        <v>Assessoria Nutricional</v>
      </c>
      <c r="L315" t="str">
        <f>VLOOKUP(G315,'METRICS MDNA'!A:C,3,0)</f>
        <v>OPERAÇÃO</v>
      </c>
    </row>
    <row r="316" spans="1:12" ht="16.2">
      <c r="A316" s="814" t="s">
        <v>1537</v>
      </c>
      <c r="D316" t="s">
        <v>1512</v>
      </c>
      <c r="E316" t="s">
        <v>1445</v>
      </c>
      <c r="G316" t="s">
        <v>660</v>
      </c>
      <c r="H316" s="598">
        <v>-8000</v>
      </c>
      <c r="I316" t="str">
        <f t="shared" si="90"/>
        <v>março 2026</v>
      </c>
      <c r="J316">
        <f t="shared" si="96"/>
        <v>2026</v>
      </c>
      <c r="K316" t="str">
        <f>VLOOKUP(G316,'METRICS MDNA'!$A$2:$B$1048576,2,0)</f>
        <v>Prestação de Serviço Pessoa Jurídica OP</v>
      </c>
      <c r="L316" t="str">
        <f>VLOOKUP(G316,'METRICS MDNA'!A:C,3,0)</f>
        <v>OPERAÇÃO</v>
      </c>
    </row>
    <row r="317" spans="1:12" ht="16.2">
      <c r="A317" s="814" t="s">
        <v>1538</v>
      </c>
      <c r="D317" t="s">
        <v>1543</v>
      </c>
      <c r="E317" t="s">
        <v>1551</v>
      </c>
      <c r="G317" t="s">
        <v>613</v>
      </c>
      <c r="H317" s="598">
        <v>-8500</v>
      </c>
      <c r="I317" t="str">
        <f t="shared" si="90"/>
        <v>março 2026</v>
      </c>
      <c r="J317">
        <f t="shared" si="96"/>
        <v>2026</v>
      </c>
      <c r="K317" t="str">
        <f>VLOOKUP(G317,'METRICS MDNA'!$A$2:$B$1048576,2,0)</f>
        <v>Influencer</v>
      </c>
      <c r="L317" t="str">
        <f>VLOOKUP(G317,'METRICS MDNA'!A:C,3,0)</f>
        <v>MARKETING</v>
      </c>
    </row>
    <row r="318" spans="1:12" ht="16.2">
      <c r="A318" s="814" t="s">
        <v>1539</v>
      </c>
      <c r="D318" t="s">
        <v>1544</v>
      </c>
      <c r="E318" t="s">
        <v>1521</v>
      </c>
      <c r="G318" t="s">
        <v>660</v>
      </c>
      <c r="H318" s="598">
        <v>-7250</v>
      </c>
      <c r="I318" t="str">
        <f t="shared" si="90"/>
        <v>março 2026</v>
      </c>
      <c r="J318">
        <f t="shared" si="96"/>
        <v>2026</v>
      </c>
      <c r="K318" t="str">
        <f>VLOOKUP(G318,'METRICS MDNA'!$A$2:$B$1048576,2,0)</f>
        <v>Prestação de Serviço Pessoa Jurídica OP</v>
      </c>
      <c r="L318" t="str">
        <f>VLOOKUP(G318,'METRICS MDNA'!A:C,3,0)</f>
        <v>OPERAÇÃO</v>
      </c>
    </row>
    <row r="319" spans="1:12" ht="16.2">
      <c r="A319" s="814" t="s">
        <v>1539</v>
      </c>
      <c r="D319" t="s">
        <v>1545</v>
      </c>
      <c r="E319" t="s">
        <v>1443</v>
      </c>
      <c r="G319" t="s">
        <v>660</v>
      </c>
      <c r="H319" s="598">
        <v>-6000</v>
      </c>
      <c r="I319" t="str">
        <f t="shared" si="90"/>
        <v>março 2026</v>
      </c>
      <c r="J319">
        <f t="shared" si="96"/>
        <v>2026</v>
      </c>
      <c r="K319" t="str">
        <f>VLOOKUP(G319,'METRICS MDNA'!$A$2:$B$1048576,2,0)</f>
        <v>Prestação de Serviço Pessoa Jurídica OP</v>
      </c>
      <c r="L319" t="str">
        <f>VLOOKUP(G319,'METRICS MDNA'!A:C,3,0)</f>
        <v>OPERAÇÃO</v>
      </c>
    </row>
    <row r="320" spans="1:12" ht="16.2">
      <c r="A320" s="814" t="s">
        <v>1539</v>
      </c>
      <c r="D320" t="s">
        <v>1546</v>
      </c>
      <c r="E320" t="s">
        <v>757</v>
      </c>
      <c r="G320" t="s">
        <v>660</v>
      </c>
      <c r="H320" s="598">
        <v>-3000</v>
      </c>
      <c r="I320" t="str">
        <f>TEXT(A320, "mmmm aaaa")</f>
        <v>março 2026</v>
      </c>
      <c r="J320">
        <f>YEAR(A320)</f>
        <v>2026</v>
      </c>
      <c r="K320" t="str">
        <f>VLOOKUP(G320,'METRICS MDNA'!$A$2:$B$1048576,2,0)</f>
        <v>Prestação de Serviço Pessoa Jurídica OP</v>
      </c>
      <c r="L320" t="str">
        <f>VLOOKUP(G320,'METRICS MDNA'!A:C,3,0)</f>
        <v>OPERAÇÃO</v>
      </c>
    </row>
    <row r="321" spans="1:13" ht="16.2">
      <c r="A321" s="814" t="s">
        <v>1540</v>
      </c>
      <c r="D321" t="s">
        <v>1547</v>
      </c>
      <c r="E321" t="s">
        <v>1552</v>
      </c>
      <c r="G321" t="s">
        <v>217</v>
      </c>
      <c r="H321" s="598">
        <v>-3036</v>
      </c>
      <c r="I321" t="str">
        <f t="shared" si="90"/>
        <v>março 2026</v>
      </c>
      <c r="J321">
        <f t="shared" si="96"/>
        <v>2026</v>
      </c>
      <c r="K321" t="str">
        <f>VLOOKUP(G321,'METRICS MDNA'!$A$2:$B$1048576,2,0)</f>
        <v>Honorarios Advocaticios</v>
      </c>
      <c r="L321" t="str">
        <f>VLOOKUP(G321,'METRICS MDNA'!A:C,3,0)</f>
        <v>ADMINISTRATIVA</v>
      </c>
    </row>
    <row r="322" spans="1:13" ht="16.2">
      <c r="A322" s="814" t="s">
        <v>1540</v>
      </c>
      <c r="D322" t="s">
        <v>1548</v>
      </c>
      <c r="E322" t="s">
        <v>1440</v>
      </c>
      <c r="G322" t="s">
        <v>660</v>
      </c>
      <c r="H322" s="598">
        <v>-12000</v>
      </c>
      <c r="I322" t="str">
        <f t="shared" si="90"/>
        <v>março 2026</v>
      </c>
      <c r="J322">
        <f t="shared" si="96"/>
        <v>2026</v>
      </c>
      <c r="K322" t="str">
        <f>VLOOKUP(G322,'METRICS MDNA'!$A$2:$B$1048576,2,0)</f>
        <v>Prestação de Serviço Pessoa Jurídica OP</v>
      </c>
      <c r="L322" t="str">
        <f>VLOOKUP(G322,'METRICS MDNA'!A:C,3,0)</f>
        <v>OPERAÇÃO</v>
      </c>
    </row>
    <row r="323" spans="1:13" ht="16.2">
      <c r="A323" s="814" t="s">
        <v>1541</v>
      </c>
      <c r="D323" t="s">
        <v>1505</v>
      </c>
      <c r="E323" t="s">
        <v>1465</v>
      </c>
      <c r="G323" t="s">
        <v>652</v>
      </c>
      <c r="H323" s="598">
        <v>-195.34</v>
      </c>
      <c r="I323" t="str">
        <f t="shared" si="90"/>
        <v>março 2026</v>
      </c>
      <c r="J323">
        <f t="shared" si="96"/>
        <v>2026</v>
      </c>
      <c r="K323" t="str">
        <f>VLOOKUP(G323,'METRICS MDNA'!$A$2:$B$1048576,2,0)</f>
        <v>Telefone e Internet</v>
      </c>
      <c r="L323" t="str">
        <f>VLOOKUP(G323,'METRICS MDNA'!A:C,3,0)</f>
        <v>ADMINISTRATIVA</v>
      </c>
    </row>
    <row r="324" spans="1:13" ht="16.2">
      <c r="A324" s="814" t="s">
        <v>1541</v>
      </c>
      <c r="D324" s="517" t="s">
        <v>1450</v>
      </c>
      <c r="E324" s="517" t="s">
        <v>146</v>
      </c>
      <c r="G324" s="517" t="s">
        <v>146</v>
      </c>
      <c r="H324" s="598">
        <v>-18000</v>
      </c>
      <c r="I324" t="str">
        <f t="shared" si="90"/>
        <v>março 2026</v>
      </c>
      <c r="J324">
        <f t="shared" si="96"/>
        <v>2026</v>
      </c>
      <c r="K324" t="str">
        <f>VLOOKUP(G324,'METRICS MDNA'!$A$2:$B$1048576,2,0)</f>
        <v>Aluguéis</v>
      </c>
      <c r="L324" t="str">
        <f>VLOOKUP(G324,'METRICS MDNA'!A:C,3,0)</f>
        <v>OCUPAÇÃO</v>
      </c>
    </row>
    <row r="325" spans="1:13" ht="16.2">
      <c r="A325" s="804">
        <v>46083</v>
      </c>
      <c r="D325" t="s">
        <v>1171</v>
      </c>
      <c r="E325" t="s">
        <v>1611</v>
      </c>
      <c r="G325" t="s">
        <v>625</v>
      </c>
      <c r="H325" s="598">
        <v>-192</v>
      </c>
      <c r="I325" t="str">
        <f t="shared" ref="I325:I420" si="97">TEXT(A325, "mmmm aaaa")</f>
        <v>março 2026</v>
      </c>
      <c r="J325">
        <f t="shared" ref="J325:J420" si="98">YEAR(A325)</f>
        <v>2026</v>
      </c>
      <c r="K325" t="str">
        <f>VLOOKUP(G325,'METRICS MDNA'!$A$2:$B$1048576,2,0)</f>
        <v>Compra Mês</v>
      </c>
      <c r="L325" t="str">
        <f>VLOOKUP(G325,'METRICS MDNA'!A:C,3,0)</f>
        <v>CUSTOS DOS PRODUTOS VENDIDOS</v>
      </c>
      <c r="M325" s="506"/>
    </row>
    <row r="326" spans="1:13" ht="16.2">
      <c r="A326" s="804">
        <v>46083</v>
      </c>
      <c r="D326" t="s">
        <v>1171</v>
      </c>
      <c r="E326" t="s">
        <v>1232</v>
      </c>
      <c r="G326" t="s">
        <v>1237</v>
      </c>
      <c r="H326" s="598">
        <v>-635.36</v>
      </c>
      <c r="I326" t="str">
        <f t="shared" si="97"/>
        <v>março 2026</v>
      </c>
      <c r="J326">
        <f t="shared" si="98"/>
        <v>2026</v>
      </c>
      <c r="K326" t="str">
        <f>VLOOKUP(G326,'METRICS MDNA'!$A$2:$B$1048576,2,0)</f>
        <v>Beneficios</v>
      </c>
      <c r="L326" t="str">
        <f>VLOOKUP(G326,'METRICS MDNA'!A:C,3,0)</f>
        <v>CUSTOS DOS PRODUTOS VENDIDOS</v>
      </c>
      <c r="M326" s="506"/>
    </row>
    <row r="327" spans="1:13">
      <c r="A327" s="804">
        <v>46083</v>
      </c>
      <c r="D327" t="s">
        <v>1630</v>
      </c>
      <c r="E327" t="s">
        <v>1628</v>
      </c>
      <c r="G327" t="s">
        <v>1197</v>
      </c>
      <c r="H327" s="388">
        <v>-2344.14</v>
      </c>
      <c r="I327" t="str">
        <f t="shared" si="97"/>
        <v>março 2026</v>
      </c>
      <c r="J327">
        <f t="shared" si="98"/>
        <v>2026</v>
      </c>
      <c r="K327" t="str">
        <f>VLOOKUP(G327,'METRICS MDNA'!$A$2:$B$1048576,2,0)</f>
        <v>Compra Mês</v>
      </c>
      <c r="L327" t="str">
        <f>VLOOKUP(G327,'METRICS MDNA'!A:C,3,0)</f>
        <v>CUSTOS DOS PRODUTOS VENDIDOS</v>
      </c>
      <c r="M327" s="506"/>
    </row>
    <row r="328" spans="1:13">
      <c r="A328" s="804">
        <v>46083</v>
      </c>
      <c r="D328" t="s">
        <v>2420</v>
      </c>
      <c r="E328" t="s">
        <v>1636</v>
      </c>
      <c r="G328" t="s">
        <v>1157</v>
      </c>
      <c r="H328" s="991">
        <v>-665.7</v>
      </c>
      <c r="I328" t="str">
        <f t="shared" ref="I328:I330" si="99">TEXT(A328, "mmmm aaaa")</f>
        <v>março 2026</v>
      </c>
      <c r="J328">
        <f t="shared" ref="J328:J330" si="100">YEAR(A328)</f>
        <v>2026</v>
      </c>
      <c r="K328" t="str">
        <f>VLOOKUP(G328,'METRICS MDNA'!$A$2:$B$1048576,2,0)</f>
        <v>Material de Higiene/ Descartaveis</v>
      </c>
      <c r="L328" t="str">
        <f>VLOOKUP(G328,'METRICS MDNA'!A:C,3,0)</f>
        <v>OPERAÇÃO</v>
      </c>
      <c r="M328" s="506"/>
    </row>
    <row r="329" spans="1:13">
      <c r="A329" s="804">
        <v>46083</v>
      </c>
      <c r="D329" t="s">
        <v>2417</v>
      </c>
      <c r="E329" t="s">
        <v>1636</v>
      </c>
      <c r="G329" t="s">
        <v>1157</v>
      </c>
      <c r="H329" s="991">
        <v>-281.64</v>
      </c>
      <c r="I329" t="str">
        <f t="shared" si="99"/>
        <v>março 2026</v>
      </c>
      <c r="J329">
        <f t="shared" si="100"/>
        <v>2026</v>
      </c>
      <c r="K329" t="str">
        <f>VLOOKUP(G329,'METRICS MDNA'!$A$2:$B$1048576,2,0)</f>
        <v>Material de Higiene/ Descartaveis</v>
      </c>
      <c r="L329" t="str">
        <f>VLOOKUP(G329,'METRICS MDNA'!A:C,3,0)</f>
        <v>OPERAÇÃO</v>
      </c>
      <c r="M329" s="506"/>
    </row>
    <row r="330" spans="1:13">
      <c r="A330" s="804">
        <v>46083</v>
      </c>
      <c r="D330" t="s">
        <v>1227</v>
      </c>
      <c r="E330" t="s">
        <v>1636</v>
      </c>
      <c r="G330" t="s">
        <v>1157</v>
      </c>
      <c r="H330" s="991">
        <v>-204</v>
      </c>
      <c r="I330" t="str">
        <f t="shared" si="99"/>
        <v>março 2026</v>
      </c>
      <c r="J330">
        <f t="shared" si="100"/>
        <v>2026</v>
      </c>
      <c r="K330" t="str">
        <f>VLOOKUP(G330,'METRICS MDNA'!$A$2:$B$1048576,2,0)</f>
        <v>Material de Higiene/ Descartaveis</v>
      </c>
      <c r="L330" t="str">
        <f>VLOOKUP(G330,'METRICS MDNA'!A:C,3,0)</f>
        <v>OPERAÇÃO</v>
      </c>
      <c r="M330" s="506"/>
    </row>
    <row r="331" spans="1:13">
      <c r="A331" s="804">
        <v>46083</v>
      </c>
      <c r="D331" t="s">
        <v>1171</v>
      </c>
      <c r="E331" t="s">
        <v>1642</v>
      </c>
      <c r="G331" t="s">
        <v>1237</v>
      </c>
      <c r="H331" s="388">
        <v>-984.7</v>
      </c>
      <c r="I331" t="str">
        <f t="shared" si="97"/>
        <v>março 2026</v>
      </c>
      <c r="J331">
        <f t="shared" si="98"/>
        <v>2026</v>
      </c>
      <c r="K331" t="str">
        <f>VLOOKUP(G331,'METRICS MDNA'!$A$2:$B$1048576,2,0)</f>
        <v>Beneficios</v>
      </c>
      <c r="L331" t="str">
        <f>VLOOKUP(G331,'METRICS MDNA'!A:C,3,0)</f>
        <v>CUSTOS DOS PRODUTOS VENDIDOS</v>
      </c>
      <c r="M331" s="506"/>
    </row>
    <row r="332" spans="1:13">
      <c r="A332" s="804">
        <v>46083</v>
      </c>
      <c r="D332" t="s">
        <v>1171</v>
      </c>
      <c r="E332" t="s">
        <v>1642</v>
      </c>
      <c r="G332" t="s">
        <v>1237</v>
      </c>
      <c r="H332" s="388">
        <v>-984.7</v>
      </c>
      <c r="I332" t="str">
        <f t="shared" si="97"/>
        <v>março 2026</v>
      </c>
      <c r="J332">
        <f t="shared" si="98"/>
        <v>2026</v>
      </c>
      <c r="K332" t="str">
        <f>VLOOKUP(G332,'METRICS MDNA'!$A$2:$B$1048576,2,0)</f>
        <v>Beneficios</v>
      </c>
      <c r="L332" t="str">
        <f>VLOOKUP(G332,'METRICS MDNA'!A:C,3,0)</f>
        <v>CUSTOS DOS PRODUTOS VENDIDOS</v>
      </c>
      <c r="M332" s="506"/>
    </row>
    <row r="333" spans="1:13">
      <c r="A333" s="804">
        <v>46084</v>
      </c>
      <c r="D333" t="s">
        <v>1630</v>
      </c>
      <c r="E333" t="s">
        <v>1648</v>
      </c>
      <c r="G333" t="s">
        <v>1197</v>
      </c>
      <c r="H333" s="388">
        <v>-1093.4000000000001</v>
      </c>
      <c r="I333" t="str">
        <f t="shared" si="97"/>
        <v>março 2026</v>
      </c>
      <c r="J333">
        <f t="shared" si="98"/>
        <v>2026</v>
      </c>
      <c r="K333" t="str">
        <f>VLOOKUP(G333,'METRICS MDNA'!$A$2:$B$1048576,2,0)</f>
        <v>Compra Mês</v>
      </c>
      <c r="L333" t="str">
        <f>VLOOKUP(G333,'METRICS MDNA'!A:C,3,0)</f>
        <v>CUSTOS DOS PRODUTOS VENDIDOS</v>
      </c>
      <c r="M333" s="506"/>
    </row>
    <row r="334" spans="1:13">
      <c r="A334" s="804">
        <v>46084</v>
      </c>
      <c r="D334" t="s">
        <v>1630</v>
      </c>
      <c r="E334" t="s">
        <v>1655</v>
      </c>
      <c r="G334" t="s">
        <v>1204</v>
      </c>
      <c r="H334" s="388">
        <v>-584.75</v>
      </c>
      <c r="I334" t="str">
        <f t="shared" si="97"/>
        <v>março 2026</v>
      </c>
      <c r="J334">
        <f t="shared" si="98"/>
        <v>2026</v>
      </c>
      <c r="K334" t="str">
        <f>VLOOKUP(G334,'METRICS MDNA'!$A$2:$B$1048576,2,0)</f>
        <v>Compra Mês</v>
      </c>
      <c r="L334" t="str">
        <f>VLOOKUP(G334,'METRICS MDNA'!A:C,3,0)</f>
        <v>CUSTOS DOS PRODUTOS VENDIDOS</v>
      </c>
      <c r="M334" s="506"/>
    </row>
    <row r="335" spans="1:13">
      <c r="A335" s="804">
        <v>46084</v>
      </c>
      <c r="D335" t="s">
        <v>1630</v>
      </c>
      <c r="E335" t="s">
        <v>1488</v>
      </c>
      <c r="G335" t="s">
        <v>1190</v>
      </c>
      <c r="H335" s="388">
        <v>-1335.74</v>
      </c>
      <c r="I335" t="str">
        <f t="shared" si="97"/>
        <v>março 2026</v>
      </c>
      <c r="J335">
        <f t="shared" si="98"/>
        <v>2026</v>
      </c>
      <c r="K335" t="str">
        <f>VLOOKUP(G335,'METRICS MDNA'!$A$2:$B$1048576,2,0)</f>
        <v>Compra Mês</v>
      </c>
      <c r="L335" t="str">
        <f>VLOOKUP(G335,'METRICS MDNA'!A:C,3,0)</f>
        <v>CUSTOS DOS PRODUTOS VENDIDOS</v>
      </c>
      <c r="M335" s="506"/>
    </row>
    <row r="336" spans="1:13">
      <c r="A336" s="804">
        <v>46084</v>
      </c>
      <c r="D336" t="s">
        <v>1171</v>
      </c>
      <c r="E336" t="s">
        <v>1642</v>
      </c>
      <c r="G336" t="s">
        <v>633</v>
      </c>
      <c r="H336" s="388">
        <v>-630</v>
      </c>
      <c r="I336" t="str">
        <f t="shared" si="97"/>
        <v>março 2026</v>
      </c>
      <c r="J336">
        <f t="shared" si="98"/>
        <v>2026</v>
      </c>
      <c r="K336" t="str">
        <f>VLOOKUP(G336,'METRICS MDNA'!$A$2:$B$1048576,2,0)</f>
        <v>Compra Mês</v>
      </c>
      <c r="L336" t="str">
        <f>VLOOKUP(G336,'METRICS MDNA'!A:C,3,0)</f>
        <v>CUSTOS DOS PRODUTOS VENDIDOS</v>
      </c>
      <c r="M336" s="506"/>
    </row>
    <row r="337" spans="1:30">
      <c r="A337" s="804">
        <v>46084</v>
      </c>
      <c r="D337" t="s">
        <v>2421</v>
      </c>
      <c r="E337" t="s">
        <v>1665</v>
      </c>
      <c r="G337" t="s">
        <v>1153</v>
      </c>
      <c r="H337" s="388">
        <v>-91.46</v>
      </c>
      <c r="I337" t="str">
        <f t="shared" si="97"/>
        <v>março 2026</v>
      </c>
      <c r="J337">
        <f t="shared" si="98"/>
        <v>2026</v>
      </c>
      <c r="K337" t="str">
        <f>VLOOKUP(G337,'METRICS MDNA'!$A$2:$B$1048576,2,0)</f>
        <v>Material de Embalagens</v>
      </c>
      <c r="L337" t="str">
        <f>VLOOKUP(G337,'METRICS MDNA'!A:C,3,0)</f>
        <v>OPERAÇÃO</v>
      </c>
      <c r="M337" s="506" t="s">
        <v>2392</v>
      </c>
    </row>
    <row r="338" spans="1:30">
      <c r="A338" s="804">
        <v>46084</v>
      </c>
      <c r="D338" t="s">
        <v>2422</v>
      </c>
      <c r="E338" t="s">
        <v>1665</v>
      </c>
      <c r="G338" t="s">
        <v>1153</v>
      </c>
      <c r="H338" s="388">
        <v>-55.36</v>
      </c>
      <c r="I338" t="str">
        <f t="shared" ref="I338:I339" si="101">TEXT(A338, "mmmm aaaa")</f>
        <v>março 2026</v>
      </c>
      <c r="J338">
        <f t="shared" ref="J338:J339" si="102">YEAR(A338)</f>
        <v>2026</v>
      </c>
      <c r="K338" t="str">
        <f>VLOOKUP(G338,'METRICS MDNA'!$A$2:$B$1048576,2,0)</f>
        <v>Material de Embalagens</v>
      </c>
      <c r="L338" t="str">
        <f>VLOOKUP(G338,'METRICS MDNA'!A:C,3,0)</f>
        <v>OPERAÇÃO</v>
      </c>
      <c r="M338" s="506"/>
    </row>
    <row r="339" spans="1:30">
      <c r="A339" s="804">
        <v>46084</v>
      </c>
      <c r="D339" t="s">
        <v>2423</v>
      </c>
      <c r="E339" t="s">
        <v>1665</v>
      </c>
      <c r="G339" t="s">
        <v>1153</v>
      </c>
      <c r="H339" s="388">
        <v>-25.44</v>
      </c>
      <c r="I339" t="str">
        <f t="shared" si="101"/>
        <v>março 2026</v>
      </c>
      <c r="J339">
        <f t="shared" si="102"/>
        <v>2026</v>
      </c>
      <c r="K339" t="str">
        <f>VLOOKUP(G339,'METRICS MDNA'!$A$2:$B$1048576,2,0)</f>
        <v>Material de Embalagens</v>
      </c>
      <c r="L339" t="str">
        <f>VLOOKUP(G339,'METRICS MDNA'!A:C,3,0)</f>
        <v>OPERAÇÃO</v>
      </c>
      <c r="M339" s="506"/>
    </row>
    <row r="340" spans="1:30">
      <c r="A340" s="804">
        <v>46084</v>
      </c>
      <c r="D340" t="s">
        <v>1310</v>
      </c>
      <c r="E340" t="s">
        <v>1665</v>
      </c>
      <c r="G340" t="s">
        <v>1153</v>
      </c>
      <c r="H340" s="388">
        <v>-463.56</v>
      </c>
      <c r="I340" t="str">
        <f t="shared" ref="I340:I343" si="103">TEXT(A340, "mmmm aaaa")</f>
        <v>março 2026</v>
      </c>
      <c r="J340">
        <f t="shared" ref="J340:J342" si="104">YEAR(A340)</f>
        <v>2026</v>
      </c>
      <c r="K340" t="str">
        <f>VLOOKUP(G340,'METRICS MDNA'!$A$2:$B$1048576,2,0)</f>
        <v>Material de Embalagens</v>
      </c>
      <c r="L340" t="str">
        <f>VLOOKUP(G340,'METRICS MDNA'!A:C,3,0)</f>
        <v>OPERAÇÃO</v>
      </c>
      <c r="M340" s="506"/>
    </row>
    <row r="341" spans="1:30">
      <c r="A341" s="804">
        <v>46084</v>
      </c>
      <c r="D341" t="s">
        <v>2424</v>
      </c>
      <c r="E341" t="s">
        <v>1665</v>
      </c>
      <c r="G341" t="s">
        <v>1153</v>
      </c>
      <c r="H341" s="388">
        <v>-213.42</v>
      </c>
      <c r="I341" t="str">
        <f t="shared" si="103"/>
        <v>março 2026</v>
      </c>
      <c r="J341">
        <f t="shared" si="104"/>
        <v>2026</v>
      </c>
      <c r="K341" t="str">
        <f>VLOOKUP(G341,'METRICS MDNA'!$A$2:$B$1048576,2,0)</f>
        <v>Material de Embalagens</v>
      </c>
      <c r="L341" t="str">
        <f>VLOOKUP(G341,'METRICS MDNA'!A:C,3,0)</f>
        <v>OPERAÇÃO</v>
      </c>
      <c r="M341" s="506"/>
    </row>
    <row r="342" spans="1:30" ht="12" customHeight="1">
      <c r="A342" s="804">
        <v>46084</v>
      </c>
      <c r="D342" t="s">
        <v>1300</v>
      </c>
      <c r="E342" t="s">
        <v>1665</v>
      </c>
      <c r="G342" t="s">
        <v>1153</v>
      </c>
      <c r="H342" s="388">
        <v>-178.5</v>
      </c>
      <c r="I342" t="str">
        <f t="shared" si="103"/>
        <v>março 2026</v>
      </c>
      <c r="J342">
        <f t="shared" si="104"/>
        <v>2026</v>
      </c>
      <c r="K342" t="str">
        <f>VLOOKUP(G342,'METRICS MDNA'!$A$2:$B$1048576,2,0)</f>
        <v>Material de Embalagens</v>
      </c>
      <c r="L342" t="str">
        <f>VLOOKUP(G342,'METRICS MDNA'!A:C,3,0)</f>
        <v>OPERAÇÃO</v>
      </c>
      <c r="M342" s="506"/>
    </row>
    <row r="343" spans="1:30">
      <c r="A343" s="804">
        <v>46097</v>
      </c>
      <c r="D343" t="s">
        <v>1300</v>
      </c>
      <c r="E343" t="s">
        <v>1665</v>
      </c>
      <c r="G343" t="s">
        <v>1153</v>
      </c>
      <c r="H343" s="388">
        <v>-76.239999999999995</v>
      </c>
      <c r="I343" t="str">
        <f t="shared" si="103"/>
        <v>março 2026</v>
      </c>
      <c r="J343">
        <f t="shared" ref="J343:J346" si="105">YEAR(A343)</f>
        <v>2026</v>
      </c>
      <c r="K343" t="str">
        <f>VLOOKUP(G343,'METRICS MDNA'!$A$2:$B$1048576,2,0)</f>
        <v>Material de Embalagens</v>
      </c>
      <c r="L343" t="str">
        <f>VLOOKUP(G343,'METRICS MDNA'!A:C,3,0)</f>
        <v>OPERAÇÃO</v>
      </c>
      <c r="M343" s="506"/>
    </row>
    <row r="344" spans="1:30">
      <c r="A344" s="804">
        <v>46097</v>
      </c>
      <c r="D344" t="s">
        <v>1164</v>
      </c>
      <c r="E344" t="s">
        <v>1665</v>
      </c>
      <c r="G344" t="s">
        <v>1153</v>
      </c>
      <c r="H344" s="388">
        <v>-289.74</v>
      </c>
      <c r="I344" t="str">
        <f t="shared" ref="I344:I346" si="106">TEXT(A344, "mmmm aaaa")</f>
        <v>março 2026</v>
      </c>
      <c r="J344">
        <f t="shared" si="105"/>
        <v>2026</v>
      </c>
      <c r="K344" t="str">
        <f>VLOOKUP(G344,'METRICS MDNA'!$A$2:$B$1048576,2,0)</f>
        <v>Material de Embalagens</v>
      </c>
      <c r="L344" t="str">
        <f>VLOOKUP(G344,'METRICS MDNA'!A:C,3,0)</f>
        <v>OPERAÇÃO</v>
      </c>
      <c r="M344" s="506"/>
      <c r="AD344" t="str">
        <f>TEXT(A343, "mmmm aaaa")</f>
        <v>março 2026</v>
      </c>
    </row>
    <row r="345" spans="1:30">
      <c r="A345" s="804">
        <v>46097</v>
      </c>
      <c r="D345" t="s">
        <v>2424</v>
      </c>
      <c r="E345" t="s">
        <v>1665</v>
      </c>
      <c r="G345" t="s">
        <v>1153</v>
      </c>
      <c r="H345" s="388">
        <v>-218.44</v>
      </c>
      <c r="I345" t="str">
        <f t="shared" si="106"/>
        <v>março 2026</v>
      </c>
      <c r="J345">
        <f t="shared" si="105"/>
        <v>2026</v>
      </c>
      <c r="K345" t="str">
        <f>VLOOKUP(G345,'METRICS MDNA'!$A$2:$B$1048576,2,0)</f>
        <v>Material de Embalagens</v>
      </c>
      <c r="L345" t="str">
        <f>VLOOKUP(G345,'METRICS MDNA'!A:C,3,0)</f>
        <v>OPERAÇÃO</v>
      </c>
      <c r="M345" s="506"/>
    </row>
    <row r="346" spans="1:30">
      <c r="A346" s="804">
        <v>46097</v>
      </c>
      <c r="D346" t="s">
        <v>1150</v>
      </c>
      <c r="E346" t="s">
        <v>1665</v>
      </c>
      <c r="G346" t="s">
        <v>1153</v>
      </c>
      <c r="H346" s="388">
        <v>-473.4</v>
      </c>
      <c r="I346" t="str">
        <f t="shared" si="106"/>
        <v>março 2026</v>
      </c>
      <c r="J346">
        <f t="shared" si="105"/>
        <v>2026</v>
      </c>
      <c r="K346" t="str">
        <f>VLOOKUP(G346,'METRICS MDNA'!$A$2:$B$1048576,2,0)</f>
        <v>Material de Embalagens</v>
      </c>
      <c r="L346" t="str">
        <f>VLOOKUP(G346,'METRICS MDNA'!A:C,3,0)</f>
        <v>OPERAÇÃO</v>
      </c>
      <c r="M346" s="506"/>
    </row>
    <row r="347" spans="1:30">
      <c r="A347" s="804">
        <v>46084</v>
      </c>
      <c r="D347" t="s">
        <v>1638</v>
      </c>
      <c r="E347" t="s">
        <v>686</v>
      </c>
      <c r="G347" t="s">
        <v>1224</v>
      </c>
      <c r="H347" s="388">
        <v>-364.84</v>
      </c>
      <c r="I347" t="str">
        <f t="shared" si="97"/>
        <v>março 2026</v>
      </c>
      <c r="J347">
        <f t="shared" si="98"/>
        <v>2026</v>
      </c>
      <c r="K347" t="str">
        <f>VLOOKUP(G347,'METRICS MDNA'!$A$2:$B$1048576,2,0)</f>
        <v>Compra Mês</v>
      </c>
      <c r="L347" t="str">
        <f>VLOOKUP(G347,'METRICS MDNA'!A:C,3,0)</f>
        <v>CUSTOS DOS PRODUTOS VENDIDOS</v>
      </c>
      <c r="M347" s="506"/>
    </row>
    <row r="348" spans="1:30">
      <c r="A348" s="804">
        <v>46084</v>
      </c>
      <c r="D348" t="s">
        <v>1638</v>
      </c>
      <c r="E348" t="s">
        <v>1674</v>
      </c>
      <c r="G348" t="s">
        <v>1299</v>
      </c>
      <c r="H348" s="388">
        <v>-3020</v>
      </c>
      <c r="I348" t="str">
        <f t="shared" si="97"/>
        <v>março 2026</v>
      </c>
      <c r="J348">
        <f t="shared" si="98"/>
        <v>2026</v>
      </c>
      <c r="K348" t="str">
        <f>VLOOKUP(G348,'METRICS MDNA'!$A$2:$B$1048576,2,0)</f>
        <v>Uniforme/EPI</v>
      </c>
      <c r="L348" t="str">
        <f>VLOOKUP(G348,'METRICS MDNA'!A:C,3,0)</f>
        <v>PESSOAL</v>
      </c>
      <c r="M348" s="506"/>
    </row>
    <row r="349" spans="1:30" ht="16.2">
      <c r="A349" s="813">
        <v>46084</v>
      </c>
      <c r="D349" t="s">
        <v>1472</v>
      </c>
      <c r="E349" t="s">
        <v>1474</v>
      </c>
      <c r="G349" t="s">
        <v>235</v>
      </c>
      <c r="H349" s="598">
        <v>-17.47</v>
      </c>
      <c r="I349" t="str">
        <f>TEXT(A349, "mmmm aaaa")</f>
        <v>março 2026</v>
      </c>
      <c r="J349">
        <f>YEAR(A349)</f>
        <v>2026</v>
      </c>
      <c r="K349" t="str">
        <f>VLOOKUP(G349,'METRICS MDNA'!$A$2:$B$1048576,2,0)</f>
        <v>Encargos Bancarios</v>
      </c>
      <c r="L349" t="str">
        <f>VLOOKUP(G349,'METRICS MDNA'!A:C,3,0)</f>
        <v>DESPESAS FINANCEIRAS</v>
      </c>
      <c r="M349" s="506"/>
    </row>
    <row r="350" spans="1:30" ht="16.2">
      <c r="A350" s="813">
        <v>46084</v>
      </c>
      <c r="D350" t="s">
        <v>1473</v>
      </c>
      <c r="E350" t="s">
        <v>1474</v>
      </c>
      <c r="G350" t="s">
        <v>235</v>
      </c>
      <c r="H350" s="598">
        <v>-7.56</v>
      </c>
      <c r="I350" t="str">
        <f t="shared" ref="I350" si="107">TEXT(A350, "mmmm aaaa")</f>
        <v>março 2026</v>
      </c>
      <c r="J350">
        <f t="shared" ref="J350" si="108">YEAR(A350)</f>
        <v>2026</v>
      </c>
      <c r="K350" t="str">
        <f>VLOOKUP(G350,'METRICS MDNA'!$A$2:$B$1048576,2,0)</f>
        <v>Encargos Bancarios</v>
      </c>
      <c r="L350" t="str">
        <f>VLOOKUP(G350,'METRICS MDNA'!A:C,3,0)</f>
        <v>DESPESAS FINANCEIRAS</v>
      </c>
      <c r="M350" s="506"/>
    </row>
    <row r="351" spans="1:30">
      <c r="A351" s="804">
        <v>46086</v>
      </c>
      <c r="D351" t="s">
        <v>1630</v>
      </c>
      <c r="E351" t="s">
        <v>1486</v>
      </c>
      <c r="G351" t="s">
        <v>1322</v>
      </c>
      <c r="H351" s="388">
        <v>-560</v>
      </c>
      <c r="I351" t="str">
        <f t="shared" si="97"/>
        <v>março 2026</v>
      </c>
      <c r="J351">
        <f t="shared" si="98"/>
        <v>2026</v>
      </c>
      <c r="K351" t="str">
        <f>VLOOKUP(G351,'METRICS MDNA'!$A$2:$B$1048576,2,0)</f>
        <v>Compra Mês</v>
      </c>
      <c r="L351" t="str">
        <f>VLOOKUP(G351,'METRICS MDNA'!A:C,3,0)</f>
        <v>CUSTOS DOS PRODUTOS VENDIDOS</v>
      </c>
      <c r="M351" s="506"/>
    </row>
    <row r="352" spans="1:30">
      <c r="A352" s="804">
        <v>46087</v>
      </c>
      <c r="D352" t="s">
        <v>1630</v>
      </c>
      <c r="E352" t="s">
        <v>694</v>
      </c>
      <c r="G352" t="s">
        <v>633</v>
      </c>
      <c r="H352" s="388">
        <v>-775.38</v>
      </c>
      <c r="I352" t="str">
        <f t="shared" si="97"/>
        <v>março 2026</v>
      </c>
      <c r="J352">
        <f t="shared" si="98"/>
        <v>2026</v>
      </c>
      <c r="K352" t="str">
        <f>VLOOKUP(G352,'METRICS MDNA'!$A$2:$B$1048576,2,0)</f>
        <v>Compra Mês</v>
      </c>
      <c r="L352" t="str">
        <f>VLOOKUP(G352,'METRICS MDNA'!A:C,3,0)</f>
        <v>CUSTOS DOS PRODUTOS VENDIDOS</v>
      </c>
      <c r="M352" s="506"/>
    </row>
    <row r="353" spans="1:13">
      <c r="A353" s="804">
        <v>46087</v>
      </c>
      <c r="D353" t="s">
        <v>1630</v>
      </c>
      <c r="E353" t="s">
        <v>1690</v>
      </c>
      <c r="G353" t="s">
        <v>1183</v>
      </c>
      <c r="H353" s="388">
        <v>-520.20000000000005</v>
      </c>
      <c r="I353" t="str">
        <f t="shared" si="97"/>
        <v>março 2026</v>
      </c>
      <c r="J353">
        <f t="shared" si="98"/>
        <v>2026</v>
      </c>
      <c r="K353" t="str">
        <f>VLOOKUP(G353,'METRICS MDNA'!$A$2:$B$1048576,2,0)</f>
        <v>Compra Mês</v>
      </c>
      <c r="L353" t="str">
        <f>VLOOKUP(G353,'METRICS MDNA'!A:C,3,0)</f>
        <v>CUSTOS DOS PRODUTOS VENDIDOS</v>
      </c>
      <c r="M353" s="506"/>
    </row>
    <row r="354" spans="1:13">
      <c r="A354" s="804">
        <v>46087</v>
      </c>
      <c r="D354" t="s">
        <v>1630</v>
      </c>
      <c r="E354" t="s">
        <v>1690</v>
      </c>
      <c r="G354" t="s">
        <v>1183</v>
      </c>
      <c r="H354" s="388">
        <v>-305.25</v>
      </c>
      <c r="I354" t="str">
        <f t="shared" si="97"/>
        <v>março 2026</v>
      </c>
      <c r="J354">
        <f t="shared" si="98"/>
        <v>2026</v>
      </c>
      <c r="K354" t="str">
        <f>VLOOKUP(G354,'METRICS MDNA'!$A$2:$B$1048576,2,0)</f>
        <v>Compra Mês</v>
      </c>
      <c r="L354" t="str">
        <f>VLOOKUP(G354,'METRICS MDNA'!A:C,3,0)</f>
        <v>CUSTOS DOS PRODUTOS VENDIDOS</v>
      </c>
      <c r="M354" s="506"/>
    </row>
    <row r="355" spans="1:13">
      <c r="A355" s="804">
        <v>46090</v>
      </c>
      <c r="D355" t="s">
        <v>1171</v>
      </c>
      <c r="E355" t="s">
        <v>1642</v>
      </c>
      <c r="G355" t="s">
        <v>1183</v>
      </c>
      <c r="H355" s="388">
        <v>-2138</v>
      </c>
      <c r="I355" t="str">
        <f t="shared" si="97"/>
        <v>março 2026</v>
      </c>
      <c r="J355">
        <f t="shared" si="98"/>
        <v>2026</v>
      </c>
      <c r="K355" t="str">
        <f>VLOOKUP(G355,'METRICS MDNA'!$A$2:$B$1048576,2,0)</f>
        <v>Compra Mês</v>
      </c>
      <c r="L355" t="str">
        <f>VLOOKUP(G355,'METRICS MDNA'!A:C,3,0)</f>
        <v>CUSTOS DOS PRODUTOS VENDIDOS</v>
      </c>
      <c r="M355" s="506"/>
    </row>
    <row r="356" spans="1:13">
      <c r="A356" s="804">
        <v>46090</v>
      </c>
      <c r="D356" t="s">
        <v>1630</v>
      </c>
      <c r="E356" t="s">
        <v>1698</v>
      </c>
      <c r="G356" t="s">
        <v>1204</v>
      </c>
      <c r="H356" s="388">
        <v>-700</v>
      </c>
      <c r="I356" t="str">
        <f t="shared" si="97"/>
        <v>março 2026</v>
      </c>
      <c r="J356">
        <f t="shared" si="98"/>
        <v>2026</v>
      </c>
      <c r="K356" t="str">
        <f>VLOOKUP(G356,'METRICS MDNA'!$A$2:$B$1048576,2,0)</f>
        <v>Compra Mês</v>
      </c>
      <c r="L356" t="str">
        <f>VLOOKUP(G356,'METRICS MDNA'!A:C,3,0)</f>
        <v>CUSTOS DOS PRODUTOS VENDIDOS</v>
      </c>
      <c r="M356" s="506"/>
    </row>
    <row r="357" spans="1:13">
      <c r="A357" s="804">
        <v>46090</v>
      </c>
      <c r="D357" t="s">
        <v>1171</v>
      </c>
      <c r="E357" t="s">
        <v>1642</v>
      </c>
      <c r="G357" t="s">
        <v>1183</v>
      </c>
      <c r="H357" s="388">
        <v>-114</v>
      </c>
      <c r="I357" t="str">
        <f t="shared" si="97"/>
        <v>março 2026</v>
      </c>
      <c r="J357">
        <f t="shared" si="98"/>
        <v>2026</v>
      </c>
      <c r="K357" t="str">
        <f>VLOOKUP(G357,'METRICS MDNA'!$A$2:$B$1048576,2,0)</f>
        <v>Compra Mês</v>
      </c>
      <c r="L357" t="str">
        <f>VLOOKUP(G357,'METRICS MDNA'!A:C,3,0)</f>
        <v>CUSTOS DOS PRODUTOS VENDIDOS</v>
      </c>
      <c r="M357" s="506"/>
    </row>
    <row r="358" spans="1:13">
      <c r="A358" s="804">
        <v>46090</v>
      </c>
      <c r="D358" t="s">
        <v>1630</v>
      </c>
      <c r="E358" t="s">
        <v>1690</v>
      </c>
      <c r="G358" t="s">
        <v>1183</v>
      </c>
      <c r="H358" s="388">
        <v>-407</v>
      </c>
      <c r="I358" t="str">
        <f t="shared" si="97"/>
        <v>março 2026</v>
      </c>
      <c r="J358">
        <f t="shared" si="98"/>
        <v>2026</v>
      </c>
      <c r="K358" t="str">
        <f>VLOOKUP(G358,'METRICS MDNA'!$A$2:$B$1048576,2,0)</f>
        <v>Compra Mês</v>
      </c>
      <c r="L358" t="str">
        <f>VLOOKUP(G358,'METRICS MDNA'!A:C,3,0)</f>
        <v>CUSTOS DOS PRODUTOS VENDIDOS</v>
      </c>
      <c r="M358" s="506"/>
    </row>
    <row r="359" spans="1:13">
      <c r="A359" s="804">
        <v>46090</v>
      </c>
      <c r="D359" t="s">
        <v>1630</v>
      </c>
      <c r="E359" t="s">
        <v>1628</v>
      </c>
      <c r="G359" t="s">
        <v>1197</v>
      </c>
      <c r="H359" s="388">
        <v>-1342.63</v>
      </c>
      <c r="I359" t="str">
        <f t="shared" si="97"/>
        <v>março 2026</v>
      </c>
      <c r="J359">
        <f t="shared" si="98"/>
        <v>2026</v>
      </c>
      <c r="K359" t="str">
        <f>VLOOKUP(G359,'METRICS MDNA'!$A$2:$B$1048576,2,0)</f>
        <v>Compra Mês</v>
      </c>
      <c r="L359" t="str">
        <f>VLOOKUP(G359,'METRICS MDNA'!A:C,3,0)</f>
        <v>CUSTOS DOS PRODUTOS VENDIDOS</v>
      </c>
      <c r="M359" s="506"/>
    </row>
    <row r="360" spans="1:13">
      <c r="A360" s="804">
        <v>46090</v>
      </c>
      <c r="D360" s="517" t="s">
        <v>2427</v>
      </c>
      <c r="E360" t="s">
        <v>1708</v>
      </c>
      <c r="G360" t="s">
        <v>543</v>
      </c>
      <c r="H360" s="992">
        <v>-2326</v>
      </c>
      <c r="I360" t="str">
        <f t="shared" si="97"/>
        <v>março 2026</v>
      </c>
      <c r="J360">
        <f t="shared" si="98"/>
        <v>2026</v>
      </c>
      <c r="K360" t="str">
        <f>VLOOKUP(G360,'METRICS MDNA'!$A$2:$B$1048576,2,0)</f>
        <v>Utensílios</v>
      </c>
      <c r="L360" t="str">
        <f>VLOOKUP(G360,'METRICS MDNA'!A:C,3,0)</f>
        <v>OPERAÇÃO</v>
      </c>
      <c r="M360" s="506"/>
    </row>
    <row r="361" spans="1:13">
      <c r="A361" s="804">
        <v>46090</v>
      </c>
      <c r="D361" s="517" t="s">
        <v>2427</v>
      </c>
      <c r="E361" t="s">
        <v>1708</v>
      </c>
      <c r="G361" t="s">
        <v>543</v>
      </c>
      <c r="H361" s="992">
        <v>-2504.92</v>
      </c>
      <c r="I361" t="str">
        <f t="shared" si="97"/>
        <v>março 2026</v>
      </c>
      <c r="J361">
        <f t="shared" si="98"/>
        <v>2026</v>
      </c>
      <c r="K361" t="str">
        <f>VLOOKUP(G361,'METRICS MDNA'!$A$2:$B$1048576,2,0)</f>
        <v>Utensílios</v>
      </c>
      <c r="L361" t="str">
        <f>VLOOKUP(G361,'METRICS MDNA'!A:C,3,0)</f>
        <v>OPERAÇÃO</v>
      </c>
      <c r="M361" s="506"/>
    </row>
    <row r="362" spans="1:13">
      <c r="A362" s="804">
        <v>46090</v>
      </c>
      <c r="D362" s="517" t="s">
        <v>2427</v>
      </c>
      <c r="E362" t="s">
        <v>1665</v>
      </c>
      <c r="G362" t="s">
        <v>543</v>
      </c>
      <c r="H362" s="992">
        <v>-11.92</v>
      </c>
      <c r="I362" t="str">
        <f t="shared" ref="I362:I365" si="109">TEXT(A362, "mmmm aaaa")</f>
        <v>março 2026</v>
      </c>
      <c r="J362">
        <f t="shared" ref="J362:J365" si="110">YEAR(A362)</f>
        <v>2026</v>
      </c>
      <c r="K362" t="str">
        <f>VLOOKUP(G362,'METRICS MDNA'!$A$2:$B$1048576,2,0)</f>
        <v>Utensílios</v>
      </c>
      <c r="L362" t="str">
        <f>VLOOKUP(G362,'METRICS MDNA'!A:C,3,0)</f>
        <v>OPERAÇÃO</v>
      </c>
      <c r="M362" s="506"/>
    </row>
    <row r="363" spans="1:13">
      <c r="A363" s="804">
        <v>46090</v>
      </c>
      <c r="D363" s="517" t="s">
        <v>2427</v>
      </c>
      <c r="E363" t="s">
        <v>1665</v>
      </c>
      <c r="G363" t="s">
        <v>543</v>
      </c>
      <c r="H363" s="992">
        <v>-11.92</v>
      </c>
      <c r="I363" t="str">
        <f t="shared" si="109"/>
        <v>março 2026</v>
      </c>
      <c r="J363">
        <f t="shared" si="110"/>
        <v>2026</v>
      </c>
      <c r="K363" t="str">
        <f>VLOOKUP(G363,'METRICS MDNA'!$A$2:$B$1048576,2,0)</f>
        <v>Utensílios</v>
      </c>
      <c r="L363" t="str">
        <f>VLOOKUP(G363,'METRICS MDNA'!A:C,3,0)</f>
        <v>OPERAÇÃO</v>
      </c>
      <c r="M363" s="506"/>
    </row>
    <row r="364" spans="1:13">
      <c r="A364" s="804">
        <v>46090</v>
      </c>
      <c r="D364" s="517" t="s">
        <v>2427</v>
      </c>
      <c r="E364" t="s">
        <v>1665</v>
      </c>
      <c r="G364" t="s">
        <v>543</v>
      </c>
      <c r="H364" s="992">
        <v>-142.58000000000001</v>
      </c>
      <c r="I364" t="str">
        <f t="shared" si="109"/>
        <v>março 2026</v>
      </c>
      <c r="J364">
        <f t="shared" si="110"/>
        <v>2026</v>
      </c>
      <c r="K364" t="str">
        <f>VLOOKUP(G364,'METRICS MDNA'!$A$2:$B$1048576,2,0)</f>
        <v>Utensílios</v>
      </c>
      <c r="L364" t="str">
        <f>VLOOKUP(G364,'METRICS MDNA'!A:C,3,0)</f>
        <v>OPERAÇÃO</v>
      </c>
      <c r="M364" s="506"/>
    </row>
    <row r="365" spans="1:13">
      <c r="A365" s="804">
        <v>46090</v>
      </c>
      <c r="D365" s="517" t="s">
        <v>2427</v>
      </c>
      <c r="E365" t="s">
        <v>1665</v>
      </c>
      <c r="G365" t="s">
        <v>543</v>
      </c>
      <c r="H365" s="992">
        <v>-202.11</v>
      </c>
      <c r="I365" t="str">
        <f t="shared" si="109"/>
        <v>março 2026</v>
      </c>
      <c r="J365">
        <f t="shared" si="110"/>
        <v>2026</v>
      </c>
      <c r="K365" t="str">
        <f>VLOOKUP(G365,'METRICS MDNA'!$A$2:$B$1048576,2,0)</f>
        <v>Utensílios</v>
      </c>
      <c r="L365" t="str">
        <f>VLOOKUP(G365,'METRICS MDNA'!A:C,3,0)</f>
        <v>OPERAÇÃO</v>
      </c>
      <c r="M365" s="506"/>
    </row>
    <row r="366" spans="1:13">
      <c r="A366" s="804">
        <v>46107</v>
      </c>
      <c r="D366" s="517" t="s">
        <v>2427</v>
      </c>
      <c r="E366" t="s">
        <v>1665</v>
      </c>
      <c r="G366" t="s">
        <v>543</v>
      </c>
      <c r="H366" s="992">
        <v>-259.16000000000003</v>
      </c>
      <c r="I366" t="str">
        <f t="shared" ref="I366:I375" si="111">TEXT(A366, "mmmm aaaa")</f>
        <v>março 2026</v>
      </c>
      <c r="J366">
        <f t="shared" ref="J366:J375" si="112">YEAR(A366)</f>
        <v>2026</v>
      </c>
      <c r="K366" t="str">
        <f>VLOOKUP(G366,'METRICS MDNA'!$A$2:$B$1048576,2,0)</f>
        <v>Utensílios</v>
      </c>
      <c r="L366" t="str">
        <f>VLOOKUP(G366,'METRICS MDNA'!A:C,3,0)</f>
        <v>OPERAÇÃO</v>
      </c>
      <c r="M366" s="506"/>
    </row>
    <row r="367" spans="1:13">
      <c r="A367" s="804">
        <v>46107</v>
      </c>
      <c r="D367" s="517" t="s">
        <v>2427</v>
      </c>
      <c r="E367" t="s">
        <v>1665</v>
      </c>
      <c r="G367" t="s">
        <v>543</v>
      </c>
      <c r="H367" s="992">
        <v>-71.16</v>
      </c>
      <c r="I367" t="str">
        <f t="shared" ref="I367" si="113">TEXT(A367, "mmmm aaaa")</f>
        <v>março 2026</v>
      </c>
      <c r="J367">
        <f t="shared" ref="J367" si="114">YEAR(A367)</f>
        <v>2026</v>
      </c>
      <c r="K367" t="str">
        <f>VLOOKUP(G367,'METRICS MDNA'!$A$2:$B$1048576,2,0)</f>
        <v>Utensílios</v>
      </c>
      <c r="L367" t="str">
        <f>VLOOKUP(G367,'METRICS MDNA'!A:C,3,0)</f>
        <v>OPERAÇÃO</v>
      </c>
      <c r="M367" s="506"/>
    </row>
    <row r="368" spans="1:13">
      <c r="A368" s="804">
        <v>46085</v>
      </c>
      <c r="D368" s="517" t="s">
        <v>2427</v>
      </c>
      <c r="E368" t="s">
        <v>2428</v>
      </c>
      <c r="G368" t="s">
        <v>543</v>
      </c>
      <c r="H368" s="388">
        <v>-1209.46</v>
      </c>
      <c r="I368" t="str">
        <f t="shared" si="111"/>
        <v>março 2026</v>
      </c>
      <c r="J368">
        <f t="shared" ref="J368:J374" si="115">YEAR(A368)</f>
        <v>2026</v>
      </c>
      <c r="K368" t="str">
        <f>VLOOKUP(G368,'METRICS MDNA'!$A$2:$B$1048576,2,0)</f>
        <v>Utensílios</v>
      </c>
      <c r="L368" t="str">
        <f>VLOOKUP(G368,'METRICS MDNA'!A:C,3,0)</f>
        <v>OPERAÇÃO</v>
      </c>
      <c r="M368" s="506"/>
    </row>
    <row r="369" spans="1:13">
      <c r="A369" s="804">
        <v>46085</v>
      </c>
      <c r="D369" s="517" t="s">
        <v>2427</v>
      </c>
      <c r="E369" t="s">
        <v>2428</v>
      </c>
      <c r="G369" t="s">
        <v>543</v>
      </c>
      <c r="H369" s="388">
        <v>-506.98</v>
      </c>
      <c r="I369" t="str">
        <f t="shared" si="111"/>
        <v>março 2026</v>
      </c>
      <c r="J369">
        <f t="shared" si="115"/>
        <v>2026</v>
      </c>
      <c r="K369" t="str">
        <f>VLOOKUP(G369,'METRICS MDNA'!$A$2:$B$1048576,2,0)</f>
        <v>Utensílios</v>
      </c>
      <c r="L369" t="str">
        <f>VLOOKUP(G369,'METRICS MDNA'!A:C,3,0)</f>
        <v>OPERAÇÃO</v>
      </c>
      <c r="M369" s="506"/>
    </row>
    <row r="370" spans="1:13">
      <c r="A370" s="804">
        <v>46085</v>
      </c>
      <c r="D370" s="517" t="s">
        <v>2427</v>
      </c>
      <c r="E370" t="s">
        <v>2428</v>
      </c>
      <c r="G370" t="s">
        <v>543</v>
      </c>
      <c r="H370" s="388">
        <v>-87.07</v>
      </c>
      <c r="I370" t="str">
        <f t="shared" si="111"/>
        <v>março 2026</v>
      </c>
      <c r="J370">
        <f t="shared" si="115"/>
        <v>2026</v>
      </c>
      <c r="K370" t="str">
        <f>VLOOKUP(G370,'METRICS MDNA'!$A$2:$B$1048576,2,0)</f>
        <v>Utensílios</v>
      </c>
      <c r="L370" t="str">
        <f>VLOOKUP(G370,'METRICS MDNA'!A:C,3,0)</f>
        <v>OPERAÇÃO</v>
      </c>
      <c r="M370" s="506"/>
    </row>
    <row r="371" spans="1:13">
      <c r="A371" s="804">
        <v>46085</v>
      </c>
      <c r="D371" s="517" t="s">
        <v>2427</v>
      </c>
      <c r="E371" t="s">
        <v>2428</v>
      </c>
      <c r="G371" t="s">
        <v>543</v>
      </c>
      <c r="H371" s="388">
        <v>-337.99</v>
      </c>
      <c r="I371" t="str">
        <f t="shared" si="111"/>
        <v>março 2026</v>
      </c>
      <c r="J371">
        <f t="shared" si="115"/>
        <v>2026</v>
      </c>
      <c r="K371" t="str">
        <f>VLOOKUP(G371,'METRICS MDNA'!$A$2:$B$1048576,2,0)</f>
        <v>Utensílios</v>
      </c>
      <c r="L371" t="str">
        <f>VLOOKUP(G371,'METRICS MDNA'!A:C,3,0)</f>
        <v>OPERAÇÃO</v>
      </c>
      <c r="M371" s="506"/>
    </row>
    <row r="372" spans="1:13">
      <c r="A372" s="804">
        <v>46085</v>
      </c>
      <c r="D372" s="517" t="s">
        <v>2427</v>
      </c>
      <c r="E372" t="s">
        <v>2428</v>
      </c>
      <c r="G372" t="s">
        <v>543</v>
      </c>
      <c r="H372" s="388">
        <v>-937.03</v>
      </c>
      <c r="I372" t="str">
        <f t="shared" si="111"/>
        <v>março 2026</v>
      </c>
      <c r="J372">
        <f t="shared" si="115"/>
        <v>2026</v>
      </c>
      <c r="K372" t="str">
        <f>VLOOKUP(G372,'METRICS MDNA'!$A$2:$B$1048576,2,0)</f>
        <v>Utensílios</v>
      </c>
      <c r="L372" t="str">
        <f>VLOOKUP(G372,'METRICS MDNA'!A:C,3,0)</f>
        <v>OPERAÇÃO</v>
      </c>
      <c r="M372" s="506"/>
    </row>
    <row r="373" spans="1:13">
      <c r="A373" s="804">
        <v>46085</v>
      </c>
      <c r="D373" s="517" t="s">
        <v>2427</v>
      </c>
      <c r="E373" t="s">
        <v>2428</v>
      </c>
      <c r="G373" t="s">
        <v>543</v>
      </c>
      <c r="H373" s="388">
        <v>-386.05</v>
      </c>
      <c r="I373" t="str">
        <f t="shared" si="111"/>
        <v>março 2026</v>
      </c>
      <c r="J373">
        <f t="shared" si="115"/>
        <v>2026</v>
      </c>
      <c r="K373" t="str">
        <f>VLOOKUP(G373,'METRICS MDNA'!$A$2:$B$1048576,2,0)</f>
        <v>Utensílios</v>
      </c>
      <c r="L373" t="str">
        <f>VLOOKUP(G373,'METRICS MDNA'!A:C,3,0)</f>
        <v>OPERAÇÃO</v>
      </c>
      <c r="M373" s="506"/>
    </row>
    <row r="374" spans="1:13">
      <c r="A374" s="804">
        <v>46085</v>
      </c>
      <c r="D374" s="517" t="s">
        <v>2427</v>
      </c>
      <c r="E374" t="s">
        <v>2428</v>
      </c>
      <c r="G374" t="s">
        <v>543</v>
      </c>
      <c r="H374" s="388">
        <v>-2056.2800000000002</v>
      </c>
      <c r="I374" t="str">
        <f t="shared" si="111"/>
        <v>março 2026</v>
      </c>
      <c r="J374">
        <f t="shared" si="115"/>
        <v>2026</v>
      </c>
      <c r="K374" t="str">
        <f>VLOOKUP(G374,'METRICS MDNA'!$A$2:$B$1048576,2,0)</f>
        <v>Utensílios</v>
      </c>
      <c r="L374" t="str">
        <f>VLOOKUP(G374,'METRICS MDNA'!A:C,3,0)</f>
        <v>OPERAÇÃO</v>
      </c>
      <c r="M374" s="506"/>
    </row>
    <row r="375" spans="1:13">
      <c r="A375" s="804">
        <v>46091</v>
      </c>
      <c r="D375" t="s">
        <v>1630</v>
      </c>
      <c r="E375" t="s">
        <v>1488</v>
      </c>
      <c r="G375" t="s">
        <v>1190</v>
      </c>
      <c r="H375" s="388">
        <v>-1624.86</v>
      </c>
      <c r="I375" t="str">
        <f t="shared" si="111"/>
        <v>março 2026</v>
      </c>
      <c r="J375">
        <f t="shared" si="112"/>
        <v>2026</v>
      </c>
      <c r="K375" t="str">
        <f>VLOOKUP(G375,'METRICS MDNA'!$A$2:$B$1048576,2,0)</f>
        <v>Compra Mês</v>
      </c>
      <c r="L375" t="str">
        <f>VLOOKUP(G375,'METRICS MDNA'!A:C,3,0)</f>
        <v>CUSTOS DOS PRODUTOS VENDIDOS</v>
      </c>
      <c r="M375" s="506"/>
    </row>
    <row r="376" spans="1:13">
      <c r="A376" s="804">
        <v>46091</v>
      </c>
      <c r="D376" t="s">
        <v>1630</v>
      </c>
      <c r="E376" t="s">
        <v>1655</v>
      </c>
      <c r="G376" t="s">
        <v>1204</v>
      </c>
      <c r="H376" s="388">
        <v>-574.28</v>
      </c>
      <c r="I376" t="str">
        <f t="shared" si="97"/>
        <v>março 2026</v>
      </c>
      <c r="J376">
        <f t="shared" si="98"/>
        <v>2026</v>
      </c>
      <c r="K376" t="str">
        <f>VLOOKUP(G376,'METRICS MDNA'!$A$2:$B$1048576,2,0)</f>
        <v>Compra Mês</v>
      </c>
      <c r="L376" t="str">
        <f>VLOOKUP(G376,'METRICS MDNA'!A:C,3,0)</f>
        <v>CUSTOS DOS PRODUTOS VENDIDOS</v>
      </c>
      <c r="M376" s="506"/>
    </row>
    <row r="377" spans="1:13">
      <c r="A377" s="804">
        <v>46091</v>
      </c>
      <c r="D377" t="s">
        <v>1630</v>
      </c>
      <c r="E377" t="s">
        <v>694</v>
      </c>
      <c r="G377" t="s">
        <v>1382</v>
      </c>
      <c r="H377" s="388">
        <v>-1161.46</v>
      </c>
      <c r="I377" t="str">
        <f t="shared" si="97"/>
        <v>março 2026</v>
      </c>
      <c r="J377">
        <f t="shared" si="98"/>
        <v>2026</v>
      </c>
      <c r="K377" t="str">
        <f>VLOOKUP(G377,'METRICS MDNA'!$A$2:$B$1048576,2,0)</f>
        <v>Compra Mês</v>
      </c>
      <c r="L377" t="str">
        <f>VLOOKUP(G377,'METRICS MDNA'!A:C,3,0)</f>
        <v>CUSTOS DOS PRODUTOS VENDIDOS</v>
      </c>
      <c r="M377" s="506"/>
    </row>
    <row r="378" spans="1:13">
      <c r="A378" s="804">
        <v>46091</v>
      </c>
      <c r="D378" t="s">
        <v>1171</v>
      </c>
      <c r="E378" t="s">
        <v>1611</v>
      </c>
      <c r="G378" t="s">
        <v>625</v>
      </c>
      <c r="H378" s="388">
        <v>-192</v>
      </c>
      <c r="I378" t="str">
        <f t="shared" si="97"/>
        <v>março 2026</v>
      </c>
      <c r="J378">
        <f t="shared" si="98"/>
        <v>2026</v>
      </c>
      <c r="K378" t="str">
        <f>VLOOKUP(G378,'METRICS MDNA'!$A$2:$B$1048576,2,0)</f>
        <v>Compra Mês</v>
      </c>
      <c r="L378" t="str">
        <f>VLOOKUP(G378,'METRICS MDNA'!A:C,3,0)</f>
        <v>CUSTOS DOS PRODUTOS VENDIDOS</v>
      </c>
      <c r="M378" s="506"/>
    </row>
    <row r="379" spans="1:13">
      <c r="A379" s="804">
        <v>46092</v>
      </c>
      <c r="D379" t="s">
        <v>1630</v>
      </c>
      <c r="E379" t="s">
        <v>1493</v>
      </c>
      <c r="G379" t="s">
        <v>1244</v>
      </c>
      <c r="H379" s="388">
        <v>-500.5</v>
      </c>
      <c r="I379" t="str">
        <f t="shared" si="97"/>
        <v>março 2026</v>
      </c>
      <c r="J379">
        <f t="shared" si="98"/>
        <v>2026</v>
      </c>
      <c r="K379" t="str">
        <f>VLOOKUP(G379,'METRICS MDNA'!$A$2:$B$1048576,2,0)</f>
        <v>Compra Mês</v>
      </c>
      <c r="L379" t="str">
        <f>VLOOKUP(G379,'METRICS MDNA'!A:C,3,0)</f>
        <v>CUSTOS DOS PRODUTOS VENDIDOS</v>
      </c>
      <c r="M379" s="506"/>
    </row>
    <row r="380" spans="1:13">
      <c r="A380" s="804">
        <v>46092</v>
      </c>
      <c r="D380" t="s">
        <v>1630</v>
      </c>
      <c r="E380" t="s">
        <v>1493</v>
      </c>
      <c r="G380" t="s">
        <v>1244</v>
      </c>
      <c r="H380" s="388">
        <v>-500.5</v>
      </c>
      <c r="I380" t="str">
        <f t="shared" si="97"/>
        <v>março 2026</v>
      </c>
      <c r="J380">
        <f t="shared" si="98"/>
        <v>2026</v>
      </c>
      <c r="K380" t="str">
        <f>VLOOKUP(G380,'METRICS MDNA'!$A$2:$B$1048576,2,0)</f>
        <v>Compra Mês</v>
      </c>
      <c r="L380" t="str">
        <f>VLOOKUP(G380,'METRICS MDNA'!A:C,3,0)</f>
        <v>CUSTOS DOS PRODUTOS VENDIDOS</v>
      </c>
      <c r="M380" s="506"/>
    </row>
    <row r="381" spans="1:13">
      <c r="A381" s="804">
        <v>46092</v>
      </c>
      <c r="D381" t="s">
        <v>1638</v>
      </c>
      <c r="E381" t="s">
        <v>686</v>
      </c>
      <c r="G381" t="s">
        <v>1224</v>
      </c>
      <c r="H381" s="388">
        <v>-364.84</v>
      </c>
      <c r="I381" t="str">
        <f t="shared" si="97"/>
        <v>março 2026</v>
      </c>
      <c r="J381">
        <f t="shared" si="98"/>
        <v>2026</v>
      </c>
      <c r="K381" t="str">
        <f>VLOOKUP(G381,'METRICS MDNA'!$A$2:$B$1048576,2,0)</f>
        <v>Compra Mês</v>
      </c>
      <c r="L381" t="str">
        <f>VLOOKUP(G381,'METRICS MDNA'!A:C,3,0)</f>
        <v>CUSTOS DOS PRODUTOS VENDIDOS</v>
      </c>
      <c r="M381" s="506"/>
    </row>
    <row r="382" spans="1:13">
      <c r="A382" s="804">
        <v>46093</v>
      </c>
      <c r="D382" t="s">
        <v>1630</v>
      </c>
      <c r="E382" t="s">
        <v>1628</v>
      </c>
      <c r="G382" t="s">
        <v>1197</v>
      </c>
      <c r="H382" s="388">
        <v>-1081.78</v>
      </c>
      <c r="I382" t="str">
        <f t="shared" si="97"/>
        <v>março 2026</v>
      </c>
      <c r="J382">
        <f t="shared" si="98"/>
        <v>2026</v>
      </c>
      <c r="K382" t="str">
        <f>VLOOKUP(G382,'METRICS MDNA'!$A$2:$B$1048576,2,0)</f>
        <v>Compra Mês</v>
      </c>
      <c r="L382" t="str">
        <f>VLOOKUP(G382,'METRICS MDNA'!A:C,3,0)</f>
        <v>CUSTOS DOS PRODUTOS VENDIDOS</v>
      </c>
      <c r="M382" s="506"/>
    </row>
    <row r="383" spans="1:13">
      <c r="A383" s="804">
        <v>46093</v>
      </c>
      <c r="D383" t="s">
        <v>1728</v>
      </c>
      <c r="E383" t="s">
        <v>1726</v>
      </c>
      <c r="G383" t="s">
        <v>633</v>
      </c>
      <c r="H383" s="388">
        <v>-3848.4</v>
      </c>
      <c r="I383" t="str">
        <f t="shared" si="97"/>
        <v>março 2026</v>
      </c>
      <c r="J383">
        <f t="shared" si="98"/>
        <v>2026</v>
      </c>
      <c r="K383" t="str">
        <f>VLOOKUP(G383,'METRICS MDNA'!$A$2:$B$1048576,2,0)</f>
        <v>Compra Mês</v>
      </c>
      <c r="L383" t="str">
        <f>VLOOKUP(G383,'METRICS MDNA'!A:C,3,0)</f>
        <v>CUSTOS DOS PRODUTOS VENDIDOS</v>
      </c>
      <c r="M383" s="506"/>
    </row>
    <row r="384" spans="1:13">
      <c r="A384" s="804">
        <v>46093</v>
      </c>
      <c r="D384" t="s">
        <v>1728</v>
      </c>
      <c r="E384" t="s">
        <v>1726</v>
      </c>
      <c r="G384" t="s">
        <v>633</v>
      </c>
      <c r="H384" s="388">
        <v>-3848.4</v>
      </c>
      <c r="I384" t="str">
        <f t="shared" si="97"/>
        <v>março 2026</v>
      </c>
      <c r="J384">
        <f t="shared" si="98"/>
        <v>2026</v>
      </c>
      <c r="K384" t="str">
        <f>VLOOKUP(G384,'METRICS MDNA'!$A$2:$B$1048576,2,0)</f>
        <v>Compra Mês</v>
      </c>
      <c r="L384" t="str">
        <f>VLOOKUP(G384,'METRICS MDNA'!A:C,3,0)</f>
        <v>CUSTOS DOS PRODUTOS VENDIDOS</v>
      </c>
      <c r="M384" s="506"/>
    </row>
    <row r="385" spans="1:13">
      <c r="A385" s="804">
        <v>46093</v>
      </c>
      <c r="D385" t="s">
        <v>1728</v>
      </c>
      <c r="E385" t="s">
        <v>1726</v>
      </c>
      <c r="G385" t="s">
        <v>633</v>
      </c>
      <c r="H385" s="388">
        <v>-3848.4</v>
      </c>
      <c r="I385" t="str">
        <f t="shared" si="97"/>
        <v>março 2026</v>
      </c>
      <c r="J385">
        <f t="shared" si="98"/>
        <v>2026</v>
      </c>
      <c r="K385" t="str">
        <f>VLOOKUP(G385,'METRICS MDNA'!$A$2:$B$1048576,2,0)</f>
        <v>Compra Mês</v>
      </c>
      <c r="L385" t="str">
        <f>VLOOKUP(G385,'METRICS MDNA'!A:C,3,0)</f>
        <v>CUSTOS DOS PRODUTOS VENDIDOS</v>
      </c>
      <c r="M385" s="506"/>
    </row>
    <row r="386" spans="1:13">
      <c r="A386" s="804">
        <v>46093</v>
      </c>
      <c r="D386" t="s">
        <v>1728</v>
      </c>
      <c r="E386" t="s">
        <v>1726</v>
      </c>
      <c r="G386" t="s">
        <v>633</v>
      </c>
      <c r="H386" s="388">
        <v>-3848.41</v>
      </c>
      <c r="I386" t="str">
        <f t="shared" si="97"/>
        <v>março 2026</v>
      </c>
      <c r="J386">
        <f t="shared" si="98"/>
        <v>2026</v>
      </c>
      <c r="K386" t="str">
        <f>VLOOKUP(G386,'METRICS MDNA'!$A$2:$B$1048576,2,0)</f>
        <v>Compra Mês</v>
      </c>
      <c r="L386" t="str">
        <f>VLOOKUP(G386,'METRICS MDNA'!A:C,3,0)</f>
        <v>CUSTOS DOS PRODUTOS VENDIDOS</v>
      </c>
      <c r="M386" s="506"/>
    </row>
    <row r="387" spans="1:13">
      <c r="A387" s="804">
        <v>46094</v>
      </c>
      <c r="D387" t="s">
        <v>1728</v>
      </c>
      <c r="E387" t="s">
        <v>1726</v>
      </c>
      <c r="G387" t="s">
        <v>633</v>
      </c>
      <c r="H387" s="388">
        <v>-1435.7</v>
      </c>
      <c r="I387" t="str">
        <f t="shared" si="97"/>
        <v>março 2026</v>
      </c>
      <c r="J387">
        <f t="shared" si="98"/>
        <v>2026</v>
      </c>
      <c r="K387" t="str">
        <f>VLOOKUP(G387,'METRICS MDNA'!$A$2:$B$1048576,2,0)</f>
        <v>Compra Mês</v>
      </c>
      <c r="L387" t="str">
        <f>VLOOKUP(G387,'METRICS MDNA'!A:C,3,0)</f>
        <v>CUSTOS DOS PRODUTOS VENDIDOS</v>
      </c>
      <c r="M387" s="506"/>
    </row>
    <row r="388" spans="1:13">
      <c r="A388" s="804">
        <v>46094</v>
      </c>
      <c r="D388" t="s">
        <v>1171</v>
      </c>
      <c r="E388" t="s">
        <v>1232</v>
      </c>
      <c r="G388" t="s">
        <v>1237</v>
      </c>
      <c r="H388" s="388">
        <v>-628.49</v>
      </c>
      <c r="I388" t="str">
        <f t="shared" si="97"/>
        <v>março 2026</v>
      </c>
      <c r="J388">
        <f t="shared" si="98"/>
        <v>2026</v>
      </c>
      <c r="K388" t="str">
        <f>VLOOKUP(G388,'METRICS MDNA'!$A$2:$B$1048576,2,0)</f>
        <v>Beneficios</v>
      </c>
      <c r="L388" t="str">
        <f>VLOOKUP(G388,'METRICS MDNA'!A:C,3,0)</f>
        <v>CUSTOS DOS PRODUTOS VENDIDOS</v>
      </c>
      <c r="M388" s="506"/>
    </row>
    <row r="389" spans="1:13">
      <c r="A389" s="804">
        <v>46094</v>
      </c>
      <c r="D389" t="s">
        <v>1630</v>
      </c>
      <c r="E389" t="s">
        <v>1736</v>
      </c>
      <c r="G389" t="s">
        <v>1244</v>
      </c>
      <c r="H389" s="388">
        <v>-448.5</v>
      </c>
      <c r="I389" t="str">
        <f t="shared" si="97"/>
        <v>março 2026</v>
      </c>
      <c r="J389">
        <f t="shared" si="98"/>
        <v>2026</v>
      </c>
      <c r="K389" t="str">
        <f>VLOOKUP(G389,'METRICS MDNA'!$A$2:$B$1048576,2,0)</f>
        <v>Compra Mês</v>
      </c>
      <c r="L389" t="str">
        <f>VLOOKUP(G389,'METRICS MDNA'!A:C,3,0)</f>
        <v>CUSTOS DOS PRODUTOS VENDIDOS</v>
      </c>
      <c r="M389" s="506"/>
    </row>
    <row r="390" spans="1:13">
      <c r="A390" s="804">
        <v>46097</v>
      </c>
      <c r="D390" t="s">
        <v>1630</v>
      </c>
      <c r="E390" t="s">
        <v>1648</v>
      </c>
      <c r="G390" t="s">
        <v>1197</v>
      </c>
      <c r="H390" s="388">
        <v>-828.85</v>
      </c>
      <c r="I390" t="str">
        <f t="shared" si="97"/>
        <v>março 2026</v>
      </c>
      <c r="J390">
        <f t="shared" si="98"/>
        <v>2026</v>
      </c>
      <c r="K390" t="str">
        <f>VLOOKUP(G390,'METRICS MDNA'!$A$2:$B$1048576,2,0)</f>
        <v>Compra Mês</v>
      </c>
      <c r="L390" t="str">
        <f>VLOOKUP(G390,'METRICS MDNA'!A:C,3,0)</f>
        <v>CUSTOS DOS PRODUTOS VENDIDOS</v>
      </c>
      <c r="M390" s="506"/>
    </row>
    <row r="391" spans="1:13">
      <c r="A391" s="804">
        <v>46097</v>
      </c>
      <c r="D391" t="s">
        <v>1630</v>
      </c>
      <c r="E391" t="s">
        <v>1495</v>
      </c>
      <c r="G391" t="s">
        <v>1190</v>
      </c>
      <c r="H391" s="388">
        <v>-195.4</v>
      </c>
      <c r="I391" t="str">
        <f t="shared" si="97"/>
        <v>março 2026</v>
      </c>
      <c r="J391">
        <f t="shared" si="98"/>
        <v>2026</v>
      </c>
      <c r="K391" t="str">
        <f>VLOOKUP(G391,'METRICS MDNA'!$A$2:$B$1048576,2,0)</f>
        <v>Compra Mês</v>
      </c>
      <c r="L391" t="str">
        <f>VLOOKUP(G391,'METRICS MDNA'!A:C,3,0)</f>
        <v>CUSTOS DOS PRODUTOS VENDIDOS</v>
      </c>
      <c r="M391" s="506"/>
    </row>
    <row r="392" spans="1:13">
      <c r="A392" s="804">
        <v>46097</v>
      </c>
      <c r="D392" t="s">
        <v>1630</v>
      </c>
      <c r="E392" t="s">
        <v>1748</v>
      </c>
      <c r="G392" t="s">
        <v>1183</v>
      </c>
      <c r="H392" s="388">
        <v>-1354.44</v>
      </c>
      <c r="I392" t="str">
        <f t="shared" si="97"/>
        <v>março 2026</v>
      </c>
      <c r="J392">
        <f t="shared" si="98"/>
        <v>2026</v>
      </c>
      <c r="K392" t="str">
        <f>VLOOKUP(G392,'METRICS MDNA'!$A$2:$B$1048576,2,0)</f>
        <v>Compra Mês</v>
      </c>
      <c r="L392" t="str">
        <f>VLOOKUP(G392,'METRICS MDNA'!A:C,3,0)</f>
        <v>CUSTOS DOS PRODUTOS VENDIDOS</v>
      </c>
      <c r="M392" s="506"/>
    </row>
    <row r="393" spans="1:13">
      <c r="A393" s="804">
        <v>46097</v>
      </c>
      <c r="D393" t="s">
        <v>1630</v>
      </c>
      <c r="E393" t="s">
        <v>1690</v>
      </c>
      <c r="G393" t="s">
        <v>1183</v>
      </c>
      <c r="H393" s="388">
        <v>-375.46</v>
      </c>
      <c r="I393" t="str">
        <f t="shared" si="97"/>
        <v>março 2026</v>
      </c>
      <c r="J393">
        <f t="shared" si="98"/>
        <v>2026</v>
      </c>
      <c r="K393" t="str">
        <f>VLOOKUP(G393,'METRICS MDNA'!$A$2:$B$1048576,2,0)</f>
        <v>Compra Mês</v>
      </c>
      <c r="L393" t="str">
        <f>VLOOKUP(G393,'METRICS MDNA'!A:C,3,0)</f>
        <v>CUSTOS DOS PRODUTOS VENDIDOS</v>
      </c>
      <c r="M393" s="506"/>
    </row>
    <row r="394" spans="1:13">
      <c r="A394" s="804">
        <v>46097</v>
      </c>
      <c r="D394" t="s">
        <v>1630</v>
      </c>
      <c r="E394" t="s">
        <v>694</v>
      </c>
      <c r="G394" t="s">
        <v>1382</v>
      </c>
      <c r="H394" s="388">
        <v>-1205.5</v>
      </c>
      <c r="I394" t="str">
        <f t="shared" si="97"/>
        <v>março 2026</v>
      </c>
      <c r="J394">
        <f t="shared" si="98"/>
        <v>2026</v>
      </c>
      <c r="K394" t="str">
        <f>VLOOKUP(G394,'METRICS MDNA'!$A$2:$B$1048576,2,0)</f>
        <v>Compra Mês</v>
      </c>
      <c r="L394" t="str">
        <f>VLOOKUP(G394,'METRICS MDNA'!A:C,3,0)</f>
        <v>CUSTOS DOS PRODUTOS VENDIDOS</v>
      </c>
      <c r="M394" s="506"/>
    </row>
    <row r="395" spans="1:13">
      <c r="A395" s="804">
        <v>46097</v>
      </c>
      <c r="D395" t="s">
        <v>1171</v>
      </c>
      <c r="E395" t="s">
        <v>1642</v>
      </c>
      <c r="G395" t="s">
        <v>1190</v>
      </c>
      <c r="H395" s="388">
        <v>-317.5</v>
      </c>
      <c r="I395" t="str">
        <f t="shared" si="97"/>
        <v>março 2026</v>
      </c>
      <c r="J395">
        <f t="shared" si="98"/>
        <v>2026</v>
      </c>
      <c r="K395" t="str">
        <f>VLOOKUP(G395,'METRICS MDNA'!$A$2:$B$1048576,2,0)</f>
        <v>Compra Mês</v>
      </c>
      <c r="L395" t="str">
        <f>VLOOKUP(G395,'METRICS MDNA'!A:C,3,0)</f>
        <v>CUSTOS DOS PRODUTOS VENDIDOS</v>
      </c>
      <c r="M395" s="506"/>
    </row>
    <row r="396" spans="1:13">
      <c r="A396" s="804">
        <v>46097</v>
      </c>
      <c r="D396" t="s">
        <v>1171</v>
      </c>
      <c r="E396" t="s">
        <v>1642</v>
      </c>
      <c r="G396" t="s">
        <v>1190</v>
      </c>
      <c r="H396" s="388">
        <v>-1390.75</v>
      </c>
      <c r="I396" t="str">
        <f t="shared" si="97"/>
        <v>março 2026</v>
      </c>
      <c r="J396">
        <f t="shared" si="98"/>
        <v>2026</v>
      </c>
      <c r="K396" t="str">
        <f>VLOOKUP(G396,'METRICS MDNA'!$A$2:$B$1048576,2,0)</f>
        <v>Compra Mês</v>
      </c>
      <c r="L396" t="str">
        <f>VLOOKUP(G396,'METRICS MDNA'!A:C,3,0)</f>
        <v>CUSTOS DOS PRODUTOS VENDIDOS</v>
      </c>
      <c r="M396" s="506"/>
    </row>
    <row r="397" spans="1:13">
      <c r="A397" s="804">
        <v>46097</v>
      </c>
      <c r="D397" t="s">
        <v>1171</v>
      </c>
      <c r="E397" t="s">
        <v>1642</v>
      </c>
      <c r="G397" t="s">
        <v>1190</v>
      </c>
      <c r="H397" s="388">
        <v>-1390.75</v>
      </c>
      <c r="I397" t="str">
        <f t="shared" si="97"/>
        <v>março 2026</v>
      </c>
      <c r="J397">
        <f t="shared" si="98"/>
        <v>2026</v>
      </c>
      <c r="K397" t="str">
        <f>VLOOKUP(G397,'METRICS MDNA'!$A$2:$B$1048576,2,0)</f>
        <v>Compra Mês</v>
      </c>
      <c r="L397" t="str">
        <f>VLOOKUP(G397,'METRICS MDNA'!A:C,3,0)</f>
        <v>CUSTOS DOS PRODUTOS VENDIDOS</v>
      </c>
      <c r="M397" s="506"/>
    </row>
    <row r="398" spans="1:13">
      <c r="A398" s="804">
        <v>46097</v>
      </c>
      <c r="D398" t="s">
        <v>1630</v>
      </c>
      <c r="E398" t="s">
        <v>1628</v>
      </c>
      <c r="G398" t="s">
        <v>1197</v>
      </c>
      <c r="H398" s="388">
        <v>-2992.68</v>
      </c>
      <c r="I398" t="str">
        <f t="shared" si="97"/>
        <v>março 2026</v>
      </c>
      <c r="J398">
        <f t="shared" si="98"/>
        <v>2026</v>
      </c>
      <c r="K398" t="str">
        <f>VLOOKUP(G398,'METRICS MDNA'!$A$2:$B$1048576,2,0)</f>
        <v>Compra Mês</v>
      </c>
      <c r="L398" t="str">
        <f>VLOOKUP(G398,'METRICS MDNA'!A:C,3,0)</f>
        <v>CUSTOS DOS PRODUTOS VENDIDOS</v>
      </c>
      <c r="M398" s="506"/>
    </row>
    <row r="399" spans="1:13">
      <c r="A399" s="804">
        <v>46098</v>
      </c>
      <c r="D399" t="s">
        <v>1630</v>
      </c>
      <c r="E399" t="s">
        <v>1655</v>
      </c>
      <c r="G399" t="s">
        <v>1204</v>
      </c>
      <c r="H399" s="388">
        <v>-975.25</v>
      </c>
      <c r="I399" t="str">
        <f t="shared" si="97"/>
        <v>março 2026</v>
      </c>
      <c r="J399">
        <f t="shared" si="98"/>
        <v>2026</v>
      </c>
      <c r="K399" t="str">
        <f>VLOOKUP(G399,'METRICS MDNA'!$A$2:$B$1048576,2,0)</f>
        <v>Compra Mês</v>
      </c>
      <c r="L399" t="str">
        <f>VLOOKUP(G399,'METRICS MDNA'!A:C,3,0)</f>
        <v>CUSTOS DOS PRODUTOS VENDIDOS</v>
      </c>
      <c r="M399" s="506"/>
    </row>
    <row r="400" spans="1:13">
      <c r="A400" s="804">
        <v>46098</v>
      </c>
      <c r="D400" t="s">
        <v>1638</v>
      </c>
      <c r="E400" t="s">
        <v>1761</v>
      </c>
      <c r="G400" t="s">
        <v>1204</v>
      </c>
      <c r="H400" s="388">
        <v>-696.75</v>
      </c>
      <c r="I400" t="str">
        <f t="shared" si="97"/>
        <v>março 2026</v>
      </c>
      <c r="J400">
        <f t="shared" si="98"/>
        <v>2026</v>
      </c>
      <c r="K400" t="str">
        <f>VLOOKUP(G400,'METRICS MDNA'!$A$2:$B$1048576,2,0)</f>
        <v>Compra Mês</v>
      </c>
      <c r="L400" t="str">
        <f>VLOOKUP(G400,'METRICS MDNA'!A:C,3,0)</f>
        <v>CUSTOS DOS PRODUTOS VENDIDOS</v>
      </c>
      <c r="M400" s="506"/>
    </row>
    <row r="401" spans="1:13">
      <c r="A401" s="804">
        <v>46098</v>
      </c>
      <c r="D401" t="s">
        <v>1630</v>
      </c>
      <c r="E401" t="s">
        <v>1488</v>
      </c>
      <c r="G401" t="s">
        <v>1190</v>
      </c>
      <c r="H401" s="388">
        <v>-1465.53</v>
      </c>
      <c r="I401" t="str">
        <f t="shared" si="97"/>
        <v>março 2026</v>
      </c>
      <c r="J401">
        <f t="shared" si="98"/>
        <v>2026</v>
      </c>
      <c r="K401" t="str">
        <f>VLOOKUP(G401,'METRICS MDNA'!$A$2:$B$1048576,2,0)</f>
        <v>Compra Mês</v>
      </c>
      <c r="L401" t="str">
        <f>VLOOKUP(G401,'METRICS MDNA'!A:C,3,0)</f>
        <v>CUSTOS DOS PRODUTOS VENDIDOS</v>
      </c>
      <c r="M401" s="506"/>
    </row>
    <row r="402" spans="1:13">
      <c r="A402" s="804">
        <v>46098</v>
      </c>
      <c r="D402" t="s">
        <v>1630</v>
      </c>
      <c r="E402" t="s">
        <v>694</v>
      </c>
      <c r="G402" t="s">
        <v>633</v>
      </c>
      <c r="H402" s="388">
        <v>-328.8</v>
      </c>
      <c r="I402" t="str">
        <f t="shared" si="97"/>
        <v>março 2026</v>
      </c>
      <c r="J402">
        <f t="shared" si="98"/>
        <v>2026</v>
      </c>
      <c r="K402" t="str">
        <f>VLOOKUP(G402,'METRICS MDNA'!$A$2:$B$1048576,2,0)</f>
        <v>Compra Mês</v>
      </c>
      <c r="L402" t="str">
        <f>VLOOKUP(G402,'METRICS MDNA'!A:C,3,0)</f>
        <v>CUSTOS DOS PRODUTOS VENDIDOS</v>
      </c>
      <c r="M402" s="506"/>
    </row>
    <row r="403" spans="1:13">
      <c r="A403" s="804">
        <v>46098</v>
      </c>
      <c r="D403" t="s">
        <v>1171</v>
      </c>
      <c r="E403" t="s">
        <v>1611</v>
      </c>
      <c r="G403" t="s">
        <v>625</v>
      </c>
      <c r="H403" s="388">
        <v>-192</v>
      </c>
      <c r="I403" t="str">
        <f t="shared" si="97"/>
        <v>março 2026</v>
      </c>
      <c r="J403">
        <f t="shared" si="98"/>
        <v>2026</v>
      </c>
      <c r="K403" t="str">
        <f>VLOOKUP(G403,'METRICS MDNA'!$A$2:$B$1048576,2,0)</f>
        <v>Compra Mês</v>
      </c>
      <c r="L403" t="str">
        <f>VLOOKUP(G403,'METRICS MDNA'!A:C,3,0)</f>
        <v>CUSTOS DOS PRODUTOS VENDIDOS</v>
      </c>
      <c r="M403" s="506"/>
    </row>
    <row r="404" spans="1:13">
      <c r="A404" s="804">
        <v>46099</v>
      </c>
      <c r="D404" t="s">
        <v>1773</v>
      </c>
      <c r="E404" t="s">
        <v>1771</v>
      </c>
      <c r="G404" t="s">
        <v>1204</v>
      </c>
      <c r="H404" s="388">
        <v>-849.36</v>
      </c>
      <c r="I404" t="str">
        <f t="shared" si="97"/>
        <v>março 2026</v>
      </c>
      <c r="J404">
        <f t="shared" si="98"/>
        <v>2026</v>
      </c>
      <c r="K404" t="str">
        <f>VLOOKUP(G404,'METRICS MDNA'!$A$2:$B$1048576,2,0)</f>
        <v>Compra Mês</v>
      </c>
      <c r="L404" t="str">
        <f>VLOOKUP(G404,'METRICS MDNA'!A:C,3,0)</f>
        <v>CUSTOS DOS PRODUTOS VENDIDOS</v>
      </c>
      <c r="M404" s="506"/>
    </row>
    <row r="405" spans="1:13">
      <c r="A405" s="804">
        <v>46099</v>
      </c>
      <c r="D405" t="s">
        <v>1630</v>
      </c>
      <c r="E405" t="s">
        <v>1493</v>
      </c>
      <c r="G405" t="s">
        <v>1244</v>
      </c>
      <c r="H405" s="388">
        <v>-349.75</v>
      </c>
      <c r="I405" t="str">
        <f t="shared" si="97"/>
        <v>março 2026</v>
      </c>
      <c r="J405">
        <f t="shared" si="98"/>
        <v>2026</v>
      </c>
      <c r="K405" t="str">
        <f>VLOOKUP(G405,'METRICS MDNA'!$A$2:$B$1048576,2,0)</f>
        <v>Compra Mês</v>
      </c>
      <c r="L405" t="str">
        <f>VLOOKUP(G405,'METRICS MDNA'!A:C,3,0)</f>
        <v>CUSTOS DOS PRODUTOS VENDIDOS</v>
      </c>
      <c r="M405" s="506"/>
    </row>
    <row r="406" spans="1:13">
      <c r="A406" s="804">
        <v>46099</v>
      </c>
      <c r="D406" t="s">
        <v>1630</v>
      </c>
      <c r="E406" t="s">
        <v>1493</v>
      </c>
      <c r="G406" t="s">
        <v>1244</v>
      </c>
      <c r="H406" s="388">
        <v>-349.75</v>
      </c>
      <c r="I406" t="str">
        <f t="shared" si="97"/>
        <v>março 2026</v>
      </c>
      <c r="J406">
        <f t="shared" si="98"/>
        <v>2026</v>
      </c>
      <c r="K406" t="str">
        <f>VLOOKUP(G406,'METRICS MDNA'!$A$2:$B$1048576,2,0)</f>
        <v>Compra Mês</v>
      </c>
      <c r="L406" t="str">
        <f>VLOOKUP(G406,'METRICS MDNA'!A:C,3,0)</f>
        <v>CUSTOS DOS PRODUTOS VENDIDOS</v>
      </c>
      <c r="M406" s="506"/>
    </row>
    <row r="407" spans="1:13">
      <c r="A407" s="804">
        <v>46099</v>
      </c>
      <c r="D407" t="s">
        <v>1171</v>
      </c>
      <c r="E407" t="s">
        <v>1642</v>
      </c>
      <c r="G407" t="s">
        <v>1183</v>
      </c>
      <c r="H407" s="388">
        <v>-1065.5</v>
      </c>
      <c r="I407" t="str">
        <f t="shared" si="97"/>
        <v>março 2026</v>
      </c>
      <c r="J407">
        <f t="shared" si="98"/>
        <v>2026</v>
      </c>
      <c r="K407" t="str">
        <f>VLOOKUP(G407,'METRICS MDNA'!$A$2:$B$1048576,2,0)</f>
        <v>Compra Mês</v>
      </c>
      <c r="L407" t="str">
        <f>VLOOKUP(G407,'METRICS MDNA'!A:C,3,0)</f>
        <v>CUSTOS DOS PRODUTOS VENDIDOS</v>
      </c>
      <c r="M407" s="506"/>
    </row>
    <row r="408" spans="1:13">
      <c r="A408" s="804">
        <v>46099</v>
      </c>
      <c r="D408" t="s">
        <v>1171</v>
      </c>
      <c r="E408" t="s">
        <v>1642</v>
      </c>
      <c r="G408" t="s">
        <v>1183</v>
      </c>
      <c r="H408" s="388">
        <v>-1065.5</v>
      </c>
      <c r="I408" t="str">
        <f t="shared" si="97"/>
        <v>março 2026</v>
      </c>
      <c r="J408">
        <f t="shared" si="98"/>
        <v>2026</v>
      </c>
      <c r="K408" t="str">
        <f>VLOOKUP(G408,'METRICS MDNA'!$A$2:$B$1048576,2,0)</f>
        <v>Compra Mês</v>
      </c>
      <c r="L408" t="str">
        <f>VLOOKUP(G408,'METRICS MDNA'!A:C,3,0)</f>
        <v>CUSTOS DOS PRODUTOS VENDIDOS</v>
      </c>
      <c r="M408" s="506"/>
    </row>
    <row r="409" spans="1:13">
      <c r="A409" s="804">
        <v>46084</v>
      </c>
      <c r="D409" t="s">
        <v>2421</v>
      </c>
      <c r="E409" t="s">
        <v>1665</v>
      </c>
      <c r="G409" t="s">
        <v>1157</v>
      </c>
      <c r="H409" s="388">
        <v>-91.46</v>
      </c>
      <c r="I409" t="str">
        <f>TEXT(A409, "mmmm aaaa")</f>
        <v>março 2026</v>
      </c>
      <c r="J409">
        <f>YEAR(A409)</f>
        <v>2026</v>
      </c>
      <c r="K409" t="str">
        <f>VLOOKUP(G409,'METRICS MDNA'!$A$2:$B$1048576,2,0)</f>
        <v>Material de Higiene/ Descartaveis</v>
      </c>
      <c r="L409" t="str">
        <f>VLOOKUP(G409,'METRICS MDNA'!A:C,3,0)</f>
        <v>OPERAÇÃO</v>
      </c>
      <c r="M409" s="506"/>
    </row>
    <row r="410" spans="1:13">
      <c r="A410" s="804">
        <v>46084</v>
      </c>
      <c r="D410" t="s">
        <v>2422</v>
      </c>
      <c r="E410" t="s">
        <v>1665</v>
      </c>
      <c r="G410" t="s">
        <v>1157</v>
      </c>
      <c r="H410" s="388">
        <v>-55.36</v>
      </c>
      <c r="I410" t="str">
        <f>TEXT(A410, "mmmm aaaa")</f>
        <v>março 2026</v>
      </c>
      <c r="J410">
        <f>YEAR(A410)</f>
        <v>2026</v>
      </c>
      <c r="K410" t="str">
        <f>VLOOKUP(G410,'METRICS MDNA'!$A$2:$B$1048576,2,0)</f>
        <v>Material de Higiene/ Descartaveis</v>
      </c>
      <c r="L410" t="str">
        <f>VLOOKUP(G410,'METRICS MDNA'!A:C,3,0)</f>
        <v>OPERAÇÃO</v>
      </c>
      <c r="M410" s="506"/>
    </row>
    <row r="411" spans="1:13">
      <c r="A411" s="804">
        <v>46084</v>
      </c>
      <c r="D411" t="s">
        <v>2423</v>
      </c>
      <c r="E411" t="s">
        <v>1665</v>
      </c>
      <c r="G411" t="s">
        <v>1157</v>
      </c>
      <c r="H411" s="388">
        <v>-39.14</v>
      </c>
      <c r="I411" t="str">
        <f>TEXT(A411, "mmmm aaaa")</f>
        <v>março 2026</v>
      </c>
      <c r="J411">
        <f>YEAR(A411)</f>
        <v>2026</v>
      </c>
      <c r="K411" t="str">
        <f>VLOOKUP(G411,'METRICS MDNA'!$A$2:$B$1048576,2,0)</f>
        <v>Material de Higiene/ Descartaveis</v>
      </c>
      <c r="L411" t="str">
        <f>VLOOKUP(G411,'METRICS MDNA'!A:C,3,0)</f>
        <v>OPERAÇÃO</v>
      </c>
      <c r="M411" s="506"/>
    </row>
    <row r="412" spans="1:13">
      <c r="A412" s="804">
        <v>46084</v>
      </c>
      <c r="D412" t="s">
        <v>1303</v>
      </c>
      <c r="E412" t="s">
        <v>1665</v>
      </c>
      <c r="G412" t="s">
        <v>1157</v>
      </c>
      <c r="H412" s="388">
        <v>-29.64</v>
      </c>
      <c r="I412" t="str">
        <f>TEXT(A412, "mmmm aaaa")</f>
        <v>março 2026</v>
      </c>
      <c r="J412">
        <f>YEAR(A412)</f>
        <v>2026</v>
      </c>
      <c r="K412" t="str">
        <f>VLOOKUP(G412,'METRICS MDNA'!$A$2:$B$1048576,2,0)</f>
        <v>Material de Higiene/ Descartaveis</v>
      </c>
      <c r="L412" t="str">
        <f>VLOOKUP(G412,'METRICS MDNA'!A:C,3,0)</f>
        <v>OPERAÇÃO</v>
      </c>
      <c r="M412" s="506"/>
    </row>
    <row r="413" spans="1:13">
      <c r="A413" s="804">
        <v>46084</v>
      </c>
      <c r="D413" t="s">
        <v>2430</v>
      </c>
      <c r="E413" t="s">
        <v>1665</v>
      </c>
      <c r="G413" t="s">
        <v>1157</v>
      </c>
      <c r="H413" s="388">
        <v>-28.4</v>
      </c>
      <c r="I413" t="str">
        <f>TEXT(A413, "mmmm aaaa")</f>
        <v>março 2026</v>
      </c>
      <c r="J413">
        <f>YEAR(A413)</f>
        <v>2026</v>
      </c>
      <c r="K413" t="str">
        <f>VLOOKUP(G413,'METRICS MDNA'!$A$2:$B$1048576,2,0)</f>
        <v>Material de Higiene/ Descartaveis</v>
      </c>
      <c r="L413" t="str">
        <f>VLOOKUP(G413,'METRICS MDNA'!A:C,3,0)</f>
        <v>OPERAÇÃO</v>
      </c>
      <c r="M413" s="506"/>
    </row>
    <row r="414" spans="1:13">
      <c r="A414" s="804">
        <v>46099</v>
      </c>
      <c r="D414" t="s">
        <v>1140</v>
      </c>
      <c r="E414" t="s">
        <v>1636</v>
      </c>
      <c r="G414" t="s">
        <v>1157</v>
      </c>
      <c r="H414" s="388">
        <v>-26.1</v>
      </c>
      <c r="I414" t="str">
        <f t="shared" ref="I414:I416" si="116">TEXT(A414, "mmmm aaaa")</f>
        <v>março 2026</v>
      </c>
      <c r="J414">
        <f t="shared" ref="J414:J416" si="117">YEAR(A414)</f>
        <v>2026</v>
      </c>
      <c r="K414" t="str">
        <f>VLOOKUP(G414,'METRICS MDNA'!$A$2:$B$1048576,2,0)</f>
        <v>Material de Higiene/ Descartaveis</v>
      </c>
      <c r="L414" t="str">
        <f>VLOOKUP(G414,'METRICS MDNA'!A:C,3,0)</f>
        <v>OPERAÇÃO</v>
      </c>
      <c r="M414" s="506"/>
    </row>
    <row r="415" spans="1:13">
      <c r="A415" s="804">
        <v>46099</v>
      </c>
      <c r="D415" t="s">
        <v>1227</v>
      </c>
      <c r="E415" t="s">
        <v>1636</v>
      </c>
      <c r="G415" t="s">
        <v>1157</v>
      </c>
      <c r="H415" s="388">
        <v>-408</v>
      </c>
      <c r="I415" t="str">
        <f t="shared" si="116"/>
        <v>março 2026</v>
      </c>
      <c r="J415">
        <f t="shared" si="117"/>
        <v>2026</v>
      </c>
      <c r="K415" t="str">
        <f>VLOOKUP(G415,'METRICS MDNA'!$A$2:$B$1048576,2,0)</f>
        <v>Material de Higiene/ Descartaveis</v>
      </c>
      <c r="L415" t="str">
        <f>VLOOKUP(G415,'METRICS MDNA'!A:C,3,0)</f>
        <v>OPERAÇÃO</v>
      </c>
      <c r="M415" s="506"/>
    </row>
    <row r="416" spans="1:13">
      <c r="A416" s="804">
        <v>46099</v>
      </c>
      <c r="D416" t="s">
        <v>2417</v>
      </c>
      <c r="E416" t="s">
        <v>1636</v>
      </c>
      <c r="G416" t="s">
        <v>1157</v>
      </c>
      <c r="H416" s="388">
        <v>-281.64</v>
      </c>
      <c r="I416" t="str">
        <f t="shared" si="116"/>
        <v>março 2026</v>
      </c>
      <c r="J416">
        <f t="shared" si="117"/>
        <v>2026</v>
      </c>
      <c r="K416" t="str">
        <f>VLOOKUP(G416,'METRICS MDNA'!$A$2:$B$1048576,2,0)</f>
        <v>Material de Higiene/ Descartaveis</v>
      </c>
      <c r="L416" t="str">
        <f>VLOOKUP(G416,'METRICS MDNA'!A:C,3,0)</f>
        <v>OPERAÇÃO</v>
      </c>
      <c r="M416" s="506"/>
    </row>
    <row r="417" spans="1:16">
      <c r="A417" s="804">
        <v>46099</v>
      </c>
      <c r="D417" t="s">
        <v>1638</v>
      </c>
      <c r="E417" t="s">
        <v>686</v>
      </c>
      <c r="G417" t="s">
        <v>1224</v>
      </c>
      <c r="H417" s="388">
        <v>-359.46</v>
      </c>
      <c r="I417" t="str">
        <f t="shared" si="97"/>
        <v>março 2026</v>
      </c>
      <c r="J417">
        <f t="shared" si="98"/>
        <v>2026</v>
      </c>
      <c r="K417" t="str">
        <f>VLOOKUP(G417,'METRICS MDNA'!$A$2:$B$1048576,2,0)</f>
        <v>Compra Mês</v>
      </c>
      <c r="L417" t="str">
        <f>VLOOKUP(G417,'METRICS MDNA'!A:C,3,0)</f>
        <v>CUSTOS DOS PRODUTOS VENDIDOS</v>
      </c>
      <c r="M417" s="506"/>
    </row>
    <row r="418" spans="1:16">
      <c r="A418" s="804">
        <v>46100</v>
      </c>
      <c r="D418" t="s">
        <v>1630</v>
      </c>
      <c r="E418" t="s">
        <v>1628</v>
      </c>
      <c r="G418" t="s">
        <v>1197</v>
      </c>
      <c r="H418" s="388">
        <v>-676.04</v>
      </c>
      <c r="I418" t="str">
        <f t="shared" si="97"/>
        <v>março 2026</v>
      </c>
      <c r="J418">
        <f t="shared" si="98"/>
        <v>2026</v>
      </c>
      <c r="K418" t="str">
        <f>VLOOKUP(G418,'METRICS MDNA'!$A$2:$B$1048576,2,0)</f>
        <v>Compra Mês</v>
      </c>
      <c r="L418" t="str">
        <f>VLOOKUP(G418,'METRICS MDNA'!A:C,3,0)</f>
        <v>CUSTOS DOS PRODUTOS VENDIDOS</v>
      </c>
      <c r="M418" s="506"/>
    </row>
    <row r="419" spans="1:16">
      <c r="A419" s="804">
        <v>46100</v>
      </c>
      <c r="D419" t="s">
        <v>1171</v>
      </c>
      <c r="E419" t="s">
        <v>1784</v>
      </c>
      <c r="G419" t="s">
        <v>1190</v>
      </c>
      <c r="H419" s="388">
        <v>-2885</v>
      </c>
      <c r="I419" t="str">
        <f t="shared" si="97"/>
        <v>março 2026</v>
      </c>
      <c r="J419">
        <f t="shared" si="98"/>
        <v>2026</v>
      </c>
      <c r="K419" t="str">
        <f>VLOOKUP(G419,'METRICS MDNA'!$A$2:$B$1048576,2,0)</f>
        <v>Compra Mês</v>
      </c>
      <c r="L419" t="str">
        <f>VLOOKUP(G419,'METRICS MDNA'!A:C,3,0)</f>
        <v>CUSTOS DOS PRODUTOS VENDIDOS</v>
      </c>
      <c r="M419" s="506"/>
    </row>
    <row r="420" spans="1:16">
      <c r="A420" s="804">
        <v>46100</v>
      </c>
      <c r="B420" s="982"/>
      <c r="C420" s="982"/>
      <c r="D420" t="s">
        <v>2404</v>
      </c>
      <c r="E420" t="s">
        <v>1665</v>
      </c>
      <c r="F420" s="982"/>
      <c r="G420" t="s">
        <v>1157</v>
      </c>
      <c r="H420" s="388">
        <v>-46.59</v>
      </c>
      <c r="I420" t="str">
        <f t="shared" si="97"/>
        <v>março 2026</v>
      </c>
      <c r="J420">
        <f t="shared" si="98"/>
        <v>2026</v>
      </c>
      <c r="K420" t="str">
        <f>VLOOKUP(G420,'METRICS MDNA'!$A$2:$B$1048576,2,0)</f>
        <v>Material de Higiene/ Descartaveis</v>
      </c>
      <c r="L420" t="str">
        <f>VLOOKUP(G420,'METRICS MDNA'!A:C,3,0)</f>
        <v>OPERAÇÃO</v>
      </c>
      <c r="M420" s="983"/>
    </row>
    <row r="421" spans="1:16">
      <c r="A421" s="804">
        <v>46100</v>
      </c>
      <c r="B421" s="982"/>
      <c r="C421" s="982"/>
      <c r="D421" t="s">
        <v>2405</v>
      </c>
      <c r="E421" t="s">
        <v>1665</v>
      </c>
      <c r="F421" s="982"/>
      <c r="G421" t="s">
        <v>1157</v>
      </c>
      <c r="H421" s="388">
        <v>-7.52</v>
      </c>
      <c r="I421" t="str">
        <f t="shared" ref="I421:I425" si="118">TEXT(A421, "mmmm aaaa")</f>
        <v>março 2026</v>
      </c>
      <c r="J421">
        <f t="shared" ref="J421:J425" si="119">YEAR(A421)</f>
        <v>2026</v>
      </c>
      <c r="K421" t="str">
        <f>VLOOKUP(G421,'METRICS MDNA'!$A$2:$B$1048576,2,0)</f>
        <v>Material de Higiene/ Descartaveis</v>
      </c>
      <c r="L421" t="str">
        <f>VLOOKUP(G421,'METRICS MDNA'!A:C,3,0)</f>
        <v>OPERAÇÃO</v>
      </c>
      <c r="M421" s="983"/>
    </row>
    <row r="422" spans="1:16">
      <c r="A422" s="804">
        <v>46100</v>
      </c>
      <c r="B422" s="982"/>
      <c r="C422" s="982"/>
      <c r="D422" t="s">
        <v>1293</v>
      </c>
      <c r="E422" t="s">
        <v>1665</v>
      </c>
      <c r="F422" s="982"/>
      <c r="G422" t="s">
        <v>1157</v>
      </c>
      <c r="H422" s="388">
        <v>-47.88</v>
      </c>
      <c r="I422" t="str">
        <f t="shared" si="118"/>
        <v>março 2026</v>
      </c>
      <c r="J422">
        <f t="shared" si="119"/>
        <v>2026</v>
      </c>
      <c r="K422" t="str">
        <f>VLOOKUP(G422,'METRICS MDNA'!$A$2:$B$1048576,2,0)</f>
        <v>Material de Higiene/ Descartaveis</v>
      </c>
      <c r="L422" t="str">
        <f>VLOOKUP(G422,'METRICS MDNA'!A:C,3,0)</f>
        <v>OPERAÇÃO</v>
      </c>
      <c r="M422" s="983"/>
    </row>
    <row r="423" spans="1:16">
      <c r="A423" s="804">
        <v>46100</v>
      </c>
      <c r="B423" s="982"/>
      <c r="C423" s="982"/>
      <c r="D423" t="s">
        <v>1143</v>
      </c>
      <c r="E423" s="517" t="s">
        <v>1665</v>
      </c>
      <c r="F423" s="982"/>
      <c r="G423" t="s">
        <v>1157</v>
      </c>
      <c r="H423" s="388">
        <v>-24.05</v>
      </c>
      <c r="I423" t="str">
        <f t="shared" si="118"/>
        <v>março 2026</v>
      </c>
      <c r="J423">
        <f t="shared" si="119"/>
        <v>2026</v>
      </c>
      <c r="K423" t="str">
        <f>VLOOKUP(G423,'METRICS MDNA'!$A$2:$B$1048576,2,0)</f>
        <v>Material de Higiene/ Descartaveis</v>
      </c>
      <c r="L423" t="str">
        <f>VLOOKUP(G423,'METRICS MDNA'!A:C,3,0)</f>
        <v>OPERAÇÃO</v>
      </c>
      <c r="M423" s="983"/>
    </row>
    <row r="424" spans="1:16">
      <c r="A424" s="804">
        <v>46100</v>
      </c>
      <c r="B424" s="982"/>
      <c r="C424" s="982"/>
      <c r="D424" t="s">
        <v>2406</v>
      </c>
      <c r="E424" t="s">
        <v>1665</v>
      </c>
      <c r="F424" s="982"/>
      <c r="G424" t="s">
        <v>1157</v>
      </c>
      <c r="H424" s="388">
        <v>-21.2</v>
      </c>
      <c r="I424" t="str">
        <f t="shared" si="118"/>
        <v>março 2026</v>
      </c>
      <c r="J424">
        <f t="shared" si="119"/>
        <v>2026</v>
      </c>
      <c r="K424" t="str">
        <f>VLOOKUP(G424,'METRICS MDNA'!$A$2:$B$1048576,2,0)</f>
        <v>Material de Higiene/ Descartaveis</v>
      </c>
      <c r="L424" t="str">
        <f>VLOOKUP(G424,'METRICS MDNA'!A:C,3,0)</f>
        <v>OPERAÇÃO</v>
      </c>
      <c r="M424" s="983"/>
    </row>
    <row r="425" spans="1:16">
      <c r="A425" s="804">
        <v>46100</v>
      </c>
      <c r="B425" s="982"/>
      <c r="C425" s="982"/>
      <c r="D425" t="s">
        <v>1140</v>
      </c>
      <c r="E425" t="s">
        <v>1665</v>
      </c>
      <c r="F425" s="982"/>
      <c r="G425" t="s">
        <v>1157</v>
      </c>
      <c r="H425" s="388">
        <v>-68.73</v>
      </c>
      <c r="I425" t="str">
        <f t="shared" si="118"/>
        <v>março 2026</v>
      </c>
      <c r="J425">
        <f t="shared" si="119"/>
        <v>2026</v>
      </c>
      <c r="K425" t="str">
        <f>VLOOKUP(G425,'METRICS MDNA'!$A$2:$B$1048576,2,0)</f>
        <v>Material de Higiene/ Descartaveis</v>
      </c>
      <c r="L425" t="str">
        <f>VLOOKUP(G425,'METRICS MDNA'!A:C,3,0)</f>
        <v>OPERAÇÃO</v>
      </c>
      <c r="M425" s="983"/>
    </row>
    <row r="426" spans="1:16">
      <c r="A426" s="804">
        <v>46100</v>
      </c>
      <c r="B426" s="982"/>
      <c r="C426" s="982"/>
      <c r="D426" t="s">
        <v>2407</v>
      </c>
      <c r="E426" t="s">
        <v>1665</v>
      </c>
      <c r="F426" s="982"/>
      <c r="G426" t="s">
        <v>1157</v>
      </c>
      <c r="H426" s="388">
        <v>-33.82</v>
      </c>
      <c r="I426" t="str">
        <f t="shared" ref="I426:I436" si="120">TEXT(A426, "mmmm aaaa")</f>
        <v>março 2026</v>
      </c>
      <c r="J426">
        <f t="shared" ref="J426:J436" si="121">YEAR(A426)</f>
        <v>2026</v>
      </c>
      <c r="K426" t="str">
        <f>VLOOKUP(G426,'METRICS MDNA'!$A$2:$B$1048576,2,0)</f>
        <v>Material de Higiene/ Descartaveis</v>
      </c>
      <c r="L426" t="str">
        <f>VLOOKUP(G426,'METRICS MDNA'!A:C,3,0)</f>
        <v>OPERAÇÃO</v>
      </c>
      <c r="M426" s="983"/>
    </row>
    <row r="427" spans="1:16">
      <c r="A427" s="804">
        <v>46100</v>
      </c>
      <c r="B427" s="982"/>
      <c r="C427" s="982"/>
      <c r="D427" t="s">
        <v>2407</v>
      </c>
      <c r="E427" t="s">
        <v>1665</v>
      </c>
      <c r="F427" s="982"/>
      <c r="G427" t="s">
        <v>1157</v>
      </c>
      <c r="H427" s="388">
        <v>-8.67</v>
      </c>
      <c r="I427" t="str">
        <f t="shared" si="120"/>
        <v>março 2026</v>
      </c>
      <c r="J427">
        <f t="shared" si="121"/>
        <v>2026</v>
      </c>
      <c r="K427" t="str">
        <f>VLOOKUP(G427,'METRICS MDNA'!$A$2:$B$1048576,2,0)</f>
        <v>Material de Higiene/ Descartaveis</v>
      </c>
      <c r="L427" t="str">
        <f>VLOOKUP(G427,'METRICS MDNA'!A:C,3,0)</f>
        <v>OPERAÇÃO</v>
      </c>
      <c r="M427" s="983"/>
    </row>
    <row r="428" spans="1:16">
      <c r="A428" s="804">
        <v>46100</v>
      </c>
      <c r="B428" s="982"/>
      <c r="C428" s="982"/>
      <c r="D428" t="s">
        <v>1248</v>
      </c>
      <c r="E428" t="s">
        <v>1665</v>
      </c>
      <c r="F428" s="982"/>
      <c r="G428" t="s">
        <v>1157</v>
      </c>
      <c r="H428" s="388">
        <v>-13.85</v>
      </c>
      <c r="I428" t="str">
        <f t="shared" si="120"/>
        <v>março 2026</v>
      </c>
      <c r="J428">
        <f t="shared" si="121"/>
        <v>2026</v>
      </c>
      <c r="K428" t="str">
        <f>VLOOKUP(G428,'METRICS MDNA'!$A$2:$B$1048576,2,0)</f>
        <v>Material de Higiene/ Descartaveis</v>
      </c>
      <c r="L428" t="str">
        <f>VLOOKUP(G428,'METRICS MDNA'!A:C,3,0)</f>
        <v>OPERAÇÃO</v>
      </c>
      <c r="M428" s="983"/>
    </row>
    <row r="429" spans="1:16">
      <c r="A429" s="804">
        <v>46100</v>
      </c>
      <c r="B429" s="982"/>
      <c r="C429" s="982"/>
      <c r="D429" t="s">
        <v>2408</v>
      </c>
      <c r="E429" t="s">
        <v>1665</v>
      </c>
      <c r="F429" s="982"/>
      <c r="G429" t="s">
        <v>1157</v>
      </c>
      <c r="H429" s="388">
        <v>-19.73</v>
      </c>
      <c r="I429" t="str">
        <f t="shared" si="120"/>
        <v>março 2026</v>
      </c>
      <c r="J429">
        <f t="shared" si="121"/>
        <v>2026</v>
      </c>
      <c r="K429" t="str">
        <f>VLOOKUP(G429,'METRICS MDNA'!$A$2:$B$1048576,2,0)</f>
        <v>Material de Higiene/ Descartaveis</v>
      </c>
      <c r="L429" t="str">
        <f>VLOOKUP(G429,'METRICS MDNA'!A:C,3,0)</f>
        <v>OPERAÇÃO</v>
      </c>
      <c r="M429" s="983"/>
      <c r="P429" s="388"/>
    </row>
    <row r="430" spans="1:16">
      <c r="A430" s="804">
        <v>46100</v>
      </c>
      <c r="B430" s="982"/>
      <c r="C430" s="982"/>
      <c r="D430" t="s">
        <v>2409</v>
      </c>
      <c r="E430" t="s">
        <v>1665</v>
      </c>
      <c r="F430" s="982"/>
      <c r="G430" t="s">
        <v>1157</v>
      </c>
      <c r="H430" s="388">
        <v>-17.95</v>
      </c>
      <c r="I430" t="str">
        <f t="shared" si="120"/>
        <v>março 2026</v>
      </c>
      <c r="J430">
        <f t="shared" si="121"/>
        <v>2026</v>
      </c>
      <c r="K430" t="str">
        <f>VLOOKUP(G430,'METRICS MDNA'!$A$2:$B$1048576,2,0)</f>
        <v>Material de Higiene/ Descartaveis</v>
      </c>
      <c r="L430" t="str">
        <f>VLOOKUP(G430,'METRICS MDNA'!A:C,3,0)</f>
        <v>OPERAÇÃO</v>
      </c>
      <c r="M430" s="983"/>
      <c r="P430" s="337"/>
    </row>
    <row r="431" spans="1:16">
      <c r="A431" s="804">
        <v>46100</v>
      </c>
      <c r="B431" s="982"/>
      <c r="C431" s="982"/>
      <c r="D431" t="s">
        <v>1167</v>
      </c>
      <c r="E431" t="s">
        <v>1665</v>
      </c>
      <c r="F431" s="982"/>
      <c r="G431" t="s">
        <v>1157</v>
      </c>
      <c r="H431" s="388">
        <v>-22.73</v>
      </c>
      <c r="I431" t="str">
        <f t="shared" si="120"/>
        <v>março 2026</v>
      </c>
      <c r="J431">
        <f t="shared" si="121"/>
        <v>2026</v>
      </c>
      <c r="K431" t="str">
        <f>VLOOKUP(G431,'METRICS MDNA'!$A$2:$B$1048576,2,0)</f>
        <v>Material de Higiene/ Descartaveis</v>
      </c>
      <c r="L431" t="str">
        <f>VLOOKUP(G431,'METRICS MDNA'!A:C,3,0)</f>
        <v>OPERAÇÃO</v>
      </c>
      <c r="M431" s="983"/>
      <c r="P431" s="506"/>
    </row>
    <row r="432" spans="1:16">
      <c r="A432" s="804">
        <v>46100</v>
      </c>
      <c r="B432" s="982"/>
      <c r="C432" s="982"/>
      <c r="D432" t="s">
        <v>2410</v>
      </c>
      <c r="E432" t="s">
        <v>1665</v>
      </c>
      <c r="F432" s="982"/>
      <c r="G432" t="s">
        <v>1157</v>
      </c>
      <c r="H432" s="388">
        <v>-17.21</v>
      </c>
      <c r="I432" t="str">
        <f t="shared" si="120"/>
        <v>março 2026</v>
      </c>
      <c r="J432">
        <f t="shared" si="121"/>
        <v>2026</v>
      </c>
      <c r="K432" t="str">
        <f>VLOOKUP(G432,'METRICS MDNA'!$A$2:$B$1048576,2,0)</f>
        <v>Material de Higiene/ Descartaveis</v>
      </c>
      <c r="L432" t="str">
        <f>VLOOKUP(G432,'METRICS MDNA'!A:C,3,0)</f>
        <v>OPERAÇÃO</v>
      </c>
      <c r="M432" s="983"/>
    </row>
    <row r="433" spans="1:18">
      <c r="A433" s="804">
        <v>46100</v>
      </c>
      <c r="B433" s="982"/>
      <c r="C433" s="982"/>
      <c r="D433" t="s">
        <v>2411</v>
      </c>
      <c r="E433" t="s">
        <v>1665</v>
      </c>
      <c r="F433" s="982"/>
      <c r="G433" t="s">
        <v>1157</v>
      </c>
      <c r="H433" s="388">
        <v>-13.57</v>
      </c>
      <c r="I433" t="str">
        <f t="shared" si="120"/>
        <v>março 2026</v>
      </c>
      <c r="J433">
        <f t="shared" si="121"/>
        <v>2026</v>
      </c>
      <c r="K433" t="str">
        <f>VLOOKUP(G433,'METRICS MDNA'!$A$2:$B$1048576,2,0)</f>
        <v>Material de Higiene/ Descartaveis</v>
      </c>
      <c r="L433" t="str">
        <f>VLOOKUP(G433,'METRICS MDNA'!A:C,3,0)</f>
        <v>OPERAÇÃO</v>
      </c>
      <c r="M433" s="983"/>
    </row>
    <row r="434" spans="1:18">
      <c r="A434" s="804">
        <v>46100</v>
      </c>
      <c r="B434" s="982"/>
      <c r="C434" s="982"/>
      <c r="D434" t="s">
        <v>2412</v>
      </c>
      <c r="E434" t="s">
        <v>1665</v>
      </c>
      <c r="F434" s="982"/>
      <c r="G434" t="s">
        <v>1157</v>
      </c>
      <c r="H434" s="388">
        <v>-42.14</v>
      </c>
      <c r="I434" t="str">
        <f t="shared" si="120"/>
        <v>março 2026</v>
      </c>
      <c r="J434">
        <f t="shared" si="121"/>
        <v>2026</v>
      </c>
      <c r="K434" t="str">
        <f>VLOOKUP(G434,'METRICS MDNA'!$A$2:$B$1048576,2,0)</f>
        <v>Material de Higiene/ Descartaveis</v>
      </c>
      <c r="L434" t="str">
        <f>VLOOKUP(G434,'METRICS MDNA'!A:C,3,0)</f>
        <v>OPERAÇÃO</v>
      </c>
      <c r="M434" s="983"/>
    </row>
    <row r="435" spans="1:18">
      <c r="A435" s="804">
        <v>46100</v>
      </c>
      <c r="B435" s="982"/>
      <c r="C435" s="982"/>
      <c r="D435" t="s">
        <v>1245</v>
      </c>
      <c r="E435" t="s">
        <v>1665</v>
      </c>
      <c r="F435" s="982"/>
      <c r="G435" t="s">
        <v>1157</v>
      </c>
      <c r="H435" s="388">
        <v>-13.64</v>
      </c>
      <c r="I435" t="str">
        <f t="shared" si="120"/>
        <v>março 2026</v>
      </c>
      <c r="J435">
        <f t="shared" si="121"/>
        <v>2026</v>
      </c>
      <c r="K435" t="str">
        <f>VLOOKUP(G435,'METRICS MDNA'!$A$2:$B$1048576,2,0)</f>
        <v>Material de Higiene/ Descartaveis</v>
      </c>
      <c r="L435" t="str">
        <f>VLOOKUP(G435,'METRICS MDNA'!A:C,3,0)</f>
        <v>OPERAÇÃO</v>
      </c>
      <c r="M435" s="983"/>
    </row>
    <row r="436" spans="1:18">
      <c r="A436" s="804">
        <v>46100</v>
      </c>
      <c r="B436" s="982"/>
      <c r="C436" s="982"/>
      <c r="D436" t="s">
        <v>2413</v>
      </c>
      <c r="E436" t="s">
        <v>1665</v>
      </c>
      <c r="F436" s="982"/>
      <c r="G436" t="s">
        <v>1157</v>
      </c>
      <c r="H436" s="388">
        <v>-6.98</v>
      </c>
      <c r="I436" t="str">
        <f t="shared" si="120"/>
        <v>março 2026</v>
      </c>
      <c r="J436">
        <f t="shared" si="121"/>
        <v>2026</v>
      </c>
      <c r="K436" t="str">
        <f>VLOOKUP(G436,'METRICS MDNA'!$A$2:$B$1048576,2,0)</f>
        <v>Material de Higiene/ Descartaveis</v>
      </c>
      <c r="L436" t="str">
        <f>VLOOKUP(G436,'METRICS MDNA'!A:C,3,0)</f>
        <v>OPERAÇÃO</v>
      </c>
      <c r="M436" s="983"/>
    </row>
    <row r="437" spans="1:18">
      <c r="A437" s="804">
        <v>46097</v>
      </c>
      <c r="B437" s="982"/>
      <c r="C437" s="982"/>
      <c r="D437" t="s">
        <v>1245</v>
      </c>
      <c r="E437" t="s">
        <v>1665</v>
      </c>
      <c r="F437" s="982"/>
      <c r="G437" t="s">
        <v>1157</v>
      </c>
      <c r="H437" s="388">
        <v>-13.64</v>
      </c>
      <c r="I437" t="str">
        <f t="shared" ref="I437:I448" si="122">TEXT(A437, "mmmm aaaa")</f>
        <v>março 2026</v>
      </c>
      <c r="J437">
        <f t="shared" ref="J437:J448" si="123">YEAR(A437)</f>
        <v>2026</v>
      </c>
      <c r="K437" t="str">
        <f>VLOOKUP(G437,'METRICS MDNA'!$A$2:$B$1048576,2,0)</f>
        <v>Material de Higiene/ Descartaveis</v>
      </c>
      <c r="L437" t="str">
        <f>VLOOKUP(G437,'METRICS MDNA'!A:C,3,0)</f>
        <v>OPERAÇÃO</v>
      </c>
      <c r="M437" s="983"/>
    </row>
    <row r="438" spans="1:18">
      <c r="A438" s="804">
        <v>46097</v>
      </c>
      <c r="B438" s="982"/>
      <c r="C438" s="982"/>
      <c r="D438" t="s">
        <v>2414</v>
      </c>
      <c r="E438" t="s">
        <v>1665</v>
      </c>
      <c r="F438" s="982"/>
      <c r="G438" t="s">
        <v>1157</v>
      </c>
      <c r="H438" s="388">
        <v>-11.04</v>
      </c>
      <c r="I438" t="str">
        <f t="shared" si="122"/>
        <v>março 2026</v>
      </c>
      <c r="J438">
        <f t="shared" si="123"/>
        <v>2026</v>
      </c>
      <c r="K438" t="str">
        <f>VLOOKUP(G438,'METRICS MDNA'!$A$2:$B$1048576,2,0)</f>
        <v>Material de Higiene/ Descartaveis</v>
      </c>
      <c r="L438" t="str">
        <f>VLOOKUP(G438,'METRICS MDNA'!A:C,3,0)</f>
        <v>OPERAÇÃO</v>
      </c>
      <c r="M438" s="983"/>
    </row>
    <row r="439" spans="1:18">
      <c r="A439" s="804">
        <v>46097</v>
      </c>
      <c r="B439" s="982"/>
      <c r="C439" s="982"/>
      <c r="D439" t="s">
        <v>1154</v>
      </c>
      <c r="E439" t="s">
        <v>1665</v>
      </c>
      <c r="F439" s="982"/>
      <c r="G439" t="s">
        <v>1157</v>
      </c>
      <c r="H439" s="388">
        <v>-35.46</v>
      </c>
      <c r="I439" t="str">
        <f t="shared" si="122"/>
        <v>março 2026</v>
      </c>
      <c r="J439">
        <f t="shared" si="123"/>
        <v>2026</v>
      </c>
      <c r="K439" t="str">
        <f>VLOOKUP(G439,'METRICS MDNA'!$A$2:$B$1048576,2,0)</f>
        <v>Material de Higiene/ Descartaveis</v>
      </c>
      <c r="L439" t="str">
        <f>VLOOKUP(G439,'METRICS MDNA'!A:C,3,0)</f>
        <v>OPERAÇÃO</v>
      </c>
      <c r="M439" s="983"/>
    </row>
    <row r="440" spans="1:18">
      <c r="A440" s="804">
        <v>46097</v>
      </c>
      <c r="B440" s="982"/>
      <c r="C440" s="982"/>
      <c r="D440" t="s">
        <v>2415</v>
      </c>
      <c r="E440" t="s">
        <v>1665</v>
      </c>
      <c r="F440" s="982"/>
      <c r="G440" t="s">
        <v>1157</v>
      </c>
      <c r="H440" s="388">
        <v>-71.66</v>
      </c>
      <c r="I440" t="str">
        <f t="shared" si="122"/>
        <v>março 2026</v>
      </c>
      <c r="J440">
        <f t="shared" si="123"/>
        <v>2026</v>
      </c>
      <c r="K440" t="str">
        <f>VLOOKUP(G440,'METRICS MDNA'!$A$2:$B$1048576,2,0)</f>
        <v>Material de Higiene/ Descartaveis</v>
      </c>
      <c r="L440" t="str">
        <f>VLOOKUP(G440,'METRICS MDNA'!A:C,3,0)</f>
        <v>OPERAÇÃO</v>
      </c>
      <c r="M440" s="983"/>
    </row>
    <row r="441" spans="1:18">
      <c r="A441" s="804">
        <v>46097</v>
      </c>
      <c r="B441" s="982"/>
      <c r="C441" s="982"/>
      <c r="D441" t="s">
        <v>1293</v>
      </c>
      <c r="E441" t="s">
        <v>1665</v>
      </c>
      <c r="F441" s="982"/>
      <c r="G441" t="s">
        <v>1157</v>
      </c>
      <c r="H441" s="388">
        <v>-95.76</v>
      </c>
      <c r="I441" t="str">
        <f t="shared" si="122"/>
        <v>março 2026</v>
      </c>
      <c r="J441">
        <f t="shared" si="123"/>
        <v>2026</v>
      </c>
      <c r="K441" t="str">
        <f>VLOOKUP(G441,'METRICS MDNA'!$A$2:$B$1048576,2,0)</f>
        <v>Material de Higiene/ Descartaveis</v>
      </c>
      <c r="L441" t="str">
        <f>VLOOKUP(G441,'METRICS MDNA'!A:C,3,0)</f>
        <v>OPERAÇÃO</v>
      </c>
      <c r="M441" s="983"/>
    </row>
    <row r="442" spans="1:18">
      <c r="A442" s="804">
        <v>46097</v>
      </c>
      <c r="B442" s="982"/>
      <c r="C442" s="982"/>
      <c r="D442" t="s">
        <v>2405</v>
      </c>
      <c r="E442" t="s">
        <v>1665</v>
      </c>
      <c r="F442" s="982"/>
      <c r="G442" t="s">
        <v>1157</v>
      </c>
      <c r="H442" s="388">
        <v>-15.82</v>
      </c>
      <c r="I442" t="str">
        <f t="shared" si="122"/>
        <v>março 2026</v>
      </c>
      <c r="J442">
        <f t="shared" si="123"/>
        <v>2026</v>
      </c>
      <c r="K442" t="str">
        <f>VLOOKUP(G442,'METRICS MDNA'!$A$2:$B$1048576,2,0)</f>
        <v>Material de Higiene/ Descartaveis</v>
      </c>
      <c r="L442" t="str">
        <f>VLOOKUP(G442,'METRICS MDNA'!A:C,3,0)</f>
        <v>OPERAÇÃO</v>
      </c>
      <c r="M442" s="983"/>
      <c r="R442" s="388"/>
    </row>
    <row r="443" spans="1:18">
      <c r="A443" s="804">
        <v>46097</v>
      </c>
      <c r="B443" s="982"/>
      <c r="C443" s="982"/>
      <c r="D443" t="s">
        <v>2416</v>
      </c>
      <c r="E443" t="s">
        <v>1665</v>
      </c>
      <c r="F443" s="982"/>
      <c r="G443" t="s">
        <v>1157</v>
      </c>
      <c r="H443" s="388">
        <v>-27.34</v>
      </c>
      <c r="I443" t="str">
        <f t="shared" si="122"/>
        <v>março 2026</v>
      </c>
      <c r="J443">
        <f t="shared" si="123"/>
        <v>2026</v>
      </c>
      <c r="K443" t="str">
        <f>VLOOKUP(G443,'METRICS MDNA'!$A$2:$B$1048576,2,0)</f>
        <v>Material de Higiene/ Descartaveis</v>
      </c>
      <c r="L443" t="str">
        <f>VLOOKUP(G443,'METRICS MDNA'!A:C,3,0)</f>
        <v>OPERAÇÃO</v>
      </c>
      <c r="M443" s="983"/>
      <c r="R443" s="337"/>
    </row>
    <row r="444" spans="1:18">
      <c r="A444" s="804">
        <v>46097</v>
      </c>
      <c r="B444" s="982"/>
      <c r="C444" s="982"/>
      <c r="D444" t="s">
        <v>1133</v>
      </c>
      <c r="E444" t="s">
        <v>1665</v>
      </c>
      <c r="F444" s="982"/>
      <c r="G444" t="s">
        <v>1157</v>
      </c>
      <c r="H444" s="388">
        <v>-211.76</v>
      </c>
      <c r="I444" t="str">
        <f t="shared" si="122"/>
        <v>março 2026</v>
      </c>
      <c r="J444">
        <f t="shared" si="123"/>
        <v>2026</v>
      </c>
      <c r="K444" t="str">
        <f>VLOOKUP(G444,'METRICS MDNA'!$A$2:$B$1048576,2,0)</f>
        <v>Material de Higiene/ Descartaveis</v>
      </c>
      <c r="L444" t="str">
        <f>VLOOKUP(G444,'METRICS MDNA'!A:C,3,0)</f>
        <v>OPERAÇÃO</v>
      </c>
      <c r="M444" s="983"/>
      <c r="R444" s="506"/>
    </row>
    <row r="445" spans="1:18">
      <c r="A445" s="804">
        <v>46097</v>
      </c>
      <c r="B445" s="982"/>
      <c r="C445" s="982"/>
      <c r="D445" t="s">
        <v>1146</v>
      </c>
      <c r="E445" t="s">
        <v>1665</v>
      </c>
      <c r="F445" s="982"/>
      <c r="G445" t="s">
        <v>1157</v>
      </c>
      <c r="H445" s="388">
        <v>-88.81</v>
      </c>
      <c r="I445" t="str">
        <f t="shared" si="122"/>
        <v>março 2026</v>
      </c>
      <c r="J445">
        <f t="shared" si="123"/>
        <v>2026</v>
      </c>
      <c r="K445" t="str">
        <f>VLOOKUP(G445,'METRICS MDNA'!$A$2:$B$1048576,2,0)</f>
        <v>Material de Higiene/ Descartaveis</v>
      </c>
      <c r="L445" t="str">
        <f>VLOOKUP(G445,'METRICS MDNA'!A:C,3,0)</f>
        <v>OPERAÇÃO</v>
      </c>
      <c r="M445" s="983"/>
    </row>
    <row r="446" spans="1:18">
      <c r="A446" s="804">
        <v>46097</v>
      </c>
      <c r="B446" s="982"/>
      <c r="C446" s="982"/>
      <c r="D446" t="s">
        <v>1146</v>
      </c>
      <c r="E446" t="s">
        <v>1665</v>
      </c>
      <c r="F446" s="982"/>
      <c r="G446" t="s">
        <v>1157</v>
      </c>
      <c r="H446" s="388">
        <v>-88.81</v>
      </c>
      <c r="I446" t="str">
        <f t="shared" si="122"/>
        <v>março 2026</v>
      </c>
      <c r="J446">
        <f t="shared" si="123"/>
        <v>2026</v>
      </c>
      <c r="K446" t="str">
        <f>VLOOKUP(G446,'METRICS MDNA'!$A$2:$B$1048576,2,0)</f>
        <v>Material de Higiene/ Descartaveis</v>
      </c>
      <c r="L446" t="str">
        <f>VLOOKUP(G446,'METRICS MDNA'!A:C,3,0)</f>
        <v>OPERAÇÃO</v>
      </c>
      <c r="M446" s="983"/>
    </row>
    <row r="447" spans="1:18">
      <c r="A447" s="804">
        <v>46097</v>
      </c>
      <c r="B447" s="982"/>
      <c r="C447" s="982"/>
      <c r="D447" t="s">
        <v>1305</v>
      </c>
      <c r="E447" t="s">
        <v>1665</v>
      </c>
      <c r="F447" s="982"/>
      <c r="G447" t="s">
        <v>1157</v>
      </c>
      <c r="H447" s="388">
        <v>-18.18</v>
      </c>
      <c r="I447" t="str">
        <f t="shared" si="122"/>
        <v>março 2026</v>
      </c>
      <c r="J447">
        <f t="shared" si="123"/>
        <v>2026</v>
      </c>
      <c r="K447" t="str">
        <f>VLOOKUP(G447,'METRICS MDNA'!$A$2:$B$1048576,2,0)</f>
        <v>Material de Higiene/ Descartaveis</v>
      </c>
      <c r="L447" t="str">
        <f>VLOOKUP(G447,'METRICS MDNA'!A:C,3,0)</f>
        <v>OPERAÇÃO</v>
      </c>
      <c r="M447" s="983"/>
    </row>
    <row r="448" spans="1:18">
      <c r="A448" s="804">
        <v>46097</v>
      </c>
      <c r="B448" s="982"/>
      <c r="C448" s="982"/>
      <c r="D448" t="s">
        <v>1140</v>
      </c>
      <c r="E448" t="s">
        <v>1665</v>
      </c>
      <c r="F448" s="982"/>
      <c r="G448" t="s">
        <v>1157</v>
      </c>
      <c r="H448" s="388">
        <v>-183.28</v>
      </c>
      <c r="I448" t="str">
        <f t="shared" si="122"/>
        <v>março 2026</v>
      </c>
      <c r="J448">
        <f t="shared" si="123"/>
        <v>2026</v>
      </c>
      <c r="K448" t="str">
        <f>VLOOKUP(G448,'METRICS MDNA'!$A$2:$B$1048576,2,0)</f>
        <v>Material de Higiene/ Descartaveis</v>
      </c>
      <c r="L448" t="str">
        <f>VLOOKUP(G448,'METRICS MDNA'!A:C,3,0)</f>
        <v>OPERAÇÃO</v>
      </c>
      <c r="M448" s="983"/>
    </row>
    <row r="449" spans="1:13">
      <c r="A449" s="804">
        <v>46100</v>
      </c>
      <c r="B449" s="982"/>
      <c r="C449" s="982"/>
      <c r="D449" t="s">
        <v>2413</v>
      </c>
      <c r="E449" t="s">
        <v>1665</v>
      </c>
      <c r="F449" s="982"/>
      <c r="G449" t="s">
        <v>1157</v>
      </c>
      <c r="H449" s="388">
        <v>-13.96</v>
      </c>
      <c r="I449" t="str">
        <f t="shared" ref="I449:I465" si="124">TEXT(A449, "mmmm aaaa")</f>
        <v>março 2026</v>
      </c>
      <c r="J449">
        <f t="shared" ref="J449:J465" si="125">YEAR(A449)</f>
        <v>2026</v>
      </c>
      <c r="K449" t="str">
        <f>VLOOKUP(G449,'METRICS MDNA'!$A$2:$B$1048576,2,0)</f>
        <v>Material de Higiene/ Descartaveis</v>
      </c>
      <c r="L449" t="str">
        <f>VLOOKUP(G449,'METRICS MDNA'!A:C,3,0)</f>
        <v>OPERAÇÃO</v>
      </c>
      <c r="M449" s="983"/>
    </row>
    <row r="450" spans="1:13">
      <c r="A450" s="804">
        <v>46100</v>
      </c>
      <c r="B450" s="982"/>
      <c r="C450" s="982"/>
      <c r="D450" t="s">
        <v>1245</v>
      </c>
      <c r="E450" t="s">
        <v>1665</v>
      </c>
      <c r="F450" s="982"/>
      <c r="G450" t="s">
        <v>1157</v>
      </c>
      <c r="H450" s="388">
        <v>-13.64</v>
      </c>
      <c r="I450" t="str">
        <f t="shared" si="124"/>
        <v>março 2026</v>
      </c>
      <c r="J450">
        <f t="shared" si="125"/>
        <v>2026</v>
      </c>
      <c r="K450" t="str">
        <f>VLOOKUP(G450,'METRICS MDNA'!$A$2:$B$1048576,2,0)</f>
        <v>Material de Higiene/ Descartaveis</v>
      </c>
      <c r="L450" t="str">
        <f>VLOOKUP(G450,'METRICS MDNA'!A:C,3,0)</f>
        <v>OPERAÇÃO</v>
      </c>
      <c r="M450" s="983"/>
    </row>
    <row r="451" spans="1:13">
      <c r="A451" s="804">
        <v>46100</v>
      </c>
      <c r="B451" s="982"/>
      <c r="C451" s="982"/>
      <c r="D451" t="s">
        <v>2412</v>
      </c>
      <c r="E451" t="s">
        <v>1665</v>
      </c>
      <c r="F451" s="982"/>
      <c r="G451" t="s">
        <v>1157</v>
      </c>
      <c r="H451" s="388">
        <v>-84.28</v>
      </c>
      <c r="I451" t="str">
        <f t="shared" si="124"/>
        <v>março 2026</v>
      </c>
      <c r="J451">
        <f t="shared" si="125"/>
        <v>2026</v>
      </c>
      <c r="K451" t="str">
        <f>VLOOKUP(G451,'METRICS MDNA'!$A$2:$B$1048576,2,0)</f>
        <v>Material de Higiene/ Descartaveis</v>
      </c>
      <c r="L451" t="str">
        <f>VLOOKUP(G451,'METRICS MDNA'!A:C,3,0)</f>
        <v>OPERAÇÃO</v>
      </c>
      <c r="M451" s="983"/>
    </row>
    <row r="452" spans="1:13">
      <c r="A452" s="804">
        <v>46100</v>
      </c>
      <c r="B452" s="982"/>
      <c r="C452" s="982"/>
      <c r="D452" t="s">
        <v>2411</v>
      </c>
      <c r="E452" t="s">
        <v>1665</v>
      </c>
      <c r="F452" s="982"/>
      <c r="G452" t="s">
        <v>1157</v>
      </c>
      <c r="H452" s="388">
        <v>-13.57</v>
      </c>
      <c r="I452" t="str">
        <f t="shared" si="124"/>
        <v>março 2026</v>
      </c>
      <c r="J452">
        <f t="shared" si="125"/>
        <v>2026</v>
      </c>
      <c r="K452" t="str">
        <f>VLOOKUP(G452,'METRICS MDNA'!$A$2:$B$1048576,2,0)</f>
        <v>Material de Higiene/ Descartaveis</v>
      </c>
      <c r="L452" t="str">
        <f>VLOOKUP(G452,'METRICS MDNA'!A:C,3,0)</f>
        <v>OPERAÇÃO</v>
      </c>
      <c r="M452" s="983"/>
    </row>
    <row r="453" spans="1:13">
      <c r="A453" s="804">
        <v>46100</v>
      </c>
      <c r="B453" s="982"/>
      <c r="C453" s="982"/>
      <c r="D453" t="s">
        <v>2410</v>
      </c>
      <c r="E453" t="s">
        <v>1665</v>
      </c>
      <c r="F453" s="982"/>
      <c r="G453" t="s">
        <v>1157</v>
      </c>
      <c r="H453" s="388">
        <v>-17.21</v>
      </c>
      <c r="I453" t="str">
        <f t="shared" si="124"/>
        <v>março 2026</v>
      </c>
      <c r="J453">
        <f t="shared" si="125"/>
        <v>2026</v>
      </c>
      <c r="K453" t="str">
        <f>VLOOKUP(G453,'METRICS MDNA'!$A$2:$B$1048576,2,0)</f>
        <v>Material de Higiene/ Descartaveis</v>
      </c>
      <c r="L453" t="str">
        <f>VLOOKUP(G453,'METRICS MDNA'!A:C,3,0)</f>
        <v>OPERAÇÃO</v>
      </c>
      <c r="M453" s="983"/>
    </row>
    <row r="454" spans="1:13">
      <c r="A454" s="804">
        <v>46100</v>
      </c>
      <c r="B454" s="982"/>
      <c r="C454" s="982"/>
      <c r="D454" t="s">
        <v>1167</v>
      </c>
      <c r="E454" t="s">
        <v>1665</v>
      </c>
      <c r="F454" s="982"/>
      <c r="G454" t="s">
        <v>1157</v>
      </c>
      <c r="H454" s="388">
        <v>-22.73</v>
      </c>
      <c r="I454" t="str">
        <f t="shared" si="124"/>
        <v>março 2026</v>
      </c>
      <c r="J454">
        <f t="shared" si="125"/>
        <v>2026</v>
      </c>
      <c r="K454" t="str">
        <f>VLOOKUP(G454,'METRICS MDNA'!$A$2:$B$1048576,2,0)</f>
        <v>Material de Higiene/ Descartaveis</v>
      </c>
      <c r="L454" t="str">
        <f>VLOOKUP(G454,'METRICS MDNA'!A:C,3,0)</f>
        <v>OPERAÇÃO</v>
      </c>
      <c r="M454" s="983"/>
    </row>
    <row r="455" spans="1:13">
      <c r="A455" s="804">
        <v>46100</v>
      </c>
      <c r="B455" s="982"/>
      <c r="C455" s="982"/>
      <c r="D455" t="s">
        <v>2409</v>
      </c>
      <c r="E455" t="s">
        <v>1665</v>
      </c>
      <c r="F455" s="982"/>
      <c r="G455" t="s">
        <v>1157</v>
      </c>
      <c r="H455" s="388">
        <v>-35.9</v>
      </c>
      <c r="I455" t="str">
        <f t="shared" si="124"/>
        <v>março 2026</v>
      </c>
      <c r="J455">
        <f t="shared" si="125"/>
        <v>2026</v>
      </c>
      <c r="K455" t="str">
        <f>VLOOKUP(G455,'METRICS MDNA'!$A$2:$B$1048576,2,0)</f>
        <v>Material de Higiene/ Descartaveis</v>
      </c>
      <c r="L455" t="str">
        <f>VLOOKUP(G455,'METRICS MDNA'!A:C,3,0)</f>
        <v>OPERAÇÃO</v>
      </c>
      <c r="M455" s="983"/>
    </row>
    <row r="456" spans="1:13">
      <c r="A456" s="804">
        <v>46100</v>
      </c>
      <c r="B456" s="982"/>
      <c r="C456" s="982"/>
      <c r="D456" t="s">
        <v>2408</v>
      </c>
      <c r="E456" t="s">
        <v>1665</v>
      </c>
      <c r="F456" s="982"/>
      <c r="G456" t="s">
        <v>1157</v>
      </c>
      <c r="H456" s="388">
        <v>-19.73</v>
      </c>
      <c r="I456" t="str">
        <f t="shared" si="124"/>
        <v>março 2026</v>
      </c>
      <c r="J456">
        <f t="shared" si="125"/>
        <v>2026</v>
      </c>
      <c r="K456" t="str">
        <f>VLOOKUP(G456,'METRICS MDNA'!$A$2:$B$1048576,2,0)</f>
        <v>Material de Higiene/ Descartaveis</v>
      </c>
      <c r="L456" t="str">
        <f>VLOOKUP(G456,'METRICS MDNA'!A:C,3,0)</f>
        <v>OPERAÇÃO</v>
      </c>
      <c r="M456" s="983"/>
    </row>
    <row r="457" spans="1:13">
      <c r="A457" s="804">
        <v>46100</v>
      </c>
      <c r="B457" s="982"/>
      <c r="C457" s="982"/>
      <c r="D457" t="s">
        <v>1248</v>
      </c>
      <c r="E457" t="s">
        <v>1665</v>
      </c>
      <c r="F457" s="982"/>
      <c r="G457" t="s">
        <v>1157</v>
      </c>
      <c r="H457" s="388">
        <v>-13.85</v>
      </c>
      <c r="I457" t="str">
        <f t="shared" si="124"/>
        <v>março 2026</v>
      </c>
      <c r="J457">
        <f t="shared" si="125"/>
        <v>2026</v>
      </c>
      <c r="K457" t="str">
        <f>VLOOKUP(G457,'METRICS MDNA'!$A$2:$B$1048576,2,0)</f>
        <v>Material de Higiene/ Descartaveis</v>
      </c>
      <c r="L457" t="str">
        <f>VLOOKUP(G457,'METRICS MDNA'!A:C,3,0)</f>
        <v>OPERAÇÃO</v>
      </c>
      <c r="M457" s="983"/>
    </row>
    <row r="458" spans="1:13">
      <c r="A458" s="804">
        <v>46100</v>
      </c>
      <c r="B458" s="982"/>
      <c r="C458" s="982"/>
      <c r="D458" t="s">
        <v>2407</v>
      </c>
      <c r="E458" t="s">
        <v>1665</v>
      </c>
      <c r="F458" s="982"/>
      <c r="G458" t="s">
        <v>1157</v>
      </c>
      <c r="H458" s="388">
        <v>-8.67</v>
      </c>
      <c r="I458" t="str">
        <f t="shared" si="124"/>
        <v>março 2026</v>
      </c>
      <c r="J458">
        <f t="shared" si="125"/>
        <v>2026</v>
      </c>
      <c r="K458" t="str">
        <f>VLOOKUP(G458,'METRICS MDNA'!$A$2:$B$1048576,2,0)</f>
        <v>Material de Higiene/ Descartaveis</v>
      </c>
      <c r="L458" t="str">
        <f>VLOOKUP(G458,'METRICS MDNA'!A:C,3,0)</f>
        <v>OPERAÇÃO</v>
      </c>
      <c r="M458" s="983"/>
    </row>
    <row r="459" spans="1:13">
      <c r="A459" s="804">
        <v>46100</v>
      </c>
      <c r="B459" s="982"/>
      <c r="C459" s="982"/>
      <c r="D459" t="s">
        <v>2407</v>
      </c>
      <c r="E459" t="s">
        <v>1665</v>
      </c>
      <c r="F459" s="982"/>
      <c r="G459" t="s">
        <v>1157</v>
      </c>
      <c r="H459" s="388">
        <v>-33.82</v>
      </c>
      <c r="I459" t="str">
        <f t="shared" si="124"/>
        <v>março 2026</v>
      </c>
      <c r="J459">
        <f t="shared" si="125"/>
        <v>2026</v>
      </c>
      <c r="K459" t="str">
        <f>VLOOKUP(G459,'METRICS MDNA'!$A$2:$B$1048576,2,0)</f>
        <v>Material de Higiene/ Descartaveis</v>
      </c>
      <c r="L459" t="str">
        <f>VLOOKUP(G459,'METRICS MDNA'!A:C,3,0)</f>
        <v>OPERAÇÃO</v>
      </c>
      <c r="M459" s="983"/>
    </row>
    <row r="460" spans="1:13">
      <c r="A460" s="804">
        <v>46100</v>
      </c>
      <c r="B460" s="982"/>
      <c r="C460" s="982"/>
      <c r="D460" t="s">
        <v>1140</v>
      </c>
      <c r="E460" t="s">
        <v>1665</v>
      </c>
      <c r="F460" s="982"/>
      <c r="G460" t="s">
        <v>1157</v>
      </c>
      <c r="H460" s="388">
        <v>-68.73</v>
      </c>
      <c r="I460" t="str">
        <f t="shared" si="124"/>
        <v>março 2026</v>
      </c>
      <c r="J460">
        <f t="shared" si="125"/>
        <v>2026</v>
      </c>
      <c r="K460" t="str">
        <f>VLOOKUP(G460,'METRICS MDNA'!$A$2:$B$1048576,2,0)</f>
        <v>Material de Higiene/ Descartaveis</v>
      </c>
      <c r="L460" t="str">
        <f>VLOOKUP(G460,'METRICS MDNA'!A:C,3,0)</f>
        <v>OPERAÇÃO</v>
      </c>
      <c r="M460" s="983"/>
    </row>
    <row r="461" spans="1:13">
      <c r="A461" s="804">
        <v>46100</v>
      </c>
      <c r="B461" s="982"/>
      <c r="C461" s="982"/>
      <c r="D461" t="s">
        <v>2406</v>
      </c>
      <c r="E461" t="s">
        <v>1665</v>
      </c>
      <c r="F461" s="982"/>
      <c r="G461" t="s">
        <v>1157</v>
      </c>
      <c r="H461" s="388">
        <v>-21.2</v>
      </c>
      <c r="I461" t="str">
        <f t="shared" si="124"/>
        <v>março 2026</v>
      </c>
      <c r="J461">
        <f t="shared" si="125"/>
        <v>2026</v>
      </c>
      <c r="K461" t="str">
        <f>VLOOKUP(G461,'METRICS MDNA'!$A$2:$B$1048576,2,0)</f>
        <v>Material de Higiene/ Descartaveis</v>
      </c>
      <c r="L461" t="str">
        <f>VLOOKUP(G461,'METRICS MDNA'!A:C,3,0)</f>
        <v>OPERAÇÃO</v>
      </c>
      <c r="M461" s="983"/>
    </row>
    <row r="462" spans="1:13">
      <c r="A462" s="804">
        <v>46100</v>
      </c>
      <c r="B462" s="982"/>
      <c r="C462" s="982"/>
      <c r="D462" t="s">
        <v>1143</v>
      </c>
      <c r="E462" t="s">
        <v>1665</v>
      </c>
      <c r="F462" s="982"/>
      <c r="G462" t="s">
        <v>1157</v>
      </c>
      <c r="H462" s="388">
        <v>-24.05</v>
      </c>
      <c r="I462" t="str">
        <f t="shared" si="124"/>
        <v>março 2026</v>
      </c>
      <c r="J462">
        <f t="shared" si="125"/>
        <v>2026</v>
      </c>
      <c r="K462" t="str">
        <f>VLOOKUP(G462,'METRICS MDNA'!$A$2:$B$1048576,2,0)</f>
        <v>Material de Higiene/ Descartaveis</v>
      </c>
      <c r="L462" t="str">
        <f>VLOOKUP(G462,'METRICS MDNA'!A:C,3,0)</f>
        <v>OPERAÇÃO</v>
      </c>
      <c r="M462" s="983"/>
    </row>
    <row r="463" spans="1:13">
      <c r="A463" s="804">
        <v>46100</v>
      </c>
      <c r="B463" s="982"/>
      <c r="C463" s="982"/>
      <c r="D463" t="s">
        <v>1293</v>
      </c>
      <c r="E463" t="s">
        <v>1665</v>
      </c>
      <c r="F463" s="982"/>
      <c r="G463" t="s">
        <v>1157</v>
      </c>
      <c r="H463" s="388">
        <v>-47.88</v>
      </c>
      <c r="I463" t="str">
        <f t="shared" si="124"/>
        <v>março 2026</v>
      </c>
      <c r="J463">
        <f t="shared" si="125"/>
        <v>2026</v>
      </c>
      <c r="K463" t="str">
        <f>VLOOKUP(G463,'METRICS MDNA'!$A$2:$B$1048576,2,0)</f>
        <v>Material de Higiene/ Descartaveis</v>
      </c>
      <c r="L463" t="str">
        <f>VLOOKUP(G463,'METRICS MDNA'!A:C,3,0)</f>
        <v>OPERAÇÃO</v>
      </c>
      <c r="M463" s="983"/>
    </row>
    <row r="464" spans="1:13">
      <c r="A464" s="804">
        <v>46100</v>
      </c>
      <c r="B464" s="982"/>
      <c r="C464" s="982"/>
      <c r="D464" t="s">
        <v>2405</v>
      </c>
      <c r="E464" t="s">
        <v>1665</v>
      </c>
      <c r="F464" s="982"/>
      <c r="G464" t="s">
        <v>1157</v>
      </c>
      <c r="H464" s="388">
        <v>-7.52</v>
      </c>
      <c r="I464" t="str">
        <f t="shared" si="124"/>
        <v>março 2026</v>
      </c>
      <c r="J464">
        <f t="shared" si="125"/>
        <v>2026</v>
      </c>
      <c r="K464" t="str">
        <f>VLOOKUP(G464,'METRICS MDNA'!$A$2:$B$1048576,2,0)</f>
        <v>Material de Higiene/ Descartaveis</v>
      </c>
      <c r="L464" t="str">
        <f>VLOOKUP(G464,'METRICS MDNA'!A:C,3,0)</f>
        <v>OPERAÇÃO</v>
      </c>
      <c r="M464" s="983"/>
    </row>
    <row r="465" spans="1:13">
      <c r="A465" s="804">
        <v>46100</v>
      </c>
      <c r="B465" s="982"/>
      <c r="C465" s="982"/>
      <c r="D465" t="s">
        <v>2404</v>
      </c>
      <c r="E465" t="s">
        <v>1665</v>
      </c>
      <c r="F465" s="982"/>
      <c r="G465" t="s">
        <v>1157</v>
      </c>
      <c r="H465" s="388">
        <v>-46.59</v>
      </c>
      <c r="I465" t="str">
        <f t="shared" si="124"/>
        <v>março 2026</v>
      </c>
      <c r="J465">
        <f t="shared" si="125"/>
        <v>2026</v>
      </c>
      <c r="K465" t="str">
        <f>VLOOKUP(G465,'METRICS MDNA'!$A$2:$B$1048576,2,0)</f>
        <v>Material de Higiene/ Descartaveis</v>
      </c>
      <c r="L465" t="str">
        <f>VLOOKUP(G465,'METRICS MDNA'!A:C,3,0)</f>
        <v>OPERAÇÃO</v>
      </c>
      <c r="M465" s="983"/>
    </row>
    <row r="466" spans="1:13">
      <c r="A466" s="804">
        <v>46100</v>
      </c>
      <c r="B466" s="982"/>
      <c r="C466" s="982"/>
      <c r="D466" t="s">
        <v>2404</v>
      </c>
      <c r="E466" t="s">
        <v>1665</v>
      </c>
      <c r="F466" s="982"/>
      <c r="G466" t="s">
        <v>1157</v>
      </c>
      <c r="H466" s="388">
        <v>-62.12</v>
      </c>
      <c r="I466" t="str">
        <f t="shared" ref="I466:I474" si="126">TEXT(A466, "mmmm aaaa")</f>
        <v>março 2026</v>
      </c>
      <c r="J466">
        <f t="shared" ref="J466:J474" si="127">YEAR(A466)</f>
        <v>2026</v>
      </c>
      <c r="K466" t="str">
        <f>VLOOKUP(G466,'METRICS MDNA'!$A$2:$B$1048576,2,0)</f>
        <v>Material de Higiene/ Descartaveis</v>
      </c>
      <c r="L466" t="str">
        <f>VLOOKUP(G466,'METRICS MDNA'!A:C,3,0)</f>
        <v>OPERAÇÃO</v>
      </c>
      <c r="M466" s="983"/>
    </row>
    <row r="467" spans="1:13">
      <c r="A467" s="804">
        <v>46100</v>
      </c>
      <c r="B467" s="982"/>
      <c r="C467" s="982"/>
      <c r="D467" t="s">
        <v>2405</v>
      </c>
      <c r="E467" t="s">
        <v>1665</v>
      </c>
      <c r="F467" s="982"/>
      <c r="G467" t="s">
        <v>1157</v>
      </c>
      <c r="H467" s="388">
        <v>-5.64</v>
      </c>
      <c r="I467" t="str">
        <f t="shared" si="126"/>
        <v>março 2026</v>
      </c>
      <c r="J467">
        <f t="shared" si="127"/>
        <v>2026</v>
      </c>
      <c r="K467" t="str">
        <f>VLOOKUP(G467,'METRICS MDNA'!$A$2:$B$1048576,2,0)</f>
        <v>Material de Higiene/ Descartaveis</v>
      </c>
      <c r="L467" t="str">
        <f>VLOOKUP(G467,'METRICS MDNA'!A:C,3,0)</f>
        <v>OPERAÇÃO</v>
      </c>
      <c r="M467" s="983"/>
    </row>
    <row r="468" spans="1:13">
      <c r="A468" s="804">
        <v>46100</v>
      </c>
      <c r="B468" s="982"/>
      <c r="C468" s="982"/>
      <c r="D468" t="s">
        <v>1293</v>
      </c>
      <c r="E468" t="s">
        <v>1665</v>
      </c>
      <c r="F468" s="982"/>
      <c r="G468" t="s">
        <v>1157</v>
      </c>
      <c r="H468" s="388">
        <v>-30.4</v>
      </c>
      <c r="I468" t="str">
        <f t="shared" si="126"/>
        <v>março 2026</v>
      </c>
      <c r="J468">
        <f t="shared" si="127"/>
        <v>2026</v>
      </c>
      <c r="K468" t="str">
        <f>VLOOKUP(G468,'METRICS MDNA'!$A$2:$B$1048576,2,0)</f>
        <v>Material de Higiene/ Descartaveis</v>
      </c>
      <c r="L468" t="str">
        <f>VLOOKUP(G468,'METRICS MDNA'!A:C,3,0)</f>
        <v>OPERAÇÃO</v>
      </c>
      <c r="M468" s="983"/>
    </row>
    <row r="469" spans="1:13">
      <c r="A469" s="804">
        <v>46100</v>
      </c>
      <c r="B469" s="982"/>
      <c r="C469" s="982"/>
      <c r="D469" t="s">
        <v>2406</v>
      </c>
      <c r="E469" t="s">
        <v>1665</v>
      </c>
      <c r="F469" s="982"/>
      <c r="G469" t="s">
        <v>1157</v>
      </c>
      <c r="H469" s="388">
        <v>-16.96</v>
      </c>
      <c r="I469" t="str">
        <f t="shared" si="126"/>
        <v>março 2026</v>
      </c>
      <c r="J469">
        <f t="shared" si="127"/>
        <v>2026</v>
      </c>
      <c r="K469" t="str">
        <f>VLOOKUP(G469,'METRICS MDNA'!$A$2:$B$1048576,2,0)</f>
        <v>Material de Higiene/ Descartaveis</v>
      </c>
      <c r="L469" t="str">
        <f>VLOOKUP(G469,'METRICS MDNA'!A:C,3,0)</f>
        <v>OPERAÇÃO</v>
      </c>
      <c r="M469" s="983"/>
    </row>
    <row r="470" spans="1:13">
      <c r="A470" s="804">
        <v>46100</v>
      </c>
      <c r="B470" s="982"/>
      <c r="C470" s="982"/>
      <c r="D470" t="s">
        <v>1248</v>
      </c>
      <c r="E470" t="s">
        <v>1665</v>
      </c>
      <c r="F470" s="982"/>
      <c r="G470" t="s">
        <v>1157</v>
      </c>
      <c r="H470" s="388">
        <v>-27.7</v>
      </c>
      <c r="I470" t="str">
        <f t="shared" si="126"/>
        <v>março 2026</v>
      </c>
      <c r="J470">
        <f t="shared" si="127"/>
        <v>2026</v>
      </c>
      <c r="K470" t="str">
        <f>VLOOKUP(G470,'METRICS MDNA'!$A$2:$B$1048576,2,0)</f>
        <v>Material de Higiene/ Descartaveis</v>
      </c>
      <c r="L470" t="str">
        <f>VLOOKUP(G470,'METRICS MDNA'!A:C,3,0)</f>
        <v>OPERAÇÃO</v>
      </c>
      <c r="M470" s="983"/>
    </row>
    <row r="471" spans="1:13">
      <c r="A471" s="804">
        <v>46100</v>
      </c>
      <c r="B471" s="982"/>
      <c r="C471" s="982"/>
      <c r="D471" t="s">
        <v>2417</v>
      </c>
      <c r="E471" t="s">
        <v>1665</v>
      </c>
      <c r="F471" s="982"/>
      <c r="G471" t="s">
        <v>1157</v>
      </c>
      <c r="H471" s="388">
        <v>-43.58</v>
      </c>
      <c r="I471" t="str">
        <f t="shared" si="126"/>
        <v>março 2026</v>
      </c>
      <c r="J471">
        <f t="shared" si="127"/>
        <v>2026</v>
      </c>
      <c r="K471" t="str">
        <f>VLOOKUP(G471,'METRICS MDNA'!$A$2:$B$1048576,2,0)</f>
        <v>Material de Higiene/ Descartaveis</v>
      </c>
      <c r="L471" t="str">
        <f>VLOOKUP(G471,'METRICS MDNA'!A:C,3,0)</f>
        <v>OPERAÇÃO</v>
      </c>
      <c r="M471" s="983"/>
    </row>
    <row r="472" spans="1:13">
      <c r="A472" s="804">
        <v>46100</v>
      </c>
      <c r="B472" s="982"/>
      <c r="C472" s="982"/>
      <c r="D472" t="s">
        <v>1227</v>
      </c>
      <c r="E472" t="s">
        <v>1665</v>
      </c>
      <c r="F472" s="982"/>
      <c r="G472" t="s">
        <v>1157</v>
      </c>
      <c r="H472" s="388">
        <v>-390.88</v>
      </c>
      <c r="I472" t="str">
        <f t="shared" si="126"/>
        <v>março 2026</v>
      </c>
      <c r="J472">
        <f t="shared" si="127"/>
        <v>2026</v>
      </c>
      <c r="K472" t="str">
        <f>VLOOKUP(G472,'METRICS MDNA'!$A$2:$B$1048576,2,0)</f>
        <v>Material de Higiene/ Descartaveis</v>
      </c>
      <c r="L472" t="str">
        <f>VLOOKUP(G472,'METRICS MDNA'!A:C,3,0)</f>
        <v>OPERAÇÃO</v>
      </c>
      <c r="M472" s="983"/>
    </row>
    <row r="473" spans="1:13">
      <c r="A473" s="804">
        <v>46100</v>
      </c>
      <c r="B473" s="982"/>
      <c r="C473" s="982"/>
      <c r="D473" t="s">
        <v>2414</v>
      </c>
      <c r="E473" t="s">
        <v>1665</v>
      </c>
      <c r="F473" s="982"/>
      <c r="G473" t="s">
        <v>1157</v>
      </c>
      <c r="H473" s="388">
        <v>-41.09</v>
      </c>
      <c r="I473" t="str">
        <f t="shared" si="126"/>
        <v>março 2026</v>
      </c>
      <c r="J473">
        <f t="shared" si="127"/>
        <v>2026</v>
      </c>
      <c r="K473" t="str">
        <f>VLOOKUP(G473,'METRICS MDNA'!$A$2:$B$1048576,2,0)</f>
        <v>Material de Higiene/ Descartaveis</v>
      </c>
      <c r="L473" t="str">
        <f>VLOOKUP(G473,'METRICS MDNA'!A:C,3,0)</f>
        <v>OPERAÇÃO</v>
      </c>
      <c r="M473" s="983"/>
    </row>
    <row r="474" spans="1:13">
      <c r="A474" s="804">
        <v>46100</v>
      </c>
      <c r="B474" s="982"/>
      <c r="C474" s="982"/>
      <c r="D474" t="s">
        <v>1245</v>
      </c>
      <c r="E474" t="s">
        <v>1665</v>
      </c>
      <c r="F474" s="982"/>
      <c r="G474" t="s">
        <v>1157</v>
      </c>
      <c r="H474" s="388">
        <v>-27.28</v>
      </c>
      <c r="I474" t="str">
        <f t="shared" si="126"/>
        <v>março 2026</v>
      </c>
      <c r="J474">
        <f t="shared" si="127"/>
        <v>2026</v>
      </c>
      <c r="K474" t="str">
        <f>VLOOKUP(G474,'METRICS MDNA'!$A$2:$B$1048576,2,0)</f>
        <v>Material de Higiene/ Descartaveis</v>
      </c>
      <c r="L474" t="str">
        <f>VLOOKUP(G474,'METRICS MDNA'!A:C,3,0)</f>
        <v>OPERAÇÃO</v>
      </c>
      <c r="M474" s="983"/>
    </row>
    <row r="475" spans="1:13">
      <c r="A475" s="804">
        <v>46104</v>
      </c>
      <c r="B475" s="982"/>
      <c r="C475" s="982"/>
      <c r="D475" t="s">
        <v>1245</v>
      </c>
      <c r="E475" t="s">
        <v>1665</v>
      </c>
      <c r="F475" s="982"/>
      <c r="G475" t="s">
        <v>1157</v>
      </c>
      <c r="H475" s="388">
        <v>-13.64</v>
      </c>
      <c r="I475" t="str">
        <f t="shared" ref="I475:I482" si="128">TEXT(A475, "mmmm aaaa")</f>
        <v>março 2026</v>
      </c>
      <c r="J475">
        <f t="shared" ref="J475:J482" si="129">YEAR(A475)</f>
        <v>2026</v>
      </c>
      <c r="K475" t="str">
        <f>VLOOKUP(G475,'METRICS MDNA'!$A$2:$B$1048576,2,0)</f>
        <v>Material de Higiene/ Descartaveis</v>
      </c>
      <c r="L475" t="str">
        <f>VLOOKUP(G475,'METRICS MDNA'!A:C,3,0)</f>
        <v>OPERAÇÃO</v>
      </c>
      <c r="M475" s="983"/>
    </row>
    <row r="476" spans="1:13">
      <c r="A476" s="804">
        <v>46104</v>
      </c>
      <c r="B476" s="982"/>
      <c r="C476" s="982"/>
      <c r="D476" t="s">
        <v>2418</v>
      </c>
      <c r="E476" t="s">
        <v>1665</v>
      </c>
      <c r="F476" s="982"/>
      <c r="G476" t="s">
        <v>1157</v>
      </c>
      <c r="H476" s="388">
        <v>-22.1</v>
      </c>
      <c r="I476" t="str">
        <f t="shared" si="128"/>
        <v>março 2026</v>
      </c>
      <c r="J476">
        <f t="shared" si="129"/>
        <v>2026</v>
      </c>
      <c r="K476" t="str">
        <f>VLOOKUP(G476,'METRICS MDNA'!$A$2:$B$1048576,2,0)</f>
        <v>Material de Higiene/ Descartaveis</v>
      </c>
      <c r="L476" t="str">
        <f>VLOOKUP(G476,'METRICS MDNA'!A:C,3,0)</f>
        <v>OPERAÇÃO</v>
      </c>
      <c r="M476" s="983"/>
    </row>
    <row r="477" spans="1:13">
      <c r="A477" s="804">
        <v>46104</v>
      </c>
      <c r="B477" s="982"/>
      <c r="C477" s="982"/>
      <c r="D477" t="s">
        <v>2419</v>
      </c>
      <c r="E477" t="s">
        <v>1665</v>
      </c>
      <c r="F477" s="982"/>
      <c r="G477" t="s">
        <v>1157</v>
      </c>
      <c r="H477" s="388">
        <v>-19.5</v>
      </c>
      <c r="I477" t="str">
        <f t="shared" si="128"/>
        <v>março 2026</v>
      </c>
      <c r="J477">
        <f t="shared" si="129"/>
        <v>2026</v>
      </c>
      <c r="K477" t="str">
        <f>VLOOKUP(G477,'METRICS MDNA'!$A$2:$B$1048576,2,0)</f>
        <v>Material de Higiene/ Descartaveis</v>
      </c>
      <c r="L477" t="str">
        <f>VLOOKUP(G477,'METRICS MDNA'!A:C,3,0)</f>
        <v>OPERAÇÃO</v>
      </c>
      <c r="M477" s="983"/>
    </row>
    <row r="478" spans="1:13">
      <c r="A478" s="804">
        <v>46104</v>
      </c>
      <c r="B478" s="982"/>
      <c r="C478" s="982"/>
      <c r="D478" t="s">
        <v>1146</v>
      </c>
      <c r="E478" t="s">
        <v>1665</v>
      </c>
      <c r="F478" s="982"/>
      <c r="G478" t="s">
        <v>1157</v>
      </c>
      <c r="H478" s="388">
        <v>-88.81</v>
      </c>
      <c r="I478" t="str">
        <f t="shared" si="128"/>
        <v>março 2026</v>
      </c>
      <c r="J478">
        <f t="shared" si="129"/>
        <v>2026</v>
      </c>
      <c r="K478" t="str">
        <f>VLOOKUP(G478,'METRICS MDNA'!$A$2:$B$1048576,2,0)</f>
        <v>Material de Higiene/ Descartaveis</v>
      </c>
      <c r="L478" t="str">
        <f>VLOOKUP(G478,'METRICS MDNA'!A:C,3,0)</f>
        <v>OPERAÇÃO</v>
      </c>
      <c r="M478" s="983"/>
    </row>
    <row r="479" spans="1:13">
      <c r="A479" s="804">
        <v>46104</v>
      </c>
      <c r="B479" s="982"/>
      <c r="C479" s="982"/>
      <c r="D479" t="s">
        <v>1158</v>
      </c>
      <c r="E479" t="s">
        <v>1665</v>
      </c>
      <c r="F479" s="982"/>
      <c r="G479" t="s">
        <v>1157</v>
      </c>
      <c r="H479" s="388">
        <v>-98.52</v>
      </c>
      <c r="I479" t="str">
        <f t="shared" si="128"/>
        <v>março 2026</v>
      </c>
      <c r="J479">
        <f t="shared" si="129"/>
        <v>2026</v>
      </c>
      <c r="K479" t="str">
        <f>VLOOKUP(G479,'METRICS MDNA'!$A$2:$B$1048576,2,0)</f>
        <v>Material de Higiene/ Descartaveis</v>
      </c>
      <c r="L479" t="str">
        <f>VLOOKUP(G479,'METRICS MDNA'!A:C,3,0)</f>
        <v>OPERAÇÃO</v>
      </c>
      <c r="M479" s="983"/>
    </row>
    <row r="480" spans="1:13">
      <c r="A480" s="804">
        <v>46104</v>
      </c>
      <c r="B480" s="982"/>
      <c r="C480" s="982"/>
      <c r="D480" t="s">
        <v>1140</v>
      </c>
      <c r="E480" t="s">
        <v>1665</v>
      </c>
      <c r="F480" s="982"/>
      <c r="G480" t="s">
        <v>1157</v>
      </c>
      <c r="H480" s="388">
        <v>-91.64</v>
      </c>
      <c r="I480" t="str">
        <f t="shared" si="128"/>
        <v>março 2026</v>
      </c>
      <c r="J480">
        <f t="shared" si="129"/>
        <v>2026</v>
      </c>
      <c r="K480" t="str">
        <f>VLOOKUP(G480,'METRICS MDNA'!$A$2:$B$1048576,2,0)</f>
        <v>Material de Higiene/ Descartaveis</v>
      </c>
      <c r="L480" t="str">
        <f>VLOOKUP(G480,'METRICS MDNA'!A:C,3,0)</f>
        <v>OPERAÇÃO</v>
      </c>
      <c r="M480" s="983"/>
    </row>
    <row r="481" spans="1:14">
      <c r="A481" s="804">
        <v>46104</v>
      </c>
      <c r="B481" s="982"/>
      <c r="C481" s="982"/>
      <c r="D481" t="s">
        <v>1162</v>
      </c>
      <c r="E481" t="s">
        <v>1665</v>
      </c>
      <c r="F481" s="982"/>
      <c r="G481" t="s">
        <v>1157</v>
      </c>
      <c r="H481" s="388">
        <v>-76.599999999999994</v>
      </c>
      <c r="I481" t="str">
        <f t="shared" si="128"/>
        <v>março 2026</v>
      </c>
      <c r="J481">
        <f t="shared" si="129"/>
        <v>2026</v>
      </c>
      <c r="K481" t="str">
        <f>VLOOKUP(G481,'METRICS MDNA'!$A$2:$B$1048576,2,0)</f>
        <v>Material de Higiene/ Descartaveis</v>
      </c>
      <c r="L481" t="str">
        <f>VLOOKUP(G481,'METRICS MDNA'!A:C,3,0)</f>
        <v>OPERAÇÃO</v>
      </c>
      <c r="M481" s="983"/>
    </row>
    <row r="482" spans="1:14">
      <c r="A482" s="804">
        <v>46104</v>
      </c>
      <c r="B482" s="982"/>
      <c r="C482" s="982"/>
      <c r="D482" t="s">
        <v>2415</v>
      </c>
      <c r="E482" t="s">
        <v>1665</v>
      </c>
      <c r="F482" s="982"/>
      <c r="G482" t="s">
        <v>1157</v>
      </c>
      <c r="H482" s="388">
        <v>-107.49</v>
      </c>
      <c r="I482" t="str">
        <f t="shared" si="128"/>
        <v>março 2026</v>
      </c>
      <c r="J482">
        <f t="shared" si="129"/>
        <v>2026</v>
      </c>
      <c r="K482" t="str">
        <f>VLOOKUP(G482,'METRICS MDNA'!$A$2:$B$1048576,2,0)</f>
        <v>Material de Higiene/ Descartaveis</v>
      </c>
      <c r="L482" t="str">
        <f>VLOOKUP(G482,'METRICS MDNA'!A:C,3,0)</f>
        <v>OPERAÇÃO</v>
      </c>
      <c r="M482" s="983"/>
    </row>
    <row r="483" spans="1:14">
      <c r="A483" s="804">
        <v>46101</v>
      </c>
      <c r="D483" t="s">
        <v>1630</v>
      </c>
      <c r="E483" t="s">
        <v>1792</v>
      </c>
      <c r="G483" t="s">
        <v>1197</v>
      </c>
      <c r="H483" s="388">
        <v>-2455.96</v>
      </c>
      <c r="I483" t="str">
        <f t="shared" ref="I483:I528" si="130">TEXT(A483, "mmmm aaaa")</f>
        <v>março 2026</v>
      </c>
      <c r="J483">
        <f t="shared" ref="J483:J528" si="131">YEAR(A483)</f>
        <v>2026</v>
      </c>
      <c r="K483" t="str">
        <f>VLOOKUP(G483,'METRICS MDNA'!$A$2:$B$1048576,2,0)</f>
        <v>Compra Mês</v>
      </c>
      <c r="L483" t="str">
        <f>VLOOKUP(G483,'METRICS MDNA'!A:C,3,0)</f>
        <v>CUSTOS DOS PRODUTOS VENDIDOS</v>
      </c>
      <c r="M483" s="506"/>
    </row>
    <row r="484" spans="1:14">
      <c r="A484" s="804">
        <v>46101</v>
      </c>
      <c r="D484" t="s">
        <v>1630</v>
      </c>
      <c r="E484" t="s">
        <v>1690</v>
      </c>
      <c r="G484" t="s">
        <v>1183</v>
      </c>
      <c r="H484" s="388">
        <v>-305.25</v>
      </c>
      <c r="I484" t="str">
        <f t="shared" si="130"/>
        <v>março 2026</v>
      </c>
      <c r="J484">
        <f t="shared" si="131"/>
        <v>2026</v>
      </c>
      <c r="K484" t="str">
        <f>VLOOKUP(G484,'METRICS MDNA'!$A$2:$B$1048576,2,0)</f>
        <v>Compra Mês</v>
      </c>
      <c r="L484" t="str">
        <f>VLOOKUP(G484,'METRICS MDNA'!A:C,3,0)</f>
        <v>CUSTOS DOS PRODUTOS VENDIDOS</v>
      </c>
      <c r="M484" s="506"/>
    </row>
    <row r="485" spans="1:14" ht="16.2">
      <c r="A485" s="804">
        <v>46101</v>
      </c>
      <c r="D485" t="s">
        <v>1507</v>
      </c>
      <c r="E485" t="s">
        <v>1507</v>
      </c>
      <c r="G485" t="s">
        <v>640</v>
      </c>
      <c r="H485" s="482">
        <v>-16896.07</v>
      </c>
      <c r="I485" t="str">
        <f>TEXT(A485, "mmmm aaaa")</f>
        <v>março 2026</v>
      </c>
      <c r="J485">
        <f>YEAR(A485)</f>
        <v>2026</v>
      </c>
      <c r="K485" t="str">
        <f>VLOOKUP(G485,'METRICS MDNA'!$A$2:$B$1048576,2,0)</f>
        <v>Salários e Ordenados</v>
      </c>
      <c r="L485" t="str">
        <f>VLOOKUP(G485,'METRICS MDNA'!A:C,3,0)</f>
        <v>PESSOAL</v>
      </c>
    </row>
    <row r="486" spans="1:14" ht="16.2">
      <c r="A486" s="804">
        <v>46101</v>
      </c>
      <c r="D486" s="517" t="s">
        <v>2377</v>
      </c>
      <c r="E486" s="517" t="s">
        <v>2378</v>
      </c>
      <c r="G486" t="s">
        <v>785</v>
      </c>
      <c r="H486" s="598">
        <v>-960</v>
      </c>
      <c r="I486" t="str">
        <f>TEXT(A486, "mmmm aaaa")</f>
        <v>março 2026</v>
      </c>
      <c r="J486">
        <f>YEAR(A486)</f>
        <v>2026</v>
      </c>
      <c r="K486" t="str">
        <f>VLOOKUP(G486,'METRICS MDNA'!$A$2:$B$1048576,2,0)</f>
        <v>Manutenção e Conservação</v>
      </c>
      <c r="L486" t="str">
        <f>VLOOKUP(G486,'METRICS MDNA'!A:C,3,0)</f>
        <v>Manutenção e Conservação</v>
      </c>
    </row>
    <row r="487" spans="1:14">
      <c r="A487" s="804">
        <v>46103</v>
      </c>
      <c r="D487" t="s">
        <v>1630</v>
      </c>
      <c r="E487" t="s">
        <v>1628</v>
      </c>
      <c r="G487" t="s">
        <v>1197</v>
      </c>
      <c r="H487" s="388">
        <v>-1690.45</v>
      </c>
      <c r="I487" t="str">
        <f t="shared" si="130"/>
        <v>março 2026</v>
      </c>
      <c r="J487">
        <f t="shared" si="131"/>
        <v>2026</v>
      </c>
      <c r="K487" t="str">
        <f>VLOOKUP(G487,'METRICS MDNA'!$A$2:$B$1048576,2,0)</f>
        <v>Compra Mês</v>
      </c>
      <c r="L487" t="str">
        <f>VLOOKUP(G487,'METRICS MDNA'!A:C,3,0)</f>
        <v>CUSTOS DOS PRODUTOS VENDIDOS</v>
      </c>
      <c r="M487" s="506"/>
    </row>
    <row r="488" spans="1:14">
      <c r="A488" s="804">
        <v>46104</v>
      </c>
      <c r="D488" t="s">
        <v>1630</v>
      </c>
      <c r="E488" t="s">
        <v>1801</v>
      </c>
      <c r="G488" t="s">
        <v>1204</v>
      </c>
      <c r="H488" s="388">
        <v>-1196.8399999999999</v>
      </c>
      <c r="I488" t="str">
        <f t="shared" si="130"/>
        <v>março 2026</v>
      </c>
      <c r="J488">
        <f t="shared" si="131"/>
        <v>2026</v>
      </c>
      <c r="K488" t="str">
        <f>VLOOKUP(G488,'METRICS MDNA'!$A$2:$B$1048576,2,0)</f>
        <v>Compra Mês</v>
      </c>
      <c r="L488" t="str">
        <f>VLOOKUP(G488,'METRICS MDNA'!A:C,3,0)</f>
        <v>CUSTOS DOS PRODUTOS VENDIDOS</v>
      </c>
      <c r="M488" s="506"/>
    </row>
    <row r="489" spans="1:14">
      <c r="A489" s="804">
        <v>46104</v>
      </c>
      <c r="D489" t="s">
        <v>1171</v>
      </c>
      <c r="E489" t="s">
        <v>1232</v>
      </c>
      <c r="G489" t="s">
        <v>1237</v>
      </c>
      <c r="H489" s="388">
        <v>-624.83000000000004</v>
      </c>
      <c r="I489" t="str">
        <f t="shared" si="130"/>
        <v>março 2026</v>
      </c>
      <c r="J489">
        <f t="shared" si="131"/>
        <v>2026</v>
      </c>
      <c r="K489" t="str">
        <f>VLOOKUP(G489,'METRICS MDNA'!$A$2:$B$1048576,2,0)</f>
        <v>Beneficios</v>
      </c>
      <c r="L489" t="str">
        <f>VLOOKUP(G489,'METRICS MDNA'!A:C,3,0)</f>
        <v>CUSTOS DOS PRODUTOS VENDIDOS</v>
      </c>
      <c r="M489" s="506"/>
    </row>
    <row r="490" spans="1:14">
      <c r="A490" s="804">
        <v>46104</v>
      </c>
      <c r="D490" t="s">
        <v>1630</v>
      </c>
      <c r="E490" t="s">
        <v>1690</v>
      </c>
      <c r="G490" t="s">
        <v>1183</v>
      </c>
      <c r="H490" s="388">
        <v>-492.98</v>
      </c>
      <c r="I490" t="str">
        <f t="shared" si="130"/>
        <v>março 2026</v>
      </c>
      <c r="J490">
        <f t="shared" si="131"/>
        <v>2026</v>
      </c>
      <c r="K490" t="str">
        <f>VLOOKUP(G490,'METRICS MDNA'!$A$2:$B$1048576,2,0)</f>
        <v>Compra Mês</v>
      </c>
      <c r="L490" t="str">
        <f>VLOOKUP(G490,'METRICS MDNA'!A:C,3,0)</f>
        <v>CUSTOS DOS PRODUTOS VENDIDOS</v>
      </c>
      <c r="M490" s="506"/>
    </row>
    <row r="491" spans="1:14">
      <c r="A491" s="804">
        <v>46104</v>
      </c>
      <c r="D491" t="s">
        <v>1638</v>
      </c>
      <c r="E491" t="s">
        <v>1636</v>
      </c>
      <c r="G491" t="s">
        <v>1157</v>
      </c>
      <c r="H491" s="388">
        <v>-308.06</v>
      </c>
      <c r="I491" t="str">
        <f>TEXT(A491, "mmmm aaaa")</f>
        <v>março 2026</v>
      </c>
      <c r="J491">
        <f>YEAR(A491)</f>
        <v>2026</v>
      </c>
      <c r="K491" t="str">
        <f>VLOOKUP(G491,'METRICS MDNA'!$A$2:$B$1048576,2,0)</f>
        <v>Material de Higiene/ Descartaveis</v>
      </c>
      <c r="L491" t="str">
        <f>VLOOKUP(G491,'METRICS MDNA'!A:C,3,0)</f>
        <v>OPERAÇÃO</v>
      </c>
      <c r="M491" s="506"/>
    </row>
    <row r="492" spans="1:14">
      <c r="A492" s="804">
        <v>46104</v>
      </c>
      <c r="D492" t="s">
        <v>1638</v>
      </c>
      <c r="E492" t="s">
        <v>1636</v>
      </c>
      <c r="G492" t="s">
        <v>1157</v>
      </c>
      <c r="H492" s="388">
        <v>-510.36</v>
      </c>
      <c r="I492" t="str">
        <f t="shared" si="130"/>
        <v>março 2026</v>
      </c>
      <c r="J492">
        <f t="shared" si="131"/>
        <v>2026</v>
      </c>
      <c r="K492" t="str">
        <f>VLOOKUP(G492,'METRICS MDNA'!$A$2:$B$1048576,2,0)</f>
        <v>Material de Higiene/ Descartaveis</v>
      </c>
      <c r="L492" t="str">
        <f>VLOOKUP(G492,'METRICS MDNA'!A:C,3,0)</f>
        <v>OPERAÇÃO</v>
      </c>
      <c r="M492" s="506"/>
      <c r="N492" s="517"/>
    </row>
    <row r="493" spans="1:14">
      <c r="A493" s="804">
        <v>46099</v>
      </c>
      <c r="D493" t="s">
        <v>2426</v>
      </c>
      <c r="E493" t="s">
        <v>1636</v>
      </c>
      <c r="G493" t="s">
        <v>1157</v>
      </c>
      <c r="H493" s="388">
        <v>-283.5</v>
      </c>
      <c r="I493" t="str">
        <f t="shared" ref="I493" si="132">TEXT(A493, "mmmm aaaa")</f>
        <v>março 2026</v>
      </c>
      <c r="J493">
        <f t="shared" ref="J493" si="133">YEAR(A493)</f>
        <v>2026</v>
      </c>
      <c r="K493" t="str">
        <f>VLOOKUP(G493,'METRICS MDNA'!$A$2:$B$1048576,2,0)</f>
        <v>Material de Higiene/ Descartaveis</v>
      </c>
      <c r="L493" t="str">
        <f>VLOOKUP(G493,'METRICS MDNA'!A:C,3,0)</f>
        <v>OPERAÇÃO</v>
      </c>
      <c r="M493" s="506"/>
      <c r="N493" s="517"/>
    </row>
    <row r="494" spans="1:14">
      <c r="A494" s="804">
        <v>46104</v>
      </c>
      <c r="D494" t="s">
        <v>1171</v>
      </c>
      <c r="E494" t="s">
        <v>1642</v>
      </c>
      <c r="G494" t="s">
        <v>1204</v>
      </c>
      <c r="H494" s="388">
        <v>-454</v>
      </c>
      <c r="I494" t="str">
        <f t="shared" si="130"/>
        <v>março 2026</v>
      </c>
      <c r="J494">
        <f t="shared" si="131"/>
        <v>2026</v>
      </c>
      <c r="K494" t="str">
        <f>VLOOKUP(G494,'METRICS MDNA'!$A$2:$B$1048576,2,0)</f>
        <v>Compra Mês</v>
      </c>
      <c r="L494" t="str">
        <f>VLOOKUP(G494,'METRICS MDNA'!A:C,3,0)</f>
        <v>CUSTOS DOS PRODUTOS VENDIDOS</v>
      </c>
      <c r="M494" s="506"/>
    </row>
    <row r="495" spans="1:14">
      <c r="A495" s="804">
        <v>46104</v>
      </c>
      <c r="D495" t="s">
        <v>1630</v>
      </c>
      <c r="E495" t="s">
        <v>1748</v>
      </c>
      <c r="G495" t="s">
        <v>1183</v>
      </c>
      <c r="H495" s="388">
        <v>-730.5</v>
      </c>
      <c r="I495" t="str">
        <f t="shared" si="130"/>
        <v>março 2026</v>
      </c>
      <c r="J495">
        <f t="shared" si="131"/>
        <v>2026</v>
      </c>
      <c r="K495" t="str">
        <f>VLOOKUP(G495,'METRICS MDNA'!$A$2:$B$1048576,2,0)</f>
        <v>Compra Mês</v>
      </c>
      <c r="L495" t="str">
        <f>VLOOKUP(G495,'METRICS MDNA'!A:C,3,0)</f>
        <v>CUSTOS DOS PRODUTOS VENDIDOS</v>
      </c>
      <c r="M495" s="506"/>
    </row>
    <row r="496" spans="1:14" ht="16.2">
      <c r="A496" s="804">
        <v>46104</v>
      </c>
      <c r="D496" s="517" t="s">
        <v>2387</v>
      </c>
      <c r="E496" s="517" t="s">
        <v>1812</v>
      </c>
      <c r="G496" s="517" t="s">
        <v>1132</v>
      </c>
      <c r="H496" s="598">
        <v>-1758</v>
      </c>
      <c r="I496" t="str">
        <f t="shared" si="130"/>
        <v>março 2026</v>
      </c>
      <c r="J496">
        <f t="shared" si="131"/>
        <v>2026</v>
      </c>
      <c r="K496" t="str">
        <f>VLOOKUP(G496,'METRICS MDNA'!$A$2:$B$1048576,2,0)</f>
        <v>Material Limpeza</v>
      </c>
      <c r="L496" t="str">
        <f>VLOOKUP(G496,'METRICS MDNA'!A:C,3,0)</f>
        <v>CUSTOS DOS PRODUTOS VENDIDOS</v>
      </c>
      <c r="M496" s="506"/>
    </row>
    <row r="497" spans="1:13" ht="16.2">
      <c r="A497" s="804">
        <v>46105</v>
      </c>
      <c r="D497" t="s">
        <v>1630</v>
      </c>
      <c r="E497" t="s">
        <v>1655</v>
      </c>
      <c r="G497" t="s">
        <v>1204</v>
      </c>
      <c r="H497" s="598">
        <v>-470.62</v>
      </c>
      <c r="I497" t="str">
        <f t="shared" si="130"/>
        <v>março 2026</v>
      </c>
      <c r="J497">
        <f t="shared" si="131"/>
        <v>2026</v>
      </c>
      <c r="K497" t="str">
        <f>VLOOKUP(G497,'METRICS MDNA'!$A$2:$B$1048576,2,0)</f>
        <v>Compra Mês</v>
      </c>
      <c r="L497" t="str">
        <f>VLOOKUP(G497,'METRICS MDNA'!A:C,3,0)</f>
        <v>CUSTOS DOS PRODUTOS VENDIDOS</v>
      </c>
      <c r="M497" s="506"/>
    </row>
    <row r="498" spans="1:13" ht="16.2">
      <c r="A498" s="804">
        <v>46105</v>
      </c>
      <c r="D498" t="s">
        <v>1630</v>
      </c>
      <c r="E498" t="s">
        <v>694</v>
      </c>
      <c r="G498" t="s">
        <v>1382</v>
      </c>
      <c r="H498" s="598">
        <v>-368.28</v>
      </c>
      <c r="I498" t="str">
        <f t="shared" si="130"/>
        <v>março 2026</v>
      </c>
      <c r="J498">
        <f t="shared" si="131"/>
        <v>2026</v>
      </c>
      <c r="K498" t="str">
        <f>VLOOKUP(G498,'METRICS MDNA'!$A$2:$B$1048576,2,0)</f>
        <v>Compra Mês</v>
      </c>
      <c r="L498" t="str">
        <f>VLOOKUP(G498,'METRICS MDNA'!A:C,3,0)</f>
        <v>CUSTOS DOS PRODUTOS VENDIDOS</v>
      </c>
      <c r="M498" s="506"/>
    </row>
    <row r="499" spans="1:13" ht="16.2">
      <c r="A499" s="804">
        <v>46105</v>
      </c>
      <c r="D499" t="s">
        <v>1630</v>
      </c>
      <c r="E499" t="s">
        <v>1736</v>
      </c>
      <c r="G499" t="s">
        <v>1244</v>
      </c>
      <c r="H499" s="598">
        <v>-415.17</v>
      </c>
      <c r="I499" t="str">
        <f t="shared" si="130"/>
        <v>março 2026</v>
      </c>
      <c r="J499">
        <f t="shared" si="131"/>
        <v>2026</v>
      </c>
      <c r="K499" t="str">
        <f>VLOOKUP(G499,'METRICS MDNA'!$A$2:$B$1048576,2,0)</f>
        <v>Compra Mês</v>
      </c>
      <c r="L499" t="str">
        <f>VLOOKUP(G499,'METRICS MDNA'!A:C,3,0)</f>
        <v>CUSTOS DOS PRODUTOS VENDIDOS</v>
      </c>
      <c r="M499" s="506"/>
    </row>
    <row r="500" spans="1:13" ht="16.2">
      <c r="A500" s="804">
        <v>46105</v>
      </c>
      <c r="D500" t="s">
        <v>1630</v>
      </c>
      <c r="E500" t="s">
        <v>1488</v>
      </c>
      <c r="G500" t="s">
        <v>1190</v>
      </c>
      <c r="H500" s="598">
        <v>-1513.91</v>
      </c>
      <c r="I500" t="str">
        <f t="shared" si="130"/>
        <v>março 2026</v>
      </c>
      <c r="J500">
        <f t="shared" si="131"/>
        <v>2026</v>
      </c>
      <c r="K500" t="str">
        <f>VLOOKUP(G500,'METRICS MDNA'!$A$2:$B$1048576,2,0)</f>
        <v>Compra Mês</v>
      </c>
      <c r="L500" t="str">
        <f>VLOOKUP(G500,'METRICS MDNA'!A:C,3,0)</f>
        <v>CUSTOS DOS PRODUTOS VENDIDOS</v>
      </c>
      <c r="M500" s="506"/>
    </row>
    <row r="501" spans="1:13" ht="16.2">
      <c r="A501" s="804">
        <v>46105</v>
      </c>
      <c r="D501" t="s">
        <v>1171</v>
      </c>
      <c r="E501" t="s">
        <v>1826</v>
      </c>
      <c r="G501" t="s">
        <v>1183</v>
      </c>
      <c r="H501" s="598">
        <v>-332.1</v>
      </c>
      <c r="I501" t="str">
        <f t="shared" si="130"/>
        <v>março 2026</v>
      </c>
      <c r="J501">
        <f t="shared" si="131"/>
        <v>2026</v>
      </c>
      <c r="K501" t="str">
        <f>VLOOKUP(G501,'METRICS MDNA'!$A$2:$B$1048576,2,0)</f>
        <v>Compra Mês</v>
      </c>
      <c r="L501" t="str">
        <f>VLOOKUP(G501,'METRICS MDNA'!A:C,3,0)</f>
        <v>CUSTOS DOS PRODUTOS VENDIDOS</v>
      </c>
      <c r="M501" s="506"/>
    </row>
    <row r="502" spans="1:13" ht="16.2">
      <c r="A502" s="804">
        <v>46105</v>
      </c>
      <c r="D502" t="s">
        <v>1638</v>
      </c>
      <c r="E502" t="s">
        <v>1761</v>
      </c>
      <c r="G502" t="s">
        <v>1204</v>
      </c>
      <c r="H502" s="598">
        <v>-1877.75</v>
      </c>
      <c r="I502" t="str">
        <f t="shared" si="130"/>
        <v>março 2026</v>
      </c>
      <c r="J502">
        <f t="shared" si="131"/>
        <v>2026</v>
      </c>
      <c r="K502" t="str">
        <f>VLOOKUP(G502,'METRICS MDNA'!$A$2:$B$1048576,2,0)</f>
        <v>Compra Mês</v>
      </c>
      <c r="L502" t="str">
        <f>VLOOKUP(G502,'METRICS MDNA'!A:C,3,0)</f>
        <v>CUSTOS DOS PRODUTOS VENDIDOS</v>
      </c>
      <c r="M502" s="506"/>
    </row>
    <row r="503" spans="1:13" ht="16.2">
      <c r="A503" s="804">
        <v>46106</v>
      </c>
      <c r="D503" t="s">
        <v>1630</v>
      </c>
      <c r="E503" t="s">
        <v>1748</v>
      </c>
      <c r="G503" t="s">
        <v>1183</v>
      </c>
      <c r="H503" s="598">
        <v>-707.7</v>
      </c>
      <c r="I503" t="str">
        <f t="shared" si="130"/>
        <v>março 2026</v>
      </c>
      <c r="J503">
        <f t="shared" si="131"/>
        <v>2026</v>
      </c>
      <c r="K503" t="str">
        <f>VLOOKUP(G503,'METRICS MDNA'!$A$2:$B$1048576,2,0)</f>
        <v>Compra Mês</v>
      </c>
      <c r="L503" t="str">
        <f>VLOOKUP(G503,'METRICS MDNA'!A:C,3,0)</f>
        <v>CUSTOS DOS PRODUTOS VENDIDOS</v>
      </c>
      <c r="M503" s="506"/>
    </row>
    <row r="504" spans="1:13" ht="16.2">
      <c r="A504" s="804">
        <v>46106</v>
      </c>
      <c r="D504" t="s">
        <v>1630</v>
      </c>
      <c r="E504" t="s">
        <v>1493</v>
      </c>
      <c r="G504" t="s">
        <v>1244</v>
      </c>
      <c r="H504" s="598">
        <v>-487.5</v>
      </c>
      <c r="I504" t="str">
        <f t="shared" si="130"/>
        <v>março 2026</v>
      </c>
      <c r="J504">
        <f t="shared" si="131"/>
        <v>2026</v>
      </c>
      <c r="K504" t="str">
        <f>VLOOKUP(G504,'METRICS MDNA'!$A$2:$B$1048576,2,0)</f>
        <v>Compra Mês</v>
      </c>
      <c r="L504" t="str">
        <f>VLOOKUP(G504,'METRICS MDNA'!A:C,3,0)</f>
        <v>CUSTOS DOS PRODUTOS VENDIDOS</v>
      </c>
      <c r="M504" s="506"/>
    </row>
    <row r="505" spans="1:13" ht="16.2">
      <c r="A505" s="804">
        <v>46106</v>
      </c>
      <c r="D505" t="s">
        <v>1630</v>
      </c>
      <c r="E505" t="s">
        <v>1493</v>
      </c>
      <c r="G505" t="s">
        <v>1244</v>
      </c>
      <c r="H505" s="598">
        <v>-487.5</v>
      </c>
      <c r="I505" t="str">
        <f t="shared" si="130"/>
        <v>março 2026</v>
      </c>
      <c r="J505">
        <f t="shared" si="131"/>
        <v>2026</v>
      </c>
      <c r="K505" t="str">
        <f>VLOOKUP(G505,'METRICS MDNA'!$A$2:$B$1048576,2,0)</f>
        <v>Compra Mês</v>
      </c>
      <c r="L505" t="str">
        <f>VLOOKUP(G505,'METRICS MDNA'!A:C,3,0)</f>
        <v>CUSTOS DOS PRODUTOS VENDIDOS</v>
      </c>
      <c r="M505" s="506"/>
    </row>
    <row r="506" spans="1:13" ht="16.2">
      <c r="A506" s="804">
        <v>46107</v>
      </c>
      <c r="D506" t="s">
        <v>1630</v>
      </c>
      <c r="E506" t="s">
        <v>1628</v>
      </c>
      <c r="G506" t="s">
        <v>1197</v>
      </c>
      <c r="H506" s="598">
        <v>-503.72</v>
      </c>
      <c r="I506" t="str">
        <f t="shared" si="130"/>
        <v>março 2026</v>
      </c>
      <c r="J506">
        <f t="shared" si="131"/>
        <v>2026</v>
      </c>
      <c r="K506" t="str">
        <f>VLOOKUP(G506,'METRICS MDNA'!$A$2:$B$1048576,2,0)</f>
        <v>Compra Mês</v>
      </c>
      <c r="L506" t="str">
        <f>VLOOKUP(G506,'METRICS MDNA'!A:C,3,0)</f>
        <v>CUSTOS DOS PRODUTOS VENDIDOS</v>
      </c>
      <c r="M506" s="506"/>
    </row>
    <row r="507" spans="1:13" ht="16.2">
      <c r="A507" s="804">
        <v>46107</v>
      </c>
      <c r="D507" t="s">
        <v>1728</v>
      </c>
      <c r="E507" t="s">
        <v>1726</v>
      </c>
      <c r="G507" t="s">
        <v>633</v>
      </c>
      <c r="H507" s="598">
        <v>-2798.7</v>
      </c>
      <c r="I507" t="str">
        <f t="shared" si="130"/>
        <v>março 2026</v>
      </c>
      <c r="J507">
        <f t="shared" si="131"/>
        <v>2026</v>
      </c>
      <c r="K507" t="str">
        <f>VLOOKUP(G507,'METRICS MDNA'!$A$2:$B$1048576,2,0)</f>
        <v>Compra Mês</v>
      </c>
      <c r="L507" t="str">
        <f>VLOOKUP(G507,'METRICS MDNA'!A:C,3,0)</f>
        <v>CUSTOS DOS PRODUTOS VENDIDOS</v>
      </c>
      <c r="M507" s="506"/>
    </row>
    <row r="508" spans="1:13" ht="16.2">
      <c r="A508" s="804">
        <v>46107</v>
      </c>
      <c r="D508" t="s">
        <v>1728</v>
      </c>
      <c r="E508" t="s">
        <v>1726</v>
      </c>
      <c r="G508" t="s">
        <v>633</v>
      </c>
      <c r="H508" s="598">
        <v>-2798.7</v>
      </c>
      <c r="I508" t="str">
        <f t="shared" si="130"/>
        <v>março 2026</v>
      </c>
      <c r="J508">
        <f t="shared" si="131"/>
        <v>2026</v>
      </c>
      <c r="K508" t="str">
        <f>VLOOKUP(G508,'METRICS MDNA'!$A$2:$B$1048576,2,0)</f>
        <v>Compra Mês</v>
      </c>
      <c r="L508" t="str">
        <f>VLOOKUP(G508,'METRICS MDNA'!A:C,3,0)</f>
        <v>CUSTOS DOS PRODUTOS VENDIDOS</v>
      </c>
      <c r="M508" s="506"/>
    </row>
    <row r="509" spans="1:13" ht="16.2">
      <c r="A509" s="804">
        <v>46107</v>
      </c>
      <c r="D509" t="s">
        <v>1728</v>
      </c>
      <c r="E509" t="s">
        <v>1726</v>
      </c>
      <c r="G509" t="s">
        <v>633</v>
      </c>
      <c r="H509" s="598">
        <v>-2798.7</v>
      </c>
      <c r="I509" t="str">
        <f t="shared" si="130"/>
        <v>março 2026</v>
      </c>
      <c r="J509">
        <f t="shared" si="131"/>
        <v>2026</v>
      </c>
      <c r="K509" t="str">
        <f>VLOOKUP(G509,'METRICS MDNA'!$A$2:$B$1048576,2,0)</f>
        <v>Compra Mês</v>
      </c>
      <c r="L509" t="str">
        <f>VLOOKUP(G509,'METRICS MDNA'!A:C,3,0)</f>
        <v>CUSTOS DOS PRODUTOS VENDIDOS</v>
      </c>
      <c r="M509" s="506"/>
    </row>
    <row r="510" spans="1:13" ht="16.2">
      <c r="A510" s="804">
        <v>46107</v>
      </c>
      <c r="D510" t="s">
        <v>1728</v>
      </c>
      <c r="E510" t="s">
        <v>1726</v>
      </c>
      <c r="G510" t="s">
        <v>633</v>
      </c>
      <c r="H510" s="598">
        <v>-2798.68</v>
      </c>
      <c r="I510" t="str">
        <f t="shared" si="130"/>
        <v>março 2026</v>
      </c>
      <c r="J510">
        <f t="shared" si="131"/>
        <v>2026</v>
      </c>
      <c r="K510" t="str">
        <f>VLOOKUP(G510,'METRICS MDNA'!$A$2:$B$1048576,2,0)</f>
        <v>Compra Mês</v>
      </c>
      <c r="L510" t="str">
        <f>VLOOKUP(G510,'METRICS MDNA'!A:C,3,0)</f>
        <v>CUSTOS DOS PRODUTOS VENDIDOS</v>
      </c>
      <c r="M510" s="506"/>
    </row>
    <row r="511" spans="1:13">
      <c r="A511" s="804">
        <v>46108</v>
      </c>
      <c r="D511" t="s">
        <v>1171</v>
      </c>
      <c r="E511" t="s">
        <v>1611</v>
      </c>
      <c r="G511" t="s">
        <v>625</v>
      </c>
      <c r="H511" s="388">
        <v>-160</v>
      </c>
      <c r="I511" t="str">
        <f t="shared" si="130"/>
        <v>março 2026</v>
      </c>
      <c r="J511">
        <f t="shared" si="131"/>
        <v>2026</v>
      </c>
      <c r="K511" t="str">
        <f>VLOOKUP(G511,'METRICS MDNA'!$A$2:$B$1048576,2,0)</f>
        <v>Compra Mês</v>
      </c>
      <c r="L511" t="str">
        <f>VLOOKUP(G511,'METRICS MDNA'!A:C,3,0)</f>
        <v>CUSTOS DOS PRODUTOS VENDIDOS</v>
      </c>
      <c r="M511" s="506"/>
    </row>
    <row r="512" spans="1:13">
      <c r="A512" s="804">
        <v>46110</v>
      </c>
      <c r="D512" t="s">
        <v>1630</v>
      </c>
      <c r="E512" t="s">
        <v>1628</v>
      </c>
      <c r="G512" t="s">
        <v>1197</v>
      </c>
      <c r="H512" s="388">
        <v>-1336.21</v>
      </c>
      <c r="I512" t="str">
        <f t="shared" si="130"/>
        <v>março 2026</v>
      </c>
      <c r="J512">
        <f t="shared" si="131"/>
        <v>2026</v>
      </c>
      <c r="K512" t="str">
        <f>VLOOKUP(G512,'METRICS MDNA'!$A$2:$B$1048576,2,0)</f>
        <v>Compra Mês</v>
      </c>
      <c r="L512" t="str">
        <f>VLOOKUP(G512,'METRICS MDNA'!A:C,3,0)</f>
        <v>CUSTOS DOS PRODUTOS VENDIDOS</v>
      </c>
      <c r="M512" s="506"/>
    </row>
    <row r="513" spans="1:1021 1028:2048 2053:3068 3073:4093 4100:5120 5125:6140 6145:7165 7172:8192 8197:9212 9217:10237 10244:11264 11269:12284 12289:13309 13316:14336 14341:15356 15361:16381">
      <c r="A513" s="804">
        <v>46111</v>
      </c>
      <c r="D513" t="s">
        <v>1630</v>
      </c>
      <c r="E513" t="s">
        <v>1748</v>
      </c>
      <c r="G513" t="s">
        <v>1183</v>
      </c>
      <c r="H513" s="388">
        <v>-1010.38</v>
      </c>
      <c r="I513" t="str">
        <f t="shared" si="130"/>
        <v>março 2026</v>
      </c>
      <c r="J513">
        <f t="shared" si="131"/>
        <v>2026</v>
      </c>
      <c r="K513" t="str">
        <f>VLOOKUP(G513,'METRICS MDNA'!$A$2:$B$1048576,2,0)</f>
        <v>Compra Mês</v>
      </c>
      <c r="L513" t="str">
        <f>VLOOKUP(G513,'METRICS MDNA'!A:C,3,0)</f>
        <v>CUSTOS DOS PRODUTOS VENDIDOS</v>
      </c>
      <c r="M513" s="506"/>
    </row>
    <row r="514" spans="1:1021 1028:2048 2053:3068 3073:4093 4100:5120 5125:6140 6145:7165 7172:8192 8197:9212 9217:10237 10244:11264 11269:12284 12289:13309 13316:14336 14341:15356 15361:16381">
      <c r="A514" s="804">
        <v>46111</v>
      </c>
      <c r="D514" t="s">
        <v>1630</v>
      </c>
      <c r="E514" t="s">
        <v>1690</v>
      </c>
      <c r="G514" t="s">
        <v>1183</v>
      </c>
      <c r="H514" s="388">
        <v>-407</v>
      </c>
      <c r="I514" t="str">
        <f t="shared" si="130"/>
        <v>março 2026</v>
      </c>
      <c r="J514">
        <f t="shared" si="131"/>
        <v>2026</v>
      </c>
      <c r="K514" t="str">
        <f>VLOOKUP(G514,'METRICS MDNA'!$A$2:$B$1048576,2,0)</f>
        <v>Compra Mês</v>
      </c>
      <c r="L514" t="str">
        <f>VLOOKUP(G514,'METRICS MDNA'!A:C,3,0)</f>
        <v>CUSTOS DOS PRODUTOS VENDIDOS</v>
      </c>
      <c r="M514" s="506"/>
    </row>
    <row r="515" spans="1:1021 1028:2048 2053:3068 3073:4093 4100:5120 5125:6140 6145:7165 7172:8192 8197:9212 9217:10237 10244:11264 11269:12284 12289:13309 13316:14336 14341:15356 15361:16381">
      <c r="A515" s="804">
        <v>46111</v>
      </c>
      <c r="D515" t="s">
        <v>1630</v>
      </c>
      <c r="E515" t="s">
        <v>1648</v>
      </c>
      <c r="G515" t="s">
        <v>1197</v>
      </c>
      <c r="H515" s="388">
        <v>-861.94</v>
      </c>
      <c r="I515" t="str">
        <f t="shared" si="130"/>
        <v>março 2026</v>
      </c>
      <c r="J515">
        <f t="shared" si="131"/>
        <v>2026</v>
      </c>
      <c r="K515" t="str">
        <f>VLOOKUP(G515,'METRICS MDNA'!$A$2:$B$1048576,2,0)</f>
        <v>Compra Mês</v>
      </c>
      <c r="L515" t="str">
        <f>VLOOKUP(G515,'METRICS MDNA'!A:C,3,0)</f>
        <v>CUSTOS DOS PRODUTOS VENDIDOS</v>
      </c>
      <c r="M515" s="506"/>
    </row>
    <row r="516" spans="1:1021 1028:2048 2053:3068 3073:4093 4100:5120 5125:6140 6145:7165 7172:8192 8197:9212 9217:10237 10244:11264 11269:12284 12289:13309 13316:14336 14341:15356 15361:16381">
      <c r="A516" s="804">
        <v>46111</v>
      </c>
      <c r="D516" t="s">
        <v>1171</v>
      </c>
      <c r="E516" t="s">
        <v>1642</v>
      </c>
      <c r="G516" t="s">
        <v>1183</v>
      </c>
      <c r="H516" s="388">
        <v>-1231.2</v>
      </c>
      <c r="I516" t="str">
        <f t="shared" si="130"/>
        <v>março 2026</v>
      </c>
      <c r="J516">
        <f t="shared" si="131"/>
        <v>2026</v>
      </c>
      <c r="K516" t="str">
        <f>VLOOKUP(G516,'METRICS MDNA'!$A$2:$B$1048576,2,0)</f>
        <v>Compra Mês</v>
      </c>
      <c r="L516" t="str">
        <f>VLOOKUP(G516,'METRICS MDNA'!A:C,3,0)</f>
        <v>CUSTOS DOS PRODUTOS VENDIDOS</v>
      </c>
      <c r="M516" s="506"/>
    </row>
    <row r="517" spans="1:1021 1028:2048 2053:3068 3073:4093 4100:5120 5125:6140 6145:7165 7172:8192 8197:9212 9217:10237 10244:11264 11269:12284 12289:13309 13316:14336 14341:15356 15361:16381">
      <c r="A517" s="804">
        <v>46111</v>
      </c>
      <c r="D517" t="s">
        <v>1171</v>
      </c>
      <c r="E517" t="s">
        <v>1642</v>
      </c>
      <c r="G517" t="s">
        <v>1183</v>
      </c>
      <c r="H517" s="388">
        <v>-1231.2</v>
      </c>
      <c r="I517" t="str">
        <f t="shared" si="130"/>
        <v>março 2026</v>
      </c>
      <c r="J517">
        <f t="shared" si="131"/>
        <v>2026</v>
      </c>
      <c r="K517" t="str">
        <f>VLOOKUP(G517,'METRICS MDNA'!$A$2:$B$1048576,2,0)</f>
        <v>Compra Mês</v>
      </c>
      <c r="L517" t="str">
        <f>VLOOKUP(G517,'METRICS MDNA'!A:C,3,0)</f>
        <v>CUSTOS DOS PRODUTOS VENDIDOS</v>
      </c>
      <c r="M517" s="506"/>
    </row>
    <row r="518" spans="1:1021 1028:2048 2053:3068 3073:4093 4100:5120 5125:6140 6145:7165 7172:8192 8197:9212 9217:10237 10244:11264 11269:12284 12289:13309 13316:14336 14341:15356 15361:16381">
      <c r="A518" s="804">
        <v>46112</v>
      </c>
      <c r="D518" t="s">
        <v>1630</v>
      </c>
      <c r="E518" t="s">
        <v>1844</v>
      </c>
      <c r="G518" t="s">
        <v>1480</v>
      </c>
      <c r="H518" s="388">
        <v>-382.5</v>
      </c>
      <c r="I518" t="str">
        <f t="shared" si="130"/>
        <v>março 2026</v>
      </c>
      <c r="J518">
        <f t="shared" si="131"/>
        <v>2026</v>
      </c>
      <c r="K518" t="str">
        <f>VLOOKUP(G518,'METRICS MDNA'!$A$2:$B$1048576,2,0)</f>
        <v>Material de Escritório</v>
      </c>
      <c r="L518" t="str">
        <f>VLOOKUP(G518,'METRICS MDNA'!A:C,3,0)</f>
        <v>ADMINISTRATIVA</v>
      </c>
      <c r="M518" s="804"/>
      <c r="T518" s="388"/>
      <c r="Y518" s="804"/>
      <c r="AF518" s="388"/>
      <c r="AK518" s="804"/>
      <c r="AR518" s="388"/>
      <c r="AW518" s="804"/>
      <c r="BD518" s="388"/>
      <c r="BI518" s="804"/>
      <c r="BP518" s="388"/>
      <c r="BU518" s="804"/>
      <c r="CB518" s="388"/>
      <c r="CG518" s="804"/>
      <c r="CN518" s="388"/>
      <c r="CS518" s="804"/>
      <c r="CZ518" s="388"/>
      <c r="DE518" s="804"/>
      <c r="DL518" s="388"/>
      <c r="DQ518" s="804"/>
      <c r="DX518" s="388"/>
      <c r="EC518" s="804"/>
      <c r="EJ518" s="388"/>
      <c r="EO518" s="804"/>
      <c r="EV518" s="388"/>
      <c r="FA518" s="804"/>
      <c r="FH518" s="388"/>
      <c r="FM518" s="804"/>
      <c r="FT518" s="388"/>
      <c r="FY518" s="804"/>
      <c r="GF518" s="388"/>
      <c r="GK518" s="804"/>
      <c r="GR518" s="388"/>
      <c r="GW518" s="804"/>
      <c r="HD518" s="388"/>
      <c r="HI518" s="804"/>
      <c r="HP518" s="388"/>
      <c r="HU518" s="804"/>
      <c r="IB518" s="388"/>
      <c r="IG518" s="804"/>
      <c r="IN518" s="388"/>
      <c r="IS518" s="804"/>
      <c r="IZ518" s="388"/>
      <c r="JE518" s="804"/>
      <c r="JL518" s="388"/>
      <c r="JQ518" s="804"/>
      <c r="JX518" s="388"/>
      <c r="KC518" s="804"/>
      <c r="KJ518" s="388"/>
      <c r="KO518" s="804"/>
      <c r="KV518" s="388"/>
      <c r="LA518" s="804"/>
      <c r="LH518" s="388"/>
      <c r="LM518" s="804"/>
      <c r="LT518" s="388"/>
      <c r="LY518" s="804"/>
      <c r="MF518" s="388"/>
      <c r="MK518" s="804"/>
      <c r="MR518" s="388"/>
      <c r="MW518" s="804"/>
      <c r="ND518" s="388"/>
      <c r="NI518" s="804"/>
      <c r="NP518" s="388"/>
      <c r="NU518" s="804"/>
      <c r="OB518" s="388"/>
      <c r="OG518" s="804"/>
      <c r="ON518" s="388"/>
      <c r="OS518" s="804"/>
      <c r="OZ518" s="388"/>
      <c r="PE518" s="804"/>
      <c r="PL518" s="388"/>
      <c r="PQ518" s="804"/>
      <c r="PX518" s="388"/>
      <c r="QC518" s="804"/>
      <c r="QJ518" s="388"/>
      <c r="QO518" s="804"/>
      <c r="QV518" s="388"/>
      <c r="RA518" s="804"/>
      <c r="RH518" s="388"/>
      <c r="RM518" s="804"/>
      <c r="RT518" s="388"/>
      <c r="RY518" s="804"/>
      <c r="SF518" s="388"/>
      <c r="SK518" s="804"/>
      <c r="SR518" s="388"/>
      <c r="SW518" s="804"/>
      <c r="TD518" s="388"/>
      <c r="TI518" s="804"/>
      <c r="TP518" s="388"/>
      <c r="TU518" s="804"/>
      <c r="UB518" s="388"/>
      <c r="UG518" s="804"/>
      <c r="UN518" s="388"/>
      <c r="US518" s="804"/>
      <c r="UZ518" s="388"/>
      <c r="VE518" s="804"/>
      <c r="VL518" s="388"/>
      <c r="VQ518" s="804"/>
      <c r="VX518" s="388"/>
      <c r="WC518" s="804"/>
      <c r="WJ518" s="388"/>
      <c r="WO518" s="804"/>
      <c r="WV518" s="388"/>
      <c r="XA518" s="804"/>
      <c r="XH518" s="388"/>
      <c r="XM518" s="804"/>
      <c r="XT518" s="388"/>
      <c r="XY518" s="804"/>
      <c r="YF518" s="388"/>
      <c r="YK518" s="804"/>
      <c r="YR518" s="388"/>
      <c r="YW518" s="804"/>
      <c r="ZD518" s="388"/>
      <c r="ZI518" s="804"/>
      <c r="ZP518" s="388"/>
      <c r="ZU518" s="804"/>
      <c r="AAB518" s="388"/>
      <c r="AAG518" s="804"/>
      <c r="AAN518" s="388"/>
      <c r="AAS518" s="804"/>
      <c r="AAZ518" s="388"/>
      <c r="ABE518" s="804"/>
      <c r="ABL518" s="388"/>
      <c r="ABQ518" s="804"/>
      <c r="ABX518" s="388"/>
      <c r="ACC518" s="804"/>
      <c r="ACJ518" s="388"/>
      <c r="ACO518" s="804"/>
      <c r="ACV518" s="388"/>
      <c r="ADA518" s="804"/>
      <c r="ADH518" s="388"/>
      <c r="ADM518" s="804"/>
      <c r="ADT518" s="388"/>
      <c r="ADY518" s="804"/>
      <c r="AEF518" s="388"/>
      <c r="AEK518" s="804"/>
      <c r="AER518" s="388"/>
      <c r="AEW518" s="804"/>
      <c r="AFD518" s="388"/>
      <c r="AFI518" s="804"/>
      <c r="AFP518" s="388"/>
      <c r="AFU518" s="804"/>
      <c r="AGB518" s="388"/>
      <c r="AGG518" s="804"/>
      <c r="AGN518" s="388"/>
      <c r="AGS518" s="804"/>
      <c r="AGZ518" s="388"/>
      <c r="AHE518" s="804"/>
      <c r="AHL518" s="388"/>
      <c r="AHQ518" s="804"/>
      <c r="AHX518" s="388"/>
      <c r="AIC518" s="804"/>
      <c r="AIJ518" s="388"/>
      <c r="AIO518" s="804"/>
      <c r="AIV518" s="388"/>
      <c r="AJA518" s="804"/>
      <c r="AJH518" s="388"/>
      <c r="AJM518" s="804"/>
      <c r="AJT518" s="388"/>
      <c r="AJY518" s="804"/>
      <c r="AKF518" s="388"/>
      <c r="AKK518" s="804"/>
      <c r="AKR518" s="388"/>
      <c r="AKW518" s="804"/>
      <c r="ALD518" s="388"/>
      <c r="ALI518" s="804"/>
      <c r="ALP518" s="388"/>
      <c r="ALU518" s="804"/>
      <c r="AMB518" s="388"/>
      <c r="AMG518" s="804"/>
      <c r="AMN518" s="388"/>
      <c r="AMS518" s="804"/>
      <c r="AMZ518" s="388"/>
      <c r="ANE518" s="804"/>
      <c r="ANL518" s="388"/>
      <c r="ANQ518" s="804"/>
      <c r="ANX518" s="388"/>
      <c r="AOC518" s="804"/>
      <c r="AOJ518" s="388"/>
      <c r="AOO518" s="804"/>
      <c r="AOV518" s="388"/>
      <c r="APA518" s="804"/>
      <c r="APH518" s="388"/>
      <c r="APM518" s="804"/>
      <c r="APT518" s="388"/>
      <c r="APY518" s="804"/>
      <c r="AQF518" s="388"/>
      <c r="AQK518" s="804"/>
      <c r="AQR518" s="388"/>
      <c r="AQW518" s="804"/>
      <c r="ARD518" s="388"/>
      <c r="ARI518" s="804"/>
      <c r="ARP518" s="388"/>
      <c r="ARU518" s="804"/>
      <c r="ASB518" s="388"/>
      <c r="ASG518" s="804"/>
      <c r="ASN518" s="388"/>
      <c r="ASS518" s="804"/>
      <c r="ASZ518" s="388"/>
      <c r="ATE518" s="804"/>
      <c r="ATL518" s="388"/>
      <c r="ATQ518" s="804"/>
      <c r="ATX518" s="388"/>
      <c r="AUC518" s="804"/>
      <c r="AUJ518" s="388"/>
      <c r="AUO518" s="804"/>
      <c r="AUV518" s="388"/>
      <c r="AVA518" s="804"/>
      <c r="AVH518" s="388"/>
      <c r="AVM518" s="804"/>
      <c r="AVT518" s="388"/>
      <c r="AVY518" s="804"/>
      <c r="AWF518" s="388"/>
      <c r="AWK518" s="804"/>
      <c r="AWR518" s="388"/>
      <c r="AWW518" s="804"/>
      <c r="AXD518" s="388"/>
      <c r="AXI518" s="804"/>
      <c r="AXP518" s="388"/>
      <c r="AXU518" s="804"/>
      <c r="AYB518" s="388"/>
      <c r="AYG518" s="804"/>
      <c r="AYN518" s="388"/>
      <c r="AYS518" s="804"/>
      <c r="AYZ518" s="388"/>
      <c r="AZE518" s="804"/>
      <c r="AZL518" s="388"/>
      <c r="AZQ518" s="804"/>
      <c r="AZX518" s="388"/>
      <c r="BAC518" s="804"/>
      <c r="BAJ518" s="388"/>
      <c r="BAO518" s="804"/>
      <c r="BAV518" s="388"/>
      <c r="BBA518" s="804"/>
      <c r="BBH518" s="388"/>
      <c r="BBM518" s="804"/>
      <c r="BBT518" s="388"/>
      <c r="BBY518" s="804"/>
      <c r="BCF518" s="388"/>
      <c r="BCK518" s="804"/>
      <c r="BCR518" s="388"/>
      <c r="BCW518" s="804"/>
      <c r="BDD518" s="388"/>
      <c r="BDI518" s="804"/>
      <c r="BDP518" s="388"/>
      <c r="BDU518" s="804"/>
      <c r="BEB518" s="388"/>
      <c r="BEG518" s="804"/>
      <c r="BEN518" s="388"/>
      <c r="BES518" s="804"/>
      <c r="BEZ518" s="388"/>
      <c r="BFE518" s="804"/>
      <c r="BFL518" s="388"/>
      <c r="BFQ518" s="804"/>
      <c r="BFX518" s="388"/>
      <c r="BGC518" s="804"/>
      <c r="BGJ518" s="388"/>
      <c r="BGO518" s="804"/>
      <c r="BGV518" s="388"/>
      <c r="BHA518" s="804"/>
      <c r="BHH518" s="388"/>
      <c r="BHM518" s="804"/>
      <c r="BHT518" s="388"/>
      <c r="BHY518" s="804"/>
      <c r="BIF518" s="388"/>
      <c r="BIK518" s="804"/>
      <c r="BIR518" s="388"/>
      <c r="BIW518" s="804"/>
      <c r="BJD518" s="388"/>
      <c r="BJI518" s="804"/>
      <c r="BJP518" s="388"/>
      <c r="BJU518" s="804"/>
      <c r="BKB518" s="388"/>
      <c r="BKG518" s="804"/>
      <c r="BKN518" s="388"/>
      <c r="BKS518" s="804"/>
      <c r="BKZ518" s="388"/>
      <c r="BLE518" s="804"/>
      <c r="BLL518" s="388"/>
      <c r="BLQ518" s="804"/>
      <c r="BLX518" s="388"/>
      <c r="BMC518" s="804"/>
      <c r="BMJ518" s="388"/>
      <c r="BMO518" s="804"/>
      <c r="BMV518" s="388"/>
      <c r="BNA518" s="804"/>
      <c r="BNH518" s="388"/>
      <c r="BNM518" s="804"/>
      <c r="BNT518" s="388"/>
      <c r="BNY518" s="804"/>
      <c r="BOF518" s="388"/>
      <c r="BOK518" s="804"/>
      <c r="BOR518" s="388"/>
      <c r="BOW518" s="804"/>
      <c r="BPD518" s="388"/>
      <c r="BPI518" s="804"/>
      <c r="BPP518" s="388"/>
      <c r="BPU518" s="804"/>
      <c r="BQB518" s="388"/>
      <c r="BQG518" s="804"/>
      <c r="BQN518" s="388"/>
      <c r="BQS518" s="804"/>
      <c r="BQZ518" s="388"/>
      <c r="BRE518" s="804"/>
      <c r="BRL518" s="388"/>
      <c r="BRQ518" s="804"/>
      <c r="BRX518" s="388"/>
      <c r="BSC518" s="804"/>
      <c r="BSJ518" s="388"/>
      <c r="BSO518" s="804"/>
      <c r="BSV518" s="388"/>
      <c r="BTA518" s="804"/>
      <c r="BTH518" s="388"/>
      <c r="BTM518" s="804"/>
      <c r="BTT518" s="388"/>
      <c r="BTY518" s="804"/>
      <c r="BUF518" s="388"/>
      <c r="BUK518" s="804"/>
      <c r="BUR518" s="388"/>
      <c r="BUW518" s="804"/>
      <c r="BVD518" s="388"/>
      <c r="BVI518" s="804"/>
      <c r="BVP518" s="388"/>
      <c r="BVU518" s="804"/>
      <c r="BWB518" s="388"/>
      <c r="BWG518" s="804"/>
      <c r="BWN518" s="388"/>
      <c r="BWS518" s="804"/>
      <c r="BWZ518" s="388"/>
      <c r="BXE518" s="804"/>
      <c r="BXL518" s="388"/>
      <c r="BXQ518" s="804"/>
      <c r="BXX518" s="388"/>
      <c r="BYC518" s="804"/>
      <c r="BYJ518" s="388"/>
      <c r="BYO518" s="804"/>
      <c r="BYV518" s="388"/>
      <c r="BZA518" s="804"/>
      <c r="BZH518" s="388"/>
      <c r="BZM518" s="804"/>
      <c r="BZT518" s="388"/>
      <c r="BZY518" s="804"/>
      <c r="CAF518" s="388"/>
      <c r="CAK518" s="804"/>
      <c r="CAR518" s="388"/>
      <c r="CAW518" s="804"/>
      <c r="CBD518" s="388"/>
      <c r="CBI518" s="804"/>
      <c r="CBP518" s="388"/>
      <c r="CBU518" s="804"/>
      <c r="CCB518" s="388"/>
      <c r="CCG518" s="804"/>
      <c r="CCN518" s="388"/>
      <c r="CCS518" s="804"/>
      <c r="CCZ518" s="388"/>
      <c r="CDE518" s="804"/>
      <c r="CDL518" s="388"/>
      <c r="CDQ518" s="804"/>
      <c r="CDX518" s="388"/>
      <c r="CEC518" s="804"/>
      <c r="CEJ518" s="388"/>
      <c r="CEO518" s="804"/>
      <c r="CEV518" s="388"/>
      <c r="CFA518" s="804"/>
      <c r="CFH518" s="388"/>
      <c r="CFM518" s="804"/>
      <c r="CFT518" s="388"/>
      <c r="CFY518" s="804"/>
      <c r="CGF518" s="388"/>
      <c r="CGK518" s="804"/>
      <c r="CGR518" s="388"/>
      <c r="CGW518" s="804"/>
      <c r="CHD518" s="388"/>
      <c r="CHI518" s="804"/>
      <c r="CHP518" s="388"/>
      <c r="CHU518" s="804"/>
      <c r="CIB518" s="388"/>
      <c r="CIG518" s="804"/>
      <c r="CIN518" s="388"/>
      <c r="CIS518" s="804"/>
      <c r="CIZ518" s="388"/>
      <c r="CJE518" s="804"/>
      <c r="CJL518" s="388"/>
      <c r="CJQ518" s="804"/>
      <c r="CJX518" s="388"/>
      <c r="CKC518" s="804"/>
      <c r="CKJ518" s="388"/>
      <c r="CKO518" s="804"/>
      <c r="CKV518" s="388"/>
      <c r="CLA518" s="804"/>
      <c r="CLH518" s="388"/>
      <c r="CLM518" s="804"/>
      <c r="CLT518" s="388"/>
      <c r="CLY518" s="804"/>
      <c r="CMF518" s="388"/>
      <c r="CMK518" s="804"/>
      <c r="CMR518" s="388"/>
      <c r="CMW518" s="804"/>
      <c r="CND518" s="388"/>
      <c r="CNI518" s="804"/>
      <c r="CNP518" s="388"/>
      <c r="CNU518" s="804"/>
      <c r="COB518" s="388"/>
      <c r="COG518" s="804"/>
      <c r="CON518" s="388"/>
      <c r="COS518" s="804"/>
      <c r="COZ518" s="388"/>
      <c r="CPE518" s="804"/>
      <c r="CPL518" s="388"/>
      <c r="CPQ518" s="804"/>
      <c r="CPX518" s="388"/>
      <c r="CQC518" s="804"/>
      <c r="CQJ518" s="388"/>
      <c r="CQO518" s="804"/>
      <c r="CQV518" s="388"/>
      <c r="CRA518" s="804"/>
      <c r="CRH518" s="388"/>
      <c r="CRM518" s="804"/>
      <c r="CRT518" s="388"/>
      <c r="CRY518" s="804"/>
      <c r="CSF518" s="388"/>
      <c r="CSK518" s="804"/>
      <c r="CSR518" s="388"/>
      <c r="CSW518" s="804"/>
      <c r="CTD518" s="388"/>
      <c r="CTI518" s="804"/>
      <c r="CTP518" s="388"/>
      <c r="CTU518" s="804"/>
      <c r="CUB518" s="388"/>
      <c r="CUG518" s="804"/>
      <c r="CUN518" s="388"/>
      <c r="CUS518" s="804"/>
      <c r="CUZ518" s="388"/>
      <c r="CVE518" s="804"/>
      <c r="CVL518" s="388"/>
      <c r="CVQ518" s="804"/>
      <c r="CVX518" s="388"/>
      <c r="CWC518" s="804"/>
      <c r="CWJ518" s="388"/>
      <c r="CWO518" s="804"/>
      <c r="CWV518" s="388"/>
      <c r="CXA518" s="804"/>
      <c r="CXH518" s="388"/>
      <c r="CXM518" s="804"/>
      <c r="CXT518" s="388"/>
      <c r="CXY518" s="804"/>
      <c r="CYF518" s="388"/>
      <c r="CYK518" s="804"/>
      <c r="CYR518" s="388"/>
      <c r="CYW518" s="804"/>
      <c r="CZD518" s="388"/>
      <c r="CZI518" s="804"/>
      <c r="CZP518" s="388"/>
      <c r="CZU518" s="804"/>
      <c r="DAB518" s="388"/>
      <c r="DAG518" s="804"/>
      <c r="DAN518" s="388"/>
      <c r="DAS518" s="804"/>
      <c r="DAZ518" s="388"/>
      <c r="DBE518" s="804"/>
      <c r="DBL518" s="388"/>
      <c r="DBQ518" s="804"/>
      <c r="DBX518" s="388"/>
      <c r="DCC518" s="804"/>
      <c r="DCJ518" s="388"/>
      <c r="DCO518" s="804"/>
      <c r="DCV518" s="388"/>
      <c r="DDA518" s="804"/>
      <c r="DDH518" s="388"/>
      <c r="DDM518" s="804"/>
      <c r="DDT518" s="388"/>
      <c r="DDY518" s="804"/>
      <c r="DEF518" s="388"/>
      <c r="DEK518" s="804"/>
      <c r="DER518" s="388"/>
      <c r="DEW518" s="804"/>
      <c r="DFD518" s="388"/>
      <c r="DFI518" s="804"/>
      <c r="DFP518" s="388"/>
      <c r="DFU518" s="804"/>
      <c r="DGB518" s="388"/>
      <c r="DGG518" s="804"/>
      <c r="DGN518" s="388"/>
      <c r="DGS518" s="804"/>
      <c r="DGZ518" s="388"/>
      <c r="DHE518" s="804"/>
      <c r="DHL518" s="388"/>
      <c r="DHQ518" s="804"/>
      <c r="DHX518" s="388"/>
      <c r="DIC518" s="804"/>
      <c r="DIJ518" s="388"/>
      <c r="DIO518" s="804"/>
      <c r="DIV518" s="388"/>
      <c r="DJA518" s="804"/>
      <c r="DJH518" s="388"/>
      <c r="DJM518" s="804"/>
      <c r="DJT518" s="388"/>
      <c r="DJY518" s="804"/>
      <c r="DKF518" s="388"/>
      <c r="DKK518" s="804"/>
      <c r="DKR518" s="388"/>
      <c r="DKW518" s="804"/>
      <c r="DLD518" s="388"/>
      <c r="DLI518" s="804"/>
      <c r="DLP518" s="388"/>
      <c r="DLU518" s="804"/>
      <c r="DMB518" s="388"/>
      <c r="DMG518" s="804"/>
      <c r="DMN518" s="388"/>
      <c r="DMS518" s="804"/>
      <c r="DMZ518" s="388"/>
      <c r="DNE518" s="804"/>
      <c r="DNL518" s="388"/>
      <c r="DNQ518" s="804"/>
      <c r="DNX518" s="388"/>
      <c r="DOC518" s="804"/>
      <c r="DOJ518" s="388"/>
      <c r="DOO518" s="804"/>
      <c r="DOV518" s="388"/>
      <c r="DPA518" s="804"/>
      <c r="DPH518" s="388"/>
      <c r="DPM518" s="804"/>
      <c r="DPT518" s="388"/>
      <c r="DPY518" s="804"/>
      <c r="DQF518" s="388"/>
      <c r="DQK518" s="804"/>
      <c r="DQR518" s="388"/>
      <c r="DQW518" s="804"/>
      <c r="DRD518" s="388"/>
      <c r="DRI518" s="804"/>
      <c r="DRP518" s="388"/>
      <c r="DRU518" s="804"/>
      <c r="DSB518" s="388"/>
      <c r="DSG518" s="804"/>
      <c r="DSN518" s="388"/>
      <c r="DSS518" s="804"/>
      <c r="DSZ518" s="388"/>
      <c r="DTE518" s="804"/>
      <c r="DTL518" s="388"/>
      <c r="DTQ518" s="804"/>
      <c r="DTX518" s="388"/>
      <c r="DUC518" s="804"/>
      <c r="DUJ518" s="388"/>
      <c r="DUO518" s="804"/>
      <c r="DUV518" s="388"/>
      <c r="DVA518" s="804"/>
      <c r="DVH518" s="388"/>
      <c r="DVM518" s="804"/>
      <c r="DVT518" s="388"/>
      <c r="DVY518" s="804"/>
      <c r="DWF518" s="388"/>
      <c r="DWK518" s="804"/>
      <c r="DWR518" s="388"/>
      <c r="DWW518" s="804"/>
      <c r="DXD518" s="388"/>
      <c r="DXI518" s="804"/>
      <c r="DXP518" s="388"/>
      <c r="DXU518" s="804"/>
      <c r="DYB518" s="388"/>
      <c r="DYG518" s="804"/>
      <c r="DYN518" s="388"/>
      <c r="DYS518" s="804"/>
      <c r="DYZ518" s="388"/>
      <c r="DZE518" s="804"/>
      <c r="DZL518" s="388"/>
      <c r="DZQ518" s="804"/>
      <c r="DZX518" s="388"/>
      <c r="EAC518" s="804"/>
      <c r="EAJ518" s="388"/>
      <c r="EAO518" s="804"/>
      <c r="EAV518" s="388"/>
      <c r="EBA518" s="804"/>
      <c r="EBH518" s="388"/>
      <c r="EBM518" s="804"/>
      <c r="EBT518" s="388"/>
      <c r="EBY518" s="804"/>
      <c r="ECF518" s="388"/>
      <c r="ECK518" s="804"/>
      <c r="ECR518" s="388"/>
      <c r="ECW518" s="804"/>
      <c r="EDD518" s="388"/>
      <c r="EDI518" s="804"/>
      <c r="EDP518" s="388"/>
      <c r="EDU518" s="804"/>
      <c r="EEB518" s="388"/>
      <c r="EEG518" s="804"/>
      <c r="EEN518" s="388"/>
      <c r="EES518" s="804"/>
      <c r="EEZ518" s="388"/>
      <c r="EFE518" s="804"/>
      <c r="EFL518" s="388"/>
      <c r="EFQ518" s="804"/>
      <c r="EFX518" s="388"/>
      <c r="EGC518" s="804"/>
      <c r="EGJ518" s="388"/>
      <c r="EGO518" s="804"/>
      <c r="EGV518" s="388"/>
      <c r="EHA518" s="804"/>
      <c r="EHH518" s="388"/>
      <c r="EHM518" s="804"/>
      <c r="EHT518" s="388"/>
      <c r="EHY518" s="804"/>
      <c r="EIF518" s="388"/>
      <c r="EIK518" s="804"/>
      <c r="EIR518" s="388"/>
      <c r="EIW518" s="804"/>
      <c r="EJD518" s="388"/>
      <c r="EJI518" s="804"/>
      <c r="EJP518" s="388"/>
      <c r="EJU518" s="804"/>
      <c r="EKB518" s="388"/>
      <c r="EKG518" s="804"/>
      <c r="EKN518" s="388"/>
      <c r="EKS518" s="804"/>
      <c r="EKZ518" s="388"/>
      <c r="ELE518" s="804"/>
      <c r="ELL518" s="388"/>
      <c r="ELQ518" s="804"/>
      <c r="ELX518" s="388"/>
      <c r="EMC518" s="804"/>
      <c r="EMJ518" s="388"/>
      <c r="EMO518" s="804"/>
      <c r="EMV518" s="388"/>
      <c r="ENA518" s="804"/>
      <c r="ENH518" s="388"/>
      <c r="ENM518" s="804"/>
      <c r="ENT518" s="388"/>
      <c r="ENY518" s="804"/>
      <c r="EOF518" s="388"/>
      <c r="EOK518" s="804"/>
      <c r="EOR518" s="388"/>
      <c r="EOW518" s="804"/>
      <c r="EPD518" s="388"/>
      <c r="EPI518" s="804"/>
      <c r="EPP518" s="388"/>
      <c r="EPU518" s="804"/>
      <c r="EQB518" s="388"/>
      <c r="EQG518" s="804"/>
      <c r="EQN518" s="388"/>
      <c r="EQS518" s="804"/>
      <c r="EQZ518" s="388"/>
      <c r="ERE518" s="804"/>
      <c r="ERL518" s="388"/>
      <c r="ERQ518" s="804"/>
      <c r="ERX518" s="388"/>
      <c r="ESC518" s="804"/>
      <c r="ESJ518" s="388"/>
      <c r="ESO518" s="804"/>
      <c r="ESV518" s="388"/>
      <c r="ETA518" s="804"/>
      <c r="ETH518" s="388"/>
      <c r="ETM518" s="804"/>
      <c r="ETT518" s="388"/>
      <c r="ETY518" s="804"/>
      <c r="EUF518" s="388"/>
      <c r="EUK518" s="804"/>
      <c r="EUR518" s="388"/>
      <c r="EUW518" s="804"/>
      <c r="EVD518" s="388"/>
      <c r="EVI518" s="804"/>
      <c r="EVP518" s="388"/>
      <c r="EVU518" s="804"/>
      <c r="EWB518" s="388"/>
      <c r="EWG518" s="804"/>
      <c r="EWN518" s="388"/>
      <c r="EWS518" s="804"/>
      <c r="EWZ518" s="388"/>
      <c r="EXE518" s="804"/>
      <c r="EXL518" s="388"/>
      <c r="EXQ518" s="804"/>
      <c r="EXX518" s="388"/>
      <c r="EYC518" s="804"/>
      <c r="EYJ518" s="388"/>
      <c r="EYO518" s="804"/>
      <c r="EYV518" s="388"/>
      <c r="EZA518" s="804"/>
      <c r="EZH518" s="388"/>
      <c r="EZM518" s="804"/>
      <c r="EZT518" s="388"/>
      <c r="EZY518" s="804"/>
      <c r="FAF518" s="388"/>
      <c r="FAK518" s="804"/>
      <c r="FAR518" s="388"/>
      <c r="FAW518" s="804"/>
      <c r="FBD518" s="388"/>
      <c r="FBI518" s="804"/>
      <c r="FBP518" s="388"/>
      <c r="FBU518" s="804"/>
      <c r="FCB518" s="388"/>
      <c r="FCG518" s="804"/>
      <c r="FCN518" s="388"/>
      <c r="FCS518" s="804"/>
      <c r="FCZ518" s="388"/>
      <c r="FDE518" s="804"/>
      <c r="FDL518" s="388"/>
      <c r="FDQ518" s="804"/>
      <c r="FDX518" s="388"/>
      <c r="FEC518" s="804"/>
      <c r="FEJ518" s="388"/>
      <c r="FEO518" s="804"/>
      <c r="FEV518" s="388"/>
      <c r="FFA518" s="804"/>
      <c r="FFH518" s="388"/>
      <c r="FFM518" s="804"/>
      <c r="FFT518" s="388"/>
      <c r="FFY518" s="804"/>
      <c r="FGF518" s="388"/>
      <c r="FGK518" s="804"/>
      <c r="FGR518" s="388"/>
      <c r="FGW518" s="804"/>
      <c r="FHD518" s="388"/>
      <c r="FHI518" s="804"/>
      <c r="FHP518" s="388"/>
      <c r="FHU518" s="804"/>
      <c r="FIB518" s="388"/>
      <c r="FIG518" s="804"/>
      <c r="FIN518" s="388"/>
      <c r="FIS518" s="804"/>
      <c r="FIZ518" s="388"/>
      <c r="FJE518" s="804"/>
      <c r="FJL518" s="388"/>
      <c r="FJQ518" s="804"/>
      <c r="FJX518" s="388"/>
      <c r="FKC518" s="804"/>
      <c r="FKJ518" s="388"/>
      <c r="FKO518" s="804"/>
      <c r="FKV518" s="388"/>
      <c r="FLA518" s="804"/>
      <c r="FLH518" s="388"/>
      <c r="FLM518" s="804"/>
      <c r="FLT518" s="388"/>
      <c r="FLY518" s="804"/>
      <c r="FMF518" s="388"/>
      <c r="FMK518" s="804"/>
      <c r="FMR518" s="388"/>
      <c r="FMW518" s="804"/>
      <c r="FND518" s="388"/>
      <c r="FNI518" s="804"/>
      <c r="FNP518" s="388"/>
      <c r="FNU518" s="804"/>
      <c r="FOB518" s="388"/>
      <c r="FOG518" s="804"/>
      <c r="FON518" s="388"/>
      <c r="FOS518" s="804"/>
      <c r="FOZ518" s="388"/>
      <c r="FPE518" s="804"/>
      <c r="FPL518" s="388"/>
      <c r="FPQ518" s="804"/>
      <c r="FPX518" s="388"/>
      <c r="FQC518" s="804"/>
      <c r="FQJ518" s="388"/>
      <c r="FQO518" s="804"/>
      <c r="FQV518" s="388"/>
      <c r="FRA518" s="804"/>
      <c r="FRH518" s="388"/>
      <c r="FRM518" s="804"/>
      <c r="FRT518" s="388"/>
      <c r="FRY518" s="804"/>
      <c r="FSF518" s="388"/>
      <c r="FSK518" s="804"/>
      <c r="FSR518" s="388"/>
      <c r="FSW518" s="804"/>
      <c r="FTD518" s="388"/>
      <c r="FTI518" s="804"/>
      <c r="FTP518" s="388"/>
      <c r="FTU518" s="804"/>
      <c r="FUB518" s="388"/>
      <c r="FUG518" s="804"/>
      <c r="FUN518" s="388"/>
      <c r="FUS518" s="804"/>
      <c r="FUZ518" s="388"/>
      <c r="FVE518" s="804"/>
      <c r="FVL518" s="388"/>
      <c r="FVQ518" s="804"/>
      <c r="FVX518" s="388"/>
      <c r="FWC518" s="804"/>
      <c r="FWJ518" s="388"/>
      <c r="FWO518" s="804"/>
      <c r="FWV518" s="388"/>
      <c r="FXA518" s="804"/>
      <c r="FXH518" s="388"/>
      <c r="FXM518" s="804"/>
      <c r="FXT518" s="388"/>
      <c r="FXY518" s="804"/>
      <c r="FYF518" s="388"/>
      <c r="FYK518" s="804"/>
      <c r="FYR518" s="388"/>
      <c r="FYW518" s="804"/>
      <c r="FZD518" s="388"/>
      <c r="FZI518" s="804"/>
      <c r="FZP518" s="388"/>
      <c r="FZU518" s="804"/>
      <c r="GAB518" s="388"/>
      <c r="GAG518" s="804"/>
      <c r="GAN518" s="388"/>
      <c r="GAS518" s="804"/>
      <c r="GAZ518" s="388"/>
      <c r="GBE518" s="804"/>
      <c r="GBL518" s="388"/>
      <c r="GBQ518" s="804"/>
      <c r="GBX518" s="388"/>
      <c r="GCC518" s="804"/>
      <c r="GCJ518" s="388"/>
      <c r="GCO518" s="804"/>
      <c r="GCV518" s="388"/>
      <c r="GDA518" s="804"/>
      <c r="GDH518" s="388"/>
      <c r="GDM518" s="804"/>
      <c r="GDT518" s="388"/>
      <c r="GDY518" s="804"/>
      <c r="GEF518" s="388"/>
      <c r="GEK518" s="804"/>
      <c r="GER518" s="388"/>
      <c r="GEW518" s="804"/>
      <c r="GFD518" s="388"/>
      <c r="GFI518" s="804"/>
      <c r="GFP518" s="388"/>
      <c r="GFU518" s="804"/>
      <c r="GGB518" s="388"/>
      <c r="GGG518" s="804"/>
      <c r="GGN518" s="388"/>
      <c r="GGS518" s="804"/>
      <c r="GGZ518" s="388"/>
      <c r="GHE518" s="804"/>
      <c r="GHL518" s="388"/>
      <c r="GHQ518" s="804"/>
      <c r="GHX518" s="388"/>
      <c r="GIC518" s="804"/>
      <c r="GIJ518" s="388"/>
      <c r="GIO518" s="804"/>
      <c r="GIV518" s="388"/>
      <c r="GJA518" s="804"/>
      <c r="GJH518" s="388"/>
      <c r="GJM518" s="804"/>
      <c r="GJT518" s="388"/>
      <c r="GJY518" s="804"/>
      <c r="GKF518" s="388"/>
      <c r="GKK518" s="804"/>
      <c r="GKR518" s="388"/>
      <c r="GKW518" s="804"/>
      <c r="GLD518" s="388"/>
      <c r="GLI518" s="804"/>
      <c r="GLP518" s="388"/>
      <c r="GLU518" s="804"/>
      <c r="GMB518" s="388"/>
      <c r="GMG518" s="804"/>
      <c r="GMN518" s="388"/>
      <c r="GMS518" s="804"/>
      <c r="GMZ518" s="388"/>
      <c r="GNE518" s="804"/>
      <c r="GNL518" s="388"/>
      <c r="GNQ518" s="804"/>
      <c r="GNX518" s="388"/>
      <c r="GOC518" s="804"/>
      <c r="GOJ518" s="388"/>
      <c r="GOO518" s="804"/>
      <c r="GOV518" s="388"/>
      <c r="GPA518" s="804"/>
      <c r="GPH518" s="388"/>
      <c r="GPM518" s="804"/>
      <c r="GPT518" s="388"/>
      <c r="GPY518" s="804"/>
      <c r="GQF518" s="388"/>
      <c r="GQK518" s="804"/>
      <c r="GQR518" s="388"/>
      <c r="GQW518" s="804"/>
      <c r="GRD518" s="388"/>
      <c r="GRI518" s="804"/>
      <c r="GRP518" s="388"/>
      <c r="GRU518" s="804"/>
      <c r="GSB518" s="388"/>
      <c r="GSG518" s="804"/>
      <c r="GSN518" s="388"/>
      <c r="GSS518" s="804"/>
      <c r="GSZ518" s="388"/>
      <c r="GTE518" s="804"/>
      <c r="GTL518" s="388"/>
      <c r="GTQ518" s="804"/>
      <c r="GTX518" s="388"/>
      <c r="GUC518" s="804"/>
      <c r="GUJ518" s="388"/>
      <c r="GUO518" s="804"/>
      <c r="GUV518" s="388"/>
      <c r="GVA518" s="804"/>
      <c r="GVH518" s="388"/>
      <c r="GVM518" s="804"/>
      <c r="GVT518" s="388"/>
      <c r="GVY518" s="804"/>
      <c r="GWF518" s="388"/>
      <c r="GWK518" s="804"/>
      <c r="GWR518" s="388"/>
      <c r="GWW518" s="804"/>
      <c r="GXD518" s="388"/>
      <c r="GXI518" s="804"/>
      <c r="GXP518" s="388"/>
      <c r="GXU518" s="804"/>
      <c r="GYB518" s="388"/>
      <c r="GYG518" s="804"/>
      <c r="GYN518" s="388"/>
      <c r="GYS518" s="804"/>
      <c r="GYZ518" s="388"/>
      <c r="GZE518" s="804"/>
      <c r="GZL518" s="388"/>
      <c r="GZQ518" s="804"/>
      <c r="GZX518" s="388"/>
      <c r="HAC518" s="804"/>
      <c r="HAJ518" s="388"/>
      <c r="HAO518" s="804"/>
      <c r="HAV518" s="388"/>
      <c r="HBA518" s="804"/>
      <c r="HBH518" s="388"/>
      <c r="HBM518" s="804"/>
      <c r="HBT518" s="388"/>
      <c r="HBY518" s="804"/>
      <c r="HCF518" s="388"/>
      <c r="HCK518" s="804"/>
      <c r="HCR518" s="388"/>
      <c r="HCW518" s="804"/>
      <c r="HDD518" s="388"/>
      <c r="HDI518" s="804"/>
      <c r="HDP518" s="388"/>
      <c r="HDU518" s="804"/>
      <c r="HEB518" s="388"/>
      <c r="HEG518" s="804"/>
      <c r="HEN518" s="388"/>
      <c r="HES518" s="804"/>
      <c r="HEZ518" s="388"/>
      <c r="HFE518" s="804"/>
      <c r="HFL518" s="388"/>
      <c r="HFQ518" s="804"/>
      <c r="HFX518" s="388"/>
      <c r="HGC518" s="804"/>
      <c r="HGJ518" s="388"/>
      <c r="HGO518" s="804"/>
      <c r="HGV518" s="388"/>
      <c r="HHA518" s="804"/>
      <c r="HHH518" s="388"/>
      <c r="HHM518" s="804"/>
      <c r="HHT518" s="388"/>
      <c r="HHY518" s="804"/>
      <c r="HIF518" s="388"/>
      <c r="HIK518" s="804"/>
      <c r="HIR518" s="388"/>
      <c r="HIW518" s="804"/>
      <c r="HJD518" s="388"/>
      <c r="HJI518" s="804"/>
      <c r="HJP518" s="388"/>
      <c r="HJU518" s="804"/>
      <c r="HKB518" s="388"/>
      <c r="HKG518" s="804"/>
      <c r="HKN518" s="388"/>
      <c r="HKS518" s="804"/>
      <c r="HKZ518" s="388"/>
      <c r="HLE518" s="804"/>
      <c r="HLL518" s="388"/>
      <c r="HLQ518" s="804"/>
      <c r="HLX518" s="388"/>
      <c r="HMC518" s="804"/>
      <c r="HMJ518" s="388"/>
      <c r="HMO518" s="804"/>
      <c r="HMV518" s="388"/>
      <c r="HNA518" s="804"/>
      <c r="HNH518" s="388"/>
      <c r="HNM518" s="804"/>
      <c r="HNT518" s="388"/>
      <c r="HNY518" s="804"/>
      <c r="HOF518" s="388"/>
      <c r="HOK518" s="804"/>
      <c r="HOR518" s="388"/>
      <c r="HOW518" s="804"/>
      <c r="HPD518" s="388"/>
      <c r="HPI518" s="804"/>
      <c r="HPP518" s="388"/>
      <c r="HPU518" s="804"/>
      <c r="HQB518" s="388"/>
      <c r="HQG518" s="804"/>
      <c r="HQN518" s="388"/>
      <c r="HQS518" s="804"/>
      <c r="HQZ518" s="388"/>
      <c r="HRE518" s="804"/>
      <c r="HRL518" s="388"/>
      <c r="HRQ518" s="804"/>
      <c r="HRX518" s="388"/>
      <c r="HSC518" s="804"/>
      <c r="HSJ518" s="388"/>
      <c r="HSO518" s="804"/>
      <c r="HSV518" s="388"/>
      <c r="HTA518" s="804"/>
      <c r="HTH518" s="388"/>
      <c r="HTM518" s="804"/>
      <c r="HTT518" s="388"/>
      <c r="HTY518" s="804"/>
      <c r="HUF518" s="388"/>
      <c r="HUK518" s="804"/>
      <c r="HUR518" s="388"/>
      <c r="HUW518" s="804"/>
      <c r="HVD518" s="388"/>
      <c r="HVI518" s="804"/>
      <c r="HVP518" s="388"/>
      <c r="HVU518" s="804"/>
      <c r="HWB518" s="388"/>
      <c r="HWG518" s="804"/>
      <c r="HWN518" s="388"/>
      <c r="HWS518" s="804"/>
      <c r="HWZ518" s="388"/>
      <c r="HXE518" s="804"/>
      <c r="HXL518" s="388"/>
      <c r="HXQ518" s="804"/>
      <c r="HXX518" s="388"/>
      <c r="HYC518" s="804"/>
      <c r="HYJ518" s="388"/>
      <c r="HYO518" s="804"/>
      <c r="HYV518" s="388"/>
      <c r="HZA518" s="804"/>
      <c r="HZH518" s="388"/>
      <c r="HZM518" s="804"/>
      <c r="HZT518" s="388"/>
      <c r="HZY518" s="804"/>
      <c r="IAF518" s="388"/>
      <c r="IAK518" s="804"/>
      <c r="IAR518" s="388"/>
      <c r="IAW518" s="804"/>
      <c r="IBD518" s="388"/>
      <c r="IBI518" s="804"/>
      <c r="IBP518" s="388"/>
      <c r="IBU518" s="804"/>
      <c r="ICB518" s="388"/>
      <c r="ICG518" s="804"/>
      <c r="ICN518" s="388"/>
      <c r="ICS518" s="804"/>
      <c r="ICZ518" s="388"/>
      <c r="IDE518" s="804"/>
      <c r="IDL518" s="388"/>
      <c r="IDQ518" s="804"/>
      <c r="IDX518" s="388"/>
      <c r="IEC518" s="804"/>
      <c r="IEJ518" s="388"/>
      <c r="IEO518" s="804"/>
      <c r="IEV518" s="388"/>
      <c r="IFA518" s="804"/>
      <c r="IFH518" s="388"/>
      <c r="IFM518" s="804"/>
      <c r="IFT518" s="388"/>
      <c r="IFY518" s="804"/>
      <c r="IGF518" s="388"/>
      <c r="IGK518" s="804"/>
      <c r="IGR518" s="388"/>
      <c r="IGW518" s="804"/>
      <c r="IHD518" s="388"/>
      <c r="IHI518" s="804"/>
      <c r="IHP518" s="388"/>
      <c r="IHU518" s="804"/>
      <c r="IIB518" s="388"/>
      <c r="IIG518" s="804"/>
      <c r="IIN518" s="388"/>
      <c r="IIS518" s="804"/>
      <c r="IIZ518" s="388"/>
      <c r="IJE518" s="804"/>
      <c r="IJL518" s="388"/>
      <c r="IJQ518" s="804"/>
      <c r="IJX518" s="388"/>
      <c r="IKC518" s="804"/>
      <c r="IKJ518" s="388"/>
      <c r="IKO518" s="804"/>
      <c r="IKV518" s="388"/>
      <c r="ILA518" s="804"/>
      <c r="ILH518" s="388"/>
      <c r="ILM518" s="804"/>
      <c r="ILT518" s="388"/>
      <c r="ILY518" s="804"/>
      <c r="IMF518" s="388"/>
      <c r="IMK518" s="804"/>
      <c r="IMR518" s="388"/>
      <c r="IMW518" s="804"/>
      <c r="IND518" s="388"/>
      <c r="INI518" s="804"/>
      <c r="INP518" s="388"/>
      <c r="INU518" s="804"/>
      <c r="IOB518" s="388"/>
      <c r="IOG518" s="804"/>
      <c r="ION518" s="388"/>
      <c r="IOS518" s="804"/>
      <c r="IOZ518" s="388"/>
      <c r="IPE518" s="804"/>
      <c r="IPL518" s="388"/>
      <c r="IPQ518" s="804"/>
      <c r="IPX518" s="388"/>
      <c r="IQC518" s="804"/>
      <c r="IQJ518" s="388"/>
      <c r="IQO518" s="804"/>
      <c r="IQV518" s="388"/>
      <c r="IRA518" s="804"/>
      <c r="IRH518" s="388"/>
      <c r="IRM518" s="804"/>
      <c r="IRT518" s="388"/>
      <c r="IRY518" s="804"/>
      <c r="ISF518" s="388"/>
      <c r="ISK518" s="804"/>
      <c r="ISR518" s="388"/>
      <c r="ISW518" s="804"/>
      <c r="ITD518" s="388"/>
      <c r="ITI518" s="804"/>
      <c r="ITP518" s="388"/>
      <c r="ITU518" s="804"/>
      <c r="IUB518" s="388"/>
      <c r="IUG518" s="804"/>
      <c r="IUN518" s="388"/>
      <c r="IUS518" s="804"/>
      <c r="IUZ518" s="388"/>
      <c r="IVE518" s="804"/>
      <c r="IVL518" s="388"/>
      <c r="IVQ518" s="804"/>
      <c r="IVX518" s="388"/>
      <c r="IWC518" s="804"/>
      <c r="IWJ518" s="388"/>
      <c r="IWO518" s="804"/>
      <c r="IWV518" s="388"/>
      <c r="IXA518" s="804"/>
      <c r="IXH518" s="388"/>
      <c r="IXM518" s="804"/>
      <c r="IXT518" s="388"/>
      <c r="IXY518" s="804"/>
      <c r="IYF518" s="388"/>
      <c r="IYK518" s="804"/>
      <c r="IYR518" s="388"/>
      <c r="IYW518" s="804"/>
      <c r="IZD518" s="388"/>
      <c r="IZI518" s="804"/>
      <c r="IZP518" s="388"/>
      <c r="IZU518" s="804"/>
      <c r="JAB518" s="388"/>
      <c r="JAG518" s="804"/>
      <c r="JAN518" s="388"/>
      <c r="JAS518" s="804"/>
      <c r="JAZ518" s="388"/>
      <c r="JBE518" s="804"/>
      <c r="JBL518" s="388"/>
      <c r="JBQ518" s="804"/>
      <c r="JBX518" s="388"/>
      <c r="JCC518" s="804"/>
      <c r="JCJ518" s="388"/>
      <c r="JCO518" s="804"/>
      <c r="JCV518" s="388"/>
      <c r="JDA518" s="804"/>
      <c r="JDH518" s="388"/>
      <c r="JDM518" s="804"/>
      <c r="JDT518" s="388"/>
      <c r="JDY518" s="804"/>
      <c r="JEF518" s="388"/>
      <c r="JEK518" s="804"/>
      <c r="JER518" s="388"/>
      <c r="JEW518" s="804"/>
      <c r="JFD518" s="388"/>
      <c r="JFI518" s="804"/>
      <c r="JFP518" s="388"/>
      <c r="JFU518" s="804"/>
      <c r="JGB518" s="388"/>
      <c r="JGG518" s="804"/>
      <c r="JGN518" s="388"/>
      <c r="JGS518" s="804"/>
      <c r="JGZ518" s="388"/>
      <c r="JHE518" s="804"/>
      <c r="JHL518" s="388"/>
      <c r="JHQ518" s="804"/>
      <c r="JHX518" s="388"/>
      <c r="JIC518" s="804"/>
      <c r="JIJ518" s="388"/>
      <c r="JIO518" s="804"/>
      <c r="JIV518" s="388"/>
      <c r="JJA518" s="804"/>
      <c r="JJH518" s="388"/>
      <c r="JJM518" s="804"/>
      <c r="JJT518" s="388"/>
      <c r="JJY518" s="804"/>
      <c r="JKF518" s="388"/>
      <c r="JKK518" s="804"/>
      <c r="JKR518" s="388"/>
      <c r="JKW518" s="804"/>
      <c r="JLD518" s="388"/>
      <c r="JLI518" s="804"/>
      <c r="JLP518" s="388"/>
      <c r="JLU518" s="804"/>
      <c r="JMB518" s="388"/>
      <c r="JMG518" s="804"/>
      <c r="JMN518" s="388"/>
      <c r="JMS518" s="804"/>
      <c r="JMZ518" s="388"/>
      <c r="JNE518" s="804"/>
      <c r="JNL518" s="388"/>
      <c r="JNQ518" s="804"/>
      <c r="JNX518" s="388"/>
      <c r="JOC518" s="804"/>
      <c r="JOJ518" s="388"/>
      <c r="JOO518" s="804"/>
      <c r="JOV518" s="388"/>
      <c r="JPA518" s="804"/>
      <c r="JPH518" s="388"/>
      <c r="JPM518" s="804"/>
      <c r="JPT518" s="388"/>
      <c r="JPY518" s="804"/>
      <c r="JQF518" s="388"/>
      <c r="JQK518" s="804"/>
      <c r="JQR518" s="388"/>
      <c r="JQW518" s="804"/>
      <c r="JRD518" s="388"/>
      <c r="JRI518" s="804"/>
      <c r="JRP518" s="388"/>
      <c r="JRU518" s="804"/>
      <c r="JSB518" s="388"/>
      <c r="JSG518" s="804"/>
      <c r="JSN518" s="388"/>
      <c r="JSS518" s="804"/>
      <c r="JSZ518" s="388"/>
      <c r="JTE518" s="804"/>
      <c r="JTL518" s="388"/>
      <c r="JTQ518" s="804"/>
      <c r="JTX518" s="388"/>
      <c r="JUC518" s="804"/>
      <c r="JUJ518" s="388"/>
      <c r="JUO518" s="804"/>
      <c r="JUV518" s="388"/>
      <c r="JVA518" s="804"/>
      <c r="JVH518" s="388"/>
      <c r="JVM518" s="804"/>
      <c r="JVT518" s="388"/>
      <c r="JVY518" s="804"/>
      <c r="JWF518" s="388"/>
      <c r="JWK518" s="804"/>
      <c r="JWR518" s="388"/>
      <c r="JWW518" s="804"/>
      <c r="JXD518" s="388"/>
      <c r="JXI518" s="804"/>
      <c r="JXP518" s="388"/>
      <c r="JXU518" s="804"/>
      <c r="JYB518" s="388"/>
      <c r="JYG518" s="804"/>
      <c r="JYN518" s="388"/>
      <c r="JYS518" s="804"/>
      <c r="JYZ518" s="388"/>
      <c r="JZE518" s="804"/>
      <c r="JZL518" s="388"/>
      <c r="JZQ518" s="804"/>
      <c r="JZX518" s="388"/>
      <c r="KAC518" s="804"/>
      <c r="KAJ518" s="388"/>
      <c r="KAO518" s="804"/>
      <c r="KAV518" s="388"/>
      <c r="KBA518" s="804"/>
      <c r="KBH518" s="388"/>
      <c r="KBM518" s="804"/>
      <c r="KBT518" s="388"/>
      <c r="KBY518" s="804"/>
      <c r="KCF518" s="388"/>
      <c r="KCK518" s="804"/>
      <c r="KCR518" s="388"/>
      <c r="KCW518" s="804"/>
      <c r="KDD518" s="388"/>
      <c r="KDI518" s="804"/>
      <c r="KDP518" s="388"/>
      <c r="KDU518" s="804"/>
      <c r="KEB518" s="388"/>
      <c r="KEG518" s="804"/>
      <c r="KEN518" s="388"/>
      <c r="KES518" s="804"/>
      <c r="KEZ518" s="388"/>
      <c r="KFE518" s="804"/>
      <c r="KFL518" s="388"/>
      <c r="KFQ518" s="804"/>
      <c r="KFX518" s="388"/>
      <c r="KGC518" s="804"/>
      <c r="KGJ518" s="388"/>
      <c r="KGO518" s="804"/>
      <c r="KGV518" s="388"/>
      <c r="KHA518" s="804"/>
      <c r="KHH518" s="388"/>
      <c r="KHM518" s="804"/>
      <c r="KHT518" s="388"/>
      <c r="KHY518" s="804"/>
      <c r="KIF518" s="388"/>
      <c r="KIK518" s="804"/>
      <c r="KIR518" s="388"/>
      <c r="KIW518" s="804"/>
      <c r="KJD518" s="388"/>
      <c r="KJI518" s="804"/>
      <c r="KJP518" s="388"/>
      <c r="KJU518" s="804"/>
      <c r="KKB518" s="388"/>
      <c r="KKG518" s="804"/>
      <c r="KKN518" s="388"/>
      <c r="KKS518" s="804"/>
      <c r="KKZ518" s="388"/>
      <c r="KLE518" s="804"/>
      <c r="KLL518" s="388"/>
      <c r="KLQ518" s="804"/>
      <c r="KLX518" s="388"/>
      <c r="KMC518" s="804"/>
      <c r="KMJ518" s="388"/>
      <c r="KMO518" s="804"/>
      <c r="KMV518" s="388"/>
      <c r="KNA518" s="804"/>
      <c r="KNH518" s="388"/>
      <c r="KNM518" s="804"/>
      <c r="KNT518" s="388"/>
      <c r="KNY518" s="804"/>
      <c r="KOF518" s="388"/>
      <c r="KOK518" s="804"/>
      <c r="KOR518" s="388"/>
      <c r="KOW518" s="804"/>
      <c r="KPD518" s="388"/>
      <c r="KPI518" s="804"/>
      <c r="KPP518" s="388"/>
      <c r="KPU518" s="804"/>
      <c r="KQB518" s="388"/>
      <c r="KQG518" s="804"/>
      <c r="KQN518" s="388"/>
      <c r="KQS518" s="804"/>
      <c r="KQZ518" s="388"/>
      <c r="KRE518" s="804"/>
      <c r="KRL518" s="388"/>
      <c r="KRQ518" s="804"/>
      <c r="KRX518" s="388"/>
      <c r="KSC518" s="804"/>
      <c r="KSJ518" s="388"/>
      <c r="KSO518" s="804"/>
      <c r="KSV518" s="388"/>
      <c r="KTA518" s="804"/>
      <c r="KTH518" s="388"/>
      <c r="KTM518" s="804"/>
      <c r="KTT518" s="388"/>
      <c r="KTY518" s="804"/>
      <c r="KUF518" s="388"/>
      <c r="KUK518" s="804"/>
      <c r="KUR518" s="388"/>
      <c r="KUW518" s="804"/>
      <c r="KVD518" s="388"/>
      <c r="KVI518" s="804"/>
      <c r="KVP518" s="388"/>
      <c r="KVU518" s="804"/>
      <c r="KWB518" s="388"/>
      <c r="KWG518" s="804"/>
      <c r="KWN518" s="388"/>
      <c r="KWS518" s="804"/>
      <c r="KWZ518" s="388"/>
      <c r="KXE518" s="804"/>
      <c r="KXL518" s="388"/>
      <c r="KXQ518" s="804"/>
      <c r="KXX518" s="388"/>
      <c r="KYC518" s="804"/>
      <c r="KYJ518" s="388"/>
      <c r="KYO518" s="804"/>
      <c r="KYV518" s="388"/>
      <c r="KZA518" s="804"/>
      <c r="KZH518" s="388"/>
      <c r="KZM518" s="804"/>
      <c r="KZT518" s="388"/>
      <c r="KZY518" s="804"/>
      <c r="LAF518" s="388"/>
      <c r="LAK518" s="804"/>
      <c r="LAR518" s="388"/>
      <c r="LAW518" s="804"/>
      <c r="LBD518" s="388"/>
      <c r="LBI518" s="804"/>
      <c r="LBP518" s="388"/>
      <c r="LBU518" s="804"/>
      <c r="LCB518" s="388"/>
      <c r="LCG518" s="804"/>
      <c r="LCN518" s="388"/>
      <c r="LCS518" s="804"/>
      <c r="LCZ518" s="388"/>
      <c r="LDE518" s="804"/>
      <c r="LDL518" s="388"/>
      <c r="LDQ518" s="804"/>
      <c r="LDX518" s="388"/>
      <c r="LEC518" s="804"/>
      <c r="LEJ518" s="388"/>
      <c r="LEO518" s="804"/>
      <c r="LEV518" s="388"/>
      <c r="LFA518" s="804"/>
      <c r="LFH518" s="388"/>
      <c r="LFM518" s="804"/>
      <c r="LFT518" s="388"/>
      <c r="LFY518" s="804"/>
      <c r="LGF518" s="388"/>
      <c r="LGK518" s="804"/>
      <c r="LGR518" s="388"/>
      <c r="LGW518" s="804"/>
      <c r="LHD518" s="388"/>
      <c r="LHI518" s="804"/>
      <c r="LHP518" s="388"/>
      <c r="LHU518" s="804"/>
      <c r="LIB518" s="388"/>
      <c r="LIG518" s="804"/>
      <c r="LIN518" s="388"/>
      <c r="LIS518" s="804"/>
      <c r="LIZ518" s="388"/>
      <c r="LJE518" s="804"/>
      <c r="LJL518" s="388"/>
      <c r="LJQ518" s="804"/>
      <c r="LJX518" s="388"/>
      <c r="LKC518" s="804"/>
      <c r="LKJ518" s="388"/>
      <c r="LKO518" s="804"/>
      <c r="LKV518" s="388"/>
      <c r="LLA518" s="804"/>
      <c r="LLH518" s="388"/>
      <c r="LLM518" s="804"/>
      <c r="LLT518" s="388"/>
      <c r="LLY518" s="804"/>
      <c r="LMF518" s="388"/>
      <c r="LMK518" s="804"/>
      <c r="LMR518" s="388"/>
      <c r="LMW518" s="804"/>
      <c r="LND518" s="388"/>
      <c r="LNI518" s="804"/>
      <c r="LNP518" s="388"/>
      <c r="LNU518" s="804"/>
      <c r="LOB518" s="388"/>
      <c r="LOG518" s="804"/>
      <c r="LON518" s="388"/>
      <c r="LOS518" s="804"/>
      <c r="LOZ518" s="388"/>
      <c r="LPE518" s="804"/>
      <c r="LPL518" s="388"/>
      <c r="LPQ518" s="804"/>
      <c r="LPX518" s="388"/>
      <c r="LQC518" s="804"/>
      <c r="LQJ518" s="388"/>
      <c r="LQO518" s="804"/>
      <c r="LQV518" s="388"/>
      <c r="LRA518" s="804"/>
      <c r="LRH518" s="388"/>
      <c r="LRM518" s="804"/>
      <c r="LRT518" s="388"/>
      <c r="LRY518" s="804"/>
      <c r="LSF518" s="388"/>
      <c r="LSK518" s="804"/>
      <c r="LSR518" s="388"/>
      <c r="LSW518" s="804"/>
      <c r="LTD518" s="388"/>
      <c r="LTI518" s="804"/>
      <c r="LTP518" s="388"/>
      <c r="LTU518" s="804"/>
      <c r="LUB518" s="388"/>
      <c r="LUG518" s="804"/>
      <c r="LUN518" s="388"/>
      <c r="LUS518" s="804"/>
      <c r="LUZ518" s="388"/>
      <c r="LVE518" s="804"/>
      <c r="LVL518" s="388"/>
      <c r="LVQ518" s="804"/>
      <c r="LVX518" s="388"/>
      <c r="LWC518" s="804"/>
      <c r="LWJ518" s="388"/>
      <c r="LWO518" s="804"/>
      <c r="LWV518" s="388"/>
      <c r="LXA518" s="804"/>
      <c r="LXH518" s="388"/>
      <c r="LXM518" s="804"/>
      <c r="LXT518" s="388"/>
      <c r="LXY518" s="804"/>
      <c r="LYF518" s="388"/>
      <c r="LYK518" s="804"/>
      <c r="LYR518" s="388"/>
      <c r="LYW518" s="804"/>
      <c r="LZD518" s="388"/>
      <c r="LZI518" s="804"/>
      <c r="LZP518" s="388"/>
      <c r="LZU518" s="804"/>
      <c r="MAB518" s="388"/>
      <c r="MAG518" s="804"/>
      <c r="MAN518" s="388"/>
      <c r="MAS518" s="804"/>
      <c r="MAZ518" s="388"/>
      <c r="MBE518" s="804"/>
      <c r="MBL518" s="388"/>
      <c r="MBQ518" s="804"/>
      <c r="MBX518" s="388"/>
      <c r="MCC518" s="804"/>
      <c r="MCJ518" s="388"/>
      <c r="MCO518" s="804"/>
      <c r="MCV518" s="388"/>
      <c r="MDA518" s="804"/>
      <c r="MDH518" s="388"/>
      <c r="MDM518" s="804"/>
      <c r="MDT518" s="388"/>
      <c r="MDY518" s="804"/>
      <c r="MEF518" s="388"/>
      <c r="MEK518" s="804"/>
      <c r="MER518" s="388"/>
      <c r="MEW518" s="804"/>
      <c r="MFD518" s="388"/>
      <c r="MFI518" s="804"/>
      <c r="MFP518" s="388"/>
      <c r="MFU518" s="804"/>
      <c r="MGB518" s="388"/>
      <c r="MGG518" s="804"/>
      <c r="MGN518" s="388"/>
      <c r="MGS518" s="804"/>
      <c r="MGZ518" s="388"/>
      <c r="MHE518" s="804"/>
      <c r="MHL518" s="388"/>
      <c r="MHQ518" s="804"/>
      <c r="MHX518" s="388"/>
      <c r="MIC518" s="804"/>
      <c r="MIJ518" s="388"/>
      <c r="MIO518" s="804"/>
      <c r="MIV518" s="388"/>
      <c r="MJA518" s="804"/>
      <c r="MJH518" s="388"/>
      <c r="MJM518" s="804"/>
      <c r="MJT518" s="388"/>
      <c r="MJY518" s="804"/>
      <c r="MKF518" s="388"/>
      <c r="MKK518" s="804"/>
      <c r="MKR518" s="388"/>
      <c r="MKW518" s="804"/>
      <c r="MLD518" s="388"/>
      <c r="MLI518" s="804"/>
      <c r="MLP518" s="388"/>
      <c r="MLU518" s="804"/>
      <c r="MMB518" s="388"/>
      <c r="MMG518" s="804"/>
      <c r="MMN518" s="388"/>
      <c r="MMS518" s="804"/>
      <c r="MMZ518" s="388"/>
      <c r="MNE518" s="804"/>
      <c r="MNL518" s="388"/>
      <c r="MNQ518" s="804"/>
      <c r="MNX518" s="388"/>
      <c r="MOC518" s="804"/>
      <c r="MOJ518" s="388"/>
      <c r="MOO518" s="804"/>
      <c r="MOV518" s="388"/>
      <c r="MPA518" s="804"/>
      <c r="MPH518" s="388"/>
      <c r="MPM518" s="804"/>
      <c r="MPT518" s="388"/>
      <c r="MPY518" s="804"/>
      <c r="MQF518" s="388"/>
      <c r="MQK518" s="804"/>
      <c r="MQR518" s="388"/>
      <c r="MQW518" s="804"/>
      <c r="MRD518" s="388"/>
      <c r="MRI518" s="804"/>
      <c r="MRP518" s="388"/>
      <c r="MRU518" s="804"/>
      <c r="MSB518" s="388"/>
      <c r="MSG518" s="804"/>
      <c r="MSN518" s="388"/>
      <c r="MSS518" s="804"/>
      <c r="MSZ518" s="388"/>
      <c r="MTE518" s="804"/>
      <c r="MTL518" s="388"/>
      <c r="MTQ518" s="804"/>
      <c r="MTX518" s="388"/>
      <c r="MUC518" s="804"/>
      <c r="MUJ518" s="388"/>
      <c r="MUO518" s="804"/>
      <c r="MUV518" s="388"/>
      <c r="MVA518" s="804"/>
      <c r="MVH518" s="388"/>
      <c r="MVM518" s="804"/>
      <c r="MVT518" s="388"/>
      <c r="MVY518" s="804"/>
      <c r="MWF518" s="388"/>
      <c r="MWK518" s="804"/>
      <c r="MWR518" s="388"/>
      <c r="MWW518" s="804"/>
      <c r="MXD518" s="388"/>
      <c r="MXI518" s="804"/>
      <c r="MXP518" s="388"/>
      <c r="MXU518" s="804"/>
      <c r="MYB518" s="388"/>
      <c r="MYG518" s="804"/>
      <c r="MYN518" s="388"/>
      <c r="MYS518" s="804"/>
      <c r="MYZ518" s="388"/>
      <c r="MZE518" s="804"/>
      <c r="MZL518" s="388"/>
      <c r="MZQ518" s="804"/>
      <c r="MZX518" s="388"/>
      <c r="NAC518" s="804"/>
      <c r="NAJ518" s="388"/>
      <c r="NAO518" s="804"/>
      <c r="NAV518" s="388"/>
      <c r="NBA518" s="804"/>
      <c r="NBH518" s="388"/>
      <c r="NBM518" s="804"/>
      <c r="NBT518" s="388"/>
      <c r="NBY518" s="804"/>
      <c r="NCF518" s="388"/>
      <c r="NCK518" s="804"/>
      <c r="NCR518" s="388"/>
      <c r="NCW518" s="804"/>
      <c r="NDD518" s="388"/>
      <c r="NDI518" s="804"/>
      <c r="NDP518" s="388"/>
      <c r="NDU518" s="804"/>
      <c r="NEB518" s="388"/>
      <c r="NEG518" s="804"/>
      <c r="NEN518" s="388"/>
      <c r="NES518" s="804"/>
      <c r="NEZ518" s="388"/>
      <c r="NFE518" s="804"/>
      <c r="NFL518" s="388"/>
      <c r="NFQ518" s="804"/>
      <c r="NFX518" s="388"/>
      <c r="NGC518" s="804"/>
      <c r="NGJ518" s="388"/>
      <c r="NGO518" s="804"/>
      <c r="NGV518" s="388"/>
      <c r="NHA518" s="804"/>
      <c r="NHH518" s="388"/>
      <c r="NHM518" s="804"/>
      <c r="NHT518" s="388"/>
      <c r="NHY518" s="804"/>
      <c r="NIF518" s="388"/>
      <c r="NIK518" s="804"/>
      <c r="NIR518" s="388"/>
      <c r="NIW518" s="804"/>
      <c r="NJD518" s="388"/>
      <c r="NJI518" s="804"/>
      <c r="NJP518" s="388"/>
      <c r="NJU518" s="804"/>
      <c r="NKB518" s="388"/>
      <c r="NKG518" s="804"/>
      <c r="NKN518" s="388"/>
      <c r="NKS518" s="804"/>
      <c r="NKZ518" s="388"/>
      <c r="NLE518" s="804"/>
      <c r="NLL518" s="388"/>
      <c r="NLQ518" s="804"/>
      <c r="NLX518" s="388"/>
      <c r="NMC518" s="804"/>
      <c r="NMJ518" s="388"/>
      <c r="NMO518" s="804"/>
      <c r="NMV518" s="388"/>
      <c r="NNA518" s="804"/>
      <c r="NNH518" s="388"/>
      <c r="NNM518" s="804"/>
      <c r="NNT518" s="388"/>
      <c r="NNY518" s="804"/>
      <c r="NOF518" s="388"/>
      <c r="NOK518" s="804"/>
      <c r="NOR518" s="388"/>
      <c r="NOW518" s="804"/>
      <c r="NPD518" s="388"/>
      <c r="NPI518" s="804"/>
      <c r="NPP518" s="388"/>
      <c r="NPU518" s="804"/>
      <c r="NQB518" s="388"/>
      <c r="NQG518" s="804"/>
      <c r="NQN518" s="388"/>
      <c r="NQS518" s="804"/>
      <c r="NQZ518" s="388"/>
      <c r="NRE518" s="804"/>
      <c r="NRL518" s="388"/>
      <c r="NRQ518" s="804"/>
      <c r="NRX518" s="388"/>
      <c r="NSC518" s="804"/>
      <c r="NSJ518" s="388"/>
      <c r="NSO518" s="804"/>
      <c r="NSV518" s="388"/>
      <c r="NTA518" s="804"/>
      <c r="NTH518" s="388"/>
      <c r="NTM518" s="804"/>
      <c r="NTT518" s="388"/>
      <c r="NTY518" s="804"/>
      <c r="NUF518" s="388"/>
      <c r="NUK518" s="804"/>
      <c r="NUR518" s="388"/>
      <c r="NUW518" s="804"/>
      <c r="NVD518" s="388"/>
      <c r="NVI518" s="804"/>
      <c r="NVP518" s="388"/>
      <c r="NVU518" s="804"/>
      <c r="NWB518" s="388"/>
      <c r="NWG518" s="804"/>
      <c r="NWN518" s="388"/>
      <c r="NWS518" s="804"/>
      <c r="NWZ518" s="388"/>
      <c r="NXE518" s="804"/>
      <c r="NXL518" s="388"/>
      <c r="NXQ518" s="804"/>
      <c r="NXX518" s="388"/>
      <c r="NYC518" s="804"/>
      <c r="NYJ518" s="388"/>
      <c r="NYO518" s="804"/>
      <c r="NYV518" s="388"/>
      <c r="NZA518" s="804"/>
      <c r="NZH518" s="388"/>
      <c r="NZM518" s="804"/>
      <c r="NZT518" s="388"/>
      <c r="NZY518" s="804"/>
      <c r="OAF518" s="388"/>
      <c r="OAK518" s="804"/>
      <c r="OAR518" s="388"/>
      <c r="OAW518" s="804"/>
      <c r="OBD518" s="388"/>
      <c r="OBI518" s="804"/>
      <c r="OBP518" s="388"/>
      <c r="OBU518" s="804"/>
      <c r="OCB518" s="388"/>
      <c r="OCG518" s="804"/>
      <c r="OCN518" s="388"/>
      <c r="OCS518" s="804"/>
      <c r="OCZ518" s="388"/>
      <c r="ODE518" s="804"/>
      <c r="ODL518" s="388"/>
      <c r="ODQ518" s="804"/>
      <c r="ODX518" s="388"/>
      <c r="OEC518" s="804"/>
      <c r="OEJ518" s="388"/>
      <c r="OEO518" s="804"/>
      <c r="OEV518" s="388"/>
      <c r="OFA518" s="804"/>
      <c r="OFH518" s="388"/>
      <c r="OFM518" s="804"/>
      <c r="OFT518" s="388"/>
      <c r="OFY518" s="804"/>
      <c r="OGF518" s="388"/>
      <c r="OGK518" s="804"/>
      <c r="OGR518" s="388"/>
      <c r="OGW518" s="804"/>
      <c r="OHD518" s="388"/>
      <c r="OHI518" s="804"/>
      <c r="OHP518" s="388"/>
      <c r="OHU518" s="804"/>
      <c r="OIB518" s="388"/>
      <c r="OIG518" s="804"/>
      <c r="OIN518" s="388"/>
      <c r="OIS518" s="804"/>
      <c r="OIZ518" s="388"/>
      <c r="OJE518" s="804"/>
      <c r="OJL518" s="388"/>
      <c r="OJQ518" s="804"/>
      <c r="OJX518" s="388"/>
      <c r="OKC518" s="804"/>
      <c r="OKJ518" s="388"/>
      <c r="OKO518" s="804"/>
      <c r="OKV518" s="388"/>
      <c r="OLA518" s="804"/>
      <c r="OLH518" s="388"/>
      <c r="OLM518" s="804"/>
      <c r="OLT518" s="388"/>
      <c r="OLY518" s="804"/>
      <c r="OMF518" s="388"/>
      <c r="OMK518" s="804"/>
      <c r="OMR518" s="388"/>
      <c r="OMW518" s="804"/>
      <c r="OND518" s="388"/>
      <c r="ONI518" s="804"/>
      <c r="ONP518" s="388"/>
      <c r="ONU518" s="804"/>
      <c r="OOB518" s="388"/>
      <c r="OOG518" s="804"/>
      <c r="OON518" s="388"/>
      <c r="OOS518" s="804"/>
      <c r="OOZ518" s="388"/>
      <c r="OPE518" s="804"/>
      <c r="OPL518" s="388"/>
      <c r="OPQ518" s="804"/>
      <c r="OPX518" s="388"/>
      <c r="OQC518" s="804"/>
      <c r="OQJ518" s="388"/>
      <c r="OQO518" s="804"/>
      <c r="OQV518" s="388"/>
      <c r="ORA518" s="804"/>
      <c r="ORH518" s="388"/>
      <c r="ORM518" s="804"/>
      <c r="ORT518" s="388"/>
      <c r="ORY518" s="804"/>
      <c r="OSF518" s="388"/>
      <c r="OSK518" s="804"/>
      <c r="OSR518" s="388"/>
      <c r="OSW518" s="804"/>
      <c r="OTD518" s="388"/>
      <c r="OTI518" s="804"/>
      <c r="OTP518" s="388"/>
      <c r="OTU518" s="804"/>
      <c r="OUB518" s="388"/>
      <c r="OUG518" s="804"/>
      <c r="OUN518" s="388"/>
      <c r="OUS518" s="804"/>
      <c r="OUZ518" s="388"/>
      <c r="OVE518" s="804"/>
      <c r="OVL518" s="388"/>
      <c r="OVQ518" s="804"/>
      <c r="OVX518" s="388"/>
      <c r="OWC518" s="804"/>
      <c r="OWJ518" s="388"/>
      <c r="OWO518" s="804"/>
      <c r="OWV518" s="388"/>
      <c r="OXA518" s="804"/>
      <c r="OXH518" s="388"/>
      <c r="OXM518" s="804"/>
      <c r="OXT518" s="388"/>
      <c r="OXY518" s="804"/>
      <c r="OYF518" s="388"/>
      <c r="OYK518" s="804"/>
      <c r="OYR518" s="388"/>
      <c r="OYW518" s="804"/>
      <c r="OZD518" s="388"/>
      <c r="OZI518" s="804"/>
      <c r="OZP518" s="388"/>
      <c r="OZU518" s="804"/>
      <c r="PAB518" s="388"/>
      <c r="PAG518" s="804"/>
      <c r="PAN518" s="388"/>
      <c r="PAS518" s="804"/>
      <c r="PAZ518" s="388"/>
      <c r="PBE518" s="804"/>
      <c r="PBL518" s="388"/>
      <c r="PBQ518" s="804"/>
      <c r="PBX518" s="388"/>
      <c r="PCC518" s="804"/>
      <c r="PCJ518" s="388"/>
      <c r="PCO518" s="804"/>
      <c r="PCV518" s="388"/>
      <c r="PDA518" s="804"/>
      <c r="PDH518" s="388"/>
      <c r="PDM518" s="804"/>
      <c r="PDT518" s="388"/>
      <c r="PDY518" s="804"/>
      <c r="PEF518" s="388"/>
      <c r="PEK518" s="804"/>
      <c r="PER518" s="388"/>
      <c r="PEW518" s="804"/>
      <c r="PFD518" s="388"/>
      <c r="PFI518" s="804"/>
      <c r="PFP518" s="388"/>
      <c r="PFU518" s="804"/>
      <c r="PGB518" s="388"/>
      <c r="PGG518" s="804"/>
      <c r="PGN518" s="388"/>
      <c r="PGS518" s="804"/>
      <c r="PGZ518" s="388"/>
      <c r="PHE518" s="804"/>
      <c r="PHL518" s="388"/>
      <c r="PHQ518" s="804"/>
      <c r="PHX518" s="388"/>
      <c r="PIC518" s="804"/>
      <c r="PIJ518" s="388"/>
      <c r="PIO518" s="804"/>
      <c r="PIV518" s="388"/>
      <c r="PJA518" s="804"/>
      <c r="PJH518" s="388"/>
      <c r="PJM518" s="804"/>
      <c r="PJT518" s="388"/>
      <c r="PJY518" s="804"/>
      <c r="PKF518" s="388"/>
      <c r="PKK518" s="804"/>
      <c r="PKR518" s="388"/>
      <c r="PKW518" s="804"/>
      <c r="PLD518" s="388"/>
      <c r="PLI518" s="804"/>
      <c r="PLP518" s="388"/>
      <c r="PLU518" s="804"/>
      <c r="PMB518" s="388"/>
      <c r="PMG518" s="804"/>
      <c r="PMN518" s="388"/>
      <c r="PMS518" s="804"/>
      <c r="PMZ518" s="388"/>
      <c r="PNE518" s="804"/>
      <c r="PNL518" s="388"/>
      <c r="PNQ518" s="804"/>
      <c r="PNX518" s="388"/>
      <c r="POC518" s="804"/>
      <c r="POJ518" s="388"/>
      <c r="POO518" s="804"/>
      <c r="POV518" s="388"/>
      <c r="PPA518" s="804"/>
      <c r="PPH518" s="388"/>
      <c r="PPM518" s="804"/>
      <c r="PPT518" s="388"/>
      <c r="PPY518" s="804"/>
      <c r="PQF518" s="388"/>
      <c r="PQK518" s="804"/>
      <c r="PQR518" s="388"/>
      <c r="PQW518" s="804"/>
      <c r="PRD518" s="388"/>
      <c r="PRI518" s="804"/>
      <c r="PRP518" s="388"/>
      <c r="PRU518" s="804"/>
      <c r="PSB518" s="388"/>
      <c r="PSG518" s="804"/>
      <c r="PSN518" s="388"/>
      <c r="PSS518" s="804"/>
      <c r="PSZ518" s="388"/>
      <c r="PTE518" s="804"/>
      <c r="PTL518" s="388"/>
      <c r="PTQ518" s="804"/>
      <c r="PTX518" s="388"/>
      <c r="PUC518" s="804"/>
      <c r="PUJ518" s="388"/>
      <c r="PUO518" s="804"/>
      <c r="PUV518" s="388"/>
      <c r="PVA518" s="804"/>
      <c r="PVH518" s="388"/>
      <c r="PVM518" s="804"/>
      <c r="PVT518" s="388"/>
      <c r="PVY518" s="804"/>
      <c r="PWF518" s="388"/>
      <c r="PWK518" s="804"/>
      <c r="PWR518" s="388"/>
      <c r="PWW518" s="804"/>
      <c r="PXD518" s="388"/>
      <c r="PXI518" s="804"/>
      <c r="PXP518" s="388"/>
      <c r="PXU518" s="804"/>
      <c r="PYB518" s="388"/>
      <c r="PYG518" s="804"/>
      <c r="PYN518" s="388"/>
      <c r="PYS518" s="804"/>
      <c r="PYZ518" s="388"/>
      <c r="PZE518" s="804"/>
      <c r="PZL518" s="388"/>
      <c r="PZQ518" s="804"/>
      <c r="PZX518" s="388"/>
      <c r="QAC518" s="804"/>
      <c r="QAJ518" s="388"/>
      <c r="QAO518" s="804"/>
      <c r="QAV518" s="388"/>
      <c r="QBA518" s="804"/>
      <c r="QBH518" s="388"/>
      <c r="QBM518" s="804"/>
      <c r="QBT518" s="388"/>
      <c r="QBY518" s="804"/>
      <c r="QCF518" s="388"/>
      <c r="QCK518" s="804"/>
      <c r="QCR518" s="388"/>
      <c r="QCW518" s="804"/>
      <c r="QDD518" s="388"/>
      <c r="QDI518" s="804"/>
      <c r="QDP518" s="388"/>
      <c r="QDU518" s="804"/>
      <c r="QEB518" s="388"/>
      <c r="QEG518" s="804"/>
      <c r="QEN518" s="388"/>
      <c r="QES518" s="804"/>
      <c r="QEZ518" s="388"/>
      <c r="QFE518" s="804"/>
      <c r="QFL518" s="388"/>
      <c r="QFQ518" s="804"/>
      <c r="QFX518" s="388"/>
      <c r="QGC518" s="804"/>
      <c r="QGJ518" s="388"/>
      <c r="QGO518" s="804"/>
      <c r="QGV518" s="388"/>
      <c r="QHA518" s="804"/>
      <c r="QHH518" s="388"/>
      <c r="QHM518" s="804"/>
      <c r="QHT518" s="388"/>
      <c r="QHY518" s="804"/>
      <c r="QIF518" s="388"/>
      <c r="QIK518" s="804"/>
      <c r="QIR518" s="388"/>
      <c r="QIW518" s="804"/>
      <c r="QJD518" s="388"/>
      <c r="QJI518" s="804"/>
      <c r="QJP518" s="388"/>
      <c r="QJU518" s="804"/>
      <c r="QKB518" s="388"/>
      <c r="QKG518" s="804"/>
      <c r="QKN518" s="388"/>
      <c r="QKS518" s="804"/>
      <c r="QKZ518" s="388"/>
      <c r="QLE518" s="804"/>
      <c r="QLL518" s="388"/>
      <c r="QLQ518" s="804"/>
      <c r="QLX518" s="388"/>
      <c r="QMC518" s="804"/>
      <c r="QMJ518" s="388"/>
      <c r="QMO518" s="804"/>
      <c r="QMV518" s="388"/>
      <c r="QNA518" s="804"/>
      <c r="QNH518" s="388"/>
      <c r="QNM518" s="804"/>
      <c r="QNT518" s="388"/>
      <c r="QNY518" s="804"/>
      <c r="QOF518" s="388"/>
      <c r="QOK518" s="804"/>
      <c r="QOR518" s="388"/>
      <c r="QOW518" s="804"/>
      <c r="QPD518" s="388"/>
      <c r="QPI518" s="804"/>
      <c r="QPP518" s="388"/>
      <c r="QPU518" s="804"/>
      <c r="QQB518" s="388"/>
      <c r="QQG518" s="804"/>
      <c r="QQN518" s="388"/>
      <c r="QQS518" s="804"/>
      <c r="QQZ518" s="388"/>
      <c r="QRE518" s="804"/>
      <c r="QRL518" s="388"/>
      <c r="QRQ518" s="804"/>
      <c r="QRX518" s="388"/>
      <c r="QSC518" s="804"/>
      <c r="QSJ518" s="388"/>
      <c r="QSO518" s="804"/>
      <c r="QSV518" s="388"/>
      <c r="QTA518" s="804"/>
      <c r="QTH518" s="388"/>
      <c r="QTM518" s="804"/>
      <c r="QTT518" s="388"/>
      <c r="QTY518" s="804"/>
      <c r="QUF518" s="388"/>
      <c r="QUK518" s="804"/>
      <c r="QUR518" s="388"/>
      <c r="QUW518" s="804"/>
      <c r="QVD518" s="388"/>
      <c r="QVI518" s="804"/>
      <c r="QVP518" s="388"/>
      <c r="QVU518" s="804"/>
      <c r="QWB518" s="388"/>
      <c r="QWG518" s="804"/>
      <c r="QWN518" s="388"/>
      <c r="QWS518" s="804"/>
      <c r="QWZ518" s="388"/>
      <c r="QXE518" s="804"/>
      <c r="QXL518" s="388"/>
      <c r="QXQ518" s="804"/>
      <c r="QXX518" s="388"/>
      <c r="QYC518" s="804"/>
      <c r="QYJ518" s="388"/>
      <c r="QYO518" s="804"/>
      <c r="QYV518" s="388"/>
      <c r="QZA518" s="804"/>
      <c r="QZH518" s="388"/>
      <c r="QZM518" s="804"/>
      <c r="QZT518" s="388"/>
      <c r="QZY518" s="804"/>
      <c r="RAF518" s="388"/>
      <c r="RAK518" s="804"/>
      <c r="RAR518" s="388"/>
      <c r="RAW518" s="804"/>
      <c r="RBD518" s="388"/>
      <c r="RBI518" s="804"/>
      <c r="RBP518" s="388"/>
      <c r="RBU518" s="804"/>
      <c r="RCB518" s="388"/>
      <c r="RCG518" s="804"/>
      <c r="RCN518" s="388"/>
      <c r="RCS518" s="804"/>
      <c r="RCZ518" s="388"/>
      <c r="RDE518" s="804"/>
      <c r="RDL518" s="388"/>
      <c r="RDQ518" s="804"/>
      <c r="RDX518" s="388"/>
      <c r="REC518" s="804"/>
      <c r="REJ518" s="388"/>
      <c r="REO518" s="804"/>
      <c r="REV518" s="388"/>
      <c r="RFA518" s="804"/>
      <c r="RFH518" s="388"/>
      <c r="RFM518" s="804"/>
      <c r="RFT518" s="388"/>
      <c r="RFY518" s="804"/>
      <c r="RGF518" s="388"/>
      <c r="RGK518" s="804"/>
      <c r="RGR518" s="388"/>
      <c r="RGW518" s="804"/>
      <c r="RHD518" s="388"/>
      <c r="RHI518" s="804"/>
      <c r="RHP518" s="388"/>
      <c r="RHU518" s="804"/>
      <c r="RIB518" s="388"/>
      <c r="RIG518" s="804"/>
      <c r="RIN518" s="388"/>
      <c r="RIS518" s="804"/>
      <c r="RIZ518" s="388"/>
      <c r="RJE518" s="804"/>
      <c r="RJL518" s="388"/>
      <c r="RJQ518" s="804"/>
      <c r="RJX518" s="388"/>
      <c r="RKC518" s="804"/>
      <c r="RKJ518" s="388"/>
      <c r="RKO518" s="804"/>
      <c r="RKV518" s="388"/>
      <c r="RLA518" s="804"/>
      <c r="RLH518" s="388"/>
      <c r="RLM518" s="804"/>
      <c r="RLT518" s="388"/>
      <c r="RLY518" s="804"/>
      <c r="RMF518" s="388"/>
      <c r="RMK518" s="804"/>
      <c r="RMR518" s="388"/>
      <c r="RMW518" s="804"/>
      <c r="RND518" s="388"/>
      <c r="RNI518" s="804"/>
      <c r="RNP518" s="388"/>
      <c r="RNU518" s="804"/>
      <c r="ROB518" s="388"/>
      <c r="ROG518" s="804"/>
      <c r="RON518" s="388"/>
      <c r="ROS518" s="804"/>
      <c r="ROZ518" s="388"/>
      <c r="RPE518" s="804"/>
      <c r="RPL518" s="388"/>
      <c r="RPQ518" s="804"/>
      <c r="RPX518" s="388"/>
      <c r="RQC518" s="804"/>
      <c r="RQJ518" s="388"/>
      <c r="RQO518" s="804"/>
      <c r="RQV518" s="388"/>
      <c r="RRA518" s="804"/>
      <c r="RRH518" s="388"/>
      <c r="RRM518" s="804"/>
      <c r="RRT518" s="388"/>
      <c r="RRY518" s="804"/>
      <c r="RSF518" s="388"/>
      <c r="RSK518" s="804"/>
      <c r="RSR518" s="388"/>
      <c r="RSW518" s="804"/>
      <c r="RTD518" s="388"/>
      <c r="RTI518" s="804"/>
      <c r="RTP518" s="388"/>
      <c r="RTU518" s="804"/>
      <c r="RUB518" s="388"/>
      <c r="RUG518" s="804"/>
      <c r="RUN518" s="388"/>
      <c r="RUS518" s="804"/>
      <c r="RUZ518" s="388"/>
      <c r="RVE518" s="804"/>
      <c r="RVL518" s="388"/>
      <c r="RVQ518" s="804"/>
      <c r="RVX518" s="388"/>
      <c r="RWC518" s="804"/>
      <c r="RWJ518" s="388"/>
      <c r="RWO518" s="804"/>
      <c r="RWV518" s="388"/>
      <c r="RXA518" s="804"/>
      <c r="RXH518" s="388"/>
      <c r="RXM518" s="804"/>
      <c r="RXT518" s="388"/>
      <c r="RXY518" s="804"/>
      <c r="RYF518" s="388"/>
      <c r="RYK518" s="804"/>
      <c r="RYR518" s="388"/>
      <c r="RYW518" s="804"/>
      <c r="RZD518" s="388"/>
      <c r="RZI518" s="804"/>
      <c r="RZP518" s="388"/>
      <c r="RZU518" s="804"/>
      <c r="SAB518" s="388"/>
      <c r="SAG518" s="804"/>
      <c r="SAN518" s="388"/>
      <c r="SAS518" s="804"/>
      <c r="SAZ518" s="388"/>
      <c r="SBE518" s="804"/>
      <c r="SBL518" s="388"/>
      <c r="SBQ518" s="804"/>
      <c r="SBX518" s="388"/>
      <c r="SCC518" s="804"/>
      <c r="SCJ518" s="388"/>
      <c r="SCO518" s="804"/>
      <c r="SCV518" s="388"/>
      <c r="SDA518" s="804"/>
      <c r="SDH518" s="388"/>
      <c r="SDM518" s="804"/>
      <c r="SDT518" s="388"/>
      <c r="SDY518" s="804"/>
      <c r="SEF518" s="388"/>
      <c r="SEK518" s="804"/>
      <c r="SER518" s="388"/>
      <c r="SEW518" s="804"/>
      <c r="SFD518" s="388"/>
      <c r="SFI518" s="804"/>
      <c r="SFP518" s="388"/>
      <c r="SFU518" s="804"/>
      <c r="SGB518" s="388"/>
      <c r="SGG518" s="804"/>
      <c r="SGN518" s="388"/>
      <c r="SGS518" s="804"/>
      <c r="SGZ518" s="388"/>
      <c r="SHE518" s="804"/>
      <c r="SHL518" s="388"/>
      <c r="SHQ518" s="804"/>
      <c r="SHX518" s="388"/>
      <c r="SIC518" s="804"/>
      <c r="SIJ518" s="388"/>
      <c r="SIO518" s="804"/>
      <c r="SIV518" s="388"/>
      <c r="SJA518" s="804"/>
      <c r="SJH518" s="388"/>
      <c r="SJM518" s="804"/>
      <c r="SJT518" s="388"/>
      <c r="SJY518" s="804"/>
      <c r="SKF518" s="388"/>
      <c r="SKK518" s="804"/>
      <c r="SKR518" s="388"/>
      <c r="SKW518" s="804"/>
      <c r="SLD518" s="388"/>
      <c r="SLI518" s="804"/>
      <c r="SLP518" s="388"/>
      <c r="SLU518" s="804"/>
      <c r="SMB518" s="388"/>
      <c r="SMG518" s="804"/>
      <c r="SMN518" s="388"/>
      <c r="SMS518" s="804"/>
      <c r="SMZ518" s="388"/>
      <c r="SNE518" s="804"/>
      <c r="SNL518" s="388"/>
      <c r="SNQ518" s="804"/>
      <c r="SNX518" s="388"/>
      <c r="SOC518" s="804"/>
      <c r="SOJ518" s="388"/>
      <c r="SOO518" s="804"/>
      <c r="SOV518" s="388"/>
      <c r="SPA518" s="804"/>
      <c r="SPH518" s="388"/>
      <c r="SPM518" s="804"/>
      <c r="SPT518" s="388"/>
      <c r="SPY518" s="804"/>
      <c r="SQF518" s="388"/>
      <c r="SQK518" s="804"/>
      <c r="SQR518" s="388"/>
      <c r="SQW518" s="804"/>
      <c r="SRD518" s="388"/>
      <c r="SRI518" s="804"/>
      <c r="SRP518" s="388"/>
      <c r="SRU518" s="804"/>
      <c r="SSB518" s="388"/>
      <c r="SSG518" s="804"/>
      <c r="SSN518" s="388"/>
      <c r="SSS518" s="804"/>
      <c r="SSZ518" s="388"/>
      <c r="STE518" s="804"/>
      <c r="STL518" s="388"/>
      <c r="STQ518" s="804"/>
      <c r="STX518" s="388"/>
      <c r="SUC518" s="804"/>
      <c r="SUJ518" s="388"/>
      <c r="SUO518" s="804"/>
      <c r="SUV518" s="388"/>
      <c r="SVA518" s="804"/>
      <c r="SVH518" s="388"/>
      <c r="SVM518" s="804"/>
      <c r="SVT518" s="388"/>
      <c r="SVY518" s="804"/>
      <c r="SWF518" s="388"/>
      <c r="SWK518" s="804"/>
      <c r="SWR518" s="388"/>
      <c r="SWW518" s="804"/>
      <c r="SXD518" s="388"/>
      <c r="SXI518" s="804"/>
      <c r="SXP518" s="388"/>
      <c r="SXU518" s="804"/>
      <c r="SYB518" s="388"/>
      <c r="SYG518" s="804"/>
      <c r="SYN518" s="388"/>
      <c r="SYS518" s="804"/>
      <c r="SYZ518" s="388"/>
      <c r="SZE518" s="804"/>
      <c r="SZL518" s="388"/>
      <c r="SZQ518" s="804"/>
      <c r="SZX518" s="388"/>
      <c r="TAC518" s="804"/>
      <c r="TAJ518" s="388"/>
      <c r="TAO518" s="804"/>
      <c r="TAV518" s="388"/>
      <c r="TBA518" s="804"/>
      <c r="TBH518" s="388"/>
      <c r="TBM518" s="804"/>
      <c r="TBT518" s="388"/>
      <c r="TBY518" s="804"/>
      <c r="TCF518" s="388"/>
      <c r="TCK518" s="804"/>
      <c r="TCR518" s="388"/>
      <c r="TCW518" s="804"/>
      <c r="TDD518" s="388"/>
      <c r="TDI518" s="804"/>
      <c r="TDP518" s="388"/>
      <c r="TDU518" s="804"/>
      <c r="TEB518" s="388"/>
      <c r="TEG518" s="804"/>
      <c r="TEN518" s="388"/>
      <c r="TES518" s="804"/>
      <c r="TEZ518" s="388"/>
      <c r="TFE518" s="804"/>
      <c r="TFL518" s="388"/>
      <c r="TFQ518" s="804"/>
      <c r="TFX518" s="388"/>
      <c r="TGC518" s="804"/>
      <c r="TGJ518" s="388"/>
      <c r="TGO518" s="804"/>
      <c r="TGV518" s="388"/>
      <c r="THA518" s="804"/>
      <c r="THH518" s="388"/>
      <c r="THM518" s="804"/>
      <c r="THT518" s="388"/>
      <c r="THY518" s="804"/>
      <c r="TIF518" s="388"/>
      <c r="TIK518" s="804"/>
      <c r="TIR518" s="388"/>
      <c r="TIW518" s="804"/>
      <c r="TJD518" s="388"/>
      <c r="TJI518" s="804"/>
      <c r="TJP518" s="388"/>
      <c r="TJU518" s="804"/>
      <c r="TKB518" s="388"/>
      <c r="TKG518" s="804"/>
      <c r="TKN518" s="388"/>
      <c r="TKS518" s="804"/>
      <c r="TKZ518" s="388"/>
      <c r="TLE518" s="804"/>
      <c r="TLL518" s="388"/>
      <c r="TLQ518" s="804"/>
      <c r="TLX518" s="388"/>
      <c r="TMC518" s="804"/>
      <c r="TMJ518" s="388"/>
      <c r="TMO518" s="804"/>
      <c r="TMV518" s="388"/>
      <c r="TNA518" s="804"/>
      <c r="TNH518" s="388"/>
      <c r="TNM518" s="804"/>
      <c r="TNT518" s="388"/>
      <c r="TNY518" s="804"/>
      <c r="TOF518" s="388"/>
      <c r="TOK518" s="804"/>
      <c r="TOR518" s="388"/>
      <c r="TOW518" s="804"/>
      <c r="TPD518" s="388"/>
      <c r="TPI518" s="804"/>
      <c r="TPP518" s="388"/>
      <c r="TPU518" s="804"/>
      <c r="TQB518" s="388"/>
      <c r="TQG518" s="804"/>
      <c r="TQN518" s="388"/>
      <c r="TQS518" s="804"/>
      <c r="TQZ518" s="388"/>
      <c r="TRE518" s="804"/>
      <c r="TRL518" s="388"/>
      <c r="TRQ518" s="804"/>
      <c r="TRX518" s="388"/>
      <c r="TSC518" s="804"/>
      <c r="TSJ518" s="388"/>
      <c r="TSO518" s="804"/>
      <c r="TSV518" s="388"/>
      <c r="TTA518" s="804"/>
      <c r="TTH518" s="388"/>
      <c r="TTM518" s="804"/>
      <c r="TTT518" s="388"/>
      <c r="TTY518" s="804"/>
      <c r="TUF518" s="388"/>
      <c r="TUK518" s="804"/>
      <c r="TUR518" s="388"/>
      <c r="TUW518" s="804"/>
      <c r="TVD518" s="388"/>
      <c r="TVI518" s="804"/>
      <c r="TVP518" s="388"/>
      <c r="TVU518" s="804"/>
      <c r="TWB518" s="388"/>
      <c r="TWG518" s="804"/>
      <c r="TWN518" s="388"/>
      <c r="TWS518" s="804"/>
      <c r="TWZ518" s="388"/>
      <c r="TXE518" s="804"/>
      <c r="TXL518" s="388"/>
      <c r="TXQ518" s="804"/>
      <c r="TXX518" s="388"/>
      <c r="TYC518" s="804"/>
      <c r="TYJ518" s="388"/>
      <c r="TYO518" s="804"/>
      <c r="TYV518" s="388"/>
      <c r="TZA518" s="804"/>
      <c r="TZH518" s="388"/>
      <c r="TZM518" s="804"/>
      <c r="TZT518" s="388"/>
      <c r="TZY518" s="804"/>
      <c r="UAF518" s="388"/>
      <c r="UAK518" s="804"/>
      <c r="UAR518" s="388"/>
      <c r="UAW518" s="804"/>
      <c r="UBD518" s="388"/>
      <c r="UBI518" s="804"/>
      <c r="UBP518" s="388"/>
      <c r="UBU518" s="804"/>
      <c r="UCB518" s="388"/>
      <c r="UCG518" s="804"/>
      <c r="UCN518" s="388"/>
      <c r="UCS518" s="804"/>
      <c r="UCZ518" s="388"/>
      <c r="UDE518" s="804"/>
      <c r="UDL518" s="388"/>
      <c r="UDQ518" s="804"/>
      <c r="UDX518" s="388"/>
      <c r="UEC518" s="804"/>
      <c r="UEJ518" s="388"/>
      <c r="UEO518" s="804"/>
      <c r="UEV518" s="388"/>
      <c r="UFA518" s="804"/>
      <c r="UFH518" s="388"/>
      <c r="UFM518" s="804"/>
      <c r="UFT518" s="388"/>
      <c r="UFY518" s="804"/>
      <c r="UGF518" s="388"/>
      <c r="UGK518" s="804"/>
      <c r="UGR518" s="388"/>
      <c r="UGW518" s="804"/>
      <c r="UHD518" s="388"/>
      <c r="UHI518" s="804"/>
      <c r="UHP518" s="388"/>
      <c r="UHU518" s="804"/>
      <c r="UIB518" s="388"/>
      <c r="UIG518" s="804"/>
      <c r="UIN518" s="388"/>
      <c r="UIS518" s="804"/>
      <c r="UIZ518" s="388"/>
      <c r="UJE518" s="804"/>
      <c r="UJL518" s="388"/>
      <c r="UJQ518" s="804"/>
      <c r="UJX518" s="388"/>
      <c r="UKC518" s="804"/>
      <c r="UKJ518" s="388"/>
      <c r="UKO518" s="804"/>
      <c r="UKV518" s="388"/>
      <c r="ULA518" s="804"/>
      <c r="ULH518" s="388"/>
      <c r="ULM518" s="804"/>
      <c r="ULT518" s="388"/>
      <c r="ULY518" s="804"/>
      <c r="UMF518" s="388"/>
      <c r="UMK518" s="804"/>
      <c r="UMR518" s="388"/>
      <c r="UMW518" s="804"/>
      <c r="UND518" s="388"/>
      <c r="UNI518" s="804"/>
      <c r="UNP518" s="388"/>
      <c r="UNU518" s="804"/>
      <c r="UOB518" s="388"/>
      <c r="UOG518" s="804"/>
      <c r="UON518" s="388"/>
      <c r="UOS518" s="804"/>
      <c r="UOZ518" s="388"/>
      <c r="UPE518" s="804"/>
      <c r="UPL518" s="388"/>
      <c r="UPQ518" s="804"/>
      <c r="UPX518" s="388"/>
      <c r="UQC518" s="804"/>
      <c r="UQJ518" s="388"/>
      <c r="UQO518" s="804"/>
      <c r="UQV518" s="388"/>
      <c r="URA518" s="804"/>
      <c r="URH518" s="388"/>
      <c r="URM518" s="804"/>
      <c r="URT518" s="388"/>
      <c r="URY518" s="804"/>
      <c r="USF518" s="388"/>
      <c r="USK518" s="804"/>
      <c r="USR518" s="388"/>
      <c r="USW518" s="804"/>
      <c r="UTD518" s="388"/>
      <c r="UTI518" s="804"/>
      <c r="UTP518" s="388"/>
      <c r="UTU518" s="804"/>
      <c r="UUB518" s="388"/>
      <c r="UUG518" s="804"/>
      <c r="UUN518" s="388"/>
      <c r="UUS518" s="804"/>
      <c r="UUZ518" s="388"/>
      <c r="UVE518" s="804"/>
      <c r="UVL518" s="388"/>
      <c r="UVQ518" s="804"/>
      <c r="UVX518" s="388"/>
      <c r="UWC518" s="804"/>
      <c r="UWJ518" s="388"/>
      <c r="UWO518" s="804"/>
      <c r="UWV518" s="388"/>
      <c r="UXA518" s="804"/>
      <c r="UXH518" s="388"/>
      <c r="UXM518" s="804"/>
      <c r="UXT518" s="388"/>
      <c r="UXY518" s="804"/>
      <c r="UYF518" s="388"/>
      <c r="UYK518" s="804"/>
      <c r="UYR518" s="388"/>
      <c r="UYW518" s="804"/>
      <c r="UZD518" s="388"/>
      <c r="UZI518" s="804"/>
      <c r="UZP518" s="388"/>
      <c r="UZU518" s="804"/>
      <c r="VAB518" s="388"/>
      <c r="VAG518" s="804"/>
      <c r="VAN518" s="388"/>
      <c r="VAS518" s="804"/>
      <c r="VAZ518" s="388"/>
      <c r="VBE518" s="804"/>
      <c r="VBL518" s="388"/>
      <c r="VBQ518" s="804"/>
      <c r="VBX518" s="388"/>
      <c r="VCC518" s="804"/>
      <c r="VCJ518" s="388"/>
      <c r="VCO518" s="804"/>
      <c r="VCV518" s="388"/>
      <c r="VDA518" s="804"/>
      <c r="VDH518" s="388"/>
      <c r="VDM518" s="804"/>
      <c r="VDT518" s="388"/>
      <c r="VDY518" s="804"/>
      <c r="VEF518" s="388"/>
      <c r="VEK518" s="804"/>
      <c r="VER518" s="388"/>
      <c r="VEW518" s="804"/>
      <c r="VFD518" s="388"/>
      <c r="VFI518" s="804"/>
      <c r="VFP518" s="388"/>
      <c r="VFU518" s="804"/>
      <c r="VGB518" s="388"/>
      <c r="VGG518" s="804"/>
      <c r="VGN518" s="388"/>
      <c r="VGS518" s="804"/>
      <c r="VGZ518" s="388"/>
      <c r="VHE518" s="804"/>
      <c r="VHL518" s="388"/>
      <c r="VHQ518" s="804"/>
      <c r="VHX518" s="388"/>
      <c r="VIC518" s="804"/>
      <c r="VIJ518" s="388"/>
      <c r="VIO518" s="804"/>
      <c r="VIV518" s="388"/>
      <c r="VJA518" s="804"/>
      <c r="VJH518" s="388"/>
      <c r="VJM518" s="804"/>
      <c r="VJT518" s="388"/>
      <c r="VJY518" s="804"/>
      <c r="VKF518" s="388"/>
      <c r="VKK518" s="804"/>
      <c r="VKR518" s="388"/>
      <c r="VKW518" s="804"/>
      <c r="VLD518" s="388"/>
      <c r="VLI518" s="804"/>
      <c r="VLP518" s="388"/>
      <c r="VLU518" s="804"/>
      <c r="VMB518" s="388"/>
      <c r="VMG518" s="804"/>
      <c r="VMN518" s="388"/>
      <c r="VMS518" s="804"/>
      <c r="VMZ518" s="388"/>
      <c r="VNE518" s="804"/>
      <c r="VNL518" s="388"/>
      <c r="VNQ518" s="804"/>
      <c r="VNX518" s="388"/>
      <c r="VOC518" s="804"/>
      <c r="VOJ518" s="388"/>
      <c r="VOO518" s="804"/>
      <c r="VOV518" s="388"/>
      <c r="VPA518" s="804"/>
      <c r="VPH518" s="388"/>
      <c r="VPM518" s="804"/>
      <c r="VPT518" s="388"/>
      <c r="VPY518" s="804"/>
      <c r="VQF518" s="388"/>
      <c r="VQK518" s="804"/>
      <c r="VQR518" s="388"/>
      <c r="VQW518" s="804"/>
      <c r="VRD518" s="388"/>
      <c r="VRI518" s="804"/>
      <c r="VRP518" s="388"/>
      <c r="VRU518" s="804"/>
      <c r="VSB518" s="388"/>
      <c r="VSG518" s="804"/>
      <c r="VSN518" s="388"/>
      <c r="VSS518" s="804"/>
      <c r="VSZ518" s="388"/>
      <c r="VTE518" s="804"/>
      <c r="VTL518" s="388"/>
      <c r="VTQ518" s="804"/>
      <c r="VTX518" s="388"/>
      <c r="VUC518" s="804"/>
      <c r="VUJ518" s="388"/>
      <c r="VUO518" s="804"/>
      <c r="VUV518" s="388"/>
      <c r="VVA518" s="804"/>
      <c r="VVH518" s="388"/>
      <c r="VVM518" s="804"/>
      <c r="VVT518" s="388"/>
      <c r="VVY518" s="804"/>
      <c r="VWF518" s="388"/>
      <c r="VWK518" s="804"/>
      <c r="VWR518" s="388"/>
      <c r="VWW518" s="804"/>
      <c r="VXD518" s="388"/>
      <c r="VXI518" s="804"/>
      <c r="VXP518" s="388"/>
      <c r="VXU518" s="804"/>
      <c r="VYB518" s="388"/>
      <c r="VYG518" s="804"/>
      <c r="VYN518" s="388"/>
      <c r="VYS518" s="804"/>
      <c r="VYZ518" s="388"/>
      <c r="VZE518" s="804"/>
      <c r="VZL518" s="388"/>
      <c r="VZQ518" s="804"/>
      <c r="VZX518" s="388"/>
      <c r="WAC518" s="804"/>
      <c r="WAJ518" s="388"/>
      <c r="WAO518" s="804"/>
      <c r="WAV518" s="388"/>
      <c r="WBA518" s="804"/>
      <c r="WBH518" s="388"/>
      <c r="WBM518" s="804"/>
      <c r="WBT518" s="388"/>
      <c r="WBY518" s="804"/>
      <c r="WCF518" s="388"/>
      <c r="WCK518" s="804"/>
      <c r="WCR518" s="388"/>
      <c r="WCW518" s="804"/>
      <c r="WDD518" s="388"/>
      <c r="WDI518" s="804"/>
      <c r="WDP518" s="388"/>
      <c r="WDU518" s="804"/>
      <c r="WEB518" s="388"/>
      <c r="WEG518" s="804"/>
      <c r="WEN518" s="388"/>
      <c r="WES518" s="804"/>
      <c r="WEZ518" s="388"/>
      <c r="WFE518" s="804"/>
      <c r="WFL518" s="388"/>
      <c r="WFQ518" s="804"/>
      <c r="WFX518" s="388"/>
      <c r="WGC518" s="804"/>
      <c r="WGJ518" s="388"/>
      <c r="WGO518" s="804"/>
      <c r="WGV518" s="388"/>
      <c r="WHA518" s="804"/>
      <c r="WHH518" s="388"/>
      <c r="WHM518" s="804"/>
      <c r="WHT518" s="388"/>
      <c r="WHY518" s="804"/>
      <c r="WIF518" s="388"/>
      <c r="WIK518" s="804"/>
      <c r="WIR518" s="388"/>
      <c r="WIW518" s="804"/>
      <c r="WJD518" s="388"/>
      <c r="WJI518" s="804"/>
      <c r="WJP518" s="388"/>
      <c r="WJU518" s="804"/>
      <c r="WKB518" s="388"/>
      <c r="WKG518" s="804"/>
      <c r="WKN518" s="388"/>
      <c r="WKS518" s="804"/>
      <c r="WKZ518" s="388"/>
      <c r="WLE518" s="804"/>
      <c r="WLL518" s="388"/>
      <c r="WLQ518" s="804"/>
      <c r="WLX518" s="388"/>
      <c r="WMC518" s="804"/>
      <c r="WMJ518" s="388"/>
      <c r="WMO518" s="804"/>
      <c r="WMV518" s="388"/>
      <c r="WNA518" s="804"/>
      <c r="WNH518" s="388"/>
      <c r="WNM518" s="804"/>
      <c r="WNT518" s="388"/>
      <c r="WNY518" s="804"/>
      <c r="WOF518" s="388"/>
      <c r="WOK518" s="804"/>
      <c r="WOR518" s="388"/>
      <c r="WOW518" s="804"/>
      <c r="WPD518" s="388"/>
      <c r="WPI518" s="804"/>
      <c r="WPP518" s="388"/>
      <c r="WPU518" s="804"/>
      <c r="WQB518" s="388"/>
      <c r="WQG518" s="804"/>
      <c r="WQN518" s="388"/>
      <c r="WQS518" s="804"/>
      <c r="WQZ518" s="388"/>
      <c r="WRE518" s="804"/>
      <c r="WRL518" s="388"/>
      <c r="WRQ518" s="804"/>
      <c r="WRX518" s="388"/>
      <c r="WSC518" s="804"/>
      <c r="WSJ518" s="388"/>
      <c r="WSO518" s="804"/>
      <c r="WSV518" s="388"/>
      <c r="WTA518" s="804"/>
      <c r="WTH518" s="388"/>
      <c r="WTM518" s="804"/>
      <c r="WTT518" s="388"/>
      <c r="WTY518" s="804"/>
      <c r="WUF518" s="388"/>
      <c r="WUK518" s="804"/>
      <c r="WUR518" s="388"/>
      <c r="WUW518" s="804"/>
      <c r="WVD518" s="388"/>
      <c r="WVI518" s="804"/>
      <c r="WVP518" s="388"/>
      <c r="WVU518" s="804"/>
      <c r="WWB518" s="388"/>
      <c r="WWG518" s="804"/>
      <c r="WWN518" s="388"/>
      <c r="WWS518" s="804"/>
      <c r="WWZ518" s="388"/>
      <c r="WXE518" s="804"/>
      <c r="WXL518" s="388"/>
      <c r="WXQ518" s="804"/>
      <c r="WXX518" s="388"/>
      <c r="WYC518" s="804"/>
      <c r="WYJ518" s="388"/>
      <c r="WYO518" s="804"/>
      <c r="WYV518" s="388"/>
      <c r="WZA518" s="804"/>
      <c r="WZH518" s="388"/>
      <c r="WZM518" s="804"/>
      <c r="WZT518" s="388"/>
      <c r="WZY518" s="804"/>
      <c r="XAF518" s="388"/>
      <c r="XAK518" s="804"/>
      <c r="XAR518" s="388"/>
      <c r="XAW518" s="804"/>
      <c r="XBD518" s="388"/>
      <c r="XBI518" s="804"/>
      <c r="XBP518" s="388"/>
      <c r="XBU518" s="804"/>
      <c r="XCB518" s="388"/>
      <c r="XCG518" s="804"/>
      <c r="XCN518" s="388"/>
      <c r="XCS518" s="804"/>
      <c r="XCZ518" s="388"/>
      <c r="XDE518" s="804"/>
      <c r="XDL518" s="388"/>
      <c r="XDQ518" s="804"/>
      <c r="XDX518" s="388"/>
      <c r="XEC518" s="804"/>
      <c r="XEJ518" s="388"/>
      <c r="XEO518" s="804"/>
      <c r="XEV518" s="388"/>
      <c r="XFA518" s="804"/>
    </row>
    <row r="519" spans="1:1021 1028:2048 2053:3068 3073:4093 4100:5120 5125:6140 6145:7165 7172:8192 8197:9212 9217:10237 10244:11264 11269:12284 12289:13309 13316:14336 14341:15356 15361:16381">
      <c r="A519" s="804">
        <v>46100</v>
      </c>
      <c r="D519" t="s">
        <v>1630</v>
      </c>
      <c r="E519" t="s">
        <v>2425</v>
      </c>
      <c r="G519" t="s">
        <v>1480</v>
      </c>
      <c r="H519" s="388">
        <v>-69.52</v>
      </c>
      <c r="I519" t="str">
        <f t="shared" ref="I519" si="134">TEXT(A519, "mmmm aaaa")</f>
        <v>março 2026</v>
      </c>
      <c r="J519">
        <f t="shared" ref="J519" si="135">YEAR(A519)</f>
        <v>2026</v>
      </c>
      <c r="K519" t="str">
        <f>VLOOKUP(G519,'METRICS MDNA'!$A$2:$B$1048576,2,0)</f>
        <v>Material de Escritório</v>
      </c>
      <c r="L519" t="str">
        <f>VLOOKUP(G519,'METRICS MDNA'!A:C,3,0)</f>
        <v>ADMINISTRATIVA</v>
      </c>
      <c r="M519" s="804"/>
      <c r="T519" s="388"/>
      <c r="Y519" s="804"/>
      <c r="AF519" s="388"/>
      <c r="AK519" s="804"/>
      <c r="AR519" s="388"/>
      <c r="AW519" s="804"/>
      <c r="BD519" s="388"/>
      <c r="BI519" s="804"/>
      <c r="BP519" s="388"/>
      <c r="BU519" s="804"/>
      <c r="CB519" s="388"/>
      <c r="CG519" s="804"/>
      <c r="CN519" s="388"/>
      <c r="CS519" s="804"/>
      <c r="CZ519" s="388"/>
      <c r="DE519" s="804"/>
      <c r="DL519" s="388"/>
      <c r="DQ519" s="804"/>
      <c r="DX519" s="388"/>
      <c r="EC519" s="804"/>
      <c r="EJ519" s="388"/>
      <c r="EO519" s="804"/>
      <c r="EV519" s="388"/>
      <c r="FA519" s="804"/>
      <c r="FH519" s="388"/>
      <c r="FM519" s="804"/>
      <c r="FT519" s="388"/>
      <c r="FY519" s="804"/>
      <c r="GF519" s="388"/>
      <c r="GK519" s="804"/>
      <c r="GR519" s="388"/>
      <c r="GW519" s="804"/>
      <c r="HD519" s="388"/>
      <c r="HI519" s="804"/>
      <c r="HP519" s="388"/>
      <c r="HU519" s="804"/>
      <c r="IB519" s="388"/>
      <c r="IG519" s="804"/>
      <c r="IN519" s="388"/>
      <c r="IS519" s="804"/>
      <c r="IZ519" s="388"/>
      <c r="JE519" s="804"/>
      <c r="JL519" s="388"/>
      <c r="JQ519" s="804"/>
      <c r="JX519" s="388"/>
      <c r="KC519" s="804"/>
      <c r="KJ519" s="388"/>
      <c r="KO519" s="804"/>
      <c r="KV519" s="388"/>
      <c r="LA519" s="804"/>
      <c r="LH519" s="388"/>
      <c r="LM519" s="804"/>
      <c r="LT519" s="388"/>
      <c r="LY519" s="804"/>
      <c r="MF519" s="388"/>
      <c r="MK519" s="804"/>
      <c r="MR519" s="388"/>
      <c r="MW519" s="804"/>
      <c r="ND519" s="388"/>
      <c r="NI519" s="804"/>
      <c r="NP519" s="388"/>
      <c r="NU519" s="804"/>
      <c r="OB519" s="388"/>
      <c r="OG519" s="804"/>
      <c r="ON519" s="388"/>
      <c r="OS519" s="804"/>
      <c r="OZ519" s="388"/>
      <c r="PE519" s="804"/>
      <c r="PL519" s="388"/>
      <c r="PQ519" s="804"/>
      <c r="PX519" s="388"/>
      <c r="QC519" s="804"/>
      <c r="QJ519" s="388"/>
      <c r="QO519" s="804"/>
      <c r="QV519" s="388"/>
      <c r="RA519" s="804"/>
      <c r="RH519" s="388"/>
      <c r="RM519" s="804"/>
      <c r="RT519" s="388"/>
      <c r="RY519" s="804"/>
      <c r="SF519" s="388"/>
      <c r="SK519" s="804"/>
      <c r="SR519" s="388"/>
      <c r="SW519" s="804"/>
      <c r="TD519" s="388"/>
      <c r="TI519" s="804"/>
      <c r="TP519" s="388"/>
      <c r="TU519" s="804"/>
      <c r="UB519" s="388"/>
      <c r="UG519" s="804"/>
      <c r="UN519" s="388"/>
      <c r="US519" s="804"/>
      <c r="UZ519" s="388"/>
      <c r="VE519" s="804"/>
      <c r="VL519" s="388"/>
      <c r="VQ519" s="804"/>
      <c r="VX519" s="388"/>
      <c r="WC519" s="804"/>
      <c r="WJ519" s="388"/>
      <c r="WO519" s="804"/>
      <c r="WV519" s="388"/>
      <c r="XA519" s="804"/>
      <c r="XH519" s="388"/>
      <c r="XM519" s="804"/>
      <c r="XT519" s="388"/>
      <c r="XY519" s="804"/>
      <c r="YF519" s="388"/>
      <c r="YK519" s="804"/>
      <c r="YR519" s="388"/>
      <c r="YW519" s="804"/>
      <c r="ZD519" s="388"/>
      <c r="ZI519" s="804"/>
      <c r="ZP519" s="388"/>
      <c r="ZU519" s="804"/>
      <c r="AAB519" s="388"/>
      <c r="AAG519" s="804"/>
      <c r="AAN519" s="388"/>
      <c r="AAS519" s="804"/>
      <c r="AAZ519" s="388"/>
      <c r="ABE519" s="804"/>
      <c r="ABL519" s="388"/>
      <c r="ABQ519" s="804"/>
      <c r="ABX519" s="388"/>
      <c r="ACC519" s="804"/>
      <c r="ACJ519" s="388"/>
      <c r="ACO519" s="804"/>
      <c r="ACV519" s="388"/>
      <c r="ADA519" s="804"/>
      <c r="ADH519" s="388"/>
      <c r="ADM519" s="804"/>
      <c r="ADT519" s="388"/>
      <c r="ADY519" s="804"/>
      <c r="AEF519" s="388"/>
      <c r="AEK519" s="804"/>
      <c r="AER519" s="388"/>
      <c r="AEW519" s="804"/>
      <c r="AFD519" s="388"/>
      <c r="AFI519" s="804"/>
      <c r="AFP519" s="388"/>
      <c r="AFU519" s="804"/>
      <c r="AGB519" s="388"/>
      <c r="AGG519" s="804"/>
      <c r="AGN519" s="388"/>
      <c r="AGS519" s="804"/>
      <c r="AGZ519" s="388"/>
      <c r="AHE519" s="804"/>
      <c r="AHL519" s="388"/>
      <c r="AHQ519" s="804"/>
      <c r="AHX519" s="388"/>
      <c r="AIC519" s="804"/>
      <c r="AIJ519" s="388"/>
      <c r="AIO519" s="804"/>
      <c r="AIV519" s="388"/>
      <c r="AJA519" s="804"/>
      <c r="AJH519" s="388"/>
      <c r="AJM519" s="804"/>
      <c r="AJT519" s="388"/>
      <c r="AJY519" s="804"/>
      <c r="AKF519" s="388"/>
      <c r="AKK519" s="804"/>
      <c r="AKR519" s="388"/>
      <c r="AKW519" s="804"/>
      <c r="ALD519" s="388"/>
      <c r="ALI519" s="804"/>
      <c r="ALP519" s="388"/>
      <c r="ALU519" s="804"/>
      <c r="AMB519" s="388"/>
      <c r="AMG519" s="804"/>
      <c r="AMN519" s="388"/>
      <c r="AMS519" s="804"/>
      <c r="AMZ519" s="388"/>
      <c r="ANE519" s="804"/>
      <c r="ANL519" s="388"/>
      <c r="ANQ519" s="804"/>
      <c r="ANX519" s="388"/>
      <c r="AOC519" s="804"/>
      <c r="AOJ519" s="388"/>
      <c r="AOO519" s="804"/>
      <c r="AOV519" s="388"/>
      <c r="APA519" s="804"/>
      <c r="APH519" s="388"/>
      <c r="APM519" s="804"/>
      <c r="APT519" s="388"/>
      <c r="APY519" s="804"/>
      <c r="AQF519" s="388"/>
      <c r="AQK519" s="804"/>
      <c r="AQR519" s="388"/>
      <c r="AQW519" s="804"/>
      <c r="ARD519" s="388"/>
      <c r="ARI519" s="804"/>
      <c r="ARP519" s="388"/>
      <c r="ARU519" s="804"/>
      <c r="ASB519" s="388"/>
      <c r="ASG519" s="804"/>
      <c r="ASN519" s="388"/>
      <c r="ASS519" s="804"/>
      <c r="ASZ519" s="388"/>
      <c r="ATE519" s="804"/>
      <c r="ATL519" s="388"/>
      <c r="ATQ519" s="804"/>
      <c r="ATX519" s="388"/>
      <c r="AUC519" s="804"/>
      <c r="AUJ519" s="388"/>
      <c r="AUO519" s="804"/>
      <c r="AUV519" s="388"/>
      <c r="AVA519" s="804"/>
      <c r="AVH519" s="388"/>
      <c r="AVM519" s="804"/>
      <c r="AVT519" s="388"/>
      <c r="AVY519" s="804"/>
      <c r="AWF519" s="388"/>
      <c r="AWK519" s="804"/>
      <c r="AWR519" s="388"/>
      <c r="AWW519" s="804"/>
      <c r="AXD519" s="388"/>
      <c r="AXI519" s="804"/>
      <c r="AXP519" s="388"/>
      <c r="AXU519" s="804"/>
      <c r="AYB519" s="388"/>
      <c r="AYG519" s="804"/>
      <c r="AYN519" s="388"/>
      <c r="AYS519" s="804"/>
      <c r="AYZ519" s="388"/>
      <c r="AZE519" s="804"/>
      <c r="AZL519" s="388"/>
      <c r="AZQ519" s="804"/>
      <c r="AZX519" s="388"/>
      <c r="BAC519" s="804"/>
      <c r="BAJ519" s="388"/>
      <c r="BAO519" s="804"/>
      <c r="BAV519" s="388"/>
      <c r="BBA519" s="804"/>
      <c r="BBH519" s="388"/>
      <c r="BBM519" s="804"/>
      <c r="BBT519" s="388"/>
      <c r="BBY519" s="804"/>
      <c r="BCF519" s="388"/>
      <c r="BCK519" s="804"/>
      <c r="BCR519" s="388"/>
      <c r="BCW519" s="804"/>
      <c r="BDD519" s="388"/>
      <c r="BDI519" s="804"/>
      <c r="BDP519" s="388"/>
      <c r="BDU519" s="804"/>
      <c r="BEB519" s="388"/>
      <c r="BEG519" s="804"/>
      <c r="BEN519" s="388"/>
      <c r="BES519" s="804"/>
      <c r="BEZ519" s="388"/>
      <c r="BFE519" s="804"/>
      <c r="BFL519" s="388"/>
      <c r="BFQ519" s="804"/>
      <c r="BFX519" s="388"/>
      <c r="BGC519" s="804"/>
      <c r="BGJ519" s="388"/>
      <c r="BGO519" s="804"/>
      <c r="BGV519" s="388"/>
      <c r="BHA519" s="804"/>
      <c r="BHH519" s="388"/>
      <c r="BHM519" s="804"/>
      <c r="BHT519" s="388"/>
      <c r="BHY519" s="804"/>
      <c r="BIF519" s="388"/>
      <c r="BIK519" s="804"/>
      <c r="BIR519" s="388"/>
      <c r="BIW519" s="804"/>
      <c r="BJD519" s="388"/>
      <c r="BJI519" s="804"/>
      <c r="BJP519" s="388"/>
      <c r="BJU519" s="804"/>
      <c r="BKB519" s="388"/>
      <c r="BKG519" s="804"/>
      <c r="BKN519" s="388"/>
      <c r="BKS519" s="804"/>
      <c r="BKZ519" s="388"/>
      <c r="BLE519" s="804"/>
      <c r="BLL519" s="388"/>
      <c r="BLQ519" s="804"/>
      <c r="BLX519" s="388"/>
      <c r="BMC519" s="804"/>
      <c r="BMJ519" s="388"/>
      <c r="BMO519" s="804"/>
      <c r="BMV519" s="388"/>
      <c r="BNA519" s="804"/>
      <c r="BNH519" s="388"/>
      <c r="BNM519" s="804"/>
      <c r="BNT519" s="388"/>
      <c r="BNY519" s="804"/>
      <c r="BOF519" s="388"/>
      <c r="BOK519" s="804"/>
      <c r="BOR519" s="388"/>
      <c r="BOW519" s="804"/>
      <c r="BPD519" s="388"/>
      <c r="BPI519" s="804"/>
      <c r="BPP519" s="388"/>
      <c r="BPU519" s="804"/>
      <c r="BQB519" s="388"/>
      <c r="BQG519" s="804"/>
      <c r="BQN519" s="388"/>
      <c r="BQS519" s="804"/>
      <c r="BQZ519" s="388"/>
      <c r="BRE519" s="804"/>
      <c r="BRL519" s="388"/>
      <c r="BRQ519" s="804"/>
      <c r="BRX519" s="388"/>
      <c r="BSC519" s="804"/>
      <c r="BSJ519" s="388"/>
      <c r="BSO519" s="804"/>
      <c r="BSV519" s="388"/>
      <c r="BTA519" s="804"/>
      <c r="BTH519" s="388"/>
      <c r="BTM519" s="804"/>
      <c r="BTT519" s="388"/>
      <c r="BTY519" s="804"/>
      <c r="BUF519" s="388"/>
      <c r="BUK519" s="804"/>
      <c r="BUR519" s="388"/>
      <c r="BUW519" s="804"/>
      <c r="BVD519" s="388"/>
      <c r="BVI519" s="804"/>
      <c r="BVP519" s="388"/>
      <c r="BVU519" s="804"/>
      <c r="BWB519" s="388"/>
      <c r="BWG519" s="804"/>
      <c r="BWN519" s="388"/>
      <c r="BWS519" s="804"/>
      <c r="BWZ519" s="388"/>
      <c r="BXE519" s="804"/>
      <c r="BXL519" s="388"/>
      <c r="BXQ519" s="804"/>
      <c r="BXX519" s="388"/>
      <c r="BYC519" s="804"/>
      <c r="BYJ519" s="388"/>
      <c r="BYO519" s="804"/>
      <c r="BYV519" s="388"/>
      <c r="BZA519" s="804"/>
      <c r="BZH519" s="388"/>
      <c r="BZM519" s="804"/>
      <c r="BZT519" s="388"/>
      <c r="BZY519" s="804"/>
      <c r="CAF519" s="388"/>
      <c r="CAK519" s="804"/>
      <c r="CAR519" s="388"/>
      <c r="CAW519" s="804"/>
      <c r="CBD519" s="388"/>
      <c r="CBI519" s="804"/>
      <c r="CBP519" s="388"/>
      <c r="CBU519" s="804"/>
      <c r="CCB519" s="388"/>
      <c r="CCG519" s="804"/>
      <c r="CCN519" s="388"/>
      <c r="CCS519" s="804"/>
      <c r="CCZ519" s="388"/>
      <c r="CDE519" s="804"/>
      <c r="CDL519" s="388"/>
      <c r="CDQ519" s="804"/>
      <c r="CDX519" s="388"/>
      <c r="CEC519" s="804"/>
      <c r="CEJ519" s="388"/>
      <c r="CEO519" s="804"/>
      <c r="CEV519" s="388"/>
      <c r="CFA519" s="804"/>
      <c r="CFH519" s="388"/>
      <c r="CFM519" s="804"/>
      <c r="CFT519" s="388"/>
      <c r="CFY519" s="804"/>
      <c r="CGF519" s="388"/>
      <c r="CGK519" s="804"/>
      <c r="CGR519" s="388"/>
      <c r="CGW519" s="804"/>
      <c r="CHD519" s="388"/>
      <c r="CHI519" s="804"/>
      <c r="CHP519" s="388"/>
      <c r="CHU519" s="804"/>
      <c r="CIB519" s="388"/>
      <c r="CIG519" s="804"/>
      <c r="CIN519" s="388"/>
      <c r="CIS519" s="804"/>
      <c r="CIZ519" s="388"/>
      <c r="CJE519" s="804"/>
      <c r="CJL519" s="388"/>
      <c r="CJQ519" s="804"/>
      <c r="CJX519" s="388"/>
      <c r="CKC519" s="804"/>
      <c r="CKJ519" s="388"/>
      <c r="CKO519" s="804"/>
      <c r="CKV519" s="388"/>
      <c r="CLA519" s="804"/>
      <c r="CLH519" s="388"/>
      <c r="CLM519" s="804"/>
      <c r="CLT519" s="388"/>
      <c r="CLY519" s="804"/>
      <c r="CMF519" s="388"/>
      <c r="CMK519" s="804"/>
      <c r="CMR519" s="388"/>
      <c r="CMW519" s="804"/>
      <c r="CND519" s="388"/>
      <c r="CNI519" s="804"/>
      <c r="CNP519" s="388"/>
      <c r="CNU519" s="804"/>
      <c r="COB519" s="388"/>
      <c r="COG519" s="804"/>
      <c r="CON519" s="388"/>
      <c r="COS519" s="804"/>
      <c r="COZ519" s="388"/>
      <c r="CPE519" s="804"/>
      <c r="CPL519" s="388"/>
      <c r="CPQ519" s="804"/>
      <c r="CPX519" s="388"/>
      <c r="CQC519" s="804"/>
      <c r="CQJ519" s="388"/>
      <c r="CQO519" s="804"/>
      <c r="CQV519" s="388"/>
      <c r="CRA519" s="804"/>
      <c r="CRH519" s="388"/>
      <c r="CRM519" s="804"/>
      <c r="CRT519" s="388"/>
      <c r="CRY519" s="804"/>
      <c r="CSF519" s="388"/>
      <c r="CSK519" s="804"/>
      <c r="CSR519" s="388"/>
      <c r="CSW519" s="804"/>
      <c r="CTD519" s="388"/>
      <c r="CTI519" s="804"/>
      <c r="CTP519" s="388"/>
      <c r="CTU519" s="804"/>
      <c r="CUB519" s="388"/>
      <c r="CUG519" s="804"/>
      <c r="CUN519" s="388"/>
      <c r="CUS519" s="804"/>
      <c r="CUZ519" s="388"/>
      <c r="CVE519" s="804"/>
      <c r="CVL519" s="388"/>
      <c r="CVQ519" s="804"/>
      <c r="CVX519" s="388"/>
      <c r="CWC519" s="804"/>
      <c r="CWJ519" s="388"/>
      <c r="CWO519" s="804"/>
      <c r="CWV519" s="388"/>
      <c r="CXA519" s="804"/>
      <c r="CXH519" s="388"/>
      <c r="CXM519" s="804"/>
      <c r="CXT519" s="388"/>
      <c r="CXY519" s="804"/>
      <c r="CYF519" s="388"/>
      <c r="CYK519" s="804"/>
      <c r="CYR519" s="388"/>
      <c r="CYW519" s="804"/>
      <c r="CZD519" s="388"/>
      <c r="CZI519" s="804"/>
      <c r="CZP519" s="388"/>
      <c r="CZU519" s="804"/>
      <c r="DAB519" s="388"/>
      <c r="DAG519" s="804"/>
      <c r="DAN519" s="388"/>
      <c r="DAS519" s="804"/>
      <c r="DAZ519" s="388"/>
      <c r="DBE519" s="804"/>
      <c r="DBL519" s="388"/>
      <c r="DBQ519" s="804"/>
      <c r="DBX519" s="388"/>
      <c r="DCC519" s="804"/>
      <c r="DCJ519" s="388"/>
      <c r="DCO519" s="804"/>
      <c r="DCV519" s="388"/>
      <c r="DDA519" s="804"/>
      <c r="DDH519" s="388"/>
      <c r="DDM519" s="804"/>
      <c r="DDT519" s="388"/>
      <c r="DDY519" s="804"/>
      <c r="DEF519" s="388"/>
      <c r="DEK519" s="804"/>
      <c r="DER519" s="388"/>
      <c r="DEW519" s="804"/>
      <c r="DFD519" s="388"/>
      <c r="DFI519" s="804"/>
      <c r="DFP519" s="388"/>
      <c r="DFU519" s="804"/>
      <c r="DGB519" s="388"/>
      <c r="DGG519" s="804"/>
      <c r="DGN519" s="388"/>
      <c r="DGS519" s="804"/>
      <c r="DGZ519" s="388"/>
      <c r="DHE519" s="804"/>
      <c r="DHL519" s="388"/>
      <c r="DHQ519" s="804"/>
      <c r="DHX519" s="388"/>
      <c r="DIC519" s="804"/>
      <c r="DIJ519" s="388"/>
      <c r="DIO519" s="804"/>
      <c r="DIV519" s="388"/>
      <c r="DJA519" s="804"/>
      <c r="DJH519" s="388"/>
      <c r="DJM519" s="804"/>
      <c r="DJT519" s="388"/>
      <c r="DJY519" s="804"/>
      <c r="DKF519" s="388"/>
      <c r="DKK519" s="804"/>
      <c r="DKR519" s="388"/>
      <c r="DKW519" s="804"/>
      <c r="DLD519" s="388"/>
      <c r="DLI519" s="804"/>
      <c r="DLP519" s="388"/>
      <c r="DLU519" s="804"/>
      <c r="DMB519" s="388"/>
      <c r="DMG519" s="804"/>
      <c r="DMN519" s="388"/>
      <c r="DMS519" s="804"/>
      <c r="DMZ519" s="388"/>
      <c r="DNE519" s="804"/>
      <c r="DNL519" s="388"/>
      <c r="DNQ519" s="804"/>
      <c r="DNX519" s="388"/>
      <c r="DOC519" s="804"/>
      <c r="DOJ519" s="388"/>
      <c r="DOO519" s="804"/>
      <c r="DOV519" s="388"/>
      <c r="DPA519" s="804"/>
      <c r="DPH519" s="388"/>
      <c r="DPM519" s="804"/>
      <c r="DPT519" s="388"/>
      <c r="DPY519" s="804"/>
      <c r="DQF519" s="388"/>
      <c r="DQK519" s="804"/>
      <c r="DQR519" s="388"/>
      <c r="DQW519" s="804"/>
      <c r="DRD519" s="388"/>
      <c r="DRI519" s="804"/>
      <c r="DRP519" s="388"/>
      <c r="DRU519" s="804"/>
      <c r="DSB519" s="388"/>
      <c r="DSG519" s="804"/>
      <c r="DSN519" s="388"/>
      <c r="DSS519" s="804"/>
      <c r="DSZ519" s="388"/>
      <c r="DTE519" s="804"/>
      <c r="DTL519" s="388"/>
      <c r="DTQ519" s="804"/>
      <c r="DTX519" s="388"/>
      <c r="DUC519" s="804"/>
      <c r="DUJ519" s="388"/>
      <c r="DUO519" s="804"/>
      <c r="DUV519" s="388"/>
      <c r="DVA519" s="804"/>
      <c r="DVH519" s="388"/>
      <c r="DVM519" s="804"/>
      <c r="DVT519" s="388"/>
      <c r="DVY519" s="804"/>
      <c r="DWF519" s="388"/>
      <c r="DWK519" s="804"/>
      <c r="DWR519" s="388"/>
      <c r="DWW519" s="804"/>
      <c r="DXD519" s="388"/>
      <c r="DXI519" s="804"/>
      <c r="DXP519" s="388"/>
      <c r="DXU519" s="804"/>
      <c r="DYB519" s="388"/>
      <c r="DYG519" s="804"/>
      <c r="DYN519" s="388"/>
      <c r="DYS519" s="804"/>
      <c r="DYZ519" s="388"/>
      <c r="DZE519" s="804"/>
      <c r="DZL519" s="388"/>
      <c r="DZQ519" s="804"/>
      <c r="DZX519" s="388"/>
      <c r="EAC519" s="804"/>
      <c r="EAJ519" s="388"/>
      <c r="EAO519" s="804"/>
      <c r="EAV519" s="388"/>
      <c r="EBA519" s="804"/>
      <c r="EBH519" s="388"/>
      <c r="EBM519" s="804"/>
      <c r="EBT519" s="388"/>
      <c r="EBY519" s="804"/>
      <c r="ECF519" s="388"/>
      <c r="ECK519" s="804"/>
      <c r="ECR519" s="388"/>
      <c r="ECW519" s="804"/>
      <c r="EDD519" s="388"/>
      <c r="EDI519" s="804"/>
      <c r="EDP519" s="388"/>
      <c r="EDU519" s="804"/>
      <c r="EEB519" s="388"/>
      <c r="EEG519" s="804"/>
      <c r="EEN519" s="388"/>
      <c r="EES519" s="804"/>
      <c r="EEZ519" s="388"/>
      <c r="EFE519" s="804"/>
      <c r="EFL519" s="388"/>
      <c r="EFQ519" s="804"/>
      <c r="EFX519" s="388"/>
      <c r="EGC519" s="804"/>
      <c r="EGJ519" s="388"/>
      <c r="EGO519" s="804"/>
      <c r="EGV519" s="388"/>
      <c r="EHA519" s="804"/>
      <c r="EHH519" s="388"/>
      <c r="EHM519" s="804"/>
      <c r="EHT519" s="388"/>
      <c r="EHY519" s="804"/>
      <c r="EIF519" s="388"/>
      <c r="EIK519" s="804"/>
      <c r="EIR519" s="388"/>
      <c r="EIW519" s="804"/>
      <c r="EJD519" s="388"/>
      <c r="EJI519" s="804"/>
      <c r="EJP519" s="388"/>
      <c r="EJU519" s="804"/>
      <c r="EKB519" s="388"/>
      <c r="EKG519" s="804"/>
      <c r="EKN519" s="388"/>
      <c r="EKS519" s="804"/>
      <c r="EKZ519" s="388"/>
      <c r="ELE519" s="804"/>
      <c r="ELL519" s="388"/>
      <c r="ELQ519" s="804"/>
      <c r="ELX519" s="388"/>
      <c r="EMC519" s="804"/>
      <c r="EMJ519" s="388"/>
      <c r="EMO519" s="804"/>
      <c r="EMV519" s="388"/>
      <c r="ENA519" s="804"/>
      <c r="ENH519" s="388"/>
      <c r="ENM519" s="804"/>
      <c r="ENT519" s="388"/>
      <c r="ENY519" s="804"/>
      <c r="EOF519" s="388"/>
      <c r="EOK519" s="804"/>
      <c r="EOR519" s="388"/>
      <c r="EOW519" s="804"/>
      <c r="EPD519" s="388"/>
      <c r="EPI519" s="804"/>
      <c r="EPP519" s="388"/>
      <c r="EPU519" s="804"/>
      <c r="EQB519" s="388"/>
      <c r="EQG519" s="804"/>
      <c r="EQN519" s="388"/>
      <c r="EQS519" s="804"/>
      <c r="EQZ519" s="388"/>
      <c r="ERE519" s="804"/>
      <c r="ERL519" s="388"/>
      <c r="ERQ519" s="804"/>
      <c r="ERX519" s="388"/>
      <c r="ESC519" s="804"/>
      <c r="ESJ519" s="388"/>
      <c r="ESO519" s="804"/>
      <c r="ESV519" s="388"/>
      <c r="ETA519" s="804"/>
      <c r="ETH519" s="388"/>
      <c r="ETM519" s="804"/>
      <c r="ETT519" s="388"/>
      <c r="ETY519" s="804"/>
      <c r="EUF519" s="388"/>
      <c r="EUK519" s="804"/>
      <c r="EUR519" s="388"/>
      <c r="EUW519" s="804"/>
      <c r="EVD519" s="388"/>
      <c r="EVI519" s="804"/>
      <c r="EVP519" s="388"/>
      <c r="EVU519" s="804"/>
      <c r="EWB519" s="388"/>
      <c r="EWG519" s="804"/>
      <c r="EWN519" s="388"/>
      <c r="EWS519" s="804"/>
      <c r="EWZ519" s="388"/>
      <c r="EXE519" s="804"/>
      <c r="EXL519" s="388"/>
      <c r="EXQ519" s="804"/>
      <c r="EXX519" s="388"/>
      <c r="EYC519" s="804"/>
      <c r="EYJ519" s="388"/>
      <c r="EYO519" s="804"/>
      <c r="EYV519" s="388"/>
      <c r="EZA519" s="804"/>
      <c r="EZH519" s="388"/>
      <c r="EZM519" s="804"/>
      <c r="EZT519" s="388"/>
      <c r="EZY519" s="804"/>
      <c r="FAF519" s="388"/>
      <c r="FAK519" s="804"/>
      <c r="FAR519" s="388"/>
      <c r="FAW519" s="804"/>
      <c r="FBD519" s="388"/>
      <c r="FBI519" s="804"/>
      <c r="FBP519" s="388"/>
      <c r="FBU519" s="804"/>
      <c r="FCB519" s="388"/>
      <c r="FCG519" s="804"/>
      <c r="FCN519" s="388"/>
      <c r="FCS519" s="804"/>
      <c r="FCZ519" s="388"/>
      <c r="FDE519" s="804"/>
      <c r="FDL519" s="388"/>
      <c r="FDQ519" s="804"/>
      <c r="FDX519" s="388"/>
      <c r="FEC519" s="804"/>
      <c r="FEJ519" s="388"/>
      <c r="FEO519" s="804"/>
      <c r="FEV519" s="388"/>
      <c r="FFA519" s="804"/>
      <c r="FFH519" s="388"/>
      <c r="FFM519" s="804"/>
      <c r="FFT519" s="388"/>
      <c r="FFY519" s="804"/>
      <c r="FGF519" s="388"/>
      <c r="FGK519" s="804"/>
      <c r="FGR519" s="388"/>
      <c r="FGW519" s="804"/>
      <c r="FHD519" s="388"/>
      <c r="FHI519" s="804"/>
      <c r="FHP519" s="388"/>
      <c r="FHU519" s="804"/>
      <c r="FIB519" s="388"/>
      <c r="FIG519" s="804"/>
      <c r="FIN519" s="388"/>
      <c r="FIS519" s="804"/>
      <c r="FIZ519" s="388"/>
      <c r="FJE519" s="804"/>
      <c r="FJL519" s="388"/>
      <c r="FJQ519" s="804"/>
      <c r="FJX519" s="388"/>
      <c r="FKC519" s="804"/>
      <c r="FKJ519" s="388"/>
      <c r="FKO519" s="804"/>
      <c r="FKV519" s="388"/>
      <c r="FLA519" s="804"/>
      <c r="FLH519" s="388"/>
      <c r="FLM519" s="804"/>
      <c r="FLT519" s="388"/>
      <c r="FLY519" s="804"/>
      <c r="FMF519" s="388"/>
      <c r="FMK519" s="804"/>
      <c r="FMR519" s="388"/>
      <c r="FMW519" s="804"/>
      <c r="FND519" s="388"/>
      <c r="FNI519" s="804"/>
      <c r="FNP519" s="388"/>
      <c r="FNU519" s="804"/>
      <c r="FOB519" s="388"/>
      <c r="FOG519" s="804"/>
      <c r="FON519" s="388"/>
      <c r="FOS519" s="804"/>
      <c r="FOZ519" s="388"/>
      <c r="FPE519" s="804"/>
      <c r="FPL519" s="388"/>
      <c r="FPQ519" s="804"/>
      <c r="FPX519" s="388"/>
      <c r="FQC519" s="804"/>
      <c r="FQJ519" s="388"/>
      <c r="FQO519" s="804"/>
      <c r="FQV519" s="388"/>
      <c r="FRA519" s="804"/>
      <c r="FRH519" s="388"/>
      <c r="FRM519" s="804"/>
      <c r="FRT519" s="388"/>
      <c r="FRY519" s="804"/>
      <c r="FSF519" s="388"/>
      <c r="FSK519" s="804"/>
      <c r="FSR519" s="388"/>
      <c r="FSW519" s="804"/>
      <c r="FTD519" s="388"/>
      <c r="FTI519" s="804"/>
      <c r="FTP519" s="388"/>
      <c r="FTU519" s="804"/>
      <c r="FUB519" s="388"/>
      <c r="FUG519" s="804"/>
      <c r="FUN519" s="388"/>
      <c r="FUS519" s="804"/>
      <c r="FUZ519" s="388"/>
      <c r="FVE519" s="804"/>
      <c r="FVL519" s="388"/>
      <c r="FVQ519" s="804"/>
      <c r="FVX519" s="388"/>
      <c r="FWC519" s="804"/>
      <c r="FWJ519" s="388"/>
      <c r="FWO519" s="804"/>
      <c r="FWV519" s="388"/>
      <c r="FXA519" s="804"/>
      <c r="FXH519" s="388"/>
      <c r="FXM519" s="804"/>
      <c r="FXT519" s="388"/>
      <c r="FXY519" s="804"/>
      <c r="FYF519" s="388"/>
      <c r="FYK519" s="804"/>
      <c r="FYR519" s="388"/>
      <c r="FYW519" s="804"/>
      <c r="FZD519" s="388"/>
      <c r="FZI519" s="804"/>
      <c r="FZP519" s="388"/>
      <c r="FZU519" s="804"/>
      <c r="GAB519" s="388"/>
      <c r="GAG519" s="804"/>
      <c r="GAN519" s="388"/>
      <c r="GAS519" s="804"/>
      <c r="GAZ519" s="388"/>
      <c r="GBE519" s="804"/>
      <c r="GBL519" s="388"/>
      <c r="GBQ519" s="804"/>
      <c r="GBX519" s="388"/>
      <c r="GCC519" s="804"/>
      <c r="GCJ519" s="388"/>
      <c r="GCO519" s="804"/>
      <c r="GCV519" s="388"/>
      <c r="GDA519" s="804"/>
      <c r="GDH519" s="388"/>
      <c r="GDM519" s="804"/>
      <c r="GDT519" s="388"/>
      <c r="GDY519" s="804"/>
      <c r="GEF519" s="388"/>
      <c r="GEK519" s="804"/>
      <c r="GER519" s="388"/>
      <c r="GEW519" s="804"/>
      <c r="GFD519" s="388"/>
      <c r="GFI519" s="804"/>
      <c r="GFP519" s="388"/>
      <c r="GFU519" s="804"/>
      <c r="GGB519" s="388"/>
      <c r="GGG519" s="804"/>
      <c r="GGN519" s="388"/>
      <c r="GGS519" s="804"/>
      <c r="GGZ519" s="388"/>
      <c r="GHE519" s="804"/>
      <c r="GHL519" s="388"/>
      <c r="GHQ519" s="804"/>
      <c r="GHX519" s="388"/>
      <c r="GIC519" s="804"/>
      <c r="GIJ519" s="388"/>
      <c r="GIO519" s="804"/>
      <c r="GIV519" s="388"/>
      <c r="GJA519" s="804"/>
      <c r="GJH519" s="388"/>
      <c r="GJM519" s="804"/>
      <c r="GJT519" s="388"/>
      <c r="GJY519" s="804"/>
      <c r="GKF519" s="388"/>
      <c r="GKK519" s="804"/>
      <c r="GKR519" s="388"/>
      <c r="GKW519" s="804"/>
      <c r="GLD519" s="388"/>
      <c r="GLI519" s="804"/>
      <c r="GLP519" s="388"/>
      <c r="GLU519" s="804"/>
      <c r="GMB519" s="388"/>
      <c r="GMG519" s="804"/>
      <c r="GMN519" s="388"/>
      <c r="GMS519" s="804"/>
      <c r="GMZ519" s="388"/>
      <c r="GNE519" s="804"/>
      <c r="GNL519" s="388"/>
      <c r="GNQ519" s="804"/>
      <c r="GNX519" s="388"/>
      <c r="GOC519" s="804"/>
      <c r="GOJ519" s="388"/>
      <c r="GOO519" s="804"/>
      <c r="GOV519" s="388"/>
      <c r="GPA519" s="804"/>
      <c r="GPH519" s="388"/>
      <c r="GPM519" s="804"/>
      <c r="GPT519" s="388"/>
      <c r="GPY519" s="804"/>
      <c r="GQF519" s="388"/>
      <c r="GQK519" s="804"/>
      <c r="GQR519" s="388"/>
      <c r="GQW519" s="804"/>
      <c r="GRD519" s="388"/>
      <c r="GRI519" s="804"/>
      <c r="GRP519" s="388"/>
      <c r="GRU519" s="804"/>
      <c r="GSB519" s="388"/>
      <c r="GSG519" s="804"/>
      <c r="GSN519" s="388"/>
      <c r="GSS519" s="804"/>
      <c r="GSZ519" s="388"/>
      <c r="GTE519" s="804"/>
      <c r="GTL519" s="388"/>
      <c r="GTQ519" s="804"/>
      <c r="GTX519" s="388"/>
      <c r="GUC519" s="804"/>
      <c r="GUJ519" s="388"/>
      <c r="GUO519" s="804"/>
      <c r="GUV519" s="388"/>
      <c r="GVA519" s="804"/>
      <c r="GVH519" s="388"/>
      <c r="GVM519" s="804"/>
      <c r="GVT519" s="388"/>
      <c r="GVY519" s="804"/>
      <c r="GWF519" s="388"/>
      <c r="GWK519" s="804"/>
      <c r="GWR519" s="388"/>
      <c r="GWW519" s="804"/>
      <c r="GXD519" s="388"/>
      <c r="GXI519" s="804"/>
      <c r="GXP519" s="388"/>
      <c r="GXU519" s="804"/>
      <c r="GYB519" s="388"/>
      <c r="GYG519" s="804"/>
      <c r="GYN519" s="388"/>
      <c r="GYS519" s="804"/>
      <c r="GYZ519" s="388"/>
      <c r="GZE519" s="804"/>
      <c r="GZL519" s="388"/>
      <c r="GZQ519" s="804"/>
      <c r="GZX519" s="388"/>
      <c r="HAC519" s="804"/>
      <c r="HAJ519" s="388"/>
      <c r="HAO519" s="804"/>
      <c r="HAV519" s="388"/>
      <c r="HBA519" s="804"/>
      <c r="HBH519" s="388"/>
      <c r="HBM519" s="804"/>
      <c r="HBT519" s="388"/>
      <c r="HBY519" s="804"/>
      <c r="HCF519" s="388"/>
      <c r="HCK519" s="804"/>
      <c r="HCR519" s="388"/>
      <c r="HCW519" s="804"/>
      <c r="HDD519" s="388"/>
      <c r="HDI519" s="804"/>
      <c r="HDP519" s="388"/>
      <c r="HDU519" s="804"/>
      <c r="HEB519" s="388"/>
      <c r="HEG519" s="804"/>
      <c r="HEN519" s="388"/>
      <c r="HES519" s="804"/>
      <c r="HEZ519" s="388"/>
      <c r="HFE519" s="804"/>
      <c r="HFL519" s="388"/>
      <c r="HFQ519" s="804"/>
      <c r="HFX519" s="388"/>
      <c r="HGC519" s="804"/>
      <c r="HGJ519" s="388"/>
      <c r="HGO519" s="804"/>
      <c r="HGV519" s="388"/>
      <c r="HHA519" s="804"/>
      <c r="HHH519" s="388"/>
      <c r="HHM519" s="804"/>
      <c r="HHT519" s="388"/>
      <c r="HHY519" s="804"/>
      <c r="HIF519" s="388"/>
      <c r="HIK519" s="804"/>
      <c r="HIR519" s="388"/>
      <c r="HIW519" s="804"/>
      <c r="HJD519" s="388"/>
      <c r="HJI519" s="804"/>
      <c r="HJP519" s="388"/>
      <c r="HJU519" s="804"/>
      <c r="HKB519" s="388"/>
      <c r="HKG519" s="804"/>
      <c r="HKN519" s="388"/>
      <c r="HKS519" s="804"/>
      <c r="HKZ519" s="388"/>
      <c r="HLE519" s="804"/>
      <c r="HLL519" s="388"/>
      <c r="HLQ519" s="804"/>
      <c r="HLX519" s="388"/>
      <c r="HMC519" s="804"/>
      <c r="HMJ519" s="388"/>
      <c r="HMO519" s="804"/>
      <c r="HMV519" s="388"/>
      <c r="HNA519" s="804"/>
      <c r="HNH519" s="388"/>
      <c r="HNM519" s="804"/>
      <c r="HNT519" s="388"/>
      <c r="HNY519" s="804"/>
      <c r="HOF519" s="388"/>
      <c r="HOK519" s="804"/>
      <c r="HOR519" s="388"/>
      <c r="HOW519" s="804"/>
      <c r="HPD519" s="388"/>
      <c r="HPI519" s="804"/>
      <c r="HPP519" s="388"/>
      <c r="HPU519" s="804"/>
      <c r="HQB519" s="388"/>
      <c r="HQG519" s="804"/>
      <c r="HQN519" s="388"/>
      <c r="HQS519" s="804"/>
      <c r="HQZ519" s="388"/>
      <c r="HRE519" s="804"/>
      <c r="HRL519" s="388"/>
      <c r="HRQ519" s="804"/>
      <c r="HRX519" s="388"/>
      <c r="HSC519" s="804"/>
      <c r="HSJ519" s="388"/>
      <c r="HSO519" s="804"/>
      <c r="HSV519" s="388"/>
      <c r="HTA519" s="804"/>
      <c r="HTH519" s="388"/>
      <c r="HTM519" s="804"/>
      <c r="HTT519" s="388"/>
      <c r="HTY519" s="804"/>
      <c r="HUF519" s="388"/>
      <c r="HUK519" s="804"/>
      <c r="HUR519" s="388"/>
      <c r="HUW519" s="804"/>
      <c r="HVD519" s="388"/>
      <c r="HVI519" s="804"/>
      <c r="HVP519" s="388"/>
      <c r="HVU519" s="804"/>
      <c r="HWB519" s="388"/>
      <c r="HWG519" s="804"/>
      <c r="HWN519" s="388"/>
      <c r="HWS519" s="804"/>
      <c r="HWZ519" s="388"/>
      <c r="HXE519" s="804"/>
      <c r="HXL519" s="388"/>
      <c r="HXQ519" s="804"/>
      <c r="HXX519" s="388"/>
      <c r="HYC519" s="804"/>
      <c r="HYJ519" s="388"/>
      <c r="HYO519" s="804"/>
      <c r="HYV519" s="388"/>
      <c r="HZA519" s="804"/>
      <c r="HZH519" s="388"/>
      <c r="HZM519" s="804"/>
      <c r="HZT519" s="388"/>
      <c r="HZY519" s="804"/>
      <c r="IAF519" s="388"/>
      <c r="IAK519" s="804"/>
      <c r="IAR519" s="388"/>
      <c r="IAW519" s="804"/>
      <c r="IBD519" s="388"/>
      <c r="IBI519" s="804"/>
      <c r="IBP519" s="388"/>
      <c r="IBU519" s="804"/>
      <c r="ICB519" s="388"/>
      <c r="ICG519" s="804"/>
      <c r="ICN519" s="388"/>
      <c r="ICS519" s="804"/>
      <c r="ICZ519" s="388"/>
      <c r="IDE519" s="804"/>
      <c r="IDL519" s="388"/>
      <c r="IDQ519" s="804"/>
      <c r="IDX519" s="388"/>
      <c r="IEC519" s="804"/>
      <c r="IEJ519" s="388"/>
      <c r="IEO519" s="804"/>
      <c r="IEV519" s="388"/>
      <c r="IFA519" s="804"/>
      <c r="IFH519" s="388"/>
      <c r="IFM519" s="804"/>
      <c r="IFT519" s="388"/>
      <c r="IFY519" s="804"/>
      <c r="IGF519" s="388"/>
      <c r="IGK519" s="804"/>
      <c r="IGR519" s="388"/>
      <c r="IGW519" s="804"/>
      <c r="IHD519" s="388"/>
      <c r="IHI519" s="804"/>
      <c r="IHP519" s="388"/>
      <c r="IHU519" s="804"/>
      <c r="IIB519" s="388"/>
      <c r="IIG519" s="804"/>
      <c r="IIN519" s="388"/>
      <c r="IIS519" s="804"/>
      <c r="IIZ519" s="388"/>
      <c r="IJE519" s="804"/>
      <c r="IJL519" s="388"/>
      <c r="IJQ519" s="804"/>
      <c r="IJX519" s="388"/>
      <c r="IKC519" s="804"/>
      <c r="IKJ519" s="388"/>
      <c r="IKO519" s="804"/>
      <c r="IKV519" s="388"/>
      <c r="ILA519" s="804"/>
      <c r="ILH519" s="388"/>
      <c r="ILM519" s="804"/>
      <c r="ILT519" s="388"/>
      <c r="ILY519" s="804"/>
      <c r="IMF519" s="388"/>
      <c r="IMK519" s="804"/>
      <c r="IMR519" s="388"/>
      <c r="IMW519" s="804"/>
      <c r="IND519" s="388"/>
      <c r="INI519" s="804"/>
      <c r="INP519" s="388"/>
      <c r="INU519" s="804"/>
      <c r="IOB519" s="388"/>
      <c r="IOG519" s="804"/>
      <c r="ION519" s="388"/>
      <c r="IOS519" s="804"/>
      <c r="IOZ519" s="388"/>
      <c r="IPE519" s="804"/>
      <c r="IPL519" s="388"/>
      <c r="IPQ519" s="804"/>
      <c r="IPX519" s="388"/>
      <c r="IQC519" s="804"/>
      <c r="IQJ519" s="388"/>
      <c r="IQO519" s="804"/>
      <c r="IQV519" s="388"/>
      <c r="IRA519" s="804"/>
      <c r="IRH519" s="388"/>
      <c r="IRM519" s="804"/>
      <c r="IRT519" s="388"/>
      <c r="IRY519" s="804"/>
      <c r="ISF519" s="388"/>
      <c r="ISK519" s="804"/>
      <c r="ISR519" s="388"/>
      <c r="ISW519" s="804"/>
      <c r="ITD519" s="388"/>
      <c r="ITI519" s="804"/>
      <c r="ITP519" s="388"/>
      <c r="ITU519" s="804"/>
      <c r="IUB519" s="388"/>
      <c r="IUG519" s="804"/>
      <c r="IUN519" s="388"/>
      <c r="IUS519" s="804"/>
      <c r="IUZ519" s="388"/>
      <c r="IVE519" s="804"/>
      <c r="IVL519" s="388"/>
      <c r="IVQ519" s="804"/>
      <c r="IVX519" s="388"/>
      <c r="IWC519" s="804"/>
      <c r="IWJ519" s="388"/>
      <c r="IWO519" s="804"/>
      <c r="IWV519" s="388"/>
      <c r="IXA519" s="804"/>
      <c r="IXH519" s="388"/>
      <c r="IXM519" s="804"/>
      <c r="IXT519" s="388"/>
      <c r="IXY519" s="804"/>
      <c r="IYF519" s="388"/>
      <c r="IYK519" s="804"/>
      <c r="IYR519" s="388"/>
      <c r="IYW519" s="804"/>
      <c r="IZD519" s="388"/>
      <c r="IZI519" s="804"/>
      <c r="IZP519" s="388"/>
      <c r="IZU519" s="804"/>
      <c r="JAB519" s="388"/>
      <c r="JAG519" s="804"/>
      <c r="JAN519" s="388"/>
      <c r="JAS519" s="804"/>
      <c r="JAZ519" s="388"/>
      <c r="JBE519" s="804"/>
      <c r="JBL519" s="388"/>
      <c r="JBQ519" s="804"/>
      <c r="JBX519" s="388"/>
      <c r="JCC519" s="804"/>
      <c r="JCJ519" s="388"/>
      <c r="JCO519" s="804"/>
      <c r="JCV519" s="388"/>
      <c r="JDA519" s="804"/>
      <c r="JDH519" s="388"/>
      <c r="JDM519" s="804"/>
      <c r="JDT519" s="388"/>
      <c r="JDY519" s="804"/>
      <c r="JEF519" s="388"/>
      <c r="JEK519" s="804"/>
      <c r="JER519" s="388"/>
      <c r="JEW519" s="804"/>
      <c r="JFD519" s="388"/>
      <c r="JFI519" s="804"/>
      <c r="JFP519" s="388"/>
      <c r="JFU519" s="804"/>
      <c r="JGB519" s="388"/>
      <c r="JGG519" s="804"/>
      <c r="JGN519" s="388"/>
      <c r="JGS519" s="804"/>
      <c r="JGZ519" s="388"/>
      <c r="JHE519" s="804"/>
      <c r="JHL519" s="388"/>
      <c r="JHQ519" s="804"/>
      <c r="JHX519" s="388"/>
      <c r="JIC519" s="804"/>
      <c r="JIJ519" s="388"/>
      <c r="JIO519" s="804"/>
      <c r="JIV519" s="388"/>
      <c r="JJA519" s="804"/>
      <c r="JJH519" s="388"/>
      <c r="JJM519" s="804"/>
      <c r="JJT519" s="388"/>
      <c r="JJY519" s="804"/>
      <c r="JKF519" s="388"/>
      <c r="JKK519" s="804"/>
      <c r="JKR519" s="388"/>
      <c r="JKW519" s="804"/>
      <c r="JLD519" s="388"/>
      <c r="JLI519" s="804"/>
      <c r="JLP519" s="388"/>
      <c r="JLU519" s="804"/>
      <c r="JMB519" s="388"/>
      <c r="JMG519" s="804"/>
      <c r="JMN519" s="388"/>
      <c r="JMS519" s="804"/>
      <c r="JMZ519" s="388"/>
      <c r="JNE519" s="804"/>
      <c r="JNL519" s="388"/>
      <c r="JNQ519" s="804"/>
      <c r="JNX519" s="388"/>
      <c r="JOC519" s="804"/>
      <c r="JOJ519" s="388"/>
      <c r="JOO519" s="804"/>
      <c r="JOV519" s="388"/>
      <c r="JPA519" s="804"/>
      <c r="JPH519" s="388"/>
      <c r="JPM519" s="804"/>
      <c r="JPT519" s="388"/>
      <c r="JPY519" s="804"/>
      <c r="JQF519" s="388"/>
      <c r="JQK519" s="804"/>
      <c r="JQR519" s="388"/>
      <c r="JQW519" s="804"/>
      <c r="JRD519" s="388"/>
      <c r="JRI519" s="804"/>
      <c r="JRP519" s="388"/>
      <c r="JRU519" s="804"/>
      <c r="JSB519" s="388"/>
      <c r="JSG519" s="804"/>
      <c r="JSN519" s="388"/>
      <c r="JSS519" s="804"/>
      <c r="JSZ519" s="388"/>
      <c r="JTE519" s="804"/>
      <c r="JTL519" s="388"/>
      <c r="JTQ519" s="804"/>
      <c r="JTX519" s="388"/>
      <c r="JUC519" s="804"/>
      <c r="JUJ519" s="388"/>
      <c r="JUO519" s="804"/>
      <c r="JUV519" s="388"/>
      <c r="JVA519" s="804"/>
      <c r="JVH519" s="388"/>
      <c r="JVM519" s="804"/>
      <c r="JVT519" s="388"/>
      <c r="JVY519" s="804"/>
      <c r="JWF519" s="388"/>
      <c r="JWK519" s="804"/>
      <c r="JWR519" s="388"/>
      <c r="JWW519" s="804"/>
      <c r="JXD519" s="388"/>
      <c r="JXI519" s="804"/>
      <c r="JXP519" s="388"/>
      <c r="JXU519" s="804"/>
      <c r="JYB519" s="388"/>
      <c r="JYG519" s="804"/>
      <c r="JYN519" s="388"/>
      <c r="JYS519" s="804"/>
      <c r="JYZ519" s="388"/>
      <c r="JZE519" s="804"/>
      <c r="JZL519" s="388"/>
      <c r="JZQ519" s="804"/>
      <c r="JZX519" s="388"/>
      <c r="KAC519" s="804"/>
      <c r="KAJ519" s="388"/>
      <c r="KAO519" s="804"/>
      <c r="KAV519" s="388"/>
      <c r="KBA519" s="804"/>
      <c r="KBH519" s="388"/>
      <c r="KBM519" s="804"/>
      <c r="KBT519" s="388"/>
      <c r="KBY519" s="804"/>
      <c r="KCF519" s="388"/>
      <c r="KCK519" s="804"/>
      <c r="KCR519" s="388"/>
      <c r="KCW519" s="804"/>
      <c r="KDD519" s="388"/>
      <c r="KDI519" s="804"/>
      <c r="KDP519" s="388"/>
      <c r="KDU519" s="804"/>
      <c r="KEB519" s="388"/>
      <c r="KEG519" s="804"/>
      <c r="KEN519" s="388"/>
      <c r="KES519" s="804"/>
      <c r="KEZ519" s="388"/>
      <c r="KFE519" s="804"/>
      <c r="KFL519" s="388"/>
      <c r="KFQ519" s="804"/>
      <c r="KFX519" s="388"/>
      <c r="KGC519" s="804"/>
      <c r="KGJ519" s="388"/>
      <c r="KGO519" s="804"/>
      <c r="KGV519" s="388"/>
      <c r="KHA519" s="804"/>
      <c r="KHH519" s="388"/>
      <c r="KHM519" s="804"/>
      <c r="KHT519" s="388"/>
      <c r="KHY519" s="804"/>
      <c r="KIF519" s="388"/>
      <c r="KIK519" s="804"/>
      <c r="KIR519" s="388"/>
      <c r="KIW519" s="804"/>
      <c r="KJD519" s="388"/>
      <c r="KJI519" s="804"/>
      <c r="KJP519" s="388"/>
      <c r="KJU519" s="804"/>
      <c r="KKB519" s="388"/>
      <c r="KKG519" s="804"/>
      <c r="KKN519" s="388"/>
      <c r="KKS519" s="804"/>
      <c r="KKZ519" s="388"/>
      <c r="KLE519" s="804"/>
      <c r="KLL519" s="388"/>
      <c r="KLQ519" s="804"/>
      <c r="KLX519" s="388"/>
      <c r="KMC519" s="804"/>
      <c r="KMJ519" s="388"/>
      <c r="KMO519" s="804"/>
      <c r="KMV519" s="388"/>
      <c r="KNA519" s="804"/>
      <c r="KNH519" s="388"/>
      <c r="KNM519" s="804"/>
      <c r="KNT519" s="388"/>
      <c r="KNY519" s="804"/>
      <c r="KOF519" s="388"/>
      <c r="KOK519" s="804"/>
      <c r="KOR519" s="388"/>
      <c r="KOW519" s="804"/>
      <c r="KPD519" s="388"/>
      <c r="KPI519" s="804"/>
      <c r="KPP519" s="388"/>
      <c r="KPU519" s="804"/>
      <c r="KQB519" s="388"/>
      <c r="KQG519" s="804"/>
      <c r="KQN519" s="388"/>
      <c r="KQS519" s="804"/>
      <c r="KQZ519" s="388"/>
      <c r="KRE519" s="804"/>
      <c r="KRL519" s="388"/>
      <c r="KRQ519" s="804"/>
      <c r="KRX519" s="388"/>
      <c r="KSC519" s="804"/>
      <c r="KSJ519" s="388"/>
      <c r="KSO519" s="804"/>
      <c r="KSV519" s="388"/>
      <c r="KTA519" s="804"/>
      <c r="KTH519" s="388"/>
      <c r="KTM519" s="804"/>
      <c r="KTT519" s="388"/>
      <c r="KTY519" s="804"/>
      <c r="KUF519" s="388"/>
      <c r="KUK519" s="804"/>
      <c r="KUR519" s="388"/>
      <c r="KUW519" s="804"/>
      <c r="KVD519" s="388"/>
      <c r="KVI519" s="804"/>
      <c r="KVP519" s="388"/>
      <c r="KVU519" s="804"/>
      <c r="KWB519" s="388"/>
      <c r="KWG519" s="804"/>
      <c r="KWN519" s="388"/>
      <c r="KWS519" s="804"/>
      <c r="KWZ519" s="388"/>
      <c r="KXE519" s="804"/>
      <c r="KXL519" s="388"/>
      <c r="KXQ519" s="804"/>
      <c r="KXX519" s="388"/>
      <c r="KYC519" s="804"/>
      <c r="KYJ519" s="388"/>
      <c r="KYO519" s="804"/>
      <c r="KYV519" s="388"/>
      <c r="KZA519" s="804"/>
      <c r="KZH519" s="388"/>
      <c r="KZM519" s="804"/>
      <c r="KZT519" s="388"/>
      <c r="KZY519" s="804"/>
      <c r="LAF519" s="388"/>
      <c r="LAK519" s="804"/>
      <c r="LAR519" s="388"/>
      <c r="LAW519" s="804"/>
      <c r="LBD519" s="388"/>
      <c r="LBI519" s="804"/>
      <c r="LBP519" s="388"/>
      <c r="LBU519" s="804"/>
      <c r="LCB519" s="388"/>
      <c r="LCG519" s="804"/>
      <c r="LCN519" s="388"/>
      <c r="LCS519" s="804"/>
      <c r="LCZ519" s="388"/>
      <c r="LDE519" s="804"/>
      <c r="LDL519" s="388"/>
      <c r="LDQ519" s="804"/>
      <c r="LDX519" s="388"/>
      <c r="LEC519" s="804"/>
      <c r="LEJ519" s="388"/>
      <c r="LEO519" s="804"/>
      <c r="LEV519" s="388"/>
      <c r="LFA519" s="804"/>
      <c r="LFH519" s="388"/>
      <c r="LFM519" s="804"/>
      <c r="LFT519" s="388"/>
      <c r="LFY519" s="804"/>
      <c r="LGF519" s="388"/>
      <c r="LGK519" s="804"/>
      <c r="LGR519" s="388"/>
      <c r="LGW519" s="804"/>
      <c r="LHD519" s="388"/>
      <c r="LHI519" s="804"/>
      <c r="LHP519" s="388"/>
      <c r="LHU519" s="804"/>
      <c r="LIB519" s="388"/>
      <c r="LIG519" s="804"/>
      <c r="LIN519" s="388"/>
      <c r="LIS519" s="804"/>
      <c r="LIZ519" s="388"/>
      <c r="LJE519" s="804"/>
      <c r="LJL519" s="388"/>
      <c r="LJQ519" s="804"/>
      <c r="LJX519" s="388"/>
      <c r="LKC519" s="804"/>
      <c r="LKJ519" s="388"/>
      <c r="LKO519" s="804"/>
      <c r="LKV519" s="388"/>
      <c r="LLA519" s="804"/>
      <c r="LLH519" s="388"/>
      <c r="LLM519" s="804"/>
      <c r="LLT519" s="388"/>
      <c r="LLY519" s="804"/>
      <c r="LMF519" s="388"/>
      <c r="LMK519" s="804"/>
      <c r="LMR519" s="388"/>
      <c r="LMW519" s="804"/>
      <c r="LND519" s="388"/>
      <c r="LNI519" s="804"/>
      <c r="LNP519" s="388"/>
      <c r="LNU519" s="804"/>
      <c r="LOB519" s="388"/>
      <c r="LOG519" s="804"/>
      <c r="LON519" s="388"/>
      <c r="LOS519" s="804"/>
      <c r="LOZ519" s="388"/>
      <c r="LPE519" s="804"/>
      <c r="LPL519" s="388"/>
      <c r="LPQ519" s="804"/>
      <c r="LPX519" s="388"/>
      <c r="LQC519" s="804"/>
      <c r="LQJ519" s="388"/>
      <c r="LQO519" s="804"/>
      <c r="LQV519" s="388"/>
      <c r="LRA519" s="804"/>
      <c r="LRH519" s="388"/>
      <c r="LRM519" s="804"/>
      <c r="LRT519" s="388"/>
      <c r="LRY519" s="804"/>
      <c r="LSF519" s="388"/>
      <c r="LSK519" s="804"/>
      <c r="LSR519" s="388"/>
      <c r="LSW519" s="804"/>
      <c r="LTD519" s="388"/>
      <c r="LTI519" s="804"/>
      <c r="LTP519" s="388"/>
      <c r="LTU519" s="804"/>
      <c r="LUB519" s="388"/>
      <c r="LUG519" s="804"/>
      <c r="LUN519" s="388"/>
      <c r="LUS519" s="804"/>
      <c r="LUZ519" s="388"/>
      <c r="LVE519" s="804"/>
      <c r="LVL519" s="388"/>
      <c r="LVQ519" s="804"/>
      <c r="LVX519" s="388"/>
      <c r="LWC519" s="804"/>
      <c r="LWJ519" s="388"/>
      <c r="LWO519" s="804"/>
      <c r="LWV519" s="388"/>
      <c r="LXA519" s="804"/>
      <c r="LXH519" s="388"/>
      <c r="LXM519" s="804"/>
      <c r="LXT519" s="388"/>
      <c r="LXY519" s="804"/>
      <c r="LYF519" s="388"/>
      <c r="LYK519" s="804"/>
      <c r="LYR519" s="388"/>
      <c r="LYW519" s="804"/>
      <c r="LZD519" s="388"/>
      <c r="LZI519" s="804"/>
      <c r="LZP519" s="388"/>
      <c r="LZU519" s="804"/>
      <c r="MAB519" s="388"/>
      <c r="MAG519" s="804"/>
      <c r="MAN519" s="388"/>
      <c r="MAS519" s="804"/>
      <c r="MAZ519" s="388"/>
      <c r="MBE519" s="804"/>
      <c r="MBL519" s="388"/>
      <c r="MBQ519" s="804"/>
      <c r="MBX519" s="388"/>
      <c r="MCC519" s="804"/>
      <c r="MCJ519" s="388"/>
      <c r="MCO519" s="804"/>
      <c r="MCV519" s="388"/>
      <c r="MDA519" s="804"/>
      <c r="MDH519" s="388"/>
      <c r="MDM519" s="804"/>
      <c r="MDT519" s="388"/>
      <c r="MDY519" s="804"/>
      <c r="MEF519" s="388"/>
      <c r="MEK519" s="804"/>
      <c r="MER519" s="388"/>
      <c r="MEW519" s="804"/>
      <c r="MFD519" s="388"/>
      <c r="MFI519" s="804"/>
      <c r="MFP519" s="388"/>
      <c r="MFU519" s="804"/>
      <c r="MGB519" s="388"/>
      <c r="MGG519" s="804"/>
      <c r="MGN519" s="388"/>
      <c r="MGS519" s="804"/>
      <c r="MGZ519" s="388"/>
      <c r="MHE519" s="804"/>
      <c r="MHL519" s="388"/>
      <c r="MHQ519" s="804"/>
      <c r="MHX519" s="388"/>
      <c r="MIC519" s="804"/>
      <c r="MIJ519" s="388"/>
      <c r="MIO519" s="804"/>
      <c r="MIV519" s="388"/>
      <c r="MJA519" s="804"/>
      <c r="MJH519" s="388"/>
      <c r="MJM519" s="804"/>
      <c r="MJT519" s="388"/>
      <c r="MJY519" s="804"/>
      <c r="MKF519" s="388"/>
      <c r="MKK519" s="804"/>
      <c r="MKR519" s="388"/>
      <c r="MKW519" s="804"/>
      <c r="MLD519" s="388"/>
      <c r="MLI519" s="804"/>
      <c r="MLP519" s="388"/>
      <c r="MLU519" s="804"/>
      <c r="MMB519" s="388"/>
      <c r="MMG519" s="804"/>
      <c r="MMN519" s="388"/>
      <c r="MMS519" s="804"/>
      <c r="MMZ519" s="388"/>
      <c r="MNE519" s="804"/>
      <c r="MNL519" s="388"/>
      <c r="MNQ519" s="804"/>
      <c r="MNX519" s="388"/>
      <c r="MOC519" s="804"/>
      <c r="MOJ519" s="388"/>
      <c r="MOO519" s="804"/>
      <c r="MOV519" s="388"/>
      <c r="MPA519" s="804"/>
      <c r="MPH519" s="388"/>
      <c r="MPM519" s="804"/>
      <c r="MPT519" s="388"/>
      <c r="MPY519" s="804"/>
      <c r="MQF519" s="388"/>
      <c r="MQK519" s="804"/>
      <c r="MQR519" s="388"/>
      <c r="MQW519" s="804"/>
      <c r="MRD519" s="388"/>
      <c r="MRI519" s="804"/>
      <c r="MRP519" s="388"/>
      <c r="MRU519" s="804"/>
      <c r="MSB519" s="388"/>
      <c r="MSG519" s="804"/>
      <c r="MSN519" s="388"/>
      <c r="MSS519" s="804"/>
      <c r="MSZ519" s="388"/>
      <c r="MTE519" s="804"/>
      <c r="MTL519" s="388"/>
      <c r="MTQ519" s="804"/>
      <c r="MTX519" s="388"/>
      <c r="MUC519" s="804"/>
      <c r="MUJ519" s="388"/>
      <c r="MUO519" s="804"/>
      <c r="MUV519" s="388"/>
      <c r="MVA519" s="804"/>
      <c r="MVH519" s="388"/>
      <c r="MVM519" s="804"/>
      <c r="MVT519" s="388"/>
      <c r="MVY519" s="804"/>
      <c r="MWF519" s="388"/>
      <c r="MWK519" s="804"/>
      <c r="MWR519" s="388"/>
      <c r="MWW519" s="804"/>
      <c r="MXD519" s="388"/>
      <c r="MXI519" s="804"/>
      <c r="MXP519" s="388"/>
      <c r="MXU519" s="804"/>
      <c r="MYB519" s="388"/>
      <c r="MYG519" s="804"/>
      <c r="MYN519" s="388"/>
      <c r="MYS519" s="804"/>
      <c r="MYZ519" s="388"/>
      <c r="MZE519" s="804"/>
      <c r="MZL519" s="388"/>
      <c r="MZQ519" s="804"/>
      <c r="MZX519" s="388"/>
      <c r="NAC519" s="804"/>
      <c r="NAJ519" s="388"/>
      <c r="NAO519" s="804"/>
      <c r="NAV519" s="388"/>
      <c r="NBA519" s="804"/>
      <c r="NBH519" s="388"/>
      <c r="NBM519" s="804"/>
      <c r="NBT519" s="388"/>
      <c r="NBY519" s="804"/>
      <c r="NCF519" s="388"/>
      <c r="NCK519" s="804"/>
      <c r="NCR519" s="388"/>
      <c r="NCW519" s="804"/>
      <c r="NDD519" s="388"/>
      <c r="NDI519" s="804"/>
      <c r="NDP519" s="388"/>
      <c r="NDU519" s="804"/>
      <c r="NEB519" s="388"/>
      <c r="NEG519" s="804"/>
      <c r="NEN519" s="388"/>
      <c r="NES519" s="804"/>
      <c r="NEZ519" s="388"/>
      <c r="NFE519" s="804"/>
      <c r="NFL519" s="388"/>
      <c r="NFQ519" s="804"/>
      <c r="NFX519" s="388"/>
      <c r="NGC519" s="804"/>
      <c r="NGJ519" s="388"/>
      <c r="NGO519" s="804"/>
      <c r="NGV519" s="388"/>
      <c r="NHA519" s="804"/>
      <c r="NHH519" s="388"/>
      <c r="NHM519" s="804"/>
      <c r="NHT519" s="388"/>
      <c r="NHY519" s="804"/>
      <c r="NIF519" s="388"/>
      <c r="NIK519" s="804"/>
      <c r="NIR519" s="388"/>
      <c r="NIW519" s="804"/>
      <c r="NJD519" s="388"/>
      <c r="NJI519" s="804"/>
      <c r="NJP519" s="388"/>
      <c r="NJU519" s="804"/>
      <c r="NKB519" s="388"/>
      <c r="NKG519" s="804"/>
      <c r="NKN519" s="388"/>
      <c r="NKS519" s="804"/>
      <c r="NKZ519" s="388"/>
      <c r="NLE519" s="804"/>
      <c r="NLL519" s="388"/>
      <c r="NLQ519" s="804"/>
      <c r="NLX519" s="388"/>
      <c r="NMC519" s="804"/>
      <c r="NMJ519" s="388"/>
      <c r="NMO519" s="804"/>
      <c r="NMV519" s="388"/>
      <c r="NNA519" s="804"/>
      <c r="NNH519" s="388"/>
      <c r="NNM519" s="804"/>
      <c r="NNT519" s="388"/>
      <c r="NNY519" s="804"/>
      <c r="NOF519" s="388"/>
      <c r="NOK519" s="804"/>
      <c r="NOR519" s="388"/>
      <c r="NOW519" s="804"/>
      <c r="NPD519" s="388"/>
      <c r="NPI519" s="804"/>
      <c r="NPP519" s="388"/>
      <c r="NPU519" s="804"/>
      <c r="NQB519" s="388"/>
      <c r="NQG519" s="804"/>
      <c r="NQN519" s="388"/>
      <c r="NQS519" s="804"/>
      <c r="NQZ519" s="388"/>
      <c r="NRE519" s="804"/>
      <c r="NRL519" s="388"/>
      <c r="NRQ519" s="804"/>
      <c r="NRX519" s="388"/>
      <c r="NSC519" s="804"/>
      <c r="NSJ519" s="388"/>
      <c r="NSO519" s="804"/>
      <c r="NSV519" s="388"/>
      <c r="NTA519" s="804"/>
      <c r="NTH519" s="388"/>
      <c r="NTM519" s="804"/>
      <c r="NTT519" s="388"/>
      <c r="NTY519" s="804"/>
      <c r="NUF519" s="388"/>
      <c r="NUK519" s="804"/>
      <c r="NUR519" s="388"/>
      <c r="NUW519" s="804"/>
      <c r="NVD519" s="388"/>
      <c r="NVI519" s="804"/>
      <c r="NVP519" s="388"/>
      <c r="NVU519" s="804"/>
      <c r="NWB519" s="388"/>
      <c r="NWG519" s="804"/>
      <c r="NWN519" s="388"/>
      <c r="NWS519" s="804"/>
      <c r="NWZ519" s="388"/>
      <c r="NXE519" s="804"/>
      <c r="NXL519" s="388"/>
      <c r="NXQ519" s="804"/>
      <c r="NXX519" s="388"/>
      <c r="NYC519" s="804"/>
      <c r="NYJ519" s="388"/>
      <c r="NYO519" s="804"/>
      <c r="NYV519" s="388"/>
      <c r="NZA519" s="804"/>
      <c r="NZH519" s="388"/>
      <c r="NZM519" s="804"/>
      <c r="NZT519" s="388"/>
      <c r="NZY519" s="804"/>
      <c r="OAF519" s="388"/>
      <c r="OAK519" s="804"/>
      <c r="OAR519" s="388"/>
      <c r="OAW519" s="804"/>
      <c r="OBD519" s="388"/>
      <c r="OBI519" s="804"/>
      <c r="OBP519" s="388"/>
      <c r="OBU519" s="804"/>
      <c r="OCB519" s="388"/>
      <c r="OCG519" s="804"/>
      <c r="OCN519" s="388"/>
      <c r="OCS519" s="804"/>
      <c r="OCZ519" s="388"/>
      <c r="ODE519" s="804"/>
      <c r="ODL519" s="388"/>
      <c r="ODQ519" s="804"/>
      <c r="ODX519" s="388"/>
      <c r="OEC519" s="804"/>
      <c r="OEJ519" s="388"/>
      <c r="OEO519" s="804"/>
      <c r="OEV519" s="388"/>
      <c r="OFA519" s="804"/>
      <c r="OFH519" s="388"/>
      <c r="OFM519" s="804"/>
      <c r="OFT519" s="388"/>
      <c r="OFY519" s="804"/>
      <c r="OGF519" s="388"/>
      <c r="OGK519" s="804"/>
      <c r="OGR519" s="388"/>
      <c r="OGW519" s="804"/>
      <c r="OHD519" s="388"/>
      <c r="OHI519" s="804"/>
      <c r="OHP519" s="388"/>
      <c r="OHU519" s="804"/>
      <c r="OIB519" s="388"/>
      <c r="OIG519" s="804"/>
      <c r="OIN519" s="388"/>
      <c r="OIS519" s="804"/>
      <c r="OIZ519" s="388"/>
      <c r="OJE519" s="804"/>
      <c r="OJL519" s="388"/>
      <c r="OJQ519" s="804"/>
      <c r="OJX519" s="388"/>
      <c r="OKC519" s="804"/>
      <c r="OKJ519" s="388"/>
      <c r="OKO519" s="804"/>
      <c r="OKV519" s="388"/>
      <c r="OLA519" s="804"/>
      <c r="OLH519" s="388"/>
      <c r="OLM519" s="804"/>
      <c r="OLT519" s="388"/>
      <c r="OLY519" s="804"/>
      <c r="OMF519" s="388"/>
      <c r="OMK519" s="804"/>
      <c r="OMR519" s="388"/>
      <c r="OMW519" s="804"/>
      <c r="OND519" s="388"/>
      <c r="ONI519" s="804"/>
      <c r="ONP519" s="388"/>
      <c r="ONU519" s="804"/>
      <c r="OOB519" s="388"/>
      <c r="OOG519" s="804"/>
      <c r="OON519" s="388"/>
      <c r="OOS519" s="804"/>
      <c r="OOZ519" s="388"/>
      <c r="OPE519" s="804"/>
      <c r="OPL519" s="388"/>
      <c r="OPQ519" s="804"/>
      <c r="OPX519" s="388"/>
      <c r="OQC519" s="804"/>
      <c r="OQJ519" s="388"/>
      <c r="OQO519" s="804"/>
      <c r="OQV519" s="388"/>
      <c r="ORA519" s="804"/>
      <c r="ORH519" s="388"/>
      <c r="ORM519" s="804"/>
      <c r="ORT519" s="388"/>
      <c r="ORY519" s="804"/>
      <c r="OSF519" s="388"/>
      <c r="OSK519" s="804"/>
      <c r="OSR519" s="388"/>
      <c r="OSW519" s="804"/>
      <c r="OTD519" s="388"/>
      <c r="OTI519" s="804"/>
      <c r="OTP519" s="388"/>
      <c r="OTU519" s="804"/>
      <c r="OUB519" s="388"/>
      <c r="OUG519" s="804"/>
      <c r="OUN519" s="388"/>
      <c r="OUS519" s="804"/>
      <c r="OUZ519" s="388"/>
      <c r="OVE519" s="804"/>
      <c r="OVL519" s="388"/>
      <c r="OVQ519" s="804"/>
      <c r="OVX519" s="388"/>
      <c r="OWC519" s="804"/>
      <c r="OWJ519" s="388"/>
      <c r="OWO519" s="804"/>
      <c r="OWV519" s="388"/>
      <c r="OXA519" s="804"/>
      <c r="OXH519" s="388"/>
      <c r="OXM519" s="804"/>
      <c r="OXT519" s="388"/>
      <c r="OXY519" s="804"/>
      <c r="OYF519" s="388"/>
      <c r="OYK519" s="804"/>
      <c r="OYR519" s="388"/>
      <c r="OYW519" s="804"/>
      <c r="OZD519" s="388"/>
      <c r="OZI519" s="804"/>
      <c r="OZP519" s="388"/>
      <c r="OZU519" s="804"/>
      <c r="PAB519" s="388"/>
      <c r="PAG519" s="804"/>
      <c r="PAN519" s="388"/>
      <c r="PAS519" s="804"/>
      <c r="PAZ519" s="388"/>
      <c r="PBE519" s="804"/>
      <c r="PBL519" s="388"/>
      <c r="PBQ519" s="804"/>
      <c r="PBX519" s="388"/>
      <c r="PCC519" s="804"/>
      <c r="PCJ519" s="388"/>
      <c r="PCO519" s="804"/>
      <c r="PCV519" s="388"/>
      <c r="PDA519" s="804"/>
      <c r="PDH519" s="388"/>
      <c r="PDM519" s="804"/>
      <c r="PDT519" s="388"/>
      <c r="PDY519" s="804"/>
      <c r="PEF519" s="388"/>
      <c r="PEK519" s="804"/>
      <c r="PER519" s="388"/>
      <c r="PEW519" s="804"/>
      <c r="PFD519" s="388"/>
      <c r="PFI519" s="804"/>
      <c r="PFP519" s="388"/>
      <c r="PFU519" s="804"/>
      <c r="PGB519" s="388"/>
      <c r="PGG519" s="804"/>
      <c r="PGN519" s="388"/>
      <c r="PGS519" s="804"/>
      <c r="PGZ519" s="388"/>
      <c r="PHE519" s="804"/>
      <c r="PHL519" s="388"/>
      <c r="PHQ519" s="804"/>
      <c r="PHX519" s="388"/>
      <c r="PIC519" s="804"/>
      <c r="PIJ519" s="388"/>
      <c r="PIO519" s="804"/>
      <c r="PIV519" s="388"/>
      <c r="PJA519" s="804"/>
      <c r="PJH519" s="388"/>
      <c r="PJM519" s="804"/>
      <c r="PJT519" s="388"/>
      <c r="PJY519" s="804"/>
      <c r="PKF519" s="388"/>
      <c r="PKK519" s="804"/>
      <c r="PKR519" s="388"/>
      <c r="PKW519" s="804"/>
      <c r="PLD519" s="388"/>
      <c r="PLI519" s="804"/>
      <c r="PLP519" s="388"/>
      <c r="PLU519" s="804"/>
      <c r="PMB519" s="388"/>
      <c r="PMG519" s="804"/>
      <c r="PMN519" s="388"/>
      <c r="PMS519" s="804"/>
      <c r="PMZ519" s="388"/>
      <c r="PNE519" s="804"/>
      <c r="PNL519" s="388"/>
      <c r="PNQ519" s="804"/>
      <c r="PNX519" s="388"/>
      <c r="POC519" s="804"/>
      <c r="POJ519" s="388"/>
      <c r="POO519" s="804"/>
      <c r="POV519" s="388"/>
      <c r="PPA519" s="804"/>
      <c r="PPH519" s="388"/>
      <c r="PPM519" s="804"/>
      <c r="PPT519" s="388"/>
      <c r="PPY519" s="804"/>
      <c r="PQF519" s="388"/>
      <c r="PQK519" s="804"/>
      <c r="PQR519" s="388"/>
      <c r="PQW519" s="804"/>
      <c r="PRD519" s="388"/>
      <c r="PRI519" s="804"/>
      <c r="PRP519" s="388"/>
      <c r="PRU519" s="804"/>
      <c r="PSB519" s="388"/>
      <c r="PSG519" s="804"/>
      <c r="PSN519" s="388"/>
      <c r="PSS519" s="804"/>
      <c r="PSZ519" s="388"/>
      <c r="PTE519" s="804"/>
      <c r="PTL519" s="388"/>
      <c r="PTQ519" s="804"/>
      <c r="PTX519" s="388"/>
      <c r="PUC519" s="804"/>
      <c r="PUJ519" s="388"/>
      <c r="PUO519" s="804"/>
      <c r="PUV519" s="388"/>
      <c r="PVA519" s="804"/>
      <c r="PVH519" s="388"/>
      <c r="PVM519" s="804"/>
      <c r="PVT519" s="388"/>
      <c r="PVY519" s="804"/>
      <c r="PWF519" s="388"/>
      <c r="PWK519" s="804"/>
      <c r="PWR519" s="388"/>
      <c r="PWW519" s="804"/>
      <c r="PXD519" s="388"/>
      <c r="PXI519" s="804"/>
      <c r="PXP519" s="388"/>
      <c r="PXU519" s="804"/>
      <c r="PYB519" s="388"/>
      <c r="PYG519" s="804"/>
      <c r="PYN519" s="388"/>
      <c r="PYS519" s="804"/>
      <c r="PYZ519" s="388"/>
      <c r="PZE519" s="804"/>
      <c r="PZL519" s="388"/>
      <c r="PZQ519" s="804"/>
      <c r="PZX519" s="388"/>
      <c r="QAC519" s="804"/>
      <c r="QAJ519" s="388"/>
      <c r="QAO519" s="804"/>
      <c r="QAV519" s="388"/>
      <c r="QBA519" s="804"/>
      <c r="QBH519" s="388"/>
      <c r="QBM519" s="804"/>
      <c r="QBT519" s="388"/>
      <c r="QBY519" s="804"/>
      <c r="QCF519" s="388"/>
      <c r="QCK519" s="804"/>
      <c r="QCR519" s="388"/>
      <c r="QCW519" s="804"/>
      <c r="QDD519" s="388"/>
      <c r="QDI519" s="804"/>
      <c r="QDP519" s="388"/>
      <c r="QDU519" s="804"/>
      <c r="QEB519" s="388"/>
      <c r="QEG519" s="804"/>
      <c r="QEN519" s="388"/>
      <c r="QES519" s="804"/>
      <c r="QEZ519" s="388"/>
      <c r="QFE519" s="804"/>
      <c r="QFL519" s="388"/>
      <c r="QFQ519" s="804"/>
      <c r="QFX519" s="388"/>
      <c r="QGC519" s="804"/>
      <c r="QGJ519" s="388"/>
      <c r="QGO519" s="804"/>
      <c r="QGV519" s="388"/>
      <c r="QHA519" s="804"/>
      <c r="QHH519" s="388"/>
      <c r="QHM519" s="804"/>
      <c r="QHT519" s="388"/>
      <c r="QHY519" s="804"/>
      <c r="QIF519" s="388"/>
      <c r="QIK519" s="804"/>
      <c r="QIR519" s="388"/>
      <c r="QIW519" s="804"/>
      <c r="QJD519" s="388"/>
      <c r="QJI519" s="804"/>
      <c r="QJP519" s="388"/>
      <c r="QJU519" s="804"/>
      <c r="QKB519" s="388"/>
      <c r="QKG519" s="804"/>
      <c r="QKN519" s="388"/>
      <c r="QKS519" s="804"/>
      <c r="QKZ519" s="388"/>
      <c r="QLE519" s="804"/>
      <c r="QLL519" s="388"/>
      <c r="QLQ519" s="804"/>
      <c r="QLX519" s="388"/>
      <c r="QMC519" s="804"/>
      <c r="QMJ519" s="388"/>
      <c r="QMO519" s="804"/>
      <c r="QMV519" s="388"/>
      <c r="QNA519" s="804"/>
      <c r="QNH519" s="388"/>
      <c r="QNM519" s="804"/>
      <c r="QNT519" s="388"/>
      <c r="QNY519" s="804"/>
      <c r="QOF519" s="388"/>
      <c r="QOK519" s="804"/>
      <c r="QOR519" s="388"/>
      <c r="QOW519" s="804"/>
      <c r="QPD519" s="388"/>
      <c r="QPI519" s="804"/>
      <c r="QPP519" s="388"/>
      <c r="QPU519" s="804"/>
      <c r="QQB519" s="388"/>
      <c r="QQG519" s="804"/>
      <c r="QQN519" s="388"/>
      <c r="QQS519" s="804"/>
      <c r="QQZ519" s="388"/>
      <c r="QRE519" s="804"/>
      <c r="QRL519" s="388"/>
      <c r="QRQ519" s="804"/>
      <c r="QRX519" s="388"/>
      <c r="QSC519" s="804"/>
      <c r="QSJ519" s="388"/>
      <c r="QSO519" s="804"/>
      <c r="QSV519" s="388"/>
      <c r="QTA519" s="804"/>
      <c r="QTH519" s="388"/>
      <c r="QTM519" s="804"/>
      <c r="QTT519" s="388"/>
      <c r="QTY519" s="804"/>
      <c r="QUF519" s="388"/>
      <c r="QUK519" s="804"/>
      <c r="QUR519" s="388"/>
      <c r="QUW519" s="804"/>
      <c r="QVD519" s="388"/>
      <c r="QVI519" s="804"/>
      <c r="QVP519" s="388"/>
      <c r="QVU519" s="804"/>
      <c r="QWB519" s="388"/>
      <c r="QWG519" s="804"/>
      <c r="QWN519" s="388"/>
      <c r="QWS519" s="804"/>
      <c r="QWZ519" s="388"/>
      <c r="QXE519" s="804"/>
      <c r="QXL519" s="388"/>
      <c r="QXQ519" s="804"/>
      <c r="QXX519" s="388"/>
      <c r="QYC519" s="804"/>
      <c r="QYJ519" s="388"/>
      <c r="QYO519" s="804"/>
      <c r="QYV519" s="388"/>
      <c r="QZA519" s="804"/>
      <c r="QZH519" s="388"/>
      <c r="QZM519" s="804"/>
      <c r="QZT519" s="388"/>
      <c r="QZY519" s="804"/>
      <c r="RAF519" s="388"/>
      <c r="RAK519" s="804"/>
      <c r="RAR519" s="388"/>
      <c r="RAW519" s="804"/>
      <c r="RBD519" s="388"/>
      <c r="RBI519" s="804"/>
      <c r="RBP519" s="388"/>
      <c r="RBU519" s="804"/>
      <c r="RCB519" s="388"/>
      <c r="RCG519" s="804"/>
      <c r="RCN519" s="388"/>
      <c r="RCS519" s="804"/>
      <c r="RCZ519" s="388"/>
      <c r="RDE519" s="804"/>
      <c r="RDL519" s="388"/>
      <c r="RDQ519" s="804"/>
      <c r="RDX519" s="388"/>
      <c r="REC519" s="804"/>
      <c r="REJ519" s="388"/>
      <c r="REO519" s="804"/>
      <c r="REV519" s="388"/>
      <c r="RFA519" s="804"/>
      <c r="RFH519" s="388"/>
      <c r="RFM519" s="804"/>
      <c r="RFT519" s="388"/>
      <c r="RFY519" s="804"/>
      <c r="RGF519" s="388"/>
      <c r="RGK519" s="804"/>
      <c r="RGR519" s="388"/>
      <c r="RGW519" s="804"/>
      <c r="RHD519" s="388"/>
      <c r="RHI519" s="804"/>
      <c r="RHP519" s="388"/>
      <c r="RHU519" s="804"/>
      <c r="RIB519" s="388"/>
      <c r="RIG519" s="804"/>
      <c r="RIN519" s="388"/>
      <c r="RIS519" s="804"/>
      <c r="RIZ519" s="388"/>
      <c r="RJE519" s="804"/>
      <c r="RJL519" s="388"/>
      <c r="RJQ519" s="804"/>
      <c r="RJX519" s="388"/>
      <c r="RKC519" s="804"/>
      <c r="RKJ519" s="388"/>
      <c r="RKO519" s="804"/>
      <c r="RKV519" s="388"/>
      <c r="RLA519" s="804"/>
      <c r="RLH519" s="388"/>
      <c r="RLM519" s="804"/>
      <c r="RLT519" s="388"/>
      <c r="RLY519" s="804"/>
      <c r="RMF519" s="388"/>
      <c r="RMK519" s="804"/>
      <c r="RMR519" s="388"/>
      <c r="RMW519" s="804"/>
      <c r="RND519" s="388"/>
      <c r="RNI519" s="804"/>
      <c r="RNP519" s="388"/>
      <c r="RNU519" s="804"/>
      <c r="ROB519" s="388"/>
      <c r="ROG519" s="804"/>
      <c r="RON519" s="388"/>
      <c r="ROS519" s="804"/>
      <c r="ROZ519" s="388"/>
      <c r="RPE519" s="804"/>
      <c r="RPL519" s="388"/>
      <c r="RPQ519" s="804"/>
      <c r="RPX519" s="388"/>
      <c r="RQC519" s="804"/>
      <c r="RQJ519" s="388"/>
      <c r="RQO519" s="804"/>
      <c r="RQV519" s="388"/>
      <c r="RRA519" s="804"/>
      <c r="RRH519" s="388"/>
      <c r="RRM519" s="804"/>
      <c r="RRT519" s="388"/>
      <c r="RRY519" s="804"/>
      <c r="RSF519" s="388"/>
      <c r="RSK519" s="804"/>
      <c r="RSR519" s="388"/>
      <c r="RSW519" s="804"/>
      <c r="RTD519" s="388"/>
      <c r="RTI519" s="804"/>
      <c r="RTP519" s="388"/>
      <c r="RTU519" s="804"/>
      <c r="RUB519" s="388"/>
      <c r="RUG519" s="804"/>
      <c r="RUN519" s="388"/>
      <c r="RUS519" s="804"/>
      <c r="RUZ519" s="388"/>
      <c r="RVE519" s="804"/>
      <c r="RVL519" s="388"/>
      <c r="RVQ519" s="804"/>
      <c r="RVX519" s="388"/>
      <c r="RWC519" s="804"/>
      <c r="RWJ519" s="388"/>
      <c r="RWO519" s="804"/>
      <c r="RWV519" s="388"/>
      <c r="RXA519" s="804"/>
      <c r="RXH519" s="388"/>
      <c r="RXM519" s="804"/>
      <c r="RXT519" s="388"/>
      <c r="RXY519" s="804"/>
      <c r="RYF519" s="388"/>
      <c r="RYK519" s="804"/>
      <c r="RYR519" s="388"/>
      <c r="RYW519" s="804"/>
      <c r="RZD519" s="388"/>
      <c r="RZI519" s="804"/>
      <c r="RZP519" s="388"/>
      <c r="RZU519" s="804"/>
      <c r="SAB519" s="388"/>
      <c r="SAG519" s="804"/>
      <c r="SAN519" s="388"/>
      <c r="SAS519" s="804"/>
      <c r="SAZ519" s="388"/>
      <c r="SBE519" s="804"/>
      <c r="SBL519" s="388"/>
      <c r="SBQ519" s="804"/>
      <c r="SBX519" s="388"/>
      <c r="SCC519" s="804"/>
      <c r="SCJ519" s="388"/>
      <c r="SCO519" s="804"/>
      <c r="SCV519" s="388"/>
      <c r="SDA519" s="804"/>
      <c r="SDH519" s="388"/>
      <c r="SDM519" s="804"/>
      <c r="SDT519" s="388"/>
      <c r="SDY519" s="804"/>
      <c r="SEF519" s="388"/>
      <c r="SEK519" s="804"/>
      <c r="SER519" s="388"/>
      <c r="SEW519" s="804"/>
      <c r="SFD519" s="388"/>
      <c r="SFI519" s="804"/>
      <c r="SFP519" s="388"/>
      <c r="SFU519" s="804"/>
      <c r="SGB519" s="388"/>
      <c r="SGG519" s="804"/>
      <c r="SGN519" s="388"/>
      <c r="SGS519" s="804"/>
      <c r="SGZ519" s="388"/>
      <c r="SHE519" s="804"/>
      <c r="SHL519" s="388"/>
      <c r="SHQ519" s="804"/>
      <c r="SHX519" s="388"/>
      <c r="SIC519" s="804"/>
      <c r="SIJ519" s="388"/>
      <c r="SIO519" s="804"/>
      <c r="SIV519" s="388"/>
      <c r="SJA519" s="804"/>
      <c r="SJH519" s="388"/>
      <c r="SJM519" s="804"/>
      <c r="SJT519" s="388"/>
      <c r="SJY519" s="804"/>
      <c r="SKF519" s="388"/>
      <c r="SKK519" s="804"/>
      <c r="SKR519" s="388"/>
      <c r="SKW519" s="804"/>
      <c r="SLD519" s="388"/>
      <c r="SLI519" s="804"/>
      <c r="SLP519" s="388"/>
      <c r="SLU519" s="804"/>
      <c r="SMB519" s="388"/>
      <c r="SMG519" s="804"/>
      <c r="SMN519" s="388"/>
      <c r="SMS519" s="804"/>
      <c r="SMZ519" s="388"/>
      <c r="SNE519" s="804"/>
      <c r="SNL519" s="388"/>
      <c r="SNQ519" s="804"/>
      <c r="SNX519" s="388"/>
      <c r="SOC519" s="804"/>
      <c r="SOJ519" s="388"/>
      <c r="SOO519" s="804"/>
      <c r="SOV519" s="388"/>
      <c r="SPA519" s="804"/>
      <c r="SPH519" s="388"/>
      <c r="SPM519" s="804"/>
      <c r="SPT519" s="388"/>
      <c r="SPY519" s="804"/>
      <c r="SQF519" s="388"/>
      <c r="SQK519" s="804"/>
      <c r="SQR519" s="388"/>
      <c r="SQW519" s="804"/>
      <c r="SRD519" s="388"/>
      <c r="SRI519" s="804"/>
      <c r="SRP519" s="388"/>
      <c r="SRU519" s="804"/>
      <c r="SSB519" s="388"/>
      <c r="SSG519" s="804"/>
      <c r="SSN519" s="388"/>
      <c r="SSS519" s="804"/>
      <c r="SSZ519" s="388"/>
      <c r="STE519" s="804"/>
      <c r="STL519" s="388"/>
      <c r="STQ519" s="804"/>
      <c r="STX519" s="388"/>
      <c r="SUC519" s="804"/>
      <c r="SUJ519" s="388"/>
      <c r="SUO519" s="804"/>
      <c r="SUV519" s="388"/>
      <c r="SVA519" s="804"/>
      <c r="SVH519" s="388"/>
      <c r="SVM519" s="804"/>
      <c r="SVT519" s="388"/>
      <c r="SVY519" s="804"/>
      <c r="SWF519" s="388"/>
      <c r="SWK519" s="804"/>
      <c r="SWR519" s="388"/>
      <c r="SWW519" s="804"/>
      <c r="SXD519" s="388"/>
      <c r="SXI519" s="804"/>
      <c r="SXP519" s="388"/>
      <c r="SXU519" s="804"/>
      <c r="SYB519" s="388"/>
      <c r="SYG519" s="804"/>
      <c r="SYN519" s="388"/>
      <c r="SYS519" s="804"/>
      <c r="SYZ519" s="388"/>
      <c r="SZE519" s="804"/>
      <c r="SZL519" s="388"/>
      <c r="SZQ519" s="804"/>
      <c r="SZX519" s="388"/>
      <c r="TAC519" s="804"/>
      <c r="TAJ519" s="388"/>
      <c r="TAO519" s="804"/>
      <c r="TAV519" s="388"/>
      <c r="TBA519" s="804"/>
      <c r="TBH519" s="388"/>
      <c r="TBM519" s="804"/>
      <c r="TBT519" s="388"/>
      <c r="TBY519" s="804"/>
      <c r="TCF519" s="388"/>
      <c r="TCK519" s="804"/>
      <c r="TCR519" s="388"/>
      <c r="TCW519" s="804"/>
      <c r="TDD519" s="388"/>
      <c r="TDI519" s="804"/>
      <c r="TDP519" s="388"/>
      <c r="TDU519" s="804"/>
      <c r="TEB519" s="388"/>
      <c r="TEG519" s="804"/>
      <c r="TEN519" s="388"/>
      <c r="TES519" s="804"/>
      <c r="TEZ519" s="388"/>
      <c r="TFE519" s="804"/>
      <c r="TFL519" s="388"/>
      <c r="TFQ519" s="804"/>
      <c r="TFX519" s="388"/>
      <c r="TGC519" s="804"/>
      <c r="TGJ519" s="388"/>
      <c r="TGO519" s="804"/>
      <c r="TGV519" s="388"/>
      <c r="THA519" s="804"/>
      <c r="THH519" s="388"/>
      <c r="THM519" s="804"/>
      <c r="THT519" s="388"/>
      <c r="THY519" s="804"/>
      <c r="TIF519" s="388"/>
      <c r="TIK519" s="804"/>
      <c r="TIR519" s="388"/>
      <c r="TIW519" s="804"/>
      <c r="TJD519" s="388"/>
      <c r="TJI519" s="804"/>
      <c r="TJP519" s="388"/>
      <c r="TJU519" s="804"/>
      <c r="TKB519" s="388"/>
      <c r="TKG519" s="804"/>
      <c r="TKN519" s="388"/>
      <c r="TKS519" s="804"/>
      <c r="TKZ519" s="388"/>
      <c r="TLE519" s="804"/>
      <c r="TLL519" s="388"/>
      <c r="TLQ519" s="804"/>
      <c r="TLX519" s="388"/>
      <c r="TMC519" s="804"/>
      <c r="TMJ519" s="388"/>
      <c r="TMO519" s="804"/>
      <c r="TMV519" s="388"/>
      <c r="TNA519" s="804"/>
      <c r="TNH519" s="388"/>
      <c r="TNM519" s="804"/>
      <c r="TNT519" s="388"/>
      <c r="TNY519" s="804"/>
      <c r="TOF519" s="388"/>
      <c r="TOK519" s="804"/>
      <c r="TOR519" s="388"/>
      <c r="TOW519" s="804"/>
      <c r="TPD519" s="388"/>
      <c r="TPI519" s="804"/>
      <c r="TPP519" s="388"/>
      <c r="TPU519" s="804"/>
      <c r="TQB519" s="388"/>
      <c r="TQG519" s="804"/>
      <c r="TQN519" s="388"/>
      <c r="TQS519" s="804"/>
      <c r="TQZ519" s="388"/>
      <c r="TRE519" s="804"/>
      <c r="TRL519" s="388"/>
      <c r="TRQ519" s="804"/>
      <c r="TRX519" s="388"/>
      <c r="TSC519" s="804"/>
      <c r="TSJ519" s="388"/>
      <c r="TSO519" s="804"/>
      <c r="TSV519" s="388"/>
      <c r="TTA519" s="804"/>
      <c r="TTH519" s="388"/>
      <c r="TTM519" s="804"/>
      <c r="TTT519" s="388"/>
      <c r="TTY519" s="804"/>
      <c r="TUF519" s="388"/>
      <c r="TUK519" s="804"/>
      <c r="TUR519" s="388"/>
      <c r="TUW519" s="804"/>
      <c r="TVD519" s="388"/>
      <c r="TVI519" s="804"/>
      <c r="TVP519" s="388"/>
      <c r="TVU519" s="804"/>
      <c r="TWB519" s="388"/>
      <c r="TWG519" s="804"/>
      <c r="TWN519" s="388"/>
      <c r="TWS519" s="804"/>
      <c r="TWZ519" s="388"/>
      <c r="TXE519" s="804"/>
      <c r="TXL519" s="388"/>
      <c r="TXQ519" s="804"/>
      <c r="TXX519" s="388"/>
      <c r="TYC519" s="804"/>
      <c r="TYJ519" s="388"/>
      <c r="TYO519" s="804"/>
      <c r="TYV519" s="388"/>
      <c r="TZA519" s="804"/>
      <c r="TZH519" s="388"/>
      <c r="TZM519" s="804"/>
      <c r="TZT519" s="388"/>
      <c r="TZY519" s="804"/>
      <c r="UAF519" s="388"/>
      <c r="UAK519" s="804"/>
      <c r="UAR519" s="388"/>
      <c r="UAW519" s="804"/>
      <c r="UBD519" s="388"/>
      <c r="UBI519" s="804"/>
      <c r="UBP519" s="388"/>
      <c r="UBU519" s="804"/>
      <c r="UCB519" s="388"/>
      <c r="UCG519" s="804"/>
      <c r="UCN519" s="388"/>
      <c r="UCS519" s="804"/>
      <c r="UCZ519" s="388"/>
      <c r="UDE519" s="804"/>
      <c r="UDL519" s="388"/>
      <c r="UDQ519" s="804"/>
      <c r="UDX519" s="388"/>
      <c r="UEC519" s="804"/>
      <c r="UEJ519" s="388"/>
      <c r="UEO519" s="804"/>
      <c r="UEV519" s="388"/>
      <c r="UFA519" s="804"/>
      <c r="UFH519" s="388"/>
      <c r="UFM519" s="804"/>
      <c r="UFT519" s="388"/>
      <c r="UFY519" s="804"/>
      <c r="UGF519" s="388"/>
      <c r="UGK519" s="804"/>
      <c r="UGR519" s="388"/>
      <c r="UGW519" s="804"/>
      <c r="UHD519" s="388"/>
      <c r="UHI519" s="804"/>
      <c r="UHP519" s="388"/>
      <c r="UHU519" s="804"/>
      <c r="UIB519" s="388"/>
      <c r="UIG519" s="804"/>
      <c r="UIN519" s="388"/>
      <c r="UIS519" s="804"/>
      <c r="UIZ519" s="388"/>
      <c r="UJE519" s="804"/>
      <c r="UJL519" s="388"/>
      <c r="UJQ519" s="804"/>
      <c r="UJX519" s="388"/>
      <c r="UKC519" s="804"/>
      <c r="UKJ519" s="388"/>
      <c r="UKO519" s="804"/>
      <c r="UKV519" s="388"/>
      <c r="ULA519" s="804"/>
      <c r="ULH519" s="388"/>
      <c r="ULM519" s="804"/>
      <c r="ULT519" s="388"/>
      <c r="ULY519" s="804"/>
      <c r="UMF519" s="388"/>
      <c r="UMK519" s="804"/>
      <c r="UMR519" s="388"/>
      <c r="UMW519" s="804"/>
      <c r="UND519" s="388"/>
      <c r="UNI519" s="804"/>
      <c r="UNP519" s="388"/>
      <c r="UNU519" s="804"/>
      <c r="UOB519" s="388"/>
      <c r="UOG519" s="804"/>
      <c r="UON519" s="388"/>
      <c r="UOS519" s="804"/>
      <c r="UOZ519" s="388"/>
      <c r="UPE519" s="804"/>
      <c r="UPL519" s="388"/>
      <c r="UPQ519" s="804"/>
      <c r="UPX519" s="388"/>
      <c r="UQC519" s="804"/>
      <c r="UQJ519" s="388"/>
      <c r="UQO519" s="804"/>
      <c r="UQV519" s="388"/>
      <c r="URA519" s="804"/>
      <c r="URH519" s="388"/>
      <c r="URM519" s="804"/>
      <c r="URT519" s="388"/>
      <c r="URY519" s="804"/>
      <c r="USF519" s="388"/>
      <c r="USK519" s="804"/>
      <c r="USR519" s="388"/>
      <c r="USW519" s="804"/>
      <c r="UTD519" s="388"/>
      <c r="UTI519" s="804"/>
      <c r="UTP519" s="388"/>
      <c r="UTU519" s="804"/>
      <c r="UUB519" s="388"/>
      <c r="UUG519" s="804"/>
      <c r="UUN519" s="388"/>
      <c r="UUS519" s="804"/>
      <c r="UUZ519" s="388"/>
      <c r="UVE519" s="804"/>
      <c r="UVL519" s="388"/>
      <c r="UVQ519" s="804"/>
      <c r="UVX519" s="388"/>
      <c r="UWC519" s="804"/>
      <c r="UWJ519" s="388"/>
      <c r="UWO519" s="804"/>
      <c r="UWV519" s="388"/>
      <c r="UXA519" s="804"/>
      <c r="UXH519" s="388"/>
      <c r="UXM519" s="804"/>
      <c r="UXT519" s="388"/>
      <c r="UXY519" s="804"/>
      <c r="UYF519" s="388"/>
      <c r="UYK519" s="804"/>
      <c r="UYR519" s="388"/>
      <c r="UYW519" s="804"/>
      <c r="UZD519" s="388"/>
      <c r="UZI519" s="804"/>
      <c r="UZP519" s="388"/>
      <c r="UZU519" s="804"/>
      <c r="VAB519" s="388"/>
      <c r="VAG519" s="804"/>
      <c r="VAN519" s="388"/>
      <c r="VAS519" s="804"/>
      <c r="VAZ519" s="388"/>
      <c r="VBE519" s="804"/>
      <c r="VBL519" s="388"/>
      <c r="VBQ519" s="804"/>
      <c r="VBX519" s="388"/>
      <c r="VCC519" s="804"/>
      <c r="VCJ519" s="388"/>
      <c r="VCO519" s="804"/>
      <c r="VCV519" s="388"/>
      <c r="VDA519" s="804"/>
      <c r="VDH519" s="388"/>
      <c r="VDM519" s="804"/>
      <c r="VDT519" s="388"/>
      <c r="VDY519" s="804"/>
      <c r="VEF519" s="388"/>
      <c r="VEK519" s="804"/>
      <c r="VER519" s="388"/>
      <c r="VEW519" s="804"/>
      <c r="VFD519" s="388"/>
      <c r="VFI519" s="804"/>
      <c r="VFP519" s="388"/>
      <c r="VFU519" s="804"/>
      <c r="VGB519" s="388"/>
      <c r="VGG519" s="804"/>
      <c r="VGN519" s="388"/>
      <c r="VGS519" s="804"/>
      <c r="VGZ519" s="388"/>
      <c r="VHE519" s="804"/>
      <c r="VHL519" s="388"/>
      <c r="VHQ519" s="804"/>
      <c r="VHX519" s="388"/>
      <c r="VIC519" s="804"/>
      <c r="VIJ519" s="388"/>
      <c r="VIO519" s="804"/>
      <c r="VIV519" s="388"/>
      <c r="VJA519" s="804"/>
      <c r="VJH519" s="388"/>
      <c r="VJM519" s="804"/>
      <c r="VJT519" s="388"/>
      <c r="VJY519" s="804"/>
      <c r="VKF519" s="388"/>
      <c r="VKK519" s="804"/>
      <c r="VKR519" s="388"/>
      <c r="VKW519" s="804"/>
      <c r="VLD519" s="388"/>
      <c r="VLI519" s="804"/>
      <c r="VLP519" s="388"/>
      <c r="VLU519" s="804"/>
      <c r="VMB519" s="388"/>
      <c r="VMG519" s="804"/>
      <c r="VMN519" s="388"/>
      <c r="VMS519" s="804"/>
      <c r="VMZ519" s="388"/>
      <c r="VNE519" s="804"/>
      <c r="VNL519" s="388"/>
      <c r="VNQ519" s="804"/>
      <c r="VNX519" s="388"/>
      <c r="VOC519" s="804"/>
      <c r="VOJ519" s="388"/>
      <c r="VOO519" s="804"/>
      <c r="VOV519" s="388"/>
      <c r="VPA519" s="804"/>
      <c r="VPH519" s="388"/>
      <c r="VPM519" s="804"/>
      <c r="VPT519" s="388"/>
      <c r="VPY519" s="804"/>
      <c r="VQF519" s="388"/>
      <c r="VQK519" s="804"/>
      <c r="VQR519" s="388"/>
      <c r="VQW519" s="804"/>
      <c r="VRD519" s="388"/>
      <c r="VRI519" s="804"/>
      <c r="VRP519" s="388"/>
      <c r="VRU519" s="804"/>
      <c r="VSB519" s="388"/>
      <c r="VSG519" s="804"/>
      <c r="VSN519" s="388"/>
      <c r="VSS519" s="804"/>
      <c r="VSZ519" s="388"/>
      <c r="VTE519" s="804"/>
      <c r="VTL519" s="388"/>
      <c r="VTQ519" s="804"/>
      <c r="VTX519" s="388"/>
      <c r="VUC519" s="804"/>
      <c r="VUJ519" s="388"/>
      <c r="VUO519" s="804"/>
      <c r="VUV519" s="388"/>
      <c r="VVA519" s="804"/>
      <c r="VVH519" s="388"/>
      <c r="VVM519" s="804"/>
      <c r="VVT519" s="388"/>
      <c r="VVY519" s="804"/>
      <c r="VWF519" s="388"/>
      <c r="VWK519" s="804"/>
      <c r="VWR519" s="388"/>
      <c r="VWW519" s="804"/>
      <c r="VXD519" s="388"/>
      <c r="VXI519" s="804"/>
      <c r="VXP519" s="388"/>
      <c r="VXU519" s="804"/>
      <c r="VYB519" s="388"/>
      <c r="VYG519" s="804"/>
      <c r="VYN519" s="388"/>
      <c r="VYS519" s="804"/>
      <c r="VYZ519" s="388"/>
      <c r="VZE519" s="804"/>
      <c r="VZL519" s="388"/>
      <c r="VZQ519" s="804"/>
      <c r="VZX519" s="388"/>
      <c r="WAC519" s="804"/>
      <c r="WAJ519" s="388"/>
      <c r="WAO519" s="804"/>
      <c r="WAV519" s="388"/>
      <c r="WBA519" s="804"/>
      <c r="WBH519" s="388"/>
      <c r="WBM519" s="804"/>
      <c r="WBT519" s="388"/>
      <c r="WBY519" s="804"/>
      <c r="WCF519" s="388"/>
      <c r="WCK519" s="804"/>
      <c r="WCR519" s="388"/>
      <c r="WCW519" s="804"/>
      <c r="WDD519" s="388"/>
      <c r="WDI519" s="804"/>
      <c r="WDP519" s="388"/>
      <c r="WDU519" s="804"/>
      <c r="WEB519" s="388"/>
      <c r="WEG519" s="804"/>
      <c r="WEN519" s="388"/>
      <c r="WES519" s="804"/>
      <c r="WEZ519" s="388"/>
      <c r="WFE519" s="804"/>
      <c r="WFL519" s="388"/>
      <c r="WFQ519" s="804"/>
      <c r="WFX519" s="388"/>
      <c r="WGC519" s="804"/>
      <c r="WGJ519" s="388"/>
      <c r="WGO519" s="804"/>
      <c r="WGV519" s="388"/>
      <c r="WHA519" s="804"/>
      <c r="WHH519" s="388"/>
      <c r="WHM519" s="804"/>
      <c r="WHT519" s="388"/>
      <c r="WHY519" s="804"/>
      <c r="WIF519" s="388"/>
      <c r="WIK519" s="804"/>
      <c r="WIR519" s="388"/>
      <c r="WIW519" s="804"/>
      <c r="WJD519" s="388"/>
      <c r="WJI519" s="804"/>
      <c r="WJP519" s="388"/>
      <c r="WJU519" s="804"/>
      <c r="WKB519" s="388"/>
      <c r="WKG519" s="804"/>
      <c r="WKN519" s="388"/>
      <c r="WKS519" s="804"/>
      <c r="WKZ519" s="388"/>
      <c r="WLE519" s="804"/>
      <c r="WLL519" s="388"/>
      <c r="WLQ519" s="804"/>
      <c r="WLX519" s="388"/>
      <c r="WMC519" s="804"/>
      <c r="WMJ519" s="388"/>
      <c r="WMO519" s="804"/>
      <c r="WMV519" s="388"/>
      <c r="WNA519" s="804"/>
      <c r="WNH519" s="388"/>
      <c r="WNM519" s="804"/>
      <c r="WNT519" s="388"/>
      <c r="WNY519" s="804"/>
      <c r="WOF519" s="388"/>
      <c r="WOK519" s="804"/>
      <c r="WOR519" s="388"/>
      <c r="WOW519" s="804"/>
      <c r="WPD519" s="388"/>
      <c r="WPI519" s="804"/>
      <c r="WPP519" s="388"/>
      <c r="WPU519" s="804"/>
      <c r="WQB519" s="388"/>
      <c r="WQG519" s="804"/>
      <c r="WQN519" s="388"/>
      <c r="WQS519" s="804"/>
      <c r="WQZ519" s="388"/>
      <c r="WRE519" s="804"/>
      <c r="WRL519" s="388"/>
      <c r="WRQ519" s="804"/>
      <c r="WRX519" s="388"/>
      <c r="WSC519" s="804"/>
      <c r="WSJ519" s="388"/>
      <c r="WSO519" s="804"/>
      <c r="WSV519" s="388"/>
      <c r="WTA519" s="804"/>
      <c r="WTH519" s="388"/>
      <c r="WTM519" s="804"/>
      <c r="WTT519" s="388"/>
      <c r="WTY519" s="804"/>
      <c r="WUF519" s="388"/>
      <c r="WUK519" s="804"/>
      <c r="WUR519" s="388"/>
      <c r="WUW519" s="804"/>
      <c r="WVD519" s="388"/>
      <c r="WVI519" s="804"/>
      <c r="WVP519" s="388"/>
      <c r="WVU519" s="804"/>
      <c r="WWB519" s="388"/>
      <c r="WWG519" s="804"/>
      <c r="WWN519" s="388"/>
      <c r="WWS519" s="804"/>
      <c r="WWZ519" s="388"/>
      <c r="WXE519" s="804"/>
      <c r="WXL519" s="388"/>
      <c r="WXQ519" s="804"/>
      <c r="WXX519" s="388"/>
      <c r="WYC519" s="804"/>
      <c r="WYJ519" s="388"/>
      <c r="WYO519" s="804"/>
      <c r="WYV519" s="388"/>
      <c r="WZA519" s="804"/>
      <c r="WZH519" s="388"/>
      <c r="WZM519" s="804"/>
      <c r="WZT519" s="388"/>
      <c r="WZY519" s="804"/>
      <c r="XAF519" s="388"/>
      <c r="XAK519" s="804"/>
      <c r="XAR519" s="388"/>
      <c r="XAW519" s="804"/>
      <c r="XBD519" s="388"/>
      <c r="XBI519" s="804"/>
      <c r="XBP519" s="388"/>
      <c r="XBU519" s="804"/>
      <c r="XCB519" s="388"/>
      <c r="XCG519" s="804"/>
      <c r="XCN519" s="388"/>
      <c r="XCS519" s="804"/>
      <c r="XCZ519" s="388"/>
      <c r="XDE519" s="804"/>
      <c r="XDL519" s="388"/>
      <c r="XDQ519" s="804"/>
      <c r="XDX519" s="388"/>
      <c r="XEC519" s="804"/>
      <c r="XEJ519" s="388"/>
      <c r="XEO519" s="804"/>
      <c r="XEV519" s="388"/>
      <c r="XFA519" s="804"/>
    </row>
    <row r="520" spans="1:1021 1028:2048 2053:3068 3073:4093 4100:5120 5125:6140 6145:7165 7172:8192 8197:9212 9217:10237 10244:11264 11269:12284 12289:13309 13316:14336 14341:15356 15361:16381">
      <c r="A520" s="804">
        <v>46112</v>
      </c>
      <c r="D520" t="s">
        <v>1638</v>
      </c>
      <c r="E520" t="s">
        <v>686</v>
      </c>
      <c r="G520" t="s">
        <v>1224</v>
      </c>
      <c r="H520" s="388">
        <v>-339.5</v>
      </c>
      <c r="I520" t="str">
        <f t="shared" si="130"/>
        <v>março 2026</v>
      </c>
      <c r="J520">
        <f t="shared" si="131"/>
        <v>2026</v>
      </c>
      <c r="K520" t="str">
        <f>VLOOKUP(G520,'METRICS MDNA'!$A$2:$B$1048576,2,0)</f>
        <v>Compra Mês</v>
      </c>
      <c r="L520" t="str">
        <f>VLOOKUP(G520,'METRICS MDNA'!A:C,3,0)</f>
        <v>CUSTOS DOS PRODUTOS VENDIDOS</v>
      </c>
      <c r="M520" s="506"/>
    </row>
    <row r="521" spans="1:1021 1028:2048 2053:3068 3073:4093 4100:5120 5125:6140 6145:7165 7172:8192 8197:9212 9217:10237 10244:11264 11269:12284 12289:13309 13316:14336 14341:15356 15361:16381">
      <c r="A521" s="804">
        <v>46112</v>
      </c>
      <c r="D521" t="s">
        <v>1630</v>
      </c>
      <c r="E521" t="s">
        <v>1851</v>
      </c>
      <c r="G521" t="s">
        <v>1244</v>
      </c>
      <c r="H521" s="388">
        <v>-448.5</v>
      </c>
      <c r="I521" t="str">
        <f t="shared" si="130"/>
        <v>março 2026</v>
      </c>
      <c r="J521">
        <f t="shared" si="131"/>
        <v>2026</v>
      </c>
      <c r="K521" t="str">
        <f>VLOOKUP(G521,'METRICS MDNA'!$A$2:$B$1048576,2,0)</f>
        <v>Compra Mês</v>
      </c>
      <c r="L521" t="str">
        <f>VLOOKUP(G521,'METRICS MDNA'!A:C,3,0)</f>
        <v>CUSTOS DOS PRODUTOS VENDIDOS</v>
      </c>
      <c r="M521" s="506"/>
    </row>
    <row r="522" spans="1:1021 1028:2048 2053:3068 3073:4093 4100:5120 5125:6140 6145:7165 7172:8192 8197:9212 9217:10237 10244:11264 11269:12284 12289:13309 13316:14336 14341:15356 15361:16381">
      <c r="A522" s="804">
        <v>46112</v>
      </c>
      <c r="D522" t="s">
        <v>1630</v>
      </c>
      <c r="E522" t="s">
        <v>1655</v>
      </c>
      <c r="G522" t="s">
        <v>1204</v>
      </c>
      <c r="H522" s="388">
        <v>-883.16</v>
      </c>
      <c r="I522" t="str">
        <f t="shared" si="130"/>
        <v>março 2026</v>
      </c>
      <c r="J522">
        <f t="shared" si="131"/>
        <v>2026</v>
      </c>
      <c r="K522" t="str">
        <f>VLOOKUP(G522,'METRICS MDNA'!$A$2:$B$1048576,2,0)</f>
        <v>Compra Mês</v>
      </c>
      <c r="L522" t="str">
        <f>VLOOKUP(G522,'METRICS MDNA'!A:C,3,0)</f>
        <v>CUSTOS DOS PRODUTOS VENDIDOS</v>
      </c>
      <c r="M522" s="506"/>
    </row>
    <row r="523" spans="1:1021 1028:2048 2053:3068 3073:4093 4100:5120 5125:6140 6145:7165 7172:8192 8197:9212 9217:10237 10244:11264 11269:12284 12289:13309 13316:14336 14341:15356 15361:16381" ht="16.2">
      <c r="A523" s="804">
        <v>46112</v>
      </c>
      <c r="D523" t="s">
        <v>275</v>
      </c>
      <c r="E523" t="s">
        <v>1515</v>
      </c>
      <c r="G523" t="s">
        <v>275</v>
      </c>
      <c r="H523" s="482">
        <v>-3080</v>
      </c>
      <c r="I523" t="str">
        <f t="shared" si="130"/>
        <v>março 2026</v>
      </c>
      <c r="J523">
        <f t="shared" si="131"/>
        <v>2026</v>
      </c>
      <c r="K523" t="str">
        <f>VLOOKUP(G523,'METRICS MDNA'!$A$2:$B$1048576,2,0)</f>
        <v>Hostess</v>
      </c>
      <c r="L523" t="str">
        <f>VLOOKUP(G523,'METRICS MDNA'!A:C,3,0)</f>
        <v>OPERAÇÃO</v>
      </c>
      <c r="N523" s="517"/>
    </row>
    <row r="524" spans="1:1021 1028:2048 2053:3068 3073:4093 4100:5120 5125:6140 6145:7165 7172:8192 8197:9212 9217:10237 10244:11264 11269:12284 12289:13309 13316:14336 14341:15356 15361:16381" ht="16.2">
      <c r="A524" s="804">
        <v>46112</v>
      </c>
      <c r="D524" s="517" t="s">
        <v>1857</v>
      </c>
      <c r="E524" s="517" t="s">
        <v>713</v>
      </c>
      <c r="G524" t="s">
        <v>536</v>
      </c>
      <c r="H524" s="598">
        <v>-8370</v>
      </c>
      <c r="I524" t="str">
        <f t="shared" si="130"/>
        <v>março 2026</v>
      </c>
      <c r="J524">
        <f t="shared" si="131"/>
        <v>2026</v>
      </c>
      <c r="K524" t="str">
        <f>VLOOKUP(G524,'METRICS MDNA'!$A$2:$B$1048576,2,0)</f>
        <v>Colaborador Extra</v>
      </c>
      <c r="L524" t="str">
        <f>VLOOKUP(G524,'METRICS MDNA'!A:C,3,0)</f>
        <v>PESSOAL</v>
      </c>
    </row>
    <row r="525" spans="1:1021 1028:2048 2053:3068 3073:4093 4100:5120 5125:6140 6145:7165 7172:8192 8197:9212 9217:10237 10244:11264 11269:12284 12289:13309 13316:14336 14341:15356 15361:16381" ht="16.2">
      <c r="A525" s="804">
        <v>46112</v>
      </c>
      <c r="D525" t="s">
        <v>534</v>
      </c>
      <c r="E525" t="s">
        <v>534</v>
      </c>
      <c r="G525" t="s">
        <v>534</v>
      </c>
      <c r="H525" s="482">
        <v>-5541.12</v>
      </c>
      <c r="I525" t="str">
        <f t="shared" si="130"/>
        <v>março 2026</v>
      </c>
      <c r="J525">
        <f t="shared" si="131"/>
        <v>2026</v>
      </c>
      <c r="K525" t="str">
        <f>VLOOKUP(G525,'METRICS MDNA'!$A$2:$B$1048576,2,0)</f>
        <v>Vale Transporte</v>
      </c>
      <c r="L525" t="str">
        <f>VLOOKUP(G525,'METRICS MDNA'!A:C,3,0)</f>
        <v>PESSOAL</v>
      </c>
    </row>
    <row r="526" spans="1:1021 1028:2048 2053:3068 3073:4093 4100:5120 5125:6140 6145:7165 7172:8192 8197:9212 9217:10237 10244:11264 11269:12284 12289:13309 13316:14336 14341:15356 15361:16381" ht="16.2">
      <c r="A526" s="804">
        <v>46112</v>
      </c>
      <c r="D526" s="517" t="s">
        <v>1858</v>
      </c>
      <c r="E526" t="s">
        <v>697</v>
      </c>
      <c r="G526" t="s">
        <v>666</v>
      </c>
      <c r="H526" s="598">
        <v>-1327.81</v>
      </c>
      <c r="I526" t="str">
        <f t="shared" si="130"/>
        <v>março 2026</v>
      </c>
      <c r="J526">
        <f t="shared" si="131"/>
        <v>2026</v>
      </c>
      <c r="K526" t="str">
        <f>VLOOKUP(G526,'METRICS MDNA'!$A$2:$B$1048576,2,0)</f>
        <v>Energia Elétrica</v>
      </c>
      <c r="L526" t="str">
        <f>VLOOKUP(G526,'METRICS MDNA'!A:C,3,0)</f>
        <v>UTILIDADES/ CONSUMO</v>
      </c>
    </row>
    <row r="527" spans="1:1021 1028:2048 2053:3068 3073:4093 4100:5120 5125:6140 6145:7165 7172:8192 8197:9212 9217:10237 10244:11264 11269:12284 12289:13309 13316:14336 14341:15356 15361:16381" ht="16.2">
      <c r="A527" s="804">
        <v>46112</v>
      </c>
      <c r="D527" s="517" t="s">
        <v>1477</v>
      </c>
      <c r="E527" s="517" t="s">
        <v>1478</v>
      </c>
      <c r="G527" s="517" t="s">
        <v>213</v>
      </c>
      <c r="H527" s="598">
        <v>-1410</v>
      </c>
      <c r="I527" t="str">
        <f t="shared" si="130"/>
        <v>março 2026</v>
      </c>
      <c r="J527">
        <f t="shared" si="131"/>
        <v>2026</v>
      </c>
      <c r="K527" t="str">
        <f>VLOOKUP(G527,'METRICS MDNA'!$A$2:$B$1048576,2,0)</f>
        <v>Contabilidade</v>
      </c>
      <c r="L527" t="str">
        <f>VLOOKUP(G527,'METRICS MDNA'!A:C,3,0)</f>
        <v>ADMINISTRATIVA</v>
      </c>
    </row>
    <row r="528" spans="1:1021 1028:2048 2053:3068 3073:4093 4100:5120 5125:6140 6145:7165 7172:8192 8197:9212 9217:10237 10244:11264 11269:12284 12289:13309 13316:14336 14341:15356 15361:16381" ht="16.2">
      <c r="A528" s="804">
        <v>46112</v>
      </c>
      <c r="D528" t="s">
        <v>1471</v>
      </c>
      <c r="E528" t="s">
        <v>733</v>
      </c>
      <c r="G528" t="s">
        <v>733</v>
      </c>
      <c r="H528" s="598">
        <v>-10000</v>
      </c>
      <c r="I528" t="str">
        <f t="shared" si="130"/>
        <v>março 2026</v>
      </c>
      <c r="J528">
        <f t="shared" si="131"/>
        <v>2026</v>
      </c>
      <c r="K528" t="str">
        <f>VLOOKUP(G528,'METRICS MDNA'!$A$2:$B$1048576,2,0)</f>
        <v>Honorários dos Administradores</v>
      </c>
      <c r="L528" t="str">
        <f>VLOOKUP(G528,'METRICS MDNA'!A:C,3,0)</f>
        <v>ADMINISTRATIVA</v>
      </c>
    </row>
    <row r="529" spans="1:12" ht="16.2">
      <c r="A529" s="804">
        <v>46112</v>
      </c>
      <c r="D529" t="s">
        <v>1433</v>
      </c>
      <c r="E529" t="s">
        <v>692</v>
      </c>
      <c r="G529" t="s">
        <v>630</v>
      </c>
      <c r="H529" s="598">
        <v>-332.5</v>
      </c>
      <c r="I529" t="str">
        <f>TEXT(A529, "mmmm aaaa")</f>
        <v>março 2026</v>
      </c>
      <c r="J529">
        <f>YEAR(A529)</f>
        <v>2026</v>
      </c>
      <c r="K529" t="str">
        <f>VLOOKUP(G529,'METRICS MDNA'!$A$2:$B$1048576,2,0)</f>
        <v>Sistema e Software OP</v>
      </c>
      <c r="L529" t="str">
        <f>VLOOKUP(G529,'METRICS MDNA'!A:C,3,0)</f>
        <v>OPERAÇÃO</v>
      </c>
    </row>
    <row r="530" spans="1:12" ht="16.2">
      <c r="A530" s="804">
        <v>46112</v>
      </c>
      <c r="D530" t="s">
        <v>630</v>
      </c>
      <c r="E530" t="s">
        <v>1459</v>
      </c>
      <c r="G530" t="s">
        <v>630</v>
      </c>
      <c r="H530" s="598">
        <v>-120</v>
      </c>
      <c r="I530" t="str">
        <f t="shared" ref="I530:I532" si="136">TEXT(A530, "mmmm aaaa")</f>
        <v>março 2026</v>
      </c>
      <c r="J530">
        <f t="shared" ref="J530:J532" si="137">YEAR(A530)</f>
        <v>2026</v>
      </c>
      <c r="K530" t="str">
        <f>VLOOKUP(G530,'METRICS MDNA'!$A$2:$B$1048576,2,0)</f>
        <v>Sistema e Software OP</v>
      </c>
      <c r="L530" t="str">
        <f>VLOOKUP(G530,'METRICS MDNA'!A:C,3,0)</f>
        <v>OPERAÇÃO</v>
      </c>
    </row>
    <row r="531" spans="1:12" ht="16.2">
      <c r="A531" s="804">
        <v>46112</v>
      </c>
      <c r="D531" t="s">
        <v>630</v>
      </c>
      <c r="E531" t="s">
        <v>1531</v>
      </c>
      <c r="G531" t="s">
        <v>630</v>
      </c>
      <c r="H531" s="598">
        <v>-1000</v>
      </c>
      <c r="I531" t="str">
        <f t="shared" si="136"/>
        <v>março 2026</v>
      </c>
      <c r="J531">
        <f t="shared" si="137"/>
        <v>2026</v>
      </c>
      <c r="K531" t="str">
        <f>VLOOKUP(G531,'METRICS MDNA'!$A$2:$B$1048576,2,0)</f>
        <v>Sistema e Software OP</v>
      </c>
      <c r="L531" t="str">
        <f>VLOOKUP(G531,'METRICS MDNA'!A:C,3,0)</f>
        <v>OPERAÇÃO</v>
      </c>
    </row>
    <row r="532" spans="1:12" ht="16.2">
      <c r="A532" s="804">
        <v>46112</v>
      </c>
      <c r="D532" t="s">
        <v>630</v>
      </c>
      <c r="E532" t="s">
        <v>1532</v>
      </c>
      <c r="G532" t="s">
        <v>630</v>
      </c>
      <c r="H532" s="598">
        <v>-1320</v>
      </c>
      <c r="I532" t="str">
        <f t="shared" si="136"/>
        <v>março 2026</v>
      </c>
      <c r="J532">
        <f t="shared" si="137"/>
        <v>2026</v>
      </c>
      <c r="K532" t="str">
        <f>VLOOKUP(G532,'METRICS MDNA'!$A$2:$B$1048576,2,0)</f>
        <v>Sistema e Software OP</v>
      </c>
      <c r="L532" t="str">
        <f>VLOOKUP(G532,'METRICS MDNA'!A:C,3,0)</f>
        <v>OPERAÇÃO</v>
      </c>
    </row>
    <row r="533" spans="1:12" ht="16.2">
      <c r="A533" s="813">
        <v>46112</v>
      </c>
      <c r="D533" s="517" t="s">
        <v>922</v>
      </c>
      <c r="E533" t="s">
        <v>169</v>
      </c>
      <c r="G533" t="s">
        <v>169</v>
      </c>
      <c r="H533" s="598">
        <v>-8600</v>
      </c>
      <c r="I533" t="str">
        <f>TEXT(A533, "mmmm aaaa")</f>
        <v>março 2026</v>
      </c>
      <c r="J533">
        <f>YEAR(A533)</f>
        <v>2026</v>
      </c>
      <c r="K533" t="str">
        <f>VLOOKUP(G533,'METRICS MDNA'!$A$2:$B$1048576,2,0)</f>
        <v>Despesas com Segurança</v>
      </c>
      <c r="L533" t="str">
        <f>VLOOKUP(G533,'METRICS MDNA'!A:C,3,0)</f>
        <v>OPERAÇÃO</v>
      </c>
    </row>
    <row r="534" spans="1:12" ht="16.2">
      <c r="A534" s="813">
        <v>46112</v>
      </c>
      <c r="D534" s="517" t="s">
        <v>1453</v>
      </c>
      <c r="E534" t="s">
        <v>169</v>
      </c>
      <c r="G534" t="s">
        <v>2193</v>
      </c>
      <c r="H534" s="598">
        <v>-229.6</v>
      </c>
      <c r="I534" t="str">
        <f>TEXT(A534, "mmmm aaaa")</f>
        <v>março 2026</v>
      </c>
      <c r="J534">
        <f>YEAR(A534)</f>
        <v>2026</v>
      </c>
      <c r="K534" t="str">
        <f>VLOOKUP(G534,'METRICS MDNA'!$A$2:$B$1048576,2,0)</f>
        <v>Monitoramento</v>
      </c>
      <c r="L534" t="str">
        <f>VLOOKUP(G534,'METRICS MDNA'!A:C,3,0)</f>
        <v>OPERAÇÃO</v>
      </c>
    </row>
    <row r="535" spans="1:12" ht="16.2">
      <c r="A535" s="813">
        <v>46112</v>
      </c>
      <c r="D535" t="s">
        <v>1475</v>
      </c>
      <c r="E535" t="s">
        <v>1476</v>
      </c>
      <c r="G535" t="s">
        <v>226</v>
      </c>
      <c r="H535" s="598">
        <v>-10098.16</v>
      </c>
      <c r="I535" t="str">
        <f t="shared" ref="I535:I537" si="138">TEXT(A535, "mmmm aaaa")</f>
        <v>março 2026</v>
      </c>
      <c r="J535">
        <f t="shared" ref="J535:J537" si="139">YEAR(A535)</f>
        <v>2026</v>
      </c>
      <c r="K535" t="str">
        <f>VLOOKUP(G535,'METRICS MDNA'!$A$2:$B$1048576,2,0)</f>
        <v>Taxas Financeiras Diversas</v>
      </c>
      <c r="L535" t="str">
        <f>VLOOKUP(G535,'METRICS MDNA'!A:C,3,0)</f>
        <v>TAXAS CARTÃO DE CRÉDITO</v>
      </c>
    </row>
    <row r="536" spans="1:12" ht="16.2">
      <c r="A536" s="813">
        <v>46112</v>
      </c>
      <c r="D536" t="s">
        <v>647</v>
      </c>
      <c r="E536" t="s">
        <v>647</v>
      </c>
      <c r="G536" t="s">
        <v>647</v>
      </c>
      <c r="H536" s="598">
        <v>-16676.189999999999</v>
      </c>
      <c r="I536" t="str">
        <f t="shared" si="138"/>
        <v>março 2026</v>
      </c>
      <c r="J536">
        <f t="shared" si="139"/>
        <v>2026</v>
      </c>
      <c r="K536" t="str">
        <f>VLOOKUP(G536,'METRICS MDNA'!$A$2:$B$1048576,2,0)</f>
        <v>IR/INSS</v>
      </c>
      <c r="L536" t="str">
        <f>VLOOKUP(G536,'METRICS MDNA'!A:C,3,0)</f>
        <v>PESSOAL</v>
      </c>
    </row>
    <row r="537" spans="1:12" ht="16.2">
      <c r="A537" s="813">
        <v>46112</v>
      </c>
      <c r="D537" t="s">
        <v>103</v>
      </c>
      <c r="E537" t="s">
        <v>103</v>
      </c>
      <c r="G537" t="s">
        <v>103</v>
      </c>
      <c r="H537" s="598">
        <v>-3529.18</v>
      </c>
      <c r="I537" t="str">
        <f t="shared" si="138"/>
        <v>março 2026</v>
      </c>
      <c r="J537">
        <f t="shared" si="139"/>
        <v>2026</v>
      </c>
      <c r="K537" t="str">
        <f>VLOOKUP(G537,'METRICS MDNA'!$A$2:$B$1048576,2,0)</f>
        <v>FGTS</v>
      </c>
      <c r="L537" t="str">
        <f>VLOOKUP(G537,'METRICS MDNA'!A:C,3,0)</f>
        <v>PESSOAL</v>
      </c>
    </row>
    <row r="538" spans="1:12" ht="16.2">
      <c r="A538" s="813">
        <v>46112</v>
      </c>
      <c r="D538" t="s">
        <v>185</v>
      </c>
      <c r="E538" t="s">
        <v>1466</v>
      </c>
      <c r="G538" t="s">
        <v>185</v>
      </c>
      <c r="H538" s="598">
        <v>-1976.6</v>
      </c>
      <c r="I538" t="str">
        <f t="shared" ref="I538" si="140">TEXT(A538, "mmmm aaaa")</f>
        <v>março 2026</v>
      </c>
      <c r="J538">
        <f t="shared" ref="J538" si="141">YEAR(A538)</f>
        <v>2026</v>
      </c>
      <c r="K538" t="str">
        <f>VLOOKUP(G538,'METRICS MDNA'!$A$2:$B$1048576,2,0)</f>
        <v>Lavanderia</v>
      </c>
      <c r="L538" t="str">
        <f>VLOOKUP(G538,'METRICS MDNA'!A:C,3,0)</f>
        <v>OPERAÇÃO</v>
      </c>
    </row>
    <row r="539" spans="1:12" ht="16.2">
      <c r="A539" s="813">
        <v>46083</v>
      </c>
      <c r="D539" s="517" t="s">
        <v>2213</v>
      </c>
      <c r="E539" t="s">
        <v>1519</v>
      </c>
      <c r="G539" t="s">
        <v>2185</v>
      </c>
      <c r="H539" s="482">
        <v>-929.52</v>
      </c>
      <c r="I539" t="str">
        <f t="shared" ref="I539" si="142">TEXT(A539, "mmmm aaaa")</f>
        <v>março 2026</v>
      </c>
      <c r="J539">
        <f t="shared" ref="J539" si="143">YEAR(A539)</f>
        <v>2026</v>
      </c>
      <c r="K539" t="str">
        <f>VLOOKUP(G539,'METRICS MDNA'!$A$2:$B$1048576,2,0)</f>
        <v>(-) PIS/Cofins</v>
      </c>
      <c r="L539" t="str">
        <f>VLOOKUP(G539,'METRICS MDNA'!A:C,3,0)</f>
        <v xml:space="preserve">IMPOSTOS </v>
      </c>
    </row>
    <row r="540" spans="1:12" ht="16.2">
      <c r="A540" s="813">
        <v>46111</v>
      </c>
      <c r="D540" t="s">
        <v>2187</v>
      </c>
      <c r="E540" t="s">
        <v>1519</v>
      </c>
      <c r="G540" t="s">
        <v>2186</v>
      </c>
      <c r="H540" s="482">
        <v>-1674.87</v>
      </c>
      <c r="I540" t="str">
        <f t="shared" ref="I540" si="144">TEXT(A540, "mmmm aaaa")</f>
        <v>março 2026</v>
      </c>
      <c r="J540">
        <f t="shared" ref="J540" si="145">YEAR(A540)</f>
        <v>2026</v>
      </c>
      <c r="K540" t="str">
        <f>VLOOKUP(G540,'METRICS MDNA'!$A$2:$B$1048576,2,0)</f>
        <v>(-) IRPJ/CSLL</v>
      </c>
      <c r="L540" t="str">
        <f>VLOOKUP(G540,'METRICS MDNA'!A:C,3,0)</f>
        <v xml:space="preserve">IMPOSTOS </v>
      </c>
    </row>
    <row r="541" spans="1:12" ht="16.2">
      <c r="A541" s="813">
        <v>46106</v>
      </c>
      <c r="D541" t="s">
        <v>1508</v>
      </c>
      <c r="E541" t="s">
        <v>1439</v>
      </c>
      <c r="G541" t="s">
        <v>660</v>
      </c>
      <c r="H541" s="482">
        <v>-6479.32</v>
      </c>
      <c r="I541" t="str">
        <f>TEXT(A541, "mmmm aaaa")</f>
        <v>março 2026</v>
      </c>
      <c r="J541">
        <f>YEAR(A541)</f>
        <v>2026</v>
      </c>
      <c r="K541" t="str">
        <f>VLOOKUP(G541,'METRICS MDNA'!$A$2:$B$1048576,2,0)</f>
        <v>Prestação de Serviço Pessoa Jurídica OP</v>
      </c>
      <c r="L541" t="str">
        <f>VLOOKUP(G541,'METRICS MDNA'!A:C,3,0)</f>
        <v>OPERAÇÃO</v>
      </c>
    </row>
    <row r="542" spans="1:12" ht="16.2">
      <c r="A542" s="814" t="s">
        <v>1541</v>
      </c>
      <c r="D542" s="517" t="s">
        <v>149</v>
      </c>
      <c r="E542" s="517" t="s">
        <v>149</v>
      </c>
      <c r="G542" s="517" t="s">
        <v>149</v>
      </c>
      <c r="H542" s="598">
        <v>-800</v>
      </c>
      <c r="I542" t="str">
        <f t="shared" ref="I542" si="146">TEXT(A542, "mmmm aaaa")</f>
        <v>março 2026</v>
      </c>
      <c r="J542">
        <f t="shared" ref="J542" si="147">YEAR(A542)</f>
        <v>2026</v>
      </c>
      <c r="K542" t="str">
        <f>VLOOKUP(G542,'METRICS MDNA'!$A$2:$B$1048576,2,0)</f>
        <v>IPTU</v>
      </c>
      <c r="L542" t="str">
        <f>VLOOKUP(G542,'METRICS MDNA'!A:C,3,0)</f>
        <v>OCUPAÇÃO</v>
      </c>
    </row>
    <row r="543" spans="1:12" ht="16.2">
      <c r="A543" s="814" t="s">
        <v>1541</v>
      </c>
      <c r="D543" s="517" t="s">
        <v>2382</v>
      </c>
      <c r="E543" s="517" t="s">
        <v>2383</v>
      </c>
      <c r="G543" t="s">
        <v>2380</v>
      </c>
      <c r="H543" s="598">
        <v>-5000</v>
      </c>
      <c r="I543" t="str">
        <f t="shared" ref="I543" si="148">TEXT(A543, "mmmm aaaa")</f>
        <v>março 2026</v>
      </c>
      <c r="J543">
        <f t="shared" ref="J543" si="149">YEAR(A543)</f>
        <v>2026</v>
      </c>
      <c r="K543" t="str">
        <f>VLOOKUP(G543,'METRICS MDNA'!$A$2:$B$1048576,2,0)</f>
        <v>VALET</v>
      </c>
      <c r="L543" t="str">
        <f>VLOOKUP(G543,'METRICS MDNA'!A:C,3,0)</f>
        <v>OCUPAÇÃO</v>
      </c>
    </row>
    <row r="544" spans="1:12" ht="16.2">
      <c r="H544" s="598"/>
    </row>
    <row r="545" spans="8:8" ht="16.2">
      <c r="H545" s="598"/>
    </row>
    <row r="546" spans="8:8" ht="16.2">
      <c r="H546" s="598"/>
    </row>
    <row r="547" spans="8:8" ht="16.2">
      <c r="H547" s="598"/>
    </row>
    <row r="548" spans="8:8" ht="16.2">
      <c r="H548" s="598"/>
    </row>
    <row r="549" spans="8:8" ht="16.2">
      <c r="H549" s="598"/>
    </row>
    <row r="550" spans="8:8" ht="16.2">
      <c r="H550" s="598"/>
    </row>
    <row r="551" spans="8:8" ht="16.2">
      <c r="H551" s="598"/>
    </row>
    <row r="552" spans="8:8" ht="16.2">
      <c r="H552" s="598"/>
    </row>
    <row r="553" spans="8:8" ht="16.2">
      <c r="H553" s="598"/>
    </row>
    <row r="554" spans="8:8" ht="16.2">
      <c r="H554" s="598"/>
    </row>
    <row r="555" spans="8:8" ht="16.2">
      <c r="H555" s="598"/>
    </row>
    <row r="556" spans="8:8" ht="16.2">
      <c r="H556" s="598"/>
    </row>
    <row r="557" spans="8:8" ht="16.2">
      <c r="H557" s="598"/>
    </row>
    <row r="558" spans="8:8" ht="16.2">
      <c r="H558" s="598"/>
    </row>
    <row r="559" spans="8:8" ht="16.2">
      <c r="H559" s="598"/>
    </row>
    <row r="560" spans="8:8" ht="16.2">
      <c r="H560" s="598"/>
    </row>
    <row r="561" spans="8:8" ht="16.2">
      <c r="H561" s="598"/>
    </row>
    <row r="562" spans="8:8" ht="16.2">
      <c r="H562" s="598"/>
    </row>
    <row r="563" spans="8:8" ht="16.2">
      <c r="H563" s="598"/>
    </row>
    <row r="564" spans="8:8" ht="16.2">
      <c r="H564" s="598"/>
    </row>
    <row r="565" spans="8:8" ht="16.2">
      <c r="H565" s="598"/>
    </row>
    <row r="566" spans="8:8" ht="16.2">
      <c r="H566" s="598"/>
    </row>
    <row r="567" spans="8:8" ht="16.2">
      <c r="H567" s="598"/>
    </row>
    <row r="568" spans="8:8" ht="16.2">
      <c r="H568" s="598"/>
    </row>
    <row r="569" spans="8:8" ht="16.2">
      <c r="H569" s="598"/>
    </row>
    <row r="570" spans="8:8" ht="16.2">
      <c r="H570" s="598"/>
    </row>
    <row r="571" spans="8:8" ht="16.2">
      <c r="H571" s="598"/>
    </row>
    <row r="572" spans="8:8" ht="16.2">
      <c r="H572" s="598"/>
    </row>
    <row r="573" spans="8:8" ht="16.2">
      <c r="H573" s="598"/>
    </row>
    <row r="574" spans="8:8" ht="16.2">
      <c r="H574" s="598"/>
    </row>
    <row r="575" spans="8:8" ht="16.2">
      <c r="H575" s="598"/>
    </row>
    <row r="576" spans="8:8" ht="16.2">
      <c r="H576" s="598"/>
    </row>
    <row r="577" spans="8:8" ht="16.2">
      <c r="H577" s="598"/>
    </row>
    <row r="578" spans="8:8" ht="16.2">
      <c r="H578" s="598"/>
    </row>
    <row r="579" spans="8:8" ht="16.2">
      <c r="H579" s="598"/>
    </row>
    <row r="580" spans="8:8" ht="16.2">
      <c r="H580" s="598"/>
    </row>
    <row r="581" spans="8:8" ht="16.2">
      <c r="H581" s="598"/>
    </row>
    <row r="582" spans="8:8" ht="16.2">
      <c r="H582" s="598"/>
    </row>
    <row r="583" spans="8:8" ht="16.2">
      <c r="H583" s="598"/>
    </row>
    <row r="584" spans="8:8" ht="16.2">
      <c r="H584" s="598"/>
    </row>
    <row r="585" spans="8:8" ht="16.2">
      <c r="H585" s="598"/>
    </row>
    <row r="586" spans="8:8" ht="16.2">
      <c r="H586" s="598"/>
    </row>
    <row r="587" spans="8:8" ht="16.2">
      <c r="H587" s="598"/>
    </row>
    <row r="588" spans="8:8" ht="16.2">
      <c r="H588" s="598"/>
    </row>
    <row r="589" spans="8:8" ht="16.2">
      <c r="H589" s="598"/>
    </row>
    <row r="590" spans="8:8" ht="16.2">
      <c r="H590" s="598"/>
    </row>
    <row r="591" spans="8:8" ht="16.2">
      <c r="H591" s="598"/>
    </row>
    <row r="592" spans="8:8" ht="16.2">
      <c r="H592" s="598"/>
    </row>
    <row r="593" spans="5:8" ht="16.2">
      <c r="H593" s="598"/>
    </row>
    <row r="594" spans="5:8" ht="16.2">
      <c r="E594" s="154"/>
      <c r="H594" s="598"/>
    </row>
    <row r="595" spans="5:8" ht="16.2">
      <c r="H595" s="598"/>
    </row>
    <row r="596" spans="5:8" ht="16.2">
      <c r="H596" s="598"/>
    </row>
    <row r="597" spans="5:8" ht="16.2">
      <c r="H597" s="598"/>
    </row>
    <row r="598" spans="5:8" ht="16.2">
      <c r="H598" s="598"/>
    </row>
    <row r="599" spans="5:8" ht="16.2">
      <c r="H599" s="598"/>
    </row>
    <row r="600" spans="5:8" ht="16.2">
      <c r="H600" s="598"/>
    </row>
    <row r="601" spans="5:8" ht="16.2">
      <c r="H601" s="598"/>
    </row>
    <row r="602" spans="5:8" ht="16.2">
      <c r="H602" s="598"/>
    </row>
    <row r="603" spans="5:8" ht="16.2">
      <c r="H603" s="598"/>
    </row>
    <row r="604" spans="5:8" ht="16.2">
      <c r="H604" s="598"/>
    </row>
    <row r="605" spans="5:8" ht="16.2">
      <c r="H605" s="598"/>
    </row>
    <row r="606" spans="5:8" ht="16.2">
      <c r="H606" s="598"/>
    </row>
    <row r="607" spans="5:8" ht="16.2">
      <c r="H607" s="598"/>
    </row>
    <row r="608" spans="5:8" ht="16.2">
      <c r="H608" s="598"/>
    </row>
    <row r="609" spans="8:8" ht="16.2">
      <c r="H609" s="598"/>
    </row>
    <row r="610" spans="8:8" ht="16.2">
      <c r="H610" s="598"/>
    </row>
    <row r="611" spans="8:8" ht="16.2">
      <c r="H611" s="598"/>
    </row>
    <row r="612" spans="8:8" ht="16.2">
      <c r="H612" s="598"/>
    </row>
    <row r="613" spans="8:8" ht="16.2">
      <c r="H613" s="598"/>
    </row>
    <row r="614" spans="8:8" ht="16.2">
      <c r="H614" s="598"/>
    </row>
    <row r="615" spans="8:8" ht="16.2">
      <c r="H615" s="598"/>
    </row>
    <row r="616" spans="8:8" ht="16.2">
      <c r="H616" s="598"/>
    </row>
    <row r="617" spans="8:8" ht="16.2">
      <c r="H617" s="598"/>
    </row>
    <row r="618" spans="8:8" ht="16.2">
      <c r="H618" s="598"/>
    </row>
    <row r="619" spans="8:8" ht="16.2">
      <c r="H619" s="598"/>
    </row>
    <row r="620" spans="8:8" ht="16.2">
      <c r="H620" s="598"/>
    </row>
    <row r="621" spans="8:8" ht="16.2">
      <c r="H621" s="598"/>
    </row>
    <row r="622" spans="8:8" ht="16.2">
      <c r="H622" s="598"/>
    </row>
    <row r="623" spans="8:8" ht="16.2">
      <c r="H623" s="598"/>
    </row>
    <row r="624" spans="8:8" ht="16.2">
      <c r="H624" s="598"/>
    </row>
    <row r="625" spans="8:8" ht="16.2">
      <c r="H625" s="598"/>
    </row>
    <row r="626" spans="8:8" ht="16.2">
      <c r="H626" s="598"/>
    </row>
    <row r="627" spans="8:8" ht="16.2">
      <c r="H627" s="598"/>
    </row>
    <row r="628" spans="8:8" ht="16.2">
      <c r="H628" s="598"/>
    </row>
    <row r="629" spans="8:8" ht="16.2">
      <c r="H629" s="598"/>
    </row>
    <row r="630" spans="8:8" ht="16.2">
      <c r="H630" s="598"/>
    </row>
    <row r="631" spans="8:8" ht="16.2">
      <c r="H631" s="598"/>
    </row>
    <row r="632" spans="8:8" ht="16.2">
      <c r="H632" s="598"/>
    </row>
    <row r="633" spans="8:8" ht="16.2">
      <c r="H633" s="598"/>
    </row>
    <row r="634" spans="8:8" ht="16.2">
      <c r="H634" s="598"/>
    </row>
    <row r="635" spans="8:8" ht="16.2">
      <c r="H635" s="598"/>
    </row>
    <row r="636" spans="8:8" ht="16.2">
      <c r="H636" s="598"/>
    </row>
    <row r="637" spans="8:8" ht="16.2">
      <c r="H637" s="598"/>
    </row>
    <row r="638" spans="8:8" ht="16.2">
      <c r="H638" s="598"/>
    </row>
    <row r="639" spans="8:8" ht="16.2">
      <c r="H639" s="598"/>
    </row>
    <row r="640" spans="8:8" ht="16.2">
      <c r="H640" s="598"/>
    </row>
    <row r="641" spans="8:8" ht="16.2">
      <c r="H641" s="598"/>
    </row>
    <row r="642" spans="8:8" ht="16.2">
      <c r="H642" s="598"/>
    </row>
    <row r="643" spans="8:8" ht="16.2">
      <c r="H643" s="598"/>
    </row>
    <row r="644" spans="8:8" ht="16.2">
      <c r="H644" s="598"/>
    </row>
    <row r="645" spans="8:8" ht="16.2">
      <c r="H645" s="598"/>
    </row>
    <row r="646" spans="8:8" ht="16.2">
      <c r="H646" s="598"/>
    </row>
    <row r="647" spans="8:8" ht="16.2">
      <c r="H647" s="598"/>
    </row>
    <row r="648" spans="8:8" ht="16.2">
      <c r="H648" s="598"/>
    </row>
    <row r="649" spans="8:8" ht="16.2">
      <c r="H649" s="598"/>
    </row>
    <row r="650" spans="8:8" ht="16.2">
      <c r="H650" s="598"/>
    </row>
    <row r="651" spans="8:8" ht="16.2">
      <c r="H651" s="598"/>
    </row>
    <row r="652" spans="8:8" ht="16.2">
      <c r="H652" s="598"/>
    </row>
    <row r="653" spans="8:8" ht="16.2">
      <c r="H653" s="598"/>
    </row>
    <row r="654" spans="8:8" ht="16.2">
      <c r="H654" s="598"/>
    </row>
    <row r="655" spans="8:8" ht="16.2">
      <c r="H655" s="598"/>
    </row>
    <row r="656" spans="8:8" ht="16.2">
      <c r="H656" s="598"/>
    </row>
    <row r="657" spans="8:8" ht="16.2">
      <c r="H657" s="598"/>
    </row>
    <row r="658" spans="8:8" ht="16.2">
      <c r="H658" s="598"/>
    </row>
    <row r="659" spans="8:8" ht="16.2">
      <c r="H659" s="598"/>
    </row>
    <row r="660" spans="8:8" ht="16.2">
      <c r="H660" s="598"/>
    </row>
    <row r="661" spans="8:8" ht="16.2">
      <c r="H661" s="598"/>
    </row>
    <row r="662" spans="8:8" ht="16.2">
      <c r="H662" s="598"/>
    </row>
    <row r="663" spans="8:8" ht="16.2">
      <c r="H663" s="598"/>
    </row>
    <row r="664" spans="8:8" ht="16.2">
      <c r="H664" s="598"/>
    </row>
    <row r="665" spans="8:8" ht="16.2">
      <c r="H665" s="598"/>
    </row>
    <row r="666" spans="8:8" ht="16.2">
      <c r="H666" s="598"/>
    </row>
    <row r="667" spans="8:8" ht="16.2">
      <c r="H667" s="598"/>
    </row>
    <row r="668" spans="8:8" ht="16.2">
      <c r="H668" s="598"/>
    </row>
    <row r="669" spans="8:8" ht="16.2">
      <c r="H669" s="598"/>
    </row>
    <row r="670" spans="8:8" ht="16.2">
      <c r="H670" s="598"/>
    </row>
    <row r="671" spans="8:8" ht="16.2">
      <c r="H671" s="598"/>
    </row>
    <row r="672" spans="8:8" ht="16.2">
      <c r="H672" s="598"/>
    </row>
    <row r="673" spans="8:8" ht="16.2">
      <c r="H673" s="598"/>
    </row>
    <row r="674" spans="8:8" ht="16.2">
      <c r="H674" s="598"/>
    </row>
    <row r="675" spans="8:8" ht="16.2">
      <c r="H675" s="598"/>
    </row>
    <row r="676" spans="8:8" ht="16.2">
      <c r="H676" s="598"/>
    </row>
    <row r="677" spans="8:8" ht="16.2">
      <c r="H677" s="598"/>
    </row>
    <row r="678" spans="8:8" ht="16.2">
      <c r="H678" s="598"/>
    </row>
    <row r="679" spans="8:8" ht="16.2">
      <c r="H679" s="598"/>
    </row>
    <row r="680" spans="8:8" ht="16.2">
      <c r="H680" s="598"/>
    </row>
    <row r="681" spans="8:8" ht="16.2">
      <c r="H681" s="598"/>
    </row>
    <row r="682" spans="8:8" ht="16.2">
      <c r="H682" s="598"/>
    </row>
    <row r="683" spans="8:8" ht="16.2">
      <c r="H683" s="598"/>
    </row>
    <row r="684" spans="8:8" ht="16.2">
      <c r="H684" s="598"/>
    </row>
    <row r="685" spans="8:8" ht="16.2">
      <c r="H685" s="598"/>
    </row>
    <row r="686" spans="8:8" ht="16.2">
      <c r="H686" s="598"/>
    </row>
    <row r="687" spans="8:8" ht="16.2">
      <c r="H687" s="598"/>
    </row>
    <row r="688" spans="8:8" ht="16.2">
      <c r="H688" s="598"/>
    </row>
    <row r="689" spans="8:8" ht="16.2">
      <c r="H689" s="598"/>
    </row>
    <row r="690" spans="8:8" ht="16.2">
      <c r="H690" s="598"/>
    </row>
    <row r="691" spans="8:8" ht="16.2">
      <c r="H691" s="598"/>
    </row>
    <row r="692" spans="8:8" ht="16.2">
      <c r="H692" s="598"/>
    </row>
    <row r="693" spans="8:8" ht="16.2">
      <c r="H693" s="598"/>
    </row>
    <row r="694" spans="8:8" ht="16.2">
      <c r="H694" s="598"/>
    </row>
    <row r="695" spans="8:8" ht="16.2">
      <c r="H695" s="598"/>
    </row>
    <row r="696" spans="8:8" ht="16.2">
      <c r="H696" s="598"/>
    </row>
    <row r="697" spans="8:8" ht="16.2">
      <c r="H697" s="598"/>
    </row>
    <row r="698" spans="8:8" ht="16.2">
      <c r="H698" s="598"/>
    </row>
    <row r="699" spans="8:8" ht="16.2">
      <c r="H699" s="598"/>
    </row>
    <row r="700" spans="8:8" ht="16.2">
      <c r="H700" s="598"/>
    </row>
    <row r="701" spans="8:8" ht="16.2">
      <c r="H701" s="598"/>
    </row>
    <row r="702" spans="8:8" ht="16.2">
      <c r="H702" s="598"/>
    </row>
    <row r="703" spans="8:8" ht="16.2">
      <c r="H703" s="598"/>
    </row>
    <row r="704" spans="8:8" ht="16.2">
      <c r="H704" s="598"/>
    </row>
    <row r="705" spans="8:8" ht="16.2">
      <c r="H705" s="598"/>
    </row>
    <row r="706" spans="8:8" ht="16.2">
      <c r="H706" s="598"/>
    </row>
    <row r="707" spans="8:8" ht="16.2">
      <c r="H707" s="598"/>
    </row>
    <row r="708" spans="8:8" ht="16.2">
      <c r="H708" s="598"/>
    </row>
    <row r="709" spans="8:8" ht="16.2">
      <c r="H709" s="598"/>
    </row>
    <row r="710" spans="8:8" ht="16.2">
      <c r="H710" s="598"/>
    </row>
    <row r="711" spans="8:8" ht="16.2">
      <c r="H711" s="598"/>
    </row>
    <row r="712" spans="8:8" ht="16.2">
      <c r="H712" s="598"/>
    </row>
    <row r="713" spans="8:8" ht="16.2">
      <c r="H713" s="598"/>
    </row>
    <row r="714" spans="8:8" ht="16.2">
      <c r="H714" s="598"/>
    </row>
    <row r="715" spans="8:8" ht="16.2">
      <c r="H715" s="598"/>
    </row>
    <row r="716" spans="8:8" ht="16.2">
      <c r="H716" s="598"/>
    </row>
    <row r="717" spans="8:8" ht="16.2">
      <c r="H717" s="598"/>
    </row>
    <row r="718" spans="8:8" ht="16.2">
      <c r="H718" s="598"/>
    </row>
    <row r="719" spans="8:8" ht="16.2">
      <c r="H719" s="598"/>
    </row>
    <row r="720" spans="8:8" ht="16.2">
      <c r="H720" s="598"/>
    </row>
    <row r="721" spans="5:8" ht="16.2">
      <c r="H721" s="598"/>
    </row>
    <row r="722" spans="5:8" ht="16.2">
      <c r="H722" s="598"/>
    </row>
    <row r="723" spans="5:8" ht="16.2">
      <c r="H723" s="598"/>
    </row>
    <row r="724" spans="5:8" ht="16.2">
      <c r="E724" s="154"/>
      <c r="H724" s="598"/>
    </row>
    <row r="725" spans="5:8" ht="16.2">
      <c r="H725" s="598"/>
    </row>
    <row r="726" spans="5:8" ht="16.2">
      <c r="H726" s="598"/>
    </row>
    <row r="727" spans="5:8" ht="16.2">
      <c r="H727" s="598"/>
    </row>
    <row r="728" spans="5:8" ht="16.2">
      <c r="H728" s="598"/>
    </row>
    <row r="729" spans="5:8" ht="16.2">
      <c r="H729" s="598"/>
    </row>
    <row r="730" spans="5:8" ht="16.2">
      <c r="H730" s="598"/>
    </row>
    <row r="731" spans="5:8" ht="16.2">
      <c r="H731" s="598"/>
    </row>
    <row r="732" spans="5:8" ht="16.2">
      <c r="H732" s="598"/>
    </row>
    <row r="733" spans="5:8" ht="16.2">
      <c r="H733" s="598"/>
    </row>
    <row r="734" spans="5:8" ht="16.2">
      <c r="H734" s="598"/>
    </row>
    <row r="735" spans="5:8" ht="16.2">
      <c r="H735" s="598"/>
    </row>
    <row r="736" spans="5:8" ht="16.2">
      <c r="H736" s="598"/>
    </row>
    <row r="737" spans="8:8" ht="16.2">
      <c r="H737" s="598"/>
    </row>
    <row r="738" spans="8:8" ht="16.2">
      <c r="H738" s="598"/>
    </row>
    <row r="739" spans="8:8" ht="16.2">
      <c r="H739" s="598"/>
    </row>
    <row r="740" spans="8:8" ht="16.2">
      <c r="H740" s="598"/>
    </row>
    <row r="741" spans="8:8" ht="16.2">
      <c r="H741" s="598"/>
    </row>
    <row r="742" spans="8:8" ht="16.2">
      <c r="H742" s="598"/>
    </row>
    <row r="743" spans="8:8" ht="16.2">
      <c r="H743" s="598"/>
    </row>
    <row r="744" spans="8:8" ht="16.2">
      <c r="H744" s="598"/>
    </row>
    <row r="745" spans="8:8" ht="16.2">
      <c r="H745" s="598"/>
    </row>
    <row r="746" spans="8:8" ht="16.2">
      <c r="H746" s="598"/>
    </row>
    <row r="747" spans="8:8" ht="16.2">
      <c r="H747" s="598"/>
    </row>
    <row r="748" spans="8:8" ht="16.2">
      <c r="H748" s="598"/>
    </row>
    <row r="749" spans="8:8" ht="16.2">
      <c r="H749" s="598"/>
    </row>
    <row r="750" spans="8:8" ht="16.2">
      <c r="H750" s="598"/>
    </row>
    <row r="751" spans="8:8" ht="16.2">
      <c r="H751" s="598"/>
    </row>
    <row r="752" spans="8:8" ht="16.2">
      <c r="H752" s="598"/>
    </row>
    <row r="753" spans="8:8" ht="16.2">
      <c r="H753" s="598"/>
    </row>
    <row r="754" spans="8:8" ht="16.2">
      <c r="H754" s="598"/>
    </row>
    <row r="755" spans="8:8" ht="16.2">
      <c r="H755" s="598"/>
    </row>
    <row r="756" spans="8:8" ht="16.2">
      <c r="H756" s="598"/>
    </row>
    <row r="757" spans="8:8" ht="16.2">
      <c r="H757" s="598"/>
    </row>
    <row r="758" spans="8:8" ht="16.2">
      <c r="H758" s="598"/>
    </row>
    <row r="759" spans="8:8" ht="16.2">
      <c r="H759" s="598"/>
    </row>
    <row r="760" spans="8:8" ht="16.2">
      <c r="H760" s="598"/>
    </row>
    <row r="761" spans="8:8" ht="16.2">
      <c r="H761" s="598"/>
    </row>
    <row r="762" spans="8:8" ht="16.2">
      <c r="H762" s="598"/>
    </row>
    <row r="763" spans="8:8" ht="16.2">
      <c r="H763" s="598"/>
    </row>
    <row r="764" spans="8:8" ht="16.2">
      <c r="H764" s="598"/>
    </row>
    <row r="765" spans="8:8" ht="16.2">
      <c r="H765" s="598"/>
    </row>
    <row r="766" spans="8:8" ht="16.2">
      <c r="H766" s="598"/>
    </row>
    <row r="767" spans="8:8" ht="16.2">
      <c r="H767" s="598"/>
    </row>
    <row r="768" spans="8:8" ht="16.2">
      <c r="H768" s="598"/>
    </row>
    <row r="769" spans="8:8" ht="16.2">
      <c r="H769" s="598"/>
    </row>
    <row r="770" spans="8:8" ht="16.2">
      <c r="H770" s="598"/>
    </row>
    <row r="771" spans="8:8" ht="16.2">
      <c r="H771" s="598"/>
    </row>
    <row r="772" spans="8:8" ht="16.2">
      <c r="H772" s="598"/>
    </row>
    <row r="773" spans="8:8" ht="16.2">
      <c r="H773" s="598"/>
    </row>
    <row r="774" spans="8:8" ht="16.2">
      <c r="H774" s="598"/>
    </row>
    <row r="775" spans="8:8" ht="16.2">
      <c r="H775" s="598"/>
    </row>
    <row r="776" spans="8:8" ht="16.2">
      <c r="H776" s="598"/>
    </row>
    <row r="777" spans="8:8" ht="16.2">
      <c r="H777" s="598"/>
    </row>
    <row r="778" spans="8:8" ht="16.2">
      <c r="H778" s="598"/>
    </row>
    <row r="779" spans="8:8" ht="16.2">
      <c r="H779" s="598"/>
    </row>
    <row r="780" spans="8:8" ht="16.2">
      <c r="H780" s="598"/>
    </row>
    <row r="781" spans="8:8" ht="16.2">
      <c r="H781" s="598"/>
    </row>
    <row r="782" spans="8:8" ht="16.2">
      <c r="H782" s="598"/>
    </row>
    <row r="783" spans="8:8" ht="16.2">
      <c r="H783" s="598"/>
    </row>
    <row r="784" spans="8:8" ht="16.2">
      <c r="H784" s="598"/>
    </row>
    <row r="785" spans="8:8" ht="16.2">
      <c r="H785" s="598"/>
    </row>
    <row r="786" spans="8:8" ht="16.2">
      <c r="H786" s="598"/>
    </row>
    <row r="787" spans="8:8" ht="16.2">
      <c r="H787" s="598"/>
    </row>
    <row r="788" spans="8:8" ht="16.2">
      <c r="H788" s="598"/>
    </row>
    <row r="789" spans="8:8" ht="16.2">
      <c r="H789" s="598"/>
    </row>
    <row r="790" spans="8:8" ht="16.2">
      <c r="H790" s="598"/>
    </row>
    <row r="791" spans="8:8" ht="16.2">
      <c r="H791" s="598"/>
    </row>
    <row r="792" spans="8:8" ht="16.2">
      <c r="H792" s="598"/>
    </row>
    <row r="793" spans="8:8" ht="16.2">
      <c r="H793" s="598"/>
    </row>
    <row r="794" spans="8:8" ht="16.2">
      <c r="H794" s="598"/>
    </row>
    <row r="795" spans="8:8" ht="16.2">
      <c r="H795" s="598"/>
    </row>
    <row r="796" spans="8:8" ht="16.2">
      <c r="H796" s="598"/>
    </row>
    <row r="797" spans="8:8" ht="16.2">
      <c r="H797" s="598"/>
    </row>
    <row r="798" spans="8:8" ht="16.2">
      <c r="H798" s="598"/>
    </row>
    <row r="799" spans="8:8" ht="16.2">
      <c r="H799" s="598"/>
    </row>
    <row r="800" spans="8:8" ht="16.2">
      <c r="H800" s="598"/>
    </row>
    <row r="801" spans="8:8" ht="16.2">
      <c r="H801" s="598"/>
    </row>
    <row r="802" spans="8:8" ht="16.2">
      <c r="H802" s="598"/>
    </row>
    <row r="803" spans="8:8" ht="16.2">
      <c r="H803" s="598"/>
    </row>
    <row r="804" spans="8:8" ht="16.2">
      <c r="H804" s="598"/>
    </row>
    <row r="805" spans="8:8" ht="16.2">
      <c r="H805" s="598"/>
    </row>
    <row r="806" spans="8:8" ht="16.2">
      <c r="H806" s="598"/>
    </row>
    <row r="807" spans="8:8" ht="16.2">
      <c r="H807" s="598"/>
    </row>
    <row r="808" spans="8:8" ht="16.2">
      <c r="H808" s="598"/>
    </row>
    <row r="809" spans="8:8" ht="16.2">
      <c r="H809" s="598"/>
    </row>
    <row r="810" spans="8:8" ht="16.2">
      <c r="H810" s="598"/>
    </row>
    <row r="811" spans="8:8" ht="16.2">
      <c r="H811" s="598"/>
    </row>
    <row r="812" spans="8:8" ht="16.2">
      <c r="H812" s="598"/>
    </row>
    <row r="813" spans="8:8" ht="16.2">
      <c r="H813" s="598"/>
    </row>
    <row r="814" spans="8:8" ht="16.2">
      <c r="H814" s="598"/>
    </row>
    <row r="815" spans="8:8" ht="16.2">
      <c r="H815" s="598"/>
    </row>
    <row r="816" spans="8:8" ht="16.2">
      <c r="H816" s="598"/>
    </row>
    <row r="817" spans="8:8" ht="16.2">
      <c r="H817" s="598"/>
    </row>
    <row r="818" spans="8:8" ht="16.2">
      <c r="H818" s="598"/>
    </row>
    <row r="819" spans="8:8" ht="16.2">
      <c r="H819" s="598"/>
    </row>
    <row r="820" spans="8:8" ht="16.2">
      <c r="H820" s="598"/>
    </row>
    <row r="821" spans="8:8" ht="16.2">
      <c r="H821" s="598"/>
    </row>
    <row r="822" spans="8:8" ht="16.2">
      <c r="H822" s="598"/>
    </row>
    <row r="823" spans="8:8" ht="16.2">
      <c r="H823" s="598"/>
    </row>
    <row r="824" spans="8:8" ht="16.2">
      <c r="H824" s="598"/>
    </row>
    <row r="825" spans="8:8" ht="16.2">
      <c r="H825" s="598"/>
    </row>
    <row r="826" spans="8:8" ht="16.2">
      <c r="H826" s="598"/>
    </row>
    <row r="827" spans="8:8" ht="16.2">
      <c r="H827" s="598"/>
    </row>
    <row r="828" spans="8:8" ht="16.2">
      <c r="H828" s="598"/>
    </row>
    <row r="829" spans="8:8" ht="16.2">
      <c r="H829" s="598"/>
    </row>
    <row r="830" spans="8:8" ht="16.2">
      <c r="H830" s="598"/>
    </row>
    <row r="831" spans="8:8" ht="16.2">
      <c r="H831" s="598"/>
    </row>
    <row r="832" spans="8:8" ht="16.2">
      <c r="H832" s="598"/>
    </row>
    <row r="833" spans="8:8" ht="16.2">
      <c r="H833" s="598"/>
    </row>
    <row r="834" spans="8:8" ht="16.2">
      <c r="H834" s="598"/>
    </row>
    <row r="835" spans="8:8" ht="16.2">
      <c r="H835" s="598"/>
    </row>
    <row r="836" spans="8:8" ht="16.2">
      <c r="H836" s="598"/>
    </row>
    <row r="837" spans="8:8" ht="16.2">
      <c r="H837" s="598"/>
    </row>
    <row r="838" spans="8:8" ht="16.2">
      <c r="H838" s="598"/>
    </row>
    <row r="839" spans="8:8" ht="16.2">
      <c r="H839" s="598"/>
    </row>
    <row r="840" spans="8:8" ht="16.2">
      <c r="H840" s="598"/>
    </row>
    <row r="841" spans="8:8" ht="16.2">
      <c r="H841" s="598"/>
    </row>
    <row r="842" spans="8:8" ht="16.2">
      <c r="H842" s="598"/>
    </row>
    <row r="843" spans="8:8" ht="16.2">
      <c r="H843" s="598"/>
    </row>
    <row r="844" spans="8:8" ht="16.2">
      <c r="H844" s="598"/>
    </row>
    <row r="845" spans="8:8" ht="16.2">
      <c r="H845" s="598"/>
    </row>
    <row r="846" spans="8:8" ht="16.2">
      <c r="H846" s="598"/>
    </row>
    <row r="847" spans="8:8" ht="16.2">
      <c r="H847" s="598"/>
    </row>
    <row r="848" spans="8:8" ht="16.2">
      <c r="H848" s="598"/>
    </row>
    <row r="849" spans="8:8" ht="16.2">
      <c r="H849" s="598"/>
    </row>
    <row r="850" spans="8:8" ht="16.2">
      <c r="H850" s="598"/>
    </row>
    <row r="851" spans="8:8" ht="16.2">
      <c r="H851" s="598"/>
    </row>
    <row r="852" spans="8:8" ht="16.2">
      <c r="H852" s="598"/>
    </row>
    <row r="853" spans="8:8" ht="16.2">
      <c r="H853" s="598"/>
    </row>
    <row r="854" spans="8:8" ht="16.2">
      <c r="H854" s="598"/>
    </row>
    <row r="855" spans="8:8" ht="16.2">
      <c r="H855" s="598"/>
    </row>
    <row r="856" spans="8:8" ht="16.2">
      <c r="H856" s="598"/>
    </row>
    <row r="857" spans="8:8" ht="16.2">
      <c r="H857" s="598"/>
    </row>
    <row r="858" spans="8:8" ht="16.2">
      <c r="H858" s="598"/>
    </row>
    <row r="859" spans="8:8" ht="16.2">
      <c r="H859" s="598"/>
    </row>
    <row r="860" spans="8:8" ht="16.2">
      <c r="H860" s="598"/>
    </row>
    <row r="861" spans="8:8" ht="16.2">
      <c r="H861" s="598"/>
    </row>
    <row r="862" spans="8:8" ht="16.2">
      <c r="H862" s="598"/>
    </row>
    <row r="863" spans="8:8" ht="16.2">
      <c r="H863" s="598"/>
    </row>
    <row r="864" spans="8:8" ht="16.2">
      <c r="H864" s="598"/>
    </row>
    <row r="865" spans="5:8" ht="16.2">
      <c r="H865" s="598"/>
    </row>
    <row r="866" spans="5:8" ht="16.2">
      <c r="H866" s="598"/>
    </row>
    <row r="867" spans="5:8" ht="16.2">
      <c r="E867" s="154"/>
      <c r="H867" s="598"/>
    </row>
    <row r="868" spans="5:8" ht="16.2">
      <c r="H868" s="598"/>
    </row>
    <row r="869" spans="5:8" ht="16.2">
      <c r="H869" s="598"/>
    </row>
    <row r="870" spans="5:8" ht="16.2">
      <c r="H870" s="598"/>
    </row>
    <row r="871" spans="5:8" ht="16.2">
      <c r="H871" s="598"/>
    </row>
    <row r="872" spans="5:8" ht="16.2">
      <c r="H872" s="598"/>
    </row>
    <row r="873" spans="5:8" ht="16.2">
      <c r="H873" s="598"/>
    </row>
    <row r="874" spans="5:8" ht="16.2">
      <c r="H874" s="598"/>
    </row>
    <row r="875" spans="5:8" ht="16.2">
      <c r="H875" s="598"/>
    </row>
    <row r="876" spans="5:8" ht="16.2">
      <c r="H876" s="598"/>
    </row>
    <row r="877" spans="5:8" ht="16.2">
      <c r="H877" s="598"/>
    </row>
    <row r="878" spans="5:8" ht="16.2">
      <c r="H878" s="598"/>
    </row>
    <row r="879" spans="5:8" ht="16.2">
      <c r="H879" s="598"/>
    </row>
    <row r="880" spans="5:8" ht="16.2">
      <c r="H880" s="598"/>
    </row>
    <row r="881" spans="8:8" ht="16.2">
      <c r="H881" s="598"/>
    </row>
    <row r="882" spans="8:8" ht="16.2">
      <c r="H882" s="598"/>
    </row>
    <row r="883" spans="8:8" ht="16.2">
      <c r="H883" s="598"/>
    </row>
    <row r="884" spans="8:8" ht="16.2">
      <c r="H884" s="598"/>
    </row>
    <row r="885" spans="8:8" ht="16.2">
      <c r="H885" s="598"/>
    </row>
    <row r="886" spans="8:8" ht="16.2">
      <c r="H886" s="598"/>
    </row>
    <row r="887" spans="8:8" ht="16.2">
      <c r="H887" s="598"/>
    </row>
    <row r="888" spans="8:8" ht="16.2">
      <c r="H888" s="598"/>
    </row>
    <row r="889" spans="8:8" ht="16.2">
      <c r="H889" s="598"/>
    </row>
    <row r="890" spans="8:8" ht="16.2">
      <c r="H890" s="598"/>
    </row>
    <row r="891" spans="8:8" ht="16.2">
      <c r="H891" s="598"/>
    </row>
    <row r="892" spans="8:8" ht="16.2">
      <c r="H892" s="598"/>
    </row>
    <row r="893" spans="8:8" ht="16.2">
      <c r="H893" s="598"/>
    </row>
    <row r="894" spans="8:8" ht="16.2">
      <c r="H894" s="598"/>
    </row>
    <row r="895" spans="8:8" ht="16.2">
      <c r="H895" s="598"/>
    </row>
    <row r="896" spans="8:8" ht="16.2">
      <c r="H896" s="598"/>
    </row>
    <row r="897" spans="1:12" ht="16.2">
      <c r="H897" s="598"/>
    </row>
    <row r="898" spans="1:12" ht="16.2">
      <c r="H898" s="598"/>
    </row>
    <row r="899" spans="1:12" ht="16.2">
      <c r="H899" s="598"/>
    </row>
    <row r="900" spans="1:12" ht="16.2">
      <c r="H900" s="598"/>
    </row>
    <row r="901" spans="1:12" ht="16.2">
      <c r="H901" s="598"/>
    </row>
    <row r="902" spans="1:12" ht="16.2">
      <c r="H902" s="598"/>
    </row>
    <row r="903" spans="1:12" ht="16.2">
      <c r="H903" s="598"/>
    </row>
    <row r="904" spans="1:12" ht="16.2">
      <c r="H904" s="598"/>
    </row>
    <row r="905" spans="1:12" ht="16.2">
      <c r="H905" s="598"/>
    </row>
    <row r="906" spans="1:12" ht="16.2">
      <c r="H906" s="598"/>
    </row>
    <row r="907" spans="1:12" ht="16.2">
      <c r="H907" s="598"/>
    </row>
    <row r="908" spans="1:12" ht="16.2">
      <c r="H908" s="598"/>
    </row>
    <row r="909" spans="1:12" ht="16.2">
      <c r="H909" s="598"/>
    </row>
    <row r="910" spans="1:12" ht="16.2">
      <c r="H910" s="598"/>
    </row>
    <row r="911" spans="1:12" ht="16.2">
      <c r="A911" s="596"/>
      <c r="B911" s="596"/>
      <c r="C911" s="596"/>
      <c r="D911" s="596"/>
      <c r="E911" s="596"/>
      <c r="F911" s="596"/>
      <c r="H911" s="597"/>
      <c r="I911" s="596"/>
      <c r="J911" s="596"/>
      <c r="L911" s="596"/>
    </row>
    <row r="912" spans="1:12" ht="16.2">
      <c r="H912" s="598"/>
    </row>
    <row r="913" spans="8:8" ht="16.2">
      <c r="H913" s="598"/>
    </row>
    <row r="914" spans="8:8" ht="16.2">
      <c r="H914" s="598"/>
    </row>
    <row r="915" spans="8:8" ht="16.2">
      <c r="H915" s="598"/>
    </row>
    <row r="916" spans="8:8" ht="16.2">
      <c r="H916" s="598"/>
    </row>
    <row r="917" spans="8:8" ht="16.2">
      <c r="H917" s="598"/>
    </row>
    <row r="918" spans="8:8" ht="16.2">
      <c r="H918" s="598"/>
    </row>
    <row r="919" spans="8:8" ht="16.2">
      <c r="H919" s="598"/>
    </row>
    <row r="920" spans="8:8" ht="16.2">
      <c r="H920" s="598"/>
    </row>
    <row r="921" spans="8:8" ht="16.2">
      <c r="H921" s="598"/>
    </row>
    <row r="922" spans="8:8" ht="16.2">
      <c r="H922" s="598"/>
    </row>
    <row r="923" spans="8:8" ht="16.2">
      <c r="H923" s="598"/>
    </row>
    <row r="924" spans="8:8" ht="16.2">
      <c r="H924" s="598"/>
    </row>
    <row r="925" spans="8:8" ht="16.2">
      <c r="H925" s="598"/>
    </row>
    <row r="926" spans="8:8" ht="16.2">
      <c r="H926" s="598"/>
    </row>
    <row r="927" spans="8:8" ht="16.2">
      <c r="H927" s="598"/>
    </row>
    <row r="928" spans="8:8" ht="16.2">
      <c r="H928" s="598"/>
    </row>
    <row r="929" spans="5:8" ht="16.2">
      <c r="H929" s="598"/>
    </row>
    <row r="930" spans="5:8" ht="16.2">
      <c r="H930" s="598"/>
    </row>
    <row r="931" spans="5:8" ht="16.2">
      <c r="H931" s="598"/>
    </row>
    <row r="932" spans="5:8" ht="16.2">
      <c r="H932" s="598"/>
    </row>
    <row r="933" spans="5:8" ht="16.2">
      <c r="E933" s="154"/>
      <c r="H933" s="598"/>
    </row>
    <row r="934" spans="5:8" ht="16.2">
      <c r="H934" s="598"/>
    </row>
    <row r="935" spans="5:8" ht="16.2">
      <c r="H935" s="598"/>
    </row>
    <row r="936" spans="5:8" ht="16.2">
      <c r="H936" s="598"/>
    </row>
    <row r="937" spans="5:8" ht="16.2">
      <c r="H937" s="598"/>
    </row>
    <row r="938" spans="5:8" ht="16.2">
      <c r="H938" s="598"/>
    </row>
    <row r="939" spans="5:8" ht="16.2">
      <c r="H939" s="598"/>
    </row>
    <row r="940" spans="5:8" ht="16.2">
      <c r="H940" s="598"/>
    </row>
    <row r="941" spans="5:8" ht="16.2">
      <c r="H941" s="598"/>
    </row>
    <row r="942" spans="5:8" ht="16.2">
      <c r="H942" s="598"/>
    </row>
    <row r="943" spans="5:8" ht="16.2">
      <c r="H943" s="598"/>
    </row>
    <row r="944" spans="5:8" ht="16.2">
      <c r="H944" s="598"/>
    </row>
    <row r="945" spans="8:8" ht="16.2">
      <c r="H945" s="598"/>
    </row>
    <row r="946" spans="8:8" ht="16.2">
      <c r="H946" s="598"/>
    </row>
    <row r="947" spans="8:8" ht="16.2">
      <c r="H947" s="598"/>
    </row>
    <row r="948" spans="8:8" ht="16.2">
      <c r="H948" s="598"/>
    </row>
    <row r="949" spans="8:8" ht="16.2">
      <c r="H949" s="598"/>
    </row>
    <row r="950" spans="8:8" ht="16.2">
      <c r="H950" s="598"/>
    </row>
    <row r="951" spans="8:8" ht="16.2">
      <c r="H951" s="598"/>
    </row>
    <row r="952" spans="8:8" ht="16.2">
      <c r="H952" s="598"/>
    </row>
    <row r="953" spans="8:8" ht="16.2">
      <c r="H953" s="598"/>
    </row>
    <row r="954" spans="8:8" ht="16.2">
      <c r="H954" s="598"/>
    </row>
    <row r="955" spans="8:8" ht="16.2">
      <c r="H955" s="598"/>
    </row>
    <row r="956" spans="8:8" ht="16.2">
      <c r="H956" s="598"/>
    </row>
    <row r="957" spans="8:8" ht="16.2">
      <c r="H957" s="598"/>
    </row>
    <row r="958" spans="8:8" ht="16.2">
      <c r="H958" s="598"/>
    </row>
    <row r="959" spans="8:8" ht="16.2">
      <c r="H959" s="598"/>
    </row>
    <row r="960" spans="8:8" ht="16.2">
      <c r="H960" s="598"/>
    </row>
    <row r="961" spans="8:8" ht="16.2">
      <c r="H961" s="598"/>
    </row>
    <row r="962" spans="8:8" ht="16.2">
      <c r="H962" s="598"/>
    </row>
    <row r="963" spans="8:8" ht="16.2">
      <c r="H963" s="598"/>
    </row>
    <row r="964" spans="8:8" ht="16.2">
      <c r="H964" s="598"/>
    </row>
    <row r="965" spans="8:8" ht="16.2">
      <c r="H965" s="598"/>
    </row>
    <row r="966" spans="8:8" ht="16.2">
      <c r="H966" s="598"/>
    </row>
    <row r="967" spans="8:8" ht="16.2">
      <c r="H967" s="598"/>
    </row>
    <row r="968" spans="8:8" ht="16.2">
      <c r="H968" s="598"/>
    </row>
    <row r="969" spans="8:8" ht="16.2">
      <c r="H969" s="598"/>
    </row>
    <row r="970" spans="8:8" ht="16.2">
      <c r="H970" s="598"/>
    </row>
    <row r="971" spans="8:8" ht="16.2">
      <c r="H971" s="598"/>
    </row>
    <row r="972" spans="8:8" ht="16.2">
      <c r="H972" s="598"/>
    </row>
    <row r="973" spans="8:8" ht="16.2">
      <c r="H973" s="598"/>
    </row>
    <row r="974" spans="8:8" ht="16.2">
      <c r="H974" s="598"/>
    </row>
    <row r="975" spans="8:8" ht="16.2">
      <c r="H975" s="598"/>
    </row>
    <row r="976" spans="8:8" ht="16.2">
      <c r="H976" s="598"/>
    </row>
    <row r="977" spans="8:8" ht="16.2">
      <c r="H977" s="598"/>
    </row>
    <row r="978" spans="8:8" ht="16.2">
      <c r="H978" s="598"/>
    </row>
    <row r="979" spans="8:8" ht="16.2">
      <c r="H979" s="598"/>
    </row>
    <row r="980" spans="8:8" ht="16.2">
      <c r="H980" s="598"/>
    </row>
    <row r="981" spans="8:8" ht="16.2">
      <c r="H981" s="598"/>
    </row>
    <row r="982" spans="8:8" ht="16.2">
      <c r="H982" s="598"/>
    </row>
    <row r="983" spans="8:8" ht="16.2">
      <c r="H983" s="598"/>
    </row>
    <row r="984" spans="8:8" ht="16.2">
      <c r="H984" s="598"/>
    </row>
    <row r="985" spans="8:8" ht="16.2">
      <c r="H985" s="598"/>
    </row>
    <row r="986" spans="8:8" ht="16.2">
      <c r="H986" s="598"/>
    </row>
    <row r="987" spans="8:8" ht="16.2">
      <c r="H987" s="598"/>
    </row>
    <row r="988" spans="8:8" ht="16.2">
      <c r="H988" s="598"/>
    </row>
    <row r="989" spans="8:8" ht="16.2">
      <c r="H989" s="598"/>
    </row>
    <row r="990" spans="8:8" ht="16.2">
      <c r="H990" s="598"/>
    </row>
    <row r="991" spans="8:8" ht="16.2">
      <c r="H991" s="598"/>
    </row>
    <row r="992" spans="8:8" ht="16.2">
      <c r="H992" s="598"/>
    </row>
    <row r="993" spans="8:8" ht="16.2">
      <c r="H993" s="598"/>
    </row>
    <row r="994" spans="8:8" ht="16.2">
      <c r="H994" s="598"/>
    </row>
    <row r="995" spans="8:8" ht="16.2">
      <c r="H995" s="598"/>
    </row>
    <row r="996" spans="8:8" ht="16.2">
      <c r="H996" s="598"/>
    </row>
    <row r="997" spans="8:8" ht="16.2">
      <c r="H997" s="598"/>
    </row>
    <row r="998" spans="8:8" ht="16.2">
      <c r="H998" s="598"/>
    </row>
    <row r="999" spans="8:8" ht="16.2">
      <c r="H999" s="598"/>
    </row>
    <row r="1000" spans="8:8" ht="16.2">
      <c r="H1000" s="598"/>
    </row>
    <row r="1001" spans="8:8" ht="16.2">
      <c r="H1001" s="598"/>
    </row>
    <row r="1002" spans="8:8" ht="16.2">
      <c r="H1002" s="598"/>
    </row>
    <row r="1003" spans="8:8" ht="16.2">
      <c r="H1003" s="598"/>
    </row>
    <row r="1004" spans="8:8" ht="16.2">
      <c r="H1004" s="598"/>
    </row>
    <row r="1005" spans="8:8" ht="16.2">
      <c r="H1005" s="598"/>
    </row>
    <row r="1006" spans="8:8" ht="16.2">
      <c r="H1006" s="598"/>
    </row>
    <row r="1007" spans="8:8" ht="16.2">
      <c r="H1007" s="598"/>
    </row>
    <row r="1008" spans="8:8" ht="16.2">
      <c r="H1008" s="598"/>
    </row>
    <row r="1009" spans="8:8" ht="16.2">
      <c r="H1009" s="598"/>
    </row>
    <row r="1010" spans="8:8" ht="16.2">
      <c r="H1010" s="598"/>
    </row>
    <row r="1011" spans="8:8" ht="16.2">
      <c r="H1011" s="598"/>
    </row>
    <row r="1012" spans="8:8" ht="16.2">
      <c r="H1012" s="598"/>
    </row>
    <row r="1013" spans="8:8" ht="16.2">
      <c r="H1013" s="598"/>
    </row>
    <row r="1014" spans="8:8" ht="16.2">
      <c r="H1014" s="598"/>
    </row>
    <row r="1015" spans="8:8" ht="16.2">
      <c r="H1015" s="598"/>
    </row>
    <row r="1016" spans="8:8" ht="16.2">
      <c r="H1016" s="598"/>
    </row>
    <row r="1017" spans="8:8" ht="16.2">
      <c r="H1017" s="598"/>
    </row>
    <row r="1018" spans="8:8" ht="16.2">
      <c r="H1018" s="598"/>
    </row>
    <row r="1019" spans="8:8" ht="16.2">
      <c r="H1019" s="598"/>
    </row>
    <row r="1020" spans="8:8" ht="16.2">
      <c r="H1020" s="598"/>
    </row>
    <row r="1021" spans="8:8" ht="16.2">
      <c r="H1021" s="598"/>
    </row>
    <row r="1022" spans="8:8" ht="16.2">
      <c r="H1022" s="598"/>
    </row>
    <row r="1023" spans="8:8" ht="16.2">
      <c r="H1023" s="598"/>
    </row>
    <row r="1024" spans="8:8" ht="16.2">
      <c r="H1024" s="598"/>
    </row>
    <row r="1025" spans="8:8" ht="16.2">
      <c r="H1025" s="598"/>
    </row>
    <row r="1026" spans="8:8" ht="16.2">
      <c r="H1026" s="598"/>
    </row>
    <row r="1027" spans="8:8" ht="16.2">
      <c r="H1027" s="598"/>
    </row>
    <row r="1028" spans="8:8" ht="16.2">
      <c r="H1028" s="598"/>
    </row>
    <row r="1029" spans="8:8" ht="16.2">
      <c r="H1029" s="598"/>
    </row>
    <row r="1030" spans="8:8" ht="16.2">
      <c r="H1030" s="598"/>
    </row>
    <row r="1031" spans="8:8" ht="16.2">
      <c r="H1031" s="598"/>
    </row>
    <row r="1032" spans="8:8" ht="16.2">
      <c r="H1032" s="598"/>
    </row>
    <row r="1033" spans="8:8" ht="16.2">
      <c r="H1033" s="598"/>
    </row>
    <row r="1034" spans="8:8" ht="16.2">
      <c r="H1034" s="598"/>
    </row>
    <row r="1035" spans="8:8" ht="16.2">
      <c r="H1035" s="598"/>
    </row>
    <row r="1036" spans="8:8" ht="16.2">
      <c r="H1036" s="598"/>
    </row>
    <row r="1037" spans="8:8" ht="16.2">
      <c r="H1037" s="598"/>
    </row>
    <row r="1038" spans="8:8" ht="16.2">
      <c r="H1038" s="598"/>
    </row>
    <row r="1039" spans="8:8" ht="16.2">
      <c r="H1039" s="598"/>
    </row>
    <row r="1040" spans="8:8" ht="16.2">
      <c r="H1040" s="598"/>
    </row>
    <row r="1041" spans="8:8" ht="16.2">
      <c r="H1041" s="598"/>
    </row>
    <row r="1042" spans="8:8" ht="16.2">
      <c r="H1042" s="598"/>
    </row>
    <row r="1043" spans="8:8" ht="16.2">
      <c r="H1043" s="598"/>
    </row>
    <row r="1044" spans="8:8" ht="16.2">
      <c r="H1044" s="598"/>
    </row>
    <row r="1045" spans="8:8" ht="16.2">
      <c r="H1045" s="598"/>
    </row>
    <row r="1046" spans="8:8" ht="16.2">
      <c r="H1046" s="598"/>
    </row>
    <row r="1047" spans="8:8" ht="16.2">
      <c r="H1047" s="598"/>
    </row>
    <row r="1048" spans="8:8" ht="16.2">
      <c r="H1048" s="598"/>
    </row>
    <row r="1049" spans="8:8" ht="16.2">
      <c r="H1049" s="598"/>
    </row>
    <row r="1050" spans="8:8" ht="16.2">
      <c r="H1050" s="598"/>
    </row>
    <row r="1051" spans="8:8" ht="16.2">
      <c r="H1051" s="598"/>
    </row>
    <row r="1052" spans="8:8" ht="16.2">
      <c r="H1052" s="598"/>
    </row>
    <row r="1053" spans="8:8" ht="16.2">
      <c r="H1053" s="598"/>
    </row>
    <row r="1054" spans="8:8" ht="16.2">
      <c r="H1054" s="598"/>
    </row>
    <row r="1055" spans="8:8" ht="16.2">
      <c r="H1055" s="598"/>
    </row>
    <row r="1056" spans="8:8" ht="16.2">
      <c r="H1056" s="598"/>
    </row>
    <row r="1057" spans="8:8" ht="16.2">
      <c r="H1057" s="598"/>
    </row>
    <row r="1058" spans="8:8" ht="16.2">
      <c r="H1058" s="598"/>
    </row>
    <row r="1059" spans="8:8" ht="16.2">
      <c r="H1059" s="598"/>
    </row>
    <row r="1060" spans="8:8" ht="16.2">
      <c r="H1060" s="598"/>
    </row>
    <row r="1061" spans="8:8" ht="16.2">
      <c r="H1061" s="598"/>
    </row>
    <row r="1062" spans="8:8" ht="16.2">
      <c r="H1062" s="598"/>
    </row>
    <row r="1063" spans="8:8" ht="16.2">
      <c r="H1063" s="598"/>
    </row>
    <row r="1064" spans="8:8" ht="16.2">
      <c r="H1064" s="598"/>
    </row>
    <row r="1065" spans="8:8" ht="16.2">
      <c r="H1065" s="598"/>
    </row>
    <row r="1066" spans="8:8" ht="16.2">
      <c r="H1066" s="598"/>
    </row>
    <row r="1067" spans="8:8" ht="16.2">
      <c r="H1067" s="598"/>
    </row>
    <row r="1068" spans="8:8" ht="16.2">
      <c r="H1068" s="598"/>
    </row>
    <row r="1069" spans="8:8" ht="16.2">
      <c r="H1069" s="598"/>
    </row>
    <row r="1070" spans="8:8" ht="16.2">
      <c r="H1070" s="598"/>
    </row>
    <row r="1071" spans="8:8" ht="16.2">
      <c r="H1071" s="598"/>
    </row>
    <row r="1072" spans="8:8" ht="16.2">
      <c r="H1072" s="598"/>
    </row>
    <row r="1073" spans="5:8" ht="16.2">
      <c r="H1073" s="598"/>
    </row>
    <row r="1074" spans="5:8" ht="16.2">
      <c r="H1074" s="598"/>
    </row>
    <row r="1075" spans="5:8" ht="16.2">
      <c r="H1075" s="598"/>
    </row>
    <row r="1076" spans="5:8" ht="16.2">
      <c r="E1076" s="154"/>
      <c r="H1076" s="598"/>
    </row>
    <row r="1077" spans="5:8" ht="16.2">
      <c r="H1077" s="598"/>
    </row>
    <row r="1078" spans="5:8" ht="16.2">
      <c r="H1078" s="598"/>
    </row>
    <row r="1079" spans="5:8" ht="16.2">
      <c r="H1079" s="598"/>
    </row>
    <row r="1080" spans="5:8" ht="16.2">
      <c r="H1080" s="598"/>
    </row>
    <row r="1081" spans="5:8" ht="16.2">
      <c r="H1081" s="598"/>
    </row>
    <row r="1082" spans="5:8" ht="16.2">
      <c r="H1082" s="598"/>
    </row>
    <row r="1083" spans="5:8" ht="16.2">
      <c r="H1083" s="598"/>
    </row>
    <row r="1084" spans="5:8" ht="16.2">
      <c r="H1084" s="598"/>
    </row>
    <row r="1085" spans="5:8" ht="16.2">
      <c r="H1085" s="598"/>
    </row>
    <row r="1086" spans="5:8" ht="16.2">
      <c r="H1086" s="598"/>
    </row>
    <row r="1087" spans="5:8" ht="16.2">
      <c r="H1087" s="598"/>
    </row>
    <row r="1088" spans="5:8" ht="16.2">
      <c r="H1088" s="598"/>
    </row>
    <row r="1089" spans="8:8" ht="16.2">
      <c r="H1089" s="598"/>
    </row>
    <row r="1090" spans="8:8" ht="16.2">
      <c r="H1090" s="598"/>
    </row>
    <row r="1091" spans="8:8" ht="16.2">
      <c r="H1091" s="598"/>
    </row>
    <row r="1092" spans="8:8" ht="16.2">
      <c r="H1092" s="598"/>
    </row>
    <row r="1093" spans="8:8" ht="16.2">
      <c r="H1093" s="598"/>
    </row>
    <row r="1094" spans="8:8" ht="16.2">
      <c r="H1094" s="598"/>
    </row>
    <row r="1095" spans="8:8" ht="16.2">
      <c r="H1095" s="598"/>
    </row>
    <row r="1096" spans="8:8" ht="16.2">
      <c r="H1096" s="598"/>
    </row>
    <row r="1097" spans="8:8" ht="16.2">
      <c r="H1097" s="598"/>
    </row>
    <row r="1098" spans="8:8" ht="16.2">
      <c r="H1098" s="598"/>
    </row>
    <row r="1099" spans="8:8" ht="16.2">
      <c r="H1099" s="598"/>
    </row>
    <row r="1100" spans="8:8" ht="16.2">
      <c r="H1100" s="598"/>
    </row>
    <row r="1101" spans="8:8" ht="16.2">
      <c r="H1101" s="598"/>
    </row>
    <row r="1102" spans="8:8" ht="16.2">
      <c r="H1102" s="598"/>
    </row>
    <row r="1103" spans="8:8" ht="16.2">
      <c r="H1103" s="598"/>
    </row>
    <row r="1104" spans="8:8" ht="16.2">
      <c r="H1104" s="598"/>
    </row>
    <row r="1105" spans="8:8" ht="16.2">
      <c r="H1105" s="598"/>
    </row>
    <row r="1106" spans="8:8" ht="16.2">
      <c r="H1106" s="598"/>
    </row>
    <row r="1107" spans="8:8" ht="16.2">
      <c r="H1107" s="598"/>
    </row>
    <row r="1108" spans="8:8" ht="16.2">
      <c r="H1108" s="598"/>
    </row>
    <row r="1109" spans="8:8" ht="16.2">
      <c r="H1109" s="598"/>
    </row>
    <row r="1110" spans="8:8" ht="16.2">
      <c r="H1110" s="598"/>
    </row>
    <row r="1111" spans="8:8" ht="16.2">
      <c r="H1111" s="598"/>
    </row>
    <row r="1112" spans="8:8" ht="16.2">
      <c r="H1112" s="598"/>
    </row>
    <row r="1113" spans="8:8" ht="16.2">
      <c r="H1113" s="598"/>
    </row>
    <row r="1114" spans="8:8" ht="16.2">
      <c r="H1114" s="598"/>
    </row>
    <row r="1115" spans="8:8" ht="16.2">
      <c r="H1115" s="598"/>
    </row>
    <row r="1116" spans="8:8" ht="16.2">
      <c r="H1116" s="598"/>
    </row>
    <row r="1117" spans="8:8" ht="16.2">
      <c r="H1117" s="598"/>
    </row>
    <row r="1118" spans="8:8" ht="16.2">
      <c r="H1118" s="598"/>
    </row>
    <row r="1119" spans="8:8" ht="16.2">
      <c r="H1119" s="598"/>
    </row>
    <row r="1120" spans="8:8" ht="16.2">
      <c r="H1120" s="598"/>
    </row>
    <row r="1121" spans="8:8" ht="16.2">
      <c r="H1121" s="598"/>
    </row>
    <row r="1122" spans="8:8" ht="16.2">
      <c r="H1122" s="598"/>
    </row>
    <row r="1123" spans="8:8" ht="16.2">
      <c r="H1123" s="598"/>
    </row>
    <row r="1124" spans="8:8" ht="16.2">
      <c r="H1124" s="598"/>
    </row>
    <row r="1125" spans="8:8" ht="16.2">
      <c r="H1125" s="598"/>
    </row>
    <row r="1126" spans="8:8" ht="16.2">
      <c r="H1126" s="598"/>
    </row>
    <row r="1127" spans="8:8" ht="16.2">
      <c r="H1127" s="598"/>
    </row>
    <row r="1128" spans="8:8" ht="16.2">
      <c r="H1128" s="598"/>
    </row>
    <row r="1129" spans="8:8" ht="16.2">
      <c r="H1129" s="598"/>
    </row>
    <row r="1130" spans="8:8" ht="16.2">
      <c r="H1130" s="598"/>
    </row>
    <row r="1131" spans="8:8" ht="16.2">
      <c r="H1131" s="598"/>
    </row>
    <row r="1132" spans="8:8" ht="16.2">
      <c r="H1132" s="598"/>
    </row>
    <row r="1133" spans="8:8" ht="16.2">
      <c r="H1133" s="598"/>
    </row>
    <row r="1134" spans="8:8" ht="16.2">
      <c r="H1134" s="598"/>
    </row>
    <row r="1135" spans="8:8" ht="16.2">
      <c r="H1135" s="598"/>
    </row>
    <row r="1136" spans="8:8" ht="16.2">
      <c r="H1136" s="598"/>
    </row>
    <row r="1137" spans="8:8" ht="16.2">
      <c r="H1137" s="598"/>
    </row>
    <row r="1138" spans="8:8" ht="16.2">
      <c r="H1138" s="598"/>
    </row>
    <row r="1139" spans="8:8" ht="16.2">
      <c r="H1139" s="598"/>
    </row>
    <row r="1140" spans="8:8" ht="16.2">
      <c r="H1140" s="598"/>
    </row>
    <row r="1141" spans="8:8" ht="16.2">
      <c r="H1141" s="598"/>
    </row>
    <row r="1142" spans="8:8" ht="16.2">
      <c r="H1142" s="598"/>
    </row>
    <row r="1143" spans="8:8" ht="16.2">
      <c r="H1143" s="598"/>
    </row>
    <row r="1144" spans="8:8" ht="16.2">
      <c r="H1144" s="598"/>
    </row>
    <row r="1145" spans="8:8" ht="16.2">
      <c r="H1145" s="598"/>
    </row>
    <row r="1146" spans="8:8" ht="16.2">
      <c r="H1146" s="598"/>
    </row>
    <row r="1147" spans="8:8" ht="16.2">
      <c r="H1147" s="598"/>
    </row>
    <row r="1148" spans="8:8" ht="16.2">
      <c r="H1148" s="598"/>
    </row>
    <row r="1149" spans="8:8" ht="16.2">
      <c r="H1149" s="598"/>
    </row>
    <row r="1150" spans="8:8" ht="16.2">
      <c r="H1150" s="598"/>
    </row>
    <row r="1151" spans="8:8" ht="16.2">
      <c r="H1151" s="598"/>
    </row>
    <row r="1152" spans="8:8" ht="16.2">
      <c r="H1152" s="598"/>
    </row>
    <row r="1153" spans="8:8" ht="16.2">
      <c r="H1153" s="598"/>
    </row>
    <row r="1154" spans="8:8" ht="16.2">
      <c r="H1154" s="598"/>
    </row>
    <row r="1155" spans="8:8" ht="16.2">
      <c r="H1155" s="598"/>
    </row>
    <row r="1156" spans="8:8" ht="16.2">
      <c r="H1156" s="598"/>
    </row>
    <row r="1157" spans="8:8" ht="16.2">
      <c r="H1157" s="598"/>
    </row>
    <row r="1158" spans="8:8" ht="16.2">
      <c r="H1158" s="598"/>
    </row>
    <row r="1159" spans="8:8" ht="16.2">
      <c r="H1159" s="598"/>
    </row>
    <row r="1160" spans="8:8" ht="16.2">
      <c r="H1160" s="598"/>
    </row>
    <row r="1161" spans="8:8" ht="16.2">
      <c r="H1161" s="598"/>
    </row>
    <row r="1162" spans="8:8" ht="16.2">
      <c r="H1162" s="598"/>
    </row>
    <row r="1163" spans="8:8" ht="16.2">
      <c r="H1163" s="598"/>
    </row>
    <row r="1164" spans="8:8" ht="16.2">
      <c r="H1164" s="598"/>
    </row>
    <row r="1165" spans="8:8" ht="16.2">
      <c r="H1165" s="598"/>
    </row>
    <row r="1166" spans="8:8" ht="16.2">
      <c r="H1166" s="598"/>
    </row>
    <row r="1167" spans="8:8" ht="16.2">
      <c r="H1167" s="598"/>
    </row>
    <row r="1168" spans="8:8" ht="16.2">
      <c r="H1168" s="598"/>
    </row>
    <row r="1169" spans="8:8" ht="16.2">
      <c r="H1169" s="598"/>
    </row>
    <row r="1170" spans="8:8" ht="16.2">
      <c r="H1170" s="598"/>
    </row>
    <row r="1171" spans="8:8" ht="16.2">
      <c r="H1171" s="598"/>
    </row>
    <row r="1172" spans="8:8" ht="16.2">
      <c r="H1172" s="598"/>
    </row>
    <row r="1173" spans="8:8" ht="16.2">
      <c r="H1173" s="598"/>
    </row>
    <row r="1174" spans="8:8" ht="16.2">
      <c r="H1174" s="598"/>
    </row>
    <row r="1175" spans="8:8" ht="16.2">
      <c r="H1175" s="598"/>
    </row>
    <row r="1176" spans="8:8" ht="16.2">
      <c r="H1176" s="598"/>
    </row>
    <row r="1177" spans="8:8" ht="16.2">
      <c r="H1177" s="598"/>
    </row>
    <row r="1178" spans="8:8" ht="16.2">
      <c r="H1178" s="598"/>
    </row>
    <row r="1179" spans="8:8" ht="16.2">
      <c r="H1179" s="598"/>
    </row>
    <row r="1180" spans="8:8" ht="16.2">
      <c r="H1180" s="598"/>
    </row>
    <row r="1181" spans="8:8" ht="16.2">
      <c r="H1181" s="598"/>
    </row>
    <row r="1182" spans="8:8" ht="16.2">
      <c r="H1182" s="598"/>
    </row>
    <row r="1183" spans="8:8" ht="16.2">
      <c r="H1183" s="598"/>
    </row>
    <row r="1184" spans="8:8" ht="16.2">
      <c r="H1184" s="598"/>
    </row>
    <row r="1185" spans="8:8" ht="16.2">
      <c r="H1185" s="598"/>
    </row>
    <row r="1186" spans="8:8" ht="16.2">
      <c r="H1186" s="598"/>
    </row>
    <row r="1187" spans="8:8" ht="16.2">
      <c r="H1187" s="598"/>
    </row>
    <row r="1188" spans="8:8" ht="16.2">
      <c r="H1188" s="598"/>
    </row>
    <row r="1189" spans="8:8" ht="16.2">
      <c r="H1189" s="598"/>
    </row>
    <row r="1190" spans="8:8" ht="16.2">
      <c r="H1190" s="598"/>
    </row>
    <row r="1191" spans="8:8" ht="16.2">
      <c r="H1191" s="598"/>
    </row>
    <row r="1192" spans="8:8" ht="16.2">
      <c r="H1192" s="598"/>
    </row>
    <row r="1193" spans="8:8" ht="16.2">
      <c r="H1193" s="598"/>
    </row>
    <row r="1194" spans="8:8" ht="16.2">
      <c r="H1194" s="598"/>
    </row>
    <row r="1195" spans="8:8" ht="16.2">
      <c r="H1195" s="598"/>
    </row>
    <row r="1196" spans="8:8" ht="16.2">
      <c r="H1196" s="598"/>
    </row>
    <row r="1197" spans="8:8" ht="16.2">
      <c r="H1197" s="598"/>
    </row>
    <row r="1198" spans="8:8" ht="16.2">
      <c r="H1198" s="598"/>
    </row>
    <row r="1199" spans="8:8" ht="16.2">
      <c r="H1199" s="598"/>
    </row>
    <row r="1200" spans="8:8" ht="16.2">
      <c r="H1200" s="598"/>
    </row>
    <row r="1201" spans="8:8" ht="16.2">
      <c r="H1201" s="598"/>
    </row>
    <row r="1202" spans="8:8" ht="16.2">
      <c r="H1202" s="598"/>
    </row>
    <row r="1203" spans="8:8" ht="16.2">
      <c r="H1203" s="598"/>
    </row>
    <row r="1204" spans="8:8" ht="16.2">
      <c r="H1204" s="598"/>
    </row>
    <row r="1205" spans="8:8" ht="16.2">
      <c r="H1205" s="598"/>
    </row>
    <row r="1206" spans="8:8" ht="16.2">
      <c r="H1206" s="598"/>
    </row>
    <row r="1207" spans="8:8" ht="16.2">
      <c r="H1207" s="598"/>
    </row>
    <row r="1208" spans="8:8" ht="16.2">
      <c r="H1208" s="598"/>
    </row>
    <row r="1209" spans="8:8" ht="16.2">
      <c r="H1209" s="598"/>
    </row>
    <row r="1210" spans="8:8" ht="16.2">
      <c r="H1210" s="598"/>
    </row>
    <row r="1211" spans="8:8" ht="16.2">
      <c r="H1211" s="598"/>
    </row>
    <row r="1212" spans="8:8" ht="16.2">
      <c r="H1212" s="598"/>
    </row>
    <row r="1213" spans="8:8" ht="16.2">
      <c r="H1213" s="598"/>
    </row>
    <row r="1214" spans="8:8" ht="16.2">
      <c r="H1214" s="598"/>
    </row>
    <row r="1215" spans="8:8" ht="16.2">
      <c r="H1215" s="598"/>
    </row>
    <row r="1216" spans="8:8" ht="16.2">
      <c r="H1216" s="598"/>
    </row>
    <row r="1217" spans="8:8" ht="16.2">
      <c r="H1217" s="598"/>
    </row>
    <row r="1218" spans="8:8" ht="16.2">
      <c r="H1218" s="598"/>
    </row>
    <row r="1219" spans="8:8" ht="16.2">
      <c r="H1219" s="598"/>
    </row>
    <row r="1220" spans="8:8" ht="16.2">
      <c r="H1220" s="598"/>
    </row>
    <row r="1221" spans="8:8" ht="16.2">
      <c r="H1221" s="598"/>
    </row>
    <row r="1222" spans="8:8" ht="16.2">
      <c r="H1222" s="598"/>
    </row>
    <row r="1223" spans="8:8" ht="16.2">
      <c r="H1223" s="598"/>
    </row>
    <row r="1224" spans="8:8" ht="16.2">
      <c r="H1224" s="598"/>
    </row>
    <row r="1225" spans="8:8" ht="16.2">
      <c r="H1225" s="598"/>
    </row>
    <row r="1226" spans="8:8" ht="16.2">
      <c r="H1226" s="598"/>
    </row>
    <row r="1227" spans="8:8" ht="16.2">
      <c r="H1227" s="598"/>
    </row>
    <row r="1228" spans="8:8" ht="16.2">
      <c r="H1228" s="598"/>
    </row>
    <row r="1229" spans="8:8" ht="16.2">
      <c r="H1229" s="598"/>
    </row>
    <row r="1230" spans="8:8" ht="16.2">
      <c r="H1230" s="598"/>
    </row>
    <row r="1231" spans="8:8" ht="16.2">
      <c r="H1231" s="598"/>
    </row>
    <row r="1232" spans="8:8" ht="16.2">
      <c r="H1232" s="598"/>
    </row>
    <row r="1233" spans="5:8" ht="16.2">
      <c r="H1233" s="598"/>
    </row>
    <row r="1234" spans="5:8" ht="16.2">
      <c r="H1234" s="598"/>
    </row>
    <row r="1235" spans="5:8" ht="16.2">
      <c r="H1235" s="598"/>
    </row>
    <row r="1236" spans="5:8" ht="16.2">
      <c r="H1236" s="598"/>
    </row>
    <row r="1237" spans="5:8" ht="16.2">
      <c r="H1237" s="598"/>
    </row>
    <row r="1238" spans="5:8" ht="16.2">
      <c r="H1238" s="598"/>
    </row>
    <row r="1239" spans="5:8" ht="16.2">
      <c r="H1239" s="598"/>
    </row>
    <row r="1240" spans="5:8" ht="16.2">
      <c r="H1240" s="598"/>
    </row>
    <row r="1241" spans="5:8" ht="16.2">
      <c r="H1241" s="598"/>
    </row>
    <row r="1242" spans="5:8" ht="16.2">
      <c r="H1242" s="598"/>
    </row>
    <row r="1243" spans="5:8" ht="16.2">
      <c r="H1243" s="598"/>
    </row>
    <row r="1244" spans="5:8" ht="16.2">
      <c r="E1244" s="154"/>
      <c r="H1244" s="598"/>
    </row>
    <row r="1245" spans="5:8" ht="16.2">
      <c r="H1245" s="598"/>
    </row>
    <row r="1246" spans="5:8" ht="16.2">
      <c r="H1246" s="598"/>
    </row>
    <row r="1247" spans="5:8" ht="16.2">
      <c r="H1247" s="598"/>
    </row>
    <row r="1248" spans="5:8" ht="16.2">
      <c r="H1248" s="598"/>
    </row>
    <row r="1249" spans="8:8" ht="16.2">
      <c r="H1249" s="598"/>
    </row>
    <row r="1250" spans="8:8" ht="16.2">
      <c r="H1250" s="598"/>
    </row>
    <row r="1251" spans="8:8" ht="16.2">
      <c r="H1251" s="598"/>
    </row>
    <row r="1252" spans="8:8" ht="16.2">
      <c r="H1252" s="598"/>
    </row>
    <row r="1253" spans="8:8" ht="16.2">
      <c r="H1253" s="598"/>
    </row>
    <row r="1254" spans="8:8" ht="16.2">
      <c r="H1254" s="598"/>
    </row>
    <row r="1255" spans="8:8" ht="16.2">
      <c r="H1255" s="598"/>
    </row>
    <row r="1256" spans="8:8" ht="16.2">
      <c r="H1256" s="598"/>
    </row>
    <row r="1257" spans="8:8" ht="16.2">
      <c r="H1257" s="598"/>
    </row>
    <row r="1258" spans="8:8" ht="16.2">
      <c r="H1258" s="598"/>
    </row>
    <row r="1259" spans="8:8" ht="16.2">
      <c r="H1259" s="598"/>
    </row>
    <row r="1260" spans="8:8" ht="16.2">
      <c r="H1260" s="598"/>
    </row>
    <row r="1261" spans="8:8" ht="16.2">
      <c r="H1261" s="598"/>
    </row>
    <row r="1262" spans="8:8" ht="16.2">
      <c r="H1262" s="598"/>
    </row>
    <row r="1263" spans="8:8" ht="16.2">
      <c r="H1263" s="598"/>
    </row>
    <row r="1264" spans="8:8" ht="16.2">
      <c r="H1264" s="598"/>
    </row>
    <row r="1265" spans="8:8" ht="16.2">
      <c r="H1265" s="598"/>
    </row>
    <row r="1266" spans="8:8" ht="16.2">
      <c r="H1266" s="598"/>
    </row>
    <row r="1267" spans="8:8" ht="16.2">
      <c r="H1267" s="598"/>
    </row>
    <row r="1268" spans="8:8" ht="16.2">
      <c r="H1268" s="598"/>
    </row>
    <row r="1269" spans="8:8" ht="16.2">
      <c r="H1269" s="598"/>
    </row>
    <row r="1270" spans="8:8" ht="16.2">
      <c r="H1270" s="598"/>
    </row>
    <row r="1271" spans="8:8" ht="16.2">
      <c r="H1271" s="598"/>
    </row>
    <row r="1272" spans="8:8" ht="16.2">
      <c r="H1272" s="598"/>
    </row>
    <row r="1273" spans="8:8" ht="16.2">
      <c r="H1273" s="598"/>
    </row>
    <row r="1274" spans="8:8" ht="16.2">
      <c r="H1274" s="598"/>
    </row>
    <row r="1275" spans="8:8" ht="16.2">
      <c r="H1275" s="598"/>
    </row>
    <row r="1276" spans="8:8" ht="16.2">
      <c r="H1276" s="598"/>
    </row>
    <row r="1277" spans="8:8" ht="16.2">
      <c r="H1277" s="598"/>
    </row>
    <row r="1278" spans="8:8" ht="16.2">
      <c r="H1278" s="598"/>
    </row>
    <row r="1279" spans="8:8" ht="16.2">
      <c r="H1279" s="598"/>
    </row>
    <row r="1280" spans="8:8" ht="16.2">
      <c r="H1280" s="598"/>
    </row>
    <row r="1281" spans="8:8" ht="16.2">
      <c r="H1281" s="598"/>
    </row>
    <row r="1282" spans="8:8" ht="16.2">
      <c r="H1282" s="598"/>
    </row>
    <row r="1283" spans="8:8" ht="16.2">
      <c r="H1283" s="598"/>
    </row>
    <row r="1284" spans="8:8" ht="16.2">
      <c r="H1284" s="598"/>
    </row>
    <row r="1285" spans="8:8" ht="16.2">
      <c r="H1285" s="598"/>
    </row>
    <row r="1286" spans="8:8" ht="16.2">
      <c r="H1286" s="598"/>
    </row>
    <row r="1287" spans="8:8" ht="16.2">
      <c r="H1287" s="598"/>
    </row>
    <row r="1288" spans="8:8" ht="16.2">
      <c r="H1288" s="598"/>
    </row>
    <row r="1289" spans="8:8" ht="16.2">
      <c r="H1289" s="598"/>
    </row>
    <row r="1290" spans="8:8" ht="16.2">
      <c r="H1290" s="598"/>
    </row>
    <row r="1291" spans="8:8" ht="16.2">
      <c r="H1291" s="598"/>
    </row>
    <row r="1292" spans="8:8" ht="16.2">
      <c r="H1292" s="598"/>
    </row>
    <row r="1293" spans="8:8" ht="16.2">
      <c r="H1293" s="598"/>
    </row>
    <row r="1294" spans="8:8" ht="16.2">
      <c r="H1294" s="598"/>
    </row>
    <row r="1295" spans="8:8" ht="16.2">
      <c r="H1295" s="598"/>
    </row>
    <row r="1296" spans="8:8" ht="16.2">
      <c r="H1296" s="598"/>
    </row>
    <row r="1297" spans="8:8" ht="16.2">
      <c r="H1297" s="598"/>
    </row>
    <row r="1298" spans="8:8" ht="16.2">
      <c r="H1298" s="598"/>
    </row>
    <row r="1299" spans="8:8" ht="16.2">
      <c r="H1299" s="598"/>
    </row>
    <row r="1300" spans="8:8" ht="16.2">
      <c r="H1300" s="598"/>
    </row>
    <row r="1301" spans="8:8" ht="16.2">
      <c r="H1301" s="598"/>
    </row>
    <row r="1302" spans="8:8" ht="16.2">
      <c r="H1302" s="598"/>
    </row>
    <row r="1303" spans="8:8" ht="16.2">
      <c r="H1303" s="598"/>
    </row>
    <row r="1304" spans="8:8" ht="16.2">
      <c r="H1304" s="598"/>
    </row>
    <row r="1305" spans="8:8" ht="16.2">
      <c r="H1305" s="598"/>
    </row>
    <row r="1306" spans="8:8" ht="16.2">
      <c r="H1306" s="598"/>
    </row>
    <row r="1307" spans="8:8" ht="16.2">
      <c r="H1307" s="598"/>
    </row>
    <row r="1308" spans="8:8" ht="16.2">
      <c r="H1308" s="598"/>
    </row>
    <row r="1309" spans="8:8" ht="16.2">
      <c r="H1309" s="598"/>
    </row>
    <row r="1310" spans="8:8" ht="16.2">
      <c r="H1310" s="598"/>
    </row>
    <row r="1311" spans="8:8" ht="16.2">
      <c r="H1311" s="598"/>
    </row>
    <row r="1312" spans="8:8" ht="16.2">
      <c r="H1312" s="598"/>
    </row>
    <row r="1313" spans="8:8" ht="16.2">
      <c r="H1313" s="598"/>
    </row>
    <row r="1314" spans="8:8" ht="16.2">
      <c r="H1314" s="598"/>
    </row>
    <row r="1315" spans="8:8" ht="16.2">
      <c r="H1315" s="598"/>
    </row>
    <row r="1316" spans="8:8" ht="16.2">
      <c r="H1316" s="598"/>
    </row>
    <row r="1317" spans="8:8" ht="16.2">
      <c r="H1317" s="598"/>
    </row>
    <row r="1318" spans="8:8" ht="16.2">
      <c r="H1318" s="598"/>
    </row>
    <row r="1319" spans="8:8" ht="16.2">
      <c r="H1319" s="598"/>
    </row>
    <row r="1320" spans="8:8" ht="16.2">
      <c r="H1320" s="598"/>
    </row>
    <row r="1321" spans="8:8" ht="16.2">
      <c r="H1321" s="598"/>
    </row>
    <row r="1322" spans="8:8" ht="16.2">
      <c r="H1322" s="598"/>
    </row>
    <row r="1323" spans="8:8" ht="16.2">
      <c r="H1323" s="598"/>
    </row>
    <row r="1324" spans="8:8" ht="16.2">
      <c r="H1324" s="598"/>
    </row>
    <row r="1325" spans="8:8" ht="16.2">
      <c r="H1325" s="598"/>
    </row>
    <row r="1326" spans="8:8" ht="16.2">
      <c r="H1326" s="598"/>
    </row>
    <row r="1327" spans="8:8" ht="16.2">
      <c r="H1327" s="598"/>
    </row>
    <row r="1328" spans="8:8" ht="16.2">
      <c r="H1328" s="598"/>
    </row>
    <row r="1329" spans="8:8" ht="16.2">
      <c r="H1329" s="598"/>
    </row>
    <row r="1330" spans="8:8" ht="16.2">
      <c r="H1330" s="598"/>
    </row>
    <row r="1331" spans="8:8" ht="16.2">
      <c r="H1331" s="598"/>
    </row>
    <row r="1332" spans="8:8" ht="16.2">
      <c r="H1332" s="598"/>
    </row>
    <row r="1333" spans="8:8" ht="16.2">
      <c r="H1333" s="598"/>
    </row>
    <row r="1334" spans="8:8" ht="16.2">
      <c r="H1334" s="598"/>
    </row>
    <row r="1335" spans="8:8" ht="16.2">
      <c r="H1335" s="598"/>
    </row>
    <row r="1336" spans="8:8" ht="16.2">
      <c r="H1336" s="598"/>
    </row>
    <row r="1337" spans="8:8" ht="16.2">
      <c r="H1337" s="598"/>
    </row>
    <row r="1338" spans="8:8" ht="16.2">
      <c r="H1338" s="598"/>
    </row>
    <row r="1339" spans="8:8" ht="16.2">
      <c r="H1339" s="598"/>
    </row>
    <row r="1340" spans="8:8" ht="16.2">
      <c r="H1340" s="598"/>
    </row>
    <row r="1341" spans="8:8" ht="16.2">
      <c r="H1341" s="598"/>
    </row>
    <row r="1342" spans="8:8" ht="16.2">
      <c r="H1342" s="598"/>
    </row>
    <row r="1343" spans="8:8" ht="16.2">
      <c r="H1343" s="598"/>
    </row>
    <row r="1344" spans="8:8" ht="16.2">
      <c r="H1344" s="598"/>
    </row>
    <row r="1345" spans="1:8" ht="16.2">
      <c r="H1345" s="598"/>
    </row>
    <row r="1346" spans="1:8" ht="16.2">
      <c r="H1346" s="598"/>
    </row>
    <row r="1347" spans="1:8" ht="16.2">
      <c r="H1347" s="598"/>
    </row>
    <row r="1348" spans="1:8" ht="16.2">
      <c r="H1348" s="598"/>
    </row>
    <row r="1349" spans="1:8" ht="16.2">
      <c r="E1349" s="154"/>
      <c r="H1349" s="598"/>
    </row>
    <row r="1350" spans="1:8" ht="16.2">
      <c r="H1350" s="598"/>
    </row>
    <row r="1351" spans="1:8" ht="16.2">
      <c r="A1351" s="595"/>
      <c r="B1351" s="595"/>
      <c r="C1351" s="595"/>
      <c r="D1351" s="595"/>
      <c r="E1351" s="595"/>
      <c r="H1351" s="598"/>
    </row>
    <row r="1352" spans="1:8" ht="16.2">
      <c r="A1352" s="595"/>
      <c r="B1352" s="595"/>
      <c r="C1352" s="595"/>
      <c r="D1352" s="595"/>
      <c r="E1352" s="595"/>
      <c r="H1352" s="598"/>
    </row>
    <row r="1353" spans="1:8" ht="16.2">
      <c r="H1353" s="598"/>
    </row>
    <row r="1354" spans="1:8" ht="16.2">
      <c r="H1354" s="598"/>
    </row>
    <row r="1355" spans="1:8" ht="16.2">
      <c r="H1355" s="598"/>
    </row>
    <row r="1356" spans="1:8" ht="16.2">
      <c r="H1356" s="598"/>
    </row>
    <row r="1357" spans="1:8" ht="16.2">
      <c r="H1357" s="598"/>
    </row>
    <row r="1358" spans="1:8" ht="16.2">
      <c r="H1358" s="598"/>
    </row>
    <row r="1359" spans="1:8" ht="16.2">
      <c r="H1359" s="598"/>
    </row>
    <row r="1360" spans="1:8" ht="16.2">
      <c r="H1360" s="598"/>
    </row>
    <row r="1361" spans="8:13" ht="16.2">
      <c r="H1361" s="598"/>
    </row>
    <row r="1362" spans="8:13" ht="16.2">
      <c r="H1362" s="598"/>
    </row>
    <row r="1363" spans="8:13" ht="16.2">
      <c r="H1363" s="598"/>
    </row>
    <row r="1364" spans="8:13" ht="16.2">
      <c r="H1364" s="598"/>
    </row>
    <row r="1365" spans="8:13" ht="16.2">
      <c r="H1365" s="598"/>
    </row>
    <row r="1366" spans="8:13" ht="16.2">
      <c r="H1366" s="598"/>
    </row>
    <row r="1367" spans="8:13" ht="16.2">
      <c r="H1367" s="598"/>
    </row>
    <row r="1368" spans="8:13" ht="16.2">
      <c r="H1368" s="598"/>
    </row>
    <row r="1369" spans="8:13" ht="16.2">
      <c r="H1369" s="598"/>
    </row>
    <row r="1370" spans="8:13" ht="16.2">
      <c r="H1370" s="598"/>
    </row>
    <row r="1371" spans="8:13" ht="16.2">
      <c r="H1371" s="598"/>
    </row>
    <row r="1372" spans="8:13" ht="16.2">
      <c r="H1372" s="598"/>
    </row>
    <row r="1373" spans="8:13" ht="16.2">
      <c r="H1373" s="598"/>
    </row>
    <row r="1374" spans="8:13" ht="16.2">
      <c r="H1374" s="598"/>
      <c r="M1374" s="517"/>
    </row>
    <row r="1375" spans="8:13" ht="16.2">
      <c r="H1375" s="598"/>
      <c r="M1375" s="517"/>
    </row>
    <row r="1376" spans="8:13" ht="16.2">
      <c r="H1376" s="598"/>
    </row>
    <row r="1377" spans="8:8" ht="16.2">
      <c r="H1377" s="598"/>
    </row>
    <row r="1378" spans="8:8" ht="16.2">
      <c r="H1378" s="598"/>
    </row>
    <row r="1379" spans="8:8" ht="16.2">
      <c r="H1379" s="598"/>
    </row>
    <row r="1380" spans="8:8" ht="16.2">
      <c r="H1380" s="598"/>
    </row>
    <row r="1381" spans="8:8" ht="16.2">
      <c r="H1381" s="598"/>
    </row>
    <row r="1382" spans="8:8" ht="16.2">
      <c r="H1382" s="598"/>
    </row>
    <row r="1383" spans="8:8" ht="16.2">
      <c r="H1383" s="598"/>
    </row>
    <row r="1384" spans="8:8" ht="16.2">
      <c r="H1384" s="598"/>
    </row>
    <row r="1385" spans="8:8" ht="16.2">
      <c r="H1385" s="598"/>
    </row>
    <row r="1386" spans="8:8" ht="16.2">
      <c r="H1386" s="598"/>
    </row>
    <row r="1387" spans="8:8" ht="16.2">
      <c r="H1387" s="598"/>
    </row>
    <row r="1388" spans="8:8" ht="16.2">
      <c r="H1388" s="598"/>
    </row>
    <row r="1389" spans="8:8" ht="16.2">
      <c r="H1389" s="598"/>
    </row>
    <row r="1390" spans="8:8" ht="16.2">
      <c r="H1390" s="598"/>
    </row>
    <row r="1391" spans="8:8" ht="16.2">
      <c r="H1391" s="598"/>
    </row>
    <row r="1392" spans="8:8" ht="16.2">
      <c r="H1392" s="598"/>
    </row>
    <row r="1393" spans="8:8" ht="16.2">
      <c r="H1393" s="598"/>
    </row>
    <row r="1394" spans="8:8" ht="16.2">
      <c r="H1394" s="598"/>
    </row>
    <row r="1395" spans="8:8" ht="16.2">
      <c r="H1395" s="598"/>
    </row>
    <row r="1396" spans="8:8" ht="16.2">
      <c r="H1396" s="598"/>
    </row>
    <row r="1397" spans="8:8" ht="16.2">
      <c r="H1397" s="598"/>
    </row>
    <row r="1398" spans="8:8" ht="16.2">
      <c r="H1398" s="598"/>
    </row>
    <row r="1399" spans="8:8" ht="16.2">
      <c r="H1399" s="598"/>
    </row>
    <row r="1400" spans="8:8" ht="16.2">
      <c r="H1400" s="598"/>
    </row>
    <row r="1401" spans="8:8" ht="16.2">
      <c r="H1401" s="598"/>
    </row>
    <row r="1402" spans="8:8" ht="16.2">
      <c r="H1402" s="598"/>
    </row>
    <row r="1403" spans="8:8" ht="16.2">
      <c r="H1403" s="598"/>
    </row>
    <row r="1404" spans="8:8" ht="16.2">
      <c r="H1404" s="598"/>
    </row>
    <row r="1405" spans="8:8" ht="16.2">
      <c r="H1405" s="598"/>
    </row>
    <row r="1406" spans="8:8" ht="16.2">
      <c r="H1406" s="598"/>
    </row>
    <row r="1407" spans="8:8" ht="16.2">
      <c r="H1407" s="598"/>
    </row>
    <row r="1408" spans="8:8" ht="16.2">
      <c r="H1408" s="598"/>
    </row>
    <row r="1409" spans="8:8" ht="16.2">
      <c r="H1409" s="598"/>
    </row>
    <row r="1410" spans="8:8" ht="16.2">
      <c r="H1410" s="598"/>
    </row>
    <row r="1411" spans="8:8" ht="16.2">
      <c r="H1411" s="598"/>
    </row>
    <row r="1412" spans="8:8" ht="16.2">
      <c r="H1412" s="598"/>
    </row>
    <row r="1413" spans="8:8" ht="16.2">
      <c r="H1413" s="598"/>
    </row>
    <row r="1414" spans="8:8" ht="16.2">
      <c r="H1414" s="598"/>
    </row>
    <row r="1415" spans="8:8" ht="16.2">
      <c r="H1415" s="598"/>
    </row>
    <row r="1416" spans="8:8" ht="16.2">
      <c r="H1416" s="598"/>
    </row>
    <row r="1417" spans="8:8" ht="16.2">
      <c r="H1417" s="598"/>
    </row>
    <row r="1418" spans="8:8" ht="16.2">
      <c r="H1418" s="598"/>
    </row>
    <row r="1419" spans="8:8" ht="16.2">
      <c r="H1419" s="598"/>
    </row>
    <row r="1420" spans="8:8" ht="16.2">
      <c r="H1420" s="598"/>
    </row>
    <row r="1421" spans="8:8" ht="16.2">
      <c r="H1421" s="598"/>
    </row>
    <row r="1422" spans="8:8" ht="16.2">
      <c r="H1422" s="598"/>
    </row>
    <row r="1423" spans="8:8" ht="16.2">
      <c r="H1423" s="598"/>
    </row>
    <row r="1424" spans="8:8" ht="16.2">
      <c r="H1424" s="598"/>
    </row>
    <row r="1425" spans="5:8" ht="16.2">
      <c r="H1425" s="598"/>
    </row>
    <row r="1426" spans="5:8" ht="16.2">
      <c r="H1426" s="598"/>
    </row>
    <row r="1427" spans="5:8" ht="16.2">
      <c r="H1427" s="598"/>
    </row>
    <row r="1428" spans="5:8" ht="16.2">
      <c r="H1428" s="598"/>
    </row>
    <row r="1429" spans="5:8" ht="16.2">
      <c r="H1429" s="598"/>
    </row>
    <row r="1430" spans="5:8" ht="16.2">
      <c r="H1430" s="598"/>
    </row>
    <row r="1431" spans="5:8" ht="16.2">
      <c r="E1431" s="154"/>
      <c r="H1431" s="598"/>
    </row>
    <row r="1432" spans="5:8" ht="16.2">
      <c r="H1432" s="598"/>
    </row>
    <row r="1433" spans="5:8" ht="16.2">
      <c r="H1433" s="598"/>
    </row>
    <row r="1434" spans="5:8" ht="16.2">
      <c r="H1434" s="598"/>
    </row>
    <row r="1435" spans="5:8" ht="16.2">
      <c r="H1435" s="598"/>
    </row>
    <row r="1436" spans="5:8" ht="16.2">
      <c r="H1436" s="598"/>
    </row>
    <row r="1437" spans="5:8" ht="16.2">
      <c r="H1437" s="598"/>
    </row>
    <row r="1438" spans="5:8" ht="16.2">
      <c r="H1438" s="598"/>
    </row>
    <row r="1439" spans="5:8" ht="16.2">
      <c r="H1439" s="598"/>
    </row>
    <row r="1440" spans="5:8" ht="16.2">
      <c r="H1440" s="598"/>
    </row>
    <row r="1441" spans="8:8" ht="16.2">
      <c r="H1441" s="598"/>
    </row>
    <row r="1442" spans="8:8" ht="16.2">
      <c r="H1442" s="598"/>
    </row>
    <row r="1443" spans="8:8" ht="16.2">
      <c r="H1443" s="598"/>
    </row>
    <row r="1444" spans="8:8" ht="16.2">
      <c r="H1444" s="598"/>
    </row>
    <row r="1445" spans="8:8" ht="16.2">
      <c r="H1445" s="598"/>
    </row>
    <row r="1446" spans="8:8" ht="16.2">
      <c r="H1446" s="598"/>
    </row>
    <row r="1447" spans="8:8" ht="16.2">
      <c r="H1447" s="598"/>
    </row>
    <row r="1448" spans="8:8" ht="16.2">
      <c r="H1448" s="598"/>
    </row>
    <row r="1449" spans="8:8" ht="16.2">
      <c r="H1449" s="598"/>
    </row>
    <row r="1450" spans="8:8" ht="16.2">
      <c r="H1450" s="598"/>
    </row>
    <row r="1451" spans="8:8" ht="16.2">
      <c r="H1451" s="598"/>
    </row>
    <row r="1452" spans="8:8" ht="16.2">
      <c r="H1452" s="598"/>
    </row>
    <row r="1453" spans="8:8" ht="16.2">
      <c r="H1453" s="598"/>
    </row>
    <row r="1454" spans="8:8" ht="16.2">
      <c r="H1454" s="598"/>
    </row>
    <row r="1455" spans="8:8" ht="16.2">
      <c r="H1455" s="598"/>
    </row>
    <row r="1456" spans="8:8" ht="16.2">
      <c r="H1456" s="598"/>
    </row>
    <row r="1457" spans="8:8" ht="16.2">
      <c r="H1457" s="598"/>
    </row>
    <row r="1458" spans="8:8" ht="16.2">
      <c r="H1458" s="598"/>
    </row>
    <row r="1459" spans="8:8" ht="16.2">
      <c r="H1459" s="598"/>
    </row>
    <row r="1460" spans="8:8" ht="16.2">
      <c r="H1460" s="598"/>
    </row>
    <row r="1461" spans="8:8" ht="16.2">
      <c r="H1461" s="598"/>
    </row>
    <row r="1462" spans="8:8" ht="16.2">
      <c r="H1462" s="598"/>
    </row>
    <row r="1463" spans="8:8" ht="16.2">
      <c r="H1463" s="598"/>
    </row>
    <row r="1464" spans="8:8" ht="16.2">
      <c r="H1464" s="598"/>
    </row>
    <row r="1465" spans="8:8" ht="16.2">
      <c r="H1465" s="598"/>
    </row>
    <row r="1466" spans="8:8" ht="16.2">
      <c r="H1466" s="598"/>
    </row>
    <row r="1467" spans="8:8" ht="16.2">
      <c r="H1467" s="598"/>
    </row>
    <row r="1468" spans="8:8" ht="16.2">
      <c r="H1468" s="598"/>
    </row>
    <row r="1469" spans="8:8" ht="16.2">
      <c r="H1469" s="598"/>
    </row>
    <row r="1470" spans="8:8" ht="16.2">
      <c r="H1470" s="598"/>
    </row>
    <row r="1471" spans="8:8" ht="16.2">
      <c r="H1471" s="598"/>
    </row>
    <row r="1472" spans="8:8" ht="16.2">
      <c r="H1472" s="598"/>
    </row>
    <row r="1473" spans="8:8" ht="16.2">
      <c r="H1473" s="598"/>
    </row>
    <row r="1474" spans="8:8" ht="16.2">
      <c r="H1474" s="598"/>
    </row>
    <row r="1475" spans="8:8" ht="16.2">
      <c r="H1475" s="598"/>
    </row>
    <row r="1476" spans="8:8" ht="16.2">
      <c r="H1476" s="598"/>
    </row>
    <row r="1477" spans="8:8" ht="16.2">
      <c r="H1477" s="598"/>
    </row>
    <row r="1478" spans="8:8" ht="16.2">
      <c r="H1478" s="598"/>
    </row>
    <row r="1479" spans="8:8" ht="16.2">
      <c r="H1479" s="598"/>
    </row>
    <row r="1480" spans="8:8" ht="16.2">
      <c r="H1480" s="598"/>
    </row>
    <row r="1481" spans="8:8" ht="16.2">
      <c r="H1481" s="598"/>
    </row>
    <row r="1482" spans="8:8" ht="16.2">
      <c r="H1482" s="598"/>
    </row>
    <row r="1483" spans="8:8" ht="16.2">
      <c r="H1483" s="598"/>
    </row>
    <row r="1484" spans="8:8" ht="16.2">
      <c r="H1484" s="598"/>
    </row>
    <row r="1485" spans="8:8" ht="16.2">
      <c r="H1485" s="598"/>
    </row>
    <row r="1486" spans="8:8" ht="16.2">
      <c r="H1486" s="598"/>
    </row>
    <row r="1487" spans="8:8" ht="16.2">
      <c r="H1487" s="598"/>
    </row>
    <row r="1488" spans="8:8" ht="16.2">
      <c r="H1488" s="598"/>
    </row>
    <row r="1489" spans="5:8" ht="16.2">
      <c r="H1489" s="598"/>
    </row>
    <row r="1490" spans="5:8" ht="16.2">
      <c r="H1490" s="598"/>
    </row>
    <row r="1491" spans="5:8" ht="16.2">
      <c r="H1491" s="598"/>
    </row>
    <row r="1492" spans="5:8" ht="16.2">
      <c r="H1492" s="598"/>
    </row>
    <row r="1493" spans="5:8" ht="16.2">
      <c r="H1493" s="598"/>
    </row>
    <row r="1494" spans="5:8" ht="16.2">
      <c r="H1494" s="598"/>
    </row>
    <row r="1495" spans="5:8" ht="16.2">
      <c r="H1495" s="598"/>
    </row>
    <row r="1496" spans="5:8" ht="16.2">
      <c r="H1496" s="598"/>
    </row>
    <row r="1497" spans="5:8" ht="16.2">
      <c r="H1497" s="598"/>
    </row>
    <row r="1498" spans="5:8" ht="16.2">
      <c r="E1498" s="154"/>
      <c r="H1498" s="598"/>
    </row>
    <row r="1499" spans="5:8" ht="16.2">
      <c r="H1499" s="598"/>
    </row>
    <row r="1500" spans="5:8" ht="16.2">
      <c r="H1500" s="598"/>
    </row>
    <row r="1501" spans="5:8" ht="16.2">
      <c r="H1501" s="598"/>
    </row>
    <row r="1502" spans="5:8" ht="16.2">
      <c r="H1502" s="598"/>
    </row>
    <row r="1503" spans="5:8" ht="16.2">
      <c r="H1503" s="598"/>
    </row>
    <row r="1504" spans="5:8" ht="16.2">
      <c r="H1504" s="598"/>
    </row>
    <row r="1505" spans="1:12" ht="16.2">
      <c r="H1505" s="598"/>
    </row>
    <row r="1506" spans="1:12" ht="16.2">
      <c r="H1506" s="598"/>
    </row>
    <row r="1507" spans="1:12" ht="16.2">
      <c r="H1507" s="598"/>
    </row>
    <row r="1508" spans="1:12" ht="16.2">
      <c r="H1508" s="598"/>
    </row>
    <row r="1509" spans="1:12" ht="16.2">
      <c r="H1509" s="598"/>
    </row>
    <row r="1510" spans="1:12" ht="16.2">
      <c r="H1510" s="598"/>
    </row>
    <row r="1511" spans="1:12" ht="16.2">
      <c r="H1511" s="598"/>
    </row>
    <row r="1512" spans="1:12" ht="16.2">
      <c r="H1512" s="598"/>
    </row>
    <row r="1513" spans="1:12" ht="16.2">
      <c r="H1513" s="598"/>
    </row>
    <row r="1514" spans="1:12" ht="16.2">
      <c r="A1514" s="596"/>
      <c r="B1514" s="596"/>
      <c r="C1514" s="596"/>
      <c r="D1514" s="596"/>
      <c r="E1514" s="596"/>
      <c r="F1514" s="596"/>
      <c r="G1514" s="517"/>
      <c r="H1514" s="597"/>
      <c r="I1514" s="596"/>
      <c r="J1514" s="596"/>
      <c r="L1514" s="596"/>
    </row>
    <row r="1515" spans="1:12" ht="16.2">
      <c r="H1515" s="598"/>
    </row>
    <row r="1516" spans="1:12" ht="16.2">
      <c r="H1516" s="598"/>
    </row>
    <row r="1517" spans="1:12" ht="16.2">
      <c r="H1517" s="598"/>
    </row>
    <row r="1518" spans="1:12" ht="16.2">
      <c r="H1518" s="598"/>
    </row>
    <row r="1519" spans="1:12" ht="16.2">
      <c r="H1519" s="598"/>
    </row>
    <row r="1520" spans="1:12" ht="16.2">
      <c r="H1520" s="598"/>
    </row>
    <row r="1521" spans="8:8" ht="16.2">
      <c r="H1521" s="598"/>
    </row>
    <row r="1522" spans="8:8" ht="16.2">
      <c r="H1522" s="598"/>
    </row>
    <row r="1523" spans="8:8" ht="16.2">
      <c r="H1523" s="598"/>
    </row>
    <row r="1524" spans="8:8" ht="16.2">
      <c r="H1524" s="598"/>
    </row>
    <row r="1525" spans="8:8" ht="16.2">
      <c r="H1525" s="598"/>
    </row>
    <row r="1526" spans="8:8" ht="16.2">
      <c r="H1526" s="598"/>
    </row>
    <row r="1527" spans="8:8" ht="16.2">
      <c r="H1527" s="598"/>
    </row>
    <row r="1528" spans="8:8" ht="16.2">
      <c r="H1528" s="598"/>
    </row>
    <row r="1529" spans="8:8" ht="16.2">
      <c r="H1529" s="598"/>
    </row>
    <row r="1530" spans="8:8" ht="16.2">
      <c r="H1530" s="598"/>
    </row>
    <row r="1531" spans="8:8" ht="16.2">
      <c r="H1531" s="598"/>
    </row>
    <row r="1532" spans="8:8" ht="16.2">
      <c r="H1532" s="598"/>
    </row>
    <row r="1533" spans="8:8" ht="16.2">
      <c r="H1533" s="598"/>
    </row>
    <row r="1534" spans="8:8" ht="16.2">
      <c r="H1534" s="598"/>
    </row>
    <row r="1535" spans="8:8" ht="16.2">
      <c r="H1535" s="598"/>
    </row>
    <row r="1536" spans="8:8" ht="16.2">
      <c r="H1536" s="598"/>
    </row>
    <row r="1537" spans="8:8" ht="16.2">
      <c r="H1537" s="598"/>
    </row>
    <row r="1538" spans="8:8" ht="16.2">
      <c r="H1538" s="598"/>
    </row>
    <row r="1539" spans="8:8" ht="16.2">
      <c r="H1539" s="598"/>
    </row>
    <row r="1540" spans="8:8" ht="16.2">
      <c r="H1540" s="598"/>
    </row>
    <row r="1541" spans="8:8" ht="16.2">
      <c r="H1541" s="598"/>
    </row>
    <row r="1542" spans="8:8" ht="16.2">
      <c r="H1542" s="598"/>
    </row>
    <row r="1543" spans="8:8" ht="16.2">
      <c r="H1543" s="598"/>
    </row>
    <row r="1544" spans="8:8" ht="16.2">
      <c r="H1544" s="598"/>
    </row>
    <row r="1545" spans="8:8" ht="16.2">
      <c r="H1545" s="598"/>
    </row>
    <row r="1546" spans="8:8" ht="16.2">
      <c r="H1546" s="598"/>
    </row>
    <row r="1547" spans="8:8" ht="16.2">
      <c r="H1547" s="598"/>
    </row>
    <row r="1548" spans="8:8" ht="16.2">
      <c r="H1548" s="598"/>
    </row>
    <row r="1549" spans="8:8" ht="16.2">
      <c r="H1549" s="598"/>
    </row>
    <row r="1550" spans="8:8" ht="16.2">
      <c r="H1550" s="598"/>
    </row>
    <row r="1551" spans="8:8" ht="16.2">
      <c r="H1551" s="598"/>
    </row>
    <row r="1552" spans="8:8" ht="16.2">
      <c r="H1552" s="598"/>
    </row>
    <row r="1553" spans="5:8" ht="16.2">
      <c r="H1553" s="598"/>
    </row>
    <row r="1554" spans="5:8" ht="16.2">
      <c r="H1554" s="598"/>
    </row>
    <row r="1555" spans="5:8" ht="16.2">
      <c r="H1555" s="598"/>
    </row>
    <row r="1556" spans="5:8" ht="16.2">
      <c r="H1556" s="598"/>
    </row>
    <row r="1557" spans="5:8" ht="16.2">
      <c r="H1557" s="598"/>
    </row>
    <row r="1558" spans="5:8" ht="16.2">
      <c r="H1558" s="598"/>
    </row>
    <row r="1559" spans="5:8" ht="16.2">
      <c r="H1559" s="598"/>
    </row>
    <row r="1560" spans="5:8" ht="16.2">
      <c r="E1560" s="154"/>
      <c r="H1560" s="598"/>
    </row>
    <row r="1561" spans="5:8" ht="16.2">
      <c r="H1561" s="598"/>
    </row>
    <row r="1562" spans="5:8" ht="16.2">
      <c r="H1562" s="598"/>
    </row>
    <row r="1563" spans="5:8" ht="16.2">
      <c r="H1563" s="598"/>
    </row>
    <row r="1564" spans="5:8" ht="16.2">
      <c r="H1564" s="598"/>
    </row>
    <row r="1565" spans="5:8" ht="16.2">
      <c r="H1565" s="598"/>
    </row>
    <row r="1566" spans="5:8" ht="16.2">
      <c r="H1566" s="598"/>
    </row>
    <row r="1567" spans="5:8" ht="16.2">
      <c r="H1567" s="598"/>
    </row>
    <row r="1568" spans="5:8" ht="16.2">
      <c r="H1568" s="598"/>
    </row>
    <row r="1569" spans="8:8" ht="16.2">
      <c r="H1569" s="598"/>
    </row>
    <row r="1570" spans="8:8" ht="16.2">
      <c r="H1570" s="598"/>
    </row>
    <row r="1571" spans="8:8" ht="16.2">
      <c r="H1571" s="598"/>
    </row>
    <row r="1572" spans="8:8" ht="16.2">
      <c r="H1572" s="598"/>
    </row>
    <row r="1573" spans="8:8" ht="16.2">
      <c r="H1573" s="598"/>
    </row>
    <row r="1574" spans="8:8" ht="16.2">
      <c r="H1574" s="598"/>
    </row>
    <row r="1576" spans="8:8" ht="16.2">
      <c r="H1576" s="598"/>
    </row>
    <row r="1577" spans="8:8" ht="16.2">
      <c r="H1577" s="598"/>
    </row>
    <row r="1578" spans="8:8" ht="16.2">
      <c r="H1578" s="598"/>
    </row>
    <row r="1579" spans="8:8" ht="16.2">
      <c r="H1579" s="598"/>
    </row>
    <row r="1580" spans="8:8" ht="16.2">
      <c r="H1580" s="598"/>
    </row>
    <row r="1581" spans="8:8" ht="16.2">
      <c r="H1581" s="598"/>
    </row>
    <row r="1582" spans="8:8" ht="16.2">
      <c r="H1582" s="598"/>
    </row>
    <row r="1583" spans="8:8" ht="16.2">
      <c r="H1583" s="598"/>
    </row>
    <row r="1584" spans="8:8" ht="16.2">
      <c r="H1584" s="598"/>
    </row>
    <row r="1585" spans="8:8" ht="16.2">
      <c r="H1585" s="598"/>
    </row>
    <row r="1586" spans="8:8" ht="16.2">
      <c r="H1586" s="598"/>
    </row>
    <row r="1587" spans="8:8" ht="16.2">
      <c r="H1587" s="598"/>
    </row>
    <row r="1588" spans="8:8" ht="16.2">
      <c r="H1588" s="598"/>
    </row>
    <row r="1589" spans="8:8" ht="16.2">
      <c r="H1589" s="598"/>
    </row>
    <row r="1590" spans="8:8" ht="16.2">
      <c r="H1590" s="598"/>
    </row>
    <row r="1591" spans="8:8" ht="16.2">
      <c r="H1591" s="598"/>
    </row>
    <row r="1592" spans="8:8" ht="16.2">
      <c r="H1592" s="598"/>
    </row>
    <row r="1593" spans="8:8" ht="16.2">
      <c r="H1593" s="598"/>
    </row>
    <row r="1594" spans="8:8" ht="16.2">
      <c r="H1594" s="598"/>
    </row>
    <row r="1595" spans="8:8" ht="16.2">
      <c r="H1595" s="598"/>
    </row>
    <row r="1596" spans="8:8" ht="16.2">
      <c r="H1596" s="598"/>
    </row>
    <row r="1597" spans="8:8" ht="16.2">
      <c r="H1597" s="598"/>
    </row>
    <row r="1598" spans="8:8" ht="16.2">
      <c r="H1598" s="598"/>
    </row>
    <row r="1599" spans="8:8" ht="16.2">
      <c r="H1599" s="598"/>
    </row>
    <row r="1600" spans="8:8" ht="16.2">
      <c r="H1600" s="598"/>
    </row>
    <row r="1601" spans="8:8" ht="16.2">
      <c r="H1601" s="598"/>
    </row>
    <row r="1602" spans="8:8" ht="16.2">
      <c r="H1602" s="598"/>
    </row>
    <row r="1603" spans="8:8" ht="16.2">
      <c r="H1603" s="598"/>
    </row>
    <row r="1604" spans="8:8" ht="16.2">
      <c r="H1604" s="598"/>
    </row>
    <row r="1605" spans="8:8" ht="16.2">
      <c r="H1605" s="598"/>
    </row>
    <row r="1606" spans="8:8" ht="16.2">
      <c r="H1606" s="598"/>
    </row>
    <row r="1607" spans="8:8" ht="16.2">
      <c r="H1607" s="598"/>
    </row>
    <row r="1608" spans="8:8" ht="16.2">
      <c r="H1608" s="598"/>
    </row>
    <row r="1609" spans="8:8" ht="16.2">
      <c r="H1609" s="598"/>
    </row>
    <row r="1610" spans="8:8" ht="16.2">
      <c r="H1610" s="598"/>
    </row>
    <row r="1611" spans="8:8" ht="16.2">
      <c r="H1611" s="598"/>
    </row>
    <row r="1612" spans="8:8" ht="16.2">
      <c r="H1612" s="598"/>
    </row>
    <row r="1613" spans="8:8" ht="16.2">
      <c r="H1613" s="598"/>
    </row>
    <row r="1614" spans="8:8" ht="16.2">
      <c r="H1614" s="598"/>
    </row>
    <row r="1615" spans="8:8" ht="16.2">
      <c r="H1615" s="598"/>
    </row>
    <row r="1616" spans="8:8" ht="16.2">
      <c r="H1616" s="598"/>
    </row>
    <row r="1617" spans="8:8" ht="16.2">
      <c r="H1617" s="598"/>
    </row>
    <row r="1618" spans="8:8" ht="16.2">
      <c r="H1618" s="598"/>
    </row>
    <row r="1619" spans="8:8" ht="16.2">
      <c r="H1619" s="598"/>
    </row>
    <row r="1620" spans="8:8" ht="16.2">
      <c r="H1620" s="598"/>
    </row>
    <row r="1621" spans="8:8" ht="16.2">
      <c r="H1621" s="598"/>
    </row>
    <row r="1622" spans="8:8" ht="16.2">
      <c r="H1622" s="598"/>
    </row>
    <row r="1623" spans="8:8" ht="16.2">
      <c r="H1623" s="598"/>
    </row>
    <row r="1624" spans="8:8" ht="16.2">
      <c r="H1624" s="598"/>
    </row>
    <row r="1625" spans="8:8" ht="16.2">
      <c r="H1625" s="598"/>
    </row>
    <row r="1626" spans="8:8" ht="16.2">
      <c r="H1626" s="598"/>
    </row>
    <row r="1627" spans="8:8" ht="16.2">
      <c r="H1627" s="598"/>
    </row>
    <row r="1628" spans="8:8" ht="16.2">
      <c r="H1628" s="598"/>
    </row>
    <row r="1629" spans="8:8" ht="16.2">
      <c r="H1629" s="598"/>
    </row>
    <row r="1630" spans="8:8" ht="16.2">
      <c r="H1630" s="598"/>
    </row>
    <row r="1631" spans="8:8" ht="16.2">
      <c r="H1631" s="598"/>
    </row>
    <row r="1632" spans="8:8" ht="16.2">
      <c r="H1632" s="598"/>
    </row>
    <row r="1633" spans="8:8" ht="16.2">
      <c r="H1633" s="598"/>
    </row>
    <row r="1634" spans="8:8" ht="16.2">
      <c r="H1634" s="598"/>
    </row>
    <row r="1635" spans="8:8" ht="16.2">
      <c r="H1635" s="598"/>
    </row>
    <row r="1636" spans="8:8" ht="16.2">
      <c r="H1636" s="598"/>
    </row>
    <row r="1637" spans="8:8" ht="16.2">
      <c r="H1637" s="598"/>
    </row>
    <row r="1638" spans="8:8" ht="16.2">
      <c r="H1638" s="598"/>
    </row>
    <row r="1639" spans="8:8" ht="16.2">
      <c r="H1639" s="598"/>
    </row>
    <row r="1640" spans="8:8" ht="16.2">
      <c r="H1640" s="598"/>
    </row>
    <row r="1641" spans="8:8" ht="16.2">
      <c r="H1641" s="598"/>
    </row>
    <row r="1642" spans="8:8" ht="16.2">
      <c r="H1642" s="598"/>
    </row>
    <row r="1643" spans="8:8" ht="16.2">
      <c r="H1643" s="598"/>
    </row>
    <row r="1644" spans="8:8" ht="16.2">
      <c r="H1644" s="598"/>
    </row>
    <row r="1645" spans="8:8" ht="16.2">
      <c r="H1645" s="598"/>
    </row>
    <row r="1646" spans="8:8" ht="16.2">
      <c r="H1646" s="598"/>
    </row>
    <row r="1647" spans="8:8" ht="16.2">
      <c r="H1647" s="598"/>
    </row>
    <row r="1648" spans="8:8" ht="16.2">
      <c r="H1648" s="598"/>
    </row>
    <row r="1649" spans="8:8" ht="16.2">
      <c r="H1649" s="598"/>
    </row>
    <row r="1650" spans="8:8" ht="16.2">
      <c r="H1650" s="598"/>
    </row>
    <row r="1651" spans="8:8" ht="16.2">
      <c r="H1651" s="598"/>
    </row>
    <row r="1652" spans="8:8" ht="16.2">
      <c r="H1652" s="598"/>
    </row>
    <row r="1653" spans="8:8" ht="16.2">
      <c r="H1653" s="598"/>
    </row>
    <row r="1654" spans="8:8" ht="16.2">
      <c r="H1654" s="598"/>
    </row>
    <row r="1655" spans="8:8" ht="16.2">
      <c r="H1655" s="598"/>
    </row>
    <row r="1656" spans="8:8" ht="16.2">
      <c r="H1656" s="598"/>
    </row>
    <row r="1657" spans="8:8" ht="16.2">
      <c r="H1657" s="598"/>
    </row>
    <row r="1658" spans="8:8" ht="16.2">
      <c r="H1658" s="598"/>
    </row>
    <row r="1659" spans="8:8" ht="16.2">
      <c r="H1659" s="598"/>
    </row>
    <row r="1660" spans="8:8" ht="16.2">
      <c r="H1660" s="598"/>
    </row>
    <row r="1661" spans="8:8" ht="16.2">
      <c r="H1661" s="598"/>
    </row>
    <row r="1662" spans="8:8" ht="16.2">
      <c r="H1662" s="598"/>
    </row>
    <row r="1663" spans="8:8" ht="16.2">
      <c r="H1663" s="598"/>
    </row>
    <row r="1664" spans="8:8" ht="16.2">
      <c r="H1664" s="598"/>
    </row>
    <row r="1665" spans="5:8" ht="16.2">
      <c r="E1665" s="154"/>
      <c r="H1665" s="598"/>
    </row>
    <row r="1666" spans="5:8" ht="16.2">
      <c r="H1666" s="598"/>
    </row>
    <row r="1667" spans="5:8" ht="16.2">
      <c r="H1667" s="598"/>
    </row>
    <row r="1668" spans="5:8" ht="16.2">
      <c r="H1668" s="598"/>
    </row>
    <row r="1669" spans="5:8" ht="16.2">
      <c r="H1669" s="598"/>
    </row>
    <row r="1670" spans="5:8" ht="16.2">
      <c r="H1670" s="598"/>
    </row>
    <row r="1671" spans="5:8" ht="16.2">
      <c r="H1671" s="598"/>
    </row>
    <row r="1672" spans="5:8" ht="16.2">
      <c r="H1672" s="598"/>
    </row>
    <row r="1673" spans="5:8" ht="16.2">
      <c r="H1673" s="598"/>
    </row>
    <row r="1674" spans="5:8" ht="16.2">
      <c r="H1674" s="598"/>
    </row>
    <row r="1675" spans="5:8" ht="16.2">
      <c r="H1675" s="598"/>
    </row>
    <row r="1676" spans="5:8" ht="16.2">
      <c r="H1676" s="598"/>
    </row>
    <row r="1677" spans="5:8" ht="16.2">
      <c r="H1677" s="598"/>
    </row>
    <row r="1678" spans="5:8" ht="16.2">
      <c r="H1678" s="598"/>
    </row>
    <row r="1679" spans="5:8" ht="16.2">
      <c r="H1679" s="598"/>
    </row>
    <row r="1680" spans="5:8" ht="16.2">
      <c r="H1680" s="598"/>
    </row>
    <row r="1681" spans="8:8" ht="16.2">
      <c r="H1681" s="598"/>
    </row>
    <row r="1682" spans="8:8" ht="16.2">
      <c r="H1682" s="598"/>
    </row>
    <row r="1683" spans="8:8" ht="16.2">
      <c r="H1683" s="598"/>
    </row>
    <row r="1684" spans="8:8" ht="16.2">
      <c r="H1684" s="598"/>
    </row>
    <row r="1685" spans="8:8" ht="16.2">
      <c r="H1685" s="598"/>
    </row>
    <row r="1686" spans="8:8" ht="16.2">
      <c r="H1686" s="598"/>
    </row>
    <row r="1687" spans="8:8" ht="16.2">
      <c r="H1687" s="598"/>
    </row>
    <row r="1688" spans="8:8" ht="16.2">
      <c r="H1688" s="598"/>
    </row>
    <row r="1689" spans="8:8" ht="16.2">
      <c r="H1689" s="598"/>
    </row>
    <row r="1690" spans="8:8" ht="16.2">
      <c r="H1690" s="598"/>
    </row>
    <row r="1691" spans="8:8" ht="16.2">
      <c r="H1691" s="598"/>
    </row>
    <row r="1692" spans="8:8" ht="16.2">
      <c r="H1692" s="598"/>
    </row>
    <row r="1693" spans="8:8" ht="16.2">
      <c r="H1693" s="598"/>
    </row>
    <row r="1694" spans="8:8" ht="16.2">
      <c r="H1694" s="598"/>
    </row>
    <row r="1695" spans="8:8" ht="16.2">
      <c r="H1695" s="598"/>
    </row>
    <row r="1696" spans="8:8" ht="16.2">
      <c r="H1696" s="598"/>
    </row>
    <row r="1697" spans="8:8" ht="16.2">
      <c r="H1697" s="598"/>
    </row>
    <row r="1698" spans="8:8" ht="16.2">
      <c r="H1698" s="598"/>
    </row>
    <row r="1699" spans="8:8" ht="16.2">
      <c r="H1699" s="598"/>
    </row>
    <row r="1700" spans="8:8" ht="16.2">
      <c r="H1700" s="598"/>
    </row>
    <row r="1701" spans="8:8" ht="16.2">
      <c r="H1701" s="598"/>
    </row>
    <row r="1702" spans="8:8" ht="16.2">
      <c r="H1702" s="598"/>
    </row>
    <row r="1703" spans="8:8" ht="16.2">
      <c r="H1703" s="598"/>
    </row>
    <row r="1704" spans="8:8" ht="16.2">
      <c r="H1704" s="598"/>
    </row>
    <row r="1705" spans="8:8" ht="16.2">
      <c r="H1705" s="598"/>
    </row>
    <row r="1706" spans="8:8" ht="16.2">
      <c r="H1706" s="598"/>
    </row>
    <row r="1707" spans="8:8" ht="16.2">
      <c r="H1707" s="598"/>
    </row>
    <row r="1708" spans="8:8" ht="16.2">
      <c r="H1708" s="598"/>
    </row>
    <row r="1709" spans="8:8" ht="16.2">
      <c r="H1709" s="598"/>
    </row>
    <row r="1710" spans="8:8" ht="16.2">
      <c r="H1710" s="598"/>
    </row>
    <row r="1711" spans="8:8" ht="16.2">
      <c r="H1711" s="598"/>
    </row>
    <row r="1712" spans="8:8" ht="16.2">
      <c r="H1712" s="598"/>
    </row>
    <row r="1713" spans="8:8" ht="16.2">
      <c r="H1713" s="598"/>
    </row>
    <row r="1714" spans="8:8" ht="16.2">
      <c r="H1714" s="598"/>
    </row>
    <row r="1715" spans="8:8" ht="16.2">
      <c r="H1715" s="598"/>
    </row>
    <row r="1716" spans="8:8" ht="16.2">
      <c r="H1716" s="598"/>
    </row>
    <row r="1717" spans="8:8" ht="16.2">
      <c r="H1717" s="598"/>
    </row>
    <row r="1718" spans="8:8" ht="16.2">
      <c r="H1718" s="598"/>
    </row>
    <row r="1719" spans="8:8" ht="16.2">
      <c r="H1719" s="598"/>
    </row>
    <row r="1720" spans="8:8" ht="16.2">
      <c r="H1720" s="598"/>
    </row>
    <row r="1721" spans="8:8" ht="16.2">
      <c r="H1721" s="598"/>
    </row>
    <row r="1722" spans="8:8" ht="16.2">
      <c r="H1722" s="598"/>
    </row>
    <row r="1723" spans="8:8" ht="16.2">
      <c r="H1723" s="598"/>
    </row>
    <row r="1724" spans="8:8" ht="16.2">
      <c r="H1724" s="598"/>
    </row>
    <row r="1725" spans="8:8" ht="16.2">
      <c r="H1725" s="598"/>
    </row>
    <row r="1726" spans="8:8" ht="16.2">
      <c r="H1726" s="598"/>
    </row>
    <row r="1727" spans="8:8" ht="16.2">
      <c r="H1727" s="598"/>
    </row>
    <row r="1728" spans="8:8" ht="16.2">
      <c r="H1728" s="598"/>
    </row>
    <row r="1729" spans="8:8" ht="16.2">
      <c r="H1729" s="598"/>
    </row>
    <row r="1730" spans="8:8" ht="16.2">
      <c r="H1730" s="598"/>
    </row>
    <row r="1731" spans="8:8" ht="16.2">
      <c r="H1731" s="598"/>
    </row>
    <row r="1732" spans="8:8" ht="16.2">
      <c r="H1732" s="598"/>
    </row>
    <row r="1733" spans="8:8" ht="16.2">
      <c r="H1733" s="598"/>
    </row>
    <row r="1734" spans="8:8" ht="16.2">
      <c r="H1734" s="598"/>
    </row>
    <row r="1735" spans="8:8" ht="16.2">
      <c r="H1735" s="598"/>
    </row>
    <row r="1736" spans="8:8" ht="16.2">
      <c r="H1736" s="598"/>
    </row>
    <row r="1737" spans="8:8" ht="16.2">
      <c r="H1737" s="598"/>
    </row>
    <row r="1738" spans="8:8" ht="16.2">
      <c r="H1738" s="598"/>
    </row>
    <row r="1739" spans="8:8" ht="16.2">
      <c r="H1739" s="598"/>
    </row>
    <row r="1740" spans="8:8" ht="16.2">
      <c r="H1740" s="598"/>
    </row>
    <row r="1741" spans="8:8" ht="16.2">
      <c r="H1741" s="598"/>
    </row>
    <row r="1742" spans="8:8" ht="16.2">
      <c r="H1742" s="598"/>
    </row>
    <row r="1743" spans="8:8" ht="16.2">
      <c r="H1743" s="598"/>
    </row>
    <row r="1744" spans="8:8" ht="16.2">
      <c r="H1744" s="598"/>
    </row>
    <row r="1745" spans="8:8" ht="16.2">
      <c r="H1745" s="598"/>
    </row>
    <row r="1746" spans="8:8" ht="16.2">
      <c r="H1746" s="598"/>
    </row>
    <row r="1747" spans="8:8" ht="16.2">
      <c r="H1747" s="598"/>
    </row>
    <row r="1748" spans="8:8" ht="16.2">
      <c r="H1748" s="598"/>
    </row>
    <row r="1749" spans="8:8" ht="16.2">
      <c r="H1749" s="598"/>
    </row>
    <row r="1750" spans="8:8" ht="16.2">
      <c r="H1750" s="598"/>
    </row>
    <row r="1751" spans="8:8" ht="16.2">
      <c r="H1751" s="598"/>
    </row>
    <row r="1752" spans="8:8" ht="16.2">
      <c r="H1752" s="598"/>
    </row>
    <row r="1753" spans="8:8" ht="16.2">
      <c r="H1753" s="598"/>
    </row>
    <row r="1754" spans="8:8" ht="16.2">
      <c r="H1754" s="598"/>
    </row>
    <row r="1755" spans="8:8" ht="16.2">
      <c r="H1755" s="598"/>
    </row>
    <row r="1756" spans="8:8" ht="16.2">
      <c r="H1756" s="598"/>
    </row>
    <row r="1757" spans="8:8" ht="16.2">
      <c r="H1757" s="598"/>
    </row>
    <row r="1758" spans="8:8" ht="16.2">
      <c r="H1758" s="598"/>
    </row>
    <row r="1759" spans="8:8" ht="16.2">
      <c r="H1759" s="598"/>
    </row>
    <row r="1760" spans="8:8" ht="16.2">
      <c r="H1760" s="598"/>
    </row>
    <row r="1761" spans="8:8" ht="16.2">
      <c r="H1761" s="598"/>
    </row>
    <row r="1762" spans="8:8" ht="16.2">
      <c r="H1762" s="598"/>
    </row>
    <row r="1763" spans="8:8" ht="16.2">
      <c r="H1763" s="598"/>
    </row>
    <row r="1764" spans="8:8" ht="16.2">
      <c r="H1764" s="598"/>
    </row>
    <row r="1765" spans="8:8" ht="16.2">
      <c r="H1765" s="598"/>
    </row>
    <row r="1766" spans="8:8" ht="16.2">
      <c r="H1766" s="598"/>
    </row>
    <row r="1767" spans="8:8" ht="16.2">
      <c r="H1767" s="598"/>
    </row>
    <row r="1768" spans="8:8" ht="16.2">
      <c r="H1768" s="598"/>
    </row>
    <row r="1769" spans="8:8" ht="16.2">
      <c r="H1769" s="598"/>
    </row>
    <row r="1770" spans="8:8" ht="16.2">
      <c r="H1770" s="598"/>
    </row>
    <row r="1771" spans="8:8" ht="16.2">
      <c r="H1771" s="598"/>
    </row>
    <row r="1772" spans="8:8" ht="16.2">
      <c r="H1772" s="598"/>
    </row>
    <row r="1773" spans="8:8" ht="16.2">
      <c r="H1773" s="598"/>
    </row>
    <row r="1774" spans="8:8" ht="16.2">
      <c r="H1774" s="598"/>
    </row>
    <row r="1775" spans="8:8" ht="16.2">
      <c r="H1775" s="598"/>
    </row>
    <row r="1776" spans="8:8" ht="16.2">
      <c r="H1776" s="598"/>
    </row>
    <row r="1777" spans="5:8" ht="16.2">
      <c r="H1777" s="598"/>
    </row>
    <row r="1778" spans="5:8" ht="16.2">
      <c r="H1778" s="598"/>
    </row>
    <row r="1779" spans="5:8" ht="16.2">
      <c r="H1779" s="598"/>
    </row>
    <row r="1780" spans="5:8" ht="16.2">
      <c r="H1780" s="598"/>
    </row>
    <row r="1781" spans="5:8" ht="16.2">
      <c r="H1781" s="598"/>
    </row>
    <row r="1782" spans="5:8" ht="16.2">
      <c r="H1782" s="598"/>
    </row>
    <row r="1783" spans="5:8" ht="16.2">
      <c r="H1783" s="598"/>
    </row>
    <row r="1784" spans="5:8" ht="16.2">
      <c r="H1784" s="598"/>
    </row>
    <row r="1785" spans="5:8" ht="16.2">
      <c r="H1785" s="598"/>
    </row>
    <row r="1786" spans="5:8" ht="16.2">
      <c r="H1786" s="598"/>
    </row>
    <row r="1787" spans="5:8" ht="16.2">
      <c r="E1787" s="154"/>
      <c r="H1787" s="598"/>
    </row>
    <row r="1788" spans="5:8" ht="16.2">
      <c r="H1788" s="598"/>
    </row>
    <row r="1789" spans="5:8" ht="16.2">
      <c r="H1789" s="598"/>
    </row>
    <row r="1790" spans="5:8" ht="16.2">
      <c r="H1790" s="598"/>
    </row>
    <row r="1791" spans="5:8" ht="16.2">
      <c r="H1791" s="598"/>
    </row>
    <row r="1792" spans="5:8" ht="16.2">
      <c r="H1792" s="598"/>
    </row>
    <row r="1793" spans="8:8" ht="16.2">
      <c r="H1793" s="598"/>
    </row>
    <row r="1794" spans="8:8" ht="16.2">
      <c r="H1794" s="598"/>
    </row>
    <row r="1795" spans="8:8" ht="16.2">
      <c r="H1795" s="598"/>
    </row>
    <row r="1796" spans="8:8" ht="16.2">
      <c r="H1796" s="598"/>
    </row>
    <row r="1797" spans="8:8" ht="16.2">
      <c r="H1797" s="598"/>
    </row>
    <row r="1798" spans="8:8" ht="16.2">
      <c r="H1798" s="598"/>
    </row>
    <row r="1799" spans="8:8" ht="16.2">
      <c r="H1799" s="598"/>
    </row>
    <row r="1800" spans="8:8" ht="16.2">
      <c r="H1800" s="598"/>
    </row>
    <row r="1801" spans="8:8" ht="16.2">
      <c r="H1801" s="598"/>
    </row>
    <row r="1802" spans="8:8" ht="16.2">
      <c r="H1802" s="598"/>
    </row>
    <row r="1803" spans="8:8" ht="16.2">
      <c r="H1803" s="598"/>
    </row>
    <row r="1804" spans="8:8" ht="16.2">
      <c r="H1804" s="598"/>
    </row>
    <row r="1805" spans="8:8" ht="16.2">
      <c r="H1805" s="598"/>
    </row>
    <row r="1806" spans="8:8" ht="16.2">
      <c r="H1806" s="598"/>
    </row>
    <row r="1807" spans="8:8" ht="16.2">
      <c r="H1807" s="598"/>
    </row>
    <row r="1808" spans="8:8" ht="16.2">
      <c r="H1808" s="598"/>
    </row>
    <row r="1809" spans="8:8" ht="16.2">
      <c r="H1809" s="598"/>
    </row>
    <row r="1810" spans="8:8" ht="16.2">
      <c r="H1810" s="598"/>
    </row>
    <row r="1811" spans="8:8" ht="16.2">
      <c r="H1811" s="598"/>
    </row>
    <row r="1812" spans="8:8" ht="16.2">
      <c r="H1812" s="598"/>
    </row>
    <row r="1813" spans="8:8" ht="16.2">
      <c r="H1813" s="598"/>
    </row>
    <row r="1814" spans="8:8" ht="16.2">
      <c r="H1814" s="598"/>
    </row>
    <row r="1815" spans="8:8" ht="16.2">
      <c r="H1815" s="598"/>
    </row>
    <row r="1816" spans="8:8" ht="16.2">
      <c r="H1816" s="598"/>
    </row>
    <row r="1817" spans="8:8" ht="16.2">
      <c r="H1817" s="598"/>
    </row>
    <row r="1818" spans="8:8" ht="16.2">
      <c r="H1818" s="598"/>
    </row>
    <row r="1819" spans="8:8" ht="16.2">
      <c r="H1819" s="598"/>
    </row>
    <row r="1820" spans="8:8" ht="16.2">
      <c r="H1820" s="598"/>
    </row>
    <row r="1821" spans="8:8" ht="16.2">
      <c r="H1821" s="598"/>
    </row>
    <row r="1822" spans="8:8" ht="16.2">
      <c r="H1822" s="598"/>
    </row>
    <row r="1823" spans="8:8" ht="16.2">
      <c r="H1823" s="598"/>
    </row>
    <row r="1824" spans="8:8" ht="16.2">
      <c r="H1824" s="598"/>
    </row>
    <row r="1825" spans="8:8" ht="16.2">
      <c r="H1825" s="598"/>
    </row>
    <row r="1826" spans="8:8" ht="16.2">
      <c r="H1826" s="598"/>
    </row>
    <row r="1827" spans="8:8" ht="16.2">
      <c r="H1827" s="598"/>
    </row>
    <row r="1828" spans="8:8" ht="16.2">
      <c r="H1828" s="598"/>
    </row>
    <row r="1829" spans="8:8" ht="16.2">
      <c r="H1829" s="598"/>
    </row>
    <row r="1830" spans="8:8" ht="16.2">
      <c r="H1830" s="598"/>
    </row>
    <row r="1831" spans="8:8" ht="16.2">
      <c r="H1831" s="598"/>
    </row>
    <row r="1832" spans="8:8" ht="16.2">
      <c r="H1832" s="598"/>
    </row>
    <row r="1833" spans="8:8" ht="16.2">
      <c r="H1833" s="598"/>
    </row>
    <row r="1834" spans="8:8" ht="16.2">
      <c r="H1834" s="598"/>
    </row>
    <row r="1835" spans="8:8" ht="16.2">
      <c r="H1835" s="598"/>
    </row>
    <row r="1836" spans="8:8" ht="16.2">
      <c r="H1836" s="598"/>
    </row>
    <row r="1837" spans="8:8" ht="16.2">
      <c r="H1837" s="598"/>
    </row>
    <row r="1838" spans="8:8" ht="16.2">
      <c r="H1838" s="598"/>
    </row>
    <row r="1839" spans="8:8" ht="16.2">
      <c r="H1839" s="598"/>
    </row>
    <row r="1840" spans="8:8" ht="16.2">
      <c r="H1840" s="598"/>
    </row>
    <row r="1841" spans="8:8" ht="16.2">
      <c r="H1841" s="598"/>
    </row>
    <row r="1842" spans="8:8" ht="16.2">
      <c r="H1842" s="598"/>
    </row>
    <row r="1843" spans="8:8" ht="16.2">
      <c r="H1843" s="598"/>
    </row>
    <row r="1844" spans="8:8" ht="16.2">
      <c r="H1844" s="598"/>
    </row>
    <row r="1845" spans="8:8" ht="16.2">
      <c r="H1845" s="598"/>
    </row>
    <row r="1846" spans="8:8" ht="16.2">
      <c r="H1846" s="598"/>
    </row>
    <row r="1847" spans="8:8" ht="16.2">
      <c r="H1847" s="598"/>
    </row>
    <row r="1848" spans="8:8" ht="16.2">
      <c r="H1848" s="598"/>
    </row>
    <row r="1849" spans="8:8" ht="16.2">
      <c r="H1849" s="598"/>
    </row>
    <row r="1850" spans="8:8" ht="16.2">
      <c r="H1850" s="598"/>
    </row>
    <row r="1851" spans="8:8" ht="16.2">
      <c r="H1851" s="598"/>
    </row>
    <row r="1852" spans="8:8" ht="16.2">
      <c r="H1852" s="598"/>
    </row>
    <row r="1853" spans="8:8" ht="16.2">
      <c r="H1853" s="598"/>
    </row>
    <row r="1854" spans="8:8" ht="16.2">
      <c r="H1854" s="598"/>
    </row>
    <row r="1855" spans="8:8" ht="16.2">
      <c r="H1855" s="598"/>
    </row>
    <row r="1856" spans="8:8" ht="16.2">
      <c r="H1856" s="598"/>
    </row>
    <row r="1857" spans="8:8" ht="16.2">
      <c r="H1857" s="598"/>
    </row>
    <row r="1858" spans="8:8" ht="16.2">
      <c r="H1858" s="598"/>
    </row>
    <row r="1859" spans="8:8" ht="16.2">
      <c r="H1859" s="598"/>
    </row>
    <row r="1860" spans="8:8" ht="16.2">
      <c r="H1860" s="598"/>
    </row>
    <row r="1861" spans="8:8" ht="16.2">
      <c r="H1861" s="598"/>
    </row>
    <row r="1862" spans="8:8" ht="16.2">
      <c r="H1862" s="598"/>
    </row>
    <row r="1863" spans="8:8" ht="16.2">
      <c r="H1863" s="598"/>
    </row>
    <row r="1864" spans="8:8" ht="16.2">
      <c r="H1864" s="598"/>
    </row>
    <row r="1865" spans="8:8" ht="16.2">
      <c r="H1865" s="598"/>
    </row>
    <row r="1866" spans="8:8" ht="16.2">
      <c r="H1866" s="598"/>
    </row>
    <row r="1867" spans="8:8" ht="16.2">
      <c r="H1867" s="598"/>
    </row>
    <row r="1868" spans="8:8" ht="16.2">
      <c r="H1868" s="598"/>
    </row>
    <row r="1869" spans="8:8" ht="16.2">
      <c r="H1869" s="598"/>
    </row>
    <row r="1870" spans="8:8" ht="16.2">
      <c r="H1870" s="598"/>
    </row>
    <row r="1871" spans="8:8" ht="16.2">
      <c r="H1871" s="598"/>
    </row>
    <row r="1872" spans="8:8" ht="16.2">
      <c r="H1872" s="598"/>
    </row>
    <row r="1873" spans="8:8" ht="16.2">
      <c r="H1873" s="598"/>
    </row>
    <row r="1874" spans="8:8" ht="16.2">
      <c r="H1874" s="598"/>
    </row>
    <row r="1875" spans="8:8" ht="16.2">
      <c r="H1875" s="598"/>
    </row>
    <row r="1876" spans="8:8" ht="16.2">
      <c r="H1876" s="598"/>
    </row>
    <row r="1877" spans="8:8" ht="16.2">
      <c r="H1877" s="598"/>
    </row>
    <row r="1878" spans="8:8" ht="16.2">
      <c r="H1878" s="598"/>
    </row>
    <row r="1879" spans="8:8" ht="16.2">
      <c r="H1879" s="598"/>
    </row>
    <row r="1880" spans="8:8" ht="16.2">
      <c r="H1880" s="598"/>
    </row>
    <row r="1881" spans="8:8" ht="16.2">
      <c r="H1881" s="598"/>
    </row>
    <row r="1882" spans="8:8" ht="16.2">
      <c r="H1882" s="598"/>
    </row>
    <row r="1883" spans="8:8" ht="16.2">
      <c r="H1883" s="598"/>
    </row>
    <row r="1884" spans="8:8" ht="16.2">
      <c r="H1884" s="598"/>
    </row>
    <row r="1885" spans="8:8" ht="16.2">
      <c r="H1885" s="598"/>
    </row>
    <row r="1886" spans="8:8" ht="16.2">
      <c r="H1886" s="598"/>
    </row>
    <row r="1887" spans="8:8" ht="16.2">
      <c r="H1887" s="598"/>
    </row>
    <row r="1888" spans="8:8" ht="16.2">
      <c r="H1888" s="598"/>
    </row>
    <row r="1889" spans="8:8" ht="16.2">
      <c r="H1889" s="598"/>
    </row>
    <row r="1890" spans="8:8" ht="16.2">
      <c r="H1890" s="598"/>
    </row>
    <row r="1891" spans="8:8" ht="16.2">
      <c r="H1891" s="598"/>
    </row>
    <row r="1892" spans="8:8" ht="16.2">
      <c r="H1892" s="598"/>
    </row>
    <row r="1893" spans="8:8" ht="16.2">
      <c r="H1893" s="598"/>
    </row>
    <row r="1894" spans="8:8" ht="16.2">
      <c r="H1894" s="598"/>
    </row>
    <row r="1895" spans="8:8" ht="16.2">
      <c r="H1895" s="598"/>
    </row>
    <row r="1896" spans="8:8" ht="16.2">
      <c r="H1896" s="598"/>
    </row>
    <row r="1897" spans="8:8" ht="16.2">
      <c r="H1897" s="598"/>
    </row>
    <row r="1898" spans="8:8" ht="16.2">
      <c r="H1898" s="598"/>
    </row>
    <row r="1899" spans="8:8" ht="16.2">
      <c r="H1899" s="598"/>
    </row>
    <row r="1900" spans="8:8" ht="16.2">
      <c r="H1900" s="598"/>
    </row>
    <row r="1901" spans="8:8" ht="16.2">
      <c r="H1901" s="598"/>
    </row>
    <row r="1902" spans="8:8" ht="16.2">
      <c r="H1902" s="598"/>
    </row>
    <row r="1903" spans="8:8" ht="16.2">
      <c r="H1903" s="598"/>
    </row>
    <row r="1904" spans="8:8" ht="16.2">
      <c r="H1904" s="598"/>
    </row>
    <row r="1905" spans="8:8" ht="16.2">
      <c r="H1905" s="598"/>
    </row>
    <row r="1906" spans="8:8" ht="16.2">
      <c r="H1906" s="598"/>
    </row>
    <row r="1907" spans="8:8" ht="16.2">
      <c r="H1907" s="598"/>
    </row>
    <row r="1908" spans="8:8" ht="16.2">
      <c r="H1908" s="598"/>
    </row>
    <row r="1909" spans="8:8" ht="16.2">
      <c r="H1909" s="598"/>
    </row>
    <row r="1910" spans="8:8" ht="16.2">
      <c r="H1910" s="598"/>
    </row>
    <row r="1911" spans="8:8" ht="16.2">
      <c r="H1911" s="598"/>
    </row>
    <row r="1912" spans="8:8" ht="16.2">
      <c r="H1912" s="598"/>
    </row>
    <row r="1913" spans="8:8" ht="16.2">
      <c r="H1913" s="598"/>
    </row>
    <row r="1914" spans="8:8" ht="16.2">
      <c r="H1914" s="598"/>
    </row>
    <row r="1915" spans="8:8" ht="16.2">
      <c r="H1915" s="598"/>
    </row>
    <row r="1916" spans="8:8" ht="16.2">
      <c r="H1916" s="598"/>
    </row>
    <row r="1917" spans="8:8" ht="16.2">
      <c r="H1917" s="598"/>
    </row>
    <row r="1918" spans="8:8" ht="16.2">
      <c r="H1918" s="598"/>
    </row>
    <row r="1919" spans="8:8" ht="16.2">
      <c r="H1919" s="598"/>
    </row>
    <row r="1920" spans="8:8" ht="16.2">
      <c r="H1920" s="598"/>
    </row>
    <row r="1921" spans="8:8" ht="16.2">
      <c r="H1921" s="598"/>
    </row>
    <row r="1922" spans="8:8" ht="16.2">
      <c r="H1922" s="598"/>
    </row>
    <row r="1923" spans="8:8" ht="16.2">
      <c r="H1923" s="598"/>
    </row>
    <row r="1924" spans="8:8" ht="16.2">
      <c r="H1924" s="598"/>
    </row>
    <row r="1925" spans="8:8" ht="16.2">
      <c r="H1925" s="598"/>
    </row>
    <row r="1926" spans="8:8" ht="16.2">
      <c r="H1926" s="598"/>
    </row>
    <row r="1927" spans="8:8" ht="16.2">
      <c r="H1927" s="598"/>
    </row>
    <row r="1928" spans="8:8" ht="16.2">
      <c r="H1928" s="598"/>
    </row>
    <row r="1929" spans="8:8" ht="16.2">
      <c r="H1929" s="598"/>
    </row>
    <row r="1930" spans="8:8" ht="16.2">
      <c r="H1930" s="598"/>
    </row>
    <row r="1931" spans="8:8" ht="16.2">
      <c r="H1931" s="598"/>
    </row>
    <row r="1932" spans="8:8" ht="16.2">
      <c r="H1932" s="598"/>
    </row>
    <row r="1933" spans="8:8" ht="16.2">
      <c r="H1933" s="598"/>
    </row>
    <row r="1934" spans="8:8" ht="16.2">
      <c r="H1934" s="598"/>
    </row>
    <row r="1935" spans="8:8" ht="16.2">
      <c r="H1935" s="598"/>
    </row>
    <row r="1936" spans="8:8" ht="16.2">
      <c r="H1936" s="598"/>
    </row>
    <row r="1937" spans="8:8" ht="16.2">
      <c r="H1937" s="598"/>
    </row>
    <row r="1938" spans="8:8" ht="16.2">
      <c r="H1938" s="598"/>
    </row>
    <row r="1939" spans="8:8" ht="16.2">
      <c r="H1939" s="598"/>
    </row>
    <row r="1940" spans="8:8" ht="16.2">
      <c r="H1940" s="598"/>
    </row>
    <row r="1941" spans="8:8" ht="16.2">
      <c r="H1941" s="598"/>
    </row>
    <row r="1942" spans="8:8" ht="16.2">
      <c r="H1942" s="598"/>
    </row>
    <row r="1943" spans="8:8" ht="16.2">
      <c r="H1943" s="598"/>
    </row>
    <row r="1944" spans="8:8" ht="16.2">
      <c r="H1944" s="598"/>
    </row>
    <row r="1945" spans="8:8" ht="16.2">
      <c r="H1945" s="598"/>
    </row>
    <row r="1946" spans="8:8" ht="16.2">
      <c r="H1946" s="598"/>
    </row>
    <row r="1947" spans="8:8" ht="16.2">
      <c r="H1947" s="598"/>
    </row>
    <row r="1948" spans="8:8" ht="16.2">
      <c r="H1948" s="598"/>
    </row>
    <row r="1949" spans="8:8" ht="16.2">
      <c r="H1949" s="598"/>
    </row>
    <row r="1950" spans="8:8" ht="16.2">
      <c r="H1950" s="598"/>
    </row>
    <row r="1951" spans="8:8" ht="16.2">
      <c r="H1951" s="598"/>
    </row>
    <row r="1952" spans="8:8" ht="16.2">
      <c r="H1952" s="598"/>
    </row>
    <row r="1953" spans="1:12" ht="16.2">
      <c r="H1953" s="598"/>
    </row>
    <row r="1954" spans="1:12" ht="16.2">
      <c r="H1954" s="598"/>
    </row>
    <row r="1955" spans="1:12" ht="16.2">
      <c r="H1955" s="598"/>
    </row>
    <row r="1956" spans="1:12" ht="16.2">
      <c r="H1956" s="598"/>
    </row>
    <row r="1957" spans="1:12" ht="16.2">
      <c r="H1957" s="598"/>
    </row>
    <row r="1958" spans="1:12" ht="16.2">
      <c r="H1958" s="598"/>
    </row>
    <row r="1959" spans="1:12" ht="16.2">
      <c r="H1959" s="598"/>
    </row>
    <row r="1960" spans="1:12" ht="16.2">
      <c r="H1960" s="598"/>
    </row>
    <row r="1961" spans="1:12" ht="16.2">
      <c r="H1961" s="598"/>
    </row>
    <row r="1962" spans="1:12" ht="16.2">
      <c r="A1962" s="596"/>
      <c r="B1962" s="596"/>
      <c r="C1962" s="596"/>
      <c r="D1962" s="596"/>
      <c r="E1962" s="596"/>
      <c r="F1962" s="596"/>
      <c r="H1962" s="597"/>
      <c r="I1962" s="596"/>
      <c r="J1962" s="596"/>
      <c r="K1962" s="596"/>
      <c r="L1962" s="596"/>
    </row>
    <row r="1963" spans="1:12" ht="16.2">
      <c r="H1963" s="598"/>
    </row>
    <row r="1964" spans="1:12" ht="16.2">
      <c r="H1964" s="598"/>
    </row>
    <row r="1965" spans="1:12" ht="16.2">
      <c r="H1965" s="598"/>
    </row>
    <row r="1966" spans="1:12" ht="16.2">
      <c r="H1966" s="598"/>
    </row>
    <row r="1967" spans="1:12" ht="16.2">
      <c r="H1967" s="598"/>
    </row>
    <row r="1968" spans="1:12" ht="16.2">
      <c r="H1968" s="598"/>
    </row>
    <row r="1969" spans="8:8" ht="16.2">
      <c r="H1969" s="598"/>
    </row>
    <row r="1970" spans="8:8" ht="16.2">
      <c r="H1970" s="598"/>
    </row>
    <row r="1971" spans="8:8" ht="16.2">
      <c r="H1971" s="598"/>
    </row>
    <row r="1972" spans="8:8" ht="16.2">
      <c r="H1972" s="598"/>
    </row>
    <row r="1973" spans="8:8" ht="16.2">
      <c r="H1973" s="598"/>
    </row>
    <row r="1974" spans="8:8" ht="16.2">
      <c r="H1974" s="598"/>
    </row>
    <row r="1975" spans="8:8" ht="16.2">
      <c r="H1975" s="598"/>
    </row>
    <row r="1976" spans="8:8" ht="16.2">
      <c r="H1976" s="598"/>
    </row>
    <row r="1977" spans="8:8" ht="16.2">
      <c r="H1977" s="598"/>
    </row>
    <row r="1978" spans="8:8" ht="16.2">
      <c r="H1978" s="598"/>
    </row>
    <row r="1979" spans="8:8" ht="16.2">
      <c r="H1979" s="598"/>
    </row>
    <row r="1980" spans="8:8" ht="16.2">
      <c r="H1980" s="598"/>
    </row>
    <row r="1981" spans="8:8" ht="16.2">
      <c r="H1981" s="598"/>
    </row>
    <row r="1982" spans="8:8" ht="16.2">
      <c r="H1982" s="598"/>
    </row>
    <row r="1983" spans="8:8" ht="16.2">
      <c r="H1983" s="598"/>
    </row>
    <row r="1984" spans="8:8" ht="16.2">
      <c r="H1984" s="598"/>
    </row>
    <row r="1985" spans="8:8" ht="16.2">
      <c r="H1985" s="598"/>
    </row>
    <row r="1986" spans="8:8" ht="16.2">
      <c r="H1986" s="598"/>
    </row>
    <row r="1987" spans="8:8" ht="16.2">
      <c r="H1987" s="598"/>
    </row>
    <row r="1988" spans="8:8" ht="16.2">
      <c r="H1988" s="598"/>
    </row>
    <row r="1989" spans="8:8" ht="16.2">
      <c r="H1989" s="598"/>
    </row>
    <row r="1990" spans="8:8" ht="16.2">
      <c r="H1990" s="598"/>
    </row>
    <row r="1991" spans="8:8" ht="16.2">
      <c r="H1991" s="598"/>
    </row>
    <row r="1992" spans="8:8" ht="16.2">
      <c r="H1992" s="598"/>
    </row>
    <row r="1993" spans="8:8" ht="16.2">
      <c r="H1993" s="598"/>
    </row>
    <row r="1994" spans="8:8" ht="16.2">
      <c r="H1994" s="598"/>
    </row>
    <row r="1995" spans="8:8" ht="16.2">
      <c r="H1995" s="598"/>
    </row>
    <row r="1996" spans="8:8" ht="16.2">
      <c r="H1996" s="598"/>
    </row>
    <row r="1997" spans="8:8" ht="16.2">
      <c r="H1997" s="598"/>
    </row>
    <row r="1998" spans="8:8" ht="16.2">
      <c r="H1998" s="598"/>
    </row>
    <row r="1999" spans="8:8" ht="16.2">
      <c r="H1999" s="598"/>
    </row>
    <row r="2000" spans="8:8" ht="16.2">
      <c r="H2000" s="598"/>
    </row>
    <row r="2001" spans="8:8" ht="16.2">
      <c r="H2001" s="598"/>
    </row>
    <row r="2002" spans="8:8" ht="16.2">
      <c r="H2002" s="598"/>
    </row>
    <row r="2003" spans="8:8" ht="16.2">
      <c r="H2003" s="598"/>
    </row>
    <row r="2004" spans="8:8" ht="16.2">
      <c r="H2004" s="598"/>
    </row>
    <row r="2005" spans="8:8" ht="16.2">
      <c r="H2005" s="598"/>
    </row>
    <row r="2006" spans="8:8" ht="16.2">
      <c r="H2006" s="598"/>
    </row>
    <row r="2007" spans="8:8" ht="16.2">
      <c r="H2007" s="598"/>
    </row>
    <row r="2008" spans="8:8" ht="16.2">
      <c r="H2008" s="598"/>
    </row>
    <row r="2009" spans="8:8" ht="16.2">
      <c r="H2009" s="598"/>
    </row>
    <row r="2010" spans="8:8" ht="16.2">
      <c r="H2010" s="598"/>
    </row>
    <row r="2011" spans="8:8" ht="16.2">
      <c r="H2011" s="598"/>
    </row>
    <row r="2012" spans="8:8" ht="16.2">
      <c r="H2012" s="598"/>
    </row>
    <row r="2013" spans="8:8" ht="16.2">
      <c r="H2013" s="598"/>
    </row>
    <row r="2014" spans="8:8" ht="16.2">
      <c r="H2014" s="598"/>
    </row>
    <row r="2015" spans="8:8" ht="16.2">
      <c r="H2015" s="598"/>
    </row>
    <row r="2016" spans="8:8" ht="16.2">
      <c r="H2016" s="598"/>
    </row>
    <row r="2017" spans="8:8" ht="16.2">
      <c r="H2017" s="598"/>
    </row>
    <row r="2018" spans="8:8" ht="16.2">
      <c r="H2018" s="598"/>
    </row>
    <row r="2019" spans="8:8" ht="16.2">
      <c r="H2019" s="598"/>
    </row>
    <row r="2020" spans="8:8" ht="16.2">
      <c r="H2020" s="598"/>
    </row>
    <row r="2021" spans="8:8" ht="16.2">
      <c r="H2021" s="598"/>
    </row>
    <row r="2022" spans="8:8" ht="16.2">
      <c r="H2022" s="598"/>
    </row>
    <row r="2023" spans="8:8" ht="16.2">
      <c r="H2023" s="598"/>
    </row>
    <row r="2024" spans="8:8" ht="16.2">
      <c r="H2024" s="598"/>
    </row>
    <row r="2025" spans="8:8" ht="16.2">
      <c r="H2025" s="598"/>
    </row>
    <row r="2026" spans="8:8" ht="16.2">
      <c r="H2026" s="598"/>
    </row>
    <row r="2027" spans="8:8" ht="16.2">
      <c r="H2027" s="598"/>
    </row>
    <row r="2028" spans="8:8" ht="16.2">
      <c r="H2028" s="598"/>
    </row>
    <row r="2029" spans="8:8" ht="16.2">
      <c r="H2029" s="598"/>
    </row>
    <row r="2030" spans="8:8" ht="16.2">
      <c r="H2030" s="598"/>
    </row>
    <row r="2031" spans="8:8" ht="16.2">
      <c r="H2031" s="598"/>
    </row>
    <row r="2032" spans="8:8" ht="16.2">
      <c r="H2032" s="598"/>
    </row>
    <row r="2033" spans="5:8" ht="16.2">
      <c r="H2033" s="598"/>
    </row>
    <row r="2034" spans="5:8" ht="16.2">
      <c r="H2034" s="598"/>
    </row>
    <row r="2035" spans="5:8" ht="16.2">
      <c r="H2035" s="598"/>
    </row>
    <row r="2036" spans="5:8" ht="16.2">
      <c r="H2036" s="598"/>
    </row>
    <row r="2037" spans="5:8" ht="16.2">
      <c r="E2037" s="154"/>
      <c r="H2037" s="598"/>
    </row>
    <row r="2038" spans="5:8" ht="16.2">
      <c r="H2038" s="598"/>
    </row>
    <row r="2039" spans="5:8" ht="16.2">
      <c r="H2039" s="598"/>
    </row>
    <row r="2040" spans="5:8" ht="16.2">
      <c r="H2040" s="598"/>
    </row>
    <row r="2041" spans="5:8" ht="16.2">
      <c r="H2041" s="598"/>
    </row>
    <row r="2042" spans="5:8" ht="16.2">
      <c r="H2042" s="598"/>
    </row>
    <row r="2043" spans="5:8" ht="16.2">
      <c r="H2043" s="598"/>
    </row>
    <row r="2044" spans="5:8" ht="16.2">
      <c r="H2044" s="598"/>
    </row>
    <row r="2045" spans="5:8" ht="16.2">
      <c r="H2045" s="598"/>
    </row>
    <row r="2046" spans="5:8" ht="16.2">
      <c r="H2046" s="598"/>
    </row>
    <row r="2047" spans="5:8" ht="16.2">
      <c r="H2047" s="598"/>
    </row>
    <row r="2048" spans="5:8" ht="16.2">
      <c r="H2048" s="598"/>
    </row>
    <row r="2049" spans="1:8" ht="16.2">
      <c r="G2049" s="517"/>
      <c r="H2049" s="598"/>
    </row>
    <row r="2050" spans="1:8" ht="16.2">
      <c r="H2050" s="598"/>
    </row>
    <row r="2051" spans="1:8" ht="16.2">
      <c r="H2051" s="598"/>
    </row>
    <row r="2052" spans="1:8" ht="16.2">
      <c r="H2052" s="598"/>
    </row>
    <row r="2053" spans="1:8" ht="16.2">
      <c r="H2053" s="598"/>
    </row>
    <row r="2054" spans="1:8" ht="16.2">
      <c r="H2054" s="598"/>
    </row>
    <row r="2055" spans="1:8" ht="16.2">
      <c r="H2055" s="598"/>
    </row>
    <row r="2056" spans="1:8" ht="16.2">
      <c r="H2056" s="598"/>
    </row>
    <row r="2057" spans="1:8" ht="16.2">
      <c r="E2057" s="517"/>
      <c r="H2057" s="598"/>
    </row>
    <row r="2058" spans="1:8" ht="16.2">
      <c r="H2058" s="598"/>
    </row>
    <row r="2059" spans="1:8" ht="16.2">
      <c r="H2059" s="598"/>
    </row>
    <row r="2060" spans="1:8" ht="16.2">
      <c r="A2060" s="510"/>
      <c r="H2060" s="598"/>
    </row>
    <row r="2061" spans="1:8" ht="16.2">
      <c r="A2061" s="510"/>
      <c r="H2061" s="598"/>
    </row>
    <row r="2062" spans="1:8" ht="16.2">
      <c r="A2062" s="510"/>
      <c r="H2062" s="598"/>
    </row>
    <row r="2063" spans="1:8" ht="16.2">
      <c r="A2063" s="510"/>
      <c r="H2063" s="598"/>
    </row>
    <row r="2064" spans="1:8" ht="16.2">
      <c r="H2064" s="598"/>
    </row>
    <row r="2065" spans="8:8" ht="16.2">
      <c r="H2065" s="598"/>
    </row>
    <row r="2066" spans="8:8" ht="16.2">
      <c r="H2066" s="598"/>
    </row>
    <row r="2067" spans="8:8" ht="16.2">
      <c r="H2067" s="598"/>
    </row>
    <row r="2068" spans="8:8" ht="16.2">
      <c r="H2068" s="598"/>
    </row>
    <row r="2069" spans="8:8" ht="16.2">
      <c r="H2069" s="598"/>
    </row>
    <row r="2070" spans="8:8" ht="16.2">
      <c r="H2070" s="598"/>
    </row>
    <row r="2071" spans="8:8" ht="16.2">
      <c r="H2071" s="598"/>
    </row>
    <row r="2072" spans="8:8" ht="16.2">
      <c r="H2072" s="598"/>
    </row>
    <row r="2073" spans="8:8" ht="16.2">
      <c r="H2073" s="598"/>
    </row>
    <row r="2074" spans="8:8" ht="16.2">
      <c r="H2074" s="598"/>
    </row>
    <row r="2075" spans="8:8" ht="16.2">
      <c r="H2075" s="598"/>
    </row>
    <row r="2076" spans="8:8" ht="16.2">
      <c r="H2076" s="598"/>
    </row>
    <row r="2077" spans="8:8" ht="16.2">
      <c r="H2077" s="598"/>
    </row>
    <row r="2078" spans="8:8" ht="16.2">
      <c r="H2078" s="598"/>
    </row>
    <row r="2079" spans="8:8" ht="16.2">
      <c r="H2079" s="598"/>
    </row>
    <row r="2080" spans="8:8" ht="16.2">
      <c r="H2080" s="598"/>
    </row>
    <row r="2081" spans="4:8" ht="16.2">
      <c r="H2081" s="598"/>
    </row>
    <row r="2082" spans="4:8" ht="16.2">
      <c r="H2082" s="598"/>
    </row>
    <row r="2083" spans="4:8" ht="16.2">
      <c r="H2083" s="598"/>
    </row>
    <row r="2084" spans="4:8" ht="16.2">
      <c r="E2084" s="154"/>
      <c r="H2084" s="598"/>
    </row>
    <row r="2085" spans="4:8" ht="16.2">
      <c r="E2085" s="154"/>
      <c r="H2085" s="598"/>
    </row>
    <row r="2086" spans="4:8" ht="16.2">
      <c r="H2086" s="598"/>
    </row>
    <row r="2087" spans="4:8" ht="16.2">
      <c r="E2087" s="154"/>
      <c r="H2087" s="598"/>
    </row>
    <row r="2088" spans="4:8" ht="16.2">
      <c r="H2088" s="598"/>
    </row>
    <row r="2089" spans="4:8" ht="16.2">
      <c r="E2089" s="154"/>
      <c r="H2089" s="598"/>
    </row>
    <row r="2090" spans="4:8" ht="16.2">
      <c r="H2090" s="598"/>
    </row>
    <row r="2091" spans="4:8" ht="16.2">
      <c r="H2091" s="598"/>
    </row>
    <row r="2092" spans="4:8" ht="16.2">
      <c r="H2092" s="598"/>
    </row>
    <row r="2093" spans="4:8" ht="16.2">
      <c r="H2093" s="598"/>
    </row>
    <row r="2094" spans="4:8" ht="16.2">
      <c r="D2094" s="517"/>
      <c r="E2094" s="517"/>
      <c r="G2094" s="517"/>
      <c r="H2094" s="482"/>
    </row>
    <row r="2095" spans="4:8" ht="16.2">
      <c r="H2095" s="482"/>
    </row>
    <row r="2096" spans="4:8" ht="16.2">
      <c r="H2096" s="482"/>
    </row>
    <row r="2097" spans="4:8" ht="16.2">
      <c r="D2097" s="517"/>
      <c r="E2097" s="517"/>
      <c r="G2097" s="517"/>
      <c r="H2097" s="482"/>
    </row>
    <row r="2098" spans="4:8" ht="16.2">
      <c r="D2098" s="517"/>
      <c r="E2098" s="517"/>
      <c r="G2098" s="517"/>
      <c r="H2098" s="482"/>
    </row>
    <row r="2099" spans="4:8" ht="16.2">
      <c r="G2099" s="517"/>
      <c r="H2099" s="482"/>
    </row>
    <row r="2100" spans="4:8" ht="16.2">
      <c r="E2100" s="596"/>
      <c r="F2100" s="596"/>
      <c r="G2100" s="596"/>
      <c r="H2100" s="597"/>
    </row>
    <row r="2101" spans="4:8" ht="16.2">
      <c r="E2101" s="596"/>
      <c r="F2101" s="596"/>
      <c r="G2101" s="596"/>
      <c r="H2101" s="597"/>
    </row>
    <row r="2102" spans="4:8" ht="16.2">
      <c r="E2102" s="596"/>
      <c r="F2102" s="596"/>
      <c r="G2102" s="601"/>
      <c r="H2102" s="597"/>
    </row>
    <row r="2103" spans="4:8" ht="16.2">
      <c r="E2103" s="596"/>
      <c r="F2103" s="596"/>
      <c r="G2103" s="601"/>
      <c r="H2103" s="597"/>
    </row>
    <row r="2104" spans="4:8" ht="16.2">
      <c r="E2104" s="596"/>
      <c r="F2104" s="596"/>
      <c r="G2104" s="601"/>
      <c r="H2104" s="597"/>
    </row>
    <row r="2105" spans="4:8" ht="16.2">
      <c r="E2105" s="596"/>
      <c r="F2105" s="596"/>
      <c r="G2105" s="601"/>
      <c r="H2105" s="597"/>
    </row>
    <row r="2106" spans="4:8" ht="16.2">
      <c r="E2106" s="596"/>
      <c r="F2106" s="596"/>
      <c r="G2106" s="601"/>
      <c r="H2106" s="597"/>
    </row>
    <row r="2107" spans="4:8" ht="16.2">
      <c r="E2107" s="596"/>
      <c r="F2107" s="596"/>
      <c r="G2107" s="601"/>
      <c r="H2107" s="597"/>
    </row>
    <row r="2108" spans="4:8" ht="16.2">
      <c r="E2108" s="596"/>
      <c r="F2108" s="596"/>
      <c r="G2108" s="601"/>
      <c r="H2108" s="597"/>
    </row>
    <row r="2109" spans="4:8" ht="16.2">
      <c r="E2109" s="596"/>
      <c r="F2109" s="596"/>
      <c r="G2109" s="601"/>
      <c r="H2109" s="597"/>
    </row>
    <row r="2110" spans="4:8" ht="16.2">
      <c r="E2110" s="596"/>
      <c r="F2110" s="596"/>
      <c r="G2110" s="601"/>
      <c r="H2110" s="597"/>
    </row>
    <row r="2111" spans="4:8" ht="16.2">
      <c r="E2111" s="596"/>
      <c r="F2111" s="596"/>
      <c r="G2111" s="601"/>
      <c r="H2111" s="597"/>
    </row>
    <row r="2112" spans="4:8" ht="16.2">
      <c r="E2112" s="596"/>
      <c r="F2112" s="596"/>
      <c r="G2112" s="601"/>
      <c r="H2112" s="597"/>
    </row>
    <row r="2113" spans="5:8" ht="16.2">
      <c r="E2113" s="596"/>
      <c r="F2113" s="596"/>
      <c r="G2113" s="601"/>
      <c r="H2113" s="597"/>
    </row>
    <row r="2114" spans="5:8" ht="16.2">
      <c r="E2114" s="596"/>
      <c r="F2114" s="596"/>
      <c r="G2114" s="601"/>
      <c r="H2114" s="597"/>
    </row>
    <row r="2115" spans="5:8" ht="16.2">
      <c r="E2115" s="596"/>
      <c r="F2115" s="596"/>
      <c r="G2115" s="601"/>
      <c r="H2115" s="597"/>
    </row>
    <row r="2116" spans="5:8" ht="16.2">
      <c r="E2116" s="596"/>
      <c r="F2116" s="596"/>
      <c r="G2116" s="601"/>
      <c r="H2116" s="597"/>
    </row>
    <row r="2117" spans="5:8" ht="16.2">
      <c r="E2117" s="596"/>
      <c r="F2117" s="596"/>
      <c r="G2117" s="601"/>
      <c r="H2117" s="597"/>
    </row>
    <row r="2118" spans="5:8" ht="16.2">
      <c r="G2118" s="517"/>
      <c r="H2118" s="482"/>
    </row>
    <row r="2119" spans="5:8" ht="16.2">
      <c r="H2119" s="599"/>
    </row>
    <row r="2120" spans="5:8" ht="16.2">
      <c r="H2120" s="599"/>
    </row>
    <row r="2121" spans="5:8" ht="16.2">
      <c r="H2121" s="599"/>
    </row>
    <row r="2122" spans="5:8" ht="16.2">
      <c r="H2122" s="599"/>
    </row>
    <row r="2123" spans="5:8" ht="16.2">
      <c r="H2123" s="599"/>
    </row>
    <row r="2124" spans="5:8" ht="16.2">
      <c r="H2124" s="599"/>
    </row>
    <row r="2125" spans="5:8" ht="16.2">
      <c r="H2125" s="599"/>
    </row>
    <row r="2126" spans="5:8" ht="16.2">
      <c r="H2126" s="599"/>
    </row>
    <row r="2127" spans="5:8" ht="16.2">
      <c r="H2127" s="599"/>
    </row>
    <row r="2128" spans="5:8" ht="16.2">
      <c r="H2128" s="599"/>
    </row>
    <row r="2129" spans="8:8" ht="16.2">
      <c r="H2129" s="482"/>
    </row>
    <row r="2130" spans="8:8" ht="16.2">
      <c r="H2130" s="599"/>
    </row>
    <row r="2131" spans="8:8" ht="16.2">
      <c r="H2131" s="599"/>
    </row>
    <row r="2132" spans="8:8" ht="16.2">
      <c r="H2132" s="599"/>
    </row>
    <row r="2133" spans="8:8" ht="16.2">
      <c r="H2133" s="599"/>
    </row>
    <row r="2134" spans="8:8" ht="16.2">
      <c r="H2134" s="599"/>
    </row>
    <row r="2135" spans="8:8" ht="16.2">
      <c r="H2135" s="599"/>
    </row>
    <row r="2136" spans="8:8" ht="16.2">
      <c r="H2136" s="599"/>
    </row>
    <row r="2137" spans="8:8" ht="16.2">
      <c r="H2137" s="599"/>
    </row>
    <row r="2138" spans="8:8" ht="16.2">
      <c r="H2138" s="482"/>
    </row>
    <row r="2139" spans="8:8" ht="16.2">
      <c r="H2139" s="599"/>
    </row>
    <row r="2140" spans="8:8" ht="16.2">
      <c r="H2140" s="599"/>
    </row>
    <row r="2141" spans="8:8" ht="16.2">
      <c r="H2141" s="599"/>
    </row>
    <row r="2142" spans="8:8" ht="16.2">
      <c r="H2142" s="599"/>
    </row>
    <row r="2143" spans="8:8" ht="16.2">
      <c r="H2143" s="599"/>
    </row>
    <row r="2144" spans="8:8" ht="16.2">
      <c r="H2144" s="599"/>
    </row>
    <row r="2145" spans="8:8" ht="16.2">
      <c r="H2145" s="599"/>
    </row>
    <row r="2146" spans="8:8" ht="16.2">
      <c r="H2146" s="599"/>
    </row>
    <row r="2147" spans="8:8" ht="16.2">
      <c r="H2147" s="599"/>
    </row>
    <row r="2148" spans="8:8" ht="16.2">
      <c r="H2148" s="482"/>
    </row>
    <row r="2149" spans="8:8" ht="16.2">
      <c r="H2149" s="599"/>
    </row>
    <row r="2150" spans="8:8" ht="16.2">
      <c r="H2150" s="599"/>
    </row>
    <row r="2151" spans="8:8" ht="16.2">
      <c r="H2151" s="599"/>
    </row>
    <row r="2152" spans="8:8" ht="16.2">
      <c r="H2152" s="599"/>
    </row>
    <row r="2153" spans="8:8" ht="16.2">
      <c r="H2153" s="599"/>
    </row>
    <row r="2154" spans="8:8" ht="16.2">
      <c r="H2154" s="599"/>
    </row>
    <row r="2155" spans="8:8" ht="16.2">
      <c r="H2155" s="599"/>
    </row>
    <row r="2156" spans="8:8" ht="16.2">
      <c r="H2156" s="599"/>
    </row>
    <row r="2157" spans="8:8" ht="16.2">
      <c r="H2157" s="599"/>
    </row>
    <row r="2158" spans="8:8" ht="16.2">
      <c r="H2158" s="599"/>
    </row>
    <row r="2159" spans="8:8" ht="16.2">
      <c r="H2159" s="599"/>
    </row>
    <row r="2160" spans="8:8" ht="16.2">
      <c r="H2160" s="599"/>
    </row>
    <row r="2161" spans="8:8" ht="16.2">
      <c r="H2161" s="599"/>
    </row>
    <row r="2162" spans="8:8" ht="16.2">
      <c r="H2162" s="482"/>
    </row>
    <row r="2163" spans="8:8" ht="16.2">
      <c r="H2163" s="599"/>
    </row>
    <row r="2164" spans="8:8" ht="16.2">
      <c r="H2164" s="599"/>
    </row>
    <row r="2165" spans="8:8" ht="16.2">
      <c r="H2165" s="599"/>
    </row>
    <row r="2166" spans="8:8" ht="16.2">
      <c r="H2166" s="599"/>
    </row>
    <row r="2167" spans="8:8" ht="16.2">
      <c r="H2167" s="599"/>
    </row>
    <row r="2168" spans="8:8" ht="16.2">
      <c r="H2168" s="599"/>
    </row>
    <row r="2169" spans="8:8" ht="16.2">
      <c r="H2169" s="599"/>
    </row>
    <row r="2170" spans="8:8" ht="16.2">
      <c r="H2170" s="599"/>
    </row>
    <row r="2171" spans="8:8" ht="16.2">
      <c r="H2171" s="599"/>
    </row>
    <row r="2172" spans="8:8" ht="16.2">
      <c r="H2172" s="599"/>
    </row>
    <row r="2173" spans="8:8" ht="16.2">
      <c r="H2173" s="599"/>
    </row>
    <row r="2174" spans="8:8" ht="16.2">
      <c r="H2174" s="599"/>
    </row>
    <row r="2175" spans="8:8" ht="16.2">
      <c r="H2175" s="599"/>
    </row>
    <row r="2176" spans="8:8" ht="16.2">
      <c r="H2176" s="599"/>
    </row>
    <row r="2177" spans="8:8" ht="16.2">
      <c r="H2177" s="599"/>
    </row>
    <row r="2178" spans="8:8" ht="16.2">
      <c r="H2178" s="599"/>
    </row>
    <row r="2179" spans="8:8" ht="16.2">
      <c r="H2179" s="599"/>
    </row>
    <row r="2180" spans="8:8" ht="16.2">
      <c r="H2180" s="599"/>
    </row>
    <row r="2181" spans="8:8" ht="16.2">
      <c r="H2181" s="599"/>
    </row>
    <row r="2182" spans="8:8" ht="16.2">
      <c r="H2182" s="599"/>
    </row>
    <row r="2183" spans="8:8" ht="16.2">
      <c r="H2183" s="599"/>
    </row>
    <row r="2184" spans="8:8" ht="16.2">
      <c r="H2184" s="599"/>
    </row>
    <row r="2185" spans="8:8" ht="16.2">
      <c r="H2185" s="599"/>
    </row>
    <row r="2186" spans="8:8" ht="16.2">
      <c r="H2186" s="599"/>
    </row>
    <row r="2187" spans="8:8" ht="16.2">
      <c r="H2187" s="599"/>
    </row>
    <row r="2188" spans="8:8" ht="16.2">
      <c r="H2188" s="599"/>
    </row>
    <row r="2189" spans="8:8" ht="16.2">
      <c r="H2189" s="599"/>
    </row>
    <row r="2190" spans="8:8" ht="16.2">
      <c r="H2190" s="599"/>
    </row>
    <row r="2191" spans="8:8" ht="16.2">
      <c r="H2191" s="599"/>
    </row>
    <row r="2192" spans="8:8" ht="16.2">
      <c r="H2192" s="599"/>
    </row>
    <row r="2193" spans="8:8" ht="16.2">
      <c r="H2193" s="599"/>
    </row>
    <row r="2194" spans="8:8" ht="16.2">
      <c r="H2194" s="599"/>
    </row>
    <row r="2195" spans="8:8" ht="16.2">
      <c r="H2195" s="599"/>
    </row>
    <row r="2196" spans="8:8" ht="16.2">
      <c r="H2196" s="599"/>
    </row>
    <row r="2197" spans="8:8" ht="16.2">
      <c r="H2197" s="599"/>
    </row>
    <row r="2198" spans="8:8" ht="16.2">
      <c r="H2198" s="599"/>
    </row>
    <row r="2199" spans="8:8" ht="16.2">
      <c r="H2199" s="599"/>
    </row>
    <row r="2200" spans="8:8" ht="16.2">
      <c r="H2200" s="599"/>
    </row>
    <row r="2201" spans="8:8" ht="16.2">
      <c r="H2201" s="482"/>
    </row>
    <row r="2202" spans="8:8" ht="16.2">
      <c r="H2202" s="599"/>
    </row>
    <row r="2203" spans="8:8" ht="16.2">
      <c r="H2203" s="599"/>
    </row>
    <row r="2204" spans="8:8" ht="16.2">
      <c r="H2204" s="599"/>
    </row>
    <row r="2205" spans="8:8" ht="16.2">
      <c r="H2205" s="599"/>
    </row>
    <row r="2206" spans="8:8" ht="16.2">
      <c r="H2206" s="599"/>
    </row>
    <row r="2207" spans="8:8" ht="16.2">
      <c r="H2207" s="599"/>
    </row>
    <row r="2208" spans="8:8" ht="16.2">
      <c r="H2208" s="599"/>
    </row>
    <row r="2209" spans="8:8" ht="16.2">
      <c r="H2209" s="599"/>
    </row>
    <row r="2210" spans="8:8" ht="16.2">
      <c r="H2210" s="599"/>
    </row>
    <row r="2211" spans="8:8" ht="16.2">
      <c r="H2211" s="599"/>
    </row>
    <row r="2212" spans="8:8" ht="16.2">
      <c r="H2212" s="599"/>
    </row>
    <row r="2213" spans="8:8" ht="16.2">
      <c r="H2213" s="599"/>
    </row>
    <row r="2214" spans="8:8" ht="16.2">
      <c r="H2214" s="599"/>
    </row>
    <row r="2215" spans="8:8" ht="16.2">
      <c r="H2215" s="599"/>
    </row>
    <row r="2216" spans="8:8" ht="16.2">
      <c r="H2216" s="599"/>
    </row>
    <row r="2217" spans="8:8" ht="16.2">
      <c r="H2217" s="599"/>
    </row>
    <row r="2218" spans="8:8" ht="16.2">
      <c r="H2218" s="599"/>
    </row>
    <row r="2219" spans="8:8" ht="16.2">
      <c r="H2219" s="599"/>
    </row>
    <row r="2220" spans="8:8" ht="16.2">
      <c r="H2220" s="599"/>
    </row>
    <row r="2221" spans="8:8" ht="16.2">
      <c r="H2221" s="599"/>
    </row>
    <row r="2222" spans="8:8" ht="16.2">
      <c r="H2222" s="599"/>
    </row>
    <row r="2223" spans="8:8" ht="16.2">
      <c r="H2223" s="599"/>
    </row>
    <row r="2224" spans="8:8" ht="16.2">
      <c r="H2224" s="599"/>
    </row>
    <row r="2225" spans="8:8" ht="16.2">
      <c r="H2225" s="599"/>
    </row>
    <row r="2226" spans="8:8" ht="16.2">
      <c r="H2226" s="599"/>
    </row>
    <row r="2227" spans="8:8" ht="16.2">
      <c r="H2227" s="599"/>
    </row>
    <row r="2228" spans="8:8" ht="16.2">
      <c r="H2228" s="599"/>
    </row>
    <row r="2229" spans="8:8" ht="16.2">
      <c r="H2229" s="599"/>
    </row>
    <row r="2230" spans="8:8" ht="16.2">
      <c r="H2230" s="599"/>
    </row>
    <row r="2231" spans="8:8" ht="16.2">
      <c r="H2231" s="599"/>
    </row>
    <row r="2232" spans="8:8" ht="16.2">
      <c r="H2232" s="599"/>
    </row>
    <row r="2233" spans="8:8" ht="16.2">
      <c r="H2233" s="599"/>
    </row>
    <row r="2234" spans="8:8" ht="16.2">
      <c r="H2234" s="599"/>
    </row>
    <row r="2235" spans="8:8" ht="16.2">
      <c r="H2235" s="599"/>
    </row>
    <row r="2236" spans="8:8" ht="16.2">
      <c r="H2236" s="599"/>
    </row>
    <row r="2237" spans="8:8" ht="16.2">
      <c r="H2237" s="599"/>
    </row>
    <row r="2238" spans="8:8" ht="16.2">
      <c r="H2238" s="599"/>
    </row>
    <row r="2239" spans="8:8" ht="16.2">
      <c r="H2239" s="599"/>
    </row>
    <row r="2240" spans="8:8" ht="16.2">
      <c r="H2240" s="599"/>
    </row>
    <row r="2241" spans="8:8" ht="16.2">
      <c r="H2241" s="599"/>
    </row>
    <row r="2242" spans="8:8" ht="16.2">
      <c r="H2242" s="599"/>
    </row>
    <row r="2243" spans="8:8" ht="16.2">
      <c r="H2243" s="599"/>
    </row>
    <row r="2244" spans="8:8" ht="16.2">
      <c r="H2244" s="599"/>
    </row>
    <row r="2245" spans="8:8" ht="16.2">
      <c r="H2245" s="599"/>
    </row>
    <row r="2246" spans="8:8" ht="16.2">
      <c r="H2246" s="599"/>
    </row>
    <row r="2247" spans="8:8" ht="16.2">
      <c r="H2247" s="599"/>
    </row>
    <row r="2248" spans="8:8" ht="16.2">
      <c r="H2248" s="599"/>
    </row>
    <row r="2249" spans="8:8" ht="16.2">
      <c r="H2249" s="599"/>
    </row>
    <row r="2250" spans="8:8" ht="16.2">
      <c r="H2250" s="599"/>
    </row>
    <row r="2251" spans="8:8" ht="16.2">
      <c r="H2251" s="599"/>
    </row>
    <row r="2252" spans="8:8" ht="16.2">
      <c r="H2252" s="599"/>
    </row>
    <row r="2253" spans="8:8" ht="16.2">
      <c r="H2253" s="599"/>
    </row>
    <row r="2254" spans="8:8" ht="16.2">
      <c r="H2254" s="599"/>
    </row>
    <row r="2255" spans="8:8" ht="16.2">
      <c r="H2255" s="599"/>
    </row>
    <row r="2256" spans="8:8" ht="16.2">
      <c r="H2256" s="599"/>
    </row>
    <row r="2257" spans="8:8" ht="16.2">
      <c r="H2257" s="599"/>
    </row>
    <row r="2258" spans="8:8" ht="16.2">
      <c r="H2258" s="599"/>
    </row>
    <row r="2259" spans="8:8" ht="16.2">
      <c r="H2259" s="599"/>
    </row>
    <row r="2260" spans="8:8" ht="16.2">
      <c r="H2260" s="599"/>
    </row>
    <row r="2261" spans="8:8" ht="16.2">
      <c r="H2261" s="599"/>
    </row>
    <row r="2262" spans="8:8" ht="16.2">
      <c r="H2262" s="599"/>
    </row>
    <row r="2263" spans="8:8" ht="16.2">
      <c r="H2263" s="599"/>
    </row>
    <row r="2264" spans="8:8" ht="16.2">
      <c r="H2264" s="599"/>
    </row>
    <row r="2265" spans="8:8" ht="16.2">
      <c r="H2265" s="599"/>
    </row>
    <row r="2266" spans="8:8" ht="16.2">
      <c r="H2266" s="599"/>
    </row>
    <row r="2267" spans="8:8" ht="16.2">
      <c r="H2267" s="599"/>
    </row>
    <row r="2268" spans="8:8" ht="16.2">
      <c r="H2268" s="599"/>
    </row>
    <row r="2269" spans="8:8" ht="16.2">
      <c r="H2269" s="599"/>
    </row>
    <row r="2270" spans="8:8" ht="16.2">
      <c r="H2270" s="599"/>
    </row>
    <row r="2271" spans="8:8" ht="16.2">
      <c r="H2271" s="599"/>
    </row>
    <row r="2272" spans="8:8" ht="16.2">
      <c r="H2272" s="599"/>
    </row>
    <row r="2273" spans="8:8" ht="16.2">
      <c r="H2273" s="599"/>
    </row>
    <row r="2274" spans="8:8" ht="16.2">
      <c r="H2274" s="599"/>
    </row>
    <row r="2275" spans="8:8" ht="16.2">
      <c r="H2275" s="599"/>
    </row>
    <row r="2276" spans="8:8" ht="16.2">
      <c r="H2276" s="599"/>
    </row>
    <row r="2277" spans="8:8" ht="16.2">
      <c r="H2277" s="599"/>
    </row>
    <row r="2278" spans="8:8" ht="16.2">
      <c r="H2278" s="599"/>
    </row>
    <row r="2279" spans="8:8" ht="16.2">
      <c r="H2279" s="599"/>
    </row>
    <row r="2280" spans="8:8" ht="16.2">
      <c r="H2280" s="599"/>
    </row>
    <row r="2281" spans="8:8" ht="16.2">
      <c r="H2281" s="599"/>
    </row>
    <row r="2282" spans="8:8" ht="16.2">
      <c r="H2282" s="599"/>
    </row>
    <row r="2283" spans="8:8" ht="16.2">
      <c r="H2283" s="599"/>
    </row>
    <row r="2284" spans="8:8" ht="16.2">
      <c r="H2284" s="599"/>
    </row>
    <row r="2285" spans="8:8" ht="16.2">
      <c r="H2285" s="599"/>
    </row>
    <row r="2286" spans="8:8" ht="16.2">
      <c r="H2286" s="599"/>
    </row>
    <row r="2287" spans="8:8" ht="16.2">
      <c r="H2287" s="599"/>
    </row>
    <row r="2288" spans="8:8" ht="16.2">
      <c r="H2288" s="599"/>
    </row>
    <row r="2289" spans="8:8" ht="16.2">
      <c r="H2289" s="599"/>
    </row>
    <row r="2290" spans="8:8" ht="16.2">
      <c r="H2290" s="599"/>
    </row>
    <row r="2291" spans="8:8" ht="16.2">
      <c r="H2291" s="599"/>
    </row>
    <row r="2292" spans="8:8" ht="16.2">
      <c r="H2292" s="599"/>
    </row>
    <row r="2293" spans="8:8" ht="16.2">
      <c r="H2293" s="599"/>
    </row>
    <row r="2294" spans="8:8" ht="16.2">
      <c r="H2294" s="599"/>
    </row>
    <row r="2295" spans="8:8" ht="16.2">
      <c r="H2295" s="599"/>
    </row>
    <row r="2296" spans="8:8" ht="16.2">
      <c r="H2296" s="599"/>
    </row>
    <row r="2297" spans="8:8" ht="16.2">
      <c r="H2297" s="599"/>
    </row>
    <row r="2298" spans="8:8" ht="16.2">
      <c r="H2298" s="599"/>
    </row>
    <row r="2299" spans="8:8" ht="16.2">
      <c r="H2299" s="599"/>
    </row>
    <row r="2300" spans="8:8" ht="16.2">
      <c r="H2300" s="599"/>
    </row>
    <row r="2301" spans="8:8" ht="16.2">
      <c r="H2301" s="599"/>
    </row>
    <row r="2302" spans="8:8" ht="16.2">
      <c r="H2302" s="599"/>
    </row>
    <row r="2303" spans="8:8" ht="16.2">
      <c r="H2303" s="599"/>
    </row>
    <row r="2304" spans="8:8" ht="16.2">
      <c r="H2304" s="599"/>
    </row>
    <row r="2305" spans="8:8" ht="16.2">
      <c r="H2305" s="599"/>
    </row>
    <row r="2306" spans="8:8" ht="16.2">
      <c r="H2306" s="599"/>
    </row>
    <row r="2307" spans="8:8" ht="16.2">
      <c r="H2307" s="599"/>
    </row>
    <row r="2308" spans="8:8" ht="16.2">
      <c r="H2308" s="599"/>
    </row>
    <row r="2309" spans="8:8" ht="16.2">
      <c r="H2309" s="599"/>
    </row>
    <row r="2310" spans="8:8" ht="16.2">
      <c r="H2310" s="599"/>
    </row>
    <row r="2311" spans="8:8" ht="16.2">
      <c r="H2311" s="599"/>
    </row>
    <row r="2312" spans="8:8" ht="16.2">
      <c r="H2312" s="599"/>
    </row>
    <row r="2313" spans="8:8" ht="16.2">
      <c r="H2313" s="599"/>
    </row>
    <row r="2314" spans="8:8" ht="16.2">
      <c r="H2314" s="599"/>
    </row>
    <row r="2315" spans="8:8" ht="16.2">
      <c r="H2315" s="599"/>
    </row>
    <row r="2316" spans="8:8" ht="16.2">
      <c r="H2316" s="599"/>
    </row>
    <row r="2317" spans="8:8" ht="16.2">
      <c r="H2317" s="599"/>
    </row>
    <row r="2318" spans="8:8" ht="16.2">
      <c r="H2318" s="599"/>
    </row>
    <row r="2319" spans="8:8" ht="16.2">
      <c r="H2319" s="599"/>
    </row>
    <row r="2320" spans="8:8" ht="16.2">
      <c r="H2320" s="599"/>
    </row>
    <row r="2321" spans="8:8" ht="16.2">
      <c r="H2321" s="599"/>
    </row>
    <row r="2322" spans="8:8" ht="16.2">
      <c r="H2322" s="599"/>
    </row>
    <row r="2323" spans="8:8" ht="16.2">
      <c r="H2323" s="599"/>
    </row>
    <row r="2324" spans="8:8" ht="16.2">
      <c r="H2324" s="599"/>
    </row>
    <row r="2325" spans="8:8" ht="16.2">
      <c r="H2325" s="599"/>
    </row>
    <row r="2326" spans="8:8" ht="16.2">
      <c r="H2326" s="599"/>
    </row>
    <row r="2327" spans="8:8" ht="16.2">
      <c r="H2327" s="599"/>
    </row>
    <row r="2328" spans="8:8" ht="16.2">
      <c r="H2328" s="599"/>
    </row>
    <row r="2329" spans="8:8" ht="16.2">
      <c r="H2329" s="599"/>
    </row>
    <row r="2330" spans="8:8" ht="16.2">
      <c r="H2330" s="599"/>
    </row>
    <row r="2331" spans="8:8" ht="16.2">
      <c r="H2331" s="599"/>
    </row>
    <row r="2332" spans="8:8" ht="16.2">
      <c r="H2332" s="599"/>
    </row>
    <row r="2333" spans="8:8" ht="16.2">
      <c r="H2333" s="599"/>
    </row>
    <row r="2334" spans="8:8" ht="16.2">
      <c r="H2334" s="599"/>
    </row>
    <row r="2335" spans="8:8" ht="16.2">
      <c r="H2335" s="599"/>
    </row>
    <row r="2336" spans="8:8" ht="16.2">
      <c r="H2336" s="599"/>
    </row>
    <row r="2337" spans="8:8" ht="16.2">
      <c r="H2337" s="599"/>
    </row>
    <row r="2338" spans="8:8" ht="16.2">
      <c r="H2338" s="599"/>
    </row>
    <row r="2339" spans="8:8" ht="16.2">
      <c r="H2339" s="599"/>
    </row>
    <row r="2340" spans="8:8" ht="16.2">
      <c r="H2340" s="599"/>
    </row>
    <row r="2341" spans="8:8" ht="16.2">
      <c r="H2341" s="599"/>
    </row>
    <row r="2342" spans="8:8" ht="16.2">
      <c r="H2342" s="599"/>
    </row>
    <row r="2343" spans="8:8" ht="16.2">
      <c r="H2343" s="599"/>
    </row>
    <row r="2344" spans="8:8" ht="16.2">
      <c r="H2344" s="599"/>
    </row>
    <row r="2345" spans="8:8" ht="16.2">
      <c r="H2345" s="599"/>
    </row>
    <row r="2346" spans="8:8" ht="16.2">
      <c r="H2346" s="599"/>
    </row>
    <row r="2347" spans="8:8" ht="16.2">
      <c r="H2347" s="599"/>
    </row>
    <row r="2348" spans="8:8" ht="16.2">
      <c r="H2348" s="599"/>
    </row>
    <row r="2349" spans="8:8" ht="16.2">
      <c r="H2349" s="599"/>
    </row>
    <row r="2350" spans="8:8" ht="16.2">
      <c r="H2350" s="599"/>
    </row>
    <row r="2351" spans="8:8" ht="16.2">
      <c r="H2351" s="599"/>
    </row>
    <row r="2352" spans="8:8" ht="16.2">
      <c r="H2352" s="599"/>
    </row>
    <row r="2353" spans="8:8" ht="16.2">
      <c r="H2353" s="599"/>
    </row>
    <row r="2354" spans="8:8" ht="16.2">
      <c r="H2354" s="599"/>
    </row>
    <row r="2355" spans="8:8" ht="16.2">
      <c r="H2355" s="599"/>
    </row>
    <row r="2356" spans="8:8" ht="16.2">
      <c r="H2356" s="599"/>
    </row>
    <row r="2357" spans="8:8" ht="16.2">
      <c r="H2357" s="599"/>
    </row>
    <row r="2358" spans="8:8" ht="16.2">
      <c r="H2358" s="599"/>
    </row>
    <row r="2359" spans="8:8" ht="16.2">
      <c r="H2359" s="599"/>
    </row>
    <row r="2360" spans="8:8" ht="16.2">
      <c r="H2360" s="599"/>
    </row>
    <row r="2361" spans="8:8" ht="16.2">
      <c r="H2361" s="599"/>
    </row>
    <row r="2362" spans="8:8" ht="16.2">
      <c r="H2362" s="599"/>
    </row>
    <row r="2363" spans="8:8" ht="16.2">
      <c r="H2363" s="599"/>
    </row>
    <row r="2364" spans="8:8" ht="16.2">
      <c r="H2364" s="599"/>
    </row>
    <row r="2365" spans="8:8" ht="16.2">
      <c r="H2365" s="599"/>
    </row>
    <row r="2366" spans="8:8" ht="16.2">
      <c r="H2366" s="599"/>
    </row>
    <row r="2367" spans="8:8" ht="16.2">
      <c r="H2367" s="599"/>
    </row>
    <row r="2368" spans="8:8" ht="16.2">
      <c r="H2368" s="599"/>
    </row>
    <row r="2369" spans="8:8" ht="16.2">
      <c r="H2369" s="599"/>
    </row>
    <row r="2370" spans="8:8" ht="16.2">
      <c r="H2370" s="599"/>
    </row>
    <row r="2371" spans="8:8" ht="16.2">
      <c r="H2371" s="599"/>
    </row>
    <row r="2372" spans="8:8" ht="16.2">
      <c r="H2372" s="599"/>
    </row>
    <row r="2373" spans="8:8" ht="16.2">
      <c r="H2373" s="599"/>
    </row>
    <row r="2374" spans="8:8" ht="16.2">
      <c r="H2374" s="599"/>
    </row>
    <row r="2375" spans="8:8" ht="16.2">
      <c r="H2375" s="599"/>
    </row>
    <row r="2376" spans="8:8" ht="16.2">
      <c r="H2376" s="599"/>
    </row>
    <row r="2377" spans="8:8" ht="16.2">
      <c r="H2377" s="599"/>
    </row>
    <row r="2378" spans="8:8" ht="16.2">
      <c r="H2378" s="599"/>
    </row>
    <row r="2379" spans="8:8" ht="16.2">
      <c r="H2379" s="599"/>
    </row>
    <row r="2380" spans="8:8" ht="16.2">
      <c r="H2380" s="599"/>
    </row>
    <row r="2381" spans="8:8" ht="16.2">
      <c r="H2381" s="599"/>
    </row>
    <row r="2382" spans="8:8" ht="16.2">
      <c r="H2382" s="599"/>
    </row>
    <row r="2383" spans="8:8" ht="16.2">
      <c r="H2383" s="599"/>
    </row>
    <row r="2384" spans="8:8" ht="16.2">
      <c r="H2384" s="599"/>
    </row>
    <row r="2385" spans="8:8" ht="16.2">
      <c r="H2385" s="599"/>
    </row>
    <row r="2386" spans="8:8" ht="16.2">
      <c r="H2386" s="599"/>
    </row>
    <row r="2387" spans="8:8" ht="16.2">
      <c r="H2387" s="599"/>
    </row>
    <row r="2388" spans="8:8" ht="16.2">
      <c r="H2388" s="599"/>
    </row>
    <row r="2389" spans="8:8" ht="16.2">
      <c r="H2389" s="482"/>
    </row>
    <row r="2390" spans="8:8" ht="16.2">
      <c r="H2390" s="599"/>
    </row>
    <row r="2391" spans="8:8" ht="16.2">
      <c r="H2391" s="599"/>
    </row>
    <row r="2392" spans="8:8" ht="16.2">
      <c r="H2392" s="599"/>
    </row>
    <row r="2393" spans="8:8" ht="16.2">
      <c r="H2393" s="599"/>
    </row>
    <row r="2394" spans="8:8" ht="16.2">
      <c r="H2394" s="599"/>
    </row>
    <row r="2395" spans="8:8" ht="16.2">
      <c r="H2395" s="599"/>
    </row>
    <row r="2396" spans="8:8" ht="16.2">
      <c r="H2396" s="599"/>
    </row>
    <row r="2397" spans="8:8" ht="16.2">
      <c r="H2397" s="599"/>
    </row>
    <row r="2398" spans="8:8" ht="16.2">
      <c r="H2398" s="599"/>
    </row>
    <row r="2399" spans="8:8" ht="16.2">
      <c r="H2399" s="599"/>
    </row>
    <row r="2400" spans="8:8" ht="16.2">
      <c r="H2400" s="599"/>
    </row>
    <row r="2401" spans="8:8" ht="16.2">
      <c r="H2401" s="599"/>
    </row>
    <row r="2402" spans="8:8" ht="16.2">
      <c r="H2402" s="599"/>
    </row>
    <row r="2403" spans="8:8" ht="16.2">
      <c r="H2403" s="599"/>
    </row>
    <row r="2404" spans="8:8" ht="16.2">
      <c r="H2404" s="599"/>
    </row>
    <row r="2405" spans="8:8" ht="16.2">
      <c r="H2405" s="599"/>
    </row>
    <row r="2406" spans="8:8" ht="16.2">
      <c r="H2406" s="599"/>
    </row>
    <row r="2407" spans="8:8" ht="16.2">
      <c r="H2407" s="599"/>
    </row>
    <row r="2408" spans="8:8" ht="16.2">
      <c r="H2408" s="599"/>
    </row>
    <row r="2409" spans="8:8" ht="16.2">
      <c r="H2409" s="599"/>
    </row>
    <row r="2410" spans="8:8" ht="16.2">
      <c r="H2410" s="599"/>
    </row>
    <row r="2411" spans="8:8" ht="16.2">
      <c r="H2411" s="599"/>
    </row>
    <row r="2412" spans="8:8" ht="16.2">
      <c r="H2412" s="599"/>
    </row>
    <row r="2413" spans="8:8" ht="16.2">
      <c r="H2413" s="599"/>
    </row>
    <row r="2414" spans="8:8" ht="16.2">
      <c r="H2414" s="599"/>
    </row>
    <row r="2415" spans="8:8" ht="16.2">
      <c r="H2415" s="599"/>
    </row>
    <row r="2416" spans="8:8" ht="16.2">
      <c r="H2416" s="599"/>
    </row>
    <row r="2417" spans="8:8" ht="16.2">
      <c r="H2417" s="599"/>
    </row>
    <row r="2418" spans="8:8" ht="16.2">
      <c r="H2418" s="599"/>
    </row>
    <row r="2419" spans="8:8" ht="16.2">
      <c r="H2419" s="599"/>
    </row>
    <row r="2420" spans="8:8" ht="16.2">
      <c r="H2420" s="599"/>
    </row>
    <row r="2421" spans="8:8" ht="16.2">
      <c r="H2421" s="599"/>
    </row>
    <row r="2422" spans="8:8" ht="16.2">
      <c r="H2422" s="599"/>
    </row>
    <row r="2423" spans="8:8" ht="16.2">
      <c r="H2423" s="599"/>
    </row>
    <row r="2424" spans="8:8" ht="16.2">
      <c r="H2424" s="599"/>
    </row>
    <row r="2425" spans="8:8" ht="16.2">
      <c r="H2425" s="599"/>
    </row>
    <row r="2426" spans="8:8" ht="16.2">
      <c r="H2426" s="599"/>
    </row>
    <row r="2427" spans="8:8" ht="16.2">
      <c r="H2427" s="599"/>
    </row>
    <row r="2428" spans="8:8" ht="16.2">
      <c r="H2428" s="599"/>
    </row>
    <row r="2429" spans="8:8" ht="16.2">
      <c r="H2429" s="599"/>
    </row>
    <row r="2430" spans="8:8" ht="16.2">
      <c r="H2430" s="599"/>
    </row>
    <row r="2431" spans="8:8" ht="16.2">
      <c r="H2431" s="599"/>
    </row>
    <row r="2432" spans="8:8" ht="16.2">
      <c r="H2432" s="599"/>
    </row>
    <row r="2433" spans="5:8" ht="16.2">
      <c r="H2433" s="599"/>
    </row>
    <row r="2434" spans="5:8" ht="16.2">
      <c r="H2434" s="599"/>
    </row>
    <row r="2435" spans="5:8" ht="16.2">
      <c r="H2435" s="599"/>
    </row>
    <row r="2436" spans="5:8" ht="16.2">
      <c r="H2436" s="599"/>
    </row>
    <row r="2437" spans="5:8" ht="16.2">
      <c r="H2437" s="599"/>
    </row>
    <row r="2438" spans="5:8" ht="16.2">
      <c r="H2438" s="599"/>
    </row>
    <row r="2439" spans="5:8" ht="16.2">
      <c r="H2439" s="599"/>
    </row>
    <row r="2440" spans="5:8" ht="16.2">
      <c r="H2440" s="599"/>
    </row>
    <row r="2441" spans="5:8" ht="16.2">
      <c r="H2441" s="599"/>
    </row>
    <row r="2442" spans="5:8" ht="16.2">
      <c r="H2442" s="599"/>
    </row>
    <row r="2443" spans="5:8" ht="16.2">
      <c r="E2443" s="596"/>
      <c r="F2443" s="596"/>
      <c r="G2443" s="596"/>
      <c r="H2443" s="600"/>
    </row>
    <row r="2444" spans="5:8" ht="16.2">
      <c r="E2444" s="596"/>
      <c r="F2444" s="596"/>
      <c r="G2444" s="596"/>
      <c r="H2444" s="600"/>
    </row>
    <row r="2445" spans="5:8" ht="16.2">
      <c r="E2445" s="596"/>
      <c r="F2445" s="596"/>
      <c r="G2445" s="596"/>
      <c r="H2445" s="600"/>
    </row>
    <row r="2446" spans="5:8" ht="16.2">
      <c r="E2446" s="596"/>
      <c r="F2446" s="596"/>
      <c r="G2446" s="596"/>
      <c r="H2446" s="600"/>
    </row>
    <row r="2447" spans="5:8" ht="16.2">
      <c r="E2447" s="596"/>
      <c r="F2447" s="596"/>
      <c r="G2447" s="596"/>
      <c r="H2447" s="600"/>
    </row>
    <row r="2448" spans="5:8" ht="16.2">
      <c r="H2448" s="599"/>
    </row>
    <row r="2449" spans="5:8" ht="16.2">
      <c r="E2449" s="596"/>
      <c r="F2449" s="596"/>
      <c r="G2449" s="596"/>
      <c r="H2449" s="600"/>
    </row>
    <row r="2450" spans="5:8" ht="16.2">
      <c r="E2450" s="596"/>
      <c r="F2450" s="596"/>
      <c r="G2450" s="596"/>
      <c r="H2450" s="600"/>
    </row>
    <row r="2451" spans="5:8" ht="16.2">
      <c r="E2451" s="596"/>
      <c r="F2451" s="596"/>
      <c r="G2451" s="596"/>
      <c r="H2451" s="600"/>
    </row>
    <row r="2452" spans="5:8" ht="16.2">
      <c r="H2452" s="482"/>
    </row>
    <row r="2453" spans="5:8" ht="16.2">
      <c r="H2453" s="599"/>
    </row>
    <row r="2454" spans="5:8" ht="16.2">
      <c r="H2454" s="599"/>
    </row>
    <row r="2455" spans="5:8" ht="16.2">
      <c r="H2455" s="599"/>
    </row>
    <row r="2456" spans="5:8" ht="16.2">
      <c r="E2456" s="596"/>
      <c r="F2456" s="596"/>
      <c r="G2456" s="596"/>
      <c r="H2456" s="600"/>
    </row>
    <row r="2457" spans="5:8" ht="16.2">
      <c r="E2457" s="596"/>
      <c r="F2457" s="596"/>
      <c r="G2457" s="596"/>
      <c r="H2457" s="600"/>
    </row>
    <row r="2458" spans="5:8" ht="16.2">
      <c r="E2458" s="596"/>
      <c r="F2458" s="596"/>
      <c r="G2458" s="596"/>
      <c r="H2458" s="600"/>
    </row>
    <row r="2459" spans="5:8" ht="16.2">
      <c r="H2459" s="599"/>
    </row>
    <row r="2460" spans="5:8" ht="16.2">
      <c r="H2460" s="599"/>
    </row>
    <row r="2461" spans="5:8" ht="16.2">
      <c r="E2461" s="596"/>
      <c r="F2461" s="596"/>
      <c r="G2461" s="596"/>
      <c r="H2461" s="600"/>
    </row>
    <row r="2462" spans="5:8" ht="16.2">
      <c r="E2462" s="596"/>
      <c r="F2462" s="596"/>
      <c r="G2462" s="596"/>
      <c r="H2462" s="600"/>
    </row>
    <row r="2463" spans="5:8" ht="16.2">
      <c r="E2463" s="596"/>
      <c r="F2463" s="596"/>
      <c r="G2463" s="596"/>
      <c r="H2463" s="600"/>
    </row>
    <row r="2464" spans="5:8" ht="16.2">
      <c r="E2464" s="596"/>
      <c r="F2464" s="596"/>
      <c r="G2464" s="596"/>
      <c r="H2464" s="600"/>
    </row>
    <row r="2465" spans="5:8" ht="16.2">
      <c r="E2465" s="596"/>
      <c r="F2465" s="596"/>
      <c r="G2465" s="596"/>
      <c r="H2465" s="600"/>
    </row>
    <row r="2466" spans="5:8" ht="16.2">
      <c r="H2466" s="599"/>
    </row>
    <row r="2467" spans="5:8" ht="16.2">
      <c r="H2467" s="599"/>
    </row>
    <row r="2468" spans="5:8" ht="16.2">
      <c r="H2468" s="599"/>
    </row>
    <row r="2469" spans="5:8" ht="16.2">
      <c r="H2469" s="599"/>
    </row>
    <row r="2470" spans="5:8" ht="16.2">
      <c r="H2470" s="599"/>
    </row>
    <row r="2471" spans="5:8" ht="16.2">
      <c r="H2471" s="599"/>
    </row>
    <row r="2472" spans="5:8" ht="16.2">
      <c r="H2472" s="599"/>
    </row>
    <row r="2473" spans="5:8" ht="16.2">
      <c r="H2473" s="599"/>
    </row>
    <row r="2474" spans="5:8" ht="16.2">
      <c r="H2474" s="599"/>
    </row>
    <row r="2475" spans="5:8" ht="16.2">
      <c r="H2475" s="599"/>
    </row>
    <row r="2476" spans="5:8" ht="16.2">
      <c r="H2476" s="599"/>
    </row>
    <row r="2477" spans="5:8" ht="16.2">
      <c r="H2477" s="599"/>
    </row>
    <row r="2478" spans="5:8" ht="16.2">
      <c r="H2478" s="599"/>
    </row>
    <row r="2479" spans="5:8" ht="16.2">
      <c r="H2479" s="599"/>
    </row>
    <row r="2480" spans="5:8" ht="16.2">
      <c r="H2480" s="599"/>
    </row>
    <row r="2481" spans="8:8" ht="16.2">
      <c r="H2481" s="599"/>
    </row>
    <row r="2482" spans="8:8" ht="16.2">
      <c r="H2482" s="599"/>
    </row>
    <row r="2483" spans="8:8" ht="16.2">
      <c r="H2483" s="599"/>
    </row>
    <row r="2484" spans="8:8" ht="16.2">
      <c r="H2484" s="599"/>
    </row>
    <row r="2485" spans="8:8" ht="16.2">
      <c r="H2485" s="599"/>
    </row>
    <row r="2486" spans="8:8" ht="16.2">
      <c r="H2486" s="599"/>
    </row>
    <row r="2487" spans="8:8" ht="16.2">
      <c r="H2487" s="599"/>
    </row>
    <row r="2488" spans="8:8" ht="16.2">
      <c r="H2488" s="599"/>
    </row>
    <row r="2489" spans="8:8" ht="16.2">
      <c r="H2489" s="599"/>
    </row>
    <row r="2490" spans="8:8" ht="16.2">
      <c r="H2490" s="599"/>
    </row>
    <row r="2491" spans="8:8" ht="16.2">
      <c r="H2491" s="599"/>
    </row>
    <row r="2492" spans="8:8" ht="16.2">
      <c r="H2492" s="599"/>
    </row>
    <row r="2493" spans="8:8" ht="16.2">
      <c r="H2493" s="599"/>
    </row>
    <row r="2494" spans="8:8" ht="16.2">
      <c r="H2494" s="599"/>
    </row>
    <row r="2495" spans="8:8" ht="16.2">
      <c r="H2495" s="599"/>
    </row>
    <row r="2496" spans="8:8" ht="16.2">
      <c r="H2496" s="599"/>
    </row>
    <row r="2497" spans="8:8" ht="16.2">
      <c r="H2497" s="599"/>
    </row>
    <row r="2498" spans="8:8" ht="16.2">
      <c r="H2498" s="599"/>
    </row>
    <row r="2515" spans="7:14">
      <c r="N2515" s="388"/>
    </row>
    <row r="2520" spans="7:14">
      <c r="G2520" s="966" t="s">
        <v>681</v>
      </c>
      <c r="H2520" s="506">
        <v>-3784.58</v>
      </c>
    </row>
    <row r="2521" spans="7:14">
      <c r="H2521" s="506">
        <v>-12500</v>
      </c>
    </row>
    <row r="2525" spans="7:14">
      <c r="H2525" s="506"/>
    </row>
  </sheetData>
  <autoFilter ref="A2:M2521" xr:uid="{35D69DBC-2F25-404A-BB18-5DC9D1370C19}"/>
  <pageMargins left="0.511811024" right="0.511811024" top="0.78740157499999996" bottom="0.78740157499999996" header="0.31496062000000002" footer="0.31496062000000002"/>
  <pageSetup paperSize="9" orientation="portrait" r:id="rId1"/>
  <ignoredErrors>
    <ignoredError sqref="K272:L282" evalError="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6C8EE-CBCD-4E27-99C0-8100AFD1B0F7}">
  <sheetPr>
    <tabColor rgb="FF0070C0"/>
  </sheetPr>
  <dimension ref="A1:B15"/>
  <sheetViews>
    <sheetView workbookViewId="0">
      <selection activeCell="E9" sqref="E9:E10"/>
    </sheetView>
  </sheetViews>
  <sheetFormatPr defaultRowHeight="13.2"/>
  <cols>
    <col min="1" max="1" width="56.44140625" bestFit="1" customWidth="1"/>
    <col min="2" max="2" width="13.109375" customWidth="1"/>
  </cols>
  <sheetData>
    <row r="1" spans="1:2">
      <c r="A1" s="1024" t="s">
        <v>2398</v>
      </c>
      <c r="B1" s="1024"/>
    </row>
    <row r="2" spans="1:2">
      <c r="A2" t="s">
        <v>2393</v>
      </c>
      <c r="B2" s="805">
        <v>92444.46</v>
      </c>
    </row>
    <row r="3" spans="1:2">
      <c r="A3" t="s">
        <v>2394</v>
      </c>
      <c r="B3" s="805">
        <v>16948.12</v>
      </c>
    </row>
    <row r="4" spans="1:2">
      <c r="A4" s="986" t="s">
        <v>2395</v>
      </c>
      <c r="B4" s="987">
        <v>1540.74</v>
      </c>
    </row>
    <row r="5" spans="1:2">
      <c r="A5" s="988" t="s">
        <v>2396</v>
      </c>
      <c r="B5" s="984">
        <v>7073</v>
      </c>
    </row>
    <row r="6" spans="1:2">
      <c r="A6" s="810" t="s">
        <v>2397</v>
      </c>
      <c r="B6" s="985">
        <v>80992.600000000006</v>
      </c>
    </row>
    <row r="8" spans="1:2">
      <c r="A8" s="1024" t="s">
        <v>2399</v>
      </c>
      <c r="B8" s="1024"/>
    </row>
    <row r="9" spans="1:2">
      <c r="A9" t="s">
        <v>2400</v>
      </c>
      <c r="B9" s="805">
        <v>72856</v>
      </c>
    </row>
    <row r="10" spans="1:2">
      <c r="A10" s="517" t="s">
        <v>2401</v>
      </c>
      <c r="B10" s="805">
        <v>29141.360000000001</v>
      </c>
    </row>
    <row r="11" spans="1:2">
      <c r="A11" s="986" t="s">
        <v>2395</v>
      </c>
      <c r="B11" s="987">
        <v>2428.58</v>
      </c>
    </row>
    <row r="12" spans="1:2">
      <c r="A12" s="989" t="s">
        <v>2402</v>
      </c>
      <c r="B12" s="990">
        <v>10663.75</v>
      </c>
    </row>
    <row r="13" spans="1:2">
      <c r="A13" s="810" t="s">
        <v>2397</v>
      </c>
      <c r="B13" s="985">
        <v>51949.81</v>
      </c>
    </row>
    <row r="15" spans="1:2">
      <c r="A15" s="810" t="s">
        <v>2403</v>
      </c>
      <c r="B15" s="985">
        <f>B13+B6</f>
        <v>132942.41</v>
      </c>
    </row>
  </sheetData>
  <mergeCells count="2">
    <mergeCell ref="A1:B1"/>
    <mergeCell ref="A8:B8"/>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6EE11-1715-47D5-82D3-7F0771B5A21C}">
  <sheetPr>
    <tabColor rgb="FF0070C0"/>
  </sheetPr>
  <dimension ref="A1:H2140"/>
  <sheetViews>
    <sheetView topLeftCell="C1" workbookViewId="0">
      <selection activeCell="H2" sqref="H2:H9"/>
    </sheetView>
  </sheetViews>
  <sheetFormatPr defaultRowHeight="13.2"/>
  <cols>
    <col min="1" max="1" width="21.33203125" hidden="1" customWidth="1"/>
    <col min="2" max="2" width="13.5546875" hidden="1" customWidth="1"/>
    <col min="3" max="3" width="22.109375" bestFit="1" customWidth="1"/>
    <col min="4" max="4" width="11.33203125" customWidth="1"/>
    <col min="5" max="5" width="15.33203125" customWidth="1"/>
    <col min="6" max="6" width="17.33203125" customWidth="1"/>
    <col min="7" max="7" width="16.88671875" customWidth="1"/>
    <col min="8" max="8" width="11.6640625" bestFit="1" customWidth="1"/>
  </cols>
  <sheetData>
    <row r="1" spans="1:8">
      <c r="A1" s="501" t="s">
        <v>726</v>
      </c>
      <c r="B1" s="501" t="s">
        <v>727</v>
      </c>
      <c r="C1" s="501" t="s">
        <v>728</v>
      </c>
      <c r="D1" s="501" t="s">
        <v>729</v>
      </c>
      <c r="E1" s="501" t="s">
        <v>730</v>
      </c>
      <c r="F1" s="502" t="s">
        <v>731</v>
      </c>
      <c r="G1" s="502" t="s">
        <v>391</v>
      </c>
      <c r="H1" s="502" t="s">
        <v>705</v>
      </c>
    </row>
    <row r="2" spans="1:8">
      <c r="A2" s="494"/>
      <c r="B2" s="507"/>
      <c r="C2" s="507" t="s">
        <v>732</v>
      </c>
      <c r="D2" s="509">
        <v>46023</v>
      </c>
      <c r="E2" s="508">
        <f>2429.04+4164.7</f>
        <v>6593.74</v>
      </c>
      <c r="F2" t="str">
        <f>VLOOKUP(C2,'METRICS MDNA'!E:F,2,0)</f>
        <v>Dinheiro/Pix</v>
      </c>
      <c r="G2" t="str">
        <f>VLOOKUP(F2,'METRICS MDNA'!E:G,3,0)</f>
        <v>FATURAMENTO</v>
      </c>
      <c r="H2" t="str">
        <f>TEXT(D2, "mmmm aaaa")</f>
        <v>janeiro 2026</v>
      </c>
    </row>
    <row r="3" spans="1:8">
      <c r="A3" s="494"/>
      <c r="B3" s="507"/>
      <c r="C3" s="507" t="s">
        <v>919</v>
      </c>
      <c r="D3" s="509">
        <v>46023</v>
      </c>
      <c r="E3" s="508">
        <v>205020.47</v>
      </c>
      <c r="F3" t="str">
        <f>VLOOKUP(C3,'METRICS MDNA'!E:F,2,0)</f>
        <v>Cartão de Débito/Crédito</v>
      </c>
      <c r="G3" t="str">
        <f>VLOOKUP(F3,'METRICS MDNA'!E:G,3,0)</f>
        <v>FATURAMENTO</v>
      </c>
      <c r="H3" t="str">
        <f t="shared" ref="H3:H13" si="0">TEXT(D3, "mmmm aaaa")</f>
        <v>janeiro 2026</v>
      </c>
    </row>
    <row r="4" spans="1:8">
      <c r="A4" s="494"/>
      <c r="B4" s="494"/>
      <c r="C4" s="494" t="s">
        <v>540</v>
      </c>
      <c r="D4" s="509">
        <v>46023</v>
      </c>
      <c r="E4" s="508"/>
      <c r="F4" t="str">
        <f>VLOOKUP(C4,'METRICS MDNA'!E:F,2,0)</f>
        <v>Voucher</v>
      </c>
      <c r="G4" t="str">
        <f>VLOOKUP(F4,'METRICS MDNA'!E:G,3,0)</f>
        <v>FATURAMENTO</v>
      </c>
      <c r="H4" t="str">
        <f t="shared" si="0"/>
        <v>janeiro 2026</v>
      </c>
    </row>
    <row r="5" spans="1:8">
      <c r="A5" s="494"/>
      <c r="B5" s="494"/>
      <c r="C5" s="494" t="s">
        <v>16</v>
      </c>
      <c r="D5" s="509">
        <v>46023</v>
      </c>
      <c r="E5" s="508"/>
      <c r="F5" t="str">
        <f>VLOOKUP(C5,'METRICS MDNA'!E:F,2,0)</f>
        <v>Evento Faturado</v>
      </c>
      <c r="G5" t="str">
        <f>VLOOKUP(F5,'METRICS MDNA'!F:G,2,0)</f>
        <v>FATURAMENTO</v>
      </c>
      <c r="H5" t="str">
        <f t="shared" si="0"/>
        <v>janeiro 2026</v>
      </c>
    </row>
    <row r="6" spans="1:8">
      <c r="A6" s="494"/>
      <c r="B6" s="494"/>
      <c r="C6" s="507" t="s">
        <v>732</v>
      </c>
      <c r="D6" s="509">
        <v>46054</v>
      </c>
      <c r="E6" s="508">
        <f>5809.29+10718.3</f>
        <v>16527.59</v>
      </c>
      <c r="F6" t="str">
        <f>VLOOKUP(C6,'METRICS MDNA'!E:F,2,0)</f>
        <v>Dinheiro/Pix</v>
      </c>
      <c r="G6" t="str">
        <f>VLOOKUP(F6,'METRICS MDNA'!F:G,2,0)</f>
        <v>FATURAMENTO</v>
      </c>
      <c r="H6" t="str">
        <f t="shared" si="0"/>
        <v>fevereiro 2026</v>
      </c>
    </row>
    <row r="7" spans="1:8">
      <c r="A7" s="494"/>
      <c r="B7" s="494"/>
      <c r="C7" s="507" t="s">
        <v>919</v>
      </c>
      <c r="D7" s="509">
        <v>46054</v>
      </c>
      <c r="E7" s="508">
        <v>243655.88</v>
      </c>
      <c r="F7" t="str">
        <f>VLOOKUP(C7,'METRICS MDNA'!E:F,2,0)</f>
        <v>Cartão de Débito/Crédito</v>
      </c>
      <c r="G7" t="str">
        <f>VLOOKUP(F7,'METRICS MDNA'!F:G,2,0)</f>
        <v>FATURAMENTO</v>
      </c>
      <c r="H7" t="str">
        <f t="shared" si="0"/>
        <v>fevereiro 2026</v>
      </c>
    </row>
    <row r="8" spans="1:8">
      <c r="A8" s="494"/>
      <c r="B8" s="494"/>
      <c r="C8" s="494" t="s">
        <v>540</v>
      </c>
      <c r="D8" s="509">
        <v>46054</v>
      </c>
      <c r="E8" s="508"/>
      <c r="F8" t="str">
        <f>VLOOKUP(C8,'METRICS MDNA'!E:F,2,0)</f>
        <v>Voucher</v>
      </c>
      <c r="G8" t="str">
        <f>VLOOKUP(F8,'METRICS MDNA'!F:G,2,0)</f>
        <v>FATURAMENTO</v>
      </c>
      <c r="H8" t="str">
        <f t="shared" si="0"/>
        <v>fevereiro 2026</v>
      </c>
    </row>
    <row r="9" spans="1:8">
      <c r="A9" s="494"/>
      <c r="B9" s="494"/>
      <c r="C9" s="494" t="s">
        <v>16</v>
      </c>
      <c r="D9" s="509">
        <v>46054</v>
      </c>
      <c r="E9" s="508"/>
      <c r="F9" t="str">
        <f>VLOOKUP(C9,'METRICS MDNA'!E:F,2,0)</f>
        <v>Evento Faturado</v>
      </c>
      <c r="G9" t="str">
        <f>VLOOKUP(F9,'METRICS MDNA'!F:G,2,0)</f>
        <v>FATURAMENTO</v>
      </c>
      <c r="H9" t="str">
        <f t="shared" si="0"/>
        <v>fevereiro 2026</v>
      </c>
    </row>
    <row r="10" spans="1:8">
      <c r="A10" s="494"/>
      <c r="B10" s="494"/>
      <c r="C10" s="507" t="s">
        <v>732</v>
      </c>
      <c r="D10" s="495" t="s">
        <v>1859</v>
      </c>
      <c r="E10" s="508">
        <f>9788.92+13388.21</f>
        <v>23177.129999999997</v>
      </c>
      <c r="F10" t="str">
        <f>VLOOKUP(C10,'METRICS MDNA'!E:F,2,0)</f>
        <v>Dinheiro/Pix</v>
      </c>
      <c r="G10" t="str">
        <f>VLOOKUP(F10,'METRICS MDNA'!F:G,2,0)</f>
        <v>FATURAMENTO</v>
      </c>
      <c r="H10" t="str">
        <f t="shared" si="0"/>
        <v>Mar/206</v>
      </c>
    </row>
    <row r="11" spans="1:8">
      <c r="A11" s="494"/>
      <c r="B11" s="494"/>
      <c r="C11" s="507" t="s">
        <v>919</v>
      </c>
      <c r="D11" s="495" t="s">
        <v>1859</v>
      </c>
      <c r="E11" s="508">
        <v>378808.76</v>
      </c>
      <c r="F11" t="str">
        <f>VLOOKUP(C11,'METRICS MDNA'!E:F,2,0)</f>
        <v>Cartão de Débito/Crédito</v>
      </c>
      <c r="G11" t="str">
        <f>VLOOKUP(F11,'METRICS MDNA'!F:G,2,0)</f>
        <v>FATURAMENTO</v>
      </c>
      <c r="H11" t="str">
        <f t="shared" si="0"/>
        <v>Mar/206</v>
      </c>
    </row>
    <row r="12" spans="1:8">
      <c r="A12" s="494"/>
      <c r="B12" s="494"/>
      <c r="C12" s="494" t="s">
        <v>540</v>
      </c>
      <c r="D12" s="495" t="s">
        <v>1859</v>
      </c>
      <c r="E12" s="508"/>
      <c r="F12" t="str">
        <f>VLOOKUP(C12,'METRICS MDNA'!E:F,2,0)</f>
        <v>Voucher</v>
      </c>
      <c r="G12" t="str">
        <f>VLOOKUP(F12,'METRICS MDNA'!F:G,2,0)</f>
        <v>FATURAMENTO</v>
      </c>
      <c r="H12" t="str">
        <f t="shared" si="0"/>
        <v>Mar/206</v>
      </c>
    </row>
    <row r="13" spans="1:8">
      <c r="A13" s="494"/>
      <c r="B13" s="494"/>
      <c r="C13" s="494" t="s">
        <v>16</v>
      </c>
      <c r="D13" s="495" t="s">
        <v>1859</v>
      </c>
      <c r="E13" s="496"/>
      <c r="F13" t="str">
        <f>VLOOKUP(C13,'METRICS MDNA'!E:F,2,0)</f>
        <v>Evento Faturado</v>
      </c>
      <c r="G13" t="str">
        <f>VLOOKUP(F13,'METRICS MDNA'!F:G,2,0)</f>
        <v>FATURAMENTO</v>
      </c>
      <c r="H13" t="str">
        <f t="shared" si="0"/>
        <v>Mar/206</v>
      </c>
    </row>
    <row r="14" spans="1:8">
      <c r="A14" s="497"/>
      <c r="B14" s="497"/>
      <c r="C14" s="497"/>
      <c r="D14" s="498"/>
      <c r="E14" s="499"/>
    </row>
    <row r="15" spans="1:8">
      <c r="A15" s="497"/>
      <c r="B15" s="497"/>
      <c r="C15" s="497"/>
      <c r="D15" s="498"/>
      <c r="E15" s="499"/>
    </row>
    <row r="16" spans="1:8">
      <c r="A16" s="497"/>
      <c r="B16" s="497"/>
      <c r="C16" s="497"/>
      <c r="D16" s="498"/>
      <c r="E16" s="499"/>
    </row>
    <row r="17" spans="1:5">
      <c r="A17" s="494"/>
      <c r="B17" s="494"/>
      <c r="C17" s="494"/>
      <c r="D17" s="495"/>
      <c r="E17" s="496"/>
    </row>
    <row r="18" spans="1:5">
      <c r="A18" s="497"/>
      <c r="B18" s="497"/>
      <c r="C18" s="497"/>
      <c r="D18" s="498"/>
      <c r="E18" s="499"/>
    </row>
    <row r="19" spans="1:5">
      <c r="A19" s="497"/>
      <c r="B19" s="497"/>
      <c r="C19" s="497"/>
      <c r="D19" s="498"/>
      <c r="E19" s="499"/>
    </row>
    <row r="20" spans="1:5">
      <c r="A20" s="494"/>
      <c r="B20" s="494"/>
      <c r="C20" s="494"/>
      <c r="D20" s="495"/>
      <c r="E20" s="496"/>
    </row>
    <row r="21" spans="1:5">
      <c r="A21" s="494"/>
      <c r="B21" s="494"/>
      <c r="C21" s="494"/>
      <c r="D21" s="495"/>
      <c r="E21" s="496"/>
    </row>
    <row r="22" spans="1:5">
      <c r="A22" s="494"/>
      <c r="B22" s="494"/>
      <c r="C22" s="494"/>
      <c r="D22" s="495"/>
      <c r="E22" s="496"/>
    </row>
    <row r="23" spans="1:5">
      <c r="A23" s="494"/>
      <c r="B23" s="494"/>
      <c r="C23" s="494"/>
      <c r="D23" s="495"/>
      <c r="E23" s="496"/>
    </row>
    <row r="24" spans="1:5">
      <c r="A24" s="494"/>
      <c r="B24" s="494"/>
      <c r="C24" s="494"/>
      <c r="D24" s="495"/>
      <c r="E24" s="496"/>
    </row>
    <row r="25" spans="1:5">
      <c r="A25" s="494"/>
      <c r="B25" s="494"/>
      <c r="C25" s="494"/>
      <c r="D25" s="495"/>
      <c r="E25" s="496"/>
    </row>
    <row r="26" spans="1:5">
      <c r="A26" s="494"/>
      <c r="B26" s="494"/>
      <c r="C26" s="494"/>
      <c r="D26" s="495"/>
      <c r="E26" s="496"/>
    </row>
    <row r="27" spans="1:5">
      <c r="A27" s="494"/>
      <c r="B27" s="494"/>
      <c r="C27" s="494"/>
      <c r="D27" s="495"/>
      <c r="E27" s="496"/>
    </row>
    <row r="28" spans="1:5">
      <c r="A28" s="494"/>
      <c r="B28" s="494"/>
      <c r="C28" s="494"/>
      <c r="D28" s="495"/>
      <c r="E28" s="496"/>
    </row>
    <row r="29" spans="1:5">
      <c r="A29" s="494"/>
      <c r="B29" s="494"/>
      <c r="C29" s="494"/>
      <c r="D29" s="495"/>
      <c r="E29" s="496"/>
    </row>
    <row r="30" spans="1:5">
      <c r="A30" s="494"/>
      <c r="B30" s="494"/>
      <c r="C30" s="494"/>
      <c r="D30" s="495"/>
      <c r="E30" s="496"/>
    </row>
    <row r="31" spans="1:5">
      <c r="A31" s="497"/>
      <c r="B31" s="497"/>
      <c r="C31" s="497"/>
      <c r="D31" s="498"/>
      <c r="E31" s="499"/>
    </row>
    <row r="32" spans="1:5">
      <c r="A32" s="497"/>
      <c r="B32" s="497"/>
      <c r="C32" s="497"/>
      <c r="D32" s="498"/>
      <c r="E32" s="499"/>
    </row>
    <row r="33" spans="1:5">
      <c r="A33" s="494"/>
      <c r="B33" s="494"/>
      <c r="C33" s="494"/>
      <c r="D33" s="495"/>
      <c r="E33" s="496"/>
    </row>
    <row r="34" spans="1:5">
      <c r="A34" s="494"/>
      <c r="B34" s="494"/>
      <c r="C34" s="494"/>
      <c r="D34" s="495"/>
      <c r="E34" s="496"/>
    </row>
    <row r="35" spans="1:5">
      <c r="A35" s="494"/>
      <c r="B35" s="494"/>
      <c r="C35" s="494"/>
      <c r="D35" s="495"/>
      <c r="E35" s="496"/>
    </row>
    <row r="36" spans="1:5">
      <c r="A36" s="494"/>
      <c r="B36" s="494"/>
      <c r="C36" s="494"/>
      <c r="D36" s="495"/>
      <c r="E36" s="496"/>
    </row>
    <row r="37" spans="1:5">
      <c r="A37" s="494"/>
      <c r="B37" s="494"/>
      <c r="C37" s="494"/>
      <c r="D37" s="495"/>
      <c r="E37" s="496"/>
    </row>
    <row r="38" spans="1:5">
      <c r="A38" s="494"/>
      <c r="B38" s="494"/>
      <c r="C38" s="494"/>
      <c r="D38" s="495"/>
      <c r="E38" s="496"/>
    </row>
    <row r="39" spans="1:5">
      <c r="A39" s="494"/>
      <c r="B39" s="494"/>
      <c r="C39" s="494"/>
      <c r="D39" s="495"/>
      <c r="E39" s="496"/>
    </row>
    <row r="40" spans="1:5">
      <c r="A40" s="494"/>
      <c r="B40" s="494"/>
      <c r="C40" s="494"/>
      <c r="D40" s="495"/>
      <c r="E40" s="496"/>
    </row>
    <row r="41" spans="1:5">
      <c r="A41" s="494"/>
      <c r="B41" s="494"/>
      <c r="C41" s="494"/>
      <c r="D41" s="495"/>
      <c r="E41" s="496"/>
    </row>
    <row r="42" spans="1:5">
      <c r="A42" s="494"/>
      <c r="B42" s="494"/>
      <c r="C42" s="494"/>
      <c r="D42" s="495"/>
      <c r="E42" s="496"/>
    </row>
    <row r="43" spans="1:5">
      <c r="A43" s="494"/>
      <c r="B43" s="494"/>
      <c r="C43" s="494"/>
      <c r="D43" s="495"/>
      <c r="E43" s="496"/>
    </row>
    <row r="44" spans="1:5">
      <c r="A44" s="497"/>
      <c r="B44" s="497"/>
      <c r="C44" s="497"/>
      <c r="D44" s="498"/>
      <c r="E44" s="499"/>
    </row>
    <row r="45" spans="1:5">
      <c r="A45" s="497"/>
      <c r="B45" s="497"/>
      <c r="C45" s="497"/>
      <c r="D45" s="498"/>
      <c r="E45" s="499"/>
    </row>
    <row r="46" spans="1:5">
      <c r="A46" s="494"/>
      <c r="B46" s="494"/>
      <c r="C46" s="494"/>
      <c r="D46" s="495"/>
      <c r="E46" s="496"/>
    </row>
    <row r="47" spans="1:5">
      <c r="A47" s="494"/>
      <c r="B47" s="494"/>
      <c r="C47" s="494"/>
      <c r="D47" s="495"/>
      <c r="E47" s="496"/>
    </row>
    <row r="48" spans="1:5">
      <c r="A48" s="494"/>
      <c r="B48" s="494"/>
      <c r="C48" s="494"/>
      <c r="D48" s="495"/>
      <c r="E48" s="496"/>
    </row>
    <row r="49" spans="1:5">
      <c r="A49" s="494"/>
      <c r="B49" s="494"/>
      <c r="C49" s="494"/>
      <c r="D49" s="495"/>
      <c r="E49" s="496"/>
    </row>
    <row r="50" spans="1:5">
      <c r="A50" s="494"/>
      <c r="B50" s="494"/>
      <c r="C50" s="494"/>
      <c r="D50" s="495"/>
      <c r="E50" s="496"/>
    </row>
    <row r="51" spans="1:5">
      <c r="A51" s="494"/>
      <c r="B51" s="494"/>
      <c r="C51" s="494"/>
      <c r="D51" s="495"/>
      <c r="E51" s="496"/>
    </row>
    <row r="52" spans="1:5">
      <c r="A52" s="494"/>
      <c r="B52" s="494"/>
      <c r="C52" s="494"/>
      <c r="D52" s="495"/>
      <c r="E52" s="496"/>
    </row>
    <row r="53" spans="1:5">
      <c r="A53" s="494"/>
      <c r="B53" s="494"/>
      <c r="C53" s="494"/>
      <c r="D53" s="495"/>
      <c r="E53" s="496"/>
    </row>
    <row r="54" spans="1:5">
      <c r="A54" s="494"/>
      <c r="B54" s="494"/>
      <c r="C54" s="494"/>
      <c r="D54" s="495"/>
      <c r="E54" s="496"/>
    </row>
    <row r="55" spans="1:5">
      <c r="A55" s="494"/>
      <c r="B55" s="494"/>
      <c r="C55" s="494"/>
      <c r="D55" s="495"/>
      <c r="E55" s="496"/>
    </row>
    <row r="56" spans="1:5">
      <c r="A56" s="494"/>
      <c r="B56" s="494"/>
      <c r="C56" s="494"/>
      <c r="D56" s="495"/>
      <c r="E56" s="496"/>
    </row>
    <row r="57" spans="1:5">
      <c r="A57" s="494"/>
      <c r="B57" s="494"/>
      <c r="C57" s="494"/>
      <c r="D57" s="495"/>
      <c r="E57" s="496"/>
    </row>
    <row r="58" spans="1:5">
      <c r="A58" s="494"/>
      <c r="B58" s="494"/>
      <c r="C58" s="494"/>
      <c r="D58" s="495"/>
      <c r="E58" s="496"/>
    </row>
    <row r="59" spans="1:5">
      <c r="A59" s="494"/>
      <c r="B59" s="494"/>
      <c r="C59" s="494"/>
      <c r="D59" s="495"/>
      <c r="E59" s="496"/>
    </row>
    <row r="60" spans="1:5">
      <c r="A60" s="494"/>
      <c r="B60" s="494"/>
      <c r="C60" s="494"/>
      <c r="D60" s="495"/>
      <c r="E60" s="496"/>
    </row>
    <row r="61" spans="1:5">
      <c r="A61" s="494"/>
      <c r="B61" s="494"/>
      <c r="C61" s="494"/>
      <c r="D61" s="495"/>
      <c r="E61" s="496"/>
    </row>
    <row r="62" spans="1:5">
      <c r="A62" s="494"/>
      <c r="B62" s="494"/>
      <c r="C62" s="494"/>
      <c r="D62" s="495"/>
      <c r="E62" s="496"/>
    </row>
    <row r="63" spans="1:5">
      <c r="A63" s="494"/>
      <c r="B63" s="494"/>
      <c r="C63" s="494"/>
      <c r="D63" s="495"/>
      <c r="E63" s="496"/>
    </row>
    <row r="64" spans="1:5">
      <c r="A64" s="494"/>
      <c r="B64" s="494"/>
      <c r="C64" s="494"/>
      <c r="D64" s="495"/>
      <c r="E64" s="496"/>
    </row>
    <row r="65" spans="1:5">
      <c r="A65" s="494"/>
      <c r="B65" s="494"/>
      <c r="C65" s="494"/>
      <c r="D65" s="495"/>
      <c r="E65" s="496"/>
    </row>
    <row r="66" spans="1:5">
      <c r="A66" s="494"/>
      <c r="B66" s="494"/>
      <c r="C66" s="494"/>
      <c r="D66" s="495"/>
      <c r="E66" s="496"/>
    </row>
    <row r="67" spans="1:5">
      <c r="A67" s="494"/>
      <c r="B67" s="494"/>
      <c r="C67" s="494"/>
      <c r="D67" s="495"/>
      <c r="E67" s="496"/>
    </row>
    <row r="68" spans="1:5">
      <c r="A68" s="494"/>
      <c r="B68" s="494"/>
      <c r="C68" s="494"/>
      <c r="D68" s="495"/>
      <c r="E68" s="496"/>
    </row>
    <row r="69" spans="1:5">
      <c r="A69" s="494"/>
      <c r="B69" s="494"/>
      <c r="C69" s="494"/>
      <c r="D69" s="495"/>
      <c r="E69" s="496"/>
    </row>
    <row r="70" spans="1:5">
      <c r="A70" s="494"/>
      <c r="B70" s="494"/>
      <c r="C70" s="494"/>
      <c r="D70" s="495"/>
      <c r="E70" s="496"/>
    </row>
    <row r="71" spans="1:5">
      <c r="A71" s="494"/>
      <c r="B71" s="494"/>
      <c r="C71" s="494"/>
      <c r="D71" s="495"/>
      <c r="E71" s="496"/>
    </row>
    <row r="72" spans="1:5">
      <c r="A72" s="494"/>
      <c r="B72" s="494"/>
      <c r="C72" s="494"/>
      <c r="D72" s="495"/>
      <c r="E72" s="496"/>
    </row>
    <row r="73" spans="1:5">
      <c r="A73" s="494"/>
      <c r="B73" s="494"/>
      <c r="C73" s="494"/>
      <c r="D73" s="495"/>
      <c r="E73" s="496"/>
    </row>
    <row r="74" spans="1:5">
      <c r="A74" s="494"/>
      <c r="B74" s="494"/>
      <c r="C74" s="494"/>
      <c r="D74" s="495"/>
      <c r="E74" s="496"/>
    </row>
    <row r="75" spans="1:5">
      <c r="A75" s="494"/>
      <c r="B75" s="494"/>
      <c r="C75" s="494"/>
      <c r="D75" s="495"/>
      <c r="E75" s="496"/>
    </row>
    <row r="76" spans="1:5">
      <c r="A76" s="494"/>
      <c r="B76" s="494"/>
      <c r="C76" s="494"/>
      <c r="D76" s="495"/>
      <c r="E76" s="496"/>
    </row>
    <row r="77" spans="1:5">
      <c r="A77" s="494"/>
      <c r="B77" s="494"/>
      <c r="C77" s="494"/>
      <c r="D77" s="495"/>
      <c r="E77" s="496"/>
    </row>
    <row r="78" spans="1:5">
      <c r="A78" s="497"/>
      <c r="B78" s="497"/>
      <c r="C78" s="497"/>
      <c r="D78" s="498"/>
      <c r="E78" s="499"/>
    </row>
    <row r="79" spans="1:5">
      <c r="A79" s="497"/>
      <c r="B79" s="497"/>
      <c r="C79" s="497"/>
      <c r="D79" s="498"/>
      <c r="E79" s="499"/>
    </row>
    <row r="80" spans="1:5">
      <c r="A80" s="494"/>
      <c r="B80" s="494"/>
      <c r="C80" s="494"/>
      <c r="D80" s="495"/>
      <c r="E80" s="496"/>
    </row>
    <row r="81" spans="1:5">
      <c r="A81" s="494"/>
      <c r="B81" s="494"/>
      <c r="C81" s="494"/>
      <c r="D81" s="495"/>
      <c r="E81" s="496"/>
    </row>
    <row r="82" spans="1:5">
      <c r="A82" s="497"/>
      <c r="B82" s="497"/>
      <c r="C82" s="497"/>
      <c r="D82" s="498"/>
      <c r="E82" s="499"/>
    </row>
    <row r="83" spans="1:5">
      <c r="A83" s="497"/>
      <c r="B83" s="497"/>
      <c r="C83" s="497"/>
      <c r="D83" s="498"/>
      <c r="E83" s="499"/>
    </row>
    <row r="84" spans="1:5">
      <c r="A84" s="497"/>
      <c r="B84" s="497"/>
      <c r="C84" s="497"/>
      <c r="D84" s="498"/>
      <c r="E84" s="499"/>
    </row>
    <row r="85" spans="1:5">
      <c r="A85" s="494"/>
      <c r="B85" s="494"/>
      <c r="C85" s="494"/>
      <c r="D85" s="495"/>
      <c r="E85" s="496"/>
    </row>
    <row r="86" spans="1:5">
      <c r="A86" s="494"/>
      <c r="B86" s="494"/>
      <c r="C86" s="494"/>
      <c r="D86" s="495"/>
      <c r="E86" s="496"/>
    </row>
    <row r="87" spans="1:5">
      <c r="A87" s="494"/>
      <c r="B87" s="494"/>
      <c r="C87" s="494"/>
      <c r="D87" s="495"/>
      <c r="E87" s="496"/>
    </row>
    <row r="88" spans="1:5">
      <c r="A88" s="494"/>
      <c r="B88" s="494"/>
      <c r="C88" s="494"/>
      <c r="D88" s="495"/>
      <c r="E88" s="496"/>
    </row>
    <row r="89" spans="1:5">
      <c r="A89" s="494"/>
      <c r="B89" s="494"/>
      <c r="C89" s="494"/>
      <c r="D89" s="495"/>
      <c r="E89" s="496"/>
    </row>
    <row r="90" spans="1:5">
      <c r="A90" s="494"/>
      <c r="B90" s="494"/>
      <c r="C90" s="494"/>
      <c r="D90" s="495"/>
      <c r="E90" s="496"/>
    </row>
    <row r="91" spans="1:5">
      <c r="A91" s="497"/>
      <c r="B91" s="497"/>
      <c r="C91" s="497"/>
      <c r="D91" s="498"/>
      <c r="E91" s="499"/>
    </row>
    <row r="92" spans="1:5">
      <c r="A92" s="497"/>
      <c r="B92" s="497"/>
      <c r="C92" s="497"/>
      <c r="D92" s="498"/>
      <c r="E92" s="499"/>
    </row>
    <row r="93" spans="1:5">
      <c r="A93" s="494"/>
      <c r="B93" s="494"/>
      <c r="C93" s="494"/>
      <c r="D93" s="495"/>
      <c r="E93" s="496"/>
    </row>
    <row r="94" spans="1:5">
      <c r="A94" s="494"/>
      <c r="B94" s="494"/>
      <c r="C94" s="494"/>
      <c r="D94" s="495"/>
      <c r="E94" s="496"/>
    </row>
    <row r="95" spans="1:5">
      <c r="A95" s="494"/>
      <c r="B95" s="494"/>
      <c r="C95" s="494"/>
      <c r="D95" s="495"/>
      <c r="E95" s="496"/>
    </row>
    <row r="96" spans="1:5">
      <c r="A96" s="494"/>
      <c r="B96" s="494"/>
      <c r="C96" s="494"/>
      <c r="D96" s="495"/>
      <c r="E96" s="496"/>
    </row>
    <row r="97" spans="1:5">
      <c r="A97" s="494"/>
      <c r="B97" s="494"/>
      <c r="C97" s="494"/>
      <c r="D97" s="495"/>
      <c r="E97" s="496"/>
    </row>
    <row r="98" spans="1:5">
      <c r="A98" s="494"/>
      <c r="B98" s="494"/>
      <c r="C98" s="494"/>
      <c r="D98" s="495"/>
      <c r="E98" s="496"/>
    </row>
    <row r="99" spans="1:5">
      <c r="A99" s="494"/>
      <c r="B99" s="494"/>
      <c r="C99" s="494"/>
      <c r="D99" s="495"/>
      <c r="E99" s="496"/>
    </row>
    <row r="100" spans="1:5">
      <c r="A100" s="497"/>
      <c r="B100" s="497"/>
      <c r="C100" s="497"/>
      <c r="D100" s="498"/>
      <c r="E100" s="499"/>
    </row>
    <row r="101" spans="1:5">
      <c r="A101" s="497"/>
      <c r="B101" s="497"/>
      <c r="C101" s="497"/>
      <c r="D101" s="498"/>
      <c r="E101" s="499"/>
    </row>
    <row r="102" spans="1:5">
      <c r="A102" s="497"/>
      <c r="B102" s="497"/>
      <c r="C102" s="497"/>
      <c r="D102" s="498"/>
      <c r="E102" s="499"/>
    </row>
    <row r="103" spans="1:5">
      <c r="A103" s="497"/>
      <c r="B103" s="497"/>
      <c r="C103" s="497"/>
      <c r="D103" s="498"/>
      <c r="E103" s="499"/>
    </row>
    <row r="104" spans="1:5">
      <c r="A104" s="497"/>
      <c r="B104" s="497"/>
      <c r="C104" s="497"/>
      <c r="D104" s="498"/>
      <c r="E104" s="499"/>
    </row>
    <row r="105" spans="1:5">
      <c r="A105" s="497"/>
      <c r="B105" s="497"/>
      <c r="C105" s="497"/>
      <c r="D105" s="498"/>
      <c r="E105" s="499"/>
    </row>
    <row r="106" spans="1:5">
      <c r="A106" s="494"/>
      <c r="B106" s="494"/>
      <c r="C106" s="494"/>
      <c r="D106" s="495"/>
      <c r="E106" s="496"/>
    </row>
    <row r="107" spans="1:5">
      <c r="A107" s="494"/>
      <c r="B107" s="494"/>
      <c r="C107" s="494"/>
      <c r="D107" s="495"/>
      <c r="E107" s="496"/>
    </row>
    <row r="108" spans="1:5">
      <c r="A108" s="497"/>
      <c r="B108" s="497"/>
      <c r="C108" s="497"/>
      <c r="D108" s="498"/>
      <c r="E108" s="499"/>
    </row>
    <row r="109" spans="1:5">
      <c r="A109" s="497"/>
      <c r="B109" s="497"/>
      <c r="C109" s="497"/>
      <c r="D109" s="498"/>
      <c r="E109" s="499"/>
    </row>
    <row r="110" spans="1:5">
      <c r="A110" s="497"/>
      <c r="B110" s="497"/>
      <c r="C110" s="497"/>
      <c r="D110" s="498"/>
      <c r="E110" s="499"/>
    </row>
    <row r="111" spans="1:5">
      <c r="A111" s="494"/>
      <c r="B111" s="494"/>
      <c r="C111" s="494"/>
      <c r="D111" s="495"/>
      <c r="E111" s="496"/>
    </row>
    <row r="112" spans="1:5">
      <c r="A112" s="497"/>
      <c r="B112" s="497"/>
      <c r="C112" s="497"/>
      <c r="D112" s="498"/>
      <c r="E112" s="499"/>
    </row>
    <row r="113" spans="1:5">
      <c r="A113" s="497"/>
      <c r="B113" s="497"/>
      <c r="C113" s="497"/>
      <c r="D113" s="498"/>
      <c r="E113" s="499"/>
    </row>
    <row r="114" spans="1:5">
      <c r="A114" s="494"/>
      <c r="B114" s="494"/>
      <c r="C114" s="494"/>
      <c r="D114" s="495"/>
      <c r="E114" s="496"/>
    </row>
    <row r="115" spans="1:5">
      <c r="A115" s="494"/>
      <c r="B115" s="494"/>
      <c r="C115" s="494"/>
      <c r="D115" s="495"/>
      <c r="E115" s="496"/>
    </row>
    <row r="116" spans="1:5">
      <c r="A116" s="494"/>
      <c r="B116" s="494"/>
      <c r="C116" s="494"/>
      <c r="D116" s="495"/>
      <c r="E116" s="496"/>
    </row>
    <row r="117" spans="1:5">
      <c r="A117" s="494"/>
      <c r="B117" s="494"/>
      <c r="C117" s="494"/>
      <c r="D117" s="495"/>
      <c r="E117" s="496"/>
    </row>
    <row r="118" spans="1:5">
      <c r="A118" s="497"/>
      <c r="B118" s="497"/>
      <c r="C118" s="497"/>
      <c r="D118" s="498"/>
      <c r="E118" s="499"/>
    </row>
    <row r="119" spans="1:5">
      <c r="A119" s="494"/>
      <c r="B119" s="494"/>
      <c r="C119" s="494"/>
      <c r="D119" s="495"/>
      <c r="E119" s="496"/>
    </row>
    <row r="120" spans="1:5">
      <c r="A120" s="494"/>
      <c r="B120" s="494"/>
      <c r="C120" s="494"/>
      <c r="D120" s="495"/>
      <c r="E120" s="496"/>
    </row>
    <row r="121" spans="1:5">
      <c r="A121" s="497"/>
      <c r="B121" s="497"/>
      <c r="C121" s="497"/>
      <c r="D121" s="498"/>
      <c r="E121" s="499"/>
    </row>
    <row r="122" spans="1:5">
      <c r="A122" s="497"/>
      <c r="B122" s="497"/>
      <c r="C122" s="497"/>
      <c r="D122" s="498"/>
      <c r="E122" s="499"/>
    </row>
    <row r="123" spans="1:5">
      <c r="A123" s="497"/>
      <c r="B123" s="497"/>
      <c r="C123" s="497"/>
      <c r="D123" s="498"/>
      <c r="E123" s="499"/>
    </row>
    <row r="124" spans="1:5">
      <c r="A124" s="497"/>
      <c r="B124" s="497"/>
      <c r="C124" s="497"/>
      <c r="D124" s="498"/>
      <c r="E124" s="499"/>
    </row>
    <row r="125" spans="1:5">
      <c r="A125" s="497"/>
      <c r="B125" s="497"/>
      <c r="C125" s="497"/>
      <c r="D125" s="498"/>
      <c r="E125" s="499"/>
    </row>
    <row r="126" spans="1:5">
      <c r="A126" s="497"/>
      <c r="B126" s="497"/>
      <c r="C126" s="497"/>
      <c r="D126" s="498"/>
      <c r="E126" s="499"/>
    </row>
    <row r="127" spans="1:5">
      <c r="A127" s="497"/>
      <c r="B127" s="497"/>
      <c r="C127" s="497"/>
      <c r="D127" s="498"/>
      <c r="E127" s="499"/>
    </row>
    <row r="128" spans="1:5">
      <c r="A128" s="494"/>
      <c r="B128" s="494"/>
      <c r="C128" s="494"/>
      <c r="D128" s="495"/>
      <c r="E128" s="496"/>
    </row>
    <row r="129" spans="1:5">
      <c r="A129" s="494"/>
      <c r="B129" s="494"/>
      <c r="C129" s="494"/>
      <c r="D129" s="495"/>
      <c r="E129" s="496"/>
    </row>
    <row r="130" spans="1:5">
      <c r="A130" s="497"/>
      <c r="B130" s="497"/>
      <c r="C130" s="497"/>
      <c r="D130" s="498"/>
      <c r="E130" s="499"/>
    </row>
    <row r="131" spans="1:5">
      <c r="A131" s="497"/>
      <c r="B131" s="497"/>
      <c r="C131" s="497"/>
      <c r="D131" s="498"/>
      <c r="E131" s="499"/>
    </row>
    <row r="132" spans="1:5">
      <c r="A132" s="494"/>
      <c r="B132" s="494"/>
      <c r="C132" s="494"/>
      <c r="D132" s="495"/>
      <c r="E132" s="496"/>
    </row>
    <row r="133" spans="1:5">
      <c r="A133" s="497"/>
      <c r="B133" s="497"/>
      <c r="C133" s="497"/>
      <c r="D133" s="498"/>
      <c r="E133" s="499"/>
    </row>
    <row r="134" spans="1:5">
      <c r="A134" s="497"/>
      <c r="B134" s="497"/>
      <c r="C134" s="497"/>
      <c r="D134" s="498"/>
      <c r="E134" s="499"/>
    </row>
    <row r="135" spans="1:5">
      <c r="A135" s="494"/>
      <c r="B135" s="494"/>
      <c r="C135" s="494"/>
      <c r="D135" s="495"/>
      <c r="E135" s="496"/>
    </row>
    <row r="136" spans="1:5">
      <c r="A136" s="497"/>
      <c r="B136" s="497"/>
      <c r="C136" s="497"/>
      <c r="D136" s="498"/>
      <c r="E136" s="499"/>
    </row>
    <row r="137" spans="1:5">
      <c r="A137" s="497"/>
      <c r="B137" s="497"/>
      <c r="C137" s="497"/>
      <c r="D137" s="498"/>
      <c r="E137" s="499"/>
    </row>
    <row r="138" spans="1:5">
      <c r="A138" s="494"/>
      <c r="B138" s="494"/>
      <c r="C138" s="494"/>
      <c r="D138" s="495"/>
      <c r="E138" s="496"/>
    </row>
    <row r="139" spans="1:5">
      <c r="A139" s="494"/>
      <c r="B139" s="494"/>
      <c r="C139" s="494"/>
      <c r="D139" s="495"/>
      <c r="E139" s="496"/>
    </row>
    <row r="140" spans="1:5">
      <c r="A140" s="497"/>
      <c r="B140" s="497"/>
      <c r="C140" s="497"/>
      <c r="D140" s="498"/>
      <c r="E140" s="499"/>
    </row>
    <row r="141" spans="1:5">
      <c r="A141" s="497"/>
      <c r="B141" s="497"/>
      <c r="C141" s="497"/>
      <c r="D141" s="498"/>
      <c r="E141" s="499"/>
    </row>
    <row r="142" spans="1:5">
      <c r="A142" s="497"/>
      <c r="B142" s="497"/>
      <c r="C142" s="497"/>
      <c r="D142" s="498"/>
      <c r="E142" s="499"/>
    </row>
    <row r="143" spans="1:5">
      <c r="A143" s="497"/>
      <c r="B143" s="497"/>
      <c r="C143" s="497"/>
      <c r="D143" s="498"/>
      <c r="E143" s="499"/>
    </row>
    <row r="144" spans="1:5">
      <c r="A144" s="497"/>
      <c r="B144" s="497"/>
      <c r="C144" s="497"/>
      <c r="D144" s="498"/>
      <c r="E144" s="499"/>
    </row>
    <row r="145" spans="1:5">
      <c r="A145" s="494"/>
      <c r="B145" s="494"/>
      <c r="C145" s="494"/>
      <c r="D145" s="495"/>
      <c r="E145" s="496"/>
    </row>
    <row r="146" spans="1:5">
      <c r="A146" s="497"/>
      <c r="B146" s="497"/>
      <c r="C146" s="497"/>
      <c r="D146" s="498"/>
      <c r="E146" s="499"/>
    </row>
    <row r="147" spans="1:5">
      <c r="A147" s="497"/>
      <c r="B147" s="497"/>
      <c r="C147" s="497"/>
      <c r="D147" s="498"/>
      <c r="E147" s="499"/>
    </row>
    <row r="148" spans="1:5">
      <c r="A148" s="497"/>
      <c r="B148" s="497"/>
      <c r="C148" s="497"/>
      <c r="D148" s="498"/>
      <c r="E148" s="499"/>
    </row>
    <row r="149" spans="1:5">
      <c r="A149" s="497"/>
      <c r="B149" s="497"/>
      <c r="C149" s="497"/>
      <c r="D149" s="498"/>
      <c r="E149" s="499"/>
    </row>
    <row r="150" spans="1:5">
      <c r="A150" s="494"/>
      <c r="B150" s="494"/>
      <c r="C150" s="494"/>
      <c r="D150" s="495"/>
      <c r="E150" s="496"/>
    </row>
    <row r="151" spans="1:5">
      <c r="A151" s="494"/>
      <c r="B151" s="494"/>
      <c r="C151" s="494"/>
      <c r="D151" s="495"/>
      <c r="E151" s="496"/>
    </row>
    <row r="152" spans="1:5">
      <c r="A152" s="497"/>
      <c r="B152" s="497"/>
      <c r="C152" s="497"/>
      <c r="D152" s="498"/>
      <c r="E152" s="499"/>
    </row>
    <row r="153" spans="1:5">
      <c r="A153" s="497"/>
      <c r="B153" s="497"/>
      <c r="C153" s="497"/>
      <c r="D153" s="498"/>
      <c r="E153" s="499"/>
    </row>
    <row r="154" spans="1:5">
      <c r="A154" s="497"/>
      <c r="B154" s="497"/>
      <c r="C154" s="497"/>
      <c r="D154" s="498"/>
      <c r="E154" s="499"/>
    </row>
    <row r="155" spans="1:5">
      <c r="A155" s="497"/>
      <c r="B155" s="497"/>
      <c r="C155" s="497"/>
      <c r="D155" s="498"/>
      <c r="E155" s="499"/>
    </row>
    <row r="156" spans="1:5">
      <c r="A156" s="494"/>
      <c r="B156" s="494"/>
      <c r="C156" s="494"/>
      <c r="D156" s="495"/>
      <c r="E156" s="496"/>
    </row>
    <row r="157" spans="1:5">
      <c r="A157" s="497"/>
      <c r="B157" s="497"/>
      <c r="C157" s="497"/>
      <c r="D157" s="498"/>
      <c r="E157" s="499"/>
    </row>
    <row r="158" spans="1:5">
      <c r="A158" s="497"/>
      <c r="B158" s="497"/>
      <c r="C158" s="497"/>
      <c r="D158" s="498"/>
      <c r="E158" s="499"/>
    </row>
    <row r="159" spans="1:5">
      <c r="A159" s="494"/>
      <c r="B159" s="494"/>
      <c r="C159" s="494"/>
      <c r="D159" s="495"/>
      <c r="E159" s="496"/>
    </row>
    <row r="160" spans="1:5">
      <c r="A160" s="494"/>
      <c r="B160" s="494"/>
      <c r="C160" s="494"/>
      <c r="D160" s="495"/>
      <c r="E160" s="496"/>
    </row>
    <row r="161" spans="1:5">
      <c r="A161" s="497"/>
      <c r="B161" s="497"/>
      <c r="C161" s="497"/>
      <c r="D161" s="498"/>
      <c r="E161" s="499"/>
    </row>
    <row r="162" spans="1:5">
      <c r="A162" s="497"/>
      <c r="B162" s="497"/>
      <c r="C162" s="497"/>
      <c r="D162" s="498"/>
      <c r="E162" s="499"/>
    </row>
    <row r="163" spans="1:5">
      <c r="A163" s="497"/>
      <c r="B163" s="497"/>
      <c r="C163" s="497"/>
      <c r="D163" s="498"/>
      <c r="E163" s="499"/>
    </row>
    <row r="164" spans="1:5">
      <c r="A164" s="497"/>
      <c r="B164" s="497"/>
      <c r="C164" s="497"/>
      <c r="D164" s="498"/>
      <c r="E164" s="499"/>
    </row>
    <row r="165" spans="1:5">
      <c r="A165" s="497"/>
      <c r="B165" s="497"/>
      <c r="C165" s="497"/>
      <c r="D165" s="498"/>
      <c r="E165" s="499"/>
    </row>
    <row r="166" spans="1:5">
      <c r="A166" s="497"/>
      <c r="B166" s="497"/>
      <c r="C166" s="497"/>
      <c r="D166" s="498"/>
      <c r="E166" s="499"/>
    </row>
    <row r="167" spans="1:5">
      <c r="A167" s="497"/>
      <c r="B167" s="497"/>
      <c r="C167" s="497"/>
      <c r="D167" s="498"/>
      <c r="E167" s="499"/>
    </row>
    <row r="168" spans="1:5">
      <c r="A168" s="494"/>
      <c r="B168" s="494"/>
      <c r="C168" s="494"/>
      <c r="D168" s="495"/>
      <c r="E168" s="496"/>
    </row>
    <row r="169" spans="1:5">
      <c r="A169" s="494"/>
      <c r="B169" s="494"/>
      <c r="C169" s="494"/>
      <c r="D169" s="495"/>
      <c r="E169" s="496"/>
    </row>
    <row r="170" spans="1:5">
      <c r="A170" s="494"/>
      <c r="B170" s="494"/>
      <c r="C170" s="494"/>
      <c r="D170" s="495"/>
      <c r="E170" s="496"/>
    </row>
    <row r="171" spans="1:5">
      <c r="A171" s="494"/>
      <c r="B171" s="494"/>
      <c r="C171" s="494"/>
      <c r="D171" s="495"/>
      <c r="E171" s="496"/>
    </row>
    <row r="172" spans="1:5">
      <c r="A172" s="497"/>
      <c r="B172" s="497"/>
      <c r="C172" s="497"/>
      <c r="D172" s="498"/>
      <c r="E172" s="499"/>
    </row>
    <row r="173" spans="1:5">
      <c r="A173" s="497"/>
      <c r="B173" s="497"/>
      <c r="C173" s="497"/>
      <c r="D173" s="498"/>
      <c r="E173" s="499"/>
    </row>
    <row r="174" spans="1:5">
      <c r="A174" s="497"/>
      <c r="B174" s="497"/>
      <c r="C174" s="497"/>
      <c r="D174" s="498"/>
      <c r="E174" s="499"/>
    </row>
    <row r="175" spans="1:5">
      <c r="A175" s="494"/>
      <c r="B175" s="494"/>
      <c r="C175" s="494"/>
      <c r="D175" s="495"/>
      <c r="E175" s="496"/>
    </row>
    <row r="176" spans="1:5">
      <c r="A176" s="494"/>
      <c r="B176" s="494"/>
      <c r="C176" s="494"/>
      <c r="D176" s="495"/>
      <c r="E176" s="496"/>
    </row>
    <row r="177" spans="1:5">
      <c r="A177" s="494"/>
      <c r="B177" s="494"/>
      <c r="C177" s="494"/>
      <c r="D177" s="495"/>
      <c r="E177" s="496"/>
    </row>
    <row r="178" spans="1:5">
      <c r="A178" s="494"/>
      <c r="B178" s="494"/>
      <c r="C178" s="494"/>
      <c r="D178" s="495"/>
      <c r="E178" s="496"/>
    </row>
    <row r="179" spans="1:5">
      <c r="A179" s="494"/>
      <c r="B179" s="494"/>
      <c r="C179" s="494"/>
      <c r="D179" s="495"/>
      <c r="E179" s="496"/>
    </row>
    <row r="180" spans="1:5">
      <c r="A180" s="494"/>
      <c r="B180" s="494"/>
      <c r="C180" s="494"/>
      <c r="D180" s="495"/>
      <c r="E180" s="496"/>
    </row>
    <row r="181" spans="1:5">
      <c r="A181" s="497"/>
      <c r="B181" s="497"/>
      <c r="C181" s="497"/>
      <c r="D181" s="498"/>
      <c r="E181" s="499"/>
    </row>
    <row r="182" spans="1:5">
      <c r="A182" s="497"/>
      <c r="B182" s="497"/>
      <c r="C182" s="497"/>
      <c r="D182" s="498"/>
      <c r="E182" s="499"/>
    </row>
    <row r="183" spans="1:5">
      <c r="A183" s="497"/>
      <c r="B183" s="497"/>
      <c r="C183" s="497"/>
      <c r="D183" s="498"/>
      <c r="E183" s="499"/>
    </row>
    <row r="184" spans="1:5">
      <c r="A184" s="494"/>
      <c r="B184" s="494"/>
      <c r="C184" s="494"/>
      <c r="D184" s="495"/>
      <c r="E184" s="496"/>
    </row>
    <row r="185" spans="1:5">
      <c r="A185" s="494"/>
      <c r="B185" s="494"/>
      <c r="C185" s="494"/>
      <c r="D185" s="495"/>
      <c r="E185" s="496"/>
    </row>
    <row r="186" spans="1:5">
      <c r="A186" s="494"/>
      <c r="B186" s="494"/>
      <c r="C186" s="494"/>
      <c r="D186" s="495"/>
      <c r="E186" s="496"/>
    </row>
    <row r="187" spans="1:5">
      <c r="A187" s="494"/>
      <c r="B187" s="494"/>
      <c r="C187" s="494"/>
      <c r="D187" s="495"/>
      <c r="E187" s="496"/>
    </row>
    <row r="188" spans="1:5">
      <c r="A188" s="494"/>
      <c r="B188" s="494"/>
      <c r="C188" s="494"/>
      <c r="D188" s="495"/>
      <c r="E188" s="496"/>
    </row>
    <row r="189" spans="1:5">
      <c r="A189" s="494"/>
      <c r="B189" s="494"/>
      <c r="C189" s="494"/>
      <c r="D189" s="495"/>
      <c r="E189" s="496"/>
    </row>
    <row r="190" spans="1:5">
      <c r="A190" s="494"/>
      <c r="B190" s="494"/>
      <c r="C190" s="494"/>
      <c r="D190" s="495"/>
      <c r="E190" s="496"/>
    </row>
    <row r="191" spans="1:5">
      <c r="A191" s="497"/>
      <c r="B191" s="497"/>
      <c r="C191" s="497"/>
      <c r="D191" s="498"/>
      <c r="E191" s="499"/>
    </row>
    <row r="192" spans="1:5">
      <c r="A192" s="497"/>
      <c r="B192" s="497"/>
      <c r="C192" s="497"/>
      <c r="D192" s="498"/>
      <c r="E192" s="499"/>
    </row>
    <row r="193" spans="1:5">
      <c r="A193" s="494"/>
      <c r="B193" s="494"/>
      <c r="C193" s="494"/>
      <c r="D193" s="495"/>
      <c r="E193" s="496"/>
    </row>
    <row r="194" spans="1:5">
      <c r="A194" s="494"/>
      <c r="B194" s="494"/>
      <c r="C194" s="494"/>
      <c r="D194" s="495"/>
      <c r="E194" s="496"/>
    </row>
    <row r="195" spans="1:5">
      <c r="A195" s="497"/>
      <c r="B195" s="497"/>
      <c r="C195" s="497"/>
      <c r="D195" s="498"/>
      <c r="E195" s="499"/>
    </row>
    <row r="196" spans="1:5">
      <c r="A196" s="497"/>
      <c r="B196" s="497"/>
      <c r="C196" s="497"/>
      <c r="D196" s="498"/>
      <c r="E196" s="499"/>
    </row>
    <row r="197" spans="1:5">
      <c r="A197" s="494"/>
      <c r="B197" s="494"/>
      <c r="C197" s="494"/>
      <c r="D197" s="495"/>
      <c r="E197" s="496"/>
    </row>
    <row r="198" spans="1:5">
      <c r="A198" s="497"/>
      <c r="B198" s="497"/>
      <c r="C198" s="497"/>
      <c r="D198" s="498"/>
      <c r="E198" s="499"/>
    </row>
    <row r="199" spans="1:5">
      <c r="A199" s="497"/>
      <c r="B199" s="497"/>
      <c r="C199" s="497"/>
      <c r="D199" s="498"/>
      <c r="E199" s="499"/>
    </row>
    <row r="200" spans="1:5">
      <c r="A200" s="497"/>
      <c r="B200" s="497"/>
      <c r="C200" s="497"/>
      <c r="D200" s="498"/>
      <c r="E200" s="499"/>
    </row>
    <row r="201" spans="1:5">
      <c r="A201" s="497"/>
      <c r="B201" s="497"/>
      <c r="C201" s="497"/>
      <c r="D201" s="498"/>
      <c r="E201" s="499"/>
    </row>
    <row r="202" spans="1:5">
      <c r="A202" s="494"/>
      <c r="B202" s="494"/>
      <c r="C202" s="494"/>
      <c r="D202" s="495"/>
      <c r="E202" s="496"/>
    </row>
    <row r="203" spans="1:5">
      <c r="A203" s="497"/>
      <c r="B203" s="497"/>
      <c r="C203" s="497"/>
      <c r="D203" s="498"/>
      <c r="E203" s="499"/>
    </row>
    <row r="204" spans="1:5">
      <c r="A204" s="497"/>
      <c r="B204" s="497"/>
      <c r="C204" s="497"/>
      <c r="D204" s="498"/>
      <c r="E204" s="499"/>
    </row>
    <row r="205" spans="1:5">
      <c r="A205" s="494"/>
      <c r="B205" s="494"/>
      <c r="C205" s="494"/>
      <c r="D205" s="495"/>
      <c r="E205" s="496"/>
    </row>
    <row r="206" spans="1:5">
      <c r="A206" s="494"/>
      <c r="B206" s="494"/>
      <c r="C206" s="494"/>
      <c r="D206" s="495"/>
      <c r="E206" s="496"/>
    </row>
    <row r="207" spans="1:5">
      <c r="A207" s="497"/>
      <c r="B207" s="497"/>
      <c r="C207" s="497"/>
      <c r="D207" s="498"/>
      <c r="E207" s="499"/>
    </row>
    <row r="208" spans="1:5">
      <c r="A208" s="497"/>
      <c r="B208" s="497"/>
      <c r="C208" s="497"/>
      <c r="D208" s="498"/>
      <c r="E208" s="499"/>
    </row>
    <row r="209" spans="1:5">
      <c r="A209" s="494"/>
      <c r="B209" s="494"/>
      <c r="C209" s="494"/>
      <c r="D209" s="495"/>
      <c r="E209" s="496"/>
    </row>
    <row r="210" spans="1:5">
      <c r="A210" s="494"/>
      <c r="B210" s="494"/>
      <c r="C210" s="494"/>
      <c r="D210" s="495"/>
      <c r="E210" s="496"/>
    </row>
    <row r="211" spans="1:5">
      <c r="A211" s="494"/>
      <c r="B211" s="494"/>
      <c r="C211" s="494"/>
      <c r="D211" s="495"/>
      <c r="E211" s="496"/>
    </row>
    <row r="212" spans="1:5">
      <c r="A212" s="494"/>
      <c r="B212" s="494"/>
      <c r="C212" s="494"/>
      <c r="D212" s="495"/>
      <c r="E212" s="496"/>
    </row>
    <row r="213" spans="1:5">
      <c r="A213" s="494"/>
      <c r="B213" s="494"/>
      <c r="C213" s="494"/>
      <c r="D213" s="495"/>
      <c r="E213" s="496"/>
    </row>
    <row r="214" spans="1:5">
      <c r="A214" s="494"/>
      <c r="B214" s="494"/>
      <c r="C214" s="494"/>
      <c r="D214" s="495"/>
      <c r="E214" s="496"/>
    </row>
    <row r="215" spans="1:5">
      <c r="A215" s="494"/>
      <c r="B215" s="494"/>
      <c r="C215" s="494"/>
      <c r="D215" s="495"/>
      <c r="E215" s="496"/>
    </row>
    <row r="216" spans="1:5">
      <c r="A216" s="494"/>
      <c r="B216" s="494"/>
      <c r="C216" s="494"/>
      <c r="D216" s="495"/>
      <c r="E216" s="496"/>
    </row>
    <row r="217" spans="1:5">
      <c r="A217" s="494"/>
      <c r="B217" s="494"/>
      <c r="C217" s="494"/>
      <c r="D217" s="495"/>
      <c r="E217" s="496"/>
    </row>
    <row r="218" spans="1:5">
      <c r="A218" s="494"/>
      <c r="B218" s="494"/>
      <c r="C218" s="494"/>
      <c r="D218" s="495"/>
      <c r="E218" s="496"/>
    </row>
    <row r="219" spans="1:5">
      <c r="A219" s="494"/>
      <c r="B219" s="494"/>
      <c r="C219" s="494"/>
      <c r="D219" s="495"/>
      <c r="E219" s="496"/>
    </row>
    <row r="220" spans="1:5">
      <c r="A220" s="494"/>
      <c r="B220" s="494"/>
      <c r="C220" s="494"/>
      <c r="D220" s="495"/>
      <c r="E220" s="496"/>
    </row>
    <row r="221" spans="1:5">
      <c r="A221" s="494"/>
      <c r="B221" s="494"/>
      <c r="C221" s="494"/>
      <c r="D221" s="495"/>
      <c r="E221" s="496"/>
    </row>
    <row r="222" spans="1:5">
      <c r="A222" s="494"/>
      <c r="B222" s="494"/>
      <c r="C222" s="494"/>
      <c r="D222" s="495"/>
      <c r="E222" s="496"/>
    </row>
    <row r="223" spans="1:5">
      <c r="A223" s="494"/>
      <c r="B223" s="494"/>
      <c r="C223" s="494"/>
      <c r="D223" s="495"/>
      <c r="E223" s="496"/>
    </row>
    <row r="224" spans="1:5">
      <c r="A224" s="494"/>
      <c r="B224" s="494"/>
      <c r="C224" s="494"/>
      <c r="D224" s="495"/>
      <c r="E224" s="496"/>
    </row>
    <row r="225" spans="1:5">
      <c r="A225" s="494"/>
      <c r="B225" s="494"/>
      <c r="C225" s="494"/>
      <c r="D225" s="495"/>
      <c r="E225" s="496"/>
    </row>
    <row r="226" spans="1:5">
      <c r="A226" s="494"/>
      <c r="B226" s="494"/>
      <c r="C226" s="494"/>
      <c r="D226" s="495"/>
      <c r="E226" s="496"/>
    </row>
    <row r="227" spans="1:5">
      <c r="A227" s="494"/>
      <c r="B227" s="494"/>
      <c r="C227" s="494"/>
      <c r="D227" s="495"/>
      <c r="E227" s="496"/>
    </row>
    <row r="228" spans="1:5">
      <c r="A228" s="497"/>
      <c r="B228" s="497"/>
      <c r="C228" s="497"/>
      <c r="D228" s="498"/>
      <c r="E228" s="499"/>
    </row>
    <row r="229" spans="1:5">
      <c r="A229" s="497"/>
      <c r="B229" s="497"/>
      <c r="C229" s="497"/>
      <c r="D229" s="498"/>
      <c r="E229" s="499"/>
    </row>
    <row r="230" spans="1:5">
      <c r="A230" s="494"/>
      <c r="B230" s="494"/>
      <c r="C230" s="494"/>
      <c r="D230" s="495"/>
      <c r="E230" s="496"/>
    </row>
    <row r="231" spans="1:5">
      <c r="A231" s="494"/>
      <c r="B231" s="494"/>
      <c r="C231" s="494"/>
      <c r="D231" s="495"/>
      <c r="E231" s="496"/>
    </row>
    <row r="232" spans="1:5">
      <c r="A232" s="497"/>
      <c r="B232" s="497"/>
      <c r="C232" s="497"/>
      <c r="D232" s="498"/>
      <c r="E232" s="499"/>
    </row>
    <row r="233" spans="1:5">
      <c r="A233" s="497"/>
      <c r="B233" s="497"/>
      <c r="C233" s="497"/>
      <c r="D233" s="498"/>
      <c r="E233" s="499"/>
    </row>
    <row r="234" spans="1:5">
      <c r="A234" s="497"/>
      <c r="B234" s="497"/>
      <c r="C234" s="497"/>
      <c r="D234" s="498"/>
      <c r="E234" s="499"/>
    </row>
    <row r="235" spans="1:5">
      <c r="A235" s="494"/>
      <c r="B235" s="494"/>
      <c r="C235" s="494"/>
      <c r="D235" s="495"/>
      <c r="E235" s="496"/>
    </row>
    <row r="236" spans="1:5">
      <c r="A236" s="494"/>
      <c r="B236" s="494"/>
      <c r="C236" s="494"/>
      <c r="D236" s="495"/>
      <c r="E236" s="496"/>
    </row>
    <row r="237" spans="1:5">
      <c r="A237" s="494"/>
      <c r="B237" s="494"/>
      <c r="C237" s="494"/>
      <c r="D237" s="495"/>
      <c r="E237" s="496"/>
    </row>
    <row r="238" spans="1:5">
      <c r="A238" s="494"/>
      <c r="B238" s="494"/>
      <c r="C238" s="494"/>
      <c r="D238" s="495"/>
      <c r="E238" s="496"/>
    </row>
    <row r="239" spans="1:5">
      <c r="A239" s="494"/>
      <c r="B239" s="494"/>
      <c r="C239" s="494"/>
      <c r="D239" s="495"/>
      <c r="E239" s="496"/>
    </row>
    <row r="240" spans="1:5">
      <c r="A240" s="494"/>
      <c r="B240" s="494"/>
      <c r="C240" s="494"/>
      <c r="D240" s="495"/>
      <c r="E240" s="496"/>
    </row>
    <row r="241" spans="1:5">
      <c r="A241" s="494"/>
      <c r="B241" s="494"/>
      <c r="C241" s="494"/>
      <c r="D241" s="495"/>
      <c r="E241" s="496"/>
    </row>
    <row r="242" spans="1:5">
      <c r="A242" s="494"/>
      <c r="B242" s="494"/>
      <c r="C242" s="494"/>
      <c r="D242" s="495"/>
      <c r="E242" s="496"/>
    </row>
    <row r="243" spans="1:5">
      <c r="A243" s="494"/>
      <c r="B243" s="494"/>
      <c r="C243" s="494"/>
      <c r="D243" s="495"/>
      <c r="E243" s="496"/>
    </row>
    <row r="244" spans="1:5">
      <c r="A244" s="494"/>
      <c r="B244" s="494"/>
      <c r="C244" s="494"/>
      <c r="D244" s="495"/>
      <c r="E244" s="496"/>
    </row>
    <row r="245" spans="1:5">
      <c r="A245" s="497"/>
      <c r="B245" s="497"/>
      <c r="C245" s="497"/>
      <c r="D245" s="498"/>
      <c r="E245" s="499"/>
    </row>
    <row r="246" spans="1:5">
      <c r="A246" s="497"/>
      <c r="B246" s="497"/>
      <c r="C246" s="497"/>
      <c r="D246" s="498"/>
      <c r="E246" s="499"/>
    </row>
    <row r="247" spans="1:5">
      <c r="A247" s="494"/>
      <c r="B247" s="494"/>
      <c r="C247" s="494"/>
      <c r="D247" s="495"/>
      <c r="E247" s="496"/>
    </row>
    <row r="248" spans="1:5">
      <c r="A248" s="494"/>
      <c r="B248" s="494"/>
      <c r="C248" s="494"/>
      <c r="D248" s="495"/>
      <c r="E248" s="496"/>
    </row>
    <row r="249" spans="1:5">
      <c r="A249" s="497"/>
      <c r="B249" s="497"/>
      <c r="C249" s="497"/>
      <c r="D249" s="498"/>
      <c r="E249" s="499"/>
    </row>
    <row r="250" spans="1:5">
      <c r="A250" s="497"/>
      <c r="B250" s="497"/>
      <c r="C250" s="497"/>
      <c r="D250" s="498"/>
      <c r="E250" s="499"/>
    </row>
    <row r="251" spans="1:5">
      <c r="A251" s="497"/>
      <c r="B251" s="497"/>
      <c r="C251" s="497"/>
      <c r="D251" s="498"/>
      <c r="E251" s="499"/>
    </row>
    <row r="252" spans="1:5">
      <c r="A252" s="494"/>
      <c r="B252" s="494"/>
      <c r="C252" s="494"/>
      <c r="D252" s="495"/>
      <c r="E252" s="496"/>
    </row>
    <row r="253" spans="1:5">
      <c r="A253" s="494"/>
      <c r="B253" s="494"/>
      <c r="C253" s="494"/>
      <c r="D253" s="495"/>
      <c r="E253" s="496"/>
    </row>
    <row r="254" spans="1:5">
      <c r="A254" s="494"/>
      <c r="B254" s="494"/>
      <c r="C254" s="494"/>
      <c r="D254" s="495"/>
      <c r="E254" s="496"/>
    </row>
    <row r="255" spans="1:5">
      <c r="A255" s="494"/>
      <c r="B255" s="494"/>
      <c r="C255" s="494"/>
      <c r="D255" s="495"/>
      <c r="E255" s="496"/>
    </row>
    <row r="256" spans="1:5">
      <c r="A256" s="494"/>
      <c r="B256" s="494"/>
      <c r="C256" s="494"/>
      <c r="D256" s="495"/>
      <c r="E256" s="496"/>
    </row>
    <row r="257" spans="1:5">
      <c r="A257" s="494"/>
      <c r="B257" s="494"/>
      <c r="C257" s="494"/>
      <c r="D257" s="495"/>
      <c r="E257" s="496"/>
    </row>
    <row r="258" spans="1:5">
      <c r="A258" s="497"/>
      <c r="B258" s="497"/>
      <c r="C258" s="497"/>
      <c r="D258" s="498"/>
      <c r="E258" s="499"/>
    </row>
    <row r="259" spans="1:5">
      <c r="A259" s="497"/>
      <c r="B259" s="497"/>
      <c r="C259" s="497"/>
      <c r="D259" s="498"/>
      <c r="E259" s="499"/>
    </row>
    <row r="260" spans="1:5">
      <c r="A260" s="494"/>
      <c r="B260" s="494"/>
      <c r="C260" s="494"/>
      <c r="D260" s="495"/>
      <c r="E260" s="496"/>
    </row>
    <row r="261" spans="1:5">
      <c r="A261" s="497"/>
      <c r="B261" s="497"/>
      <c r="C261" s="497"/>
      <c r="D261" s="498"/>
      <c r="E261" s="499"/>
    </row>
    <row r="262" spans="1:5">
      <c r="A262" s="497"/>
      <c r="B262" s="497"/>
      <c r="C262" s="497"/>
      <c r="D262" s="498"/>
      <c r="E262" s="499"/>
    </row>
    <row r="263" spans="1:5">
      <c r="A263" s="497"/>
      <c r="B263" s="497"/>
      <c r="C263" s="497"/>
      <c r="D263" s="498"/>
      <c r="E263" s="499"/>
    </row>
    <row r="264" spans="1:5">
      <c r="A264" s="497"/>
      <c r="B264" s="497"/>
      <c r="C264" s="497"/>
      <c r="D264" s="498"/>
      <c r="E264" s="499"/>
    </row>
    <row r="265" spans="1:5">
      <c r="A265" s="494"/>
      <c r="B265" s="494"/>
      <c r="C265" s="494"/>
      <c r="D265" s="495"/>
      <c r="E265" s="496"/>
    </row>
    <row r="266" spans="1:5">
      <c r="A266" s="494"/>
      <c r="B266" s="494"/>
      <c r="C266" s="494"/>
      <c r="D266" s="495"/>
      <c r="E266" s="496"/>
    </row>
    <row r="267" spans="1:5">
      <c r="A267" s="494"/>
      <c r="B267" s="494"/>
      <c r="C267" s="494"/>
      <c r="D267" s="495"/>
      <c r="E267" s="496"/>
    </row>
    <row r="268" spans="1:5">
      <c r="A268" s="497"/>
      <c r="B268" s="497"/>
      <c r="C268" s="497"/>
      <c r="D268" s="498"/>
      <c r="E268" s="499"/>
    </row>
    <row r="269" spans="1:5">
      <c r="A269" s="497"/>
      <c r="B269" s="497"/>
      <c r="C269" s="497"/>
      <c r="D269" s="498"/>
      <c r="E269" s="499"/>
    </row>
    <row r="270" spans="1:5">
      <c r="A270" s="494"/>
      <c r="B270" s="494"/>
      <c r="C270" s="494"/>
      <c r="D270" s="495"/>
      <c r="E270" s="496"/>
    </row>
    <row r="271" spans="1:5">
      <c r="A271" s="497"/>
      <c r="B271" s="497"/>
      <c r="C271" s="497"/>
      <c r="D271" s="498"/>
      <c r="E271" s="499"/>
    </row>
    <row r="272" spans="1:5">
      <c r="A272" s="497"/>
      <c r="B272" s="497"/>
      <c r="C272" s="497"/>
      <c r="D272" s="498"/>
      <c r="E272" s="499"/>
    </row>
    <row r="273" spans="1:5">
      <c r="A273" s="497"/>
      <c r="B273" s="497"/>
      <c r="C273" s="497"/>
      <c r="D273" s="498"/>
      <c r="E273" s="499"/>
    </row>
    <row r="274" spans="1:5">
      <c r="A274" s="497"/>
      <c r="B274" s="497"/>
      <c r="C274" s="497"/>
      <c r="D274" s="498"/>
      <c r="E274" s="499"/>
    </row>
    <row r="275" spans="1:5">
      <c r="A275" s="497"/>
      <c r="B275" s="497"/>
      <c r="C275" s="497"/>
      <c r="D275" s="498"/>
      <c r="E275" s="499"/>
    </row>
    <row r="276" spans="1:5">
      <c r="A276" s="494"/>
      <c r="B276" s="494"/>
      <c r="C276" s="494"/>
      <c r="D276" s="495"/>
      <c r="E276" s="496"/>
    </row>
    <row r="277" spans="1:5">
      <c r="A277" s="494"/>
      <c r="B277" s="494"/>
      <c r="C277" s="494"/>
      <c r="D277" s="495"/>
      <c r="E277" s="496"/>
    </row>
    <row r="278" spans="1:5">
      <c r="A278" s="497"/>
      <c r="B278" s="497"/>
      <c r="C278" s="497"/>
      <c r="D278" s="498"/>
      <c r="E278" s="499"/>
    </row>
    <row r="279" spans="1:5">
      <c r="A279" s="494"/>
      <c r="B279" s="494"/>
      <c r="C279" s="494"/>
      <c r="D279" s="495"/>
      <c r="E279" s="496"/>
    </row>
    <row r="280" spans="1:5">
      <c r="A280" s="494"/>
      <c r="B280" s="494"/>
      <c r="C280" s="494"/>
      <c r="D280" s="495"/>
      <c r="E280" s="496"/>
    </row>
    <row r="281" spans="1:5">
      <c r="A281" s="494"/>
      <c r="B281" s="494"/>
      <c r="C281" s="494"/>
      <c r="D281" s="495"/>
      <c r="E281" s="496"/>
    </row>
    <row r="282" spans="1:5">
      <c r="A282" s="494"/>
      <c r="B282" s="494"/>
      <c r="C282" s="494"/>
      <c r="D282" s="495"/>
      <c r="E282" s="496"/>
    </row>
    <row r="283" spans="1:5">
      <c r="A283" s="497"/>
      <c r="B283" s="497"/>
      <c r="C283" s="497"/>
      <c r="D283" s="498"/>
      <c r="E283" s="499"/>
    </row>
    <row r="284" spans="1:5">
      <c r="A284" s="494"/>
      <c r="B284" s="494"/>
      <c r="C284" s="494"/>
      <c r="D284" s="495"/>
      <c r="E284" s="496"/>
    </row>
    <row r="285" spans="1:5">
      <c r="A285" s="494"/>
      <c r="B285" s="494"/>
      <c r="C285" s="494"/>
      <c r="D285" s="495"/>
      <c r="E285" s="496"/>
    </row>
    <row r="286" spans="1:5">
      <c r="A286" s="494"/>
      <c r="B286" s="494"/>
      <c r="C286" s="494"/>
      <c r="D286" s="495"/>
      <c r="E286" s="496"/>
    </row>
    <row r="287" spans="1:5">
      <c r="A287" s="494"/>
      <c r="B287" s="494"/>
      <c r="C287" s="494"/>
      <c r="D287" s="495"/>
      <c r="E287" s="496"/>
    </row>
    <row r="288" spans="1:5">
      <c r="A288" s="494"/>
      <c r="B288" s="494"/>
      <c r="C288" s="494"/>
      <c r="D288" s="495"/>
      <c r="E288" s="496"/>
    </row>
    <row r="289" spans="1:5">
      <c r="A289" s="494"/>
      <c r="B289" s="494"/>
      <c r="C289" s="494"/>
      <c r="D289" s="495"/>
      <c r="E289" s="496"/>
    </row>
    <row r="290" spans="1:5">
      <c r="A290" s="494"/>
      <c r="B290" s="494"/>
      <c r="C290" s="494"/>
      <c r="D290" s="495"/>
      <c r="E290" s="496"/>
    </row>
    <row r="291" spans="1:5">
      <c r="A291" s="494"/>
      <c r="B291" s="494"/>
      <c r="C291" s="494"/>
      <c r="D291" s="495"/>
      <c r="E291" s="496"/>
    </row>
    <row r="292" spans="1:5">
      <c r="A292" s="494"/>
      <c r="B292" s="494"/>
      <c r="C292" s="494"/>
      <c r="D292" s="495"/>
      <c r="E292" s="496"/>
    </row>
    <row r="293" spans="1:5">
      <c r="A293" s="494"/>
      <c r="B293" s="494"/>
      <c r="C293" s="494"/>
      <c r="D293" s="495"/>
      <c r="E293" s="496"/>
    </row>
    <row r="294" spans="1:5">
      <c r="A294" s="494"/>
      <c r="B294" s="494"/>
      <c r="C294" s="494"/>
      <c r="D294" s="495"/>
      <c r="E294" s="496"/>
    </row>
    <row r="295" spans="1:5">
      <c r="A295" s="494"/>
      <c r="B295" s="494"/>
      <c r="C295" s="494"/>
      <c r="D295" s="495"/>
      <c r="E295" s="496"/>
    </row>
    <row r="296" spans="1:5">
      <c r="A296" s="494"/>
      <c r="B296" s="494"/>
      <c r="C296" s="494"/>
      <c r="D296" s="495"/>
      <c r="E296" s="496"/>
    </row>
    <row r="297" spans="1:5">
      <c r="A297" s="494"/>
      <c r="B297" s="494"/>
      <c r="C297" s="494"/>
      <c r="D297" s="495"/>
      <c r="E297" s="496"/>
    </row>
    <row r="298" spans="1:5">
      <c r="A298" s="497"/>
      <c r="B298" s="497"/>
      <c r="C298" s="497"/>
      <c r="D298" s="498"/>
      <c r="E298" s="499"/>
    </row>
    <row r="299" spans="1:5">
      <c r="A299" s="497"/>
      <c r="B299" s="497"/>
      <c r="C299" s="497"/>
      <c r="D299" s="498"/>
      <c r="E299" s="499"/>
    </row>
    <row r="300" spans="1:5">
      <c r="A300" s="497"/>
      <c r="B300" s="497"/>
      <c r="C300" s="497"/>
      <c r="D300" s="498"/>
      <c r="E300" s="499"/>
    </row>
    <row r="301" spans="1:5">
      <c r="A301" s="497"/>
      <c r="B301" s="497"/>
      <c r="C301" s="497"/>
      <c r="D301" s="498"/>
      <c r="E301" s="499"/>
    </row>
    <row r="302" spans="1:5">
      <c r="A302" s="494"/>
      <c r="B302" s="494"/>
      <c r="C302" s="494"/>
      <c r="D302" s="495"/>
      <c r="E302" s="496"/>
    </row>
    <row r="303" spans="1:5">
      <c r="A303" s="494"/>
      <c r="B303" s="494"/>
      <c r="C303" s="494"/>
      <c r="D303" s="495"/>
      <c r="E303" s="496"/>
    </row>
    <row r="304" spans="1:5">
      <c r="A304" s="494"/>
      <c r="B304" s="494"/>
      <c r="C304" s="494"/>
      <c r="D304" s="495"/>
      <c r="E304" s="496"/>
    </row>
    <row r="305" spans="1:5">
      <c r="A305" s="497"/>
      <c r="B305" s="497"/>
      <c r="C305" s="497"/>
      <c r="D305" s="498"/>
      <c r="E305" s="499"/>
    </row>
    <row r="306" spans="1:5">
      <c r="A306" s="497"/>
      <c r="B306" s="497"/>
      <c r="C306" s="497"/>
      <c r="D306" s="498"/>
      <c r="E306" s="499"/>
    </row>
    <row r="307" spans="1:5">
      <c r="A307" s="494"/>
      <c r="B307" s="494"/>
      <c r="C307" s="494"/>
      <c r="D307" s="495"/>
      <c r="E307" s="496"/>
    </row>
    <row r="308" spans="1:5">
      <c r="A308" s="497"/>
      <c r="B308" s="497"/>
      <c r="C308" s="497"/>
      <c r="D308" s="498"/>
      <c r="E308" s="499"/>
    </row>
    <row r="309" spans="1:5">
      <c r="A309" s="497"/>
      <c r="B309" s="497"/>
      <c r="C309" s="497"/>
      <c r="D309" s="498"/>
      <c r="E309" s="499"/>
    </row>
    <row r="310" spans="1:5">
      <c r="A310" s="494"/>
      <c r="B310" s="494"/>
      <c r="C310" s="494"/>
      <c r="D310" s="495"/>
      <c r="E310" s="496"/>
    </row>
    <row r="311" spans="1:5">
      <c r="A311" s="494"/>
      <c r="B311" s="494"/>
      <c r="C311" s="494"/>
      <c r="D311" s="495"/>
      <c r="E311" s="496"/>
    </row>
    <row r="312" spans="1:5">
      <c r="A312" s="494"/>
      <c r="B312" s="494"/>
      <c r="C312" s="494"/>
      <c r="D312" s="495"/>
      <c r="E312" s="496"/>
    </row>
    <row r="313" spans="1:5">
      <c r="A313" s="494"/>
      <c r="B313" s="494"/>
      <c r="C313" s="494"/>
      <c r="D313" s="495"/>
      <c r="E313" s="496"/>
    </row>
    <row r="314" spans="1:5">
      <c r="A314" s="494"/>
      <c r="B314" s="494"/>
      <c r="C314" s="494"/>
      <c r="D314" s="495"/>
      <c r="E314" s="496"/>
    </row>
    <row r="315" spans="1:5">
      <c r="A315" s="494"/>
      <c r="B315" s="494"/>
      <c r="C315" s="494"/>
      <c r="D315" s="495"/>
      <c r="E315" s="496"/>
    </row>
    <row r="316" spans="1:5">
      <c r="A316" s="494"/>
      <c r="B316" s="494"/>
      <c r="C316" s="494"/>
      <c r="D316" s="495"/>
      <c r="E316" s="496"/>
    </row>
    <row r="317" spans="1:5">
      <c r="A317" s="494"/>
      <c r="B317" s="494"/>
      <c r="C317" s="494"/>
      <c r="D317" s="495"/>
      <c r="E317" s="496"/>
    </row>
    <row r="318" spans="1:5">
      <c r="A318" s="494"/>
      <c r="B318" s="494"/>
      <c r="C318" s="494"/>
      <c r="D318" s="495"/>
      <c r="E318" s="496"/>
    </row>
    <row r="319" spans="1:5">
      <c r="A319" s="494"/>
      <c r="B319" s="494"/>
      <c r="C319" s="494"/>
      <c r="D319" s="495"/>
      <c r="E319" s="496"/>
    </row>
    <row r="320" spans="1:5">
      <c r="A320" s="497"/>
      <c r="B320" s="497"/>
      <c r="C320" s="497"/>
      <c r="D320" s="498"/>
      <c r="E320" s="499"/>
    </row>
    <row r="321" spans="1:5">
      <c r="A321" s="497"/>
      <c r="B321" s="497"/>
      <c r="C321" s="497"/>
      <c r="D321" s="498"/>
      <c r="E321" s="499"/>
    </row>
    <row r="322" spans="1:5">
      <c r="A322" s="494"/>
      <c r="B322" s="494"/>
      <c r="C322" s="494"/>
      <c r="D322" s="495"/>
      <c r="E322" s="496"/>
    </row>
    <row r="323" spans="1:5">
      <c r="A323" s="494"/>
      <c r="B323" s="494"/>
      <c r="C323" s="494"/>
      <c r="D323" s="495"/>
      <c r="E323" s="496"/>
    </row>
    <row r="324" spans="1:5">
      <c r="A324" s="494"/>
      <c r="B324" s="494"/>
      <c r="C324" s="494"/>
      <c r="D324" s="495"/>
      <c r="E324" s="496"/>
    </row>
    <row r="325" spans="1:5">
      <c r="A325" s="494"/>
      <c r="B325" s="494"/>
      <c r="C325" s="494"/>
      <c r="D325" s="495"/>
      <c r="E325" s="496"/>
    </row>
    <row r="326" spans="1:5">
      <c r="A326" s="494"/>
      <c r="B326" s="494"/>
      <c r="C326" s="494"/>
      <c r="D326" s="495"/>
      <c r="E326" s="496"/>
    </row>
    <row r="327" spans="1:5">
      <c r="A327" s="494"/>
      <c r="B327" s="494"/>
      <c r="C327" s="494"/>
      <c r="D327" s="495"/>
      <c r="E327" s="496"/>
    </row>
    <row r="328" spans="1:5">
      <c r="A328" s="494"/>
      <c r="B328" s="494"/>
      <c r="C328" s="494"/>
      <c r="D328" s="495"/>
      <c r="E328" s="496"/>
    </row>
    <row r="329" spans="1:5">
      <c r="A329" s="494"/>
      <c r="B329" s="494"/>
      <c r="C329" s="494"/>
      <c r="D329" s="495"/>
      <c r="E329" s="496"/>
    </row>
    <row r="330" spans="1:5">
      <c r="A330" s="494"/>
      <c r="B330" s="494"/>
      <c r="C330" s="494"/>
      <c r="D330" s="495"/>
      <c r="E330" s="496"/>
    </row>
    <row r="331" spans="1:5">
      <c r="A331" s="494"/>
      <c r="B331" s="494"/>
      <c r="C331" s="494"/>
      <c r="D331" s="495"/>
      <c r="E331" s="496"/>
    </row>
    <row r="332" spans="1:5">
      <c r="A332" s="494"/>
      <c r="B332" s="494"/>
      <c r="C332" s="494"/>
      <c r="D332" s="495"/>
      <c r="E332" s="496"/>
    </row>
    <row r="333" spans="1:5">
      <c r="A333" s="494"/>
      <c r="B333" s="494"/>
      <c r="C333" s="494"/>
      <c r="D333" s="495"/>
      <c r="E333" s="496"/>
    </row>
    <row r="334" spans="1:5">
      <c r="A334" s="494"/>
      <c r="B334" s="494"/>
      <c r="C334" s="494"/>
      <c r="D334" s="495"/>
      <c r="E334" s="496"/>
    </row>
    <row r="335" spans="1:5">
      <c r="A335" s="494"/>
      <c r="B335" s="494"/>
      <c r="C335" s="494"/>
      <c r="D335" s="495"/>
      <c r="E335" s="496"/>
    </row>
    <row r="336" spans="1:5">
      <c r="A336" s="497"/>
      <c r="B336" s="497"/>
      <c r="C336" s="497"/>
      <c r="D336" s="498"/>
      <c r="E336" s="499"/>
    </row>
    <row r="337" spans="1:5">
      <c r="A337" s="497"/>
      <c r="B337" s="497"/>
      <c r="C337" s="497"/>
      <c r="D337" s="498"/>
      <c r="E337" s="499"/>
    </row>
    <row r="338" spans="1:5">
      <c r="A338" s="494"/>
      <c r="B338" s="494"/>
      <c r="C338" s="494"/>
      <c r="D338" s="495"/>
      <c r="E338" s="496"/>
    </row>
    <row r="339" spans="1:5">
      <c r="A339" s="497"/>
      <c r="B339" s="497"/>
      <c r="C339" s="497"/>
      <c r="D339" s="498"/>
      <c r="E339" s="499"/>
    </row>
    <row r="340" spans="1:5">
      <c r="A340" s="497"/>
      <c r="B340" s="497"/>
      <c r="C340" s="497"/>
      <c r="D340" s="498"/>
      <c r="E340" s="499"/>
    </row>
    <row r="341" spans="1:5">
      <c r="A341" s="494"/>
      <c r="B341" s="494"/>
      <c r="C341" s="494"/>
      <c r="D341" s="495"/>
      <c r="E341" s="496"/>
    </row>
    <row r="342" spans="1:5">
      <c r="A342" s="494"/>
      <c r="B342" s="494"/>
      <c r="C342" s="494"/>
      <c r="D342" s="495"/>
      <c r="E342" s="496"/>
    </row>
    <row r="343" spans="1:5">
      <c r="A343" s="494"/>
      <c r="B343" s="494"/>
      <c r="C343" s="494"/>
      <c r="D343" s="495"/>
      <c r="E343" s="496"/>
    </row>
    <row r="344" spans="1:5">
      <c r="A344" s="494"/>
      <c r="B344" s="494"/>
      <c r="C344" s="494"/>
      <c r="D344" s="495"/>
      <c r="E344" s="496"/>
    </row>
    <row r="345" spans="1:5">
      <c r="A345" s="494"/>
      <c r="B345" s="494"/>
      <c r="C345" s="494"/>
      <c r="D345" s="495"/>
      <c r="E345" s="496"/>
    </row>
    <row r="346" spans="1:5">
      <c r="A346" s="494"/>
      <c r="B346" s="494"/>
      <c r="C346" s="494"/>
      <c r="D346" s="495"/>
      <c r="E346" s="496"/>
    </row>
    <row r="347" spans="1:5">
      <c r="A347" s="497"/>
      <c r="B347" s="497"/>
      <c r="C347" s="497"/>
      <c r="D347" s="498"/>
      <c r="E347" s="499"/>
    </row>
    <row r="348" spans="1:5">
      <c r="A348" s="497"/>
      <c r="B348" s="497"/>
      <c r="C348" s="497"/>
      <c r="D348" s="498"/>
      <c r="E348" s="499"/>
    </row>
    <row r="349" spans="1:5">
      <c r="A349" s="494"/>
      <c r="B349" s="494"/>
      <c r="C349" s="494"/>
      <c r="D349" s="495"/>
      <c r="E349" s="496"/>
    </row>
    <row r="350" spans="1:5">
      <c r="A350" s="494"/>
      <c r="B350" s="494"/>
      <c r="C350" s="494"/>
      <c r="D350" s="495"/>
      <c r="E350" s="496"/>
    </row>
    <row r="351" spans="1:5">
      <c r="A351" s="497"/>
      <c r="B351" s="497"/>
      <c r="C351" s="497"/>
      <c r="D351" s="498"/>
      <c r="E351" s="499"/>
    </row>
    <row r="352" spans="1:5">
      <c r="A352" s="497"/>
      <c r="B352" s="497"/>
      <c r="C352" s="497"/>
      <c r="D352" s="498"/>
      <c r="E352" s="499"/>
    </row>
    <row r="353" spans="1:5">
      <c r="A353" s="497"/>
      <c r="B353" s="497"/>
      <c r="C353" s="497"/>
      <c r="D353" s="498"/>
      <c r="E353" s="499"/>
    </row>
    <row r="354" spans="1:5">
      <c r="A354" s="497"/>
      <c r="B354" s="497"/>
      <c r="C354" s="497"/>
      <c r="D354" s="498"/>
      <c r="E354" s="499"/>
    </row>
    <row r="355" spans="1:5">
      <c r="A355" s="497"/>
      <c r="B355" s="497"/>
      <c r="C355" s="497"/>
      <c r="D355" s="498"/>
      <c r="E355" s="499"/>
    </row>
    <row r="356" spans="1:5">
      <c r="A356" s="494"/>
      <c r="B356" s="494"/>
      <c r="C356" s="494"/>
      <c r="D356" s="495"/>
      <c r="E356" s="496"/>
    </row>
    <row r="357" spans="1:5">
      <c r="A357" s="494"/>
      <c r="B357" s="494"/>
      <c r="C357" s="494"/>
      <c r="D357" s="495"/>
      <c r="E357" s="496"/>
    </row>
    <row r="358" spans="1:5">
      <c r="A358" s="494"/>
      <c r="B358" s="494"/>
      <c r="C358" s="494"/>
      <c r="D358" s="495"/>
      <c r="E358" s="496"/>
    </row>
    <row r="359" spans="1:5">
      <c r="A359" s="497"/>
      <c r="B359" s="497"/>
      <c r="C359" s="497"/>
      <c r="D359" s="498"/>
      <c r="E359" s="499"/>
    </row>
    <row r="360" spans="1:5">
      <c r="A360" s="497"/>
      <c r="B360" s="497"/>
      <c r="C360" s="497"/>
      <c r="D360" s="498"/>
      <c r="E360" s="499"/>
    </row>
    <row r="361" spans="1:5">
      <c r="A361" s="494"/>
      <c r="B361" s="494"/>
      <c r="C361" s="494"/>
      <c r="D361" s="495"/>
      <c r="E361" s="496"/>
    </row>
    <row r="362" spans="1:5">
      <c r="A362" s="494"/>
      <c r="B362" s="494"/>
      <c r="C362" s="494"/>
      <c r="D362" s="495"/>
      <c r="E362" s="496"/>
    </row>
    <row r="363" spans="1:5">
      <c r="A363" s="494"/>
      <c r="B363" s="494"/>
      <c r="C363" s="494"/>
      <c r="D363" s="495"/>
      <c r="E363" s="496"/>
    </row>
    <row r="364" spans="1:5">
      <c r="A364" s="494"/>
      <c r="B364" s="494"/>
      <c r="C364" s="494"/>
      <c r="D364" s="495"/>
      <c r="E364" s="496"/>
    </row>
    <row r="365" spans="1:5">
      <c r="A365" s="494"/>
      <c r="B365" s="494"/>
      <c r="C365" s="494"/>
      <c r="D365" s="495"/>
      <c r="E365" s="496"/>
    </row>
    <row r="366" spans="1:5">
      <c r="A366" s="494"/>
      <c r="B366" s="494"/>
      <c r="C366" s="494"/>
      <c r="D366" s="495"/>
      <c r="E366" s="496"/>
    </row>
    <row r="367" spans="1:5">
      <c r="A367" s="497"/>
      <c r="B367" s="497"/>
      <c r="C367" s="497"/>
      <c r="D367" s="498"/>
      <c r="E367" s="499"/>
    </row>
    <row r="368" spans="1:5">
      <c r="A368" s="497"/>
      <c r="B368" s="497"/>
      <c r="C368" s="497"/>
      <c r="D368" s="498"/>
      <c r="E368" s="499"/>
    </row>
    <row r="369" spans="1:5">
      <c r="A369" s="494"/>
      <c r="B369" s="494"/>
      <c r="C369" s="494"/>
      <c r="D369" s="495"/>
      <c r="E369" s="496"/>
    </row>
    <row r="370" spans="1:5">
      <c r="A370" s="494"/>
      <c r="B370" s="494"/>
      <c r="C370" s="494"/>
      <c r="D370" s="495"/>
      <c r="E370" s="496"/>
    </row>
    <row r="371" spans="1:5">
      <c r="A371" s="494"/>
      <c r="B371" s="494"/>
      <c r="C371" s="494"/>
      <c r="D371" s="495"/>
      <c r="E371" s="496"/>
    </row>
    <row r="372" spans="1:5">
      <c r="A372" s="494"/>
      <c r="B372" s="494"/>
      <c r="C372" s="494"/>
      <c r="D372" s="495"/>
      <c r="E372" s="496"/>
    </row>
    <row r="373" spans="1:5">
      <c r="A373" s="494"/>
      <c r="B373" s="494"/>
      <c r="C373" s="494"/>
      <c r="D373" s="495"/>
      <c r="E373" s="496"/>
    </row>
    <row r="374" spans="1:5">
      <c r="A374" s="494"/>
      <c r="B374" s="494"/>
      <c r="C374" s="494"/>
      <c r="D374" s="495"/>
      <c r="E374" s="496"/>
    </row>
    <row r="375" spans="1:5">
      <c r="A375" s="494"/>
      <c r="B375" s="494"/>
      <c r="C375" s="494"/>
      <c r="D375" s="495"/>
      <c r="E375" s="496"/>
    </row>
    <row r="376" spans="1:5">
      <c r="A376" s="494"/>
      <c r="B376" s="494"/>
      <c r="C376" s="494"/>
      <c r="D376" s="495"/>
      <c r="E376" s="496"/>
    </row>
    <row r="377" spans="1:5">
      <c r="A377" s="497"/>
      <c r="B377" s="497"/>
      <c r="C377" s="497"/>
      <c r="D377" s="498"/>
      <c r="E377" s="499"/>
    </row>
    <row r="378" spans="1:5">
      <c r="A378" s="497"/>
      <c r="B378" s="497"/>
      <c r="C378" s="497"/>
      <c r="D378" s="498"/>
      <c r="E378" s="499"/>
    </row>
    <row r="379" spans="1:5">
      <c r="A379" s="497"/>
      <c r="B379" s="497"/>
      <c r="C379" s="497"/>
      <c r="D379" s="498"/>
      <c r="E379" s="499"/>
    </row>
    <row r="380" spans="1:5">
      <c r="A380" s="494"/>
      <c r="B380" s="494"/>
      <c r="C380" s="494"/>
      <c r="D380" s="495"/>
      <c r="E380" s="496"/>
    </row>
    <row r="381" spans="1:5">
      <c r="A381" s="494"/>
      <c r="B381" s="494"/>
      <c r="C381" s="494"/>
      <c r="D381" s="495"/>
      <c r="E381" s="496"/>
    </row>
    <row r="382" spans="1:5">
      <c r="A382" s="494"/>
      <c r="B382" s="494"/>
      <c r="C382" s="494"/>
      <c r="D382" s="495"/>
      <c r="E382" s="496"/>
    </row>
    <row r="383" spans="1:5">
      <c r="A383" s="497"/>
      <c r="B383" s="497"/>
      <c r="C383" s="497"/>
      <c r="D383" s="498"/>
      <c r="E383" s="499"/>
    </row>
    <row r="384" spans="1:5">
      <c r="A384" s="497"/>
      <c r="B384" s="497"/>
      <c r="C384" s="497"/>
      <c r="D384" s="498"/>
      <c r="E384" s="499"/>
    </row>
    <row r="385" spans="1:5">
      <c r="A385" s="494"/>
      <c r="B385" s="494"/>
      <c r="C385" s="494"/>
      <c r="D385" s="495"/>
      <c r="E385" s="496"/>
    </row>
    <row r="386" spans="1:5">
      <c r="A386" s="494"/>
      <c r="B386" s="494"/>
      <c r="C386" s="494"/>
      <c r="D386" s="495"/>
      <c r="E386" s="496"/>
    </row>
    <row r="387" spans="1:5">
      <c r="A387" s="494"/>
      <c r="B387" s="494"/>
      <c r="C387" s="494"/>
      <c r="D387" s="495"/>
      <c r="E387" s="496"/>
    </row>
    <row r="388" spans="1:5">
      <c r="A388" s="494"/>
      <c r="B388" s="494"/>
      <c r="C388" s="494"/>
      <c r="D388" s="495"/>
      <c r="E388" s="496"/>
    </row>
    <row r="389" spans="1:5">
      <c r="A389" s="494"/>
      <c r="B389" s="494"/>
      <c r="C389" s="494"/>
      <c r="D389" s="495"/>
      <c r="E389" s="496"/>
    </row>
    <row r="390" spans="1:5">
      <c r="A390" s="494"/>
      <c r="B390" s="494"/>
      <c r="C390" s="494"/>
      <c r="D390" s="495"/>
      <c r="E390" s="496"/>
    </row>
    <row r="391" spans="1:5">
      <c r="A391" s="494"/>
      <c r="B391" s="494"/>
      <c r="C391" s="494"/>
      <c r="D391" s="495"/>
      <c r="E391" s="496"/>
    </row>
    <row r="392" spans="1:5">
      <c r="A392" s="494"/>
      <c r="B392" s="494"/>
      <c r="C392" s="494"/>
      <c r="D392" s="495"/>
      <c r="E392" s="496"/>
    </row>
    <row r="393" spans="1:5">
      <c r="A393" s="494"/>
      <c r="B393" s="494"/>
      <c r="C393" s="494"/>
      <c r="D393" s="495"/>
      <c r="E393" s="496"/>
    </row>
    <row r="394" spans="1:5">
      <c r="A394" s="494"/>
      <c r="B394" s="494"/>
      <c r="C394" s="494"/>
      <c r="D394" s="495"/>
      <c r="E394" s="496"/>
    </row>
    <row r="395" spans="1:5">
      <c r="A395" s="494"/>
      <c r="B395" s="494"/>
      <c r="C395" s="494"/>
      <c r="D395" s="495"/>
      <c r="E395" s="496"/>
    </row>
    <row r="396" spans="1:5">
      <c r="A396" s="497"/>
      <c r="B396" s="497"/>
      <c r="C396" s="497"/>
      <c r="D396" s="498"/>
      <c r="E396" s="499"/>
    </row>
    <row r="397" spans="1:5">
      <c r="A397" s="497"/>
      <c r="B397" s="497"/>
      <c r="C397" s="497"/>
      <c r="D397" s="498"/>
      <c r="E397" s="499"/>
    </row>
    <row r="398" spans="1:5">
      <c r="A398" s="494"/>
      <c r="B398" s="494"/>
      <c r="C398" s="494"/>
      <c r="D398" s="495"/>
      <c r="E398" s="496"/>
    </row>
    <row r="399" spans="1:5">
      <c r="A399" s="494"/>
      <c r="B399" s="494"/>
      <c r="C399" s="494"/>
      <c r="D399" s="495"/>
      <c r="E399" s="496"/>
    </row>
    <row r="400" spans="1:5">
      <c r="A400" s="494"/>
      <c r="B400" s="494"/>
      <c r="C400" s="494"/>
      <c r="D400" s="495"/>
      <c r="E400" s="496"/>
    </row>
    <row r="401" spans="1:5">
      <c r="A401" s="494"/>
      <c r="B401" s="494"/>
      <c r="C401" s="494"/>
      <c r="D401" s="495"/>
      <c r="E401" s="496"/>
    </row>
    <row r="402" spans="1:5">
      <c r="A402" s="497"/>
      <c r="B402" s="497"/>
      <c r="C402" s="497"/>
      <c r="D402" s="498"/>
      <c r="E402" s="499"/>
    </row>
    <row r="403" spans="1:5">
      <c r="A403" s="497"/>
      <c r="B403" s="497"/>
      <c r="C403" s="497"/>
      <c r="D403" s="498"/>
      <c r="E403" s="499"/>
    </row>
    <row r="404" spans="1:5">
      <c r="A404" s="494"/>
      <c r="B404" s="494"/>
      <c r="C404" s="494"/>
      <c r="D404" s="495"/>
      <c r="E404" s="496"/>
    </row>
    <row r="405" spans="1:5">
      <c r="A405" s="494"/>
      <c r="B405" s="494"/>
      <c r="C405" s="494"/>
      <c r="D405" s="495"/>
      <c r="E405" s="496"/>
    </row>
    <row r="406" spans="1:5">
      <c r="A406" s="497"/>
      <c r="B406" s="497"/>
      <c r="C406" s="497"/>
      <c r="D406" s="498"/>
      <c r="E406" s="499"/>
    </row>
    <row r="407" spans="1:5">
      <c r="A407" s="497"/>
      <c r="B407" s="497"/>
      <c r="C407" s="497"/>
      <c r="D407" s="498"/>
      <c r="E407" s="499"/>
    </row>
    <row r="408" spans="1:5">
      <c r="A408" s="494"/>
      <c r="B408" s="494"/>
      <c r="C408" s="494"/>
      <c r="D408" s="495"/>
      <c r="E408" s="496"/>
    </row>
    <row r="409" spans="1:5">
      <c r="A409" s="497"/>
      <c r="B409" s="497"/>
      <c r="C409" s="497"/>
      <c r="D409" s="498"/>
      <c r="E409" s="499"/>
    </row>
    <row r="410" spans="1:5">
      <c r="A410" s="497"/>
      <c r="B410" s="497"/>
      <c r="C410" s="497"/>
      <c r="D410" s="498"/>
      <c r="E410" s="499"/>
    </row>
    <row r="411" spans="1:5">
      <c r="A411" s="494"/>
      <c r="B411" s="494"/>
      <c r="C411" s="494"/>
      <c r="D411" s="495"/>
      <c r="E411" s="496"/>
    </row>
    <row r="412" spans="1:5">
      <c r="A412" s="494"/>
      <c r="B412" s="494"/>
      <c r="C412" s="494"/>
      <c r="D412" s="495"/>
      <c r="E412" s="496"/>
    </row>
    <row r="413" spans="1:5">
      <c r="A413" s="494"/>
      <c r="B413" s="494"/>
      <c r="C413" s="494"/>
      <c r="D413" s="495"/>
      <c r="E413" s="496"/>
    </row>
    <row r="414" spans="1:5">
      <c r="A414" s="494"/>
      <c r="B414" s="494"/>
      <c r="C414" s="494"/>
      <c r="D414" s="495"/>
      <c r="E414" s="496"/>
    </row>
    <row r="415" spans="1:5">
      <c r="A415" s="494"/>
      <c r="B415" s="494"/>
      <c r="C415" s="494"/>
      <c r="D415" s="495"/>
      <c r="E415" s="496"/>
    </row>
    <row r="416" spans="1:5">
      <c r="A416" s="497"/>
      <c r="B416" s="497"/>
      <c r="C416" s="497"/>
      <c r="D416" s="498"/>
      <c r="E416" s="499"/>
    </row>
    <row r="417" spans="1:5">
      <c r="A417" s="497"/>
      <c r="B417" s="497"/>
      <c r="C417" s="497"/>
      <c r="D417" s="498"/>
      <c r="E417" s="499"/>
    </row>
    <row r="418" spans="1:5">
      <c r="A418" s="494"/>
      <c r="B418" s="494"/>
      <c r="C418" s="494"/>
      <c r="D418" s="495"/>
      <c r="E418" s="496"/>
    </row>
    <row r="419" spans="1:5">
      <c r="A419" s="494"/>
      <c r="B419" s="494"/>
      <c r="C419" s="494"/>
      <c r="D419" s="495"/>
      <c r="E419" s="496"/>
    </row>
    <row r="420" spans="1:5">
      <c r="A420" s="494"/>
      <c r="B420" s="494"/>
      <c r="C420" s="494"/>
      <c r="D420" s="495"/>
      <c r="E420" s="496"/>
    </row>
    <row r="421" spans="1:5">
      <c r="A421" s="494"/>
      <c r="B421" s="494"/>
      <c r="C421" s="494"/>
      <c r="D421" s="495"/>
      <c r="E421" s="496"/>
    </row>
    <row r="422" spans="1:5">
      <c r="A422" s="494"/>
      <c r="B422" s="494"/>
      <c r="C422" s="494"/>
      <c r="D422" s="495"/>
      <c r="E422" s="496"/>
    </row>
    <row r="423" spans="1:5">
      <c r="A423" s="494"/>
      <c r="B423" s="494"/>
      <c r="C423" s="494"/>
      <c r="D423" s="495"/>
      <c r="E423" s="496"/>
    </row>
    <row r="424" spans="1:5">
      <c r="A424" s="494"/>
      <c r="B424" s="494"/>
      <c r="C424" s="494"/>
      <c r="D424" s="495"/>
      <c r="E424" s="496"/>
    </row>
    <row r="425" spans="1:5">
      <c r="A425" s="494"/>
      <c r="B425" s="494"/>
      <c r="C425" s="494"/>
      <c r="D425" s="495"/>
      <c r="E425" s="496"/>
    </row>
    <row r="426" spans="1:5">
      <c r="A426" s="494"/>
      <c r="B426" s="494"/>
      <c r="C426" s="494"/>
      <c r="D426" s="495"/>
      <c r="E426" s="496"/>
    </row>
    <row r="427" spans="1:5">
      <c r="A427" s="494"/>
      <c r="B427" s="494"/>
      <c r="C427" s="494"/>
      <c r="D427" s="495"/>
      <c r="E427" s="496"/>
    </row>
    <row r="428" spans="1:5">
      <c r="A428" s="494"/>
      <c r="B428" s="494"/>
      <c r="C428" s="494"/>
      <c r="D428" s="495"/>
      <c r="E428" s="496"/>
    </row>
    <row r="429" spans="1:5">
      <c r="A429" s="494"/>
      <c r="B429" s="494"/>
      <c r="C429" s="494"/>
      <c r="D429" s="495"/>
      <c r="E429" s="496"/>
    </row>
    <row r="430" spans="1:5">
      <c r="A430" s="494"/>
      <c r="B430" s="494"/>
      <c r="C430" s="494"/>
      <c r="D430" s="495"/>
      <c r="E430" s="496"/>
    </row>
    <row r="431" spans="1:5">
      <c r="A431" s="494"/>
      <c r="B431" s="494"/>
      <c r="C431" s="494"/>
      <c r="D431" s="495"/>
      <c r="E431" s="496"/>
    </row>
    <row r="432" spans="1:5">
      <c r="A432" s="494"/>
      <c r="B432" s="494"/>
      <c r="C432" s="494"/>
      <c r="D432" s="495"/>
      <c r="E432" s="496"/>
    </row>
    <row r="433" spans="1:5">
      <c r="A433" s="494"/>
      <c r="B433" s="494"/>
      <c r="C433" s="494"/>
      <c r="D433" s="495"/>
      <c r="E433" s="496"/>
    </row>
    <row r="434" spans="1:5">
      <c r="A434" s="497"/>
      <c r="B434" s="497"/>
      <c r="C434" s="497"/>
      <c r="D434" s="498"/>
      <c r="E434" s="499"/>
    </row>
    <row r="435" spans="1:5">
      <c r="A435" s="497"/>
      <c r="B435" s="497"/>
      <c r="C435" s="497"/>
      <c r="D435" s="498"/>
      <c r="E435" s="499"/>
    </row>
    <row r="436" spans="1:5">
      <c r="A436" s="497"/>
      <c r="B436" s="497"/>
      <c r="C436" s="497"/>
      <c r="D436" s="498"/>
      <c r="E436" s="499"/>
    </row>
    <row r="437" spans="1:5">
      <c r="A437" s="497"/>
      <c r="B437" s="497"/>
      <c r="C437" s="497"/>
      <c r="D437" s="498"/>
      <c r="E437" s="499"/>
    </row>
    <row r="438" spans="1:5">
      <c r="A438" s="494"/>
      <c r="B438" s="494"/>
      <c r="C438" s="494"/>
      <c r="D438" s="495"/>
      <c r="E438" s="496"/>
    </row>
    <row r="439" spans="1:5">
      <c r="A439" s="494"/>
      <c r="B439" s="494"/>
      <c r="C439" s="494"/>
      <c r="D439" s="495"/>
      <c r="E439" s="496"/>
    </row>
    <row r="440" spans="1:5">
      <c r="A440" s="494"/>
      <c r="B440" s="494"/>
      <c r="C440" s="494"/>
      <c r="D440" s="495"/>
      <c r="E440" s="496"/>
    </row>
    <row r="441" spans="1:5">
      <c r="A441" s="494"/>
      <c r="B441" s="494"/>
      <c r="C441" s="494"/>
      <c r="D441" s="495"/>
      <c r="E441" s="496"/>
    </row>
    <row r="442" spans="1:5">
      <c r="A442" s="494"/>
      <c r="B442" s="494"/>
      <c r="C442" s="494"/>
      <c r="D442" s="495"/>
      <c r="E442" s="496"/>
    </row>
    <row r="443" spans="1:5">
      <c r="A443" s="494"/>
      <c r="B443" s="494"/>
      <c r="C443" s="494"/>
      <c r="D443" s="495"/>
      <c r="E443" s="496"/>
    </row>
    <row r="444" spans="1:5">
      <c r="A444" s="494"/>
      <c r="B444" s="494"/>
      <c r="C444" s="494"/>
      <c r="D444" s="495"/>
      <c r="E444" s="496"/>
    </row>
    <row r="445" spans="1:5">
      <c r="A445" s="494"/>
      <c r="B445" s="494"/>
      <c r="C445" s="494"/>
      <c r="D445" s="495"/>
      <c r="E445" s="496"/>
    </row>
    <row r="446" spans="1:5">
      <c r="A446" s="494"/>
      <c r="B446" s="494"/>
      <c r="C446" s="494"/>
      <c r="D446" s="495"/>
      <c r="E446" s="496"/>
    </row>
    <row r="447" spans="1:5">
      <c r="A447" s="494"/>
      <c r="B447" s="494"/>
      <c r="C447" s="494"/>
      <c r="D447" s="495"/>
      <c r="E447" s="496"/>
    </row>
    <row r="448" spans="1:5">
      <c r="A448" s="494"/>
      <c r="B448" s="494"/>
      <c r="C448" s="494"/>
      <c r="D448" s="495"/>
      <c r="E448" s="496"/>
    </row>
    <row r="449" spans="1:5">
      <c r="A449" s="494"/>
      <c r="B449" s="494"/>
      <c r="C449" s="494"/>
      <c r="D449" s="495"/>
      <c r="E449" s="496"/>
    </row>
    <row r="450" spans="1:5">
      <c r="A450" s="494"/>
      <c r="B450" s="494"/>
      <c r="C450" s="494"/>
      <c r="D450" s="495"/>
      <c r="E450" s="496"/>
    </row>
    <row r="451" spans="1:5">
      <c r="A451" s="494"/>
      <c r="B451" s="494"/>
      <c r="C451" s="494"/>
      <c r="D451" s="495"/>
      <c r="E451" s="496"/>
    </row>
    <row r="452" spans="1:5">
      <c r="A452" s="494"/>
      <c r="B452" s="494"/>
      <c r="C452" s="494"/>
      <c r="D452" s="495"/>
      <c r="E452" s="496"/>
    </row>
    <row r="453" spans="1:5">
      <c r="A453" s="494"/>
      <c r="B453" s="494"/>
      <c r="C453" s="494"/>
      <c r="D453" s="495"/>
      <c r="E453" s="496"/>
    </row>
    <row r="454" spans="1:5">
      <c r="A454" s="497"/>
      <c r="B454" s="497"/>
      <c r="C454" s="497"/>
      <c r="D454" s="498"/>
      <c r="E454" s="499"/>
    </row>
    <row r="455" spans="1:5">
      <c r="A455" s="497"/>
      <c r="B455" s="497"/>
      <c r="C455" s="497"/>
      <c r="D455" s="498"/>
      <c r="E455" s="499"/>
    </row>
    <row r="456" spans="1:5">
      <c r="A456" s="497"/>
      <c r="B456" s="497"/>
      <c r="C456" s="497"/>
      <c r="D456" s="498"/>
      <c r="E456" s="499"/>
    </row>
    <row r="457" spans="1:5">
      <c r="A457" s="497"/>
      <c r="B457" s="497"/>
      <c r="C457" s="497"/>
      <c r="D457" s="498"/>
      <c r="E457" s="499"/>
    </row>
    <row r="458" spans="1:5">
      <c r="A458" s="497"/>
      <c r="B458" s="497"/>
      <c r="C458" s="497"/>
      <c r="D458" s="498"/>
      <c r="E458" s="499"/>
    </row>
    <row r="459" spans="1:5">
      <c r="A459" s="497"/>
      <c r="B459" s="497"/>
      <c r="C459" s="497"/>
      <c r="D459" s="498"/>
      <c r="E459" s="499"/>
    </row>
    <row r="460" spans="1:5">
      <c r="A460" s="494"/>
      <c r="B460" s="494"/>
      <c r="C460" s="494"/>
      <c r="D460" s="495"/>
      <c r="E460" s="496"/>
    </row>
    <row r="461" spans="1:5">
      <c r="A461" s="494"/>
      <c r="B461" s="494"/>
      <c r="C461" s="494"/>
      <c r="D461" s="495"/>
      <c r="E461" s="496"/>
    </row>
    <row r="462" spans="1:5">
      <c r="A462" s="494"/>
      <c r="B462" s="494"/>
      <c r="C462" s="494"/>
      <c r="D462" s="495"/>
      <c r="E462" s="496"/>
    </row>
    <row r="463" spans="1:5">
      <c r="A463" s="494"/>
      <c r="B463" s="494"/>
      <c r="C463" s="494"/>
      <c r="D463" s="495"/>
      <c r="E463" s="496"/>
    </row>
    <row r="464" spans="1:5">
      <c r="A464" s="494"/>
      <c r="B464" s="494"/>
      <c r="C464" s="494"/>
      <c r="D464" s="495"/>
      <c r="E464" s="496"/>
    </row>
    <row r="465" spans="1:5">
      <c r="A465" s="497"/>
      <c r="B465" s="497"/>
      <c r="C465" s="497"/>
      <c r="D465" s="498"/>
      <c r="E465" s="499"/>
    </row>
    <row r="466" spans="1:5">
      <c r="A466" s="497"/>
      <c r="B466" s="497"/>
      <c r="C466" s="497"/>
      <c r="D466" s="498"/>
      <c r="E466" s="499"/>
    </row>
    <row r="467" spans="1:5">
      <c r="A467" s="497"/>
      <c r="B467" s="497"/>
      <c r="C467" s="497"/>
      <c r="D467" s="498"/>
      <c r="E467" s="499"/>
    </row>
    <row r="468" spans="1:5">
      <c r="A468" s="497"/>
      <c r="B468" s="497"/>
      <c r="C468" s="497"/>
      <c r="D468" s="498"/>
      <c r="E468" s="499"/>
    </row>
    <row r="469" spans="1:5">
      <c r="A469" s="497"/>
      <c r="B469" s="497"/>
      <c r="C469" s="497"/>
      <c r="D469" s="498"/>
      <c r="E469" s="499"/>
    </row>
    <row r="470" spans="1:5">
      <c r="A470" s="494"/>
      <c r="B470" s="494"/>
      <c r="C470" s="494"/>
      <c r="D470" s="495"/>
      <c r="E470" s="496"/>
    </row>
    <row r="471" spans="1:5">
      <c r="A471" s="497"/>
      <c r="B471" s="497"/>
      <c r="C471" s="497"/>
      <c r="D471" s="498"/>
      <c r="E471" s="499"/>
    </row>
    <row r="472" spans="1:5">
      <c r="A472" s="497"/>
      <c r="B472" s="497"/>
      <c r="C472" s="497"/>
      <c r="D472" s="498"/>
      <c r="E472" s="499"/>
    </row>
    <row r="473" spans="1:5">
      <c r="A473" s="494"/>
      <c r="B473" s="494"/>
      <c r="C473" s="494"/>
      <c r="D473" s="495"/>
      <c r="E473" s="496"/>
    </row>
    <row r="474" spans="1:5">
      <c r="A474" s="494"/>
      <c r="B474" s="494"/>
      <c r="C474" s="494"/>
      <c r="D474" s="495"/>
      <c r="E474" s="496"/>
    </row>
    <row r="475" spans="1:5">
      <c r="A475" s="497"/>
      <c r="B475" s="497"/>
      <c r="C475" s="497"/>
      <c r="D475" s="498"/>
      <c r="E475" s="499"/>
    </row>
    <row r="476" spans="1:5">
      <c r="A476" s="497"/>
      <c r="B476" s="497"/>
      <c r="C476" s="497"/>
      <c r="D476" s="498"/>
      <c r="E476" s="499"/>
    </row>
    <row r="477" spans="1:5">
      <c r="A477" s="497"/>
      <c r="B477" s="497"/>
      <c r="C477" s="497"/>
      <c r="D477" s="498"/>
      <c r="E477" s="499"/>
    </row>
    <row r="478" spans="1:5">
      <c r="A478" s="497"/>
      <c r="B478" s="497"/>
      <c r="C478" s="497"/>
      <c r="D478" s="498"/>
      <c r="E478" s="499"/>
    </row>
    <row r="479" spans="1:5">
      <c r="A479" s="497"/>
      <c r="B479" s="497"/>
      <c r="C479" s="497"/>
      <c r="D479" s="498"/>
      <c r="E479" s="499"/>
    </row>
    <row r="480" spans="1:5">
      <c r="A480" s="494"/>
      <c r="B480" s="494"/>
      <c r="C480" s="494"/>
      <c r="D480" s="495"/>
      <c r="E480" s="496"/>
    </row>
    <row r="481" spans="1:5">
      <c r="A481" s="494"/>
      <c r="B481" s="494"/>
      <c r="C481" s="494"/>
      <c r="D481" s="495"/>
      <c r="E481" s="496"/>
    </row>
    <row r="482" spans="1:5">
      <c r="A482" s="497"/>
      <c r="B482" s="497"/>
      <c r="C482" s="497"/>
      <c r="D482" s="498"/>
      <c r="E482" s="499"/>
    </row>
    <row r="483" spans="1:5">
      <c r="A483" s="497"/>
      <c r="B483" s="497"/>
      <c r="C483" s="497"/>
      <c r="D483" s="498"/>
      <c r="E483" s="499"/>
    </row>
    <row r="484" spans="1:5">
      <c r="A484" s="494"/>
      <c r="B484" s="494"/>
      <c r="C484" s="494"/>
      <c r="D484" s="495"/>
      <c r="E484" s="496"/>
    </row>
    <row r="485" spans="1:5">
      <c r="A485" s="494"/>
      <c r="B485" s="494"/>
      <c r="C485" s="494"/>
      <c r="D485" s="495"/>
      <c r="E485" s="496"/>
    </row>
    <row r="486" spans="1:5">
      <c r="A486" s="497"/>
      <c r="B486" s="497"/>
      <c r="C486" s="497"/>
      <c r="D486" s="498"/>
      <c r="E486" s="499"/>
    </row>
    <row r="487" spans="1:5">
      <c r="A487" s="497"/>
      <c r="B487" s="497"/>
      <c r="C487" s="497"/>
      <c r="D487" s="498"/>
      <c r="E487" s="499"/>
    </row>
    <row r="488" spans="1:5">
      <c r="A488" s="497"/>
      <c r="B488" s="497"/>
      <c r="C488" s="497"/>
      <c r="D488" s="498"/>
      <c r="E488" s="499"/>
    </row>
    <row r="489" spans="1:5">
      <c r="A489" s="494"/>
      <c r="B489" s="494"/>
      <c r="C489" s="494"/>
      <c r="D489" s="495"/>
      <c r="E489" s="496"/>
    </row>
    <row r="490" spans="1:5">
      <c r="A490" s="494"/>
      <c r="B490" s="494"/>
      <c r="C490" s="494"/>
      <c r="D490" s="495"/>
      <c r="E490" s="496"/>
    </row>
    <row r="491" spans="1:5">
      <c r="A491" s="494"/>
      <c r="B491" s="494"/>
      <c r="C491" s="494"/>
      <c r="D491" s="495"/>
      <c r="E491" s="496"/>
    </row>
    <row r="492" spans="1:5">
      <c r="A492" s="494"/>
      <c r="B492" s="494"/>
      <c r="C492" s="494"/>
      <c r="D492" s="495"/>
      <c r="E492" s="496"/>
    </row>
    <row r="493" spans="1:5">
      <c r="A493" s="497"/>
      <c r="B493" s="497"/>
      <c r="C493" s="497"/>
      <c r="D493" s="498"/>
      <c r="E493" s="499"/>
    </row>
    <row r="494" spans="1:5">
      <c r="A494" s="497"/>
      <c r="B494" s="497"/>
      <c r="C494" s="497"/>
      <c r="D494" s="498"/>
      <c r="E494" s="499"/>
    </row>
    <row r="495" spans="1:5">
      <c r="A495" s="497"/>
      <c r="B495" s="497"/>
      <c r="C495" s="497"/>
      <c r="D495" s="498"/>
      <c r="E495" s="499"/>
    </row>
    <row r="496" spans="1:5">
      <c r="A496" s="494"/>
      <c r="B496" s="494"/>
      <c r="C496" s="494"/>
      <c r="D496" s="495"/>
      <c r="E496" s="496"/>
    </row>
    <row r="497" spans="1:5">
      <c r="A497" s="494"/>
      <c r="B497" s="494"/>
      <c r="C497" s="494"/>
      <c r="D497" s="495"/>
      <c r="E497" s="496"/>
    </row>
    <row r="498" spans="1:5">
      <c r="A498" s="494"/>
      <c r="B498" s="494"/>
      <c r="C498" s="494"/>
      <c r="D498" s="495"/>
      <c r="E498" s="496"/>
    </row>
    <row r="499" spans="1:5">
      <c r="A499" s="494"/>
      <c r="B499" s="494"/>
      <c r="C499" s="494"/>
      <c r="D499" s="495"/>
      <c r="E499" s="496"/>
    </row>
    <row r="500" spans="1:5">
      <c r="A500" s="497"/>
      <c r="B500" s="497"/>
      <c r="C500" s="497"/>
      <c r="D500" s="498"/>
      <c r="E500" s="499"/>
    </row>
    <row r="501" spans="1:5">
      <c r="A501" s="497"/>
      <c r="B501" s="497"/>
      <c r="C501" s="497"/>
      <c r="D501" s="498"/>
      <c r="E501" s="499"/>
    </row>
    <row r="502" spans="1:5">
      <c r="A502" s="497"/>
      <c r="B502" s="497"/>
      <c r="C502" s="497"/>
      <c r="D502" s="498"/>
      <c r="E502" s="499"/>
    </row>
    <row r="503" spans="1:5">
      <c r="A503" s="494"/>
      <c r="B503" s="494"/>
      <c r="C503" s="494"/>
      <c r="D503" s="495"/>
      <c r="E503" s="496"/>
    </row>
    <row r="504" spans="1:5">
      <c r="A504" s="494"/>
      <c r="B504" s="494"/>
      <c r="C504" s="494"/>
      <c r="D504" s="495"/>
      <c r="E504" s="496"/>
    </row>
    <row r="505" spans="1:5">
      <c r="A505" s="497"/>
      <c r="B505" s="497"/>
      <c r="C505" s="497"/>
      <c r="D505" s="498"/>
      <c r="E505" s="499"/>
    </row>
    <row r="506" spans="1:5">
      <c r="A506" s="497"/>
      <c r="B506" s="497"/>
      <c r="C506" s="497"/>
      <c r="D506" s="498"/>
      <c r="E506" s="499"/>
    </row>
    <row r="507" spans="1:5">
      <c r="A507" s="494"/>
      <c r="B507" s="494"/>
      <c r="C507" s="494"/>
      <c r="D507" s="495"/>
      <c r="E507" s="496"/>
    </row>
    <row r="508" spans="1:5">
      <c r="A508" s="497"/>
      <c r="B508" s="497"/>
      <c r="C508" s="497"/>
      <c r="D508" s="498"/>
      <c r="E508" s="499"/>
    </row>
    <row r="509" spans="1:5">
      <c r="A509" s="497"/>
      <c r="B509" s="497"/>
      <c r="C509" s="497"/>
      <c r="D509" s="498"/>
      <c r="E509" s="499"/>
    </row>
    <row r="510" spans="1:5">
      <c r="A510" s="494"/>
      <c r="B510" s="494"/>
      <c r="C510" s="494"/>
      <c r="D510" s="495"/>
      <c r="E510" s="496"/>
    </row>
    <row r="511" spans="1:5">
      <c r="A511" s="494"/>
      <c r="B511" s="494"/>
      <c r="C511" s="494"/>
      <c r="D511" s="495"/>
      <c r="E511" s="496"/>
    </row>
    <row r="512" spans="1:5">
      <c r="A512" s="494"/>
      <c r="B512" s="494"/>
      <c r="C512" s="494"/>
      <c r="D512" s="495"/>
      <c r="E512" s="496"/>
    </row>
    <row r="513" spans="1:5">
      <c r="A513" s="494"/>
      <c r="B513" s="494"/>
      <c r="C513" s="494"/>
      <c r="D513" s="495"/>
      <c r="E513" s="496"/>
    </row>
    <row r="514" spans="1:5">
      <c r="A514" s="494"/>
      <c r="B514" s="494"/>
      <c r="C514" s="494"/>
      <c r="D514" s="495"/>
      <c r="E514" s="496"/>
    </row>
    <row r="515" spans="1:5">
      <c r="A515" s="494"/>
      <c r="B515" s="494"/>
      <c r="C515" s="494"/>
      <c r="D515" s="495"/>
      <c r="E515" s="496"/>
    </row>
    <row r="516" spans="1:5">
      <c r="A516" s="494"/>
      <c r="B516" s="494"/>
      <c r="C516" s="494"/>
      <c r="D516" s="495"/>
      <c r="E516" s="496"/>
    </row>
    <row r="517" spans="1:5">
      <c r="A517" s="494"/>
      <c r="B517" s="494"/>
      <c r="C517" s="494"/>
      <c r="D517" s="495"/>
      <c r="E517" s="496"/>
    </row>
    <row r="518" spans="1:5">
      <c r="A518" s="494"/>
      <c r="B518" s="494"/>
      <c r="C518" s="494"/>
      <c r="D518" s="495"/>
      <c r="E518" s="496"/>
    </row>
    <row r="519" spans="1:5">
      <c r="A519" s="494"/>
      <c r="B519" s="494"/>
      <c r="C519" s="494"/>
      <c r="D519" s="495"/>
      <c r="E519" s="496"/>
    </row>
    <row r="520" spans="1:5">
      <c r="A520" s="494"/>
      <c r="B520" s="494"/>
      <c r="C520" s="494"/>
      <c r="D520" s="495"/>
      <c r="E520" s="496"/>
    </row>
    <row r="521" spans="1:5">
      <c r="A521" s="494"/>
      <c r="B521" s="494"/>
      <c r="C521" s="494"/>
      <c r="D521" s="495"/>
      <c r="E521" s="496"/>
    </row>
    <row r="522" spans="1:5">
      <c r="A522" s="494"/>
      <c r="B522" s="494"/>
      <c r="C522" s="494"/>
      <c r="D522" s="495"/>
      <c r="E522" s="496"/>
    </row>
    <row r="523" spans="1:5">
      <c r="A523" s="494"/>
      <c r="B523" s="494"/>
      <c r="C523" s="494"/>
      <c r="D523" s="495"/>
      <c r="E523" s="496"/>
    </row>
    <row r="524" spans="1:5">
      <c r="A524" s="494"/>
      <c r="B524" s="494"/>
      <c r="C524" s="494"/>
      <c r="D524" s="495"/>
      <c r="E524" s="496"/>
    </row>
    <row r="525" spans="1:5">
      <c r="A525" s="494"/>
      <c r="B525" s="494"/>
      <c r="C525" s="494"/>
      <c r="D525" s="495"/>
      <c r="E525" s="496"/>
    </row>
    <row r="526" spans="1:5">
      <c r="A526" s="494"/>
      <c r="B526" s="494"/>
      <c r="C526" s="494"/>
      <c r="D526" s="495"/>
      <c r="E526" s="496"/>
    </row>
    <row r="527" spans="1:5">
      <c r="A527" s="494"/>
      <c r="B527" s="494"/>
      <c r="C527" s="494"/>
      <c r="D527" s="495"/>
      <c r="E527" s="496"/>
    </row>
    <row r="528" spans="1:5">
      <c r="A528" s="494"/>
      <c r="B528" s="494"/>
      <c r="C528" s="494"/>
      <c r="D528" s="495"/>
      <c r="E528" s="496"/>
    </row>
    <row r="529" spans="1:5">
      <c r="A529" s="494"/>
      <c r="B529" s="494"/>
      <c r="C529" s="494"/>
      <c r="D529" s="495"/>
      <c r="E529" s="496"/>
    </row>
    <row r="530" spans="1:5">
      <c r="A530" s="494"/>
      <c r="B530" s="494"/>
      <c r="C530" s="494"/>
      <c r="D530" s="495"/>
      <c r="E530" s="496"/>
    </row>
    <row r="531" spans="1:5">
      <c r="A531" s="494"/>
      <c r="B531" s="494"/>
      <c r="C531" s="494"/>
      <c r="D531" s="495"/>
      <c r="E531" s="496"/>
    </row>
    <row r="532" spans="1:5">
      <c r="A532" s="494"/>
      <c r="B532" s="494"/>
      <c r="C532" s="494"/>
      <c r="D532" s="495"/>
      <c r="E532" s="496"/>
    </row>
    <row r="533" spans="1:5">
      <c r="A533" s="494"/>
      <c r="B533" s="494"/>
      <c r="C533" s="494"/>
      <c r="D533" s="495"/>
      <c r="E533" s="496"/>
    </row>
    <row r="534" spans="1:5">
      <c r="A534" s="497"/>
      <c r="B534" s="497"/>
      <c r="C534" s="497"/>
      <c r="D534" s="498"/>
      <c r="E534" s="499"/>
    </row>
    <row r="535" spans="1:5">
      <c r="A535" s="497"/>
      <c r="B535" s="497"/>
      <c r="C535" s="497"/>
      <c r="D535" s="498"/>
      <c r="E535" s="499"/>
    </row>
    <row r="536" spans="1:5">
      <c r="A536" s="497"/>
      <c r="B536" s="497"/>
      <c r="C536" s="497"/>
      <c r="D536" s="498"/>
      <c r="E536" s="499"/>
    </row>
    <row r="537" spans="1:5">
      <c r="A537" s="497"/>
      <c r="B537" s="497"/>
      <c r="C537" s="497"/>
      <c r="D537" s="498"/>
      <c r="E537" s="499"/>
    </row>
    <row r="538" spans="1:5">
      <c r="A538" s="494"/>
      <c r="B538" s="494"/>
      <c r="C538" s="494"/>
      <c r="D538" s="495"/>
      <c r="E538" s="496"/>
    </row>
    <row r="539" spans="1:5">
      <c r="A539" s="497"/>
      <c r="B539" s="497"/>
      <c r="C539" s="497"/>
      <c r="D539" s="498"/>
      <c r="E539" s="499"/>
    </row>
    <row r="540" spans="1:5">
      <c r="A540" s="494"/>
      <c r="B540" s="494"/>
      <c r="C540" s="494"/>
      <c r="D540" s="495"/>
      <c r="E540" s="496"/>
    </row>
    <row r="541" spans="1:5">
      <c r="A541" s="494"/>
      <c r="B541" s="494"/>
      <c r="C541" s="494"/>
      <c r="D541" s="495"/>
      <c r="E541" s="496"/>
    </row>
    <row r="542" spans="1:5">
      <c r="A542" s="494"/>
      <c r="B542" s="494"/>
      <c r="C542" s="494"/>
      <c r="D542" s="495"/>
      <c r="E542" s="496"/>
    </row>
    <row r="543" spans="1:5">
      <c r="A543" s="494"/>
      <c r="B543" s="494"/>
      <c r="C543" s="494"/>
      <c r="D543" s="495"/>
      <c r="E543" s="496"/>
    </row>
    <row r="544" spans="1:5">
      <c r="A544" s="494"/>
      <c r="B544" s="494"/>
      <c r="C544" s="494"/>
      <c r="D544" s="495"/>
      <c r="E544" s="496"/>
    </row>
    <row r="545" spans="1:5">
      <c r="A545" s="494"/>
      <c r="B545" s="494"/>
      <c r="C545" s="494"/>
      <c r="D545" s="495"/>
      <c r="E545" s="496"/>
    </row>
    <row r="546" spans="1:5">
      <c r="A546" s="497"/>
      <c r="B546" s="497"/>
      <c r="C546" s="497"/>
      <c r="D546" s="498"/>
      <c r="E546" s="499"/>
    </row>
    <row r="547" spans="1:5">
      <c r="A547" s="497"/>
      <c r="B547" s="497"/>
      <c r="C547" s="497"/>
      <c r="D547" s="498"/>
      <c r="E547" s="499"/>
    </row>
    <row r="548" spans="1:5">
      <c r="A548" s="494"/>
      <c r="B548" s="494"/>
      <c r="C548" s="494"/>
      <c r="D548" s="495"/>
      <c r="E548" s="496"/>
    </row>
    <row r="549" spans="1:5">
      <c r="A549" s="494"/>
      <c r="B549" s="494"/>
      <c r="C549" s="494"/>
      <c r="D549" s="495"/>
      <c r="E549" s="496"/>
    </row>
    <row r="550" spans="1:5">
      <c r="A550" s="494"/>
      <c r="B550" s="494"/>
      <c r="C550" s="494"/>
      <c r="D550" s="495"/>
      <c r="E550" s="496"/>
    </row>
    <row r="551" spans="1:5">
      <c r="A551" s="494"/>
      <c r="B551" s="494"/>
      <c r="C551" s="494"/>
      <c r="D551" s="495"/>
      <c r="E551" s="496"/>
    </row>
    <row r="552" spans="1:5">
      <c r="A552" s="494"/>
      <c r="B552" s="494"/>
      <c r="C552" s="494"/>
      <c r="D552" s="495"/>
      <c r="E552" s="496"/>
    </row>
    <row r="553" spans="1:5">
      <c r="A553" s="494"/>
      <c r="B553" s="494"/>
      <c r="C553" s="494"/>
      <c r="D553" s="495"/>
      <c r="E553" s="496"/>
    </row>
    <row r="554" spans="1:5">
      <c r="A554" s="494"/>
      <c r="B554" s="494"/>
      <c r="C554" s="494"/>
      <c r="D554" s="495"/>
      <c r="E554" s="496"/>
    </row>
    <row r="555" spans="1:5">
      <c r="A555" s="494"/>
      <c r="B555" s="494"/>
      <c r="C555" s="494"/>
      <c r="D555" s="495"/>
      <c r="E555" s="496"/>
    </row>
    <row r="556" spans="1:5">
      <c r="A556" s="497"/>
      <c r="B556" s="497"/>
      <c r="C556" s="497"/>
      <c r="D556" s="498"/>
      <c r="E556" s="499"/>
    </row>
    <row r="557" spans="1:5">
      <c r="A557" s="497"/>
      <c r="B557" s="497"/>
      <c r="C557" s="497"/>
      <c r="D557" s="498"/>
      <c r="E557" s="499"/>
    </row>
    <row r="558" spans="1:5">
      <c r="A558" s="497"/>
      <c r="B558" s="497"/>
      <c r="C558" s="497"/>
      <c r="D558" s="498"/>
      <c r="E558" s="499"/>
    </row>
    <row r="559" spans="1:5">
      <c r="A559" s="497"/>
      <c r="B559" s="497"/>
      <c r="C559" s="497"/>
      <c r="D559" s="498"/>
      <c r="E559" s="499"/>
    </row>
    <row r="560" spans="1:5">
      <c r="A560" s="497"/>
      <c r="B560" s="497"/>
      <c r="C560" s="497"/>
      <c r="D560" s="498"/>
      <c r="E560" s="499"/>
    </row>
    <row r="561" spans="1:5">
      <c r="A561" s="497"/>
      <c r="B561" s="497"/>
      <c r="C561" s="497"/>
      <c r="D561" s="498"/>
      <c r="E561" s="499"/>
    </row>
    <row r="562" spans="1:5">
      <c r="A562" s="497"/>
      <c r="B562" s="497"/>
      <c r="C562" s="497"/>
      <c r="D562" s="498"/>
      <c r="E562" s="499"/>
    </row>
    <row r="563" spans="1:5">
      <c r="A563" s="497"/>
      <c r="B563" s="497"/>
      <c r="C563" s="497"/>
      <c r="D563" s="498"/>
      <c r="E563" s="499"/>
    </row>
    <row r="564" spans="1:5">
      <c r="A564" s="494"/>
      <c r="B564" s="494"/>
      <c r="C564" s="494"/>
      <c r="D564" s="495"/>
      <c r="E564" s="496"/>
    </row>
    <row r="565" spans="1:5">
      <c r="A565" s="494"/>
      <c r="B565" s="494"/>
      <c r="C565" s="494"/>
      <c r="D565" s="495"/>
      <c r="E565" s="496"/>
    </row>
    <row r="566" spans="1:5">
      <c r="A566" s="494"/>
      <c r="B566" s="494"/>
      <c r="C566" s="494"/>
      <c r="D566" s="495"/>
      <c r="E566" s="496"/>
    </row>
    <row r="567" spans="1:5">
      <c r="A567" s="494"/>
      <c r="B567" s="494"/>
      <c r="C567" s="494"/>
      <c r="D567" s="495"/>
      <c r="E567" s="496"/>
    </row>
    <row r="568" spans="1:5">
      <c r="A568" s="494"/>
      <c r="B568" s="494"/>
      <c r="C568" s="494"/>
      <c r="D568" s="495"/>
      <c r="E568" s="496"/>
    </row>
    <row r="569" spans="1:5">
      <c r="A569" s="494"/>
      <c r="B569" s="494"/>
      <c r="C569" s="494"/>
      <c r="D569" s="495"/>
      <c r="E569" s="496"/>
    </row>
    <row r="570" spans="1:5">
      <c r="A570" s="494"/>
      <c r="B570" s="494"/>
      <c r="C570" s="494"/>
      <c r="D570" s="495"/>
      <c r="E570" s="496"/>
    </row>
    <row r="571" spans="1:5">
      <c r="A571" s="494"/>
      <c r="B571" s="494"/>
      <c r="C571" s="494"/>
      <c r="D571" s="495"/>
      <c r="E571" s="496"/>
    </row>
    <row r="572" spans="1:5">
      <c r="A572" s="494"/>
      <c r="B572" s="494"/>
      <c r="C572" s="494"/>
      <c r="D572" s="495"/>
      <c r="E572" s="496"/>
    </row>
    <row r="573" spans="1:5">
      <c r="A573" s="494"/>
      <c r="B573" s="494"/>
      <c r="C573" s="494"/>
      <c r="D573" s="495"/>
      <c r="E573" s="496"/>
    </row>
    <row r="574" spans="1:5">
      <c r="A574" s="494"/>
      <c r="B574" s="494"/>
      <c r="C574" s="494"/>
      <c r="D574" s="495"/>
      <c r="E574" s="496"/>
    </row>
    <row r="575" spans="1:5">
      <c r="A575" s="497"/>
      <c r="B575" s="497"/>
      <c r="C575" s="497"/>
      <c r="D575" s="498"/>
      <c r="E575" s="499"/>
    </row>
    <row r="576" spans="1:5">
      <c r="A576" s="494"/>
      <c r="B576" s="494"/>
      <c r="C576" s="494"/>
      <c r="D576" s="495"/>
      <c r="E576" s="496"/>
    </row>
    <row r="577" spans="1:5">
      <c r="A577" s="494"/>
      <c r="B577" s="494"/>
      <c r="C577" s="494"/>
      <c r="D577" s="495"/>
      <c r="E577" s="496"/>
    </row>
    <row r="578" spans="1:5">
      <c r="A578" s="494"/>
      <c r="B578" s="494"/>
      <c r="C578" s="494"/>
      <c r="D578" s="495"/>
      <c r="E578" s="496"/>
    </row>
    <row r="579" spans="1:5">
      <c r="A579" s="494"/>
      <c r="B579" s="494"/>
      <c r="C579" s="494"/>
      <c r="D579" s="495"/>
      <c r="E579" s="496"/>
    </row>
    <row r="580" spans="1:5">
      <c r="A580" s="494"/>
      <c r="B580" s="494"/>
      <c r="C580" s="494"/>
      <c r="D580" s="495"/>
      <c r="E580" s="496"/>
    </row>
    <row r="581" spans="1:5">
      <c r="A581" s="494"/>
      <c r="B581" s="494"/>
      <c r="C581" s="494"/>
      <c r="D581" s="495"/>
      <c r="E581" s="496"/>
    </row>
    <row r="582" spans="1:5">
      <c r="A582" s="497"/>
      <c r="B582" s="497"/>
      <c r="C582" s="497"/>
      <c r="D582" s="498"/>
      <c r="E582" s="499"/>
    </row>
    <row r="583" spans="1:5">
      <c r="A583" s="497"/>
      <c r="B583" s="497"/>
      <c r="C583" s="497"/>
      <c r="D583" s="498"/>
      <c r="E583" s="499"/>
    </row>
    <row r="584" spans="1:5">
      <c r="A584" s="494"/>
      <c r="B584" s="494"/>
      <c r="C584" s="494"/>
      <c r="D584" s="495"/>
      <c r="E584" s="496"/>
    </row>
    <row r="585" spans="1:5">
      <c r="A585" s="494"/>
      <c r="B585" s="494"/>
      <c r="C585" s="494"/>
      <c r="D585" s="495"/>
      <c r="E585" s="496"/>
    </row>
    <row r="586" spans="1:5">
      <c r="A586" s="494"/>
      <c r="B586" s="494"/>
      <c r="C586" s="494"/>
      <c r="D586" s="495"/>
      <c r="E586" s="496"/>
    </row>
    <row r="587" spans="1:5">
      <c r="A587" s="494"/>
      <c r="B587" s="494"/>
      <c r="C587" s="494"/>
      <c r="D587" s="495"/>
      <c r="E587" s="496"/>
    </row>
    <row r="588" spans="1:5">
      <c r="A588" s="494"/>
      <c r="B588" s="494"/>
      <c r="C588" s="494"/>
      <c r="D588" s="495"/>
      <c r="E588" s="496"/>
    </row>
    <row r="589" spans="1:5">
      <c r="A589" s="494"/>
      <c r="B589" s="494"/>
      <c r="C589" s="494"/>
      <c r="D589" s="495"/>
      <c r="E589" s="496"/>
    </row>
    <row r="590" spans="1:5">
      <c r="A590" s="497"/>
      <c r="B590" s="497"/>
      <c r="C590" s="497"/>
      <c r="D590" s="498"/>
      <c r="E590" s="499"/>
    </row>
    <row r="591" spans="1:5">
      <c r="A591" s="497"/>
      <c r="B591" s="497"/>
      <c r="C591" s="497"/>
      <c r="D591" s="498"/>
      <c r="E591" s="499"/>
    </row>
    <row r="592" spans="1:5">
      <c r="A592" s="494"/>
      <c r="B592" s="494"/>
      <c r="C592" s="494"/>
      <c r="D592" s="495"/>
      <c r="E592" s="496"/>
    </row>
    <row r="593" spans="1:5">
      <c r="A593" s="494"/>
      <c r="B593" s="494"/>
      <c r="C593" s="494"/>
      <c r="D593" s="495"/>
      <c r="E593" s="496"/>
    </row>
    <row r="594" spans="1:5">
      <c r="A594" s="497"/>
      <c r="B594" s="497"/>
      <c r="C594" s="497"/>
      <c r="D594" s="498"/>
      <c r="E594" s="499"/>
    </row>
    <row r="595" spans="1:5">
      <c r="A595" s="497"/>
      <c r="B595" s="497"/>
      <c r="C595" s="497"/>
      <c r="D595" s="498"/>
      <c r="E595" s="499"/>
    </row>
    <row r="596" spans="1:5">
      <c r="A596" s="497"/>
      <c r="B596" s="497"/>
      <c r="C596" s="497"/>
      <c r="D596" s="498"/>
      <c r="E596" s="499"/>
    </row>
    <row r="597" spans="1:5">
      <c r="A597" s="497"/>
      <c r="B597" s="497"/>
      <c r="C597" s="497"/>
      <c r="D597" s="498"/>
      <c r="E597" s="499"/>
    </row>
    <row r="598" spans="1:5">
      <c r="A598" s="494"/>
      <c r="B598" s="494"/>
      <c r="C598" s="494"/>
      <c r="D598" s="495"/>
      <c r="E598" s="496"/>
    </row>
    <row r="599" spans="1:5">
      <c r="A599" s="494"/>
      <c r="B599" s="494"/>
      <c r="C599" s="494"/>
      <c r="D599" s="495"/>
      <c r="E599" s="496"/>
    </row>
    <row r="600" spans="1:5">
      <c r="A600" s="494"/>
      <c r="B600" s="494"/>
      <c r="C600" s="494"/>
      <c r="D600" s="495"/>
      <c r="E600" s="496"/>
    </row>
    <row r="601" spans="1:5">
      <c r="A601" s="494"/>
      <c r="B601" s="494"/>
      <c r="C601" s="494"/>
      <c r="D601" s="495"/>
      <c r="E601" s="496"/>
    </row>
    <row r="602" spans="1:5">
      <c r="A602" s="497"/>
      <c r="B602" s="497"/>
      <c r="C602" s="497"/>
      <c r="D602" s="498"/>
      <c r="E602" s="499"/>
    </row>
    <row r="603" spans="1:5">
      <c r="A603" s="497"/>
      <c r="B603" s="497"/>
      <c r="C603" s="497"/>
      <c r="D603" s="498"/>
      <c r="E603" s="499"/>
    </row>
    <row r="604" spans="1:5">
      <c r="A604" s="494"/>
      <c r="B604" s="494"/>
      <c r="C604" s="494"/>
      <c r="D604" s="495"/>
      <c r="E604" s="496"/>
    </row>
    <row r="605" spans="1:5">
      <c r="A605" s="494"/>
      <c r="B605" s="494"/>
      <c r="C605" s="494"/>
      <c r="D605" s="495"/>
      <c r="E605" s="496"/>
    </row>
    <row r="606" spans="1:5">
      <c r="A606" s="494"/>
      <c r="B606" s="494"/>
      <c r="C606" s="494"/>
      <c r="D606" s="495"/>
      <c r="E606" s="496"/>
    </row>
    <row r="607" spans="1:5">
      <c r="A607" s="494"/>
      <c r="B607" s="494"/>
      <c r="C607" s="494"/>
      <c r="D607" s="495"/>
      <c r="E607" s="496"/>
    </row>
    <row r="608" spans="1:5">
      <c r="A608" s="494"/>
      <c r="B608" s="494"/>
      <c r="C608" s="494"/>
      <c r="D608" s="495"/>
      <c r="E608" s="496"/>
    </row>
    <row r="609" spans="1:5">
      <c r="A609" s="494"/>
      <c r="B609" s="494"/>
      <c r="C609" s="494"/>
      <c r="D609" s="495"/>
      <c r="E609" s="496"/>
    </row>
    <row r="610" spans="1:5">
      <c r="A610" s="494"/>
      <c r="B610" s="494"/>
      <c r="C610" s="494"/>
      <c r="D610" s="495"/>
      <c r="E610" s="496"/>
    </row>
    <row r="611" spans="1:5">
      <c r="A611" s="494"/>
      <c r="B611" s="494"/>
      <c r="C611" s="494"/>
      <c r="D611" s="495"/>
      <c r="E611" s="496"/>
    </row>
    <row r="612" spans="1:5">
      <c r="A612" s="494"/>
      <c r="B612" s="494"/>
      <c r="C612" s="494"/>
      <c r="D612" s="495"/>
      <c r="E612" s="496"/>
    </row>
    <row r="613" spans="1:5">
      <c r="A613" s="497"/>
      <c r="B613" s="497"/>
      <c r="C613" s="497"/>
      <c r="D613" s="498"/>
      <c r="E613" s="499"/>
    </row>
    <row r="614" spans="1:5">
      <c r="A614" s="497"/>
      <c r="B614" s="497"/>
      <c r="C614" s="497"/>
      <c r="D614" s="498"/>
      <c r="E614" s="499"/>
    </row>
    <row r="615" spans="1:5">
      <c r="A615" s="494"/>
      <c r="B615" s="494"/>
      <c r="C615" s="494"/>
      <c r="D615" s="495"/>
      <c r="E615" s="496"/>
    </row>
    <row r="616" spans="1:5">
      <c r="A616" s="497"/>
      <c r="B616" s="497"/>
      <c r="C616" s="497"/>
      <c r="D616" s="498"/>
      <c r="E616" s="499"/>
    </row>
    <row r="617" spans="1:5">
      <c r="A617" s="497"/>
      <c r="B617" s="497"/>
      <c r="C617" s="497"/>
      <c r="D617" s="498"/>
      <c r="E617" s="499"/>
    </row>
    <row r="618" spans="1:5">
      <c r="A618" s="494"/>
      <c r="B618" s="494"/>
      <c r="C618" s="494"/>
      <c r="D618" s="495"/>
      <c r="E618" s="496"/>
    </row>
    <row r="619" spans="1:5">
      <c r="A619" s="494"/>
      <c r="B619" s="494"/>
      <c r="C619" s="494"/>
      <c r="D619" s="495"/>
      <c r="E619" s="496"/>
    </row>
    <row r="620" spans="1:5">
      <c r="A620" s="494"/>
      <c r="B620" s="494"/>
      <c r="C620" s="494"/>
      <c r="D620" s="495"/>
      <c r="E620" s="496"/>
    </row>
    <row r="621" spans="1:5">
      <c r="A621" s="497"/>
      <c r="B621" s="497"/>
      <c r="C621" s="497"/>
      <c r="D621" s="498"/>
      <c r="E621" s="499"/>
    </row>
    <row r="622" spans="1:5">
      <c r="A622" s="497"/>
      <c r="B622" s="497"/>
      <c r="C622" s="497"/>
      <c r="D622" s="498"/>
      <c r="E622" s="499"/>
    </row>
    <row r="623" spans="1:5">
      <c r="A623" s="497"/>
      <c r="B623" s="497"/>
      <c r="C623" s="497"/>
      <c r="D623" s="498"/>
      <c r="E623" s="499"/>
    </row>
    <row r="624" spans="1:5">
      <c r="A624" s="497"/>
      <c r="B624" s="497"/>
      <c r="C624" s="497"/>
      <c r="D624" s="498"/>
      <c r="E624" s="499"/>
    </row>
    <row r="625" spans="1:5">
      <c r="A625" s="494"/>
      <c r="B625" s="494"/>
      <c r="C625" s="494"/>
      <c r="D625" s="495"/>
      <c r="E625" s="496"/>
    </row>
    <row r="626" spans="1:5">
      <c r="A626" s="494"/>
      <c r="B626" s="494"/>
      <c r="C626" s="494"/>
      <c r="D626" s="495"/>
      <c r="E626" s="496"/>
    </row>
    <row r="627" spans="1:5">
      <c r="A627" s="494"/>
      <c r="B627" s="494"/>
      <c r="C627" s="494"/>
      <c r="D627" s="495"/>
      <c r="E627" s="496"/>
    </row>
    <row r="628" spans="1:5">
      <c r="A628" s="494"/>
      <c r="B628" s="494"/>
      <c r="C628" s="494"/>
      <c r="D628" s="495"/>
      <c r="E628" s="496"/>
    </row>
    <row r="629" spans="1:5">
      <c r="A629" s="494"/>
      <c r="B629" s="494"/>
      <c r="C629" s="494"/>
      <c r="D629" s="495"/>
      <c r="E629" s="496"/>
    </row>
    <row r="630" spans="1:5">
      <c r="A630" s="494"/>
      <c r="B630" s="494"/>
      <c r="C630" s="494"/>
      <c r="D630" s="495"/>
      <c r="E630" s="496"/>
    </row>
    <row r="631" spans="1:5">
      <c r="A631" s="497"/>
      <c r="B631" s="497"/>
      <c r="C631" s="497"/>
      <c r="D631" s="498"/>
      <c r="E631" s="499"/>
    </row>
    <row r="632" spans="1:5">
      <c r="A632" s="497"/>
      <c r="B632" s="497"/>
      <c r="C632" s="497"/>
      <c r="D632" s="498"/>
      <c r="E632" s="499"/>
    </row>
    <row r="633" spans="1:5">
      <c r="A633" s="494"/>
      <c r="B633" s="494"/>
      <c r="C633" s="494"/>
      <c r="D633" s="495"/>
      <c r="E633" s="496"/>
    </row>
    <row r="634" spans="1:5">
      <c r="A634" s="494"/>
      <c r="B634" s="494"/>
      <c r="C634" s="494"/>
      <c r="D634" s="495"/>
      <c r="E634" s="496"/>
    </row>
    <row r="635" spans="1:5">
      <c r="A635" s="494"/>
      <c r="B635" s="494"/>
      <c r="C635" s="494"/>
      <c r="D635" s="495"/>
      <c r="E635" s="496"/>
    </row>
    <row r="636" spans="1:5">
      <c r="A636" s="494"/>
      <c r="B636" s="494"/>
      <c r="C636" s="494"/>
      <c r="D636" s="495"/>
      <c r="E636" s="496"/>
    </row>
    <row r="637" spans="1:5">
      <c r="A637" s="497"/>
      <c r="B637" s="497"/>
      <c r="C637" s="497"/>
      <c r="D637" s="498"/>
      <c r="E637" s="499"/>
    </row>
    <row r="638" spans="1:5">
      <c r="A638" s="497"/>
      <c r="B638" s="497"/>
      <c r="C638" s="497"/>
      <c r="D638" s="498"/>
      <c r="E638" s="499"/>
    </row>
    <row r="639" spans="1:5">
      <c r="A639" s="497"/>
      <c r="B639" s="497"/>
      <c r="C639" s="497"/>
      <c r="D639" s="498"/>
      <c r="E639" s="499"/>
    </row>
    <row r="640" spans="1:5">
      <c r="A640" s="497"/>
      <c r="B640" s="497"/>
      <c r="C640" s="497"/>
      <c r="D640" s="498"/>
      <c r="E640" s="499"/>
    </row>
    <row r="641" spans="1:5">
      <c r="A641" s="494"/>
      <c r="B641" s="494"/>
      <c r="C641" s="494"/>
      <c r="D641" s="495"/>
      <c r="E641" s="496"/>
    </row>
    <row r="642" spans="1:5">
      <c r="A642" s="494"/>
      <c r="B642" s="494"/>
      <c r="C642" s="494"/>
      <c r="D642" s="495"/>
      <c r="E642" s="496"/>
    </row>
    <row r="643" spans="1:5">
      <c r="A643" s="494"/>
      <c r="B643" s="494"/>
      <c r="C643" s="494"/>
      <c r="D643" s="495"/>
      <c r="E643" s="496"/>
    </row>
    <row r="644" spans="1:5">
      <c r="A644" s="494"/>
      <c r="B644" s="494"/>
      <c r="C644" s="494"/>
      <c r="D644" s="495"/>
      <c r="E644" s="496"/>
    </row>
    <row r="645" spans="1:5">
      <c r="A645" s="494"/>
      <c r="B645" s="494"/>
      <c r="C645" s="494"/>
      <c r="D645" s="495"/>
      <c r="E645" s="496"/>
    </row>
    <row r="646" spans="1:5">
      <c r="A646" s="494"/>
      <c r="B646" s="494"/>
      <c r="C646" s="494"/>
      <c r="D646" s="495"/>
      <c r="E646" s="496"/>
    </row>
    <row r="647" spans="1:5">
      <c r="A647" s="494"/>
      <c r="B647" s="494"/>
      <c r="C647" s="494"/>
      <c r="D647" s="495"/>
      <c r="E647" s="496"/>
    </row>
    <row r="648" spans="1:5">
      <c r="A648" s="494"/>
      <c r="B648" s="494"/>
      <c r="C648" s="494"/>
      <c r="D648" s="495"/>
      <c r="E648" s="496"/>
    </row>
    <row r="649" spans="1:5">
      <c r="A649" s="494"/>
      <c r="B649" s="494"/>
      <c r="C649" s="494"/>
      <c r="D649" s="495"/>
      <c r="E649" s="496"/>
    </row>
    <row r="650" spans="1:5">
      <c r="A650" s="494"/>
      <c r="B650" s="494"/>
      <c r="C650" s="494"/>
      <c r="D650" s="495"/>
      <c r="E650" s="496"/>
    </row>
    <row r="651" spans="1:5">
      <c r="A651" s="494"/>
      <c r="B651" s="494"/>
      <c r="C651" s="494"/>
      <c r="D651" s="495"/>
      <c r="E651" s="496"/>
    </row>
    <row r="652" spans="1:5">
      <c r="A652" s="497"/>
      <c r="B652" s="497"/>
      <c r="C652" s="497"/>
      <c r="D652" s="498"/>
      <c r="E652" s="499"/>
    </row>
    <row r="653" spans="1:5">
      <c r="A653" s="497"/>
      <c r="B653" s="497"/>
      <c r="C653" s="497"/>
      <c r="D653" s="498"/>
      <c r="E653" s="499"/>
    </row>
    <row r="654" spans="1:5">
      <c r="A654" s="494"/>
      <c r="B654" s="494"/>
      <c r="C654" s="494"/>
      <c r="D654" s="495"/>
      <c r="E654" s="496"/>
    </row>
    <row r="655" spans="1:5">
      <c r="A655" s="494"/>
      <c r="B655" s="494"/>
      <c r="C655" s="494"/>
      <c r="D655" s="495"/>
      <c r="E655" s="496"/>
    </row>
    <row r="656" spans="1:5">
      <c r="A656" s="494"/>
      <c r="B656" s="494"/>
      <c r="C656" s="494"/>
      <c r="D656" s="495"/>
      <c r="E656" s="496"/>
    </row>
    <row r="657" spans="1:5">
      <c r="A657" s="494"/>
      <c r="B657" s="494"/>
      <c r="C657" s="494"/>
      <c r="D657" s="495"/>
      <c r="E657" s="496"/>
    </row>
    <row r="658" spans="1:5">
      <c r="A658" s="494"/>
      <c r="B658" s="494"/>
      <c r="C658" s="494"/>
      <c r="D658" s="495"/>
      <c r="E658" s="496"/>
    </row>
    <row r="659" spans="1:5">
      <c r="A659" s="494"/>
      <c r="B659" s="494"/>
      <c r="C659" s="494"/>
      <c r="D659" s="495"/>
      <c r="E659" s="496"/>
    </row>
    <row r="660" spans="1:5">
      <c r="A660" s="494"/>
      <c r="B660" s="494"/>
      <c r="C660" s="494"/>
      <c r="D660" s="495"/>
      <c r="E660" s="496"/>
    </row>
    <row r="661" spans="1:5">
      <c r="A661" s="494"/>
      <c r="B661" s="494"/>
      <c r="C661" s="494"/>
      <c r="D661" s="495"/>
      <c r="E661" s="496"/>
    </row>
    <row r="662" spans="1:5">
      <c r="A662" s="494"/>
      <c r="B662" s="494"/>
      <c r="C662" s="494"/>
      <c r="D662" s="495"/>
      <c r="E662" s="496"/>
    </row>
    <row r="663" spans="1:5">
      <c r="A663" s="497"/>
      <c r="B663" s="497"/>
      <c r="C663" s="497"/>
      <c r="D663" s="498"/>
      <c r="E663" s="499"/>
    </row>
    <row r="664" spans="1:5">
      <c r="A664" s="497"/>
      <c r="B664" s="497"/>
      <c r="C664" s="497"/>
      <c r="D664" s="498"/>
      <c r="E664" s="499"/>
    </row>
    <row r="665" spans="1:5">
      <c r="A665" s="494"/>
      <c r="B665" s="494"/>
      <c r="C665" s="494"/>
      <c r="D665" s="495"/>
      <c r="E665" s="496"/>
    </row>
    <row r="666" spans="1:5">
      <c r="A666" s="494"/>
      <c r="B666" s="494"/>
      <c r="C666" s="494"/>
      <c r="D666" s="495"/>
      <c r="E666" s="496"/>
    </row>
    <row r="667" spans="1:5">
      <c r="A667" s="494"/>
      <c r="B667" s="494"/>
      <c r="C667" s="494"/>
      <c r="D667" s="495"/>
      <c r="E667" s="496"/>
    </row>
    <row r="668" spans="1:5">
      <c r="A668" s="494"/>
      <c r="B668" s="494"/>
      <c r="C668" s="494"/>
      <c r="D668" s="495"/>
      <c r="E668" s="496"/>
    </row>
    <row r="669" spans="1:5">
      <c r="A669" s="494"/>
      <c r="B669" s="494"/>
      <c r="C669" s="494"/>
      <c r="D669" s="495"/>
      <c r="E669" s="496"/>
    </row>
    <row r="670" spans="1:5">
      <c r="A670" s="497"/>
      <c r="B670" s="497"/>
      <c r="C670" s="497"/>
      <c r="D670" s="498"/>
      <c r="E670" s="499"/>
    </row>
    <row r="671" spans="1:5">
      <c r="A671" s="497"/>
      <c r="B671" s="497"/>
      <c r="C671" s="497"/>
      <c r="D671" s="498"/>
      <c r="E671" s="499"/>
    </row>
    <row r="672" spans="1:5">
      <c r="A672" s="494"/>
      <c r="B672" s="494"/>
      <c r="C672" s="494"/>
      <c r="D672" s="495"/>
      <c r="E672" s="496"/>
    </row>
    <row r="673" spans="1:5">
      <c r="A673" s="497"/>
      <c r="B673" s="497"/>
      <c r="C673" s="497"/>
      <c r="D673" s="498"/>
      <c r="E673" s="499"/>
    </row>
    <row r="674" spans="1:5">
      <c r="A674" s="497"/>
      <c r="B674" s="497"/>
      <c r="C674" s="497"/>
      <c r="D674" s="498"/>
      <c r="E674" s="499"/>
    </row>
    <row r="675" spans="1:5">
      <c r="A675" s="494"/>
      <c r="B675" s="494"/>
      <c r="C675" s="494"/>
      <c r="D675" s="495"/>
      <c r="E675" s="496"/>
    </row>
    <row r="676" spans="1:5">
      <c r="A676" s="494"/>
      <c r="B676" s="494"/>
      <c r="C676" s="494"/>
      <c r="D676" s="495"/>
      <c r="E676" s="496"/>
    </row>
    <row r="677" spans="1:5">
      <c r="A677" s="494"/>
      <c r="B677" s="494"/>
      <c r="C677" s="494"/>
      <c r="D677" s="495"/>
      <c r="E677" s="496"/>
    </row>
    <row r="678" spans="1:5">
      <c r="A678" s="494"/>
      <c r="B678" s="494"/>
      <c r="C678" s="494"/>
      <c r="D678" s="495"/>
      <c r="E678" s="496"/>
    </row>
    <row r="679" spans="1:5">
      <c r="A679" s="494"/>
      <c r="B679" s="494"/>
      <c r="C679" s="494"/>
      <c r="D679" s="495"/>
      <c r="E679" s="496"/>
    </row>
    <row r="680" spans="1:5">
      <c r="A680" s="494"/>
      <c r="B680" s="494"/>
      <c r="C680" s="494"/>
      <c r="D680" s="495"/>
      <c r="E680" s="496"/>
    </row>
    <row r="681" spans="1:5">
      <c r="A681" s="494"/>
      <c r="B681" s="494"/>
      <c r="C681" s="494"/>
      <c r="D681" s="495"/>
      <c r="E681" s="496"/>
    </row>
    <row r="682" spans="1:5">
      <c r="A682" s="494"/>
      <c r="B682" s="494"/>
      <c r="C682" s="494"/>
      <c r="D682" s="495"/>
      <c r="E682" s="496"/>
    </row>
    <row r="683" spans="1:5">
      <c r="A683" s="494"/>
      <c r="B683" s="494"/>
      <c r="C683" s="494"/>
      <c r="D683" s="495"/>
      <c r="E683" s="496"/>
    </row>
    <row r="684" spans="1:5">
      <c r="A684" s="494"/>
      <c r="B684" s="494"/>
      <c r="C684" s="494"/>
      <c r="D684" s="495"/>
      <c r="E684" s="496"/>
    </row>
    <row r="685" spans="1:5">
      <c r="A685" s="494"/>
      <c r="B685" s="494"/>
      <c r="C685" s="494"/>
      <c r="D685" s="495"/>
      <c r="E685" s="496"/>
    </row>
    <row r="686" spans="1:5">
      <c r="A686" s="494"/>
      <c r="B686" s="494"/>
      <c r="C686" s="494"/>
      <c r="D686" s="495"/>
      <c r="E686" s="496"/>
    </row>
    <row r="687" spans="1:5">
      <c r="A687" s="497"/>
      <c r="B687" s="497"/>
      <c r="C687" s="497"/>
      <c r="D687" s="498"/>
      <c r="E687" s="499"/>
    </row>
    <row r="688" spans="1:5">
      <c r="A688" s="497"/>
      <c r="B688" s="497"/>
      <c r="C688" s="497"/>
      <c r="D688" s="498"/>
      <c r="E688" s="499"/>
    </row>
    <row r="689" spans="1:5">
      <c r="A689" s="497"/>
      <c r="B689" s="497"/>
      <c r="C689" s="497"/>
      <c r="D689" s="498"/>
      <c r="E689" s="499"/>
    </row>
    <row r="690" spans="1:5">
      <c r="A690" s="497"/>
      <c r="B690" s="497"/>
      <c r="C690" s="497"/>
      <c r="D690" s="498"/>
      <c r="E690" s="499"/>
    </row>
    <row r="691" spans="1:5">
      <c r="A691" s="494"/>
      <c r="B691" s="494"/>
      <c r="C691" s="494"/>
      <c r="D691" s="495"/>
      <c r="E691" s="496"/>
    </row>
    <row r="692" spans="1:5">
      <c r="A692" s="497"/>
      <c r="B692" s="497"/>
      <c r="C692" s="497"/>
      <c r="D692" s="498"/>
      <c r="E692" s="499"/>
    </row>
    <row r="693" spans="1:5">
      <c r="A693" s="497"/>
      <c r="B693" s="497"/>
      <c r="C693" s="497"/>
      <c r="D693" s="498"/>
      <c r="E693" s="499"/>
    </row>
    <row r="694" spans="1:5">
      <c r="A694" s="494"/>
      <c r="B694" s="494"/>
      <c r="C694" s="494"/>
      <c r="D694" s="495"/>
      <c r="E694" s="496"/>
    </row>
    <row r="695" spans="1:5">
      <c r="A695" s="494"/>
      <c r="B695" s="494"/>
      <c r="C695" s="494"/>
      <c r="D695" s="495"/>
      <c r="E695" s="496"/>
    </row>
    <row r="696" spans="1:5">
      <c r="A696" s="494"/>
      <c r="B696" s="494"/>
      <c r="C696" s="494"/>
      <c r="D696" s="495"/>
      <c r="E696" s="496"/>
    </row>
    <row r="697" spans="1:5">
      <c r="A697" s="494"/>
      <c r="B697" s="494"/>
      <c r="C697" s="494"/>
      <c r="D697" s="495"/>
      <c r="E697" s="496"/>
    </row>
    <row r="698" spans="1:5">
      <c r="A698" s="497"/>
      <c r="B698" s="497"/>
      <c r="C698" s="497"/>
      <c r="D698" s="498"/>
      <c r="E698" s="499"/>
    </row>
    <row r="699" spans="1:5">
      <c r="A699" s="497"/>
      <c r="B699" s="497"/>
      <c r="C699" s="497"/>
      <c r="D699" s="498"/>
      <c r="E699" s="499"/>
    </row>
    <row r="700" spans="1:5">
      <c r="A700" s="494"/>
      <c r="B700" s="494"/>
      <c r="C700" s="494"/>
      <c r="D700" s="495"/>
      <c r="E700" s="496"/>
    </row>
    <row r="701" spans="1:5">
      <c r="A701" s="494"/>
      <c r="B701" s="494"/>
      <c r="C701" s="494"/>
      <c r="D701" s="495"/>
      <c r="E701" s="496"/>
    </row>
    <row r="702" spans="1:5">
      <c r="A702" s="494"/>
      <c r="B702" s="494"/>
      <c r="C702" s="494"/>
      <c r="D702" s="495"/>
      <c r="E702" s="496"/>
    </row>
    <row r="703" spans="1:5">
      <c r="A703" s="497"/>
      <c r="B703" s="497"/>
      <c r="C703" s="497"/>
      <c r="D703" s="498"/>
      <c r="E703" s="499"/>
    </row>
    <row r="704" spans="1:5">
      <c r="A704" s="497"/>
      <c r="B704" s="497"/>
      <c r="C704" s="497"/>
      <c r="D704" s="498"/>
      <c r="E704" s="499"/>
    </row>
    <row r="705" spans="1:5">
      <c r="A705" s="497"/>
      <c r="B705" s="497"/>
      <c r="C705" s="497"/>
      <c r="D705" s="498"/>
      <c r="E705" s="499"/>
    </row>
    <row r="706" spans="1:5">
      <c r="A706" s="497"/>
      <c r="B706" s="497"/>
      <c r="C706" s="497"/>
      <c r="D706" s="498"/>
      <c r="E706" s="499"/>
    </row>
    <row r="707" spans="1:5">
      <c r="A707" s="494"/>
      <c r="B707" s="494"/>
      <c r="C707" s="494"/>
      <c r="D707" s="495"/>
      <c r="E707" s="496"/>
    </row>
    <row r="708" spans="1:5">
      <c r="A708" s="494"/>
      <c r="B708" s="494"/>
      <c r="C708" s="494"/>
      <c r="D708" s="495"/>
      <c r="E708" s="496"/>
    </row>
    <row r="709" spans="1:5">
      <c r="A709" s="494"/>
      <c r="B709" s="494"/>
      <c r="C709" s="494"/>
      <c r="D709" s="495"/>
      <c r="E709" s="496"/>
    </row>
    <row r="710" spans="1:5">
      <c r="A710" s="494"/>
      <c r="B710" s="494"/>
      <c r="C710" s="494"/>
      <c r="D710" s="495"/>
      <c r="E710" s="496"/>
    </row>
    <row r="711" spans="1:5">
      <c r="A711" s="494"/>
      <c r="B711" s="494"/>
      <c r="C711" s="494"/>
      <c r="D711" s="495"/>
      <c r="E711" s="496"/>
    </row>
    <row r="712" spans="1:5">
      <c r="A712" s="497"/>
      <c r="B712" s="497"/>
      <c r="C712" s="497"/>
      <c r="D712" s="498"/>
      <c r="E712" s="499"/>
    </row>
    <row r="713" spans="1:5">
      <c r="A713" s="497"/>
      <c r="B713" s="497"/>
      <c r="C713" s="497"/>
      <c r="D713" s="498"/>
      <c r="E713" s="499"/>
    </row>
    <row r="714" spans="1:5">
      <c r="A714" s="494"/>
      <c r="B714" s="494"/>
      <c r="C714" s="494"/>
      <c r="D714" s="495"/>
      <c r="E714" s="496"/>
    </row>
    <row r="715" spans="1:5">
      <c r="A715" s="497"/>
      <c r="B715" s="497"/>
      <c r="C715" s="497"/>
      <c r="D715" s="498"/>
      <c r="E715" s="499"/>
    </row>
    <row r="716" spans="1:5">
      <c r="A716" s="497"/>
      <c r="B716" s="497"/>
      <c r="C716" s="497"/>
      <c r="D716" s="498"/>
      <c r="E716" s="499"/>
    </row>
    <row r="717" spans="1:5">
      <c r="A717" s="494"/>
      <c r="B717" s="494"/>
      <c r="C717" s="494"/>
      <c r="D717" s="495"/>
      <c r="E717" s="496"/>
    </row>
    <row r="718" spans="1:5">
      <c r="A718" s="494"/>
      <c r="B718" s="494"/>
      <c r="C718" s="494"/>
      <c r="D718" s="495"/>
      <c r="E718" s="496"/>
    </row>
    <row r="719" spans="1:5">
      <c r="A719" s="494"/>
      <c r="B719" s="494"/>
      <c r="C719" s="494"/>
      <c r="D719" s="495"/>
      <c r="E719" s="496"/>
    </row>
    <row r="720" spans="1:5">
      <c r="A720" s="497"/>
      <c r="B720" s="497"/>
      <c r="C720" s="497"/>
      <c r="D720" s="498"/>
      <c r="E720" s="499"/>
    </row>
    <row r="721" spans="1:5">
      <c r="A721" s="497"/>
      <c r="B721" s="497"/>
      <c r="C721" s="497"/>
      <c r="D721" s="498"/>
      <c r="E721" s="499"/>
    </row>
    <row r="722" spans="1:5">
      <c r="A722" s="497"/>
      <c r="B722" s="497"/>
      <c r="C722" s="497"/>
      <c r="D722" s="498"/>
      <c r="E722" s="499"/>
    </row>
    <row r="723" spans="1:5">
      <c r="A723" s="494"/>
      <c r="B723" s="494"/>
      <c r="C723" s="494"/>
      <c r="D723" s="495"/>
      <c r="E723" s="496"/>
    </row>
    <row r="724" spans="1:5">
      <c r="A724" s="494"/>
      <c r="B724" s="494"/>
      <c r="C724" s="494"/>
      <c r="D724" s="495"/>
      <c r="E724" s="496"/>
    </row>
    <row r="725" spans="1:5">
      <c r="A725" s="494"/>
      <c r="B725" s="494"/>
      <c r="C725" s="494"/>
      <c r="D725" s="495"/>
      <c r="E725" s="496"/>
    </row>
    <row r="726" spans="1:5">
      <c r="A726" s="494"/>
      <c r="B726" s="494"/>
      <c r="C726" s="494"/>
      <c r="D726" s="495"/>
      <c r="E726" s="496"/>
    </row>
    <row r="727" spans="1:5">
      <c r="A727" s="494"/>
      <c r="B727" s="494"/>
      <c r="C727" s="494"/>
      <c r="D727" s="495"/>
      <c r="E727" s="496"/>
    </row>
    <row r="728" spans="1:5">
      <c r="A728" s="497"/>
      <c r="B728" s="497"/>
      <c r="C728" s="497"/>
      <c r="D728" s="498"/>
      <c r="E728" s="499"/>
    </row>
    <row r="729" spans="1:5">
      <c r="A729" s="497"/>
      <c r="B729" s="497"/>
      <c r="C729" s="497"/>
      <c r="D729" s="498"/>
      <c r="E729" s="499"/>
    </row>
    <row r="730" spans="1:5">
      <c r="A730" s="494"/>
      <c r="B730" s="494"/>
      <c r="C730" s="494"/>
      <c r="D730" s="495"/>
      <c r="E730" s="496"/>
    </row>
    <row r="731" spans="1:5">
      <c r="A731" s="494"/>
      <c r="B731" s="494"/>
      <c r="C731" s="494"/>
      <c r="D731" s="495"/>
      <c r="E731" s="496"/>
    </row>
    <row r="732" spans="1:5">
      <c r="A732" s="497"/>
      <c r="B732" s="497"/>
      <c r="C732" s="497"/>
      <c r="D732" s="498"/>
      <c r="E732" s="499"/>
    </row>
    <row r="733" spans="1:5">
      <c r="A733" s="497"/>
      <c r="B733" s="497"/>
      <c r="C733" s="497"/>
      <c r="D733" s="498"/>
      <c r="E733" s="499"/>
    </row>
    <row r="734" spans="1:5">
      <c r="A734" s="497"/>
      <c r="B734" s="497"/>
      <c r="C734" s="497"/>
      <c r="D734" s="498"/>
      <c r="E734" s="499"/>
    </row>
    <row r="735" spans="1:5">
      <c r="A735" s="497"/>
      <c r="B735" s="497"/>
      <c r="C735" s="497"/>
      <c r="D735" s="498"/>
      <c r="E735" s="499"/>
    </row>
    <row r="736" spans="1:5">
      <c r="A736" s="494"/>
      <c r="B736" s="494"/>
      <c r="C736" s="494"/>
      <c r="D736" s="495"/>
      <c r="E736" s="496"/>
    </row>
    <row r="737" spans="1:5">
      <c r="A737" s="494"/>
      <c r="B737" s="494"/>
      <c r="C737" s="494"/>
      <c r="D737" s="495"/>
      <c r="E737" s="496"/>
    </row>
    <row r="738" spans="1:5">
      <c r="A738" s="494"/>
      <c r="B738" s="494"/>
      <c r="C738" s="494"/>
      <c r="D738" s="495"/>
      <c r="E738" s="496"/>
    </row>
    <row r="739" spans="1:5">
      <c r="A739" s="497"/>
      <c r="B739" s="497"/>
      <c r="C739" s="497"/>
      <c r="D739" s="498"/>
      <c r="E739" s="499"/>
    </row>
    <row r="740" spans="1:5">
      <c r="A740" s="497"/>
      <c r="B740" s="497"/>
      <c r="C740" s="497"/>
      <c r="D740" s="498"/>
      <c r="E740" s="499"/>
    </row>
    <row r="741" spans="1:5">
      <c r="A741" s="494"/>
      <c r="B741" s="494"/>
      <c r="C741" s="494"/>
      <c r="D741" s="495"/>
      <c r="E741" s="496"/>
    </row>
    <row r="742" spans="1:5">
      <c r="A742" s="494"/>
      <c r="B742" s="494"/>
      <c r="C742" s="494"/>
      <c r="D742" s="495"/>
      <c r="E742" s="496"/>
    </row>
    <row r="743" spans="1:5">
      <c r="A743" s="494"/>
      <c r="B743" s="494"/>
      <c r="C743" s="494"/>
      <c r="D743" s="495"/>
      <c r="E743" s="496"/>
    </row>
    <row r="744" spans="1:5">
      <c r="A744" s="494"/>
      <c r="B744" s="494"/>
      <c r="C744" s="494"/>
      <c r="D744" s="495"/>
      <c r="E744" s="496"/>
    </row>
    <row r="745" spans="1:5">
      <c r="A745" s="494"/>
      <c r="B745" s="494"/>
      <c r="C745" s="494"/>
      <c r="D745" s="495"/>
      <c r="E745" s="496"/>
    </row>
    <row r="746" spans="1:5">
      <c r="A746" s="494"/>
      <c r="B746" s="494"/>
      <c r="C746" s="494"/>
      <c r="D746" s="495"/>
      <c r="E746" s="496"/>
    </row>
    <row r="747" spans="1:5">
      <c r="A747" s="494"/>
      <c r="B747" s="494"/>
      <c r="C747" s="494"/>
      <c r="D747" s="495"/>
      <c r="E747" s="496"/>
    </row>
    <row r="748" spans="1:5">
      <c r="A748" s="494"/>
      <c r="B748" s="494"/>
      <c r="C748" s="494"/>
      <c r="D748" s="495"/>
      <c r="E748" s="496"/>
    </row>
    <row r="749" spans="1:5">
      <c r="A749" s="494"/>
      <c r="B749" s="494"/>
      <c r="C749" s="494"/>
      <c r="D749" s="495"/>
      <c r="E749" s="496"/>
    </row>
    <row r="750" spans="1:5">
      <c r="A750" s="494"/>
      <c r="B750" s="494"/>
      <c r="C750" s="494"/>
      <c r="D750" s="495"/>
      <c r="E750" s="496"/>
    </row>
    <row r="751" spans="1:5">
      <c r="A751" s="494"/>
      <c r="B751" s="494"/>
      <c r="C751" s="494"/>
      <c r="D751" s="495"/>
      <c r="E751" s="496"/>
    </row>
    <row r="752" spans="1:5">
      <c r="A752" s="494"/>
      <c r="B752" s="494"/>
      <c r="C752" s="494"/>
      <c r="D752" s="495"/>
      <c r="E752" s="496"/>
    </row>
    <row r="753" spans="1:5">
      <c r="A753" s="494"/>
      <c r="B753" s="494"/>
      <c r="C753" s="494"/>
      <c r="D753" s="495"/>
      <c r="E753" s="496"/>
    </row>
    <row r="754" spans="1:5">
      <c r="A754" s="494"/>
      <c r="B754" s="494"/>
      <c r="C754" s="494"/>
      <c r="D754" s="495"/>
      <c r="E754" s="496"/>
    </row>
    <row r="755" spans="1:5">
      <c r="A755" s="494"/>
      <c r="B755" s="494"/>
      <c r="C755" s="494"/>
      <c r="D755" s="495"/>
      <c r="E755" s="496"/>
    </row>
    <row r="756" spans="1:5">
      <c r="A756" s="494"/>
      <c r="B756" s="494"/>
      <c r="C756" s="494"/>
      <c r="D756" s="495"/>
      <c r="E756" s="496"/>
    </row>
    <row r="757" spans="1:5">
      <c r="A757" s="494"/>
      <c r="B757" s="494"/>
      <c r="C757" s="494"/>
      <c r="D757" s="495"/>
      <c r="E757" s="496"/>
    </row>
    <row r="758" spans="1:5">
      <c r="A758" s="494"/>
      <c r="B758" s="494"/>
      <c r="C758" s="494"/>
      <c r="D758" s="495"/>
      <c r="E758" s="496"/>
    </row>
    <row r="759" spans="1:5">
      <c r="A759" s="494"/>
      <c r="B759" s="494"/>
      <c r="C759" s="494"/>
      <c r="D759" s="495"/>
      <c r="E759" s="496"/>
    </row>
    <row r="760" spans="1:5">
      <c r="A760" s="494"/>
      <c r="B760" s="494"/>
      <c r="C760" s="494"/>
      <c r="D760" s="495"/>
      <c r="E760" s="496"/>
    </row>
    <row r="761" spans="1:5">
      <c r="A761" s="494"/>
      <c r="B761" s="494"/>
      <c r="C761" s="494"/>
      <c r="D761" s="495"/>
      <c r="E761" s="496"/>
    </row>
    <row r="762" spans="1:5">
      <c r="A762" s="494"/>
      <c r="B762" s="494"/>
      <c r="C762" s="494"/>
      <c r="D762" s="495"/>
      <c r="E762" s="496"/>
    </row>
    <row r="763" spans="1:5">
      <c r="A763" s="494"/>
      <c r="B763" s="494"/>
      <c r="C763" s="494"/>
      <c r="D763" s="495"/>
      <c r="E763" s="496"/>
    </row>
    <row r="764" spans="1:5">
      <c r="A764" s="494"/>
      <c r="B764" s="494"/>
      <c r="C764" s="494"/>
      <c r="D764" s="495"/>
      <c r="E764" s="496"/>
    </row>
    <row r="765" spans="1:5">
      <c r="A765" s="497"/>
      <c r="B765" s="497"/>
      <c r="C765" s="497"/>
      <c r="D765" s="498"/>
      <c r="E765" s="499"/>
    </row>
    <row r="766" spans="1:5">
      <c r="A766" s="497"/>
      <c r="B766" s="497"/>
      <c r="C766" s="497"/>
      <c r="D766" s="498"/>
      <c r="E766" s="499"/>
    </row>
    <row r="767" spans="1:5">
      <c r="A767" s="494"/>
      <c r="B767" s="494"/>
      <c r="C767" s="494"/>
      <c r="D767" s="495"/>
      <c r="E767" s="496"/>
    </row>
    <row r="768" spans="1:5">
      <c r="A768" s="494"/>
      <c r="B768" s="494"/>
      <c r="C768" s="494"/>
      <c r="D768" s="495"/>
      <c r="E768" s="496"/>
    </row>
    <row r="769" spans="1:5">
      <c r="A769" s="494"/>
      <c r="B769" s="494"/>
      <c r="C769" s="494"/>
      <c r="D769" s="495"/>
      <c r="E769" s="496"/>
    </row>
    <row r="770" spans="1:5">
      <c r="A770" s="494"/>
      <c r="B770" s="494"/>
      <c r="C770" s="494"/>
      <c r="D770" s="495"/>
      <c r="E770" s="496"/>
    </row>
    <row r="771" spans="1:5">
      <c r="A771" s="494"/>
      <c r="B771" s="494"/>
      <c r="C771" s="494"/>
      <c r="D771" s="495"/>
      <c r="E771" s="496"/>
    </row>
    <row r="772" spans="1:5">
      <c r="A772" s="494"/>
      <c r="B772" s="494"/>
      <c r="C772" s="494"/>
      <c r="D772" s="495"/>
      <c r="E772" s="496"/>
    </row>
    <row r="773" spans="1:5">
      <c r="A773" s="494"/>
      <c r="B773" s="494"/>
      <c r="C773" s="494"/>
      <c r="D773" s="495"/>
      <c r="E773" s="496"/>
    </row>
    <row r="774" spans="1:5">
      <c r="A774" s="494"/>
      <c r="B774" s="494"/>
      <c r="C774" s="494"/>
      <c r="D774" s="495"/>
      <c r="E774" s="496"/>
    </row>
    <row r="775" spans="1:5">
      <c r="A775" s="494"/>
      <c r="B775" s="494"/>
      <c r="C775" s="494"/>
      <c r="D775" s="495"/>
      <c r="E775" s="496"/>
    </row>
    <row r="776" spans="1:5">
      <c r="A776" s="494"/>
      <c r="B776" s="494"/>
      <c r="C776" s="494"/>
      <c r="D776" s="495"/>
      <c r="E776" s="496"/>
    </row>
    <row r="777" spans="1:5">
      <c r="A777" s="494"/>
      <c r="B777" s="494"/>
      <c r="C777" s="494"/>
      <c r="D777" s="495"/>
      <c r="E777" s="496"/>
    </row>
    <row r="778" spans="1:5">
      <c r="A778" s="497"/>
      <c r="B778" s="497"/>
      <c r="C778" s="497"/>
      <c r="D778" s="498"/>
      <c r="E778" s="499"/>
    </row>
    <row r="779" spans="1:5">
      <c r="A779" s="497"/>
      <c r="B779" s="497"/>
      <c r="C779" s="497"/>
      <c r="D779" s="498"/>
      <c r="E779" s="499"/>
    </row>
    <row r="780" spans="1:5">
      <c r="A780" s="494"/>
      <c r="B780" s="494"/>
      <c r="C780" s="494"/>
      <c r="D780" s="495"/>
      <c r="E780" s="496"/>
    </row>
    <row r="781" spans="1:5">
      <c r="A781" s="497"/>
      <c r="B781" s="497"/>
      <c r="C781" s="497"/>
      <c r="D781" s="498"/>
      <c r="E781" s="499"/>
    </row>
    <row r="782" spans="1:5">
      <c r="A782" s="497"/>
      <c r="B782" s="497"/>
      <c r="C782" s="497"/>
      <c r="D782" s="498"/>
      <c r="E782" s="499"/>
    </row>
    <row r="783" spans="1:5">
      <c r="A783" s="497"/>
      <c r="B783" s="497"/>
      <c r="C783" s="497"/>
      <c r="D783" s="498"/>
      <c r="E783" s="499"/>
    </row>
    <row r="784" spans="1:5">
      <c r="A784" s="497"/>
      <c r="B784" s="497"/>
      <c r="C784" s="497"/>
      <c r="D784" s="498"/>
      <c r="E784" s="499"/>
    </row>
    <row r="785" spans="1:5">
      <c r="A785" s="494"/>
      <c r="B785" s="494"/>
      <c r="C785" s="494"/>
      <c r="D785" s="495"/>
      <c r="E785" s="496"/>
    </row>
    <row r="786" spans="1:5">
      <c r="A786" s="494"/>
      <c r="B786" s="494"/>
      <c r="C786" s="494"/>
      <c r="D786" s="495"/>
      <c r="E786" s="496"/>
    </row>
    <row r="787" spans="1:5">
      <c r="A787" s="494"/>
      <c r="B787" s="494"/>
      <c r="C787" s="494"/>
      <c r="D787" s="495"/>
      <c r="E787" s="496"/>
    </row>
    <row r="788" spans="1:5">
      <c r="A788" s="494"/>
      <c r="B788" s="494"/>
      <c r="C788" s="494"/>
      <c r="D788" s="495"/>
      <c r="E788" s="496"/>
    </row>
    <row r="789" spans="1:5">
      <c r="A789" s="494"/>
      <c r="B789" s="494"/>
      <c r="C789" s="494"/>
      <c r="D789" s="495"/>
      <c r="E789" s="496"/>
    </row>
    <row r="790" spans="1:5">
      <c r="A790" s="497"/>
      <c r="B790" s="497"/>
      <c r="C790" s="497"/>
      <c r="D790" s="498"/>
      <c r="E790" s="499"/>
    </row>
    <row r="791" spans="1:5">
      <c r="A791" s="497"/>
      <c r="B791" s="497"/>
      <c r="C791" s="497"/>
      <c r="D791" s="498"/>
      <c r="E791" s="499"/>
    </row>
    <row r="792" spans="1:5">
      <c r="A792" s="497"/>
      <c r="B792" s="497"/>
      <c r="C792" s="497"/>
      <c r="D792" s="498"/>
      <c r="E792" s="499"/>
    </row>
    <row r="793" spans="1:5">
      <c r="A793" s="497"/>
      <c r="B793" s="497"/>
      <c r="C793" s="497"/>
      <c r="D793" s="498"/>
      <c r="E793" s="499"/>
    </row>
    <row r="794" spans="1:5">
      <c r="A794" s="497"/>
      <c r="B794" s="497"/>
      <c r="C794" s="497"/>
      <c r="D794" s="498"/>
      <c r="E794" s="499"/>
    </row>
    <row r="795" spans="1:5">
      <c r="A795" s="497"/>
      <c r="B795" s="497"/>
      <c r="C795" s="497"/>
      <c r="D795" s="498"/>
      <c r="E795" s="499"/>
    </row>
    <row r="796" spans="1:5">
      <c r="A796" s="497"/>
      <c r="B796" s="497"/>
      <c r="C796" s="497"/>
      <c r="D796" s="498"/>
      <c r="E796" s="499"/>
    </row>
    <row r="797" spans="1:5">
      <c r="A797" s="497"/>
      <c r="B797" s="497"/>
      <c r="C797" s="497"/>
      <c r="D797" s="498"/>
      <c r="E797" s="499"/>
    </row>
    <row r="798" spans="1:5">
      <c r="A798" s="497"/>
      <c r="B798" s="497"/>
      <c r="C798" s="497"/>
      <c r="D798" s="498"/>
      <c r="E798" s="499"/>
    </row>
    <row r="799" spans="1:5">
      <c r="A799" s="497"/>
      <c r="B799" s="497"/>
      <c r="C799" s="497"/>
      <c r="D799" s="498"/>
      <c r="E799" s="499"/>
    </row>
    <row r="800" spans="1:5">
      <c r="A800" s="497"/>
      <c r="B800" s="497"/>
      <c r="C800" s="497"/>
      <c r="D800" s="498"/>
      <c r="E800" s="499"/>
    </row>
    <row r="801" spans="1:5">
      <c r="A801" s="497"/>
      <c r="B801" s="497"/>
      <c r="C801" s="497"/>
      <c r="D801" s="498"/>
      <c r="E801" s="499"/>
    </row>
    <row r="802" spans="1:5">
      <c r="A802" s="497"/>
      <c r="B802" s="497"/>
      <c r="C802" s="497"/>
      <c r="D802" s="498"/>
      <c r="E802" s="499"/>
    </row>
    <row r="803" spans="1:5">
      <c r="A803" s="497"/>
      <c r="B803" s="497"/>
      <c r="C803" s="497"/>
      <c r="D803" s="498"/>
      <c r="E803" s="499"/>
    </row>
    <row r="804" spans="1:5">
      <c r="A804" s="497"/>
      <c r="B804" s="497"/>
      <c r="C804" s="497"/>
      <c r="D804" s="498"/>
      <c r="E804" s="499"/>
    </row>
    <row r="805" spans="1:5">
      <c r="A805" s="497"/>
      <c r="B805" s="497"/>
      <c r="C805" s="497"/>
      <c r="D805" s="498"/>
      <c r="E805" s="499"/>
    </row>
    <row r="806" spans="1:5">
      <c r="A806" s="497"/>
      <c r="B806" s="497"/>
      <c r="C806" s="497"/>
      <c r="D806" s="498"/>
      <c r="E806" s="499"/>
    </row>
    <row r="807" spans="1:5">
      <c r="A807" s="497"/>
      <c r="B807" s="497"/>
      <c r="C807" s="497"/>
      <c r="D807" s="498"/>
      <c r="E807" s="499"/>
    </row>
    <row r="808" spans="1:5">
      <c r="A808" s="497"/>
      <c r="B808" s="497"/>
      <c r="C808" s="497"/>
      <c r="D808" s="498"/>
      <c r="E808" s="499"/>
    </row>
    <row r="809" spans="1:5">
      <c r="A809" s="497"/>
      <c r="B809" s="497"/>
      <c r="C809" s="497"/>
      <c r="D809" s="498"/>
      <c r="E809" s="499"/>
    </row>
    <row r="810" spans="1:5">
      <c r="A810" s="494"/>
      <c r="B810" s="494"/>
      <c r="C810" s="494"/>
      <c r="D810" s="495"/>
      <c r="E810" s="496"/>
    </row>
    <row r="811" spans="1:5">
      <c r="A811" s="494"/>
      <c r="B811" s="494"/>
      <c r="C811" s="494"/>
      <c r="D811" s="495"/>
      <c r="E811" s="496"/>
    </row>
    <row r="812" spans="1:5">
      <c r="A812" s="494"/>
      <c r="B812" s="494"/>
      <c r="C812" s="494"/>
      <c r="D812" s="495"/>
      <c r="E812" s="496"/>
    </row>
    <row r="813" spans="1:5">
      <c r="A813" s="494"/>
      <c r="B813" s="494"/>
      <c r="C813" s="494"/>
      <c r="D813" s="495"/>
      <c r="E813" s="496"/>
    </row>
    <row r="814" spans="1:5">
      <c r="A814" s="494"/>
      <c r="B814" s="494"/>
      <c r="C814" s="494"/>
      <c r="D814" s="495"/>
      <c r="E814" s="496"/>
    </row>
    <row r="815" spans="1:5">
      <c r="A815" s="497"/>
      <c r="B815" s="497"/>
      <c r="C815" s="497"/>
      <c r="D815" s="498"/>
      <c r="E815" s="499"/>
    </row>
    <row r="816" spans="1:5">
      <c r="A816" s="497"/>
      <c r="B816" s="497"/>
      <c r="C816" s="497"/>
      <c r="D816" s="498"/>
      <c r="E816" s="499"/>
    </row>
    <row r="817" spans="1:5">
      <c r="A817" s="497"/>
      <c r="B817" s="497"/>
      <c r="C817" s="497"/>
      <c r="D817" s="498"/>
      <c r="E817" s="499"/>
    </row>
    <row r="818" spans="1:5">
      <c r="A818" s="497"/>
      <c r="B818" s="497"/>
      <c r="C818" s="497"/>
      <c r="D818" s="498"/>
      <c r="E818" s="499"/>
    </row>
    <row r="819" spans="1:5">
      <c r="A819" s="497"/>
      <c r="B819" s="497"/>
      <c r="C819" s="497"/>
      <c r="D819" s="498"/>
      <c r="E819" s="499"/>
    </row>
    <row r="820" spans="1:5">
      <c r="A820" s="497"/>
      <c r="B820" s="497"/>
      <c r="C820" s="497"/>
      <c r="D820" s="498"/>
      <c r="E820" s="499"/>
    </row>
    <row r="821" spans="1:5">
      <c r="A821" s="497"/>
      <c r="B821" s="497"/>
      <c r="C821" s="497"/>
      <c r="D821" s="498"/>
      <c r="E821" s="499"/>
    </row>
    <row r="822" spans="1:5">
      <c r="A822" s="494"/>
      <c r="B822" s="494"/>
      <c r="C822" s="494"/>
      <c r="D822" s="495"/>
      <c r="E822" s="496"/>
    </row>
    <row r="823" spans="1:5">
      <c r="A823" s="497"/>
      <c r="B823" s="497"/>
      <c r="C823" s="497"/>
      <c r="D823" s="498"/>
      <c r="E823" s="499"/>
    </row>
    <row r="824" spans="1:5">
      <c r="A824" s="497"/>
      <c r="B824" s="497"/>
      <c r="C824" s="497"/>
      <c r="D824" s="498"/>
      <c r="E824" s="499"/>
    </row>
    <row r="825" spans="1:5">
      <c r="A825" s="494"/>
      <c r="B825" s="494"/>
      <c r="C825" s="494"/>
      <c r="D825" s="495"/>
      <c r="E825" s="496"/>
    </row>
    <row r="826" spans="1:5">
      <c r="A826" s="494"/>
      <c r="B826" s="494"/>
      <c r="C826" s="494"/>
      <c r="D826" s="495"/>
      <c r="E826" s="496"/>
    </row>
    <row r="827" spans="1:5">
      <c r="A827" s="494"/>
      <c r="B827" s="494"/>
      <c r="C827" s="494"/>
      <c r="D827" s="495"/>
      <c r="E827" s="496"/>
    </row>
    <row r="828" spans="1:5">
      <c r="A828" s="497"/>
      <c r="B828" s="497"/>
      <c r="C828" s="497"/>
      <c r="D828" s="498"/>
      <c r="E828" s="499"/>
    </row>
    <row r="829" spans="1:5">
      <c r="A829" s="497"/>
      <c r="B829" s="497"/>
      <c r="C829" s="497"/>
      <c r="D829" s="498"/>
      <c r="E829" s="499"/>
    </row>
    <row r="830" spans="1:5">
      <c r="A830" s="494"/>
      <c r="B830" s="494"/>
      <c r="C830" s="494"/>
      <c r="D830" s="495"/>
      <c r="E830" s="496"/>
    </row>
    <row r="831" spans="1:5">
      <c r="A831" s="497"/>
      <c r="B831" s="497"/>
      <c r="C831" s="497"/>
      <c r="D831" s="498"/>
      <c r="E831" s="499"/>
    </row>
    <row r="832" spans="1:5">
      <c r="A832" s="497"/>
      <c r="B832" s="497"/>
      <c r="C832" s="497"/>
      <c r="D832" s="498"/>
      <c r="E832" s="499"/>
    </row>
    <row r="833" spans="1:5">
      <c r="A833" s="494"/>
      <c r="B833" s="494"/>
      <c r="C833" s="494"/>
      <c r="D833" s="495"/>
      <c r="E833" s="496"/>
    </row>
    <row r="834" spans="1:5">
      <c r="A834" s="494"/>
      <c r="B834" s="494"/>
      <c r="C834" s="494"/>
      <c r="D834" s="495"/>
      <c r="E834" s="496"/>
    </row>
    <row r="835" spans="1:5">
      <c r="A835" s="494"/>
      <c r="B835" s="494"/>
      <c r="C835" s="494"/>
      <c r="D835" s="495"/>
      <c r="E835" s="496"/>
    </row>
    <row r="836" spans="1:5">
      <c r="A836" s="494"/>
      <c r="B836" s="494"/>
      <c r="C836" s="494"/>
      <c r="D836" s="495"/>
      <c r="E836" s="496"/>
    </row>
    <row r="837" spans="1:5">
      <c r="A837" s="494"/>
      <c r="B837" s="494"/>
      <c r="C837" s="494"/>
      <c r="D837" s="495"/>
      <c r="E837" s="496"/>
    </row>
    <row r="838" spans="1:5">
      <c r="A838" s="497"/>
      <c r="B838" s="497"/>
      <c r="C838" s="497"/>
      <c r="D838" s="498"/>
      <c r="E838" s="499"/>
    </row>
    <row r="839" spans="1:5">
      <c r="A839" s="497"/>
      <c r="B839" s="497"/>
      <c r="C839" s="497"/>
      <c r="D839" s="498"/>
      <c r="E839" s="499"/>
    </row>
    <row r="840" spans="1:5">
      <c r="A840" s="497"/>
      <c r="B840" s="497"/>
      <c r="C840" s="497"/>
      <c r="D840" s="498"/>
      <c r="E840" s="499"/>
    </row>
    <row r="841" spans="1:5">
      <c r="A841" s="494"/>
      <c r="B841" s="494"/>
      <c r="C841" s="494"/>
      <c r="D841" s="495"/>
      <c r="E841" s="496"/>
    </row>
    <row r="842" spans="1:5">
      <c r="A842" s="494"/>
      <c r="B842" s="494"/>
      <c r="C842" s="494"/>
      <c r="D842" s="495"/>
      <c r="E842" s="496"/>
    </row>
    <row r="843" spans="1:5">
      <c r="A843" s="494"/>
      <c r="B843" s="494"/>
      <c r="C843" s="494"/>
      <c r="D843" s="495"/>
      <c r="E843" s="496"/>
    </row>
    <row r="844" spans="1:5">
      <c r="A844" s="494"/>
      <c r="B844" s="494"/>
      <c r="C844" s="494"/>
      <c r="D844" s="495"/>
      <c r="E844" s="496"/>
    </row>
    <row r="845" spans="1:5">
      <c r="A845" s="494"/>
      <c r="B845" s="494"/>
      <c r="C845" s="494"/>
      <c r="D845" s="495"/>
      <c r="E845" s="496"/>
    </row>
    <row r="846" spans="1:5">
      <c r="A846" s="494"/>
      <c r="B846" s="494"/>
      <c r="C846" s="494"/>
      <c r="D846" s="495"/>
      <c r="E846" s="496"/>
    </row>
    <row r="847" spans="1:5">
      <c r="A847" s="494"/>
      <c r="B847" s="494"/>
      <c r="C847" s="494"/>
      <c r="D847" s="495"/>
      <c r="E847" s="496"/>
    </row>
    <row r="848" spans="1:5">
      <c r="A848" s="494"/>
      <c r="B848" s="494"/>
      <c r="C848" s="494"/>
      <c r="D848" s="495"/>
      <c r="E848" s="496"/>
    </row>
    <row r="849" spans="1:5">
      <c r="A849" s="494"/>
      <c r="B849" s="494"/>
      <c r="C849" s="494"/>
      <c r="D849" s="495"/>
      <c r="E849" s="496"/>
    </row>
    <row r="850" spans="1:5">
      <c r="A850" s="494"/>
      <c r="B850" s="494"/>
      <c r="C850" s="494"/>
      <c r="D850" s="495"/>
      <c r="E850" s="496"/>
    </row>
    <row r="851" spans="1:5">
      <c r="A851" s="494"/>
      <c r="B851" s="494"/>
      <c r="C851" s="494"/>
      <c r="D851" s="495"/>
      <c r="E851" s="496"/>
    </row>
    <row r="852" spans="1:5">
      <c r="A852" s="494"/>
      <c r="B852" s="494"/>
      <c r="C852" s="494"/>
      <c r="D852" s="495"/>
      <c r="E852" s="496"/>
    </row>
    <row r="853" spans="1:5">
      <c r="A853" s="494"/>
      <c r="B853" s="494"/>
      <c r="C853" s="494"/>
      <c r="D853" s="495"/>
      <c r="E853" s="496"/>
    </row>
    <row r="854" spans="1:5">
      <c r="A854" s="494"/>
      <c r="B854" s="494"/>
      <c r="C854" s="494"/>
      <c r="D854" s="495"/>
      <c r="E854" s="496"/>
    </row>
    <row r="855" spans="1:5">
      <c r="A855" s="494"/>
      <c r="B855" s="494"/>
      <c r="C855" s="494"/>
      <c r="D855" s="495"/>
      <c r="E855" s="496"/>
    </row>
    <row r="856" spans="1:5">
      <c r="A856" s="494"/>
      <c r="B856" s="494"/>
      <c r="C856" s="494"/>
      <c r="D856" s="495"/>
      <c r="E856" s="496"/>
    </row>
    <row r="857" spans="1:5">
      <c r="A857" s="494"/>
      <c r="B857" s="494"/>
      <c r="C857" s="494"/>
      <c r="D857" s="495"/>
      <c r="E857" s="496"/>
    </row>
    <row r="858" spans="1:5">
      <c r="A858" s="494"/>
      <c r="B858" s="494"/>
      <c r="C858" s="494"/>
      <c r="D858" s="495"/>
      <c r="E858" s="496"/>
    </row>
    <row r="859" spans="1:5">
      <c r="A859" s="494"/>
      <c r="B859" s="494"/>
      <c r="C859" s="494"/>
      <c r="D859" s="495"/>
      <c r="E859" s="496"/>
    </row>
    <row r="860" spans="1:5">
      <c r="A860" s="494"/>
      <c r="B860" s="494"/>
      <c r="C860" s="494"/>
      <c r="D860" s="495"/>
      <c r="E860" s="496"/>
    </row>
    <row r="861" spans="1:5">
      <c r="A861" s="494"/>
      <c r="B861" s="494"/>
      <c r="C861" s="494"/>
      <c r="D861" s="495"/>
      <c r="E861" s="496"/>
    </row>
    <row r="862" spans="1:5">
      <c r="A862" s="494"/>
      <c r="B862" s="494"/>
      <c r="C862" s="494"/>
      <c r="D862" s="495"/>
      <c r="E862" s="496"/>
    </row>
    <row r="863" spans="1:5">
      <c r="A863" s="494"/>
      <c r="B863" s="494"/>
      <c r="C863" s="494"/>
      <c r="D863" s="495"/>
      <c r="E863" s="496"/>
    </row>
    <row r="864" spans="1:5">
      <c r="A864" s="494"/>
      <c r="B864" s="494"/>
      <c r="C864" s="494"/>
      <c r="D864" s="495"/>
      <c r="E864" s="496"/>
    </row>
    <row r="865" spans="1:5">
      <c r="A865" s="494"/>
      <c r="B865" s="494"/>
      <c r="C865" s="494"/>
      <c r="D865" s="495"/>
      <c r="E865" s="496"/>
    </row>
    <row r="866" spans="1:5">
      <c r="A866" s="494"/>
      <c r="B866" s="494"/>
      <c r="C866" s="494"/>
      <c r="D866" s="495"/>
      <c r="E866" s="496"/>
    </row>
    <row r="867" spans="1:5">
      <c r="A867" s="494"/>
      <c r="B867" s="494"/>
      <c r="C867" s="494"/>
      <c r="D867" s="495"/>
      <c r="E867" s="496"/>
    </row>
    <row r="868" spans="1:5">
      <c r="A868" s="494"/>
      <c r="B868" s="494"/>
      <c r="C868" s="494"/>
      <c r="D868" s="495"/>
      <c r="E868" s="496"/>
    </row>
    <row r="869" spans="1:5">
      <c r="A869" s="494"/>
      <c r="B869" s="494"/>
      <c r="C869" s="494"/>
      <c r="D869" s="495"/>
      <c r="E869" s="496"/>
    </row>
    <row r="870" spans="1:5">
      <c r="A870" s="494"/>
      <c r="B870" s="494"/>
      <c r="C870" s="494"/>
      <c r="D870" s="495"/>
      <c r="E870" s="496"/>
    </row>
    <row r="871" spans="1:5">
      <c r="A871" s="494"/>
      <c r="B871" s="494"/>
      <c r="C871" s="494"/>
      <c r="D871" s="495"/>
      <c r="E871" s="496"/>
    </row>
    <row r="872" spans="1:5">
      <c r="A872" s="494"/>
      <c r="B872" s="494"/>
      <c r="C872" s="494"/>
      <c r="D872" s="495"/>
      <c r="E872" s="496"/>
    </row>
    <row r="873" spans="1:5">
      <c r="A873" s="494"/>
      <c r="B873" s="494"/>
      <c r="C873" s="494"/>
      <c r="D873" s="495"/>
      <c r="E873" s="496"/>
    </row>
    <row r="874" spans="1:5">
      <c r="A874" s="494"/>
      <c r="B874" s="494"/>
      <c r="C874" s="494"/>
      <c r="D874" s="495"/>
      <c r="E874" s="496"/>
    </row>
    <row r="875" spans="1:5">
      <c r="A875" s="494"/>
      <c r="B875" s="494"/>
      <c r="C875" s="494"/>
      <c r="D875" s="495"/>
      <c r="E875" s="496"/>
    </row>
    <row r="876" spans="1:5">
      <c r="A876" s="494"/>
      <c r="B876" s="494"/>
      <c r="C876" s="494"/>
      <c r="D876" s="495"/>
      <c r="E876" s="496"/>
    </row>
    <row r="877" spans="1:5">
      <c r="A877" s="494"/>
      <c r="B877" s="494"/>
      <c r="C877" s="494"/>
      <c r="D877" s="495"/>
      <c r="E877" s="496"/>
    </row>
    <row r="878" spans="1:5">
      <c r="A878" s="494"/>
      <c r="B878" s="494"/>
      <c r="C878" s="494"/>
      <c r="D878" s="495"/>
      <c r="E878" s="496"/>
    </row>
    <row r="879" spans="1:5">
      <c r="A879" s="494"/>
      <c r="B879" s="494"/>
      <c r="C879" s="494"/>
      <c r="D879" s="495"/>
      <c r="E879" s="496"/>
    </row>
    <row r="880" spans="1:5">
      <c r="A880" s="494"/>
      <c r="B880" s="494"/>
      <c r="C880" s="494"/>
      <c r="D880" s="495"/>
      <c r="E880" s="496"/>
    </row>
    <row r="881" spans="1:5">
      <c r="A881" s="494"/>
      <c r="B881" s="494"/>
      <c r="C881" s="494"/>
      <c r="D881" s="495"/>
      <c r="E881" s="496"/>
    </row>
    <row r="882" spans="1:5">
      <c r="A882" s="494"/>
      <c r="B882" s="494"/>
      <c r="C882" s="494"/>
      <c r="D882" s="495"/>
      <c r="E882" s="496"/>
    </row>
    <row r="883" spans="1:5">
      <c r="A883" s="494"/>
      <c r="B883" s="494"/>
      <c r="C883" s="494"/>
      <c r="D883" s="495"/>
      <c r="E883" s="496"/>
    </row>
    <row r="884" spans="1:5">
      <c r="A884" s="497"/>
      <c r="B884" s="497"/>
      <c r="C884" s="497"/>
      <c r="D884" s="498"/>
      <c r="E884" s="499"/>
    </row>
    <row r="885" spans="1:5">
      <c r="A885" s="497"/>
      <c r="B885" s="497"/>
      <c r="C885" s="497"/>
      <c r="D885" s="498"/>
      <c r="E885" s="499"/>
    </row>
    <row r="886" spans="1:5">
      <c r="A886" s="494"/>
      <c r="B886" s="494"/>
      <c r="C886" s="494"/>
      <c r="D886" s="495"/>
      <c r="E886" s="496"/>
    </row>
    <row r="887" spans="1:5">
      <c r="A887" s="494"/>
      <c r="B887" s="494"/>
      <c r="C887" s="494"/>
      <c r="D887" s="495"/>
      <c r="E887" s="496"/>
    </row>
    <row r="888" spans="1:5">
      <c r="A888" s="497"/>
      <c r="B888" s="497"/>
      <c r="C888" s="497"/>
      <c r="D888" s="498"/>
      <c r="E888" s="499"/>
    </row>
    <row r="889" spans="1:5">
      <c r="A889" s="497"/>
      <c r="B889" s="497"/>
      <c r="C889" s="497"/>
      <c r="D889" s="498"/>
      <c r="E889" s="499"/>
    </row>
    <row r="890" spans="1:5">
      <c r="A890" s="494"/>
      <c r="B890" s="494"/>
      <c r="C890" s="494"/>
      <c r="D890" s="495"/>
      <c r="E890" s="496"/>
    </row>
    <row r="891" spans="1:5">
      <c r="A891" s="497"/>
      <c r="B891" s="497"/>
      <c r="C891" s="497"/>
      <c r="D891" s="498"/>
      <c r="E891" s="499"/>
    </row>
    <row r="892" spans="1:5">
      <c r="A892" s="497"/>
      <c r="B892" s="497"/>
      <c r="C892" s="497"/>
      <c r="D892" s="498"/>
      <c r="E892" s="499"/>
    </row>
    <row r="893" spans="1:5">
      <c r="A893" s="494"/>
      <c r="B893" s="494"/>
      <c r="C893" s="494"/>
      <c r="D893" s="495"/>
      <c r="E893" s="496"/>
    </row>
    <row r="894" spans="1:5">
      <c r="A894" s="494"/>
      <c r="B894" s="494"/>
      <c r="C894" s="494"/>
      <c r="D894" s="495"/>
      <c r="E894" s="496"/>
    </row>
    <row r="895" spans="1:5">
      <c r="A895" s="494"/>
      <c r="B895" s="494"/>
      <c r="C895" s="494"/>
      <c r="D895" s="495"/>
      <c r="E895" s="496"/>
    </row>
    <row r="896" spans="1:5">
      <c r="A896" s="494"/>
      <c r="B896" s="494"/>
      <c r="C896" s="494"/>
      <c r="D896" s="495"/>
      <c r="E896" s="496"/>
    </row>
    <row r="897" spans="1:5">
      <c r="A897" s="497"/>
      <c r="B897" s="497"/>
      <c r="C897" s="497"/>
      <c r="D897" s="498"/>
      <c r="E897" s="499"/>
    </row>
    <row r="898" spans="1:5">
      <c r="A898" s="497"/>
      <c r="B898" s="497"/>
      <c r="C898" s="497"/>
      <c r="D898" s="498"/>
      <c r="E898" s="499"/>
    </row>
    <row r="899" spans="1:5">
      <c r="A899" s="494"/>
      <c r="B899" s="494"/>
      <c r="C899" s="494"/>
      <c r="D899" s="495"/>
      <c r="E899" s="496"/>
    </row>
    <row r="900" spans="1:5">
      <c r="A900" s="497"/>
      <c r="B900" s="497"/>
      <c r="C900" s="497"/>
      <c r="D900" s="498"/>
      <c r="E900" s="499"/>
    </row>
    <row r="901" spans="1:5">
      <c r="A901" s="497"/>
      <c r="B901" s="497"/>
      <c r="C901" s="497"/>
      <c r="D901" s="498"/>
      <c r="E901" s="499"/>
    </row>
    <row r="902" spans="1:5">
      <c r="A902" s="497"/>
      <c r="B902" s="497"/>
      <c r="C902" s="497"/>
      <c r="D902" s="498"/>
      <c r="E902" s="499"/>
    </row>
    <row r="903" spans="1:5">
      <c r="A903" s="497"/>
      <c r="B903" s="497"/>
      <c r="C903" s="497"/>
      <c r="D903" s="498"/>
      <c r="E903" s="499"/>
    </row>
    <row r="904" spans="1:5">
      <c r="A904" s="497"/>
      <c r="B904" s="497"/>
      <c r="C904" s="497"/>
      <c r="D904" s="498"/>
      <c r="E904" s="499"/>
    </row>
    <row r="905" spans="1:5">
      <c r="A905" s="494"/>
      <c r="B905" s="494"/>
      <c r="C905" s="494"/>
      <c r="D905" s="495"/>
      <c r="E905" s="496"/>
    </row>
    <row r="906" spans="1:5">
      <c r="A906" s="494"/>
      <c r="B906" s="494"/>
      <c r="C906" s="494"/>
      <c r="D906" s="495"/>
      <c r="E906" s="496"/>
    </row>
    <row r="907" spans="1:5">
      <c r="A907" s="494"/>
      <c r="B907" s="494"/>
      <c r="C907" s="494"/>
      <c r="D907" s="495"/>
      <c r="E907" s="496"/>
    </row>
    <row r="908" spans="1:5">
      <c r="A908" s="494"/>
      <c r="B908" s="494"/>
      <c r="C908" s="494"/>
      <c r="D908" s="495"/>
      <c r="E908" s="496"/>
    </row>
    <row r="909" spans="1:5">
      <c r="A909" s="494"/>
      <c r="B909" s="494"/>
      <c r="C909" s="494"/>
      <c r="D909" s="495"/>
      <c r="E909" s="496"/>
    </row>
    <row r="910" spans="1:5">
      <c r="A910" s="494"/>
      <c r="B910" s="494"/>
      <c r="C910" s="494"/>
      <c r="D910" s="495"/>
      <c r="E910" s="496"/>
    </row>
    <row r="911" spans="1:5">
      <c r="A911" s="494"/>
      <c r="B911" s="494"/>
      <c r="C911" s="494"/>
      <c r="D911" s="495"/>
      <c r="E911" s="496"/>
    </row>
    <row r="912" spans="1:5">
      <c r="A912" s="494"/>
      <c r="B912" s="494"/>
      <c r="C912" s="494"/>
      <c r="D912" s="495"/>
      <c r="E912" s="496"/>
    </row>
    <row r="913" spans="1:5">
      <c r="A913" s="494"/>
      <c r="B913" s="494"/>
      <c r="C913" s="494"/>
      <c r="D913" s="495"/>
      <c r="E913" s="496"/>
    </row>
    <row r="914" spans="1:5">
      <c r="A914" s="494"/>
      <c r="B914" s="494"/>
      <c r="C914" s="494"/>
      <c r="D914" s="495"/>
      <c r="E914" s="496"/>
    </row>
    <row r="915" spans="1:5">
      <c r="A915" s="497"/>
      <c r="B915" s="497"/>
      <c r="C915" s="497"/>
      <c r="D915" s="498"/>
      <c r="E915" s="499"/>
    </row>
    <row r="916" spans="1:5">
      <c r="A916" s="497"/>
      <c r="B916" s="497"/>
      <c r="C916" s="497"/>
      <c r="D916" s="498"/>
      <c r="E916" s="499"/>
    </row>
    <row r="917" spans="1:5">
      <c r="A917" s="494"/>
      <c r="B917" s="494"/>
      <c r="C917" s="494"/>
      <c r="D917" s="495"/>
      <c r="E917" s="496"/>
    </row>
    <row r="918" spans="1:5">
      <c r="A918" s="497"/>
      <c r="B918" s="497"/>
      <c r="C918" s="497"/>
      <c r="D918" s="498"/>
      <c r="E918" s="499"/>
    </row>
    <row r="919" spans="1:5">
      <c r="A919" s="497"/>
      <c r="B919" s="497"/>
      <c r="C919" s="497"/>
      <c r="D919" s="498"/>
      <c r="E919" s="499"/>
    </row>
    <row r="920" spans="1:5">
      <c r="A920" s="497"/>
      <c r="B920" s="497"/>
      <c r="C920" s="497"/>
      <c r="D920" s="498"/>
      <c r="E920" s="499"/>
    </row>
    <row r="921" spans="1:5">
      <c r="A921" s="497"/>
      <c r="B921" s="497"/>
      <c r="C921" s="497"/>
      <c r="D921" s="498"/>
      <c r="E921" s="499"/>
    </row>
    <row r="922" spans="1:5">
      <c r="A922" s="497"/>
      <c r="B922" s="497"/>
      <c r="C922" s="497"/>
      <c r="D922" s="498"/>
      <c r="E922" s="499"/>
    </row>
    <row r="923" spans="1:5">
      <c r="A923" s="497"/>
      <c r="B923" s="497"/>
      <c r="C923" s="497"/>
      <c r="D923" s="498"/>
      <c r="E923" s="499"/>
    </row>
    <row r="924" spans="1:5">
      <c r="A924" s="497"/>
      <c r="B924" s="497"/>
      <c r="C924" s="497"/>
      <c r="D924" s="498"/>
      <c r="E924" s="499"/>
    </row>
    <row r="925" spans="1:5">
      <c r="A925" s="497"/>
      <c r="B925" s="497"/>
      <c r="C925" s="497"/>
      <c r="D925" s="498"/>
      <c r="E925" s="499"/>
    </row>
    <row r="926" spans="1:5">
      <c r="A926" s="494"/>
      <c r="B926" s="494"/>
      <c r="C926" s="494"/>
      <c r="D926" s="495"/>
      <c r="E926" s="496"/>
    </row>
    <row r="927" spans="1:5">
      <c r="A927" s="494"/>
      <c r="B927" s="494"/>
      <c r="C927" s="494"/>
      <c r="D927" s="495"/>
      <c r="E927" s="496"/>
    </row>
    <row r="928" spans="1:5">
      <c r="A928" s="497"/>
      <c r="B928" s="497"/>
      <c r="C928" s="497"/>
      <c r="D928" s="498"/>
      <c r="E928" s="499"/>
    </row>
    <row r="929" spans="1:5">
      <c r="A929" s="497"/>
      <c r="B929" s="497"/>
      <c r="C929" s="497"/>
      <c r="D929" s="498"/>
      <c r="E929" s="499"/>
    </row>
    <row r="930" spans="1:5">
      <c r="A930" s="494"/>
      <c r="B930" s="494"/>
      <c r="C930" s="494"/>
      <c r="D930" s="495"/>
      <c r="E930" s="496"/>
    </row>
    <row r="931" spans="1:5">
      <c r="A931" s="494"/>
      <c r="B931" s="494"/>
      <c r="C931" s="494"/>
      <c r="D931" s="495"/>
      <c r="E931" s="496"/>
    </row>
    <row r="932" spans="1:5">
      <c r="A932" s="494"/>
      <c r="B932" s="494"/>
      <c r="C932" s="494"/>
      <c r="D932" s="495"/>
      <c r="E932" s="496"/>
    </row>
    <row r="933" spans="1:5">
      <c r="A933" s="494"/>
      <c r="B933" s="494"/>
      <c r="C933" s="494"/>
      <c r="D933" s="495"/>
      <c r="E933" s="496"/>
    </row>
    <row r="934" spans="1:5">
      <c r="A934" s="497"/>
      <c r="B934" s="497"/>
      <c r="C934" s="497"/>
      <c r="D934" s="498"/>
      <c r="E934" s="499"/>
    </row>
    <row r="935" spans="1:5">
      <c r="A935" s="497"/>
      <c r="B935" s="497"/>
      <c r="C935" s="497"/>
      <c r="D935" s="498"/>
      <c r="E935" s="499"/>
    </row>
    <row r="936" spans="1:5">
      <c r="A936" s="494"/>
      <c r="B936" s="494"/>
      <c r="C936" s="494"/>
      <c r="D936" s="495"/>
      <c r="E936" s="496"/>
    </row>
    <row r="937" spans="1:5">
      <c r="A937" s="494"/>
      <c r="B937" s="494"/>
      <c r="C937" s="494"/>
      <c r="D937" s="495"/>
      <c r="E937" s="496"/>
    </row>
    <row r="938" spans="1:5">
      <c r="A938" s="494"/>
      <c r="B938" s="494"/>
      <c r="C938" s="494"/>
      <c r="D938" s="495"/>
      <c r="E938" s="496"/>
    </row>
    <row r="939" spans="1:5">
      <c r="A939" s="494"/>
      <c r="B939" s="494"/>
      <c r="C939" s="494"/>
      <c r="D939" s="495"/>
      <c r="E939" s="496"/>
    </row>
    <row r="940" spans="1:5">
      <c r="A940" s="494"/>
      <c r="B940" s="494"/>
      <c r="C940" s="494"/>
      <c r="D940" s="495"/>
      <c r="E940" s="496"/>
    </row>
    <row r="941" spans="1:5">
      <c r="A941" s="494"/>
      <c r="B941" s="494"/>
      <c r="C941" s="494"/>
      <c r="D941" s="495"/>
      <c r="E941" s="496"/>
    </row>
    <row r="942" spans="1:5">
      <c r="A942" s="494"/>
      <c r="B942" s="494"/>
      <c r="C942" s="494"/>
      <c r="D942" s="495"/>
      <c r="E942" s="496"/>
    </row>
    <row r="943" spans="1:5">
      <c r="A943" s="494"/>
      <c r="B943" s="494"/>
      <c r="C943" s="494"/>
      <c r="D943" s="495"/>
      <c r="E943" s="496"/>
    </row>
    <row r="944" spans="1:5">
      <c r="A944" s="494"/>
      <c r="B944" s="494"/>
      <c r="C944" s="494"/>
      <c r="D944" s="495"/>
      <c r="E944" s="496"/>
    </row>
    <row r="945" spans="1:5">
      <c r="A945" s="494"/>
      <c r="B945" s="494"/>
      <c r="C945" s="494"/>
      <c r="D945" s="495"/>
      <c r="E945" s="496"/>
    </row>
    <row r="946" spans="1:5">
      <c r="A946" s="494"/>
      <c r="B946" s="494"/>
      <c r="C946" s="494"/>
      <c r="D946" s="495"/>
      <c r="E946" s="496"/>
    </row>
    <row r="947" spans="1:5">
      <c r="A947" s="494"/>
      <c r="B947" s="494"/>
      <c r="C947" s="494"/>
      <c r="D947" s="495"/>
      <c r="E947" s="496"/>
    </row>
    <row r="948" spans="1:5">
      <c r="A948" s="497"/>
      <c r="B948" s="497"/>
      <c r="C948" s="497"/>
      <c r="D948" s="498"/>
      <c r="E948" s="499"/>
    </row>
    <row r="949" spans="1:5">
      <c r="A949" s="497"/>
      <c r="B949" s="497"/>
      <c r="C949" s="497"/>
      <c r="D949" s="498"/>
      <c r="E949" s="499"/>
    </row>
    <row r="950" spans="1:5">
      <c r="A950" s="494"/>
      <c r="B950" s="494"/>
      <c r="C950" s="494"/>
      <c r="D950" s="495"/>
      <c r="E950" s="496"/>
    </row>
    <row r="951" spans="1:5">
      <c r="A951" s="494"/>
      <c r="B951" s="494"/>
      <c r="C951" s="494"/>
      <c r="D951" s="495"/>
      <c r="E951" s="496"/>
    </row>
    <row r="952" spans="1:5">
      <c r="A952" s="494"/>
      <c r="B952" s="494"/>
      <c r="C952" s="494"/>
      <c r="D952" s="495"/>
      <c r="E952" s="496"/>
    </row>
    <row r="953" spans="1:5">
      <c r="A953" s="494"/>
      <c r="B953" s="494"/>
      <c r="C953" s="494"/>
      <c r="D953" s="495"/>
      <c r="E953" s="496"/>
    </row>
    <row r="954" spans="1:5">
      <c r="A954" s="494"/>
      <c r="B954" s="494"/>
      <c r="C954" s="494"/>
      <c r="D954" s="495"/>
      <c r="E954" s="496"/>
    </row>
    <row r="955" spans="1:5">
      <c r="A955" s="494"/>
      <c r="B955" s="494"/>
      <c r="C955" s="494"/>
      <c r="D955" s="495"/>
      <c r="E955" s="496"/>
    </row>
    <row r="956" spans="1:5">
      <c r="A956" s="494"/>
      <c r="B956" s="494"/>
      <c r="C956" s="494"/>
      <c r="D956" s="495"/>
      <c r="E956" s="496"/>
    </row>
    <row r="957" spans="1:5">
      <c r="A957" s="494"/>
      <c r="B957" s="494"/>
      <c r="C957" s="494"/>
      <c r="D957" s="495"/>
      <c r="E957" s="496"/>
    </row>
    <row r="958" spans="1:5">
      <c r="A958" s="494"/>
      <c r="B958" s="494"/>
      <c r="C958" s="494"/>
      <c r="D958" s="495"/>
      <c r="E958" s="496"/>
    </row>
    <row r="959" spans="1:5">
      <c r="A959" s="494"/>
      <c r="B959" s="494"/>
      <c r="C959" s="494"/>
      <c r="D959" s="495"/>
      <c r="E959" s="496"/>
    </row>
    <row r="960" spans="1:5">
      <c r="A960" s="494"/>
      <c r="B960" s="494"/>
      <c r="C960" s="494"/>
      <c r="D960" s="495"/>
      <c r="E960" s="496"/>
    </row>
    <row r="961" spans="1:5">
      <c r="A961" s="497"/>
      <c r="B961" s="497"/>
      <c r="C961" s="497"/>
      <c r="D961" s="498"/>
      <c r="E961" s="499"/>
    </row>
    <row r="962" spans="1:5">
      <c r="A962" s="497"/>
      <c r="B962" s="497"/>
      <c r="C962" s="497"/>
      <c r="D962" s="498"/>
      <c r="E962" s="499"/>
    </row>
    <row r="963" spans="1:5">
      <c r="A963" s="497"/>
      <c r="B963" s="497"/>
      <c r="C963" s="497"/>
      <c r="D963" s="498"/>
      <c r="E963" s="499"/>
    </row>
    <row r="964" spans="1:5">
      <c r="A964" s="497"/>
      <c r="B964" s="497"/>
      <c r="C964" s="497"/>
      <c r="D964" s="498"/>
      <c r="E964" s="499"/>
    </row>
    <row r="965" spans="1:5">
      <c r="A965" s="494"/>
      <c r="B965" s="494"/>
      <c r="C965" s="494"/>
      <c r="D965" s="495"/>
      <c r="E965" s="496"/>
    </row>
    <row r="966" spans="1:5">
      <c r="A966" s="494"/>
      <c r="B966" s="494"/>
      <c r="C966" s="494"/>
      <c r="D966" s="495"/>
      <c r="E966" s="496"/>
    </row>
    <row r="967" spans="1:5">
      <c r="A967" s="494"/>
      <c r="B967" s="494"/>
      <c r="C967" s="494"/>
      <c r="D967" s="495"/>
      <c r="E967" s="496"/>
    </row>
    <row r="968" spans="1:5">
      <c r="A968" s="497"/>
      <c r="B968" s="497"/>
      <c r="C968" s="497"/>
      <c r="D968" s="498"/>
      <c r="E968" s="499"/>
    </row>
    <row r="969" spans="1:5">
      <c r="A969" s="497"/>
      <c r="B969" s="497"/>
      <c r="C969" s="497"/>
      <c r="D969" s="498"/>
      <c r="E969" s="499"/>
    </row>
    <row r="970" spans="1:5">
      <c r="A970" s="494"/>
      <c r="B970" s="494"/>
      <c r="C970" s="494"/>
      <c r="D970" s="495"/>
      <c r="E970" s="496"/>
    </row>
    <row r="971" spans="1:5">
      <c r="A971" s="494"/>
      <c r="B971" s="494"/>
      <c r="C971" s="494"/>
      <c r="D971" s="495"/>
      <c r="E971" s="496"/>
    </row>
    <row r="972" spans="1:5">
      <c r="A972" s="494"/>
      <c r="B972" s="494"/>
      <c r="C972" s="494"/>
      <c r="D972" s="495"/>
      <c r="E972" s="496"/>
    </row>
    <row r="973" spans="1:5">
      <c r="A973" s="494"/>
      <c r="B973" s="494"/>
      <c r="C973" s="494"/>
      <c r="D973" s="495"/>
      <c r="E973" s="496"/>
    </row>
    <row r="974" spans="1:5">
      <c r="A974" s="494"/>
      <c r="B974" s="494"/>
      <c r="C974" s="494"/>
      <c r="D974" s="495"/>
      <c r="E974" s="496"/>
    </row>
    <row r="975" spans="1:5">
      <c r="A975" s="494"/>
      <c r="B975" s="494"/>
      <c r="C975" s="494"/>
      <c r="D975" s="495"/>
      <c r="E975" s="496"/>
    </row>
    <row r="976" spans="1:5">
      <c r="A976" s="494"/>
      <c r="B976" s="494"/>
      <c r="C976" s="494"/>
      <c r="D976" s="495"/>
      <c r="E976" s="496"/>
    </row>
    <row r="977" spans="1:5">
      <c r="A977" s="494"/>
      <c r="B977" s="494"/>
      <c r="C977" s="494"/>
      <c r="D977" s="495"/>
      <c r="E977" s="496"/>
    </row>
    <row r="978" spans="1:5">
      <c r="A978" s="494"/>
      <c r="B978" s="494"/>
      <c r="C978" s="494"/>
      <c r="D978" s="495"/>
      <c r="E978" s="496"/>
    </row>
    <row r="979" spans="1:5">
      <c r="A979" s="497"/>
      <c r="B979" s="497"/>
      <c r="C979" s="497"/>
      <c r="D979" s="498"/>
      <c r="E979" s="499"/>
    </row>
    <row r="980" spans="1:5">
      <c r="A980" s="497"/>
      <c r="B980" s="497"/>
      <c r="C980" s="497"/>
      <c r="D980" s="498"/>
      <c r="E980" s="499"/>
    </row>
    <row r="981" spans="1:5">
      <c r="A981" s="497"/>
      <c r="B981" s="497"/>
      <c r="C981" s="497"/>
      <c r="D981" s="498"/>
      <c r="E981" s="499"/>
    </row>
    <row r="982" spans="1:5">
      <c r="A982" s="497"/>
      <c r="B982" s="497"/>
      <c r="C982" s="497"/>
      <c r="D982" s="498"/>
      <c r="E982" s="499"/>
    </row>
    <row r="983" spans="1:5">
      <c r="A983" s="494"/>
      <c r="B983" s="494"/>
      <c r="C983" s="494"/>
      <c r="D983" s="495"/>
      <c r="E983" s="496"/>
    </row>
    <row r="984" spans="1:5">
      <c r="A984" s="497"/>
      <c r="B984" s="497"/>
      <c r="C984" s="497"/>
      <c r="D984" s="498"/>
      <c r="E984" s="499"/>
    </row>
    <row r="985" spans="1:5">
      <c r="A985" s="497"/>
      <c r="B985" s="497"/>
      <c r="C985" s="497"/>
      <c r="D985" s="498"/>
      <c r="E985" s="499"/>
    </row>
    <row r="986" spans="1:5">
      <c r="A986" s="494"/>
      <c r="B986" s="494"/>
      <c r="C986" s="494"/>
      <c r="D986" s="495"/>
      <c r="E986" s="496"/>
    </row>
    <row r="987" spans="1:5">
      <c r="A987" s="494"/>
      <c r="B987" s="494"/>
      <c r="C987" s="494"/>
      <c r="D987" s="495"/>
      <c r="E987" s="496"/>
    </row>
    <row r="988" spans="1:5">
      <c r="A988" s="494"/>
      <c r="B988" s="494"/>
      <c r="C988" s="494"/>
      <c r="D988" s="495"/>
      <c r="E988" s="496"/>
    </row>
    <row r="989" spans="1:5">
      <c r="A989" s="494"/>
      <c r="B989" s="494"/>
      <c r="C989" s="494"/>
      <c r="D989" s="495"/>
      <c r="E989" s="496"/>
    </row>
    <row r="990" spans="1:5">
      <c r="A990" s="494"/>
      <c r="B990" s="494"/>
      <c r="C990" s="494"/>
      <c r="D990" s="495"/>
      <c r="E990" s="496"/>
    </row>
    <row r="991" spans="1:5">
      <c r="A991" s="494"/>
      <c r="B991" s="494"/>
      <c r="C991" s="494"/>
      <c r="D991" s="495"/>
      <c r="E991" s="496"/>
    </row>
    <row r="992" spans="1:5">
      <c r="A992" s="494"/>
      <c r="B992" s="494"/>
      <c r="C992" s="494"/>
      <c r="D992" s="495"/>
      <c r="E992" s="496"/>
    </row>
    <row r="993" spans="1:5">
      <c r="A993" s="497"/>
      <c r="B993" s="497"/>
      <c r="C993" s="497"/>
      <c r="D993" s="498"/>
      <c r="E993" s="499"/>
    </row>
    <row r="994" spans="1:5">
      <c r="A994" s="497"/>
      <c r="B994" s="497"/>
      <c r="C994" s="497"/>
      <c r="D994" s="498"/>
      <c r="E994" s="499"/>
    </row>
    <row r="995" spans="1:5">
      <c r="A995" s="494"/>
      <c r="B995" s="494"/>
      <c r="C995" s="494"/>
      <c r="D995" s="495"/>
      <c r="E995" s="496"/>
    </row>
    <row r="996" spans="1:5">
      <c r="A996" s="494"/>
      <c r="B996" s="494"/>
      <c r="C996" s="494"/>
      <c r="D996" s="495"/>
      <c r="E996" s="496"/>
    </row>
    <row r="997" spans="1:5">
      <c r="A997" s="494"/>
      <c r="B997" s="494"/>
      <c r="C997" s="494"/>
      <c r="D997" s="495"/>
      <c r="E997" s="496"/>
    </row>
    <row r="998" spans="1:5">
      <c r="A998" s="494"/>
      <c r="B998" s="494"/>
      <c r="C998" s="494"/>
      <c r="D998" s="495"/>
      <c r="E998" s="496"/>
    </row>
    <row r="999" spans="1:5">
      <c r="A999" s="494"/>
      <c r="B999" s="494"/>
      <c r="C999" s="494"/>
      <c r="D999" s="495"/>
      <c r="E999" s="496"/>
    </row>
    <row r="1000" spans="1:5">
      <c r="A1000" s="494"/>
      <c r="B1000" s="494"/>
      <c r="C1000" s="494"/>
      <c r="D1000" s="495"/>
      <c r="E1000" s="496"/>
    </row>
    <row r="1001" spans="1:5">
      <c r="A1001" s="494"/>
      <c r="B1001" s="494"/>
      <c r="C1001" s="494"/>
      <c r="D1001" s="495"/>
      <c r="E1001" s="496"/>
    </row>
    <row r="1002" spans="1:5">
      <c r="A1002" s="494"/>
      <c r="B1002" s="494"/>
      <c r="C1002" s="494"/>
      <c r="D1002" s="495"/>
      <c r="E1002" s="496"/>
    </row>
    <row r="1003" spans="1:5">
      <c r="A1003" s="494"/>
      <c r="B1003" s="494"/>
      <c r="C1003" s="494"/>
      <c r="D1003" s="495"/>
      <c r="E1003" s="496"/>
    </row>
    <row r="1004" spans="1:5">
      <c r="A1004" s="494"/>
      <c r="B1004" s="494"/>
      <c r="C1004" s="494"/>
      <c r="D1004" s="495"/>
      <c r="E1004" s="496"/>
    </row>
    <row r="1005" spans="1:5">
      <c r="A1005" s="494"/>
      <c r="B1005" s="494"/>
      <c r="C1005" s="494"/>
      <c r="D1005" s="495"/>
      <c r="E1005" s="496"/>
    </row>
    <row r="1006" spans="1:5">
      <c r="A1006" s="494"/>
      <c r="B1006" s="494"/>
      <c r="C1006" s="494"/>
      <c r="D1006" s="495"/>
      <c r="E1006" s="496"/>
    </row>
    <row r="1007" spans="1:5">
      <c r="A1007" s="497"/>
      <c r="B1007" s="497"/>
      <c r="C1007" s="497"/>
      <c r="D1007" s="498"/>
      <c r="E1007" s="499"/>
    </row>
    <row r="1008" spans="1:5">
      <c r="A1008" s="497"/>
      <c r="B1008" s="497"/>
      <c r="C1008" s="497"/>
      <c r="D1008" s="498"/>
      <c r="E1008" s="499"/>
    </row>
    <row r="1009" spans="1:5">
      <c r="A1009" s="494"/>
      <c r="B1009" s="494"/>
      <c r="C1009" s="494"/>
      <c r="D1009" s="495"/>
      <c r="E1009" s="496"/>
    </row>
    <row r="1010" spans="1:5">
      <c r="A1010" s="494"/>
      <c r="B1010" s="494"/>
      <c r="C1010" s="494"/>
      <c r="D1010" s="495"/>
      <c r="E1010" s="496"/>
    </row>
    <row r="1011" spans="1:5">
      <c r="A1011" s="494"/>
      <c r="B1011" s="494"/>
      <c r="C1011" s="494"/>
      <c r="D1011" s="495"/>
      <c r="E1011" s="496"/>
    </row>
    <row r="1012" spans="1:5">
      <c r="A1012" s="494"/>
      <c r="B1012" s="494"/>
      <c r="C1012" s="494"/>
      <c r="D1012" s="495"/>
      <c r="E1012" s="496"/>
    </row>
    <row r="1013" spans="1:5">
      <c r="A1013" s="494"/>
      <c r="B1013" s="494"/>
      <c r="C1013" s="494"/>
      <c r="D1013" s="495"/>
      <c r="E1013" s="496"/>
    </row>
    <row r="1014" spans="1:5">
      <c r="A1014" s="494"/>
      <c r="B1014" s="494"/>
      <c r="C1014" s="494"/>
      <c r="D1014" s="495"/>
      <c r="E1014" s="496"/>
    </row>
    <row r="1015" spans="1:5">
      <c r="A1015" s="494"/>
      <c r="B1015" s="494"/>
      <c r="C1015" s="494"/>
      <c r="D1015" s="495"/>
      <c r="E1015" s="496"/>
    </row>
    <row r="1016" spans="1:5">
      <c r="A1016" s="494"/>
      <c r="B1016" s="494"/>
      <c r="C1016" s="494"/>
      <c r="D1016" s="495"/>
      <c r="E1016" s="496"/>
    </row>
    <row r="1017" spans="1:5">
      <c r="A1017" s="494"/>
      <c r="B1017" s="494"/>
      <c r="C1017" s="494"/>
      <c r="D1017" s="495"/>
      <c r="E1017" s="496"/>
    </row>
    <row r="1018" spans="1:5">
      <c r="A1018" s="494"/>
      <c r="B1018" s="494"/>
      <c r="C1018" s="494"/>
      <c r="D1018" s="495"/>
      <c r="E1018" s="496"/>
    </row>
    <row r="1019" spans="1:5">
      <c r="A1019" s="494"/>
      <c r="B1019" s="494"/>
      <c r="C1019" s="494"/>
      <c r="D1019" s="495"/>
      <c r="E1019" s="496"/>
    </row>
    <row r="1020" spans="1:5">
      <c r="A1020" s="494"/>
      <c r="B1020" s="494"/>
      <c r="C1020" s="494"/>
      <c r="D1020" s="495"/>
      <c r="E1020" s="496"/>
    </row>
    <row r="1021" spans="1:5">
      <c r="A1021" s="494"/>
      <c r="B1021" s="494"/>
      <c r="C1021" s="494"/>
      <c r="D1021" s="495"/>
      <c r="E1021" s="496"/>
    </row>
    <row r="1022" spans="1:5">
      <c r="A1022" s="494"/>
      <c r="B1022" s="494"/>
      <c r="C1022" s="494"/>
      <c r="D1022" s="495"/>
      <c r="E1022" s="496"/>
    </row>
    <row r="1023" spans="1:5">
      <c r="A1023" s="494"/>
      <c r="B1023" s="494"/>
      <c r="C1023" s="494"/>
      <c r="D1023" s="495"/>
      <c r="E1023" s="496"/>
    </row>
    <row r="1024" spans="1:5">
      <c r="A1024" s="494"/>
      <c r="B1024" s="494"/>
      <c r="C1024" s="494"/>
      <c r="D1024" s="495"/>
      <c r="E1024" s="496"/>
    </row>
    <row r="1025" spans="1:5">
      <c r="A1025" s="494"/>
      <c r="B1025" s="494"/>
      <c r="C1025" s="494"/>
      <c r="D1025" s="495"/>
      <c r="E1025" s="496"/>
    </row>
    <row r="1026" spans="1:5">
      <c r="A1026" s="494"/>
      <c r="B1026" s="494"/>
      <c r="C1026" s="494"/>
      <c r="D1026" s="495"/>
      <c r="E1026" s="496"/>
    </row>
    <row r="1027" spans="1:5">
      <c r="A1027" s="494"/>
      <c r="B1027" s="494"/>
      <c r="C1027" s="494"/>
      <c r="D1027" s="495"/>
      <c r="E1027" s="496"/>
    </row>
    <row r="1028" spans="1:5">
      <c r="A1028" s="494"/>
      <c r="B1028" s="494"/>
      <c r="C1028" s="494"/>
      <c r="D1028" s="495"/>
      <c r="E1028" s="496"/>
    </row>
    <row r="1029" spans="1:5">
      <c r="A1029" s="497"/>
      <c r="B1029" s="497"/>
      <c r="C1029" s="497"/>
      <c r="D1029" s="498"/>
      <c r="E1029" s="499"/>
    </row>
    <row r="1030" spans="1:5">
      <c r="A1030" s="497"/>
      <c r="B1030" s="497"/>
      <c r="C1030" s="497"/>
      <c r="D1030" s="498"/>
      <c r="E1030" s="499"/>
    </row>
    <row r="1031" spans="1:5">
      <c r="A1031" s="494"/>
      <c r="B1031" s="494"/>
      <c r="C1031" s="494"/>
      <c r="D1031" s="495"/>
      <c r="E1031" s="496"/>
    </row>
    <row r="1032" spans="1:5">
      <c r="A1032" s="494"/>
      <c r="B1032" s="494"/>
      <c r="C1032" s="494"/>
      <c r="D1032" s="495"/>
      <c r="E1032" s="496"/>
    </row>
    <row r="1033" spans="1:5">
      <c r="A1033" s="494"/>
      <c r="B1033" s="494"/>
      <c r="C1033" s="494"/>
      <c r="D1033" s="495"/>
      <c r="E1033" s="496"/>
    </row>
    <row r="1034" spans="1:5">
      <c r="A1034" s="494"/>
      <c r="B1034" s="494"/>
      <c r="C1034" s="494"/>
      <c r="D1034" s="495"/>
      <c r="E1034" s="496"/>
    </row>
    <row r="1035" spans="1:5">
      <c r="A1035" s="494"/>
      <c r="B1035" s="494"/>
      <c r="C1035" s="494"/>
      <c r="D1035" s="495"/>
      <c r="E1035" s="496"/>
    </row>
    <row r="1036" spans="1:5">
      <c r="A1036" s="494"/>
      <c r="B1036" s="494"/>
      <c r="C1036" s="494"/>
      <c r="D1036" s="495"/>
      <c r="E1036" s="496"/>
    </row>
    <row r="1037" spans="1:5">
      <c r="A1037" s="497"/>
      <c r="B1037" s="497"/>
      <c r="C1037" s="497"/>
      <c r="D1037" s="498"/>
      <c r="E1037" s="499"/>
    </row>
    <row r="1038" spans="1:5">
      <c r="A1038" s="497"/>
      <c r="B1038" s="497"/>
      <c r="C1038" s="497"/>
      <c r="D1038" s="498"/>
      <c r="E1038" s="499"/>
    </row>
    <row r="1039" spans="1:5">
      <c r="A1039" s="497"/>
      <c r="B1039" s="497"/>
      <c r="C1039" s="497"/>
      <c r="D1039" s="498"/>
      <c r="E1039" s="499"/>
    </row>
    <row r="1040" spans="1:5">
      <c r="A1040" s="497"/>
      <c r="B1040" s="497"/>
      <c r="C1040" s="497"/>
      <c r="D1040" s="498"/>
      <c r="E1040" s="499"/>
    </row>
    <row r="1041" spans="1:5">
      <c r="A1041" s="494"/>
      <c r="B1041" s="494"/>
      <c r="C1041" s="494"/>
      <c r="D1041" s="495"/>
      <c r="E1041" s="496"/>
    </row>
    <row r="1042" spans="1:5">
      <c r="A1042" s="494"/>
      <c r="B1042" s="494"/>
      <c r="C1042" s="494"/>
      <c r="D1042" s="495"/>
      <c r="E1042" s="496"/>
    </row>
    <row r="1043" spans="1:5">
      <c r="A1043" s="494"/>
      <c r="B1043" s="494"/>
      <c r="C1043" s="494"/>
      <c r="D1043" s="495"/>
      <c r="E1043" s="496"/>
    </row>
    <row r="1044" spans="1:5">
      <c r="A1044" s="494"/>
      <c r="B1044" s="494"/>
      <c r="C1044" s="494"/>
      <c r="D1044" s="495"/>
      <c r="E1044" s="496"/>
    </row>
    <row r="1045" spans="1:5">
      <c r="A1045" s="494"/>
      <c r="B1045" s="494"/>
      <c r="C1045" s="494"/>
      <c r="D1045" s="495"/>
      <c r="E1045" s="496"/>
    </row>
    <row r="1046" spans="1:5">
      <c r="A1046" s="494"/>
      <c r="B1046" s="494"/>
      <c r="C1046" s="494"/>
      <c r="D1046" s="495"/>
      <c r="E1046" s="496"/>
    </row>
    <row r="1047" spans="1:5">
      <c r="A1047" s="494"/>
      <c r="B1047" s="494"/>
      <c r="C1047" s="494"/>
      <c r="D1047" s="495"/>
      <c r="E1047" s="496"/>
    </row>
    <row r="1048" spans="1:5">
      <c r="A1048" s="494"/>
      <c r="B1048" s="494"/>
      <c r="C1048" s="494"/>
      <c r="D1048" s="495"/>
      <c r="E1048" s="496"/>
    </row>
    <row r="1049" spans="1:5">
      <c r="A1049" s="497"/>
      <c r="B1049" s="497"/>
      <c r="C1049" s="497"/>
      <c r="D1049" s="498"/>
      <c r="E1049" s="499"/>
    </row>
    <row r="1050" spans="1:5">
      <c r="A1050" s="497"/>
      <c r="B1050" s="497"/>
      <c r="C1050" s="497"/>
      <c r="D1050" s="498"/>
      <c r="E1050" s="499"/>
    </row>
    <row r="1051" spans="1:5">
      <c r="A1051" s="497"/>
      <c r="B1051" s="497"/>
      <c r="C1051" s="497"/>
      <c r="D1051" s="498"/>
      <c r="E1051" s="499"/>
    </row>
    <row r="1052" spans="1:5">
      <c r="A1052" s="497"/>
      <c r="B1052" s="497"/>
      <c r="C1052" s="497"/>
      <c r="D1052" s="498"/>
      <c r="E1052" s="499"/>
    </row>
    <row r="1053" spans="1:5">
      <c r="A1053" s="494"/>
      <c r="B1053" s="494"/>
      <c r="C1053" s="494"/>
      <c r="D1053" s="495"/>
      <c r="E1053" s="496"/>
    </row>
    <row r="1054" spans="1:5">
      <c r="A1054" s="494"/>
      <c r="B1054" s="494"/>
      <c r="C1054" s="494"/>
      <c r="D1054" s="495"/>
      <c r="E1054" s="496"/>
    </row>
    <row r="1055" spans="1:5">
      <c r="A1055" s="494"/>
      <c r="B1055" s="494"/>
      <c r="C1055" s="494"/>
      <c r="D1055" s="495"/>
      <c r="E1055" s="496"/>
    </row>
    <row r="1056" spans="1:5">
      <c r="A1056" s="497"/>
      <c r="B1056" s="497"/>
      <c r="C1056" s="497"/>
      <c r="D1056" s="498"/>
      <c r="E1056" s="499"/>
    </row>
    <row r="1057" spans="1:5">
      <c r="A1057" s="497"/>
      <c r="B1057" s="497"/>
      <c r="C1057" s="497"/>
      <c r="D1057" s="498"/>
      <c r="E1057" s="499"/>
    </row>
    <row r="1058" spans="1:5">
      <c r="A1058" s="494"/>
      <c r="B1058" s="494"/>
      <c r="C1058" s="494"/>
      <c r="D1058" s="495"/>
      <c r="E1058" s="496"/>
    </row>
    <row r="1059" spans="1:5">
      <c r="A1059" s="497"/>
      <c r="B1059" s="497"/>
      <c r="C1059" s="497"/>
      <c r="D1059" s="498"/>
      <c r="E1059" s="499"/>
    </row>
    <row r="1060" spans="1:5">
      <c r="A1060" s="497"/>
      <c r="B1060" s="497"/>
      <c r="C1060" s="497"/>
      <c r="D1060" s="498"/>
      <c r="E1060" s="499"/>
    </row>
    <row r="1061" spans="1:5">
      <c r="A1061" s="497"/>
      <c r="B1061" s="497"/>
      <c r="C1061" s="497"/>
      <c r="D1061" s="498"/>
      <c r="E1061" s="499"/>
    </row>
    <row r="1062" spans="1:5">
      <c r="A1062" s="497"/>
      <c r="B1062" s="497"/>
      <c r="C1062" s="497"/>
      <c r="D1062" s="498"/>
      <c r="E1062" s="499"/>
    </row>
    <row r="1063" spans="1:5">
      <c r="A1063" s="497"/>
      <c r="B1063" s="497"/>
      <c r="C1063" s="497"/>
      <c r="D1063" s="498"/>
      <c r="E1063" s="499"/>
    </row>
    <row r="1064" spans="1:5">
      <c r="A1064" s="497"/>
      <c r="B1064" s="497"/>
      <c r="C1064" s="497"/>
      <c r="D1064" s="498"/>
      <c r="E1064" s="499"/>
    </row>
    <row r="1065" spans="1:5">
      <c r="A1065" s="497"/>
      <c r="B1065" s="497"/>
      <c r="C1065" s="497"/>
      <c r="D1065" s="498"/>
      <c r="E1065" s="499"/>
    </row>
    <row r="1066" spans="1:5">
      <c r="A1066" s="497"/>
      <c r="B1066" s="497"/>
      <c r="C1066" s="497"/>
      <c r="D1066" s="498"/>
      <c r="E1066" s="499"/>
    </row>
    <row r="1067" spans="1:5">
      <c r="A1067" s="494"/>
      <c r="B1067" s="494"/>
      <c r="C1067" s="494"/>
      <c r="D1067" s="495"/>
      <c r="E1067" s="496"/>
    </row>
    <row r="1068" spans="1:5">
      <c r="A1068" s="497"/>
      <c r="B1068" s="497"/>
      <c r="C1068" s="497"/>
      <c r="D1068" s="498"/>
      <c r="E1068" s="499"/>
    </row>
    <row r="1069" spans="1:5">
      <c r="A1069" s="497"/>
      <c r="B1069" s="497"/>
      <c r="C1069" s="497"/>
      <c r="D1069" s="498"/>
      <c r="E1069" s="499"/>
    </row>
    <row r="1070" spans="1:5">
      <c r="A1070" s="497"/>
      <c r="B1070" s="497"/>
      <c r="C1070" s="497"/>
      <c r="D1070" s="498"/>
      <c r="E1070" s="499"/>
    </row>
    <row r="1071" spans="1:5">
      <c r="A1071" s="497"/>
      <c r="B1071" s="497"/>
      <c r="C1071" s="497"/>
      <c r="D1071" s="498"/>
      <c r="E1071" s="499"/>
    </row>
    <row r="1072" spans="1:5">
      <c r="A1072" s="494"/>
      <c r="B1072" s="494"/>
      <c r="C1072" s="494"/>
      <c r="D1072" s="495"/>
      <c r="E1072" s="496"/>
    </row>
    <row r="1073" spans="1:5">
      <c r="A1073" s="494"/>
      <c r="B1073" s="494"/>
      <c r="C1073" s="494"/>
      <c r="D1073" s="495"/>
      <c r="E1073" s="496"/>
    </row>
    <row r="1074" spans="1:5">
      <c r="A1074" s="494"/>
      <c r="B1074" s="494"/>
      <c r="C1074" s="494"/>
      <c r="D1074" s="495"/>
      <c r="E1074" s="496"/>
    </row>
    <row r="1075" spans="1:5">
      <c r="A1075" s="497"/>
      <c r="B1075" s="497"/>
      <c r="C1075" s="497"/>
      <c r="D1075" s="498"/>
      <c r="E1075" s="499"/>
    </row>
    <row r="1076" spans="1:5">
      <c r="A1076" s="497"/>
      <c r="B1076" s="497"/>
      <c r="C1076" s="497"/>
      <c r="D1076" s="498"/>
      <c r="E1076" s="499"/>
    </row>
    <row r="1077" spans="1:5">
      <c r="A1077" s="494"/>
      <c r="B1077" s="494"/>
      <c r="C1077" s="494"/>
      <c r="D1077" s="495"/>
      <c r="E1077" s="496"/>
    </row>
    <row r="1078" spans="1:5">
      <c r="A1078" s="497"/>
      <c r="B1078" s="497"/>
      <c r="C1078" s="497"/>
      <c r="D1078" s="498"/>
      <c r="E1078" s="499"/>
    </row>
    <row r="1079" spans="1:5">
      <c r="A1079" s="497"/>
      <c r="B1079" s="497"/>
      <c r="C1079" s="497"/>
      <c r="D1079" s="498"/>
      <c r="E1079" s="499"/>
    </row>
    <row r="1080" spans="1:5">
      <c r="A1080" s="494"/>
      <c r="B1080" s="494"/>
      <c r="C1080" s="494"/>
      <c r="D1080" s="495"/>
      <c r="E1080" s="496"/>
    </row>
    <row r="1081" spans="1:5">
      <c r="A1081" s="494"/>
      <c r="B1081" s="494"/>
      <c r="C1081" s="494"/>
      <c r="D1081" s="495"/>
      <c r="E1081" s="496"/>
    </row>
    <row r="1082" spans="1:5">
      <c r="A1082" s="494"/>
      <c r="B1082" s="494"/>
      <c r="C1082" s="494"/>
      <c r="D1082" s="495"/>
      <c r="E1082" s="496"/>
    </row>
    <row r="1083" spans="1:5">
      <c r="A1083" s="494"/>
      <c r="B1083" s="494"/>
      <c r="C1083" s="494"/>
      <c r="D1083" s="495"/>
      <c r="E1083" s="496"/>
    </row>
    <row r="1084" spans="1:5">
      <c r="A1084" s="494"/>
      <c r="B1084" s="494"/>
      <c r="C1084" s="494"/>
      <c r="D1084" s="495"/>
      <c r="E1084" s="496"/>
    </row>
    <row r="1085" spans="1:5">
      <c r="A1085" s="494"/>
      <c r="B1085" s="494"/>
      <c r="C1085" s="494"/>
      <c r="D1085" s="495"/>
      <c r="E1085" s="496"/>
    </row>
    <row r="1086" spans="1:5">
      <c r="A1086" s="494"/>
      <c r="B1086" s="494"/>
      <c r="C1086" s="494"/>
      <c r="D1086" s="495"/>
      <c r="E1086" s="496"/>
    </row>
    <row r="1087" spans="1:5">
      <c r="A1087" s="494"/>
      <c r="B1087" s="494"/>
      <c r="C1087" s="494"/>
      <c r="D1087" s="495"/>
      <c r="E1087" s="496"/>
    </row>
    <row r="1088" spans="1:5">
      <c r="A1088" s="497"/>
      <c r="B1088" s="497"/>
      <c r="C1088" s="497"/>
      <c r="D1088" s="498"/>
      <c r="E1088" s="499"/>
    </row>
    <row r="1089" spans="1:5">
      <c r="A1089" s="497"/>
      <c r="B1089" s="497"/>
      <c r="C1089" s="497"/>
      <c r="D1089" s="498"/>
      <c r="E1089" s="499"/>
    </row>
    <row r="1090" spans="1:5">
      <c r="A1090" s="494"/>
      <c r="B1090" s="494"/>
      <c r="C1090" s="494"/>
      <c r="D1090" s="495"/>
      <c r="E1090" s="496"/>
    </row>
    <row r="1091" spans="1:5">
      <c r="A1091" s="494"/>
      <c r="B1091" s="494"/>
      <c r="C1091" s="494"/>
      <c r="D1091" s="495"/>
      <c r="E1091" s="496"/>
    </row>
    <row r="1092" spans="1:5">
      <c r="A1092" s="494"/>
      <c r="B1092" s="494"/>
      <c r="C1092" s="494"/>
      <c r="D1092" s="495"/>
      <c r="E1092" s="496"/>
    </row>
    <row r="1093" spans="1:5">
      <c r="A1093" s="494"/>
      <c r="B1093" s="494"/>
      <c r="C1093" s="494"/>
      <c r="D1093" s="495"/>
      <c r="E1093" s="496"/>
    </row>
    <row r="1094" spans="1:5">
      <c r="A1094" s="494"/>
      <c r="B1094" s="494"/>
      <c r="C1094" s="494"/>
      <c r="D1094" s="495"/>
      <c r="E1094" s="496"/>
    </row>
    <row r="1095" spans="1:5">
      <c r="A1095" s="494"/>
      <c r="B1095" s="494"/>
      <c r="C1095" s="494"/>
      <c r="D1095" s="495"/>
      <c r="E1095" s="496"/>
    </row>
    <row r="1096" spans="1:5">
      <c r="A1096" s="494"/>
      <c r="B1096" s="494"/>
      <c r="C1096" s="494"/>
      <c r="D1096" s="495"/>
      <c r="E1096" s="496"/>
    </row>
    <row r="1097" spans="1:5">
      <c r="A1097" s="494"/>
      <c r="B1097" s="494"/>
      <c r="C1097" s="494"/>
      <c r="D1097" s="495"/>
      <c r="E1097" s="496"/>
    </row>
    <row r="1098" spans="1:5">
      <c r="A1098" s="494"/>
      <c r="B1098" s="494"/>
      <c r="C1098" s="494"/>
      <c r="D1098" s="495"/>
      <c r="E1098" s="496"/>
    </row>
    <row r="1099" spans="1:5">
      <c r="A1099" s="494"/>
      <c r="B1099" s="494"/>
      <c r="C1099" s="494"/>
      <c r="D1099" s="495"/>
      <c r="E1099" s="496"/>
    </row>
    <row r="1100" spans="1:5">
      <c r="A1100" s="497"/>
      <c r="B1100" s="497"/>
      <c r="C1100" s="497"/>
      <c r="D1100" s="498"/>
      <c r="E1100" s="499"/>
    </row>
    <row r="1101" spans="1:5">
      <c r="A1101" s="497"/>
      <c r="B1101" s="497"/>
      <c r="C1101" s="497"/>
      <c r="D1101" s="498"/>
      <c r="E1101" s="499"/>
    </row>
    <row r="1102" spans="1:5">
      <c r="A1102" s="494"/>
      <c r="B1102" s="494"/>
      <c r="C1102" s="494"/>
      <c r="D1102" s="495"/>
      <c r="E1102" s="496"/>
    </row>
    <row r="1103" spans="1:5">
      <c r="A1103" s="494"/>
      <c r="B1103" s="494"/>
      <c r="C1103" s="494"/>
      <c r="D1103" s="495"/>
      <c r="E1103" s="496"/>
    </row>
    <row r="1104" spans="1:5">
      <c r="A1104" s="494"/>
      <c r="B1104" s="494"/>
      <c r="C1104" s="494"/>
      <c r="D1104" s="495"/>
      <c r="E1104" s="496"/>
    </row>
    <row r="1105" spans="1:5">
      <c r="A1105" s="494"/>
      <c r="B1105" s="494"/>
      <c r="C1105" s="494"/>
      <c r="D1105" s="495"/>
      <c r="E1105" s="496"/>
    </row>
    <row r="1106" spans="1:5">
      <c r="A1106" s="494"/>
      <c r="B1106" s="494"/>
      <c r="C1106" s="494"/>
      <c r="D1106" s="495"/>
      <c r="E1106" s="496"/>
    </row>
    <row r="1107" spans="1:5">
      <c r="A1107" s="497"/>
      <c r="B1107" s="497"/>
      <c r="C1107" s="497"/>
      <c r="D1107" s="498"/>
      <c r="E1107" s="499"/>
    </row>
    <row r="1108" spans="1:5">
      <c r="A1108" s="497"/>
      <c r="B1108" s="497"/>
      <c r="C1108" s="497"/>
      <c r="D1108" s="498"/>
      <c r="E1108" s="499"/>
    </row>
    <row r="1109" spans="1:5">
      <c r="A1109" s="494"/>
      <c r="B1109" s="494"/>
      <c r="C1109" s="494"/>
      <c r="D1109" s="495"/>
      <c r="E1109" s="496"/>
    </row>
    <row r="1110" spans="1:5">
      <c r="A1110" s="494"/>
      <c r="B1110" s="494"/>
      <c r="C1110" s="494"/>
      <c r="D1110" s="495"/>
      <c r="E1110" s="496"/>
    </row>
    <row r="1111" spans="1:5">
      <c r="A1111" s="497"/>
      <c r="B1111" s="497"/>
      <c r="C1111" s="497"/>
      <c r="D1111" s="498"/>
      <c r="E1111" s="499"/>
    </row>
    <row r="1112" spans="1:5">
      <c r="A1112" s="497"/>
      <c r="B1112" s="497"/>
      <c r="C1112" s="497"/>
      <c r="D1112" s="498"/>
      <c r="E1112" s="499"/>
    </row>
    <row r="1113" spans="1:5">
      <c r="A1113" s="494"/>
      <c r="B1113" s="494"/>
      <c r="C1113" s="494"/>
      <c r="D1113" s="495"/>
      <c r="E1113" s="496"/>
    </row>
    <row r="1114" spans="1:5">
      <c r="A1114" s="494"/>
      <c r="B1114" s="494"/>
      <c r="C1114" s="494"/>
      <c r="D1114" s="495"/>
      <c r="E1114" s="496"/>
    </row>
    <row r="1115" spans="1:5">
      <c r="A1115" s="494"/>
      <c r="B1115" s="494"/>
      <c r="C1115" s="494"/>
      <c r="D1115" s="495"/>
      <c r="E1115" s="496"/>
    </row>
    <row r="1116" spans="1:5">
      <c r="A1116" s="494"/>
      <c r="B1116" s="494"/>
      <c r="C1116" s="494"/>
      <c r="D1116" s="495"/>
      <c r="E1116" s="496"/>
    </row>
    <row r="1117" spans="1:5">
      <c r="A1117" s="494"/>
      <c r="B1117" s="494"/>
      <c r="C1117" s="494"/>
      <c r="D1117" s="495"/>
      <c r="E1117" s="496"/>
    </row>
    <row r="1118" spans="1:5">
      <c r="A1118" s="494"/>
      <c r="B1118" s="494"/>
      <c r="C1118" s="494"/>
      <c r="D1118" s="495"/>
      <c r="E1118" s="496"/>
    </row>
    <row r="1119" spans="1:5">
      <c r="A1119" s="497"/>
      <c r="B1119" s="497"/>
      <c r="C1119" s="497"/>
      <c r="D1119" s="498"/>
      <c r="E1119" s="499"/>
    </row>
    <row r="1120" spans="1:5">
      <c r="A1120" s="497"/>
      <c r="B1120" s="497"/>
      <c r="C1120" s="497"/>
      <c r="D1120" s="498"/>
      <c r="E1120" s="499"/>
    </row>
    <row r="1121" spans="1:5">
      <c r="A1121" s="494"/>
      <c r="B1121" s="494"/>
      <c r="C1121" s="494"/>
      <c r="D1121" s="495"/>
      <c r="E1121" s="496"/>
    </row>
    <row r="1122" spans="1:5">
      <c r="A1122" s="497"/>
      <c r="B1122" s="497"/>
      <c r="C1122" s="497"/>
      <c r="D1122" s="498"/>
      <c r="E1122" s="499"/>
    </row>
    <row r="1123" spans="1:5">
      <c r="A1123" s="497"/>
      <c r="B1123" s="497"/>
      <c r="C1123" s="497"/>
      <c r="D1123" s="498"/>
      <c r="E1123" s="499"/>
    </row>
    <row r="1124" spans="1:5">
      <c r="A1124" s="494"/>
      <c r="B1124" s="494"/>
      <c r="C1124" s="494"/>
      <c r="D1124" s="495"/>
      <c r="E1124" s="496"/>
    </row>
    <row r="1125" spans="1:5">
      <c r="A1125" s="494"/>
      <c r="B1125" s="494"/>
      <c r="C1125" s="494"/>
      <c r="D1125" s="495"/>
      <c r="E1125" s="496"/>
    </row>
    <row r="1126" spans="1:5">
      <c r="A1126" s="494"/>
      <c r="B1126" s="494"/>
      <c r="C1126" s="494"/>
      <c r="D1126" s="495"/>
      <c r="E1126" s="496"/>
    </row>
    <row r="1127" spans="1:5">
      <c r="A1127" s="494"/>
      <c r="B1127" s="494"/>
      <c r="C1127" s="494"/>
      <c r="D1127" s="495"/>
      <c r="E1127" s="496"/>
    </row>
    <row r="1128" spans="1:5">
      <c r="A1128" s="494"/>
      <c r="B1128" s="494"/>
      <c r="C1128" s="494"/>
      <c r="D1128" s="495"/>
      <c r="E1128" s="496"/>
    </row>
    <row r="1129" spans="1:5">
      <c r="A1129" s="494"/>
      <c r="B1129" s="494"/>
      <c r="C1129" s="494"/>
      <c r="D1129" s="495"/>
      <c r="E1129" s="496"/>
    </row>
    <row r="1130" spans="1:5">
      <c r="A1130" s="497"/>
      <c r="B1130" s="497"/>
      <c r="C1130" s="497"/>
      <c r="D1130" s="498"/>
      <c r="E1130" s="499"/>
    </row>
    <row r="1131" spans="1:5">
      <c r="A1131" s="497"/>
      <c r="B1131" s="497"/>
      <c r="C1131" s="497"/>
      <c r="D1131" s="498"/>
      <c r="E1131" s="499"/>
    </row>
    <row r="1132" spans="1:5">
      <c r="A1132" s="494"/>
      <c r="B1132" s="494"/>
      <c r="C1132" s="494"/>
      <c r="D1132" s="495"/>
      <c r="E1132" s="496"/>
    </row>
    <row r="1133" spans="1:5">
      <c r="A1133" s="494"/>
      <c r="B1133" s="494"/>
      <c r="C1133" s="494"/>
      <c r="D1133" s="495"/>
      <c r="E1133" s="496"/>
    </row>
    <row r="1134" spans="1:5">
      <c r="A1134" s="494"/>
      <c r="B1134" s="494"/>
      <c r="C1134" s="494"/>
      <c r="D1134" s="495"/>
      <c r="E1134" s="496"/>
    </row>
    <row r="1135" spans="1:5">
      <c r="A1135" s="494"/>
      <c r="B1135" s="494"/>
      <c r="C1135" s="494"/>
      <c r="D1135" s="495"/>
      <c r="E1135" s="496"/>
    </row>
    <row r="1136" spans="1:5">
      <c r="A1136" s="494"/>
      <c r="B1136" s="494"/>
      <c r="C1136" s="494"/>
      <c r="D1136" s="495"/>
      <c r="E1136" s="496"/>
    </row>
    <row r="1137" spans="1:5">
      <c r="A1137" s="494"/>
      <c r="B1137" s="494"/>
      <c r="C1137" s="494"/>
      <c r="D1137" s="495"/>
      <c r="E1137" s="496"/>
    </row>
    <row r="1138" spans="1:5">
      <c r="A1138" s="494"/>
      <c r="B1138" s="494"/>
      <c r="C1138" s="494"/>
      <c r="D1138" s="495"/>
      <c r="E1138" s="496"/>
    </row>
    <row r="1139" spans="1:5">
      <c r="A1139" s="497"/>
      <c r="B1139" s="497"/>
      <c r="C1139" s="497"/>
      <c r="D1139" s="498"/>
      <c r="E1139" s="499"/>
    </row>
    <row r="1140" spans="1:5">
      <c r="A1140" s="497"/>
      <c r="B1140" s="497"/>
      <c r="C1140" s="497"/>
      <c r="D1140" s="498"/>
      <c r="E1140" s="499"/>
    </row>
    <row r="1141" spans="1:5">
      <c r="A1141" s="494"/>
      <c r="B1141" s="494"/>
      <c r="C1141" s="494"/>
      <c r="D1141" s="495"/>
      <c r="E1141" s="496"/>
    </row>
    <row r="1142" spans="1:5">
      <c r="A1142" s="494"/>
      <c r="B1142" s="494"/>
      <c r="C1142" s="494"/>
      <c r="D1142" s="495"/>
      <c r="E1142" s="496"/>
    </row>
    <row r="1143" spans="1:5">
      <c r="A1143" s="494"/>
      <c r="B1143" s="494"/>
      <c r="C1143" s="494"/>
      <c r="D1143" s="495"/>
      <c r="E1143" s="496"/>
    </row>
    <row r="1144" spans="1:5">
      <c r="A1144" s="494"/>
      <c r="B1144" s="494"/>
      <c r="C1144" s="494"/>
      <c r="D1144" s="495"/>
      <c r="E1144" s="496"/>
    </row>
    <row r="1145" spans="1:5">
      <c r="A1145" s="494"/>
      <c r="B1145" s="494"/>
      <c r="C1145" s="494"/>
      <c r="D1145" s="495"/>
      <c r="E1145" s="496"/>
    </row>
    <row r="1146" spans="1:5">
      <c r="A1146" s="494"/>
      <c r="B1146" s="494"/>
      <c r="C1146" s="494"/>
      <c r="D1146" s="495"/>
      <c r="E1146" s="496"/>
    </row>
    <row r="1147" spans="1:5">
      <c r="A1147" s="497"/>
      <c r="B1147" s="497"/>
      <c r="C1147" s="497"/>
      <c r="D1147" s="498"/>
      <c r="E1147" s="499"/>
    </row>
    <row r="1148" spans="1:5">
      <c r="A1148" s="497"/>
      <c r="B1148" s="497"/>
      <c r="C1148" s="497"/>
      <c r="D1148" s="498"/>
      <c r="E1148" s="499"/>
    </row>
    <row r="1149" spans="1:5">
      <c r="A1149" s="494"/>
      <c r="B1149" s="494"/>
      <c r="C1149" s="494"/>
      <c r="D1149" s="495"/>
      <c r="E1149" s="496"/>
    </row>
    <row r="1150" spans="1:5">
      <c r="A1150" s="494"/>
      <c r="B1150" s="494"/>
      <c r="C1150" s="494"/>
      <c r="D1150" s="495"/>
      <c r="E1150" s="496"/>
    </row>
    <row r="1151" spans="1:5">
      <c r="A1151" s="494"/>
      <c r="B1151" s="494"/>
      <c r="C1151" s="494"/>
      <c r="D1151" s="495"/>
      <c r="E1151" s="496"/>
    </row>
    <row r="1152" spans="1:5">
      <c r="A1152" s="494"/>
      <c r="B1152" s="494"/>
      <c r="C1152" s="494"/>
      <c r="D1152" s="495"/>
      <c r="E1152" s="496"/>
    </row>
    <row r="1153" spans="1:5">
      <c r="A1153" s="494"/>
      <c r="B1153" s="494"/>
      <c r="C1153" s="494"/>
      <c r="D1153" s="495"/>
      <c r="E1153" s="496"/>
    </row>
    <row r="1154" spans="1:5">
      <c r="A1154" s="494"/>
      <c r="B1154" s="494"/>
      <c r="C1154" s="494"/>
      <c r="D1154" s="495"/>
      <c r="E1154" s="496"/>
    </row>
    <row r="1155" spans="1:5">
      <c r="A1155" s="494"/>
      <c r="B1155" s="494"/>
      <c r="C1155" s="494"/>
      <c r="D1155" s="495"/>
      <c r="E1155" s="496"/>
    </row>
    <row r="1156" spans="1:5">
      <c r="A1156" s="494"/>
      <c r="B1156" s="494"/>
      <c r="C1156" s="494"/>
      <c r="D1156" s="495"/>
      <c r="E1156" s="496"/>
    </row>
    <row r="1157" spans="1:5">
      <c r="A1157" s="494"/>
      <c r="B1157" s="494"/>
      <c r="C1157" s="494"/>
      <c r="D1157" s="495"/>
      <c r="E1157" s="496"/>
    </row>
    <row r="1158" spans="1:5">
      <c r="A1158" s="494"/>
      <c r="B1158" s="494"/>
      <c r="C1158" s="494"/>
      <c r="D1158" s="495"/>
      <c r="E1158" s="496"/>
    </row>
    <row r="1159" spans="1:5">
      <c r="A1159" s="494"/>
      <c r="B1159" s="494"/>
      <c r="C1159" s="494"/>
      <c r="D1159" s="495"/>
      <c r="E1159" s="496"/>
    </row>
    <row r="1160" spans="1:5">
      <c r="A1160" s="494"/>
      <c r="B1160" s="494"/>
      <c r="C1160" s="494"/>
      <c r="D1160" s="495"/>
      <c r="E1160" s="496"/>
    </row>
    <row r="1161" spans="1:5">
      <c r="A1161" s="494"/>
      <c r="B1161" s="494"/>
      <c r="C1161" s="494"/>
      <c r="D1161" s="495"/>
      <c r="E1161" s="496"/>
    </row>
    <row r="1162" spans="1:5">
      <c r="A1162" s="494"/>
      <c r="B1162" s="494"/>
      <c r="C1162" s="494"/>
      <c r="D1162" s="495"/>
      <c r="E1162" s="496"/>
    </row>
    <row r="1163" spans="1:5">
      <c r="A1163" s="494"/>
      <c r="B1163" s="494"/>
      <c r="C1163" s="494"/>
      <c r="D1163" s="495"/>
      <c r="E1163" s="496"/>
    </row>
    <row r="1164" spans="1:5">
      <c r="A1164" s="494"/>
      <c r="B1164" s="494"/>
      <c r="C1164" s="494"/>
      <c r="D1164" s="495"/>
      <c r="E1164" s="496"/>
    </row>
    <row r="1165" spans="1:5">
      <c r="A1165" s="497"/>
      <c r="B1165" s="497"/>
      <c r="C1165" s="497"/>
      <c r="D1165" s="498"/>
      <c r="E1165" s="499"/>
    </row>
    <row r="1166" spans="1:5">
      <c r="A1166" s="497"/>
      <c r="B1166" s="497"/>
      <c r="C1166" s="497"/>
      <c r="D1166" s="498"/>
      <c r="E1166" s="499"/>
    </row>
    <row r="1167" spans="1:5">
      <c r="A1167" s="494"/>
      <c r="B1167" s="494"/>
      <c r="C1167" s="494"/>
      <c r="D1167" s="495"/>
      <c r="E1167" s="496"/>
    </row>
    <row r="1168" spans="1:5">
      <c r="A1168" s="494"/>
      <c r="B1168" s="494"/>
      <c r="C1168" s="494"/>
      <c r="D1168" s="495"/>
      <c r="E1168" s="496"/>
    </row>
    <row r="1169" spans="1:5">
      <c r="A1169" s="494"/>
      <c r="B1169" s="494"/>
      <c r="C1169" s="494"/>
      <c r="D1169" s="495"/>
      <c r="E1169" s="496"/>
    </row>
    <row r="1170" spans="1:5">
      <c r="A1170" s="494"/>
      <c r="B1170" s="494"/>
      <c r="C1170" s="494"/>
      <c r="D1170" s="495"/>
      <c r="E1170" s="496"/>
    </row>
    <row r="1171" spans="1:5">
      <c r="A1171" s="494"/>
      <c r="B1171" s="494"/>
      <c r="C1171" s="494"/>
      <c r="D1171" s="495"/>
      <c r="E1171" s="496"/>
    </row>
    <row r="1172" spans="1:5">
      <c r="A1172" s="494"/>
      <c r="B1172" s="494"/>
      <c r="C1172" s="494"/>
      <c r="D1172" s="495"/>
      <c r="E1172" s="496"/>
    </row>
    <row r="1173" spans="1:5">
      <c r="A1173" s="494"/>
      <c r="B1173" s="494"/>
      <c r="C1173" s="494"/>
      <c r="D1173" s="495"/>
      <c r="E1173" s="496"/>
    </row>
    <row r="1174" spans="1:5">
      <c r="A1174" s="494"/>
      <c r="B1174" s="494"/>
      <c r="C1174" s="494"/>
      <c r="D1174" s="495"/>
      <c r="E1174" s="496"/>
    </row>
    <row r="1175" spans="1:5">
      <c r="A1175" s="494"/>
      <c r="B1175" s="494"/>
      <c r="C1175" s="494"/>
      <c r="D1175" s="495"/>
      <c r="E1175" s="496"/>
    </row>
    <row r="1176" spans="1:5">
      <c r="A1176" s="494"/>
      <c r="B1176" s="494"/>
      <c r="C1176" s="494"/>
      <c r="D1176" s="495"/>
      <c r="E1176" s="496"/>
    </row>
    <row r="1177" spans="1:5">
      <c r="A1177" s="494"/>
      <c r="B1177" s="494"/>
      <c r="C1177" s="494"/>
      <c r="D1177" s="495"/>
      <c r="E1177" s="496"/>
    </row>
    <row r="1178" spans="1:5">
      <c r="A1178" s="494"/>
      <c r="B1178" s="494"/>
      <c r="C1178" s="494"/>
      <c r="D1178" s="495"/>
      <c r="E1178" s="496"/>
    </row>
    <row r="1179" spans="1:5">
      <c r="A1179" s="497"/>
      <c r="B1179" s="497"/>
      <c r="C1179" s="497"/>
      <c r="D1179" s="498"/>
      <c r="E1179" s="499"/>
    </row>
    <row r="1180" spans="1:5">
      <c r="A1180" s="497"/>
      <c r="B1180" s="497"/>
      <c r="C1180" s="497"/>
      <c r="D1180" s="498"/>
      <c r="E1180" s="499"/>
    </row>
    <row r="1181" spans="1:5">
      <c r="A1181" s="494"/>
      <c r="B1181" s="494"/>
      <c r="C1181" s="494"/>
      <c r="D1181" s="495"/>
      <c r="E1181" s="496"/>
    </row>
    <row r="1182" spans="1:5">
      <c r="A1182" s="494"/>
      <c r="B1182" s="494"/>
      <c r="C1182" s="494"/>
      <c r="D1182" s="495"/>
      <c r="E1182" s="496"/>
    </row>
    <row r="1183" spans="1:5">
      <c r="A1183" s="494"/>
      <c r="B1183" s="494"/>
      <c r="C1183" s="494"/>
      <c r="D1183" s="495"/>
      <c r="E1183" s="496"/>
    </row>
    <row r="1184" spans="1:5">
      <c r="A1184" s="494"/>
      <c r="B1184" s="494"/>
      <c r="C1184" s="494"/>
      <c r="D1184" s="495"/>
      <c r="E1184" s="496"/>
    </row>
    <row r="1185" spans="1:5">
      <c r="A1185" s="494"/>
      <c r="B1185" s="494"/>
      <c r="C1185" s="494"/>
      <c r="D1185" s="495"/>
      <c r="E1185" s="496"/>
    </row>
    <row r="1186" spans="1:5">
      <c r="A1186" s="494"/>
      <c r="B1186" s="494"/>
      <c r="C1186" s="494"/>
      <c r="D1186" s="495"/>
      <c r="E1186" s="496"/>
    </row>
    <row r="1187" spans="1:5">
      <c r="A1187" s="497"/>
      <c r="B1187" s="497"/>
      <c r="C1187" s="497"/>
      <c r="D1187" s="498"/>
      <c r="E1187" s="499"/>
    </row>
    <row r="1188" spans="1:5">
      <c r="A1188" s="497"/>
      <c r="B1188" s="497"/>
      <c r="C1188" s="497"/>
      <c r="D1188" s="498"/>
      <c r="E1188" s="499"/>
    </row>
    <row r="1189" spans="1:5">
      <c r="A1189" s="497"/>
      <c r="B1189" s="497"/>
      <c r="C1189" s="497"/>
      <c r="D1189" s="498"/>
      <c r="E1189" s="499"/>
    </row>
    <row r="1190" spans="1:5">
      <c r="A1190" s="494"/>
      <c r="B1190" s="494"/>
      <c r="C1190" s="494"/>
      <c r="D1190" s="495"/>
      <c r="E1190" s="496"/>
    </row>
    <row r="1191" spans="1:5">
      <c r="A1191" s="494"/>
      <c r="B1191" s="494"/>
      <c r="C1191" s="494"/>
      <c r="D1191" s="495"/>
      <c r="E1191" s="496"/>
    </row>
    <row r="1192" spans="1:5">
      <c r="A1192" s="494"/>
      <c r="B1192" s="494"/>
      <c r="C1192" s="494"/>
      <c r="D1192" s="495"/>
      <c r="E1192" s="496"/>
    </row>
    <row r="1193" spans="1:5">
      <c r="A1193" s="497"/>
      <c r="B1193" s="497"/>
      <c r="C1193" s="497"/>
      <c r="D1193" s="498"/>
      <c r="E1193" s="499"/>
    </row>
    <row r="1194" spans="1:5">
      <c r="A1194" s="497"/>
      <c r="B1194" s="497"/>
      <c r="C1194" s="497"/>
      <c r="D1194" s="498"/>
      <c r="E1194" s="499"/>
    </row>
    <row r="1195" spans="1:5">
      <c r="A1195" s="494"/>
      <c r="B1195" s="494"/>
      <c r="C1195" s="494"/>
      <c r="D1195" s="495"/>
      <c r="E1195" s="496"/>
    </row>
    <row r="1196" spans="1:5">
      <c r="A1196" s="494"/>
      <c r="B1196" s="494"/>
      <c r="C1196" s="494"/>
      <c r="D1196" s="495"/>
      <c r="E1196" s="496"/>
    </row>
    <row r="1197" spans="1:5">
      <c r="A1197" s="494"/>
      <c r="B1197" s="494"/>
      <c r="C1197" s="494"/>
      <c r="D1197" s="495"/>
      <c r="E1197" s="496"/>
    </row>
    <row r="1198" spans="1:5">
      <c r="A1198" s="494"/>
      <c r="B1198" s="494"/>
      <c r="C1198" s="494"/>
      <c r="D1198" s="495"/>
      <c r="E1198" s="496"/>
    </row>
    <row r="1199" spans="1:5">
      <c r="A1199" s="494"/>
      <c r="B1199" s="494"/>
      <c r="C1199" s="494"/>
      <c r="D1199" s="495"/>
      <c r="E1199" s="496"/>
    </row>
    <row r="1200" spans="1:5">
      <c r="A1200" s="494"/>
      <c r="B1200" s="494"/>
      <c r="C1200" s="494"/>
      <c r="D1200" s="495"/>
      <c r="E1200" s="496"/>
    </row>
    <row r="1201" spans="1:5">
      <c r="A1201" s="494"/>
      <c r="B1201" s="494"/>
      <c r="C1201" s="494"/>
      <c r="D1201" s="495"/>
      <c r="E1201" s="496"/>
    </row>
    <row r="1202" spans="1:5">
      <c r="A1202" s="494"/>
      <c r="B1202" s="494"/>
      <c r="C1202" s="494"/>
      <c r="D1202" s="495"/>
      <c r="E1202" s="496"/>
    </row>
    <row r="1203" spans="1:5">
      <c r="A1203" s="494"/>
      <c r="B1203" s="494"/>
      <c r="C1203" s="494"/>
      <c r="D1203" s="495"/>
      <c r="E1203" s="496"/>
    </row>
    <row r="1204" spans="1:5">
      <c r="A1204" s="497"/>
      <c r="B1204" s="497"/>
      <c r="C1204" s="497"/>
      <c r="D1204" s="498"/>
      <c r="E1204" s="499"/>
    </row>
    <row r="1205" spans="1:5">
      <c r="A1205" s="497"/>
      <c r="B1205" s="497"/>
      <c r="C1205" s="497"/>
      <c r="D1205" s="498"/>
      <c r="E1205" s="499"/>
    </row>
    <row r="1206" spans="1:5">
      <c r="A1206" s="497"/>
      <c r="B1206" s="497"/>
      <c r="C1206" s="497"/>
      <c r="D1206" s="498"/>
      <c r="E1206" s="499"/>
    </row>
    <row r="1207" spans="1:5">
      <c r="A1207" s="497"/>
      <c r="B1207" s="497"/>
      <c r="C1207" s="497"/>
      <c r="D1207" s="498"/>
      <c r="E1207" s="499"/>
    </row>
    <row r="1208" spans="1:5">
      <c r="A1208" s="497"/>
      <c r="B1208" s="497"/>
      <c r="C1208" s="497"/>
      <c r="D1208" s="498"/>
      <c r="E1208" s="499"/>
    </row>
    <row r="1209" spans="1:5">
      <c r="A1209" s="497"/>
      <c r="B1209" s="497"/>
      <c r="C1209" s="497"/>
      <c r="D1209" s="498"/>
      <c r="E1209" s="499"/>
    </row>
    <row r="1210" spans="1:5">
      <c r="A1210" s="494"/>
      <c r="B1210" s="494"/>
      <c r="C1210" s="494"/>
      <c r="D1210" s="495"/>
      <c r="E1210" s="496"/>
    </row>
    <row r="1211" spans="1:5">
      <c r="A1211" s="494"/>
      <c r="B1211" s="494"/>
      <c r="C1211" s="494"/>
      <c r="D1211" s="495"/>
      <c r="E1211" s="496"/>
    </row>
    <row r="1212" spans="1:5">
      <c r="A1212" s="494"/>
      <c r="B1212" s="494"/>
      <c r="C1212" s="494"/>
      <c r="D1212" s="495"/>
      <c r="E1212" s="496"/>
    </row>
    <row r="1213" spans="1:5">
      <c r="A1213" s="497"/>
      <c r="B1213" s="497"/>
      <c r="C1213" s="497"/>
      <c r="D1213" s="498"/>
      <c r="E1213" s="499"/>
    </row>
    <row r="1214" spans="1:5">
      <c r="A1214" s="497"/>
      <c r="B1214" s="497"/>
      <c r="C1214" s="497"/>
      <c r="D1214" s="498"/>
      <c r="E1214" s="499"/>
    </row>
    <row r="1215" spans="1:5">
      <c r="A1215" s="494"/>
      <c r="B1215" s="494"/>
      <c r="C1215" s="494"/>
      <c r="D1215" s="495"/>
      <c r="E1215" s="496"/>
    </row>
    <row r="1216" spans="1:5">
      <c r="A1216" s="494"/>
      <c r="B1216" s="494"/>
      <c r="C1216" s="494"/>
      <c r="D1216" s="495"/>
      <c r="E1216" s="496"/>
    </row>
    <row r="1217" spans="1:5">
      <c r="A1217" s="494"/>
      <c r="B1217" s="494"/>
      <c r="C1217" s="494"/>
      <c r="D1217" s="495"/>
      <c r="E1217" s="496"/>
    </row>
    <row r="1218" spans="1:5">
      <c r="A1218" s="494"/>
      <c r="B1218" s="494"/>
      <c r="C1218" s="494"/>
      <c r="D1218" s="495"/>
      <c r="E1218" s="496"/>
    </row>
    <row r="1219" spans="1:5">
      <c r="A1219" s="494"/>
      <c r="B1219" s="494"/>
      <c r="C1219" s="494"/>
      <c r="D1219" s="495"/>
      <c r="E1219" s="496"/>
    </row>
    <row r="1220" spans="1:5">
      <c r="A1220" s="497"/>
      <c r="B1220" s="497"/>
      <c r="C1220" s="497"/>
      <c r="D1220" s="498"/>
      <c r="E1220" s="499"/>
    </row>
    <row r="1221" spans="1:5">
      <c r="A1221" s="497"/>
      <c r="B1221" s="497"/>
      <c r="C1221" s="497"/>
      <c r="D1221" s="498"/>
      <c r="E1221" s="499"/>
    </row>
    <row r="1222" spans="1:5">
      <c r="A1222" s="494"/>
      <c r="B1222" s="494"/>
      <c r="C1222" s="494"/>
      <c r="D1222" s="495"/>
      <c r="E1222" s="496"/>
    </row>
    <row r="1223" spans="1:5">
      <c r="A1223" s="494"/>
      <c r="B1223" s="494"/>
      <c r="C1223" s="494"/>
      <c r="D1223" s="495"/>
      <c r="E1223" s="496"/>
    </row>
    <row r="1224" spans="1:5">
      <c r="A1224" s="494"/>
      <c r="B1224" s="494"/>
      <c r="C1224" s="494"/>
      <c r="D1224" s="495"/>
      <c r="E1224" s="496"/>
    </row>
    <row r="1225" spans="1:5">
      <c r="A1225" s="494"/>
      <c r="B1225" s="494"/>
      <c r="C1225" s="494"/>
      <c r="D1225" s="495"/>
      <c r="E1225" s="496"/>
    </row>
    <row r="1226" spans="1:5">
      <c r="A1226" s="494"/>
      <c r="B1226" s="494"/>
      <c r="C1226" s="494"/>
      <c r="D1226" s="495"/>
      <c r="E1226" s="496"/>
    </row>
    <row r="1227" spans="1:5">
      <c r="A1227" s="494"/>
      <c r="B1227" s="494"/>
      <c r="C1227" s="494"/>
      <c r="D1227" s="495"/>
      <c r="E1227" s="496"/>
    </row>
    <row r="1228" spans="1:5">
      <c r="A1228" s="494"/>
      <c r="B1228" s="494"/>
      <c r="C1228" s="494"/>
      <c r="D1228" s="495"/>
      <c r="E1228" s="496"/>
    </row>
    <row r="1229" spans="1:5">
      <c r="A1229" s="497"/>
      <c r="B1229" s="497"/>
      <c r="C1229" s="497"/>
      <c r="D1229" s="498"/>
      <c r="E1229" s="499"/>
    </row>
    <row r="1230" spans="1:5">
      <c r="A1230" s="497"/>
      <c r="B1230" s="497"/>
      <c r="C1230" s="497"/>
      <c r="D1230" s="498"/>
      <c r="E1230" s="499"/>
    </row>
    <row r="1231" spans="1:5">
      <c r="A1231" s="494"/>
      <c r="B1231" s="494"/>
      <c r="C1231" s="494"/>
      <c r="D1231" s="495"/>
      <c r="E1231" s="496"/>
    </row>
    <row r="1232" spans="1:5">
      <c r="A1232" s="494"/>
      <c r="B1232" s="494"/>
      <c r="C1232" s="494"/>
      <c r="D1232" s="495"/>
      <c r="E1232" s="496"/>
    </row>
    <row r="1233" spans="1:5">
      <c r="A1233" s="494"/>
      <c r="B1233" s="494"/>
      <c r="C1233" s="494"/>
      <c r="D1233" s="495"/>
      <c r="E1233" s="496"/>
    </row>
    <row r="1234" spans="1:5">
      <c r="A1234" s="494"/>
      <c r="B1234" s="494"/>
      <c r="C1234" s="494"/>
      <c r="D1234" s="495"/>
      <c r="E1234" s="496"/>
    </row>
    <row r="1235" spans="1:5">
      <c r="A1235" s="497"/>
      <c r="B1235" s="497"/>
      <c r="C1235" s="497"/>
      <c r="D1235" s="498"/>
      <c r="E1235" s="499"/>
    </row>
    <row r="1236" spans="1:5">
      <c r="A1236" s="497"/>
      <c r="B1236" s="497"/>
      <c r="C1236" s="497"/>
      <c r="D1236" s="498"/>
      <c r="E1236" s="499"/>
    </row>
    <row r="1237" spans="1:5">
      <c r="A1237" s="494"/>
      <c r="B1237" s="494"/>
      <c r="C1237" s="494"/>
      <c r="D1237" s="495"/>
      <c r="E1237" s="496"/>
    </row>
    <row r="1238" spans="1:5">
      <c r="A1238" s="494"/>
      <c r="B1238" s="494"/>
      <c r="C1238" s="494"/>
      <c r="D1238" s="495"/>
      <c r="E1238" s="496"/>
    </row>
    <row r="1239" spans="1:5">
      <c r="A1239" s="494"/>
      <c r="B1239" s="494"/>
      <c r="C1239" s="494"/>
      <c r="D1239" s="495"/>
      <c r="E1239" s="496"/>
    </row>
    <row r="1240" spans="1:5">
      <c r="A1240" s="494"/>
      <c r="B1240" s="494"/>
      <c r="C1240" s="494"/>
      <c r="D1240" s="495"/>
      <c r="E1240" s="496"/>
    </row>
    <row r="1241" spans="1:5">
      <c r="A1241" s="494"/>
      <c r="B1241" s="494"/>
      <c r="C1241" s="494"/>
      <c r="D1241" s="495"/>
      <c r="E1241" s="496"/>
    </row>
    <row r="1242" spans="1:5">
      <c r="A1242" s="494"/>
      <c r="B1242" s="494"/>
      <c r="C1242" s="494"/>
      <c r="D1242" s="495"/>
      <c r="E1242" s="496"/>
    </row>
    <row r="1243" spans="1:5">
      <c r="A1243" s="494"/>
      <c r="B1243" s="494"/>
      <c r="C1243" s="494"/>
      <c r="D1243" s="495"/>
      <c r="E1243" s="496"/>
    </row>
    <row r="1244" spans="1:5">
      <c r="A1244" s="497"/>
      <c r="B1244" s="497"/>
      <c r="C1244" s="497"/>
      <c r="D1244" s="498"/>
      <c r="E1244" s="499"/>
    </row>
    <row r="1245" spans="1:5">
      <c r="A1245" s="497"/>
      <c r="B1245" s="497"/>
      <c r="C1245" s="497"/>
      <c r="D1245" s="498"/>
      <c r="E1245" s="499"/>
    </row>
    <row r="1246" spans="1:5">
      <c r="A1246" s="497"/>
      <c r="B1246" s="497"/>
      <c r="C1246" s="497"/>
      <c r="D1246" s="498"/>
      <c r="E1246" s="499"/>
    </row>
    <row r="1247" spans="1:5">
      <c r="A1247" s="497"/>
      <c r="B1247" s="497"/>
      <c r="C1247" s="497"/>
      <c r="D1247" s="498"/>
      <c r="E1247" s="499"/>
    </row>
    <row r="1248" spans="1:5">
      <c r="A1248" s="497"/>
      <c r="B1248" s="497"/>
      <c r="C1248" s="497"/>
      <c r="D1248" s="498"/>
      <c r="E1248" s="499"/>
    </row>
    <row r="1249" spans="1:5">
      <c r="A1249" s="494"/>
      <c r="B1249" s="494"/>
      <c r="C1249" s="494"/>
      <c r="D1249" s="495"/>
      <c r="E1249" s="496"/>
    </row>
    <row r="1250" spans="1:5">
      <c r="A1250" s="494"/>
      <c r="B1250" s="494"/>
      <c r="C1250" s="494"/>
      <c r="D1250" s="495"/>
      <c r="E1250" s="496"/>
    </row>
    <row r="1251" spans="1:5">
      <c r="A1251" s="494"/>
      <c r="B1251" s="494"/>
      <c r="C1251" s="494"/>
      <c r="D1251" s="495"/>
      <c r="E1251" s="496"/>
    </row>
    <row r="1252" spans="1:5">
      <c r="A1252" s="494"/>
      <c r="B1252" s="494"/>
      <c r="C1252" s="494"/>
      <c r="D1252" s="495"/>
      <c r="E1252" s="496"/>
    </row>
    <row r="1253" spans="1:5">
      <c r="A1253" s="494"/>
      <c r="B1253" s="494"/>
      <c r="C1253" s="494"/>
      <c r="D1253" s="495"/>
      <c r="E1253" s="496"/>
    </row>
    <row r="1254" spans="1:5">
      <c r="A1254" s="494"/>
      <c r="B1254" s="494"/>
      <c r="C1254" s="494"/>
      <c r="D1254" s="495"/>
      <c r="E1254" s="496"/>
    </row>
    <row r="1255" spans="1:5">
      <c r="A1255" s="497"/>
      <c r="B1255" s="497"/>
      <c r="C1255" s="497"/>
      <c r="D1255" s="498"/>
      <c r="E1255" s="499"/>
    </row>
    <row r="1256" spans="1:5">
      <c r="A1256" s="494"/>
      <c r="B1256" s="494"/>
      <c r="C1256" s="494"/>
      <c r="D1256" s="495"/>
      <c r="E1256" s="496"/>
    </row>
    <row r="1257" spans="1:5">
      <c r="A1257" s="494"/>
      <c r="B1257" s="494"/>
      <c r="C1257" s="494"/>
      <c r="D1257" s="495"/>
      <c r="E1257" s="496"/>
    </row>
    <row r="1258" spans="1:5">
      <c r="A1258" s="494"/>
      <c r="B1258" s="494"/>
      <c r="C1258" s="494"/>
      <c r="D1258" s="495"/>
      <c r="E1258" s="496"/>
    </row>
    <row r="1259" spans="1:5">
      <c r="A1259" s="494"/>
      <c r="B1259" s="494"/>
      <c r="C1259" s="494"/>
      <c r="D1259" s="495"/>
      <c r="E1259" s="496"/>
    </row>
    <row r="1260" spans="1:5">
      <c r="A1260" s="494"/>
      <c r="B1260" s="494"/>
      <c r="C1260" s="494"/>
      <c r="D1260" s="495"/>
      <c r="E1260" s="496"/>
    </row>
    <row r="1261" spans="1:5">
      <c r="A1261" s="494"/>
      <c r="B1261" s="494"/>
      <c r="C1261" s="494"/>
      <c r="D1261" s="495"/>
      <c r="E1261" s="496"/>
    </row>
    <row r="1262" spans="1:5">
      <c r="A1262" s="494"/>
      <c r="B1262" s="494"/>
      <c r="C1262" s="494"/>
      <c r="D1262" s="495"/>
      <c r="E1262" s="496"/>
    </row>
    <row r="1263" spans="1:5">
      <c r="A1263" s="494"/>
      <c r="B1263" s="494"/>
      <c r="C1263" s="494"/>
      <c r="D1263" s="495"/>
      <c r="E1263" s="496"/>
    </row>
    <row r="1264" spans="1:5">
      <c r="A1264" s="494"/>
      <c r="B1264" s="494"/>
      <c r="C1264" s="494"/>
      <c r="D1264" s="495"/>
      <c r="E1264" s="496"/>
    </row>
    <row r="1265" spans="1:5">
      <c r="A1265" s="497"/>
      <c r="B1265" s="497"/>
      <c r="C1265" s="497"/>
      <c r="D1265" s="498"/>
      <c r="E1265" s="499"/>
    </row>
    <row r="1266" spans="1:5">
      <c r="A1266" s="497"/>
      <c r="B1266" s="497"/>
      <c r="C1266" s="497"/>
      <c r="D1266" s="498"/>
      <c r="E1266" s="499"/>
    </row>
    <row r="1267" spans="1:5">
      <c r="A1267" s="494"/>
      <c r="B1267" s="494"/>
      <c r="C1267" s="494"/>
      <c r="D1267" s="495"/>
      <c r="E1267" s="496"/>
    </row>
    <row r="1268" spans="1:5">
      <c r="A1268" s="494"/>
      <c r="B1268" s="494"/>
      <c r="C1268" s="494"/>
      <c r="D1268" s="495"/>
      <c r="E1268" s="496"/>
    </row>
    <row r="1269" spans="1:5">
      <c r="A1269" s="494"/>
      <c r="B1269" s="494"/>
      <c r="C1269" s="494"/>
      <c r="D1269" s="495"/>
      <c r="E1269" s="496"/>
    </row>
    <row r="1270" spans="1:5">
      <c r="A1270" s="494"/>
      <c r="B1270" s="494"/>
      <c r="C1270" s="494"/>
      <c r="D1270" s="495"/>
      <c r="E1270" s="496"/>
    </row>
    <row r="1271" spans="1:5">
      <c r="A1271" s="494"/>
      <c r="B1271" s="494"/>
      <c r="C1271" s="494"/>
      <c r="D1271" s="495"/>
      <c r="E1271" s="496"/>
    </row>
    <row r="1272" spans="1:5">
      <c r="A1272" s="494"/>
      <c r="B1272" s="494"/>
      <c r="C1272" s="494"/>
      <c r="D1272" s="495"/>
      <c r="E1272" s="496"/>
    </row>
    <row r="1273" spans="1:5">
      <c r="A1273" s="494"/>
      <c r="B1273" s="494"/>
      <c r="C1273" s="494"/>
      <c r="D1273" s="495"/>
      <c r="E1273" s="496"/>
    </row>
    <row r="1274" spans="1:5">
      <c r="A1274" s="494"/>
      <c r="B1274" s="494"/>
      <c r="C1274" s="494"/>
      <c r="D1274" s="495"/>
      <c r="E1274" s="496"/>
    </row>
    <row r="1275" spans="1:5">
      <c r="A1275" s="494"/>
      <c r="B1275" s="494"/>
      <c r="C1275" s="494"/>
      <c r="D1275" s="495"/>
      <c r="E1275" s="496"/>
    </row>
    <row r="1276" spans="1:5">
      <c r="A1276" s="494"/>
      <c r="B1276" s="494"/>
      <c r="C1276" s="494"/>
      <c r="D1276" s="495"/>
      <c r="E1276" s="496"/>
    </row>
    <row r="1277" spans="1:5">
      <c r="A1277" s="494"/>
      <c r="B1277" s="494"/>
      <c r="C1277" s="494"/>
      <c r="D1277" s="495"/>
      <c r="E1277" s="496"/>
    </row>
    <row r="1278" spans="1:5">
      <c r="A1278" s="494"/>
      <c r="B1278" s="494"/>
      <c r="C1278" s="494"/>
      <c r="D1278" s="495"/>
      <c r="E1278" s="496"/>
    </row>
    <row r="1279" spans="1:5">
      <c r="A1279" s="497"/>
      <c r="B1279" s="497"/>
      <c r="C1279" s="497"/>
      <c r="D1279" s="498"/>
      <c r="E1279" s="499"/>
    </row>
    <row r="1280" spans="1:5">
      <c r="A1280" s="497"/>
      <c r="B1280" s="497"/>
      <c r="C1280" s="497"/>
      <c r="D1280" s="498"/>
      <c r="E1280" s="499"/>
    </row>
    <row r="1281" spans="1:5">
      <c r="A1281" s="494"/>
      <c r="B1281" s="494"/>
      <c r="C1281" s="494"/>
      <c r="D1281" s="495"/>
      <c r="E1281" s="496"/>
    </row>
    <row r="1282" spans="1:5">
      <c r="A1282" s="494"/>
      <c r="B1282" s="494"/>
      <c r="C1282" s="494"/>
      <c r="D1282" s="495"/>
      <c r="E1282" s="496"/>
    </row>
    <row r="1283" spans="1:5">
      <c r="A1283" s="494"/>
      <c r="B1283" s="494"/>
      <c r="C1283" s="494"/>
      <c r="D1283" s="495"/>
      <c r="E1283" s="496"/>
    </row>
    <row r="1284" spans="1:5">
      <c r="A1284" s="497"/>
      <c r="B1284" s="497"/>
      <c r="C1284" s="497"/>
      <c r="D1284" s="498"/>
      <c r="E1284" s="499"/>
    </row>
    <row r="1285" spans="1:5">
      <c r="A1285" s="497"/>
      <c r="B1285" s="497"/>
      <c r="C1285" s="497"/>
      <c r="D1285" s="498"/>
      <c r="E1285" s="499"/>
    </row>
    <row r="1286" spans="1:5">
      <c r="A1286" s="494"/>
      <c r="B1286" s="494"/>
      <c r="C1286" s="494"/>
      <c r="D1286" s="495"/>
      <c r="E1286" s="496"/>
    </row>
    <row r="1287" spans="1:5">
      <c r="A1287" s="494"/>
      <c r="B1287" s="494"/>
      <c r="C1287" s="494"/>
      <c r="D1287" s="495"/>
      <c r="E1287" s="496"/>
    </row>
    <row r="1288" spans="1:5">
      <c r="A1288" s="494"/>
      <c r="B1288" s="494"/>
      <c r="C1288" s="494"/>
      <c r="D1288" s="495"/>
      <c r="E1288" s="496"/>
    </row>
    <row r="1289" spans="1:5">
      <c r="A1289" s="494"/>
      <c r="B1289" s="494"/>
      <c r="C1289" s="494"/>
      <c r="D1289" s="495"/>
      <c r="E1289" s="496"/>
    </row>
    <row r="1290" spans="1:5">
      <c r="A1290" s="494"/>
      <c r="B1290" s="494"/>
      <c r="C1290" s="494"/>
      <c r="D1290" s="495"/>
      <c r="E1290" s="496"/>
    </row>
    <row r="1291" spans="1:5">
      <c r="A1291" s="494"/>
      <c r="B1291" s="494"/>
      <c r="C1291" s="494"/>
      <c r="D1291" s="495"/>
      <c r="E1291" s="496"/>
    </row>
    <row r="1292" spans="1:5">
      <c r="A1292" s="494"/>
      <c r="B1292" s="494"/>
      <c r="C1292" s="494"/>
      <c r="D1292" s="495"/>
      <c r="E1292" s="496"/>
    </row>
    <row r="1293" spans="1:5">
      <c r="A1293" s="494"/>
      <c r="B1293" s="494"/>
      <c r="C1293" s="494"/>
      <c r="D1293" s="495"/>
      <c r="E1293" s="496"/>
    </row>
    <row r="1294" spans="1:5">
      <c r="A1294" s="494"/>
      <c r="B1294" s="494"/>
      <c r="C1294" s="494"/>
      <c r="D1294" s="495"/>
      <c r="E1294" s="496"/>
    </row>
    <row r="1295" spans="1:5">
      <c r="A1295" s="494"/>
      <c r="B1295" s="494"/>
      <c r="C1295" s="494"/>
      <c r="D1295" s="495"/>
      <c r="E1295" s="496"/>
    </row>
    <row r="1296" spans="1:5">
      <c r="A1296" s="494"/>
      <c r="B1296" s="494"/>
      <c r="C1296" s="494"/>
      <c r="D1296" s="495"/>
      <c r="E1296" s="496"/>
    </row>
    <row r="1297" spans="1:5">
      <c r="A1297" s="494"/>
      <c r="B1297" s="494"/>
      <c r="C1297" s="494"/>
      <c r="D1297" s="495"/>
      <c r="E1297" s="496"/>
    </row>
    <row r="1298" spans="1:5">
      <c r="A1298" s="494"/>
      <c r="B1298" s="494"/>
      <c r="C1298" s="494"/>
      <c r="D1298" s="495"/>
      <c r="E1298" s="496"/>
    </row>
    <row r="1299" spans="1:5">
      <c r="A1299" s="497"/>
      <c r="B1299" s="497"/>
      <c r="C1299" s="497"/>
      <c r="D1299" s="498"/>
      <c r="E1299" s="499"/>
    </row>
    <row r="1300" spans="1:5">
      <c r="A1300" s="497"/>
      <c r="B1300" s="497"/>
      <c r="C1300" s="497"/>
      <c r="D1300" s="498"/>
      <c r="E1300" s="499"/>
    </row>
    <row r="1301" spans="1:5">
      <c r="A1301" s="497"/>
      <c r="B1301" s="497"/>
      <c r="C1301" s="497"/>
      <c r="D1301" s="498"/>
      <c r="E1301" s="499"/>
    </row>
    <row r="1302" spans="1:5">
      <c r="A1302" s="494"/>
      <c r="B1302" s="494"/>
      <c r="C1302" s="494"/>
      <c r="D1302" s="495"/>
      <c r="E1302" s="496"/>
    </row>
    <row r="1303" spans="1:5">
      <c r="A1303" s="494"/>
      <c r="B1303" s="494"/>
      <c r="C1303" s="494"/>
      <c r="D1303" s="495"/>
      <c r="E1303" s="496"/>
    </row>
    <row r="1304" spans="1:5">
      <c r="A1304" s="494"/>
      <c r="B1304" s="494"/>
      <c r="C1304" s="494"/>
      <c r="D1304" s="495"/>
      <c r="E1304" s="496"/>
    </row>
    <row r="1305" spans="1:5">
      <c r="A1305" s="494"/>
      <c r="B1305" s="494"/>
      <c r="C1305" s="494"/>
      <c r="D1305" s="495"/>
      <c r="E1305" s="496"/>
    </row>
    <row r="1306" spans="1:5">
      <c r="A1306" s="494"/>
      <c r="B1306" s="494"/>
      <c r="C1306" s="494"/>
      <c r="D1306" s="495"/>
      <c r="E1306" s="496"/>
    </row>
    <row r="1307" spans="1:5">
      <c r="A1307" s="494"/>
      <c r="B1307" s="494"/>
      <c r="C1307" s="494"/>
      <c r="D1307" s="495"/>
      <c r="E1307" s="496"/>
    </row>
    <row r="1308" spans="1:5">
      <c r="A1308" s="494"/>
      <c r="B1308" s="494"/>
      <c r="C1308" s="494"/>
      <c r="D1308" s="495"/>
      <c r="E1308" s="496"/>
    </row>
    <row r="1309" spans="1:5">
      <c r="A1309" s="494"/>
      <c r="B1309" s="494"/>
      <c r="C1309" s="494"/>
      <c r="D1309" s="495"/>
      <c r="E1309" s="496"/>
    </row>
    <row r="1310" spans="1:5">
      <c r="A1310" s="497"/>
      <c r="B1310" s="497"/>
      <c r="C1310" s="497"/>
      <c r="D1310" s="498"/>
      <c r="E1310" s="499"/>
    </row>
    <row r="1311" spans="1:5">
      <c r="A1311" s="497"/>
      <c r="B1311" s="497"/>
      <c r="C1311" s="497"/>
      <c r="D1311" s="498"/>
      <c r="E1311" s="499"/>
    </row>
    <row r="1312" spans="1:5">
      <c r="A1312" s="494"/>
      <c r="B1312" s="494"/>
      <c r="C1312" s="494"/>
      <c r="D1312" s="495"/>
      <c r="E1312" s="496"/>
    </row>
    <row r="1313" spans="1:5">
      <c r="A1313" s="494"/>
      <c r="B1313" s="494"/>
      <c r="C1313" s="494"/>
      <c r="D1313" s="495"/>
      <c r="E1313" s="496"/>
    </row>
    <row r="1314" spans="1:5">
      <c r="A1314" s="494"/>
      <c r="B1314" s="494"/>
      <c r="C1314" s="494"/>
      <c r="D1314" s="495"/>
      <c r="E1314" s="496"/>
    </row>
    <row r="1315" spans="1:5">
      <c r="A1315" s="494"/>
      <c r="B1315" s="494"/>
      <c r="C1315" s="494"/>
      <c r="D1315" s="495"/>
      <c r="E1315" s="496"/>
    </row>
    <row r="1316" spans="1:5">
      <c r="A1316" s="494"/>
      <c r="B1316" s="494"/>
      <c r="C1316" s="494"/>
      <c r="D1316" s="495"/>
      <c r="E1316" s="496"/>
    </row>
    <row r="1317" spans="1:5">
      <c r="A1317" s="494"/>
      <c r="B1317" s="494"/>
      <c r="C1317" s="494"/>
      <c r="D1317" s="495"/>
      <c r="E1317" s="496"/>
    </row>
    <row r="1318" spans="1:5">
      <c r="A1318" s="497"/>
      <c r="B1318" s="497"/>
      <c r="C1318" s="497"/>
      <c r="D1318" s="498"/>
      <c r="E1318" s="499"/>
    </row>
    <row r="1319" spans="1:5">
      <c r="A1319" s="497"/>
      <c r="B1319" s="497"/>
      <c r="C1319" s="497"/>
      <c r="D1319" s="498"/>
      <c r="E1319" s="499"/>
    </row>
    <row r="1320" spans="1:5">
      <c r="A1320" s="494"/>
      <c r="B1320" s="494"/>
      <c r="C1320" s="494"/>
      <c r="D1320" s="495"/>
      <c r="E1320" s="496"/>
    </row>
    <row r="1321" spans="1:5">
      <c r="A1321" s="494"/>
      <c r="B1321" s="494"/>
      <c r="C1321" s="494"/>
      <c r="D1321" s="495"/>
      <c r="E1321" s="496"/>
    </row>
    <row r="1322" spans="1:5">
      <c r="A1322" s="494"/>
      <c r="B1322" s="494"/>
      <c r="C1322" s="494"/>
      <c r="D1322" s="495"/>
      <c r="E1322" s="496"/>
    </row>
    <row r="1323" spans="1:5">
      <c r="A1323" s="494"/>
      <c r="B1323" s="494"/>
      <c r="C1323" s="494"/>
      <c r="D1323" s="495"/>
      <c r="E1323" s="496"/>
    </row>
    <row r="1324" spans="1:5">
      <c r="A1324" s="494"/>
      <c r="B1324" s="494"/>
      <c r="C1324" s="494"/>
      <c r="D1324" s="495"/>
      <c r="E1324" s="496"/>
    </row>
    <row r="1325" spans="1:5">
      <c r="A1325" s="494"/>
      <c r="B1325" s="494"/>
      <c r="C1325" s="494"/>
      <c r="D1325" s="495"/>
      <c r="E1325" s="496"/>
    </row>
    <row r="1326" spans="1:5">
      <c r="A1326" s="497"/>
      <c r="B1326" s="497"/>
      <c r="C1326" s="497"/>
      <c r="D1326" s="498"/>
      <c r="E1326" s="499"/>
    </row>
    <row r="1327" spans="1:5">
      <c r="A1327" s="497"/>
      <c r="B1327" s="497"/>
      <c r="C1327" s="497"/>
      <c r="D1327" s="498"/>
      <c r="E1327" s="499"/>
    </row>
    <row r="1328" spans="1:5">
      <c r="A1328" s="494"/>
      <c r="B1328" s="494"/>
      <c r="C1328" s="494"/>
      <c r="D1328" s="495"/>
      <c r="E1328" s="496"/>
    </row>
    <row r="1329" spans="1:5">
      <c r="A1329" s="494"/>
      <c r="B1329" s="494"/>
      <c r="C1329" s="494"/>
      <c r="D1329" s="495"/>
      <c r="E1329" s="496"/>
    </row>
    <row r="1330" spans="1:5">
      <c r="A1330" s="494"/>
      <c r="B1330" s="494"/>
      <c r="C1330" s="494"/>
      <c r="D1330" s="495"/>
      <c r="E1330" s="496"/>
    </row>
    <row r="1331" spans="1:5">
      <c r="A1331" s="494"/>
      <c r="B1331" s="494"/>
      <c r="C1331" s="494"/>
      <c r="D1331" s="495"/>
      <c r="E1331" s="496"/>
    </row>
    <row r="1332" spans="1:5">
      <c r="A1332" s="494"/>
      <c r="B1332" s="494"/>
      <c r="C1332" s="494"/>
      <c r="D1332" s="495"/>
      <c r="E1332" s="496"/>
    </row>
    <row r="1333" spans="1:5">
      <c r="A1333" s="494"/>
      <c r="B1333" s="494"/>
      <c r="C1333" s="494"/>
      <c r="D1333" s="495"/>
      <c r="E1333" s="496"/>
    </row>
    <row r="1334" spans="1:5">
      <c r="A1334" s="494"/>
      <c r="B1334" s="494"/>
      <c r="C1334" s="494"/>
      <c r="D1334" s="495"/>
      <c r="E1334" s="496"/>
    </row>
    <row r="1335" spans="1:5">
      <c r="A1335" s="494"/>
      <c r="B1335" s="494"/>
      <c r="C1335" s="494"/>
      <c r="D1335" s="495"/>
      <c r="E1335" s="496"/>
    </row>
    <row r="1336" spans="1:5">
      <c r="A1336" s="497"/>
      <c r="B1336" s="497"/>
      <c r="C1336" s="497"/>
      <c r="D1336" s="498"/>
      <c r="E1336" s="499"/>
    </row>
    <row r="1337" spans="1:5">
      <c r="A1337" s="497"/>
      <c r="B1337" s="497"/>
      <c r="C1337" s="497"/>
      <c r="D1337" s="498"/>
      <c r="E1337" s="499"/>
    </row>
    <row r="1338" spans="1:5">
      <c r="A1338" s="494"/>
      <c r="B1338" s="494"/>
      <c r="C1338" s="494"/>
      <c r="D1338" s="495"/>
      <c r="E1338" s="496"/>
    </row>
    <row r="1339" spans="1:5">
      <c r="A1339" s="494"/>
      <c r="B1339" s="494"/>
      <c r="C1339" s="494"/>
      <c r="D1339" s="495"/>
      <c r="E1339" s="496"/>
    </row>
    <row r="1340" spans="1:5">
      <c r="A1340" s="497"/>
      <c r="B1340" s="497"/>
      <c r="C1340" s="497"/>
      <c r="D1340" s="498"/>
      <c r="E1340" s="499"/>
    </row>
    <row r="1341" spans="1:5">
      <c r="A1341" s="497"/>
      <c r="B1341" s="497"/>
      <c r="C1341" s="497"/>
      <c r="D1341" s="498"/>
      <c r="E1341" s="499"/>
    </row>
    <row r="1342" spans="1:5">
      <c r="A1342" s="497"/>
      <c r="B1342" s="497"/>
      <c r="C1342" s="497"/>
      <c r="D1342" s="498"/>
      <c r="E1342" s="499"/>
    </row>
    <row r="1343" spans="1:5">
      <c r="A1343" s="497"/>
      <c r="B1343" s="497"/>
      <c r="C1343" s="497"/>
      <c r="D1343" s="498"/>
      <c r="E1343" s="499"/>
    </row>
    <row r="1344" spans="1:5">
      <c r="A1344" s="494"/>
      <c r="B1344" s="494"/>
      <c r="C1344" s="494"/>
      <c r="D1344" s="495"/>
      <c r="E1344" s="496"/>
    </row>
    <row r="1345" spans="1:5">
      <c r="A1345" s="494"/>
      <c r="B1345" s="494"/>
      <c r="C1345" s="494"/>
      <c r="D1345" s="495"/>
      <c r="E1345" s="496"/>
    </row>
    <row r="1346" spans="1:5">
      <c r="A1346" s="494"/>
      <c r="B1346" s="494"/>
      <c r="C1346" s="494"/>
      <c r="D1346" s="495"/>
      <c r="E1346" s="496"/>
    </row>
    <row r="1347" spans="1:5">
      <c r="A1347" s="494"/>
      <c r="B1347" s="494"/>
      <c r="C1347" s="494"/>
      <c r="D1347" s="495"/>
      <c r="E1347" s="496"/>
    </row>
    <row r="1348" spans="1:5">
      <c r="A1348" s="497"/>
      <c r="B1348" s="497"/>
      <c r="C1348" s="497"/>
      <c r="D1348" s="498"/>
      <c r="E1348" s="499"/>
    </row>
    <row r="1349" spans="1:5">
      <c r="A1349" s="497"/>
      <c r="B1349" s="497"/>
      <c r="C1349" s="497"/>
      <c r="D1349" s="498"/>
      <c r="E1349" s="499"/>
    </row>
    <row r="1350" spans="1:5">
      <c r="A1350" s="494"/>
      <c r="B1350" s="494"/>
      <c r="C1350" s="494"/>
      <c r="D1350" s="495"/>
      <c r="E1350" s="496"/>
    </row>
    <row r="1351" spans="1:5">
      <c r="A1351" s="494"/>
      <c r="B1351" s="494"/>
      <c r="C1351" s="494"/>
      <c r="D1351" s="495"/>
      <c r="E1351" s="496"/>
    </row>
    <row r="1352" spans="1:5">
      <c r="A1352" s="494"/>
      <c r="B1352" s="494"/>
      <c r="C1352" s="494"/>
      <c r="D1352" s="495"/>
      <c r="E1352" s="496"/>
    </row>
    <row r="1353" spans="1:5">
      <c r="A1353" s="494"/>
      <c r="B1353" s="494"/>
      <c r="C1353" s="494"/>
      <c r="D1353" s="495"/>
      <c r="E1353" s="496"/>
    </row>
    <row r="1354" spans="1:5">
      <c r="A1354" s="494"/>
      <c r="B1354" s="494"/>
      <c r="C1354" s="494"/>
      <c r="D1354" s="495"/>
      <c r="E1354" s="496"/>
    </row>
    <row r="1355" spans="1:5">
      <c r="A1355" s="494"/>
      <c r="B1355" s="494"/>
      <c r="C1355" s="494"/>
      <c r="D1355" s="495"/>
      <c r="E1355" s="496"/>
    </row>
    <row r="1356" spans="1:5">
      <c r="A1356" s="494"/>
      <c r="B1356" s="494"/>
      <c r="C1356" s="494"/>
      <c r="D1356" s="495"/>
      <c r="E1356" s="496"/>
    </row>
    <row r="1357" spans="1:5">
      <c r="A1357" s="497"/>
      <c r="B1357" s="497"/>
      <c r="C1357" s="497"/>
      <c r="D1357" s="498"/>
      <c r="E1357" s="499"/>
    </row>
    <row r="1358" spans="1:5">
      <c r="A1358" s="497"/>
      <c r="B1358" s="497"/>
      <c r="C1358" s="497"/>
      <c r="D1358" s="498"/>
      <c r="E1358" s="499"/>
    </row>
    <row r="1359" spans="1:5">
      <c r="A1359" s="497"/>
      <c r="B1359" s="497"/>
      <c r="C1359" s="497"/>
      <c r="D1359" s="498"/>
      <c r="E1359" s="499"/>
    </row>
    <row r="1360" spans="1:5">
      <c r="A1360" s="494"/>
      <c r="B1360" s="494"/>
      <c r="C1360" s="494"/>
      <c r="D1360" s="495"/>
      <c r="E1360" s="496"/>
    </row>
    <row r="1361" spans="1:5">
      <c r="A1361" s="494"/>
      <c r="B1361" s="494"/>
      <c r="C1361" s="494"/>
      <c r="D1361" s="495"/>
      <c r="E1361" s="496"/>
    </row>
    <row r="1362" spans="1:5">
      <c r="A1362" s="494"/>
      <c r="B1362" s="494"/>
      <c r="C1362" s="494"/>
      <c r="D1362" s="495"/>
      <c r="E1362" s="496"/>
    </row>
    <row r="1363" spans="1:5">
      <c r="A1363" s="497"/>
      <c r="B1363" s="497"/>
      <c r="C1363" s="497"/>
      <c r="D1363" s="498"/>
      <c r="E1363" s="499"/>
    </row>
    <row r="1364" spans="1:5">
      <c r="A1364" s="497"/>
      <c r="B1364" s="497"/>
      <c r="C1364" s="497"/>
      <c r="D1364" s="498"/>
      <c r="E1364" s="499"/>
    </row>
    <row r="1365" spans="1:5">
      <c r="A1365" s="494"/>
      <c r="B1365" s="494"/>
      <c r="C1365" s="494"/>
      <c r="D1365" s="495"/>
      <c r="E1365" s="496"/>
    </row>
    <row r="1366" spans="1:5">
      <c r="A1366" s="494"/>
      <c r="B1366" s="494"/>
      <c r="C1366" s="494"/>
      <c r="D1366" s="495"/>
      <c r="E1366" s="496"/>
    </row>
    <row r="1367" spans="1:5">
      <c r="A1367" s="494"/>
      <c r="B1367" s="494"/>
      <c r="C1367" s="494"/>
      <c r="D1367" s="495"/>
      <c r="E1367" s="496"/>
    </row>
    <row r="1368" spans="1:5">
      <c r="A1368" s="494"/>
      <c r="B1368" s="494"/>
      <c r="C1368" s="494"/>
      <c r="D1368" s="495"/>
      <c r="E1368" s="496"/>
    </row>
    <row r="1369" spans="1:5">
      <c r="A1369" s="494"/>
      <c r="B1369" s="494"/>
      <c r="C1369" s="494"/>
      <c r="D1369" s="495"/>
      <c r="E1369" s="496"/>
    </row>
    <row r="1370" spans="1:5">
      <c r="A1370" s="494"/>
      <c r="B1370" s="494"/>
      <c r="C1370" s="494"/>
      <c r="D1370" s="495"/>
      <c r="E1370" s="496"/>
    </row>
    <row r="1371" spans="1:5">
      <c r="A1371" s="497"/>
      <c r="B1371" s="497"/>
      <c r="C1371" s="497"/>
      <c r="D1371" s="498"/>
      <c r="E1371" s="499"/>
    </row>
    <row r="1372" spans="1:5">
      <c r="A1372" s="497"/>
      <c r="B1372" s="497"/>
      <c r="C1372" s="497"/>
      <c r="D1372" s="498"/>
      <c r="E1372" s="499"/>
    </row>
    <row r="1373" spans="1:5">
      <c r="A1373" s="497"/>
      <c r="B1373" s="497"/>
      <c r="C1373" s="497"/>
      <c r="D1373" s="498"/>
      <c r="E1373" s="499"/>
    </row>
    <row r="1374" spans="1:5">
      <c r="A1374" s="497"/>
      <c r="B1374" s="497"/>
      <c r="C1374" s="497"/>
      <c r="D1374" s="498"/>
      <c r="E1374" s="499"/>
    </row>
    <row r="1375" spans="1:5">
      <c r="A1375" s="494"/>
      <c r="B1375" s="494"/>
      <c r="C1375" s="494"/>
      <c r="D1375" s="495"/>
      <c r="E1375" s="496"/>
    </row>
    <row r="1376" spans="1:5">
      <c r="A1376" s="494"/>
      <c r="B1376" s="494"/>
      <c r="C1376" s="494"/>
      <c r="D1376" s="495"/>
      <c r="E1376" s="496"/>
    </row>
    <row r="1377" spans="1:5">
      <c r="A1377" s="497"/>
      <c r="B1377" s="497"/>
      <c r="C1377" s="497"/>
      <c r="D1377" s="498"/>
      <c r="E1377" s="499"/>
    </row>
    <row r="1378" spans="1:5">
      <c r="A1378" s="497"/>
      <c r="B1378" s="497"/>
      <c r="C1378" s="497"/>
      <c r="D1378" s="498"/>
      <c r="E1378" s="499"/>
    </row>
    <row r="1379" spans="1:5">
      <c r="A1379" s="494"/>
      <c r="B1379" s="494"/>
      <c r="C1379" s="494"/>
      <c r="D1379" s="495"/>
      <c r="E1379" s="496"/>
    </row>
    <row r="1380" spans="1:5">
      <c r="A1380" s="494"/>
      <c r="B1380" s="494"/>
      <c r="C1380" s="494"/>
      <c r="D1380" s="495"/>
      <c r="E1380" s="496"/>
    </row>
    <row r="1381" spans="1:5">
      <c r="A1381" s="494"/>
      <c r="B1381" s="494"/>
      <c r="C1381" s="494"/>
      <c r="D1381" s="495"/>
      <c r="E1381" s="496"/>
    </row>
    <row r="1382" spans="1:5">
      <c r="A1382" s="494"/>
      <c r="B1382" s="494"/>
      <c r="C1382" s="494"/>
      <c r="D1382" s="495"/>
      <c r="E1382" s="496"/>
    </row>
    <row r="1383" spans="1:5">
      <c r="A1383" s="494"/>
      <c r="B1383" s="494"/>
      <c r="C1383" s="494"/>
      <c r="D1383" s="495"/>
      <c r="E1383" s="496"/>
    </row>
    <row r="1384" spans="1:5">
      <c r="A1384" s="497"/>
      <c r="B1384" s="497"/>
      <c r="C1384" s="497"/>
      <c r="D1384" s="498"/>
      <c r="E1384" s="499"/>
    </row>
    <row r="1385" spans="1:5">
      <c r="A1385" s="497"/>
      <c r="B1385" s="497"/>
      <c r="C1385" s="497"/>
      <c r="D1385" s="498"/>
      <c r="E1385" s="499"/>
    </row>
    <row r="1386" spans="1:5">
      <c r="A1386" s="497"/>
      <c r="B1386" s="497"/>
      <c r="C1386" s="497"/>
      <c r="D1386" s="498"/>
      <c r="E1386" s="499"/>
    </row>
    <row r="1387" spans="1:5">
      <c r="A1387" s="494"/>
      <c r="B1387" s="494"/>
      <c r="C1387" s="494"/>
      <c r="D1387" s="495"/>
      <c r="E1387" s="496"/>
    </row>
    <row r="1388" spans="1:5">
      <c r="A1388" s="494"/>
      <c r="B1388" s="494"/>
      <c r="C1388" s="494"/>
      <c r="D1388" s="495"/>
      <c r="E1388" s="496"/>
    </row>
    <row r="1389" spans="1:5">
      <c r="A1389" s="494"/>
      <c r="B1389" s="494"/>
      <c r="C1389" s="494"/>
      <c r="D1389" s="495"/>
      <c r="E1389" s="496"/>
    </row>
    <row r="1390" spans="1:5">
      <c r="A1390" s="494"/>
      <c r="B1390" s="494"/>
      <c r="C1390" s="494"/>
      <c r="D1390" s="495"/>
      <c r="E1390" s="496"/>
    </row>
    <row r="1391" spans="1:5">
      <c r="A1391" s="497"/>
      <c r="B1391" s="497"/>
      <c r="C1391" s="497"/>
      <c r="D1391" s="498"/>
      <c r="E1391" s="499"/>
    </row>
    <row r="1392" spans="1:5">
      <c r="A1392" s="497"/>
      <c r="B1392" s="497"/>
      <c r="C1392" s="497"/>
      <c r="D1392" s="498"/>
      <c r="E1392" s="499"/>
    </row>
    <row r="1393" spans="1:5">
      <c r="A1393" s="497"/>
      <c r="B1393" s="497"/>
      <c r="C1393" s="497"/>
      <c r="D1393" s="498"/>
      <c r="E1393" s="499"/>
    </row>
    <row r="1394" spans="1:5">
      <c r="A1394" s="497"/>
      <c r="B1394" s="497"/>
      <c r="C1394" s="497"/>
      <c r="D1394" s="498"/>
      <c r="E1394" s="499"/>
    </row>
    <row r="1395" spans="1:5">
      <c r="A1395" s="497"/>
      <c r="B1395" s="497"/>
      <c r="C1395" s="497"/>
      <c r="D1395" s="498"/>
      <c r="E1395" s="499"/>
    </row>
    <row r="1396" spans="1:5">
      <c r="A1396" s="497"/>
      <c r="B1396" s="497"/>
      <c r="C1396" s="497"/>
      <c r="D1396" s="498"/>
      <c r="E1396" s="499"/>
    </row>
    <row r="1397" spans="1:5">
      <c r="A1397" s="494"/>
      <c r="B1397" s="494"/>
      <c r="C1397" s="494"/>
      <c r="D1397" s="495"/>
      <c r="E1397" s="496"/>
    </row>
    <row r="1398" spans="1:5">
      <c r="A1398" s="494"/>
      <c r="B1398" s="494"/>
      <c r="C1398" s="494"/>
      <c r="D1398" s="495"/>
      <c r="E1398" s="496"/>
    </row>
    <row r="1399" spans="1:5">
      <c r="A1399" s="494"/>
      <c r="B1399" s="494"/>
      <c r="C1399" s="494"/>
      <c r="D1399" s="495"/>
      <c r="E1399" s="496"/>
    </row>
    <row r="1400" spans="1:5">
      <c r="A1400" s="494"/>
      <c r="B1400" s="494"/>
      <c r="C1400" s="494"/>
      <c r="D1400" s="495"/>
      <c r="E1400" s="496"/>
    </row>
    <row r="1401" spans="1:5">
      <c r="A1401" s="494"/>
      <c r="B1401" s="494"/>
      <c r="C1401" s="494"/>
      <c r="D1401" s="495"/>
      <c r="E1401" s="496"/>
    </row>
    <row r="1402" spans="1:5">
      <c r="A1402" s="494"/>
      <c r="B1402" s="494"/>
      <c r="C1402" s="494"/>
      <c r="D1402" s="495"/>
      <c r="E1402" s="496"/>
    </row>
    <row r="1403" spans="1:5">
      <c r="A1403" s="494"/>
      <c r="B1403" s="494"/>
      <c r="C1403" s="494"/>
      <c r="D1403" s="495"/>
      <c r="E1403" s="496"/>
    </row>
    <row r="1404" spans="1:5">
      <c r="A1404" s="494"/>
      <c r="B1404" s="494"/>
      <c r="C1404" s="494"/>
      <c r="D1404" s="495"/>
      <c r="E1404" s="496"/>
    </row>
    <row r="1405" spans="1:5">
      <c r="A1405" s="494"/>
      <c r="B1405" s="494"/>
      <c r="C1405" s="494"/>
      <c r="D1405" s="495"/>
      <c r="E1405" s="496"/>
    </row>
    <row r="1406" spans="1:5">
      <c r="A1406" s="494"/>
      <c r="B1406" s="494"/>
      <c r="C1406" s="494"/>
      <c r="D1406" s="495"/>
      <c r="E1406" s="496"/>
    </row>
    <row r="1407" spans="1:5">
      <c r="A1407" s="494"/>
      <c r="B1407" s="494"/>
      <c r="C1407" s="494"/>
      <c r="D1407" s="495"/>
      <c r="E1407" s="496"/>
    </row>
    <row r="1408" spans="1:5">
      <c r="A1408" s="494"/>
      <c r="B1408" s="494"/>
      <c r="C1408" s="494"/>
      <c r="D1408" s="495"/>
      <c r="E1408" s="496"/>
    </row>
    <row r="1409" spans="1:5">
      <c r="A1409" s="494"/>
      <c r="B1409" s="494"/>
      <c r="C1409" s="494"/>
      <c r="D1409" s="495"/>
      <c r="E1409" s="496"/>
    </row>
    <row r="1410" spans="1:5">
      <c r="A1410" s="494"/>
      <c r="B1410" s="494"/>
      <c r="C1410" s="494"/>
      <c r="D1410" s="495"/>
      <c r="E1410" s="496"/>
    </row>
    <row r="1411" spans="1:5">
      <c r="A1411" s="497"/>
      <c r="B1411" s="497"/>
      <c r="C1411" s="497"/>
      <c r="D1411" s="498"/>
      <c r="E1411" s="499"/>
    </row>
    <row r="1412" spans="1:5">
      <c r="A1412" s="497"/>
      <c r="B1412" s="497"/>
      <c r="C1412" s="497"/>
      <c r="D1412" s="498"/>
      <c r="E1412" s="499"/>
    </row>
    <row r="1413" spans="1:5">
      <c r="A1413" s="494"/>
      <c r="B1413" s="494"/>
      <c r="C1413" s="494"/>
      <c r="D1413" s="495"/>
      <c r="E1413" s="496"/>
    </row>
    <row r="1414" spans="1:5">
      <c r="A1414" s="497"/>
      <c r="B1414" s="497"/>
      <c r="C1414" s="497"/>
      <c r="D1414" s="498"/>
      <c r="E1414" s="499"/>
    </row>
    <row r="1415" spans="1:5">
      <c r="A1415" s="497"/>
      <c r="B1415" s="497"/>
      <c r="C1415" s="497"/>
      <c r="D1415" s="498"/>
      <c r="E1415" s="499"/>
    </row>
    <row r="1416" spans="1:5">
      <c r="A1416" s="497"/>
      <c r="B1416" s="497"/>
      <c r="C1416" s="497"/>
      <c r="D1416" s="498"/>
      <c r="E1416" s="499"/>
    </row>
    <row r="1417" spans="1:5">
      <c r="A1417" s="497"/>
      <c r="B1417" s="497"/>
      <c r="C1417" s="497"/>
      <c r="D1417" s="498"/>
      <c r="E1417" s="499"/>
    </row>
    <row r="1418" spans="1:5">
      <c r="A1418" s="494"/>
      <c r="B1418" s="494"/>
      <c r="C1418" s="494"/>
      <c r="D1418" s="495"/>
      <c r="E1418" s="496"/>
    </row>
    <row r="1419" spans="1:5">
      <c r="A1419" s="497"/>
      <c r="B1419" s="497"/>
      <c r="C1419" s="497"/>
      <c r="D1419" s="498"/>
      <c r="E1419" s="499"/>
    </row>
    <row r="1420" spans="1:5">
      <c r="A1420" s="497"/>
      <c r="B1420" s="497"/>
      <c r="C1420" s="497"/>
      <c r="D1420" s="498"/>
      <c r="E1420" s="499"/>
    </row>
    <row r="1421" spans="1:5">
      <c r="A1421" s="497"/>
      <c r="B1421" s="497"/>
      <c r="C1421" s="497"/>
      <c r="D1421" s="498"/>
      <c r="E1421" s="499"/>
    </row>
    <row r="1422" spans="1:5">
      <c r="A1422" s="497"/>
      <c r="B1422" s="497"/>
      <c r="C1422" s="497"/>
      <c r="D1422" s="498"/>
      <c r="E1422" s="499"/>
    </row>
    <row r="1423" spans="1:5">
      <c r="A1423" s="497"/>
      <c r="B1423" s="497"/>
      <c r="C1423" s="497"/>
      <c r="D1423" s="498"/>
      <c r="E1423" s="499"/>
    </row>
    <row r="1424" spans="1:5">
      <c r="A1424" s="494"/>
      <c r="B1424" s="494"/>
      <c r="C1424" s="494"/>
      <c r="D1424" s="495"/>
      <c r="E1424" s="496"/>
    </row>
    <row r="1425" spans="1:5">
      <c r="A1425" s="497"/>
      <c r="B1425" s="497"/>
      <c r="C1425" s="497"/>
      <c r="D1425" s="498"/>
      <c r="E1425" s="499"/>
    </row>
    <row r="1426" spans="1:5">
      <c r="A1426" s="494"/>
      <c r="B1426" s="494"/>
      <c r="C1426" s="494"/>
      <c r="D1426" s="495"/>
      <c r="E1426" s="496"/>
    </row>
    <row r="1427" spans="1:5">
      <c r="A1427" s="494"/>
      <c r="B1427" s="494"/>
      <c r="C1427" s="494"/>
      <c r="D1427" s="495"/>
      <c r="E1427" s="496"/>
    </row>
    <row r="1428" spans="1:5">
      <c r="A1428" s="494"/>
      <c r="B1428" s="494"/>
      <c r="C1428" s="494"/>
      <c r="D1428" s="495"/>
      <c r="E1428" s="496"/>
    </row>
    <row r="1429" spans="1:5">
      <c r="A1429" s="494"/>
      <c r="B1429" s="494"/>
      <c r="C1429" s="494"/>
      <c r="D1429" s="495"/>
      <c r="E1429" s="496"/>
    </row>
    <row r="1430" spans="1:5">
      <c r="A1430" s="497"/>
      <c r="B1430" s="497"/>
      <c r="C1430" s="497"/>
      <c r="D1430" s="498"/>
      <c r="E1430" s="499"/>
    </row>
    <row r="1431" spans="1:5">
      <c r="A1431" s="497"/>
      <c r="B1431" s="497"/>
      <c r="C1431" s="497"/>
      <c r="D1431" s="498"/>
      <c r="E1431" s="499"/>
    </row>
    <row r="1432" spans="1:5">
      <c r="A1432" s="494"/>
      <c r="B1432" s="494"/>
      <c r="C1432" s="494"/>
      <c r="D1432" s="495"/>
      <c r="E1432" s="496"/>
    </row>
    <row r="1433" spans="1:5">
      <c r="A1433" s="494"/>
      <c r="B1433" s="494"/>
      <c r="C1433" s="494"/>
      <c r="D1433" s="495"/>
      <c r="E1433" s="496"/>
    </row>
    <row r="1434" spans="1:5">
      <c r="A1434" s="494"/>
      <c r="B1434" s="494"/>
      <c r="C1434" s="494"/>
      <c r="D1434" s="495"/>
      <c r="E1434" s="496"/>
    </row>
    <row r="1435" spans="1:5">
      <c r="A1435" s="497"/>
      <c r="B1435" s="497"/>
      <c r="C1435" s="497"/>
      <c r="D1435" s="498"/>
      <c r="E1435" s="499"/>
    </row>
    <row r="1436" spans="1:5">
      <c r="A1436" s="497"/>
      <c r="B1436" s="497"/>
      <c r="C1436" s="497"/>
      <c r="D1436" s="498"/>
      <c r="E1436" s="499"/>
    </row>
    <row r="1437" spans="1:5">
      <c r="A1437" s="497"/>
      <c r="B1437" s="497"/>
      <c r="C1437" s="497"/>
      <c r="D1437" s="498"/>
      <c r="E1437" s="499"/>
    </row>
    <row r="1438" spans="1:5">
      <c r="A1438" s="494"/>
      <c r="B1438" s="494"/>
      <c r="C1438" s="494"/>
      <c r="D1438" s="495"/>
      <c r="E1438" s="496"/>
    </row>
    <row r="1439" spans="1:5">
      <c r="A1439" s="494"/>
      <c r="B1439" s="494"/>
      <c r="C1439" s="494"/>
      <c r="D1439" s="495"/>
      <c r="E1439" s="496"/>
    </row>
    <row r="1440" spans="1:5">
      <c r="A1440" s="494"/>
      <c r="B1440" s="494"/>
      <c r="C1440" s="494"/>
      <c r="D1440" s="495"/>
      <c r="E1440" s="496"/>
    </row>
    <row r="1441" spans="1:5">
      <c r="A1441" s="497"/>
      <c r="B1441" s="497"/>
      <c r="C1441" s="497"/>
      <c r="D1441" s="498"/>
      <c r="E1441" s="499"/>
    </row>
    <row r="1442" spans="1:5">
      <c r="A1442" s="497"/>
      <c r="B1442" s="497"/>
      <c r="C1442" s="497"/>
      <c r="D1442" s="498"/>
      <c r="E1442" s="499"/>
    </row>
    <row r="1443" spans="1:5">
      <c r="A1443" s="494"/>
      <c r="B1443" s="494"/>
      <c r="C1443" s="494"/>
      <c r="D1443" s="495"/>
      <c r="E1443" s="496"/>
    </row>
    <row r="1444" spans="1:5">
      <c r="A1444" s="494"/>
      <c r="B1444" s="494"/>
      <c r="C1444" s="494"/>
      <c r="D1444" s="495"/>
      <c r="E1444" s="496"/>
    </row>
    <row r="1445" spans="1:5">
      <c r="A1445" s="494"/>
      <c r="B1445" s="494"/>
      <c r="C1445" s="494"/>
      <c r="D1445" s="495"/>
      <c r="E1445" s="496"/>
    </row>
    <row r="1446" spans="1:5">
      <c r="A1446" s="494"/>
      <c r="B1446" s="494"/>
      <c r="C1446" s="494"/>
      <c r="D1446" s="495"/>
      <c r="E1446" s="496"/>
    </row>
    <row r="1447" spans="1:5">
      <c r="A1447" s="497"/>
      <c r="B1447" s="497"/>
      <c r="C1447" s="497"/>
      <c r="D1447" s="498"/>
      <c r="E1447" s="499"/>
    </row>
    <row r="1448" spans="1:5">
      <c r="A1448" s="494"/>
      <c r="B1448" s="494"/>
      <c r="C1448" s="494"/>
      <c r="D1448" s="495"/>
      <c r="E1448" s="496"/>
    </row>
    <row r="1449" spans="1:5">
      <c r="A1449" s="494"/>
      <c r="B1449" s="494"/>
      <c r="C1449" s="494"/>
      <c r="D1449" s="495"/>
      <c r="E1449" s="496"/>
    </row>
    <row r="1450" spans="1:5">
      <c r="A1450" s="494"/>
      <c r="B1450" s="494"/>
      <c r="C1450" s="494"/>
      <c r="D1450" s="495"/>
      <c r="E1450" s="496"/>
    </row>
    <row r="1451" spans="1:5">
      <c r="A1451" s="494"/>
      <c r="B1451" s="494"/>
      <c r="C1451" s="494"/>
      <c r="D1451" s="495"/>
      <c r="E1451" s="496"/>
    </row>
    <row r="1452" spans="1:5">
      <c r="A1452" s="494"/>
      <c r="B1452" s="494"/>
      <c r="C1452" s="494"/>
      <c r="D1452" s="495"/>
      <c r="E1452" s="496"/>
    </row>
    <row r="1453" spans="1:5">
      <c r="A1453" s="494"/>
      <c r="B1453" s="494"/>
      <c r="C1453" s="494"/>
      <c r="D1453" s="495"/>
      <c r="E1453" s="496"/>
    </row>
    <row r="1454" spans="1:5">
      <c r="A1454" s="494"/>
      <c r="B1454" s="494"/>
      <c r="C1454" s="494"/>
      <c r="D1454" s="495"/>
      <c r="E1454" s="496"/>
    </row>
    <row r="1455" spans="1:5">
      <c r="A1455" s="494"/>
      <c r="B1455" s="494"/>
      <c r="C1455" s="494"/>
      <c r="D1455" s="495"/>
      <c r="E1455" s="496"/>
    </row>
    <row r="1456" spans="1:5">
      <c r="A1456" s="494"/>
      <c r="B1456" s="494"/>
      <c r="C1456" s="494"/>
      <c r="D1456" s="495"/>
      <c r="E1456" s="496"/>
    </row>
    <row r="1457" spans="1:5">
      <c r="A1457" s="494"/>
      <c r="B1457" s="494"/>
      <c r="C1457" s="494"/>
      <c r="D1457" s="495"/>
      <c r="E1457" s="496"/>
    </row>
    <row r="1458" spans="1:5">
      <c r="A1458" s="494"/>
      <c r="B1458" s="494"/>
      <c r="C1458" s="494"/>
      <c r="D1458" s="495"/>
      <c r="E1458" s="496"/>
    </row>
    <row r="1459" spans="1:5">
      <c r="A1459" s="497"/>
      <c r="B1459" s="497"/>
      <c r="C1459" s="497"/>
      <c r="D1459" s="498"/>
      <c r="E1459" s="499"/>
    </row>
    <row r="1460" spans="1:5">
      <c r="A1460" s="497"/>
      <c r="B1460" s="497"/>
      <c r="C1460" s="497"/>
      <c r="D1460" s="498"/>
      <c r="E1460" s="499"/>
    </row>
    <row r="1461" spans="1:5">
      <c r="A1461" s="494"/>
      <c r="B1461" s="494"/>
      <c r="C1461" s="494"/>
      <c r="D1461" s="495"/>
      <c r="E1461" s="496"/>
    </row>
    <row r="1462" spans="1:5">
      <c r="A1462" s="494"/>
      <c r="B1462" s="494"/>
      <c r="C1462" s="494"/>
      <c r="D1462" s="495"/>
      <c r="E1462" s="496"/>
    </row>
    <row r="1463" spans="1:5">
      <c r="A1463" s="494"/>
      <c r="B1463" s="494"/>
      <c r="C1463" s="494"/>
      <c r="D1463" s="495"/>
      <c r="E1463" s="496"/>
    </row>
    <row r="1464" spans="1:5">
      <c r="A1464" s="494"/>
      <c r="B1464" s="494"/>
      <c r="C1464" s="494"/>
      <c r="D1464" s="495"/>
      <c r="E1464" s="496"/>
    </row>
    <row r="1465" spans="1:5">
      <c r="A1465" s="494"/>
      <c r="B1465" s="494"/>
      <c r="C1465" s="494"/>
      <c r="D1465" s="495"/>
      <c r="E1465" s="496"/>
    </row>
    <row r="1466" spans="1:5">
      <c r="A1466" s="494"/>
      <c r="B1466" s="494"/>
      <c r="C1466" s="494"/>
      <c r="D1466" s="495"/>
      <c r="E1466" s="496"/>
    </row>
    <row r="1467" spans="1:5">
      <c r="A1467" s="497"/>
      <c r="B1467" s="497"/>
      <c r="C1467" s="497"/>
      <c r="D1467" s="498"/>
      <c r="E1467" s="499"/>
    </row>
    <row r="1468" spans="1:5">
      <c r="A1468" s="497"/>
      <c r="B1468" s="497"/>
      <c r="C1468" s="497"/>
      <c r="D1468" s="498"/>
      <c r="E1468" s="499"/>
    </row>
    <row r="1469" spans="1:5">
      <c r="A1469" s="497"/>
      <c r="B1469" s="497"/>
      <c r="C1469" s="497"/>
      <c r="D1469" s="498"/>
      <c r="E1469" s="499"/>
    </row>
    <row r="1470" spans="1:5">
      <c r="A1470" s="497"/>
      <c r="B1470" s="497"/>
      <c r="C1470" s="497"/>
      <c r="D1470" s="498"/>
      <c r="E1470" s="499"/>
    </row>
    <row r="1471" spans="1:5">
      <c r="A1471" s="497"/>
      <c r="B1471" s="497"/>
      <c r="C1471" s="497"/>
      <c r="D1471" s="498"/>
      <c r="E1471" s="499"/>
    </row>
    <row r="1472" spans="1:5">
      <c r="A1472" s="497"/>
      <c r="B1472" s="497"/>
      <c r="C1472" s="497"/>
      <c r="D1472" s="498"/>
      <c r="E1472" s="499"/>
    </row>
    <row r="1473" spans="1:5">
      <c r="A1473" s="494"/>
      <c r="B1473" s="494"/>
      <c r="C1473" s="494"/>
      <c r="D1473" s="495"/>
      <c r="E1473" s="496"/>
    </row>
    <row r="1474" spans="1:5">
      <c r="A1474" s="494"/>
      <c r="B1474" s="494"/>
      <c r="C1474" s="494"/>
      <c r="D1474" s="495"/>
      <c r="E1474" s="496"/>
    </row>
    <row r="1475" spans="1:5">
      <c r="A1475" s="494"/>
      <c r="B1475" s="494"/>
      <c r="C1475" s="494"/>
      <c r="D1475" s="495"/>
      <c r="E1475" s="496"/>
    </row>
    <row r="1476" spans="1:5">
      <c r="A1476" s="494"/>
      <c r="B1476" s="494"/>
      <c r="C1476" s="494"/>
      <c r="D1476" s="495"/>
      <c r="E1476" s="496"/>
    </row>
    <row r="1477" spans="1:5">
      <c r="A1477" s="497"/>
      <c r="B1477" s="497"/>
      <c r="C1477" s="497"/>
      <c r="D1477" s="498"/>
      <c r="E1477" s="499"/>
    </row>
    <row r="1478" spans="1:5">
      <c r="A1478" s="497"/>
      <c r="B1478" s="497"/>
      <c r="C1478" s="497"/>
      <c r="D1478" s="498"/>
      <c r="E1478" s="499"/>
    </row>
    <row r="1479" spans="1:5">
      <c r="A1479" s="494"/>
      <c r="B1479" s="494"/>
      <c r="C1479" s="494"/>
      <c r="D1479" s="495"/>
      <c r="E1479" s="496"/>
    </row>
    <row r="1480" spans="1:5">
      <c r="A1480" s="494"/>
      <c r="B1480" s="494"/>
      <c r="C1480" s="494"/>
      <c r="D1480" s="495"/>
      <c r="E1480" s="496"/>
    </row>
    <row r="1481" spans="1:5">
      <c r="A1481" s="497"/>
      <c r="B1481" s="497"/>
      <c r="C1481" s="497"/>
      <c r="D1481" s="498"/>
      <c r="E1481" s="499"/>
    </row>
    <row r="1482" spans="1:5">
      <c r="A1482" s="497"/>
      <c r="B1482" s="497"/>
      <c r="C1482" s="497"/>
      <c r="D1482" s="498"/>
      <c r="E1482" s="499"/>
    </row>
    <row r="1483" spans="1:5">
      <c r="A1483" s="497"/>
      <c r="B1483" s="497"/>
      <c r="C1483" s="497"/>
      <c r="D1483" s="498"/>
      <c r="E1483" s="499"/>
    </row>
    <row r="1484" spans="1:5">
      <c r="A1484" s="494"/>
      <c r="B1484" s="494"/>
      <c r="C1484" s="494"/>
      <c r="D1484" s="495"/>
      <c r="E1484" s="496"/>
    </row>
    <row r="1485" spans="1:5">
      <c r="A1485" s="494"/>
      <c r="B1485" s="494"/>
      <c r="C1485" s="494"/>
      <c r="D1485" s="495"/>
      <c r="E1485" s="496"/>
    </row>
    <row r="1486" spans="1:5">
      <c r="A1486" s="497"/>
      <c r="B1486" s="497"/>
      <c r="C1486" s="497"/>
      <c r="D1486" s="498"/>
      <c r="E1486" s="499"/>
    </row>
    <row r="1487" spans="1:5">
      <c r="A1487" s="497"/>
      <c r="B1487" s="497"/>
      <c r="C1487" s="497"/>
      <c r="D1487" s="498"/>
      <c r="E1487" s="499"/>
    </row>
    <row r="1488" spans="1:5">
      <c r="A1488" s="494"/>
      <c r="B1488" s="494"/>
      <c r="C1488" s="494"/>
      <c r="D1488" s="495"/>
      <c r="E1488" s="496"/>
    </row>
    <row r="1489" spans="1:5">
      <c r="A1489" s="497"/>
      <c r="B1489" s="497"/>
      <c r="C1489" s="497"/>
      <c r="D1489" s="498"/>
      <c r="E1489" s="499"/>
    </row>
    <row r="1490" spans="1:5">
      <c r="A1490" s="497"/>
      <c r="B1490" s="497"/>
      <c r="C1490" s="497"/>
      <c r="D1490" s="498"/>
      <c r="E1490" s="499"/>
    </row>
    <row r="1491" spans="1:5">
      <c r="A1491" s="497"/>
      <c r="B1491" s="497"/>
      <c r="C1491" s="497"/>
      <c r="D1491" s="498"/>
      <c r="E1491" s="499"/>
    </row>
    <row r="1492" spans="1:5">
      <c r="A1492" s="494"/>
      <c r="B1492" s="494"/>
      <c r="C1492" s="494"/>
      <c r="D1492" s="495"/>
      <c r="E1492" s="496"/>
    </row>
    <row r="1493" spans="1:5">
      <c r="A1493" s="494"/>
      <c r="B1493" s="494"/>
      <c r="C1493" s="494"/>
      <c r="D1493" s="495"/>
      <c r="E1493" s="496"/>
    </row>
    <row r="1494" spans="1:5">
      <c r="A1494" s="497"/>
      <c r="B1494" s="497"/>
      <c r="C1494" s="497"/>
      <c r="D1494" s="498"/>
      <c r="E1494" s="499"/>
    </row>
    <row r="1495" spans="1:5">
      <c r="A1495" s="497"/>
      <c r="B1495" s="497"/>
      <c r="C1495" s="497"/>
      <c r="D1495" s="498"/>
      <c r="E1495" s="499"/>
    </row>
    <row r="1496" spans="1:5">
      <c r="A1496" s="497"/>
      <c r="B1496" s="497"/>
      <c r="C1496" s="497"/>
      <c r="D1496" s="498"/>
      <c r="E1496" s="499"/>
    </row>
    <row r="1497" spans="1:5">
      <c r="A1497" s="494"/>
      <c r="B1497" s="494"/>
      <c r="C1497" s="494"/>
      <c r="D1497" s="495"/>
      <c r="E1497" s="496"/>
    </row>
    <row r="1498" spans="1:5">
      <c r="A1498" s="494"/>
      <c r="B1498" s="494"/>
      <c r="C1498" s="494"/>
      <c r="D1498" s="495"/>
      <c r="E1498" s="496"/>
    </row>
    <row r="1499" spans="1:5">
      <c r="A1499" s="494"/>
      <c r="B1499" s="494"/>
      <c r="C1499" s="494"/>
      <c r="D1499" s="495"/>
      <c r="E1499" s="496"/>
    </row>
    <row r="1500" spans="1:5">
      <c r="A1500" s="494"/>
      <c r="B1500" s="494"/>
      <c r="C1500" s="494"/>
      <c r="D1500" s="495"/>
      <c r="E1500" s="496"/>
    </row>
    <row r="1501" spans="1:5">
      <c r="A1501" s="494"/>
      <c r="B1501" s="494"/>
      <c r="C1501" s="494"/>
      <c r="D1501" s="495"/>
      <c r="E1501" s="496"/>
    </row>
    <row r="1502" spans="1:5">
      <c r="A1502" s="497"/>
      <c r="B1502" s="497"/>
      <c r="C1502" s="497"/>
      <c r="D1502" s="498"/>
      <c r="E1502" s="499"/>
    </row>
    <row r="1503" spans="1:5">
      <c r="A1503" s="497"/>
      <c r="B1503" s="497"/>
      <c r="C1503" s="497"/>
      <c r="D1503" s="498"/>
      <c r="E1503" s="499"/>
    </row>
    <row r="1504" spans="1:5">
      <c r="A1504" s="494"/>
      <c r="B1504" s="494"/>
      <c r="C1504" s="494"/>
      <c r="D1504" s="495"/>
      <c r="E1504" s="496"/>
    </row>
    <row r="1505" spans="1:5">
      <c r="A1505" s="497"/>
      <c r="B1505" s="497"/>
      <c r="C1505" s="497"/>
      <c r="D1505" s="498"/>
      <c r="E1505" s="499"/>
    </row>
    <row r="1506" spans="1:5">
      <c r="A1506" s="497"/>
      <c r="B1506" s="497"/>
      <c r="C1506" s="497"/>
      <c r="D1506" s="498"/>
      <c r="E1506" s="499"/>
    </row>
    <row r="1507" spans="1:5">
      <c r="A1507" s="494"/>
      <c r="B1507" s="494"/>
      <c r="C1507" s="494"/>
      <c r="D1507" s="495"/>
      <c r="E1507" s="496"/>
    </row>
    <row r="1508" spans="1:5">
      <c r="A1508" s="494"/>
      <c r="B1508" s="494"/>
      <c r="C1508" s="494"/>
      <c r="D1508" s="495"/>
      <c r="E1508" s="496"/>
    </row>
    <row r="1509" spans="1:5">
      <c r="A1509" s="494"/>
      <c r="B1509" s="494"/>
      <c r="C1509" s="494"/>
      <c r="D1509" s="495"/>
      <c r="E1509" s="496"/>
    </row>
    <row r="1510" spans="1:5">
      <c r="A1510" s="494"/>
      <c r="B1510" s="494"/>
      <c r="C1510" s="494"/>
      <c r="D1510" s="495"/>
      <c r="E1510" s="496"/>
    </row>
    <row r="1511" spans="1:5">
      <c r="A1511" s="494"/>
      <c r="B1511" s="494"/>
      <c r="C1511" s="494"/>
      <c r="D1511" s="495"/>
      <c r="E1511" s="496"/>
    </row>
    <row r="1512" spans="1:5">
      <c r="A1512" s="494"/>
      <c r="B1512" s="494"/>
      <c r="C1512" s="494"/>
      <c r="D1512" s="495"/>
      <c r="E1512" s="496"/>
    </row>
    <row r="1513" spans="1:5">
      <c r="A1513" s="494"/>
      <c r="B1513" s="494"/>
      <c r="C1513" s="494"/>
      <c r="D1513" s="495"/>
      <c r="E1513" s="496"/>
    </row>
    <row r="1514" spans="1:5">
      <c r="A1514" s="494"/>
      <c r="B1514" s="494"/>
      <c r="C1514" s="494"/>
      <c r="D1514" s="495"/>
      <c r="E1514" s="496"/>
    </row>
    <row r="1515" spans="1:5">
      <c r="A1515" s="494"/>
      <c r="B1515" s="494"/>
      <c r="C1515" s="494"/>
      <c r="D1515" s="495"/>
      <c r="E1515" s="496"/>
    </row>
    <row r="1516" spans="1:5">
      <c r="A1516" s="494"/>
      <c r="B1516" s="494"/>
      <c r="C1516" s="494"/>
      <c r="D1516" s="495"/>
      <c r="E1516" s="496"/>
    </row>
    <row r="1517" spans="1:5">
      <c r="A1517" s="494"/>
      <c r="B1517" s="494"/>
      <c r="C1517" s="494"/>
      <c r="D1517" s="495"/>
      <c r="E1517" s="496"/>
    </row>
    <row r="1518" spans="1:5">
      <c r="A1518" s="494"/>
      <c r="B1518" s="494"/>
      <c r="C1518" s="494"/>
      <c r="D1518" s="495"/>
      <c r="E1518" s="496"/>
    </row>
    <row r="1519" spans="1:5">
      <c r="A1519" s="494"/>
      <c r="B1519" s="494"/>
      <c r="C1519" s="494"/>
      <c r="D1519" s="495"/>
      <c r="E1519" s="496"/>
    </row>
    <row r="1520" spans="1:5">
      <c r="A1520" s="494"/>
      <c r="B1520" s="494"/>
      <c r="C1520" s="494"/>
      <c r="D1520" s="495"/>
      <c r="E1520" s="496"/>
    </row>
    <row r="1521" spans="1:5">
      <c r="A1521" s="494"/>
      <c r="B1521" s="494"/>
      <c r="C1521" s="494"/>
      <c r="D1521" s="495"/>
      <c r="E1521" s="496"/>
    </row>
    <row r="1522" spans="1:5">
      <c r="A1522" s="494"/>
      <c r="B1522" s="494"/>
      <c r="C1522" s="494"/>
      <c r="D1522" s="495"/>
      <c r="E1522" s="496"/>
    </row>
    <row r="1523" spans="1:5">
      <c r="A1523" s="494"/>
      <c r="B1523" s="494"/>
      <c r="C1523" s="494"/>
      <c r="D1523" s="495"/>
      <c r="E1523" s="496"/>
    </row>
    <row r="1524" spans="1:5">
      <c r="A1524" s="497"/>
      <c r="B1524" s="497"/>
      <c r="C1524" s="497"/>
      <c r="D1524" s="498"/>
      <c r="E1524" s="499"/>
    </row>
    <row r="1525" spans="1:5">
      <c r="A1525" s="497"/>
      <c r="B1525" s="497"/>
      <c r="C1525" s="497"/>
      <c r="D1525" s="498"/>
      <c r="E1525" s="499"/>
    </row>
    <row r="1526" spans="1:5">
      <c r="A1526" s="494"/>
      <c r="B1526" s="494"/>
      <c r="C1526" s="494"/>
      <c r="D1526" s="495"/>
      <c r="E1526" s="496"/>
    </row>
    <row r="1527" spans="1:5">
      <c r="A1527" s="494"/>
      <c r="B1527" s="494"/>
      <c r="C1527" s="494"/>
      <c r="D1527" s="495"/>
      <c r="E1527" s="496"/>
    </row>
    <row r="1528" spans="1:5">
      <c r="A1528" s="494"/>
      <c r="B1528" s="494"/>
      <c r="C1528" s="494"/>
      <c r="D1528" s="495"/>
      <c r="E1528" s="496"/>
    </row>
    <row r="1529" spans="1:5">
      <c r="A1529" s="494"/>
      <c r="B1529" s="494"/>
      <c r="C1529" s="494"/>
      <c r="D1529" s="495"/>
      <c r="E1529" s="496"/>
    </row>
    <row r="1530" spans="1:5">
      <c r="A1530" s="497"/>
      <c r="B1530" s="497"/>
      <c r="C1530" s="497"/>
      <c r="D1530" s="498"/>
      <c r="E1530" s="499"/>
    </row>
    <row r="1531" spans="1:5">
      <c r="A1531" s="497"/>
      <c r="B1531" s="497"/>
      <c r="C1531" s="497"/>
      <c r="D1531" s="498"/>
      <c r="E1531" s="499"/>
    </row>
    <row r="1532" spans="1:5">
      <c r="A1532" s="494"/>
      <c r="B1532" s="494"/>
      <c r="C1532" s="494"/>
      <c r="D1532" s="495"/>
      <c r="E1532" s="496"/>
    </row>
    <row r="1533" spans="1:5">
      <c r="A1533" s="494"/>
      <c r="B1533" s="494"/>
      <c r="C1533" s="494"/>
      <c r="D1533" s="495"/>
      <c r="E1533" s="496"/>
    </row>
    <row r="1534" spans="1:5">
      <c r="A1534" s="494"/>
      <c r="B1534" s="494"/>
      <c r="C1534" s="494"/>
      <c r="D1534" s="495"/>
      <c r="E1534" s="496"/>
    </row>
    <row r="1535" spans="1:5">
      <c r="A1535" s="494"/>
      <c r="B1535" s="494"/>
      <c r="C1535" s="494"/>
      <c r="D1535" s="495"/>
      <c r="E1535" s="496"/>
    </row>
    <row r="1536" spans="1:5">
      <c r="A1536" s="494"/>
      <c r="B1536" s="494"/>
      <c r="C1536" s="494"/>
      <c r="D1536" s="495"/>
      <c r="E1536" s="496"/>
    </row>
    <row r="1537" spans="1:5">
      <c r="A1537" s="494"/>
      <c r="B1537" s="494"/>
      <c r="C1537" s="494"/>
      <c r="D1537" s="495"/>
      <c r="E1537" s="496"/>
    </row>
    <row r="1538" spans="1:5">
      <c r="A1538" s="497"/>
      <c r="B1538" s="497"/>
      <c r="C1538" s="497"/>
      <c r="D1538" s="498"/>
      <c r="E1538" s="499"/>
    </row>
    <row r="1539" spans="1:5">
      <c r="A1539" s="497"/>
      <c r="B1539" s="497"/>
      <c r="C1539" s="497"/>
      <c r="D1539" s="498"/>
      <c r="E1539" s="499"/>
    </row>
    <row r="1540" spans="1:5">
      <c r="A1540" s="494"/>
      <c r="B1540" s="494"/>
      <c r="C1540" s="494"/>
      <c r="D1540" s="495"/>
      <c r="E1540" s="496"/>
    </row>
    <row r="1541" spans="1:5">
      <c r="A1541" s="494"/>
      <c r="B1541" s="494"/>
      <c r="C1541" s="494"/>
      <c r="D1541" s="495"/>
      <c r="E1541" s="496"/>
    </row>
    <row r="1542" spans="1:5">
      <c r="A1542" s="494"/>
      <c r="B1542" s="494"/>
      <c r="C1542" s="494"/>
      <c r="D1542" s="495"/>
      <c r="E1542" s="496"/>
    </row>
    <row r="1543" spans="1:5">
      <c r="A1543" s="494"/>
      <c r="B1543" s="494"/>
      <c r="C1543" s="494"/>
      <c r="D1543" s="495"/>
      <c r="E1543" s="496"/>
    </row>
    <row r="1544" spans="1:5">
      <c r="A1544" s="494"/>
      <c r="B1544" s="494"/>
      <c r="C1544" s="494"/>
      <c r="D1544" s="495"/>
      <c r="E1544" s="496"/>
    </row>
    <row r="1545" spans="1:5">
      <c r="A1545" s="497"/>
      <c r="B1545" s="497"/>
      <c r="C1545" s="497"/>
      <c r="D1545" s="498"/>
      <c r="E1545" s="499"/>
    </row>
    <row r="1546" spans="1:5">
      <c r="A1546" s="497"/>
      <c r="B1546" s="497"/>
      <c r="C1546" s="497"/>
      <c r="D1546" s="498"/>
      <c r="E1546" s="499"/>
    </row>
    <row r="1547" spans="1:5">
      <c r="A1547" s="497"/>
      <c r="B1547" s="497"/>
      <c r="C1547" s="497"/>
      <c r="D1547" s="498"/>
      <c r="E1547" s="499"/>
    </row>
    <row r="1548" spans="1:5">
      <c r="A1548" s="494"/>
      <c r="B1548" s="494"/>
      <c r="C1548" s="494"/>
      <c r="D1548" s="495"/>
      <c r="E1548" s="496"/>
    </row>
    <row r="1549" spans="1:5">
      <c r="A1549" s="494"/>
      <c r="B1549" s="494"/>
      <c r="C1549" s="494"/>
      <c r="D1549" s="495"/>
      <c r="E1549" s="496"/>
    </row>
    <row r="1550" spans="1:5">
      <c r="A1550" s="497"/>
      <c r="B1550" s="497"/>
      <c r="C1550" s="497"/>
      <c r="D1550" s="498"/>
      <c r="E1550" s="499"/>
    </row>
    <row r="1551" spans="1:5">
      <c r="A1551" s="497"/>
      <c r="B1551" s="497"/>
      <c r="C1551" s="497"/>
      <c r="D1551" s="498"/>
      <c r="E1551" s="499"/>
    </row>
    <row r="1552" spans="1:5">
      <c r="A1552" s="497"/>
      <c r="B1552" s="497"/>
      <c r="C1552" s="497"/>
      <c r="D1552" s="498"/>
      <c r="E1552" s="499"/>
    </row>
    <row r="1553" spans="1:5">
      <c r="A1553" s="497"/>
      <c r="B1553" s="497"/>
      <c r="C1553" s="497"/>
      <c r="D1553" s="498"/>
      <c r="E1553" s="499"/>
    </row>
    <row r="1554" spans="1:5">
      <c r="A1554" s="494"/>
      <c r="B1554" s="494"/>
      <c r="C1554" s="494"/>
      <c r="D1554" s="495"/>
      <c r="E1554" s="496"/>
    </row>
    <row r="1555" spans="1:5">
      <c r="A1555" s="494"/>
      <c r="B1555" s="494"/>
      <c r="C1555" s="494"/>
      <c r="D1555" s="495"/>
      <c r="E1555" s="496"/>
    </row>
    <row r="1556" spans="1:5">
      <c r="A1556" s="494"/>
      <c r="B1556" s="494"/>
      <c r="C1556" s="494"/>
      <c r="D1556" s="495"/>
      <c r="E1556" s="496"/>
    </row>
    <row r="1557" spans="1:5">
      <c r="A1557" s="494"/>
      <c r="B1557" s="494"/>
      <c r="C1557" s="494"/>
      <c r="D1557" s="495"/>
      <c r="E1557" s="496"/>
    </row>
    <row r="1558" spans="1:5">
      <c r="A1558" s="497"/>
      <c r="B1558" s="497"/>
      <c r="C1558" s="497"/>
      <c r="D1558" s="498"/>
      <c r="E1558" s="499"/>
    </row>
    <row r="1559" spans="1:5">
      <c r="A1559" s="497"/>
      <c r="B1559" s="497"/>
      <c r="C1559" s="497"/>
      <c r="D1559" s="498"/>
      <c r="E1559" s="499"/>
    </row>
    <row r="1560" spans="1:5">
      <c r="A1560" s="497"/>
      <c r="B1560" s="497"/>
      <c r="C1560" s="497"/>
      <c r="D1560" s="498"/>
      <c r="E1560" s="499"/>
    </row>
    <row r="1561" spans="1:5">
      <c r="A1561" s="497"/>
      <c r="B1561" s="497"/>
      <c r="C1561" s="497"/>
      <c r="D1561" s="498"/>
      <c r="E1561" s="499"/>
    </row>
    <row r="1562" spans="1:5">
      <c r="A1562" s="494"/>
      <c r="B1562" s="494"/>
      <c r="C1562" s="494"/>
      <c r="D1562" s="495"/>
      <c r="E1562" s="496"/>
    </row>
    <row r="1563" spans="1:5">
      <c r="A1563" s="494"/>
      <c r="B1563" s="494"/>
      <c r="C1563" s="494"/>
      <c r="D1563" s="495"/>
      <c r="E1563" s="496"/>
    </row>
    <row r="1564" spans="1:5">
      <c r="A1564" s="494"/>
      <c r="B1564" s="494"/>
      <c r="C1564" s="494"/>
      <c r="D1564" s="495"/>
      <c r="E1564" s="496"/>
    </row>
    <row r="1565" spans="1:5">
      <c r="A1565" s="497"/>
      <c r="B1565" s="497"/>
      <c r="C1565" s="497"/>
      <c r="D1565" s="498"/>
      <c r="E1565" s="499"/>
    </row>
    <row r="1566" spans="1:5">
      <c r="A1566" s="497"/>
      <c r="B1566" s="497"/>
      <c r="C1566" s="497"/>
      <c r="D1566" s="498"/>
      <c r="E1566" s="499"/>
    </row>
    <row r="1567" spans="1:5">
      <c r="A1567" s="494"/>
      <c r="B1567" s="494"/>
      <c r="C1567" s="494"/>
      <c r="D1567" s="495"/>
      <c r="E1567" s="496"/>
    </row>
    <row r="1568" spans="1:5">
      <c r="A1568" s="494"/>
      <c r="B1568" s="494"/>
      <c r="C1568" s="494"/>
      <c r="D1568" s="495"/>
      <c r="E1568" s="496"/>
    </row>
    <row r="1569" spans="1:5">
      <c r="A1569" s="494"/>
      <c r="B1569" s="494"/>
      <c r="C1569" s="494"/>
      <c r="D1569" s="495"/>
      <c r="E1569" s="496"/>
    </row>
    <row r="1570" spans="1:5">
      <c r="A1570" s="494"/>
      <c r="B1570" s="494"/>
      <c r="C1570" s="494"/>
      <c r="D1570" s="495"/>
      <c r="E1570" s="496"/>
    </row>
    <row r="1571" spans="1:5">
      <c r="A1571" s="494"/>
      <c r="B1571" s="494"/>
      <c r="C1571" s="494"/>
      <c r="D1571" s="495"/>
      <c r="E1571" s="496"/>
    </row>
    <row r="1572" spans="1:5">
      <c r="A1572" s="494"/>
      <c r="B1572" s="494"/>
      <c r="C1572" s="494"/>
      <c r="D1572" s="495"/>
      <c r="E1572" s="496"/>
    </row>
    <row r="1573" spans="1:5">
      <c r="A1573" s="494"/>
      <c r="B1573" s="494"/>
      <c r="C1573" s="494"/>
      <c r="D1573" s="495"/>
      <c r="E1573" s="496"/>
    </row>
    <row r="1574" spans="1:5">
      <c r="A1574" s="494"/>
      <c r="B1574" s="494"/>
      <c r="C1574" s="494"/>
      <c r="D1574" s="495"/>
      <c r="E1574" s="496"/>
    </row>
    <row r="1575" spans="1:5">
      <c r="A1575" s="494"/>
      <c r="B1575" s="494"/>
      <c r="C1575" s="494"/>
      <c r="D1575" s="495"/>
      <c r="E1575" s="496"/>
    </row>
    <row r="1576" spans="1:5">
      <c r="A1576" s="494"/>
      <c r="B1576" s="494"/>
      <c r="C1576" s="494"/>
      <c r="D1576" s="495"/>
      <c r="E1576" s="496"/>
    </row>
    <row r="1577" spans="1:5">
      <c r="A1577" s="497"/>
      <c r="B1577" s="497"/>
      <c r="C1577" s="497"/>
      <c r="D1577" s="498"/>
      <c r="E1577" s="499"/>
    </row>
    <row r="1578" spans="1:5">
      <c r="A1578" s="497"/>
      <c r="B1578" s="497"/>
      <c r="C1578" s="497"/>
      <c r="D1578" s="498"/>
      <c r="E1578" s="499"/>
    </row>
    <row r="1579" spans="1:5">
      <c r="A1579" s="494"/>
      <c r="B1579" s="494"/>
      <c r="C1579" s="494"/>
      <c r="D1579" s="495"/>
      <c r="E1579" s="496"/>
    </row>
    <row r="1580" spans="1:5">
      <c r="A1580" s="494"/>
      <c r="B1580" s="494"/>
      <c r="C1580" s="494"/>
      <c r="D1580" s="495"/>
      <c r="E1580" s="496"/>
    </row>
    <row r="1581" spans="1:5">
      <c r="A1581" s="494"/>
      <c r="B1581" s="494"/>
      <c r="C1581" s="494"/>
      <c r="D1581" s="495"/>
      <c r="E1581" s="496"/>
    </row>
    <row r="1582" spans="1:5">
      <c r="A1582" s="494"/>
      <c r="B1582" s="494"/>
      <c r="C1582" s="494"/>
      <c r="D1582" s="495"/>
      <c r="E1582" s="496"/>
    </row>
    <row r="1583" spans="1:5">
      <c r="A1583" s="494"/>
      <c r="B1583" s="494"/>
      <c r="C1583" s="494"/>
      <c r="D1583" s="495"/>
      <c r="E1583" s="496"/>
    </row>
    <row r="1584" spans="1:5">
      <c r="A1584" s="494"/>
      <c r="B1584" s="494"/>
      <c r="C1584" s="494"/>
      <c r="D1584" s="495"/>
      <c r="E1584" s="496"/>
    </row>
    <row r="1585" spans="1:5">
      <c r="A1585" s="494"/>
      <c r="B1585" s="494"/>
      <c r="C1585" s="494"/>
      <c r="D1585" s="495"/>
      <c r="E1585" s="496"/>
    </row>
    <row r="1586" spans="1:5">
      <c r="A1586" s="494"/>
      <c r="B1586" s="494"/>
      <c r="C1586" s="494"/>
      <c r="D1586" s="495"/>
      <c r="E1586" s="496"/>
    </row>
    <row r="1587" spans="1:5">
      <c r="A1587" s="494"/>
      <c r="B1587" s="494"/>
      <c r="C1587" s="494"/>
      <c r="D1587" s="495"/>
      <c r="E1587" s="496"/>
    </row>
    <row r="1588" spans="1:5">
      <c r="A1588" s="494"/>
      <c r="B1588" s="494"/>
      <c r="C1588" s="494"/>
      <c r="D1588" s="495"/>
      <c r="E1588" s="496"/>
    </row>
    <row r="1589" spans="1:5">
      <c r="A1589" s="494"/>
      <c r="B1589" s="494"/>
      <c r="C1589" s="494"/>
      <c r="D1589" s="495"/>
      <c r="E1589" s="496"/>
    </row>
    <row r="1590" spans="1:5">
      <c r="A1590" s="494"/>
      <c r="B1590" s="494"/>
      <c r="C1590" s="494"/>
      <c r="D1590" s="495"/>
      <c r="E1590" s="496"/>
    </row>
    <row r="1591" spans="1:5">
      <c r="A1591" s="494"/>
      <c r="B1591" s="494"/>
      <c r="C1591" s="494"/>
      <c r="D1591" s="495"/>
      <c r="E1591" s="496"/>
    </row>
    <row r="1592" spans="1:5">
      <c r="A1592" s="494"/>
      <c r="B1592" s="494"/>
      <c r="C1592" s="494"/>
      <c r="D1592" s="495"/>
      <c r="E1592" s="496"/>
    </row>
    <row r="1593" spans="1:5">
      <c r="A1593" s="497"/>
      <c r="B1593" s="497"/>
      <c r="C1593" s="497"/>
      <c r="D1593" s="498"/>
      <c r="E1593" s="499"/>
    </row>
    <row r="1594" spans="1:5">
      <c r="A1594" s="497"/>
      <c r="B1594" s="497"/>
      <c r="C1594" s="497"/>
      <c r="D1594" s="498"/>
      <c r="E1594" s="499"/>
    </row>
    <row r="1595" spans="1:5">
      <c r="A1595" s="494"/>
      <c r="B1595" s="494"/>
      <c r="C1595" s="494"/>
      <c r="D1595" s="495"/>
      <c r="E1595" s="496"/>
    </row>
    <row r="1596" spans="1:5">
      <c r="A1596" s="494"/>
      <c r="B1596" s="494"/>
      <c r="C1596" s="494"/>
      <c r="D1596" s="495"/>
      <c r="E1596" s="496"/>
    </row>
    <row r="1597" spans="1:5">
      <c r="A1597" s="494"/>
      <c r="B1597" s="494"/>
      <c r="C1597" s="494"/>
      <c r="D1597" s="495"/>
      <c r="E1597" s="496"/>
    </row>
    <row r="1598" spans="1:5">
      <c r="A1598" s="494"/>
      <c r="B1598" s="494"/>
      <c r="C1598" s="494"/>
      <c r="D1598" s="495"/>
      <c r="E1598" s="496"/>
    </row>
    <row r="1599" spans="1:5">
      <c r="A1599" s="494"/>
      <c r="B1599" s="494"/>
      <c r="C1599" s="494"/>
      <c r="D1599" s="495"/>
      <c r="E1599" s="496"/>
    </row>
    <row r="1600" spans="1:5">
      <c r="A1600" s="494"/>
      <c r="B1600" s="494"/>
      <c r="C1600" s="494"/>
      <c r="D1600" s="495"/>
      <c r="E1600" s="496"/>
    </row>
    <row r="1601" spans="1:5">
      <c r="A1601" s="494"/>
      <c r="B1601" s="494"/>
      <c r="C1601" s="494"/>
      <c r="D1601" s="495"/>
      <c r="E1601" s="496"/>
    </row>
    <row r="1602" spans="1:5">
      <c r="A1602" s="494"/>
      <c r="B1602" s="494"/>
      <c r="C1602" s="494"/>
      <c r="D1602" s="495"/>
      <c r="E1602" s="496"/>
    </row>
    <row r="1603" spans="1:5">
      <c r="A1603" s="497"/>
      <c r="B1603" s="497"/>
      <c r="C1603" s="497"/>
      <c r="D1603" s="498"/>
      <c r="E1603" s="499"/>
    </row>
    <row r="1604" spans="1:5">
      <c r="A1604" s="497"/>
      <c r="B1604" s="497"/>
      <c r="C1604" s="497"/>
      <c r="D1604" s="498"/>
      <c r="E1604" s="499"/>
    </row>
    <row r="1605" spans="1:5">
      <c r="A1605" s="497"/>
      <c r="B1605" s="497"/>
      <c r="C1605" s="497"/>
      <c r="D1605" s="498"/>
      <c r="E1605" s="499"/>
    </row>
    <row r="1606" spans="1:5">
      <c r="A1606" s="497"/>
      <c r="B1606" s="497"/>
      <c r="C1606" s="497"/>
      <c r="D1606" s="498"/>
      <c r="E1606" s="499"/>
    </row>
    <row r="1607" spans="1:5">
      <c r="A1607" s="494"/>
      <c r="B1607" s="494"/>
      <c r="C1607" s="494"/>
      <c r="D1607" s="495"/>
      <c r="E1607" s="496"/>
    </row>
    <row r="1608" spans="1:5">
      <c r="A1608" s="494"/>
      <c r="B1608" s="494"/>
      <c r="C1608" s="494"/>
      <c r="D1608" s="495"/>
      <c r="E1608" s="496"/>
    </row>
    <row r="1609" spans="1:5">
      <c r="A1609" s="494"/>
      <c r="B1609" s="494"/>
      <c r="C1609" s="494"/>
      <c r="D1609" s="495"/>
      <c r="E1609" s="496"/>
    </row>
    <row r="1610" spans="1:5">
      <c r="A1610" s="494"/>
      <c r="B1610" s="494"/>
      <c r="C1610" s="494"/>
      <c r="D1610" s="495"/>
      <c r="E1610" s="496"/>
    </row>
    <row r="1611" spans="1:5">
      <c r="A1611" s="494"/>
      <c r="B1611" s="494"/>
      <c r="C1611" s="494"/>
      <c r="D1611" s="495"/>
      <c r="E1611" s="496"/>
    </row>
    <row r="1612" spans="1:5">
      <c r="A1612" s="494"/>
      <c r="B1612" s="494"/>
      <c r="C1612" s="494"/>
      <c r="D1612" s="495"/>
      <c r="E1612" s="496"/>
    </row>
    <row r="1613" spans="1:5">
      <c r="A1613" s="494"/>
      <c r="B1613" s="494"/>
      <c r="C1613" s="494"/>
      <c r="D1613" s="495"/>
      <c r="E1613" s="496"/>
    </row>
    <row r="1614" spans="1:5">
      <c r="A1614" s="494"/>
      <c r="B1614" s="494"/>
      <c r="C1614" s="494"/>
      <c r="D1614" s="495"/>
      <c r="E1614" s="496"/>
    </row>
    <row r="1615" spans="1:5">
      <c r="A1615" s="494"/>
      <c r="B1615" s="494"/>
      <c r="C1615" s="494"/>
      <c r="D1615" s="495"/>
      <c r="E1615" s="496"/>
    </row>
    <row r="1616" spans="1:5">
      <c r="A1616" s="494"/>
      <c r="B1616" s="494"/>
      <c r="C1616" s="494"/>
      <c r="D1616" s="495"/>
      <c r="E1616" s="496"/>
    </row>
    <row r="1617" spans="1:5">
      <c r="A1617" s="494"/>
      <c r="B1617" s="494"/>
      <c r="C1617" s="494"/>
      <c r="D1617" s="495"/>
      <c r="E1617" s="496"/>
    </row>
    <row r="1618" spans="1:5">
      <c r="A1618" s="494"/>
      <c r="B1618" s="494"/>
      <c r="C1618" s="494"/>
      <c r="D1618" s="495"/>
      <c r="E1618" s="496"/>
    </row>
    <row r="1619" spans="1:5">
      <c r="A1619" s="494"/>
      <c r="B1619" s="494"/>
      <c r="C1619" s="494"/>
      <c r="D1619" s="495"/>
      <c r="E1619" s="496"/>
    </row>
    <row r="1620" spans="1:5">
      <c r="A1620" s="494"/>
      <c r="B1620" s="494"/>
      <c r="C1620" s="494"/>
      <c r="D1620" s="495"/>
      <c r="E1620" s="496"/>
    </row>
    <row r="1621" spans="1:5">
      <c r="A1621" s="494"/>
      <c r="B1621" s="494"/>
      <c r="C1621" s="494"/>
      <c r="D1621" s="495"/>
      <c r="E1621" s="496"/>
    </row>
    <row r="1622" spans="1:5">
      <c r="A1622" s="494"/>
      <c r="B1622" s="494"/>
      <c r="C1622" s="494"/>
      <c r="D1622" s="495"/>
      <c r="E1622" s="496"/>
    </row>
    <row r="1623" spans="1:5">
      <c r="A1623" s="494"/>
      <c r="B1623" s="494"/>
      <c r="C1623" s="494"/>
      <c r="D1623" s="495"/>
      <c r="E1623" s="496"/>
    </row>
    <row r="1624" spans="1:5">
      <c r="A1624" s="494"/>
      <c r="B1624" s="494"/>
      <c r="C1624" s="494"/>
      <c r="D1624" s="495"/>
      <c r="E1624" s="496"/>
    </row>
    <row r="1625" spans="1:5">
      <c r="A1625" s="494"/>
      <c r="B1625" s="494"/>
      <c r="C1625" s="494"/>
      <c r="D1625" s="495"/>
      <c r="E1625" s="496"/>
    </row>
    <row r="1626" spans="1:5">
      <c r="A1626" s="494"/>
      <c r="B1626" s="494"/>
      <c r="C1626" s="494"/>
      <c r="D1626" s="495"/>
      <c r="E1626" s="496"/>
    </row>
    <row r="1627" spans="1:5">
      <c r="A1627" s="494"/>
      <c r="B1627" s="494"/>
      <c r="C1627" s="494"/>
      <c r="D1627" s="495"/>
      <c r="E1627" s="496"/>
    </row>
    <row r="1628" spans="1:5">
      <c r="A1628" s="497"/>
      <c r="B1628" s="497"/>
      <c r="C1628" s="497"/>
      <c r="D1628" s="498"/>
      <c r="E1628" s="499"/>
    </row>
    <row r="1629" spans="1:5">
      <c r="A1629" s="497"/>
      <c r="B1629" s="497"/>
      <c r="C1629" s="497"/>
      <c r="D1629" s="498"/>
      <c r="E1629" s="499"/>
    </row>
    <row r="1630" spans="1:5">
      <c r="A1630" s="494"/>
      <c r="B1630" s="494"/>
      <c r="C1630" s="494"/>
      <c r="D1630" s="495"/>
      <c r="E1630" s="496"/>
    </row>
    <row r="1631" spans="1:5">
      <c r="A1631" s="494"/>
      <c r="B1631" s="494"/>
      <c r="C1631" s="494"/>
      <c r="D1631" s="495"/>
      <c r="E1631" s="496"/>
    </row>
    <row r="1632" spans="1:5">
      <c r="A1632" s="494"/>
      <c r="B1632" s="494"/>
      <c r="C1632" s="494"/>
      <c r="D1632" s="495"/>
      <c r="E1632" s="496"/>
    </row>
    <row r="1633" spans="1:5">
      <c r="A1633" s="497"/>
      <c r="B1633" s="497"/>
      <c r="C1633" s="497"/>
      <c r="D1633" s="498"/>
      <c r="E1633" s="499"/>
    </row>
    <row r="1634" spans="1:5">
      <c r="A1634" s="497"/>
      <c r="B1634" s="497"/>
      <c r="C1634" s="497"/>
      <c r="D1634" s="498"/>
      <c r="E1634" s="499"/>
    </row>
    <row r="1635" spans="1:5">
      <c r="A1635" s="494"/>
      <c r="B1635" s="494"/>
      <c r="C1635" s="494"/>
      <c r="D1635" s="495"/>
      <c r="E1635" s="496"/>
    </row>
    <row r="1636" spans="1:5">
      <c r="A1636" s="494"/>
      <c r="B1636" s="494"/>
      <c r="C1636" s="494"/>
      <c r="D1636" s="495"/>
      <c r="E1636" s="496"/>
    </row>
    <row r="1637" spans="1:5">
      <c r="A1637" s="494"/>
      <c r="B1637" s="494"/>
      <c r="C1637" s="494"/>
      <c r="D1637" s="495"/>
      <c r="E1637" s="496"/>
    </row>
    <row r="1638" spans="1:5">
      <c r="A1638" s="494"/>
      <c r="B1638" s="494"/>
      <c r="C1638" s="494"/>
      <c r="D1638" s="495"/>
      <c r="E1638" s="496"/>
    </row>
    <row r="1639" spans="1:5">
      <c r="A1639" s="497"/>
      <c r="B1639" s="497"/>
      <c r="C1639" s="497"/>
      <c r="D1639" s="498"/>
      <c r="E1639" s="499"/>
    </row>
    <row r="1640" spans="1:5">
      <c r="A1640" s="497"/>
      <c r="B1640" s="497"/>
      <c r="C1640" s="497"/>
      <c r="D1640" s="498"/>
      <c r="E1640" s="499"/>
    </row>
    <row r="1641" spans="1:5">
      <c r="A1641" s="494"/>
      <c r="B1641" s="494"/>
      <c r="C1641" s="494"/>
      <c r="D1641" s="495"/>
      <c r="E1641" s="496"/>
    </row>
    <row r="1642" spans="1:5">
      <c r="A1642" s="494"/>
      <c r="B1642" s="494"/>
      <c r="C1642" s="494"/>
      <c r="D1642" s="495"/>
      <c r="E1642" s="496"/>
    </row>
    <row r="1643" spans="1:5">
      <c r="A1643" s="494"/>
      <c r="B1643" s="494"/>
      <c r="C1643" s="494"/>
      <c r="D1643" s="495"/>
      <c r="E1643" s="496"/>
    </row>
    <row r="1644" spans="1:5">
      <c r="A1644" s="494"/>
      <c r="B1644" s="494"/>
      <c r="C1644" s="494"/>
      <c r="D1644" s="495"/>
      <c r="E1644" s="496"/>
    </row>
    <row r="1645" spans="1:5">
      <c r="A1645" s="497"/>
      <c r="B1645" s="497"/>
      <c r="C1645" s="497"/>
      <c r="D1645" s="498"/>
      <c r="E1645" s="499"/>
    </row>
    <row r="1646" spans="1:5">
      <c r="A1646" s="497"/>
      <c r="B1646" s="497"/>
      <c r="C1646" s="497"/>
      <c r="D1646" s="498"/>
      <c r="E1646" s="499"/>
    </row>
    <row r="1647" spans="1:5">
      <c r="A1647" s="497"/>
      <c r="B1647" s="497"/>
      <c r="C1647" s="497"/>
      <c r="D1647" s="498"/>
      <c r="E1647" s="499"/>
    </row>
    <row r="1648" spans="1:5">
      <c r="A1648" s="494"/>
      <c r="B1648" s="494"/>
      <c r="C1648" s="494"/>
      <c r="D1648" s="495"/>
      <c r="E1648" s="496"/>
    </row>
    <row r="1649" spans="1:5">
      <c r="A1649" s="494"/>
      <c r="B1649" s="494"/>
      <c r="C1649" s="494"/>
      <c r="D1649" s="495"/>
      <c r="E1649" s="496"/>
    </row>
    <row r="1650" spans="1:5">
      <c r="A1650" s="494"/>
      <c r="B1650" s="494"/>
      <c r="C1650" s="494"/>
      <c r="D1650" s="495"/>
      <c r="E1650" s="496"/>
    </row>
    <row r="1651" spans="1:5">
      <c r="A1651" s="494"/>
      <c r="B1651" s="494"/>
      <c r="C1651" s="494"/>
      <c r="D1651" s="495"/>
      <c r="E1651" s="496"/>
    </row>
    <row r="1652" spans="1:5">
      <c r="A1652" s="494"/>
      <c r="B1652" s="494"/>
      <c r="C1652" s="494"/>
      <c r="D1652" s="495"/>
      <c r="E1652" s="496"/>
    </row>
    <row r="1653" spans="1:5">
      <c r="A1653" s="494"/>
      <c r="B1653" s="494"/>
      <c r="C1653" s="494"/>
      <c r="D1653" s="495"/>
      <c r="E1653" s="496"/>
    </row>
    <row r="1654" spans="1:5">
      <c r="A1654" s="494"/>
      <c r="B1654" s="494"/>
      <c r="C1654" s="494"/>
      <c r="D1654" s="495"/>
      <c r="E1654" s="496"/>
    </row>
    <row r="1655" spans="1:5">
      <c r="A1655" s="494"/>
      <c r="B1655" s="494"/>
      <c r="C1655" s="494"/>
      <c r="D1655" s="495"/>
      <c r="E1655" s="496"/>
    </row>
    <row r="1656" spans="1:5">
      <c r="A1656" s="494"/>
      <c r="B1656" s="494"/>
      <c r="C1656" s="494"/>
      <c r="D1656" s="495"/>
      <c r="E1656" s="496"/>
    </row>
    <row r="1657" spans="1:5">
      <c r="A1657" s="497"/>
      <c r="B1657" s="497"/>
      <c r="C1657" s="497"/>
      <c r="D1657" s="498"/>
      <c r="E1657" s="499"/>
    </row>
    <row r="1658" spans="1:5">
      <c r="A1658" s="497"/>
      <c r="B1658" s="497"/>
      <c r="C1658" s="497"/>
      <c r="D1658" s="498"/>
      <c r="E1658" s="499"/>
    </row>
    <row r="1659" spans="1:5">
      <c r="A1659" s="494"/>
      <c r="B1659" s="494"/>
      <c r="C1659" s="494"/>
      <c r="D1659" s="495"/>
      <c r="E1659" s="496"/>
    </row>
    <row r="1660" spans="1:5">
      <c r="A1660" s="494"/>
      <c r="B1660" s="494"/>
      <c r="C1660" s="494"/>
      <c r="D1660" s="495"/>
      <c r="E1660" s="496"/>
    </row>
    <row r="1661" spans="1:5">
      <c r="A1661" s="494"/>
      <c r="B1661" s="494"/>
      <c r="C1661" s="494"/>
      <c r="D1661" s="495"/>
      <c r="E1661" s="496"/>
    </row>
    <row r="1662" spans="1:5">
      <c r="A1662" s="497"/>
      <c r="B1662" s="497"/>
      <c r="C1662" s="497"/>
      <c r="D1662" s="498"/>
      <c r="E1662" s="499"/>
    </row>
    <row r="1663" spans="1:5">
      <c r="A1663" s="497"/>
      <c r="B1663" s="497"/>
      <c r="C1663" s="497"/>
      <c r="D1663" s="498"/>
      <c r="E1663" s="499"/>
    </row>
    <row r="1664" spans="1:5">
      <c r="A1664" s="494"/>
      <c r="B1664" s="494"/>
      <c r="C1664" s="494"/>
      <c r="D1664" s="495"/>
      <c r="E1664" s="496"/>
    </row>
    <row r="1665" spans="1:5">
      <c r="A1665" s="494"/>
      <c r="B1665" s="494"/>
      <c r="C1665" s="494"/>
      <c r="D1665" s="495"/>
      <c r="E1665" s="496"/>
    </row>
    <row r="1666" spans="1:5">
      <c r="A1666" s="494"/>
      <c r="B1666" s="494"/>
      <c r="C1666" s="494"/>
      <c r="D1666" s="495"/>
      <c r="E1666" s="496"/>
    </row>
    <row r="1667" spans="1:5">
      <c r="A1667" s="494"/>
      <c r="B1667" s="494"/>
      <c r="C1667" s="494"/>
      <c r="D1667" s="495"/>
      <c r="E1667" s="496"/>
    </row>
    <row r="1668" spans="1:5">
      <c r="A1668" s="494"/>
      <c r="B1668" s="494"/>
      <c r="C1668" s="494"/>
      <c r="D1668" s="495"/>
      <c r="E1668" s="496"/>
    </row>
    <row r="1669" spans="1:5">
      <c r="A1669" s="494"/>
      <c r="B1669" s="494"/>
      <c r="C1669" s="494"/>
      <c r="D1669" s="495"/>
      <c r="E1669" s="496"/>
    </row>
    <row r="1670" spans="1:5">
      <c r="A1670" s="494"/>
      <c r="B1670" s="494"/>
      <c r="C1670" s="494"/>
      <c r="D1670" s="495"/>
      <c r="E1670" s="496"/>
    </row>
    <row r="1671" spans="1:5">
      <c r="A1671" s="494"/>
      <c r="B1671" s="494"/>
      <c r="C1671" s="494"/>
      <c r="D1671" s="495"/>
      <c r="E1671" s="496"/>
    </row>
    <row r="1672" spans="1:5">
      <c r="A1672" s="494"/>
      <c r="B1672" s="494"/>
      <c r="C1672" s="494"/>
      <c r="D1672" s="495"/>
      <c r="E1672" s="496"/>
    </row>
    <row r="1673" spans="1:5">
      <c r="A1673" s="497"/>
      <c r="B1673" s="497"/>
      <c r="C1673" s="497"/>
      <c r="D1673" s="498"/>
      <c r="E1673" s="499"/>
    </row>
    <row r="1674" spans="1:5">
      <c r="A1674" s="497"/>
      <c r="B1674" s="497"/>
      <c r="C1674" s="497"/>
      <c r="D1674" s="498"/>
      <c r="E1674" s="499"/>
    </row>
    <row r="1675" spans="1:5">
      <c r="A1675" s="494"/>
      <c r="B1675" s="494"/>
      <c r="C1675" s="494"/>
      <c r="D1675" s="495"/>
      <c r="E1675" s="496"/>
    </row>
    <row r="1676" spans="1:5">
      <c r="A1676" s="494"/>
      <c r="B1676" s="494"/>
      <c r="C1676" s="494"/>
      <c r="D1676" s="495"/>
      <c r="E1676" s="496"/>
    </row>
    <row r="1677" spans="1:5">
      <c r="A1677" s="494"/>
      <c r="B1677" s="494"/>
      <c r="C1677" s="494"/>
      <c r="D1677" s="495"/>
      <c r="E1677" s="496"/>
    </row>
    <row r="1678" spans="1:5">
      <c r="A1678" s="494"/>
      <c r="B1678" s="494"/>
      <c r="C1678" s="494"/>
      <c r="D1678" s="495"/>
      <c r="E1678" s="496"/>
    </row>
    <row r="1679" spans="1:5">
      <c r="A1679" s="494"/>
      <c r="B1679" s="494"/>
      <c r="C1679" s="494"/>
      <c r="D1679" s="495"/>
      <c r="E1679" s="496"/>
    </row>
    <row r="1680" spans="1:5">
      <c r="A1680" s="494"/>
      <c r="B1680" s="494"/>
      <c r="C1680" s="494"/>
      <c r="D1680" s="495"/>
      <c r="E1680" s="496"/>
    </row>
    <row r="1681" spans="1:5">
      <c r="A1681" s="494"/>
      <c r="B1681" s="494"/>
      <c r="C1681" s="494"/>
      <c r="D1681" s="495"/>
      <c r="E1681" s="496"/>
    </row>
    <row r="1682" spans="1:5">
      <c r="A1682" s="494"/>
      <c r="B1682" s="494"/>
      <c r="C1682" s="494"/>
      <c r="D1682" s="495"/>
      <c r="E1682" s="496"/>
    </row>
    <row r="1683" spans="1:5">
      <c r="A1683" s="494"/>
      <c r="B1683" s="494"/>
      <c r="C1683" s="494"/>
      <c r="D1683" s="495"/>
      <c r="E1683" s="496"/>
    </row>
    <row r="1684" spans="1:5">
      <c r="A1684" s="494"/>
      <c r="B1684" s="494"/>
      <c r="C1684" s="494"/>
      <c r="D1684" s="495"/>
      <c r="E1684" s="496"/>
    </row>
    <row r="1685" spans="1:5">
      <c r="A1685" s="494"/>
      <c r="B1685" s="494"/>
      <c r="C1685" s="494"/>
      <c r="D1685" s="495"/>
      <c r="E1685" s="496"/>
    </row>
    <row r="1686" spans="1:5">
      <c r="A1686" s="494"/>
      <c r="B1686" s="494"/>
      <c r="C1686" s="494"/>
      <c r="D1686" s="495"/>
      <c r="E1686" s="496"/>
    </row>
    <row r="1687" spans="1:5">
      <c r="A1687" s="494"/>
      <c r="B1687" s="494"/>
      <c r="C1687" s="494"/>
      <c r="D1687" s="495"/>
      <c r="E1687" s="496"/>
    </row>
    <row r="1688" spans="1:5">
      <c r="A1688" s="494"/>
      <c r="B1688" s="494"/>
      <c r="C1688" s="494"/>
      <c r="D1688" s="495"/>
      <c r="E1688" s="496"/>
    </row>
    <row r="1689" spans="1:5">
      <c r="A1689" s="494"/>
      <c r="B1689" s="494"/>
      <c r="C1689" s="494"/>
      <c r="D1689" s="495"/>
      <c r="E1689" s="496"/>
    </row>
    <row r="1690" spans="1:5">
      <c r="A1690" s="494"/>
      <c r="B1690" s="494"/>
      <c r="C1690" s="494"/>
      <c r="D1690" s="495"/>
      <c r="E1690" s="496"/>
    </row>
    <row r="1691" spans="1:5">
      <c r="A1691" s="494"/>
      <c r="B1691" s="494"/>
      <c r="C1691" s="494"/>
      <c r="D1691" s="495"/>
      <c r="E1691" s="496"/>
    </row>
    <row r="1692" spans="1:5">
      <c r="A1692" s="494"/>
      <c r="B1692" s="494"/>
      <c r="C1692" s="494"/>
      <c r="D1692" s="495"/>
      <c r="E1692" s="496"/>
    </row>
    <row r="1693" spans="1:5">
      <c r="A1693" s="494"/>
      <c r="B1693" s="494"/>
      <c r="C1693" s="494"/>
      <c r="D1693" s="495"/>
      <c r="E1693" s="496"/>
    </row>
    <row r="1694" spans="1:5">
      <c r="A1694" s="494"/>
      <c r="B1694" s="494"/>
      <c r="C1694" s="494"/>
      <c r="D1694" s="495"/>
      <c r="E1694" s="496"/>
    </row>
    <row r="1695" spans="1:5">
      <c r="A1695" s="494"/>
      <c r="B1695" s="494"/>
      <c r="C1695" s="494"/>
      <c r="D1695" s="495"/>
      <c r="E1695" s="496"/>
    </row>
    <row r="1696" spans="1:5">
      <c r="A1696" s="494"/>
      <c r="B1696" s="494"/>
      <c r="C1696" s="494"/>
      <c r="D1696" s="495"/>
      <c r="E1696" s="496"/>
    </row>
    <row r="1697" spans="1:5">
      <c r="A1697" s="494"/>
      <c r="B1697" s="494"/>
      <c r="C1697" s="494"/>
      <c r="D1697" s="495"/>
      <c r="E1697" s="496"/>
    </row>
    <row r="1698" spans="1:5">
      <c r="A1698" s="494"/>
      <c r="B1698" s="494"/>
      <c r="C1698" s="494"/>
      <c r="D1698" s="495"/>
      <c r="E1698" s="496"/>
    </row>
    <row r="1699" spans="1:5">
      <c r="A1699" s="494"/>
      <c r="B1699" s="494"/>
      <c r="C1699" s="494"/>
      <c r="D1699" s="495"/>
      <c r="E1699" s="496"/>
    </row>
    <row r="1700" spans="1:5">
      <c r="A1700" s="494"/>
      <c r="B1700" s="494"/>
      <c r="C1700" s="494"/>
      <c r="D1700" s="495"/>
      <c r="E1700" s="496"/>
    </row>
    <row r="1701" spans="1:5">
      <c r="A1701" s="494"/>
      <c r="B1701" s="494"/>
      <c r="C1701" s="494"/>
      <c r="D1701" s="495"/>
      <c r="E1701" s="496"/>
    </row>
    <row r="1702" spans="1:5">
      <c r="A1702" s="494"/>
      <c r="B1702" s="494"/>
      <c r="C1702" s="494"/>
      <c r="D1702" s="495"/>
      <c r="E1702" s="496"/>
    </row>
    <row r="1703" spans="1:5">
      <c r="A1703" s="494"/>
      <c r="B1703" s="494"/>
      <c r="C1703" s="494"/>
      <c r="D1703" s="495"/>
      <c r="E1703" s="496"/>
    </row>
    <row r="1704" spans="1:5">
      <c r="A1704" s="494"/>
      <c r="B1704" s="494"/>
      <c r="C1704" s="494"/>
      <c r="D1704" s="495"/>
      <c r="E1704" s="496"/>
    </row>
    <row r="1705" spans="1:5">
      <c r="A1705" s="494"/>
      <c r="B1705" s="494"/>
      <c r="C1705" s="494"/>
      <c r="D1705" s="495"/>
      <c r="E1705" s="496"/>
    </row>
    <row r="1706" spans="1:5">
      <c r="A1706" s="494"/>
      <c r="B1706" s="494"/>
      <c r="C1706" s="494"/>
      <c r="D1706" s="495"/>
      <c r="E1706" s="496"/>
    </row>
    <row r="1707" spans="1:5">
      <c r="A1707" s="497"/>
      <c r="B1707" s="497"/>
      <c r="C1707" s="497"/>
      <c r="D1707" s="498"/>
      <c r="E1707" s="499"/>
    </row>
    <row r="1708" spans="1:5">
      <c r="A1708" s="497"/>
      <c r="B1708" s="497"/>
      <c r="C1708" s="497"/>
      <c r="D1708" s="498"/>
      <c r="E1708" s="499"/>
    </row>
    <row r="1709" spans="1:5">
      <c r="A1709" s="497"/>
      <c r="B1709" s="497"/>
      <c r="C1709" s="497"/>
      <c r="D1709" s="498"/>
      <c r="E1709" s="499"/>
    </row>
    <row r="1710" spans="1:5">
      <c r="A1710" s="494"/>
      <c r="B1710" s="494"/>
      <c r="C1710" s="494"/>
      <c r="D1710" s="495"/>
      <c r="E1710" s="496"/>
    </row>
    <row r="1711" spans="1:5">
      <c r="A1711" s="497"/>
      <c r="B1711" s="497"/>
      <c r="C1711" s="497"/>
      <c r="D1711" s="498"/>
      <c r="E1711" s="499"/>
    </row>
    <row r="1712" spans="1:5">
      <c r="A1712" s="494"/>
      <c r="B1712" s="494"/>
      <c r="C1712" s="494"/>
      <c r="D1712" s="495"/>
      <c r="E1712" s="496"/>
    </row>
    <row r="1713" spans="1:5">
      <c r="A1713" s="494"/>
      <c r="B1713" s="494"/>
      <c r="C1713" s="494"/>
      <c r="D1713" s="495"/>
      <c r="E1713" s="496"/>
    </row>
    <row r="1714" spans="1:5">
      <c r="A1714" s="494"/>
      <c r="B1714" s="494"/>
      <c r="C1714" s="494"/>
      <c r="D1714" s="495"/>
      <c r="E1714" s="496"/>
    </row>
    <row r="1715" spans="1:5">
      <c r="A1715" s="494"/>
      <c r="B1715" s="494"/>
      <c r="C1715" s="494"/>
      <c r="D1715" s="495"/>
      <c r="E1715" s="496"/>
    </row>
    <row r="1716" spans="1:5">
      <c r="A1716" s="494"/>
      <c r="B1716" s="494"/>
      <c r="C1716" s="494"/>
      <c r="D1716" s="495"/>
      <c r="E1716" s="496"/>
    </row>
    <row r="1717" spans="1:5">
      <c r="A1717" s="494"/>
      <c r="B1717" s="494"/>
      <c r="C1717" s="494"/>
      <c r="D1717" s="495"/>
      <c r="E1717" s="496"/>
    </row>
    <row r="1718" spans="1:5">
      <c r="A1718" s="494"/>
      <c r="B1718" s="494"/>
      <c r="C1718" s="494"/>
      <c r="D1718" s="495"/>
      <c r="E1718" s="496"/>
    </row>
    <row r="1719" spans="1:5">
      <c r="A1719" s="497"/>
      <c r="B1719" s="497"/>
      <c r="C1719" s="497"/>
      <c r="D1719" s="498"/>
      <c r="E1719" s="499"/>
    </row>
    <row r="1720" spans="1:5">
      <c r="A1720" s="494"/>
      <c r="B1720" s="494"/>
      <c r="C1720" s="494"/>
      <c r="D1720" s="495"/>
      <c r="E1720" s="496"/>
    </row>
    <row r="1721" spans="1:5">
      <c r="A1721" s="497"/>
      <c r="B1721" s="497"/>
      <c r="C1721" s="497"/>
      <c r="D1721" s="498"/>
      <c r="E1721" s="499"/>
    </row>
    <row r="1722" spans="1:5">
      <c r="A1722" s="494"/>
      <c r="B1722" s="494"/>
      <c r="C1722" s="494"/>
      <c r="D1722" s="495"/>
      <c r="E1722" s="496"/>
    </row>
    <row r="1723" spans="1:5">
      <c r="A1723" s="494"/>
      <c r="B1723" s="494"/>
      <c r="C1723" s="494"/>
      <c r="D1723" s="495"/>
      <c r="E1723" s="496"/>
    </row>
    <row r="1724" spans="1:5">
      <c r="A1724" s="494"/>
      <c r="B1724" s="494"/>
      <c r="C1724" s="494"/>
      <c r="D1724" s="495"/>
      <c r="E1724" s="496"/>
    </row>
    <row r="1725" spans="1:5">
      <c r="A1725" s="494"/>
      <c r="B1725" s="494"/>
      <c r="C1725" s="494"/>
      <c r="D1725" s="495"/>
      <c r="E1725" s="496"/>
    </row>
    <row r="1726" spans="1:5">
      <c r="A1726" s="494"/>
      <c r="B1726" s="494"/>
      <c r="C1726" s="494"/>
      <c r="D1726" s="495"/>
      <c r="E1726" s="496"/>
    </row>
    <row r="1727" spans="1:5">
      <c r="A1727" s="494"/>
      <c r="B1727" s="494"/>
      <c r="C1727" s="494"/>
      <c r="D1727" s="495"/>
      <c r="E1727" s="496"/>
    </row>
    <row r="1728" spans="1:5">
      <c r="A1728" s="494"/>
      <c r="B1728" s="494"/>
      <c r="C1728" s="494"/>
      <c r="D1728" s="495"/>
      <c r="E1728" s="496"/>
    </row>
    <row r="1729" spans="1:5">
      <c r="A1729" s="494"/>
      <c r="B1729" s="494"/>
      <c r="C1729" s="494"/>
      <c r="D1729" s="495"/>
      <c r="E1729" s="496"/>
    </row>
    <row r="1730" spans="1:5">
      <c r="A1730" s="494"/>
      <c r="B1730" s="494"/>
      <c r="C1730" s="494"/>
      <c r="D1730" s="495"/>
      <c r="E1730" s="496"/>
    </row>
    <row r="1731" spans="1:5">
      <c r="A1731" s="494"/>
      <c r="B1731" s="494"/>
      <c r="C1731" s="494"/>
      <c r="D1731" s="495"/>
      <c r="E1731" s="496"/>
    </row>
    <row r="1732" spans="1:5">
      <c r="A1732" s="494"/>
      <c r="B1732" s="494"/>
      <c r="C1732" s="494"/>
      <c r="D1732" s="495"/>
      <c r="E1732" s="496"/>
    </row>
    <row r="1733" spans="1:5">
      <c r="A1733" s="494"/>
      <c r="B1733" s="494"/>
      <c r="C1733" s="494"/>
      <c r="D1733" s="495"/>
      <c r="E1733" s="496"/>
    </row>
    <row r="1734" spans="1:5">
      <c r="A1734" s="494"/>
      <c r="B1734" s="494"/>
      <c r="C1734" s="494"/>
      <c r="D1734" s="495"/>
      <c r="E1734" s="496"/>
    </row>
    <row r="1735" spans="1:5">
      <c r="A1735" s="497"/>
      <c r="B1735" s="497"/>
      <c r="C1735" s="497"/>
      <c r="D1735" s="498"/>
      <c r="E1735" s="499"/>
    </row>
    <row r="1736" spans="1:5">
      <c r="A1736" s="497"/>
      <c r="B1736" s="497"/>
      <c r="C1736" s="497"/>
      <c r="D1736" s="498"/>
      <c r="E1736" s="499"/>
    </row>
    <row r="1737" spans="1:5">
      <c r="A1737" s="494"/>
      <c r="B1737" s="494"/>
      <c r="C1737" s="494"/>
      <c r="D1737" s="495"/>
      <c r="E1737" s="496"/>
    </row>
    <row r="1738" spans="1:5">
      <c r="A1738" s="494"/>
      <c r="B1738" s="494"/>
      <c r="C1738" s="494"/>
      <c r="D1738" s="495"/>
      <c r="E1738" s="496"/>
    </row>
    <row r="1739" spans="1:5">
      <c r="A1739" s="494"/>
      <c r="B1739" s="494"/>
      <c r="C1739" s="494"/>
      <c r="D1739" s="495"/>
      <c r="E1739" s="496"/>
    </row>
    <row r="1740" spans="1:5">
      <c r="A1740" s="494"/>
      <c r="B1740" s="494"/>
      <c r="C1740" s="494"/>
      <c r="D1740" s="495"/>
      <c r="E1740" s="496"/>
    </row>
    <row r="1741" spans="1:5">
      <c r="A1741" s="494"/>
      <c r="B1741" s="494"/>
      <c r="C1741" s="494"/>
      <c r="D1741" s="495"/>
      <c r="E1741" s="496"/>
    </row>
    <row r="1742" spans="1:5">
      <c r="A1742" s="494"/>
      <c r="B1742" s="494"/>
      <c r="C1742" s="494"/>
      <c r="D1742" s="495"/>
      <c r="E1742" s="496"/>
    </row>
    <row r="1743" spans="1:5">
      <c r="A1743" s="494"/>
      <c r="B1743" s="494"/>
      <c r="C1743" s="494"/>
      <c r="D1743" s="495"/>
      <c r="E1743" s="496"/>
    </row>
    <row r="1744" spans="1:5">
      <c r="A1744" s="494"/>
      <c r="B1744" s="494"/>
      <c r="C1744" s="494"/>
      <c r="D1744" s="495"/>
      <c r="E1744" s="496"/>
    </row>
    <row r="1745" spans="1:5">
      <c r="A1745" s="494"/>
      <c r="B1745" s="494"/>
      <c r="C1745" s="494"/>
      <c r="D1745" s="495"/>
      <c r="E1745" s="496"/>
    </row>
    <row r="1746" spans="1:5">
      <c r="A1746" s="494"/>
      <c r="B1746" s="494"/>
      <c r="C1746" s="494"/>
      <c r="D1746" s="495"/>
      <c r="E1746" s="496"/>
    </row>
    <row r="1747" spans="1:5">
      <c r="A1747" s="494"/>
      <c r="B1747" s="494"/>
      <c r="C1747" s="494"/>
      <c r="D1747" s="495"/>
      <c r="E1747" s="496"/>
    </row>
    <row r="1748" spans="1:5">
      <c r="A1748" s="494"/>
      <c r="B1748" s="494"/>
      <c r="C1748" s="494"/>
      <c r="D1748" s="495"/>
      <c r="E1748" s="496"/>
    </row>
    <row r="1749" spans="1:5">
      <c r="A1749" s="497"/>
      <c r="B1749" s="497"/>
      <c r="C1749" s="497"/>
      <c r="D1749" s="498"/>
      <c r="E1749" s="499"/>
    </row>
    <row r="1750" spans="1:5">
      <c r="A1750" s="497"/>
      <c r="B1750" s="497"/>
      <c r="C1750" s="497"/>
      <c r="D1750" s="498"/>
      <c r="E1750" s="499"/>
    </row>
    <row r="1751" spans="1:5">
      <c r="A1751" s="494"/>
      <c r="B1751" s="494"/>
      <c r="C1751" s="494"/>
      <c r="D1751" s="495"/>
      <c r="E1751" s="496"/>
    </row>
    <row r="1752" spans="1:5">
      <c r="A1752" s="494"/>
      <c r="B1752" s="494"/>
      <c r="C1752" s="494"/>
      <c r="D1752" s="495"/>
      <c r="E1752" s="496"/>
    </row>
    <row r="1753" spans="1:5">
      <c r="A1753" s="494"/>
      <c r="B1753" s="494"/>
      <c r="C1753" s="494"/>
      <c r="D1753" s="495"/>
      <c r="E1753" s="496"/>
    </row>
    <row r="1754" spans="1:5">
      <c r="A1754" s="494"/>
      <c r="B1754" s="494"/>
      <c r="C1754" s="494"/>
      <c r="D1754" s="495"/>
      <c r="E1754" s="496"/>
    </row>
    <row r="1755" spans="1:5">
      <c r="A1755" s="494"/>
      <c r="B1755" s="494"/>
      <c r="C1755" s="494"/>
      <c r="D1755" s="495"/>
      <c r="E1755" s="496"/>
    </row>
    <row r="1756" spans="1:5">
      <c r="A1756" s="494"/>
      <c r="B1756" s="494"/>
      <c r="C1756" s="494"/>
      <c r="D1756" s="495"/>
      <c r="E1756" s="496"/>
    </row>
    <row r="1757" spans="1:5">
      <c r="A1757" s="494"/>
      <c r="B1757" s="494"/>
      <c r="C1757" s="494"/>
      <c r="D1757" s="495"/>
      <c r="E1757" s="496"/>
    </row>
    <row r="1758" spans="1:5">
      <c r="A1758" s="494"/>
      <c r="B1758" s="494"/>
      <c r="C1758" s="494"/>
      <c r="D1758" s="495"/>
      <c r="E1758" s="496"/>
    </row>
    <row r="1759" spans="1:5">
      <c r="A1759" s="494"/>
      <c r="B1759" s="494"/>
      <c r="C1759" s="494"/>
      <c r="D1759" s="495"/>
      <c r="E1759" s="496"/>
    </row>
    <row r="1760" spans="1:5">
      <c r="A1760" s="494"/>
      <c r="B1760" s="494"/>
      <c r="C1760" s="494"/>
      <c r="D1760" s="495"/>
      <c r="E1760" s="496"/>
    </row>
    <row r="1761" spans="1:5">
      <c r="A1761" s="494"/>
      <c r="B1761" s="494"/>
      <c r="C1761" s="494"/>
      <c r="D1761" s="495"/>
      <c r="E1761" s="496"/>
    </row>
    <row r="1762" spans="1:5">
      <c r="A1762" s="494"/>
      <c r="B1762" s="494"/>
      <c r="C1762" s="494"/>
      <c r="D1762" s="495"/>
      <c r="E1762" s="496"/>
    </row>
    <row r="1763" spans="1:5">
      <c r="A1763" s="494"/>
      <c r="B1763" s="494"/>
      <c r="C1763" s="494"/>
      <c r="D1763" s="495"/>
      <c r="E1763" s="496"/>
    </row>
    <row r="1764" spans="1:5">
      <c r="A1764" s="494"/>
      <c r="B1764" s="494"/>
      <c r="C1764" s="494"/>
      <c r="D1764" s="495"/>
      <c r="E1764" s="496"/>
    </row>
    <row r="1765" spans="1:5">
      <c r="A1765" s="494"/>
      <c r="B1765" s="494"/>
      <c r="C1765" s="494"/>
      <c r="D1765" s="495"/>
      <c r="E1765" s="496"/>
    </row>
    <row r="1766" spans="1:5">
      <c r="A1766" s="494"/>
      <c r="B1766" s="494"/>
      <c r="C1766" s="494"/>
      <c r="D1766" s="495"/>
      <c r="E1766" s="496"/>
    </row>
    <row r="1767" spans="1:5">
      <c r="A1767" s="494"/>
      <c r="B1767" s="494"/>
      <c r="C1767" s="494"/>
      <c r="D1767" s="495"/>
      <c r="E1767" s="496"/>
    </row>
    <row r="1768" spans="1:5">
      <c r="A1768" s="494"/>
      <c r="B1768" s="494"/>
      <c r="C1768" s="494"/>
      <c r="D1768" s="495"/>
      <c r="E1768" s="496"/>
    </row>
    <row r="1769" spans="1:5">
      <c r="A1769" s="494"/>
      <c r="B1769" s="494"/>
      <c r="C1769" s="494"/>
      <c r="D1769" s="495"/>
      <c r="E1769" s="496"/>
    </row>
    <row r="1770" spans="1:5">
      <c r="A1770" s="494"/>
      <c r="B1770" s="494"/>
      <c r="C1770" s="494"/>
      <c r="D1770" s="495"/>
      <c r="E1770" s="496"/>
    </row>
    <row r="1771" spans="1:5">
      <c r="A1771" s="494"/>
      <c r="B1771" s="494"/>
      <c r="C1771" s="494"/>
      <c r="D1771" s="495"/>
      <c r="E1771" s="496"/>
    </row>
    <row r="1772" spans="1:5">
      <c r="A1772" s="494"/>
      <c r="B1772" s="494"/>
      <c r="C1772" s="494"/>
      <c r="D1772" s="495"/>
      <c r="E1772" s="496"/>
    </row>
    <row r="1773" spans="1:5">
      <c r="A1773" s="494"/>
      <c r="B1773" s="494"/>
      <c r="C1773" s="494"/>
      <c r="D1773" s="495"/>
      <c r="E1773" s="496"/>
    </row>
    <row r="1774" spans="1:5">
      <c r="A1774" s="494"/>
      <c r="B1774" s="494"/>
      <c r="C1774" s="494"/>
      <c r="D1774" s="495"/>
      <c r="E1774" s="496"/>
    </row>
    <row r="1775" spans="1:5">
      <c r="A1775" s="494"/>
      <c r="B1775" s="494"/>
      <c r="C1775" s="494"/>
      <c r="D1775" s="495"/>
      <c r="E1775" s="496"/>
    </row>
    <row r="1776" spans="1:5">
      <c r="A1776" s="494"/>
      <c r="B1776" s="494"/>
      <c r="C1776" s="494"/>
      <c r="D1776" s="495"/>
      <c r="E1776" s="496"/>
    </row>
    <row r="1777" spans="1:5">
      <c r="A1777" s="494"/>
      <c r="B1777" s="494"/>
      <c r="C1777" s="494"/>
      <c r="D1777" s="495"/>
      <c r="E1777" s="496"/>
    </row>
    <row r="1778" spans="1:5">
      <c r="A1778" s="494"/>
      <c r="B1778" s="494"/>
      <c r="C1778" s="494"/>
      <c r="D1778" s="495"/>
      <c r="E1778" s="496"/>
    </row>
    <row r="1779" spans="1:5">
      <c r="A1779" s="494"/>
      <c r="B1779" s="494"/>
      <c r="C1779" s="494"/>
      <c r="D1779" s="495"/>
      <c r="E1779" s="496"/>
    </row>
    <row r="1780" spans="1:5">
      <c r="A1780" s="497"/>
      <c r="B1780" s="497"/>
      <c r="C1780" s="497"/>
      <c r="D1780" s="498"/>
      <c r="E1780" s="499"/>
    </row>
    <row r="1781" spans="1:5">
      <c r="A1781" s="497"/>
      <c r="B1781" s="497"/>
      <c r="C1781" s="497"/>
      <c r="D1781" s="498"/>
      <c r="E1781" s="499"/>
    </row>
    <row r="1782" spans="1:5">
      <c r="A1782" s="494"/>
      <c r="B1782" s="494"/>
      <c r="C1782" s="494"/>
      <c r="D1782" s="495"/>
      <c r="E1782" s="496"/>
    </row>
    <row r="1783" spans="1:5">
      <c r="A1783" s="497"/>
      <c r="B1783" s="497"/>
      <c r="C1783" s="497"/>
      <c r="D1783" s="498"/>
      <c r="E1783" s="499"/>
    </row>
    <row r="1784" spans="1:5">
      <c r="A1784" s="497"/>
      <c r="B1784" s="497"/>
      <c r="C1784" s="497"/>
      <c r="D1784" s="498"/>
      <c r="E1784" s="499"/>
    </row>
    <row r="1785" spans="1:5">
      <c r="A1785" s="494"/>
      <c r="B1785" s="494"/>
      <c r="C1785" s="494"/>
      <c r="D1785" s="495"/>
      <c r="E1785" s="496"/>
    </row>
    <row r="1786" spans="1:5">
      <c r="A1786" s="494"/>
      <c r="B1786" s="494"/>
      <c r="C1786" s="494"/>
      <c r="D1786" s="495"/>
      <c r="E1786" s="496"/>
    </row>
    <row r="1787" spans="1:5">
      <c r="A1787" s="494"/>
      <c r="B1787" s="494"/>
      <c r="C1787" s="494"/>
      <c r="D1787" s="495"/>
      <c r="E1787" s="496"/>
    </row>
    <row r="1788" spans="1:5">
      <c r="A1788" s="494"/>
      <c r="B1788" s="494"/>
      <c r="C1788" s="494"/>
      <c r="D1788" s="495"/>
      <c r="E1788" s="496"/>
    </row>
    <row r="1789" spans="1:5">
      <c r="A1789" s="494"/>
      <c r="B1789" s="494"/>
      <c r="C1789" s="494"/>
      <c r="D1789" s="495"/>
      <c r="E1789" s="496"/>
    </row>
    <row r="1790" spans="1:5">
      <c r="A1790" s="494"/>
      <c r="B1790" s="494"/>
      <c r="C1790" s="494"/>
      <c r="D1790" s="495"/>
      <c r="E1790" s="496"/>
    </row>
    <row r="1791" spans="1:5">
      <c r="A1791" s="494"/>
      <c r="B1791" s="494"/>
      <c r="C1791" s="494"/>
      <c r="D1791" s="495"/>
      <c r="E1791" s="496"/>
    </row>
    <row r="1792" spans="1:5">
      <c r="A1792" s="494"/>
      <c r="B1792" s="494"/>
      <c r="C1792" s="494"/>
      <c r="D1792" s="495"/>
      <c r="E1792" s="496"/>
    </row>
    <row r="1793" spans="1:5">
      <c r="A1793" s="494"/>
      <c r="B1793" s="494"/>
      <c r="C1793" s="494"/>
      <c r="D1793" s="495"/>
      <c r="E1793" s="496"/>
    </row>
    <row r="1794" spans="1:5">
      <c r="A1794" s="497"/>
      <c r="B1794" s="497"/>
      <c r="C1794" s="497"/>
      <c r="D1794" s="498"/>
      <c r="E1794" s="499"/>
    </row>
    <row r="1795" spans="1:5">
      <c r="A1795" s="497"/>
      <c r="B1795" s="497"/>
      <c r="C1795" s="497"/>
      <c r="D1795" s="498"/>
      <c r="E1795" s="499"/>
    </row>
    <row r="1796" spans="1:5">
      <c r="A1796" s="494"/>
      <c r="B1796" s="494"/>
      <c r="C1796" s="494"/>
      <c r="D1796" s="495"/>
      <c r="E1796" s="496"/>
    </row>
    <row r="1797" spans="1:5">
      <c r="A1797" s="494"/>
      <c r="B1797" s="494"/>
      <c r="C1797" s="494"/>
      <c r="D1797" s="495"/>
      <c r="E1797" s="496"/>
    </row>
    <row r="1798" spans="1:5">
      <c r="A1798" s="494"/>
      <c r="B1798" s="494"/>
      <c r="C1798" s="494"/>
      <c r="D1798" s="495"/>
      <c r="E1798" s="496"/>
    </row>
    <row r="1799" spans="1:5">
      <c r="A1799" s="497"/>
      <c r="B1799" s="497"/>
      <c r="C1799" s="497"/>
      <c r="D1799" s="498"/>
      <c r="E1799" s="499"/>
    </row>
    <row r="1800" spans="1:5">
      <c r="A1800" s="497"/>
      <c r="B1800" s="497"/>
      <c r="C1800" s="497"/>
      <c r="D1800" s="498"/>
      <c r="E1800" s="499"/>
    </row>
    <row r="1801" spans="1:5">
      <c r="A1801" s="494"/>
      <c r="B1801" s="494"/>
      <c r="C1801" s="494"/>
      <c r="D1801" s="495"/>
      <c r="E1801" s="496"/>
    </row>
    <row r="1802" spans="1:5">
      <c r="A1802" s="494"/>
      <c r="B1802" s="494"/>
      <c r="C1802" s="494"/>
      <c r="D1802" s="495"/>
      <c r="E1802" s="496"/>
    </row>
    <row r="1803" spans="1:5">
      <c r="A1803" s="494"/>
      <c r="B1803" s="494"/>
      <c r="C1803" s="494"/>
      <c r="D1803" s="495"/>
      <c r="E1803" s="496"/>
    </row>
    <row r="1804" spans="1:5">
      <c r="A1804" s="494"/>
      <c r="B1804" s="494"/>
      <c r="C1804" s="494"/>
      <c r="D1804" s="495"/>
      <c r="E1804" s="496"/>
    </row>
    <row r="1805" spans="1:5">
      <c r="A1805" s="494"/>
      <c r="B1805" s="494"/>
      <c r="C1805" s="494"/>
      <c r="D1805" s="495"/>
      <c r="E1805" s="496"/>
    </row>
    <row r="1806" spans="1:5">
      <c r="A1806" s="494"/>
      <c r="B1806" s="494"/>
      <c r="C1806" s="494"/>
      <c r="D1806" s="495"/>
      <c r="E1806" s="496"/>
    </row>
    <row r="1807" spans="1:5">
      <c r="A1807" s="494"/>
      <c r="B1807" s="494"/>
      <c r="C1807" s="494"/>
      <c r="D1807" s="495"/>
      <c r="E1807" s="496"/>
    </row>
    <row r="1808" spans="1:5">
      <c r="A1808" s="497"/>
      <c r="B1808" s="497"/>
      <c r="C1808" s="497"/>
      <c r="D1808" s="498"/>
      <c r="E1808" s="499"/>
    </row>
    <row r="1809" spans="1:5">
      <c r="A1809" s="497"/>
      <c r="B1809" s="497"/>
      <c r="C1809" s="497"/>
      <c r="D1809" s="498"/>
      <c r="E1809" s="499"/>
    </row>
    <row r="1810" spans="1:5">
      <c r="A1810" s="497"/>
      <c r="B1810" s="497"/>
      <c r="C1810" s="497"/>
      <c r="D1810" s="498"/>
      <c r="E1810" s="499"/>
    </row>
    <row r="1811" spans="1:5">
      <c r="A1811" s="497"/>
      <c r="B1811" s="497"/>
      <c r="C1811" s="497"/>
      <c r="D1811" s="498"/>
      <c r="E1811" s="499"/>
    </row>
    <row r="1812" spans="1:5">
      <c r="A1812" s="494"/>
      <c r="B1812" s="494"/>
      <c r="C1812" s="494"/>
      <c r="D1812" s="495"/>
      <c r="E1812" s="496"/>
    </row>
    <row r="1813" spans="1:5">
      <c r="A1813" s="494"/>
      <c r="B1813" s="494"/>
      <c r="C1813" s="494"/>
      <c r="D1813" s="495"/>
      <c r="E1813" s="496"/>
    </row>
    <row r="1814" spans="1:5">
      <c r="A1814" s="497"/>
      <c r="B1814" s="497"/>
      <c r="C1814" s="497"/>
      <c r="D1814" s="498"/>
      <c r="E1814" s="499"/>
    </row>
    <row r="1815" spans="1:5">
      <c r="A1815" s="497"/>
      <c r="B1815" s="497"/>
      <c r="C1815" s="497"/>
      <c r="D1815" s="498"/>
      <c r="E1815" s="499"/>
    </row>
    <row r="1816" spans="1:5">
      <c r="A1816" s="494"/>
      <c r="B1816" s="494"/>
      <c r="C1816" s="494"/>
      <c r="D1816" s="495"/>
      <c r="E1816" s="496"/>
    </row>
    <row r="1817" spans="1:5">
      <c r="A1817" s="494"/>
      <c r="B1817" s="494"/>
      <c r="C1817" s="494"/>
      <c r="D1817" s="495"/>
      <c r="E1817" s="496"/>
    </row>
    <row r="1818" spans="1:5">
      <c r="A1818" s="494"/>
      <c r="B1818" s="494"/>
      <c r="C1818" s="494"/>
      <c r="D1818" s="495"/>
      <c r="E1818" s="496"/>
    </row>
    <row r="1819" spans="1:5">
      <c r="A1819" s="494"/>
      <c r="B1819" s="494"/>
      <c r="C1819" s="494"/>
      <c r="D1819" s="495"/>
      <c r="E1819" s="496"/>
    </row>
    <row r="1820" spans="1:5">
      <c r="A1820" s="494"/>
      <c r="B1820" s="494"/>
      <c r="C1820" s="494"/>
      <c r="D1820" s="495"/>
      <c r="E1820" s="496"/>
    </row>
    <row r="1821" spans="1:5">
      <c r="A1821" s="494"/>
      <c r="B1821" s="494"/>
      <c r="C1821" s="494"/>
      <c r="D1821" s="495"/>
      <c r="E1821" s="496"/>
    </row>
    <row r="1822" spans="1:5">
      <c r="A1822" s="494"/>
      <c r="B1822" s="494"/>
      <c r="C1822" s="494"/>
      <c r="D1822" s="495"/>
      <c r="E1822" s="496"/>
    </row>
    <row r="1823" spans="1:5">
      <c r="A1823" s="497"/>
      <c r="B1823" s="497"/>
      <c r="C1823" s="497"/>
      <c r="D1823" s="498"/>
      <c r="E1823" s="499"/>
    </row>
    <row r="1824" spans="1:5">
      <c r="A1824" s="497"/>
      <c r="B1824" s="497"/>
      <c r="C1824" s="497"/>
      <c r="D1824" s="498"/>
      <c r="E1824" s="499"/>
    </row>
    <row r="1825" spans="1:5">
      <c r="A1825" s="494"/>
      <c r="B1825" s="494"/>
      <c r="C1825" s="494"/>
      <c r="D1825" s="495"/>
      <c r="E1825" s="496"/>
    </row>
    <row r="1826" spans="1:5">
      <c r="A1826" s="494"/>
      <c r="B1826" s="494"/>
      <c r="C1826" s="494"/>
      <c r="D1826" s="495"/>
      <c r="E1826" s="496"/>
    </row>
    <row r="1827" spans="1:5">
      <c r="A1827" s="494"/>
      <c r="B1827" s="494"/>
      <c r="C1827" s="494"/>
      <c r="D1827" s="495"/>
      <c r="E1827" s="496"/>
    </row>
    <row r="1828" spans="1:5">
      <c r="A1828" s="494"/>
      <c r="B1828" s="494"/>
      <c r="C1828" s="494"/>
      <c r="D1828" s="495"/>
      <c r="E1828" s="496"/>
    </row>
    <row r="1829" spans="1:5">
      <c r="A1829" s="494"/>
      <c r="B1829" s="494"/>
      <c r="C1829" s="494"/>
      <c r="D1829" s="495"/>
      <c r="E1829" s="496"/>
    </row>
    <row r="1830" spans="1:5">
      <c r="A1830" s="494"/>
      <c r="B1830" s="494"/>
      <c r="C1830" s="494"/>
      <c r="D1830" s="495"/>
      <c r="E1830" s="496"/>
    </row>
    <row r="1831" spans="1:5">
      <c r="A1831" s="494"/>
      <c r="B1831" s="494"/>
      <c r="C1831" s="494"/>
      <c r="D1831" s="495"/>
      <c r="E1831" s="496"/>
    </row>
    <row r="1832" spans="1:5">
      <c r="A1832" s="494"/>
      <c r="B1832" s="494"/>
      <c r="C1832" s="494"/>
      <c r="D1832" s="495"/>
      <c r="E1832" s="496"/>
    </row>
    <row r="1833" spans="1:5">
      <c r="A1833" s="494"/>
      <c r="B1833" s="494"/>
      <c r="C1833" s="494"/>
      <c r="D1833" s="495"/>
      <c r="E1833" s="496"/>
    </row>
    <row r="1834" spans="1:5">
      <c r="A1834" s="494"/>
      <c r="B1834" s="494"/>
      <c r="C1834" s="494"/>
      <c r="D1834" s="495"/>
      <c r="E1834" s="496"/>
    </row>
    <row r="1835" spans="1:5">
      <c r="A1835" s="494"/>
      <c r="B1835" s="494"/>
      <c r="C1835" s="494"/>
      <c r="D1835" s="495"/>
      <c r="E1835" s="496"/>
    </row>
    <row r="1836" spans="1:5">
      <c r="A1836" s="494"/>
      <c r="B1836" s="494"/>
      <c r="C1836" s="494"/>
      <c r="D1836" s="495"/>
      <c r="E1836" s="496"/>
    </row>
    <row r="1837" spans="1:5">
      <c r="A1837" s="494"/>
      <c r="B1837" s="494"/>
      <c r="C1837" s="494"/>
      <c r="D1837" s="495"/>
      <c r="E1837" s="496"/>
    </row>
    <row r="1838" spans="1:5">
      <c r="A1838" s="494"/>
      <c r="B1838" s="494"/>
      <c r="C1838" s="494"/>
      <c r="D1838" s="495"/>
      <c r="E1838" s="496"/>
    </row>
    <row r="1839" spans="1:5">
      <c r="A1839" s="494"/>
      <c r="B1839" s="494"/>
      <c r="C1839" s="494"/>
      <c r="D1839" s="495"/>
      <c r="E1839" s="496"/>
    </row>
    <row r="1840" spans="1:5">
      <c r="A1840" s="494"/>
      <c r="B1840" s="494"/>
      <c r="C1840" s="494"/>
      <c r="D1840" s="495"/>
      <c r="E1840" s="496"/>
    </row>
    <row r="1841" spans="1:5">
      <c r="A1841" s="494"/>
      <c r="B1841" s="494"/>
      <c r="C1841" s="494"/>
      <c r="D1841" s="495"/>
      <c r="E1841" s="496"/>
    </row>
    <row r="1842" spans="1:5">
      <c r="A1842" s="494"/>
      <c r="B1842" s="494"/>
      <c r="C1842" s="494"/>
      <c r="D1842" s="495"/>
      <c r="E1842" s="496"/>
    </row>
    <row r="1843" spans="1:5">
      <c r="A1843" s="494"/>
      <c r="B1843" s="494"/>
      <c r="C1843" s="494"/>
      <c r="D1843" s="495"/>
      <c r="E1843" s="496"/>
    </row>
    <row r="1844" spans="1:5">
      <c r="A1844" s="494"/>
      <c r="B1844" s="494"/>
      <c r="C1844" s="494"/>
      <c r="D1844" s="495"/>
      <c r="E1844" s="496"/>
    </row>
    <row r="1845" spans="1:5">
      <c r="A1845" s="494"/>
      <c r="B1845" s="494"/>
      <c r="C1845" s="494"/>
      <c r="D1845" s="495"/>
      <c r="E1845" s="496"/>
    </row>
    <row r="1846" spans="1:5">
      <c r="A1846" s="494"/>
      <c r="B1846" s="494"/>
      <c r="C1846" s="494"/>
      <c r="D1846" s="495"/>
      <c r="E1846" s="496"/>
    </row>
    <row r="1847" spans="1:5">
      <c r="A1847" s="494"/>
      <c r="B1847" s="494"/>
      <c r="C1847" s="494"/>
      <c r="D1847" s="495"/>
      <c r="E1847" s="496"/>
    </row>
    <row r="1848" spans="1:5">
      <c r="A1848" s="494"/>
      <c r="B1848" s="494"/>
      <c r="C1848" s="494"/>
      <c r="D1848" s="495"/>
      <c r="E1848" s="496"/>
    </row>
    <row r="1849" spans="1:5">
      <c r="A1849" s="494"/>
      <c r="B1849" s="494"/>
      <c r="C1849" s="494"/>
      <c r="D1849" s="495"/>
      <c r="E1849" s="496"/>
    </row>
    <row r="1850" spans="1:5">
      <c r="A1850" s="494"/>
      <c r="B1850" s="494"/>
      <c r="C1850" s="494"/>
      <c r="D1850" s="495"/>
      <c r="E1850" s="496"/>
    </row>
    <row r="1851" spans="1:5">
      <c r="A1851" s="494"/>
      <c r="B1851" s="494"/>
      <c r="C1851" s="494"/>
      <c r="D1851" s="495"/>
      <c r="E1851" s="496"/>
    </row>
    <row r="1852" spans="1:5">
      <c r="A1852" s="494"/>
      <c r="B1852" s="494"/>
      <c r="C1852" s="494"/>
      <c r="D1852" s="495"/>
      <c r="E1852" s="496"/>
    </row>
    <row r="1853" spans="1:5">
      <c r="A1853" s="494"/>
      <c r="B1853" s="494"/>
      <c r="C1853" s="494"/>
      <c r="D1853" s="495"/>
      <c r="E1853" s="496"/>
    </row>
    <row r="1854" spans="1:5">
      <c r="A1854" s="494"/>
      <c r="B1854" s="494"/>
      <c r="C1854" s="494"/>
      <c r="D1854" s="495"/>
      <c r="E1854" s="496"/>
    </row>
    <row r="1855" spans="1:5">
      <c r="A1855" s="494"/>
      <c r="B1855" s="494"/>
      <c r="C1855" s="494"/>
      <c r="D1855" s="495"/>
      <c r="E1855" s="496"/>
    </row>
    <row r="1856" spans="1:5">
      <c r="A1856" s="494"/>
      <c r="B1856" s="494"/>
      <c r="C1856" s="494"/>
      <c r="D1856" s="495"/>
      <c r="E1856" s="496"/>
    </row>
    <row r="1857" spans="1:5">
      <c r="A1857" s="494"/>
      <c r="B1857" s="494"/>
      <c r="C1857" s="494"/>
      <c r="D1857" s="495"/>
      <c r="E1857" s="496"/>
    </row>
    <row r="1858" spans="1:5">
      <c r="A1858" s="494"/>
      <c r="B1858" s="494"/>
      <c r="C1858" s="494"/>
      <c r="D1858" s="495"/>
      <c r="E1858" s="496"/>
    </row>
    <row r="1859" spans="1:5">
      <c r="A1859" s="494"/>
      <c r="B1859" s="494"/>
      <c r="C1859" s="494"/>
      <c r="D1859" s="495"/>
      <c r="E1859" s="496"/>
    </row>
    <row r="1860" spans="1:5">
      <c r="A1860" s="497"/>
      <c r="B1860" s="497"/>
      <c r="C1860" s="497"/>
      <c r="D1860" s="498"/>
      <c r="E1860" s="499"/>
    </row>
    <row r="1861" spans="1:5">
      <c r="A1861" s="497"/>
      <c r="B1861" s="497"/>
      <c r="C1861" s="497"/>
      <c r="D1861" s="498"/>
      <c r="E1861" s="499"/>
    </row>
    <row r="1862" spans="1:5">
      <c r="A1862" s="497"/>
      <c r="B1862" s="497"/>
      <c r="C1862" s="497"/>
      <c r="D1862" s="498"/>
      <c r="E1862" s="499"/>
    </row>
    <row r="1863" spans="1:5">
      <c r="A1863" s="494"/>
      <c r="B1863" s="494"/>
      <c r="C1863" s="494"/>
      <c r="D1863" s="495"/>
      <c r="E1863" s="496"/>
    </row>
    <row r="1864" spans="1:5">
      <c r="A1864" s="494"/>
      <c r="B1864" s="494"/>
      <c r="C1864" s="494"/>
      <c r="D1864" s="495"/>
      <c r="E1864" s="496"/>
    </row>
    <row r="1865" spans="1:5">
      <c r="A1865" s="494"/>
      <c r="B1865" s="494"/>
      <c r="C1865" s="494"/>
      <c r="D1865" s="495"/>
      <c r="E1865" s="496"/>
    </row>
    <row r="1866" spans="1:5">
      <c r="A1866" s="494"/>
      <c r="B1866" s="494"/>
      <c r="C1866" s="494"/>
      <c r="D1866" s="495"/>
      <c r="E1866" s="496"/>
    </row>
    <row r="1867" spans="1:5">
      <c r="A1867" s="497"/>
      <c r="B1867" s="497"/>
      <c r="C1867" s="497"/>
      <c r="D1867" s="498"/>
      <c r="E1867" s="499"/>
    </row>
    <row r="1868" spans="1:5">
      <c r="A1868" s="497"/>
      <c r="B1868" s="497"/>
      <c r="C1868" s="497"/>
      <c r="D1868" s="498"/>
      <c r="E1868" s="499"/>
    </row>
    <row r="1869" spans="1:5">
      <c r="A1869" s="497"/>
      <c r="B1869" s="497"/>
      <c r="C1869" s="497"/>
      <c r="D1869" s="498"/>
      <c r="E1869" s="499"/>
    </row>
    <row r="1870" spans="1:5">
      <c r="A1870" s="497"/>
      <c r="B1870" s="497"/>
      <c r="C1870" s="497"/>
      <c r="D1870" s="498"/>
      <c r="E1870" s="499"/>
    </row>
    <row r="1871" spans="1:5">
      <c r="A1871" s="497"/>
      <c r="B1871" s="497"/>
      <c r="C1871" s="497"/>
      <c r="D1871" s="498"/>
      <c r="E1871" s="499"/>
    </row>
    <row r="1872" spans="1:5">
      <c r="A1872" s="494"/>
      <c r="B1872" s="494"/>
      <c r="C1872" s="494"/>
      <c r="D1872" s="495"/>
      <c r="E1872" s="496"/>
    </row>
    <row r="1873" spans="1:5">
      <c r="A1873" s="494"/>
      <c r="B1873" s="494"/>
      <c r="C1873" s="494"/>
      <c r="D1873" s="495"/>
      <c r="E1873" s="496"/>
    </row>
    <row r="1874" spans="1:5">
      <c r="A1874" s="494"/>
      <c r="B1874" s="494"/>
      <c r="C1874" s="494"/>
      <c r="D1874" s="495"/>
      <c r="E1874" s="496"/>
    </row>
    <row r="1875" spans="1:5">
      <c r="A1875" s="497"/>
      <c r="B1875" s="497"/>
      <c r="C1875" s="497"/>
      <c r="D1875" s="498"/>
      <c r="E1875" s="499"/>
    </row>
    <row r="1876" spans="1:5">
      <c r="A1876" s="494"/>
      <c r="B1876" s="494"/>
      <c r="C1876" s="494"/>
      <c r="D1876" s="495"/>
      <c r="E1876" s="496"/>
    </row>
    <row r="1877" spans="1:5">
      <c r="A1877" s="494"/>
      <c r="B1877" s="494"/>
      <c r="C1877" s="494"/>
      <c r="D1877" s="495"/>
      <c r="E1877" s="496"/>
    </row>
    <row r="1878" spans="1:5">
      <c r="A1878" s="497"/>
      <c r="B1878" s="497"/>
      <c r="C1878" s="497"/>
      <c r="D1878" s="498"/>
      <c r="E1878" s="499"/>
    </row>
    <row r="1879" spans="1:5">
      <c r="A1879" s="494"/>
      <c r="B1879" s="494"/>
      <c r="C1879" s="494"/>
      <c r="D1879" s="495"/>
      <c r="E1879" s="496"/>
    </row>
    <row r="1880" spans="1:5">
      <c r="A1880" s="494"/>
      <c r="B1880" s="494"/>
      <c r="C1880" s="494"/>
      <c r="D1880" s="495"/>
      <c r="E1880" s="496"/>
    </row>
    <row r="1881" spans="1:5">
      <c r="A1881" s="497"/>
      <c r="B1881" s="497"/>
      <c r="C1881" s="497"/>
      <c r="D1881" s="498"/>
      <c r="E1881" s="499"/>
    </row>
    <row r="1882" spans="1:5">
      <c r="A1882" s="497"/>
      <c r="B1882" s="497"/>
      <c r="C1882" s="497"/>
      <c r="D1882" s="498"/>
      <c r="E1882" s="499"/>
    </row>
    <row r="1883" spans="1:5">
      <c r="A1883" s="494"/>
      <c r="B1883" s="494"/>
      <c r="C1883" s="494"/>
      <c r="D1883" s="495"/>
      <c r="E1883" s="496"/>
    </row>
    <row r="1884" spans="1:5">
      <c r="A1884" s="494"/>
      <c r="B1884" s="494"/>
      <c r="C1884" s="494"/>
      <c r="D1884" s="495"/>
      <c r="E1884" s="496"/>
    </row>
    <row r="1885" spans="1:5">
      <c r="A1885" s="494"/>
      <c r="B1885" s="494"/>
      <c r="C1885" s="494"/>
      <c r="D1885" s="495"/>
      <c r="E1885" s="496"/>
    </row>
    <row r="1886" spans="1:5">
      <c r="A1886" s="494"/>
      <c r="B1886" s="494"/>
      <c r="C1886" s="494"/>
      <c r="D1886" s="495"/>
      <c r="E1886" s="496"/>
    </row>
    <row r="1887" spans="1:5">
      <c r="A1887" s="494"/>
      <c r="B1887" s="494"/>
      <c r="C1887" s="494"/>
      <c r="D1887" s="495"/>
      <c r="E1887" s="496"/>
    </row>
    <row r="1888" spans="1:5">
      <c r="A1888" s="494"/>
      <c r="B1888" s="494"/>
      <c r="C1888" s="494"/>
      <c r="D1888" s="495"/>
      <c r="E1888" s="496"/>
    </row>
    <row r="1889" spans="1:5">
      <c r="A1889" s="494"/>
      <c r="B1889" s="494"/>
      <c r="C1889" s="494"/>
      <c r="D1889" s="495"/>
      <c r="E1889" s="496"/>
    </row>
    <row r="1890" spans="1:5">
      <c r="A1890" s="494"/>
      <c r="B1890" s="494"/>
      <c r="C1890" s="494"/>
      <c r="D1890" s="495"/>
      <c r="E1890" s="496"/>
    </row>
    <row r="1891" spans="1:5">
      <c r="A1891" s="494"/>
      <c r="B1891" s="494"/>
      <c r="C1891" s="494"/>
      <c r="D1891" s="495"/>
      <c r="E1891" s="496"/>
    </row>
    <row r="1892" spans="1:5">
      <c r="A1892" s="494"/>
      <c r="B1892" s="494"/>
      <c r="C1892" s="494"/>
      <c r="D1892" s="495"/>
      <c r="E1892" s="496"/>
    </row>
    <row r="1893" spans="1:5">
      <c r="A1893" s="494"/>
      <c r="B1893" s="494"/>
      <c r="C1893" s="494"/>
      <c r="D1893" s="495"/>
      <c r="E1893" s="496"/>
    </row>
    <row r="1894" spans="1:5">
      <c r="A1894" s="494"/>
      <c r="B1894" s="494"/>
      <c r="C1894" s="494"/>
      <c r="D1894" s="495"/>
      <c r="E1894" s="496"/>
    </row>
    <row r="1895" spans="1:5">
      <c r="A1895" s="494"/>
      <c r="B1895" s="494"/>
      <c r="C1895" s="494"/>
      <c r="D1895" s="495"/>
      <c r="E1895" s="496"/>
    </row>
    <row r="1896" spans="1:5">
      <c r="A1896" s="494"/>
      <c r="B1896" s="494"/>
      <c r="C1896" s="494"/>
      <c r="D1896" s="495"/>
      <c r="E1896" s="496"/>
    </row>
    <row r="1897" spans="1:5">
      <c r="A1897" s="494"/>
      <c r="B1897" s="494"/>
      <c r="C1897" s="494"/>
      <c r="D1897" s="495"/>
      <c r="E1897" s="496"/>
    </row>
    <row r="1898" spans="1:5">
      <c r="A1898" s="494"/>
      <c r="B1898" s="494"/>
      <c r="C1898" s="494"/>
      <c r="D1898" s="495"/>
      <c r="E1898" s="496"/>
    </row>
    <row r="1899" spans="1:5">
      <c r="A1899" s="494"/>
      <c r="B1899" s="494"/>
      <c r="C1899" s="494"/>
      <c r="D1899" s="495"/>
      <c r="E1899" s="496"/>
    </row>
    <row r="1900" spans="1:5">
      <c r="A1900" s="494"/>
      <c r="B1900" s="494"/>
      <c r="C1900" s="494"/>
      <c r="D1900" s="495"/>
      <c r="E1900" s="496"/>
    </row>
    <row r="1901" spans="1:5">
      <c r="A1901" s="494"/>
      <c r="B1901" s="494"/>
      <c r="C1901" s="494"/>
      <c r="D1901" s="495"/>
      <c r="E1901" s="496"/>
    </row>
    <row r="1902" spans="1:5">
      <c r="A1902" s="497"/>
      <c r="B1902" s="497"/>
      <c r="C1902" s="497"/>
      <c r="D1902" s="498"/>
      <c r="E1902" s="499"/>
    </row>
    <row r="1903" spans="1:5">
      <c r="A1903" s="497"/>
      <c r="B1903" s="497"/>
      <c r="C1903" s="497"/>
      <c r="D1903" s="498"/>
      <c r="E1903" s="499"/>
    </row>
    <row r="1904" spans="1:5">
      <c r="A1904" s="494"/>
      <c r="B1904" s="494"/>
      <c r="C1904" s="494"/>
      <c r="D1904" s="495"/>
      <c r="E1904" s="496"/>
    </row>
    <row r="1905" spans="1:5">
      <c r="A1905" s="497"/>
      <c r="B1905" s="497"/>
      <c r="C1905" s="497"/>
      <c r="D1905" s="498"/>
      <c r="E1905" s="499"/>
    </row>
    <row r="1906" spans="1:5">
      <c r="A1906" s="497"/>
      <c r="B1906" s="497"/>
      <c r="C1906" s="497"/>
      <c r="D1906" s="498"/>
      <c r="E1906" s="499"/>
    </row>
    <row r="1907" spans="1:5">
      <c r="A1907" s="494"/>
      <c r="B1907" s="494"/>
      <c r="C1907" s="494"/>
      <c r="D1907" s="495"/>
      <c r="E1907" s="496"/>
    </row>
    <row r="1908" spans="1:5">
      <c r="A1908" s="497"/>
      <c r="B1908" s="497"/>
      <c r="C1908" s="497"/>
      <c r="D1908" s="498"/>
      <c r="E1908" s="499"/>
    </row>
    <row r="1909" spans="1:5">
      <c r="A1909" s="497"/>
      <c r="B1909" s="497"/>
      <c r="C1909" s="497"/>
      <c r="D1909" s="498"/>
      <c r="E1909" s="499"/>
    </row>
    <row r="1910" spans="1:5">
      <c r="A1910" s="494"/>
      <c r="B1910" s="494"/>
      <c r="C1910" s="494"/>
      <c r="D1910" s="495"/>
      <c r="E1910" s="496"/>
    </row>
    <row r="1911" spans="1:5">
      <c r="A1911" s="497"/>
      <c r="B1911" s="497"/>
      <c r="C1911" s="497"/>
      <c r="D1911" s="498"/>
      <c r="E1911" s="499"/>
    </row>
    <row r="1912" spans="1:5">
      <c r="A1912" s="497"/>
      <c r="B1912" s="497"/>
      <c r="C1912" s="497"/>
      <c r="D1912" s="498"/>
      <c r="E1912" s="499"/>
    </row>
    <row r="1913" spans="1:5">
      <c r="A1913" s="494"/>
      <c r="B1913" s="494"/>
      <c r="C1913" s="494"/>
      <c r="D1913" s="495"/>
      <c r="E1913" s="496"/>
    </row>
    <row r="1914" spans="1:5">
      <c r="A1914" s="497"/>
      <c r="B1914" s="497"/>
      <c r="C1914" s="497"/>
      <c r="D1914" s="498"/>
      <c r="E1914" s="499"/>
    </row>
    <row r="1915" spans="1:5">
      <c r="A1915" s="497"/>
      <c r="B1915" s="497"/>
      <c r="C1915" s="497"/>
      <c r="D1915" s="498"/>
      <c r="E1915" s="499"/>
    </row>
    <row r="1916" spans="1:5">
      <c r="A1916" s="497"/>
      <c r="B1916" s="497"/>
      <c r="C1916" s="497"/>
      <c r="D1916" s="498"/>
      <c r="E1916" s="499"/>
    </row>
    <row r="1917" spans="1:5">
      <c r="A1917" s="497"/>
      <c r="B1917" s="497"/>
      <c r="C1917" s="497"/>
      <c r="D1917" s="498"/>
      <c r="E1917" s="499"/>
    </row>
    <row r="1918" spans="1:5">
      <c r="A1918" s="497"/>
      <c r="B1918" s="497"/>
      <c r="C1918" s="497"/>
      <c r="D1918" s="498"/>
      <c r="E1918" s="499"/>
    </row>
    <row r="1919" spans="1:5">
      <c r="A1919" s="494"/>
      <c r="B1919" s="494"/>
      <c r="C1919" s="494"/>
      <c r="D1919" s="495"/>
      <c r="E1919" s="496"/>
    </row>
    <row r="1920" spans="1:5">
      <c r="A1920" s="497"/>
      <c r="B1920" s="497"/>
      <c r="C1920" s="497"/>
      <c r="D1920" s="498"/>
      <c r="E1920" s="499"/>
    </row>
    <row r="1921" spans="1:5">
      <c r="A1921" s="497"/>
      <c r="B1921" s="497"/>
      <c r="C1921" s="497"/>
      <c r="D1921" s="498"/>
      <c r="E1921" s="499"/>
    </row>
    <row r="1922" spans="1:5">
      <c r="A1922" s="494"/>
      <c r="B1922" s="494"/>
      <c r="C1922" s="494"/>
      <c r="D1922" s="495"/>
      <c r="E1922" s="496"/>
    </row>
    <row r="1923" spans="1:5">
      <c r="A1923" s="494"/>
      <c r="B1923" s="494"/>
      <c r="C1923" s="494"/>
      <c r="D1923" s="495"/>
      <c r="E1923" s="496"/>
    </row>
    <row r="1924" spans="1:5">
      <c r="A1924" s="494"/>
      <c r="B1924" s="494"/>
      <c r="C1924" s="494"/>
      <c r="D1924" s="495"/>
      <c r="E1924" s="496"/>
    </row>
    <row r="1925" spans="1:5">
      <c r="A1925" s="494"/>
      <c r="B1925" s="494"/>
      <c r="C1925" s="494"/>
      <c r="D1925" s="495"/>
      <c r="E1925" s="496"/>
    </row>
    <row r="1926" spans="1:5">
      <c r="A1926" s="494"/>
      <c r="B1926" s="494"/>
      <c r="C1926" s="494"/>
      <c r="D1926" s="495"/>
      <c r="E1926" s="496"/>
    </row>
    <row r="1927" spans="1:5">
      <c r="A1927" s="494"/>
      <c r="B1927" s="494"/>
      <c r="C1927" s="494"/>
      <c r="D1927" s="495"/>
      <c r="E1927" s="496"/>
    </row>
    <row r="1928" spans="1:5">
      <c r="A1928" s="494"/>
      <c r="B1928" s="494"/>
      <c r="C1928" s="494"/>
      <c r="D1928" s="495"/>
      <c r="E1928" s="496"/>
    </row>
    <row r="1929" spans="1:5">
      <c r="A1929" s="494"/>
      <c r="B1929" s="494"/>
      <c r="C1929" s="494"/>
      <c r="D1929" s="495"/>
      <c r="E1929" s="496"/>
    </row>
    <row r="1930" spans="1:5">
      <c r="A1930" s="494"/>
      <c r="B1930" s="494"/>
      <c r="C1930" s="494"/>
      <c r="D1930" s="495"/>
      <c r="E1930" s="496"/>
    </row>
    <row r="1931" spans="1:5">
      <c r="A1931" s="494"/>
      <c r="B1931" s="494"/>
      <c r="C1931" s="494"/>
      <c r="D1931" s="495"/>
      <c r="E1931" s="496"/>
    </row>
    <row r="1932" spans="1:5">
      <c r="A1932" s="494"/>
      <c r="B1932" s="494"/>
      <c r="C1932" s="494"/>
      <c r="D1932" s="495"/>
      <c r="E1932" s="496"/>
    </row>
    <row r="1933" spans="1:5">
      <c r="A1933" s="494"/>
      <c r="B1933" s="494"/>
      <c r="C1933" s="494"/>
      <c r="D1933" s="495"/>
      <c r="E1933" s="496"/>
    </row>
    <row r="1934" spans="1:5">
      <c r="A1934" s="494"/>
      <c r="B1934" s="494"/>
      <c r="C1934" s="494"/>
      <c r="D1934" s="495"/>
      <c r="E1934" s="496"/>
    </row>
    <row r="1935" spans="1:5">
      <c r="A1935" s="494"/>
      <c r="B1935" s="494"/>
      <c r="C1935" s="494"/>
      <c r="D1935" s="495"/>
      <c r="E1935" s="496"/>
    </row>
    <row r="1936" spans="1:5">
      <c r="A1936" s="494"/>
      <c r="B1936" s="494"/>
      <c r="C1936" s="494"/>
      <c r="D1936" s="495"/>
      <c r="E1936" s="496"/>
    </row>
    <row r="1937" spans="1:5">
      <c r="A1937" s="497"/>
      <c r="B1937" s="497"/>
      <c r="C1937" s="497"/>
      <c r="D1937" s="498"/>
      <c r="E1937" s="499"/>
    </row>
    <row r="1938" spans="1:5">
      <c r="A1938" s="497"/>
      <c r="B1938" s="497"/>
      <c r="C1938" s="497"/>
      <c r="D1938" s="498"/>
      <c r="E1938" s="499"/>
    </row>
    <row r="1939" spans="1:5">
      <c r="A1939" s="497"/>
      <c r="B1939" s="497"/>
      <c r="C1939" s="497"/>
      <c r="D1939" s="498"/>
      <c r="E1939" s="499"/>
    </row>
    <row r="1940" spans="1:5">
      <c r="A1940" s="497"/>
      <c r="B1940" s="497"/>
      <c r="C1940" s="497"/>
      <c r="D1940" s="498"/>
      <c r="E1940" s="499"/>
    </row>
    <row r="1941" spans="1:5">
      <c r="A1941" s="497"/>
      <c r="B1941" s="497"/>
      <c r="C1941" s="497"/>
      <c r="D1941" s="498"/>
      <c r="E1941" s="499"/>
    </row>
    <row r="1942" spans="1:5">
      <c r="A1942" s="497"/>
      <c r="B1942" s="497"/>
      <c r="C1942" s="497"/>
      <c r="D1942" s="498"/>
      <c r="E1942" s="499"/>
    </row>
    <row r="1943" spans="1:5">
      <c r="A1943" s="494"/>
      <c r="B1943" s="494"/>
      <c r="C1943" s="494"/>
      <c r="D1943" s="495"/>
      <c r="E1943" s="496"/>
    </row>
    <row r="1944" spans="1:5">
      <c r="A1944" s="497"/>
      <c r="B1944" s="497"/>
      <c r="C1944" s="497"/>
      <c r="D1944" s="498"/>
      <c r="E1944" s="499"/>
    </row>
    <row r="1945" spans="1:5">
      <c r="A1945" s="497"/>
      <c r="B1945" s="497"/>
      <c r="C1945" s="497"/>
      <c r="D1945" s="498"/>
      <c r="E1945" s="499"/>
    </row>
    <row r="1946" spans="1:5">
      <c r="A1946" s="494"/>
      <c r="B1946" s="494"/>
      <c r="C1946" s="494"/>
      <c r="D1946" s="495"/>
      <c r="E1946" s="496"/>
    </row>
    <row r="1947" spans="1:5">
      <c r="A1947" s="494"/>
      <c r="B1947" s="494"/>
      <c r="C1947" s="494"/>
      <c r="D1947" s="495"/>
      <c r="E1947" s="496"/>
    </row>
    <row r="1948" spans="1:5">
      <c r="A1948" s="494"/>
      <c r="B1948" s="494"/>
      <c r="C1948" s="494"/>
      <c r="D1948" s="495"/>
      <c r="E1948" s="496"/>
    </row>
    <row r="1949" spans="1:5">
      <c r="A1949" s="497"/>
      <c r="B1949" s="497"/>
      <c r="C1949" s="497"/>
      <c r="D1949" s="498"/>
      <c r="E1949" s="499"/>
    </row>
    <row r="1950" spans="1:5">
      <c r="A1950" s="497"/>
      <c r="B1950" s="497"/>
      <c r="C1950" s="497"/>
      <c r="D1950" s="498"/>
      <c r="E1950" s="499"/>
    </row>
    <row r="1951" spans="1:5">
      <c r="A1951" s="494"/>
      <c r="B1951" s="494"/>
      <c r="C1951" s="494"/>
      <c r="D1951" s="495"/>
      <c r="E1951" s="496"/>
    </row>
    <row r="1952" spans="1:5">
      <c r="A1952" s="494"/>
      <c r="B1952" s="494"/>
      <c r="C1952" s="494"/>
      <c r="D1952" s="495"/>
      <c r="E1952" s="496"/>
    </row>
    <row r="1953" spans="1:5">
      <c r="A1953" s="494"/>
      <c r="B1953" s="494"/>
      <c r="C1953" s="494"/>
      <c r="D1953" s="495"/>
      <c r="E1953" s="496"/>
    </row>
    <row r="1954" spans="1:5">
      <c r="A1954" s="494"/>
      <c r="B1954" s="494"/>
      <c r="C1954" s="494"/>
      <c r="D1954" s="495"/>
      <c r="E1954" s="496"/>
    </row>
    <row r="1955" spans="1:5">
      <c r="A1955" s="494"/>
      <c r="B1955" s="494"/>
      <c r="C1955" s="494"/>
      <c r="D1955" s="495"/>
      <c r="E1955" s="496"/>
    </row>
    <row r="1956" spans="1:5">
      <c r="A1956" s="494"/>
      <c r="B1956" s="494"/>
      <c r="C1956" s="494"/>
      <c r="D1956" s="495"/>
      <c r="E1956" s="496"/>
    </row>
    <row r="1957" spans="1:5">
      <c r="A1957" s="494"/>
      <c r="B1957" s="494"/>
      <c r="C1957" s="494"/>
      <c r="D1957" s="495"/>
      <c r="E1957" s="496"/>
    </row>
    <row r="1958" spans="1:5">
      <c r="A1958" s="494"/>
      <c r="B1958" s="494"/>
      <c r="C1958" s="494"/>
      <c r="D1958" s="495"/>
      <c r="E1958" s="496"/>
    </row>
    <row r="1959" spans="1:5">
      <c r="A1959" s="494"/>
      <c r="B1959" s="494"/>
      <c r="C1959" s="494"/>
      <c r="D1959" s="495"/>
      <c r="E1959" s="496"/>
    </row>
    <row r="1960" spans="1:5">
      <c r="A1960" s="494"/>
      <c r="B1960" s="494"/>
      <c r="C1960" s="494"/>
      <c r="D1960" s="495"/>
      <c r="E1960" s="496"/>
    </row>
    <row r="1961" spans="1:5">
      <c r="A1961" s="494"/>
      <c r="B1961" s="494"/>
      <c r="C1961" s="494"/>
      <c r="D1961" s="495"/>
      <c r="E1961" s="496"/>
    </row>
    <row r="1962" spans="1:5">
      <c r="A1962" s="494"/>
      <c r="B1962" s="494"/>
      <c r="C1962" s="494"/>
      <c r="D1962" s="495"/>
      <c r="E1962" s="496"/>
    </row>
    <row r="1963" spans="1:5">
      <c r="A1963" s="494"/>
      <c r="B1963" s="494"/>
      <c r="C1963" s="494"/>
      <c r="D1963" s="495"/>
      <c r="E1963" s="496"/>
    </row>
    <row r="1964" spans="1:5">
      <c r="A1964" s="494"/>
      <c r="B1964" s="494"/>
      <c r="C1964" s="494"/>
      <c r="D1964" s="495"/>
      <c r="E1964" s="496"/>
    </row>
    <row r="1965" spans="1:5">
      <c r="A1965" s="494"/>
      <c r="B1965" s="494"/>
      <c r="C1965" s="494"/>
      <c r="D1965" s="495"/>
      <c r="E1965" s="496"/>
    </row>
    <row r="1966" spans="1:5">
      <c r="A1966" s="497"/>
      <c r="B1966" s="497"/>
      <c r="C1966" s="497"/>
      <c r="D1966" s="498"/>
      <c r="E1966" s="499"/>
    </row>
    <row r="1967" spans="1:5">
      <c r="A1967" s="497"/>
      <c r="B1967" s="497"/>
      <c r="C1967" s="497"/>
      <c r="D1967" s="498"/>
      <c r="E1967" s="499"/>
    </row>
    <row r="1968" spans="1:5">
      <c r="A1968" s="497"/>
      <c r="B1968" s="497"/>
      <c r="C1968" s="497"/>
      <c r="D1968" s="498"/>
      <c r="E1968" s="499"/>
    </row>
    <row r="1969" spans="1:5">
      <c r="A1969" s="494"/>
      <c r="B1969" s="494"/>
      <c r="C1969" s="494"/>
      <c r="D1969" s="495"/>
      <c r="E1969" s="496"/>
    </row>
    <row r="1970" spans="1:5">
      <c r="A1970" s="494"/>
      <c r="B1970" s="494"/>
      <c r="C1970" s="494"/>
      <c r="D1970" s="495"/>
      <c r="E1970" s="496"/>
    </row>
    <row r="1971" spans="1:5">
      <c r="A1971" s="494"/>
      <c r="B1971" s="494"/>
      <c r="C1971" s="494"/>
      <c r="D1971" s="495"/>
      <c r="E1971" s="496"/>
    </row>
    <row r="1972" spans="1:5">
      <c r="A1972" s="497"/>
      <c r="B1972" s="497"/>
      <c r="C1972" s="497"/>
      <c r="D1972" s="498"/>
      <c r="E1972" s="499"/>
    </row>
    <row r="1973" spans="1:5">
      <c r="A1973" s="497"/>
      <c r="B1973" s="497"/>
      <c r="C1973" s="497"/>
      <c r="D1973" s="498"/>
      <c r="E1973" s="499"/>
    </row>
    <row r="1974" spans="1:5">
      <c r="A1974" s="494"/>
      <c r="B1974" s="494"/>
      <c r="C1974" s="494"/>
      <c r="D1974" s="495"/>
      <c r="E1974" s="496"/>
    </row>
    <row r="1975" spans="1:5">
      <c r="A1975" s="494"/>
      <c r="B1975" s="494"/>
      <c r="C1975" s="494"/>
      <c r="D1975" s="495"/>
      <c r="E1975" s="496"/>
    </row>
    <row r="1976" spans="1:5">
      <c r="A1976" s="494"/>
      <c r="B1976" s="494"/>
      <c r="C1976" s="494"/>
      <c r="D1976" s="495"/>
      <c r="E1976" s="496"/>
    </row>
    <row r="1977" spans="1:5">
      <c r="A1977" s="494"/>
      <c r="B1977" s="494"/>
      <c r="C1977" s="494"/>
      <c r="D1977" s="495"/>
      <c r="E1977" s="496"/>
    </row>
    <row r="1978" spans="1:5">
      <c r="A1978" s="494"/>
      <c r="B1978" s="494"/>
      <c r="C1978" s="494"/>
      <c r="D1978" s="495"/>
      <c r="E1978" s="496"/>
    </row>
    <row r="1979" spans="1:5">
      <c r="A1979" s="494"/>
      <c r="B1979" s="494"/>
      <c r="C1979" s="494"/>
      <c r="D1979" s="495"/>
      <c r="E1979" s="496"/>
    </row>
    <row r="1980" spans="1:5">
      <c r="A1980" s="494"/>
      <c r="B1980" s="494"/>
      <c r="C1980" s="494"/>
      <c r="D1980" s="495"/>
      <c r="E1980" s="496"/>
    </row>
    <row r="1981" spans="1:5">
      <c r="A1981" s="497"/>
      <c r="B1981" s="497"/>
      <c r="C1981" s="497"/>
      <c r="D1981" s="498"/>
      <c r="E1981" s="499"/>
    </row>
    <row r="1982" spans="1:5">
      <c r="A1982" s="497"/>
      <c r="B1982" s="497"/>
      <c r="C1982" s="497"/>
      <c r="D1982" s="498"/>
      <c r="E1982" s="499"/>
    </row>
    <row r="1983" spans="1:5">
      <c r="A1983" s="494"/>
      <c r="B1983" s="494"/>
      <c r="C1983" s="494"/>
      <c r="D1983" s="495"/>
      <c r="E1983" s="496"/>
    </row>
    <row r="1984" spans="1:5">
      <c r="A1984" s="494"/>
      <c r="B1984" s="494"/>
      <c r="C1984" s="494"/>
      <c r="D1984" s="495"/>
      <c r="E1984" s="496"/>
    </row>
    <row r="1985" spans="1:5">
      <c r="A1985" s="494"/>
      <c r="B1985" s="494"/>
      <c r="C1985" s="494"/>
      <c r="D1985" s="495"/>
      <c r="E1985" s="496"/>
    </row>
    <row r="1986" spans="1:5">
      <c r="A1986" s="494"/>
      <c r="B1986" s="494"/>
      <c r="C1986" s="494"/>
      <c r="D1986" s="495"/>
      <c r="E1986" s="496"/>
    </row>
    <row r="1987" spans="1:5">
      <c r="A1987" s="494"/>
      <c r="B1987" s="494"/>
      <c r="C1987" s="494"/>
      <c r="D1987" s="495"/>
      <c r="E1987" s="496"/>
    </row>
    <row r="1988" spans="1:5">
      <c r="A1988" s="494"/>
      <c r="B1988" s="494"/>
      <c r="C1988" s="494"/>
      <c r="D1988" s="495"/>
      <c r="E1988" s="496"/>
    </row>
    <row r="1989" spans="1:5">
      <c r="A1989" s="497"/>
      <c r="B1989" s="497"/>
      <c r="C1989" s="497"/>
      <c r="D1989" s="498"/>
      <c r="E1989" s="499"/>
    </row>
    <row r="1990" spans="1:5">
      <c r="A1990" s="497"/>
      <c r="B1990" s="497"/>
      <c r="C1990" s="497"/>
      <c r="D1990" s="498"/>
      <c r="E1990" s="499"/>
    </row>
    <row r="1991" spans="1:5">
      <c r="A1991" s="494"/>
      <c r="B1991" s="494"/>
      <c r="C1991" s="494"/>
      <c r="D1991" s="495"/>
      <c r="E1991" s="496"/>
    </row>
    <row r="1992" spans="1:5">
      <c r="A1992" s="497"/>
      <c r="B1992" s="497"/>
      <c r="C1992" s="497"/>
      <c r="D1992" s="498"/>
      <c r="E1992" s="499"/>
    </row>
    <row r="1993" spans="1:5">
      <c r="A1993" s="497"/>
      <c r="B1993" s="497"/>
      <c r="C1993" s="497"/>
      <c r="D1993" s="498"/>
      <c r="E1993" s="499"/>
    </row>
    <row r="1994" spans="1:5">
      <c r="A1994" s="497"/>
      <c r="B1994" s="497"/>
      <c r="C1994" s="497"/>
      <c r="D1994" s="498"/>
      <c r="E1994" s="499"/>
    </row>
    <row r="1995" spans="1:5">
      <c r="A1995" s="497"/>
      <c r="B1995" s="497"/>
      <c r="C1995" s="497"/>
      <c r="D1995" s="498"/>
      <c r="E1995" s="499"/>
    </row>
    <row r="1996" spans="1:5">
      <c r="A1996" s="497"/>
      <c r="B1996" s="497"/>
      <c r="C1996" s="497"/>
      <c r="D1996" s="498"/>
      <c r="E1996" s="499"/>
    </row>
    <row r="1997" spans="1:5">
      <c r="A1997" s="497"/>
      <c r="B1997" s="497"/>
      <c r="C1997" s="497"/>
      <c r="D1997" s="498"/>
      <c r="E1997" s="499"/>
    </row>
    <row r="1998" spans="1:5">
      <c r="A1998" s="494"/>
      <c r="B1998" s="494"/>
      <c r="C1998" s="494"/>
      <c r="D1998" s="495"/>
      <c r="E1998" s="496"/>
    </row>
    <row r="1999" spans="1:5">
      <c r="A1999" s="494"/>
      <c r="B1999" s="494"/>
      <c r="C1999" s="494"/>
      <c r="D1999" s="495"/>
      <c r="E1999" s="496"/>
    </row>
    <row r="2000" spans="1:5">
      <c r="A2000" s="494"/>
      <c r="B2000" s="494"/>
      <c r="C2000" s="494"/>
      <c r="D2000" s="495"/>
      <c r="E2000" s="496"/>
    </row>
    <row r="2001" spans="1:5">
      <c r="A2001" s="494"/>
      <c r="B2001" s="494"/>
      <c r="C2001" s="494"/>
      <c r="D2001" s="495"/>
      <c r="E2001" s="496"/>
    </row>
    <row r="2002" spans="1:5">
      <c r="A2002" s="497"/>
      <c r="B2002" s="497"/>
      <c r="C2002" s="497"/>
      <c r="D2002" s="498"/>
      <c r="E2002" s="499"/>
    </row>
    <row r="2003" spans="1:5">
      <c r="A2003" s="497"/>
      <c r="B2003" s="497"/>
      <c r="C2003" s="497"/>
      <c r="D2003" s="498"/>
      <c r="E2003" s="499"/>
    </row>
    <row r="2004" spans="1:5">
      <c r="A2004" s="494"/>
      <c r="B2004" s="494"/>
      <c r="C2004" s="494"/>
      <c r="D2004" s="495"/>
      <c r="E2004" s="496"/>
    </row>
    <row r="2005" spans="1:5">
      <c r="A2005" s="497"/>
      <c r="B2005" s="497"/>
      <c r="C2005" s="497"/>
      <c r="D2005" s="498"/>
      <c r="E2005" s="499"/>
    </row>
    <row r="2006" spans="1:5">
      <c r="A2006" s="497"/>
      <c r="B2006" s="497"/>
      <c r="C2006" s="497"/>
      <c r="D2006" s="498"/>
      <c r="E2006" s="499"/>
    </row>
    <row r="2007" spans="1:5">
      <c r="A2007" s="494"/>
      <c r="B2007" s="494"/>
      <c r="C2007" s="494"/>
      <c r="D2007" s="495"/>
      <c r="E2007" s="496"/>
    </row>
    <row r="2008" spans="1:5">
      <c r="A2008" s="494"/>
      <c r="B2008" s="494"/>
      <c r="C2008" s="494"/>
      <c r="D2008" s="495"/>
      <c r="E2008" s="496"/>
    </row>
    <row r="2009" spans="1:5">
      <c r="A2009" s="494"/>
      <c r="B2009" s="494"/>
      <c r="C2009" s="494"/>
      <c r="D2009" s="495"/>
      <c r="E2009" s="496"/>
    </row>
    <row r="2010" spans="1:5">
      <c r="A2010" s="494"/>
      <c r="B2010" s="494"/>
      <c r="C2010" s="494"/>
      <c r="D2010" s="495"/>
      <c r="E2010" s="496"/>
    </row>
    <row r="2011" spans="1:5">
      <c r="A2011" s="497"/>
      <c r="B2011" s="497"/>
      <c r="C2011" s="497"/>
      <c r="D2011" s="498"/>
      <c r="E2011" s="499"/>
    </row>
    <row r="2012" spans="1:5">
      <c r="A2012" s="497"/>
      <c r="B2012" s="497"/>
      <c r="C2012" s="497"/>
      <c r="D2012" s="498"/>
      <c r="E2012" s="499"/>
    </row>
    <row r="2013" spans="1:5">
      <c r="A2013" s="494"/>
      <c r="B2013" s="494"/>
      <c r="C2013" s="494"/>
      <c r="D2013" s="495"/>
      <c r="E2013" s="496"/>
    </row>
    <row r="2014" spans="1:5">
      <c r="A2014" s="494"/>
      <c r="B2014" s="494"/>
      <c r="C2014" s="494"/>
      <c r="D2014" s="495"/>
      <c r="E2014" s="496"/>
    </row>
    <row r="2015" spans="1:5">
      <c r="A2015" s="494"/>
      <c r="B2015" s="494"/>
      <c r="C2015" s="494"/>
      <c r="D2015" s="495"/>
      <c r="E2015" s="496"/>
    </row>
    <row r="2016" spans="1:5">
      <c r="A2016" s="494"/>
      <c r="B2016" s="494"/>
      <c r="C2016" s="494"/>
      <c r="D2016" s="495"/>
      <c r="E2016" s="496"/>
    </row>
    <row r="2017" spans="1:5">
      <c r="A2017" s="494"/>
      <c r="B2017" s="494"/>
      <c r="C2017" s="494"/>
      <c r="D2017" s="495"/>
      <c r="E2017" s="496"/>
    </row>
    <row r="2018" spans="1:5">
      <c r="A2018" s="494"/>
      <c r="B2018" s="494"/>
      <c r="C2018" s="494"/>
      <c r="D2018" s="495"/>
      <c r="E2018" s="496"/>
    </row>
    <row r="2019" spans="1:5">
      <c r="A2019" s="494"/>
      <c r="B2019" s="494"/>
      <c r="C2019" s="494"/>
      <c r="D2019" s="495"/>
      <c r="E2019" s="496"/>
    </row>
    <row r="2020" spans="1:5">
      <c r="A2020" s="494"/>
      <c r="B2020" s="494"/>
      <c r="C2020" s="494"/>
      <c r="D2020" s="495"/>
      <c r="E2020" s="496"/>
    </row>
    <row r="2021" spans="1:5">
      <c r="A2021" s="494"/>
      <c r="B2021" s="494"/>
      <c r="C2021" s="494"/>
      <c r="D2021" s="495"/>
      <c r="E2021" s="496"/>
    </row>
    <row r="2022" spans="1:5">
      <c r="A2022" s="494"/>
      <c r="B2022" s="494"/>
      <c r="C2022" s="494"/>
      <c r="D2022" s="495"/>
      <c r="E2022" s="496"/>
    </row>
    <row r="2023" spans="1:5">
      <c r="A2023" s="497"/>
      <c r="B2023" s="497"/>
      <c r="C2023" s="497"/>
      <c r="D2023" s="498"/>
      <c r="E2023" s="499"/>
    </row>
    <row r="2024" spans="1:5">
      <c r="A2024" s="497"/>
      <c r="B2024" s="497"/>
      <c r="C2024" s="497"/>
      <c r="D2024" s="498"/>
      <c r="E2024" s="499"/>
    </row>
    <row r="2025" spans="1:5">
      <c r="A2025" s="497"/>
      <c r="B2025" s="497"/>
      <c r="C2025" s="497"/>
      <c r="D2025" s="498"/>
      <c r="E2025" s="499"/>
    </row>
    <row r="2026" spans="1:5">
      <c r="A2026" s="494"/>
      <c r="B2026" s="494"/>
      <c r="C2026" s="494"/>
      <c r="D2026" s="495"/>
      <c r="E2026" s="496"/>
    </row>
    <row r="2027" spans="1:5">
      <c r="A2027" s="494"/>
      <c r="B2027" s="494"/>
      <c r="C2027" s="494"/>
      <c r="D2027" s="495"/>
      <c r="E2027" s="496"/>
    </row>
    <row r="2028" spans="1:5">
      <c r="A2028" s="494"/>
      <c r="B2028" s="494"/>
      <c r="C2028" s="494"/>
      <c r="D2028" s="495"/>
      <c r="E2028" s="496"/>
    </row>
    <row r="2029" spans="1:5">
      <c r="A2029" s="494"/>
      <c r="B2029" s="494"/>
      <c r="C2029" s="494"/>
      <c r="D2029" s="495"/>
      <c r="E2029" s="496"/>
    </row>
    <row r="2030" spans="1:5">
      <c r="A2030" s="494"/>
      <c r="B2030" s="494"/>
      <c r="C2030" s="494"/>
      <c r="D2030" s="495"/>
      <c r="E2030" s="496"/>
    </row>
    <row r="2031" spans="1:5">
      <c r="A2031" s="494"/>
      <c r="B2031" s="494"/>
      <c r="C2031" s="494"/>
      <c r="D2031" s="495"/>
      <c r="E2031" s="496"/>
    </row>
    <row r="2032" spans="1:5">
      <c r="A2032" s="494"/>
      <c r="B2032" s="494"/>
      <c r="C2032" s="494"/>
      <c r="D2032" s="495"/>
      <c r="E2032" s="496"/>
    </row>
    <row r="2033" spans="1:5">
      <c r="A2033" s="494"/>
      <c r="B2033" s="494"/>
      <c r="C2033" s="494"/>
      <c r="D2033" s="495"/>
      <c r="E2033" s="496"/>
    </row>
    <row r="2034" spans="1:5">
      <c r="A2034" s="494"/>
      <c r="B2034" s="494"/>
      <c r="C2034" s="494"/>
      <c r="D2034" s="495"/>
      <c r="E2034" s="496"/>
    </row>
    <row r="2035" spans="1:5">
      <c r="A2035" s="494"/>
      <c r="B2035" s="494"/>
      <c r="C2035" s="494"/>
      <c r="D2035" s="495"/>
      <c r="E2035" s="496"/>
    </row>
    <row r="2036" spans="1:5">
      <c r="A2036" s="494"/>
      <c r="B2036" s="494"/>
      <c r="C2036" s="494"/>
      <c r="D2036" s="495"/>
      <c r="E2036" s="496"/>
    </row>
    <row r="2037" spans="1:5">
      <c r="A2037" s="494"/>
      <c r="B2037" s="494"/>
      <c r="C2037" s="494"/>
      <c r="D2037" s="495"/>
      <c r="E2037" s="496"/>
    </row>
    <row r="2038" spans="1:5">
      <c r="A2038" s="494"/>
      <c r="B2038" s="494"/>
      <c r="C2038" s="494"/>
      <c r="D2038" s="495"/>
      <c r="E2038" s="496"/>
    </row>
    <row r="2039" spans="1:5">
      <c r="A2039" s="494"/>
      <c r="B2039" s="494"/>
      <c r="C2039" s="494"/>
      <c r="D2039" s="495"/>
      <c r="E2039" s="496"/>
    </row>
    <row r="2040" spans="1:5">
      <c r="A2040" s="494"/>
      <c r="B2040" s="494"/>
      <c r="C2040" s="494"/>
      <c r="D2040" s="495"/>
      <c r="E2040" s="496"/>
    </row>
    <row r="2041" spans="1:5">
      <c r="A2041" s="494"/>
      <c r="B2041" s="494"/>
      <c r="C2041" s="494"/>
      <c r="D2041" s="495"/>
      <c r="E2041" s="496"/>
    </row>
    <row r="2042" spans="1:5">
      <c r="A2042" s="494"/>
      <c r="B2042" s="494"/>
      <c r="C2042" s="494"/>
      <c r="D2042" s="495"/>
      <c r="E2042" s="496"/>
    </row>
    <row r="2043" spans="1:5">
      <c r="A2043" s="494"/>
      <c r="B2043" s="494"/>
      <c r="C2043" s="494"/>
      <c r="D2043" s="495"/>
      <c r="E2043" s="496"/>
    </row>
    <row r="2044" spans="1:5">
      <c r="A2044" s="494"/>
      <c r="B2044" s="494"/>
      <c r="C2044" s="494"/>
      <c r="D2044" s="495"/>
      <c r="E2044" s="496"/>
    </row>
    <row r="2045" spans="1:5">
      <c r="A2045" s="497"/>
      <c r="B2045" s="497"/>
      <c r="C2045" s="497"/>
      <c r="D2045" s="498"/>
      <c r="E2045" s="499"/>
    </row>
    <row r="2046" spans="1:5">
      <c r="A2046" s="497"/>
      <c r="B2046" s="497"/>
      <c r="C2046" s="497"/>
      <c r="D2046" s="498"/>
      <c r="E2046" s="499"/>
    </row>
    <row r="2047" spans="1:5">
      <c r="A2047" s="497"/>
      <c r="B2047" s="497"/>
      <c r="C2047" s="497"/>
      <c r="D2047" s="498"/>
      <c r="E2047" s="499"/>
    </row>
    <row r="2048" spans="1:5">
      <c r="A2048" s="494"/>
      <c r="B2048" s="494"/>
      <c r="C2048" s="494"/>
      <c r="D2048" s="495"/>
      <c r="E2048" s="496"/>
    </row>
    <row r="2049" spans="1:5">
      <c r="A2049" s="494"/>
      <c r="B2049" s="494"/>
      <c r="C2049" s="494"/>
      <c r="D2049" s="495"/>
      <c r="E2049" s="496"/>
    </row>
    <row r="2050" spans="1:5">
      <c r="A2050" s="494"/>
      <c r="B2050" s="494"/>
      <c r="C2050" s="494"/>
      <c r="D2050" s="495"/>
      <c r="E2050" s="496"/>
    </row>
    <row r="2051" spans="1:5">
      <c r="A2051" s="494"/>
      <c r="B2051" s="494"/>
      <c r="C2051" s="494"/>
      <c r="D2051" s="495"/>
      <c r="E2051" s="496"/>
    </row>
    <row r="2052" spans="1:5">
      <c r="A2052" s="494"/>
      <c r="B2052" s="494"/>
      <c r="C2052" s="494"/>
      <c r="D2052" s="495"/>
      <c r="E2052" s="496"/>
    </row>
    <row r="2053" spans="1:5">
      <c r="A2053" s="494"/>
      <c r="B2053" s="494"/>
      <c r="C2053" s="494"/>
      <c r="D2053" s="495"/>
      <c r="E2053" s="496"/>
    </row>
    <row r="2054" spans="1:5">
      <c r="A2054" s="494"/>
      <c r="B2054" s="494"/>
      <c r="C2054" s="494"/>
      <c r="D2054" s="495"/>
      <c r="E2054" s="496"/>
    </row>
    <row r="2055" spans="1:5">
      <c r="A2055" s="494"/>
      <c r="B2055" s="494"/>
      <c r="C2055" s="494"/>
      <c r="D2055" s="495"/>
      <c r="E2055" s="496"/>
    </row>
    <row r="2056" spans="1:5">
      <c r="A2056" s="497"/>
      <c r="B2056" s="497"/>
      <c r="C2056" s="497"/>
      <c r="D2056" s="498"/>
      <c r="E2056" s="499"/>
    </row>
    <row r="2057" spans="1:5">
      <c r="A2057" s="497"/>
      <c r="B2057" s="497"/>
      <c r="C2057" s="497"/>
      <c r="D2057" s="498"/>
      <c r="E2057" s="499"/>
    </row>
    <row r="2058" spans="1:5">
      <c r="A2058" s="494"/>
      <c r="B2058" s="494"/>
      <c r="C2058" s="494"/>
      <c r="D2058" s="495"/>
      <c r="E2058" s="496"/>
    </row>
    <row r="2059" spans="1:5">
      <c r="A2059" s="494"/>
      <c r="B2059" s="494"/>
      <c r="C2059" s="494"/>
      <c r="D2059" s="495"/>
      <c r="E2059" s="496"/>
    </row>
    <row r="2060" spans="1:5">
      <c r="A2060" s="494"/>
      <c r="B2060" s="494"/>
      <c r="C2060" s="494"/>
      <c r="D2060" s="495"/>
      <c r="E2060" s="496"/>
    </row>
    <row r="2061" spans="1:5">
      <c r="A2061" s="494"/>
      <c r="B2061" s="494"/>
      <c r="C2061" s="494"/>
      <c r="D2061" s="495"/>
      <c r="E2061" s="496"/>
    </row>
    <row r="2062" spans="1:5">
      <c r="A2062" s="494"/>
      <c r="B2062" s="494"/>
      <c r="C2062" s="494"/>
      <c r="D2062" s="495"/>
      <c r="E2062" s="496"/>
    </row>
    <row r="2063" spans="1:5">
      <c r="A2063" s="494"/>
      <c r="B2063" s="494"/>
      <c r="C2063" s="494"/>
      <c r="D2063" s="495"/>
      <c r="E2063" s="496"/>
    </row>
    <row r="2064" spans="1:5">
      <c r="A2064" s="494"/>
      <c r="B2064" s="494"/>
      <c r="C2064" s="494"/>
      <c r="D2064" s="495"/>
      <c r="E2064" s="496"/>
    </row>
    <row r="2065" spans="1:5">
      <c r="A2065" s="494"/>
      <c r="B2065" s="494"/>
      <c r="C2065" s="494"/>
      <c r="D2065" s="495"/>
      <c r="E2065" s="496"/>
    </row>
    <row r="2066" spans="1:5">
      <c r="A2066" s="494"/>
      <c r="B2066" s="494"/>
      <c r="C2066" s="494"/>
      <c r="D2066" s="495"/>
      <c r="E2066" s="496"/>
    </row>
    <row r="2067" spans="1:5">
      <c r="A2067" s="497"/>
      <c r="B2067" s="497"/>
      <c r="C2067" s="497"/>
      <c r="D2067" s="498"/>
      <c r="E2067" s="499"/>
    </row>
    <row r="2068" spans="1:5">
      <c r="A2068" s="497"/>
      <c r="B2068" s="497"/>
      <c r="C2068" s="497"/>
      <c r="D2068" s="498"/>
      <c r="E2068" s="499"/>
    </row>
    <row r="2069" spans="1:5">
      <c r="A2069" s="497"/>
      <c r="B2069" s="497"/>
      <c r="C2069" s="497"/>
      <c r="D2069" s="498"/>
      <c r="E2069" s="499"/>
    </row>
    <row r="2070" spans="1:5">
      <c r="A2070" s="497"/>
      <c r="B2070" s="497"/>
      <c r="C2070" s="497"/>
      <c r="D2070" s="498"/>
      <c r="E2070" s="499"/>
    </row>
    <row r="2071" spans="1:5">
      <c r="A2071" s="494"/>
      <c r="B2071" s="494"/>
      <c r="C2071" s="494"/>
      <c r="D2071" s="495"/>
      <c r="E2071" s="496"/>
    </row>
    <row r="2072" spans="1:5">
      <c r="A2072" s="494"/>
      <c r="B2072" s="494"/>
      <c r="C2072" s="494"/>
      <c r="D2072" s="495"/>
      <c r="E2072" s="496"/>
    </row>
    <row r="2073" spans="1:5">
      <c r="A2073" s="497"/>
      <c r="B2073" s="497"/>
      <c r="C2073" s="497"/>
      <c r="D2073" s="498"/>
      <c r="E2073" s="499"/>
    </row>
    <row r="2074" spans="1:5">
      <c r="A2074" s="497"/>
      <c r="B2074" s="497"/>
      <c r="C2074" s="497"/>
      <c r="D2074" s="498"/>
      <c r="E2074" s="499"/>
    </row>
    <row r="2075" spans="1:5">
      <c r="A2075" s="494"/>
      <c r="B2075" s="494"/>
      <c r="C2075" s="494"/>
      <c r="D2075" s="495"/>
      <c r="E2075" s="496"/>
    </row>
    <row r="2076" spans="1:5">
      <c r="A2076" s="497"/>
      <c r="B2076" s="497"/>
      <c r="C2076" s="497"/>
      <c r="D2076" s="498"/>
      <c r="E2076" s="499"/>
    </row>
    <row r="2077" spans="1:5">
      <c r="A2077" s="497"/>
      <c r="B2077" s="497"/>
      <c r="C2077" s="497"/>
      <c r="D2077" s="498"/>
      <c r="E2077" s="499"/>
    </row>
    <row r="2078" spans="1:5">
      <c r="A2078" s="494"/>
      <c r="B2078" s="494"/>
      <c r="C2078" s="494"/>
      <c r="D2078" s="495"/>
      <c r="E2078" s="496"/>
    </row>
    <row r="2079" spans="1:5">
      <c r="A2079" s="494"/>
      <c r="B2079" s="494"/>
      <c r="C2079" s="494"/>
      <c r="D2079" s="495"/>
      <c r="E2079" s="496"/>
    </row>
    <row r="2080" spans="1:5">
      <c r="A2080" s="494"/>
      <c r="B2080" s="494"/>
      <c r="C2080" s="494"/>
      <c r="D2080" s="495"/>
      <c r="E2080" s="496"/>
    </row>
    <row r="2081" spans="1:5">
      <c r="A2081" s="494"/>
      <c r="B2081" s="494"/>
      <c r="C2081" s="494"/>
      <c r="D2081" s="495"/>
      <c r="E2081" s="496"/>
    </row>
    <row r="2082" spans="1:5">
      <c r="A2082" s="494"/>
      <c r="B2082" s="494"/>
      <c r="C2082" s="494"/>
      <c r="D2082" s="495"/>
      <c r="E2082" s="496"/>
    </row>
    <row r="2083" spans="1:5">
      <c r="A2083" s="494"/>
      <c r="B2083" s="494"/>
      <c r="C2083" s="494"/>
      <c r="D2083" s="495"/>
      <c r="E2083" s="496"/>
    </row>
    <row r="2084" spans="1:5">
      <c r="A2084" s="497"/>
      <c r="B2084" s="497"/>
      <c r="C2084" s="497"/>
      <c r="D2084" s="498"/>
      <c r="E2084" s="499"/>
    </row>
    <row r="2085" spans="1:5">
      <c r="A2085" s="497"/>
      <c r="B2085" s="497"/>
      <c r="C2085" s="497"/>
      <c r="D2085" s="498"/>
      <c r="E2085" s="499"/>
    </row>
    <row r="2086" spans="1:5">
      <c r="A2086" s="494"/>
      <c r="B2086" s="494"/>
      <c r="C2086" s="494"/>
      <c r="D2086" s="495"/>
      <c r="E2086" s="496"/>
    </row>
    <row r="2087" spans="1:5">
      <c r="A2087" s="494"/>
      <c r="B2087" s="494"/>
      <c r="C2087" s="494"/>
      <c r="D2087" s="495"/>
      <c r="E2087" s="496"/>
    </row>
    <row r="2088" spans="1:5">
      <c r="A2088" s="494"/>
      <c r="B2088" s="494"/>
      <c r="C2088" s="494"/>
      <c r="D2088" s="495"/>
      <c r="E2088" s="496"/>
    </row>
    <row r="2089" spans="1:5">
      <c r="A2089" s="497"/>
      <c r="B2089" s="497"/>
      <c r="C2089" s="497"/>
      <c r="D2089" s="498"/>
      <c r="E2089" s="499"/>
    </row>
    <row r="2090" spans="1:5">
      <c r="A2090" s="497"/>
      <c r="B2090" s="497"/>
      <c r="C2090" s="497"/>
      <c r="D2090" s="498"/>
      <c r="E2090" s="499"/>
    </row>
    <row r="2091" spans="1:5">
      <c r="A2091" s="494"/>
      <c r="B2091" s="494"/>
      <c r="C2091" s="494"/>
      <c r="D2091" s="495"/>
      <c r="E2091" s="496"/>
    </row>
    <row r="2092" spans="1:5">
      <c r="A2092" s="497"/>
      <c r="B2092" s="497"/>
      <c r="C2092" s="497"/>
      <c r="D2092" s="498"/>
      <c r="E2092" s="499"/>
    </row>
    <row r="2093" spans="1:5">
      <c r="A2093" s="497"/>
      <c r="B2093" s="497"/>
      <c r="C2093" s="497"/>
      <c r="D2093" s="498"/>
      <c r="E2093" s="499"/>
    </row>
    <row r="2094" spans="1:5">
      <c r="A2094" s="497"/>
      <c r="B2094" s="497"/>
      <c r="C2094" s="497"/>
      <c r="D2094" s="498"/>
      <c r="E2094" s="499"/>
    </row>
    <row r="2095" spans="1:5">
      <c r="A2095" s="497"/>
      <c r="B2095" s="497"/>
      <c r="C2095" s="497"/>
      <c r="D2095" s="498"/>
      <c r="E2095" s="499"/>
    </row>
    <row r="2096" spans="1:5">
      <c r="A2096" s="497"/>
      <c r="B2096" s="497"/>
      <c r="C2096" s="497"/>
      <c r="D2096" s="498"/>
      <c r="E2096" s="499"/>
    </row>
    <row r="2097" spans="1:5">
      <c r="A2097" s="494"/>
      <c r="B2097" s="494"/>
      <c r="C2097" s="494"/>
      <c r="D2097" s="495"/>
      <c r="E2097" s="496"/>
    </row>
    <row r="2098" spans="1:5">
      <c r="A2098" s="494"/>
      <c r="B2098" s="494"/>
      <c r="C2098" s="494"/>
      <c r="D2098" s="495"/>
      <c r="E2098" s="496"/>
    </row>
    <row r="2099" spans="1:5">
      <c r="A2099" s="494"/>
      <c r="B2099" s="494"/>
      <c r="C2099" s="494"/>
      <c r="D2099" s="495"/>
      <c r="E2099" s="496"/>
    </row>
    <row r="2100" spans="1:5">
      <c r="A2100" s="494"/>
      <c r="B2100" s="494"/>
      <c r="C2100" s="494"/>
      <c r="D2100" s="495"/>
      <c r="E2100" s="496"/>
    </row>
    <row r="2101" spans="1:5">
      <c r="A2101" s="494"/>
      <c r="B2101" s="494"/>
      <c r="C2101" s="494"/>
      <c r="D2101" s="495"/>
      <c r="E2101" s="496"/>
    </row>
    <row r="2102" spans="1:5">
      <c r="A2102" s="497"/>
      <c r="B2102" s="497"/>
      <c r="C2102" s="497"/>
      <c r="D2102" s="498"/>
      <c r="E2102" s="499"/>
    </row>
    <row r="2103" spans="1:5">
      <c r="A2103" s="497"/>
      <c r="B2103" s="497"/>
      <c r="C2103" s="497"/>
      <c r="D2103" s="498"/>
      <c r="E2103" s="499"/>
    </row>
    <row r="2104" spans="1:5">
      <c r="A2104" s="494"/>
      <c r="B2104" s="494"/>
      <c r="C2104" s="494"/>
      <c r="D2104" s="495"/>
      <c r="E2104" s="496"/>
    </row>
    <row r="2105" spans="1:5">
      <c r="A2105" s="494"/>
      <c r="B2105" s="494"/>
      <c r="C2105" s="494"/>
      <c r="D2105" s="495"/>
      <c r="E2105" s="496"/>
    </row>
    <row r="2106" spans="1:5">
      <c r="A2106" s="494"/>
      <c r="B2106" s="494"/>
      <c r="C2106" s="494"/>
      <c r="D2106" s="495"/>
      <c r="E2106" s="496"/>
    </row>
    <row r="2107" spans="1:5">
      <c r="A2107" s="494"/>
      <c r="B2107" s="494"/>
      <c r="C2107" s="494"/>
      <c r="D2107" s="495"/>
      <c r="E2107" s="496"/>
    </row>
    <row r="2108" spans="1:5">
      <c r="A2108" s="494"/>
      <c r="B2108" s="494"/>
      <c r="C2108" s="494"/>
      <c r="D2108" s="495"/>
      <c r="E2108" s="496"/>
    </row>
    <row r="2109" spans="1:5">
      <c r="A2109" s="494"/>
      <c r="B2109" s="494"/>
      <c r="C2109" s="494"/>
      <c r="D2109" s="495"/>
      <c r="E2109" s="496"/>
    </row>
    <row r="2110" spans="1:5">
      <c r="A2110" s="494"/>
      <c r="B2110" s="494"/>
      <c r="C2110" s="494"/>
      <c r="D2110" s="495"/>
      <c r="E2110" s="496"/>
    </row>
    <row r="2111" spans="1:5">
      <c r="A2111" s="494"/>
      <c r="B2111" s="494"/>
      <c r="C2111" s="494"/>
      <c r="D2111" s="495"/>
      <c r="E2111" s="496"/>
    </row>
    <row r="2112" spans="1:5">
      <c r="A2112" s="494"/>
      <c r="B2112" s="494"/>
      <c r="C2112" s="494"/>
      <c r="D2112" s="495"/>
      <c r="E2112" s="496"/>
    </row>
    <row r="2113" spans="1:5">
      <c r="A2113" s="494"/>
      <c r="B2113" s="494"/>
      <c r="C2113" s="494"/>
      <c r="D2113" s="495"/>
      <c r="E2113" s="496"/>
    </row>
    <row r="2114" spans="1:5">
      <c r="A2114" s="494"/>
      <c r="B2114" s="494"/>
      <c r="C2114" s="494"/>
      <c r="D2114" s="495"/>
      <c r="E2114" s="496"/>
    </row>
    <row r="2115" spans="1:5">
      <c r="A2115" s="494"/>
      <c r="B2115" s="494"/>
      <c r="C2115" s="494"/>
      <c r="D2115" s="495"/>
      <c r="E2115" s="496"/>
    </row>
    <row r="2116" spans="1:5">
      <c r="A2116" s="494"/>
      <c r="B2116" s="494"/>
      <c r="C2116" s="494"/>
      <c r="D2116" s="495"/>
      <c r="E2116" s="496"/>
    </row>
    <row r="2117" spans="1:5">
      <c r="A2117" s="494"/>
      <c r="B2117" s="494"/>
      <c r="C2117" s="494"/>
      <c r="D2117" s="495"/>
      <c r="E2117" s="496"/>
    </row>
    <row r="2118" spans="1:5">
      <c r="A2118" s="494"/>
      <c r="B2118" s="494"/>
      <c r="C2118" s="494"/>
      <c r="D2118" s="495"/>
      <c r="E2118" s="496"/>
    </row>
    <row r="2119" spans="1:5">
      <c r="A2119" s="494"/>
      <c r="B2119" s="494"/>
      <c r="C2119" s="494"/>
      <c r="D2119" s="495"/>
      <c r="E2119" s="496"/>
    </row>
    <row r="2120" spans="1:5">
      <c r="A2120" s="494"/>
      <c r="B2120" s="494"/>
      <c r="C2120" s="494"/>
      <c r="D2120" s="495"/>
      <c r="E2120" s="496"/>
    </row>
    <row r="2121" spans="1:5">
      <c r="A2121" s="494"/>
      <c r="B2121" s="494"/>
      <c r="C2121" s="494"/>
      <c r="D2121" s="495"/>
      <c r="E2121" s="496"/>
    </row>
    <row r="2122" spans="1:5">
      <c r="A2122" s="494"/>
      <c r="B2122" s="494"/>
      <c r="C2122" s="494"/>
      <c r="D2122" s="495"/>
      <c r="E2122" s="496"/>
    </row>
    <row r="2123" spans="1:5">
      <c r="A2123" s="494"/>
      <c r="B2123" s="494"/>
      <c r="C2123" s="494"/>
      <c r="D2123" s="495"/>
      <c r="E2123" s="496"/>
    </row>
    <row r="2124" spans="1:5">
      <c r="A2124" s="494"/>
      <c r="B2124" s="494"/>
      <c r="C2124" s="494"/>
      <c r="D2124" s="495"/>
      <c r="E2124" s="496"/>
    </row>
    <row r="2125" spans="1:5">
      <c r="A2125" s="494"/>
      <c r="B2125" s="494"/>
      <c r="C2125" s="494"/>
      <c r="D2125" s="495"/>
      <c r="E2125" s="496"/>
    </row>
    <row r="2126" spans="1:5">
      <c r="A2126" s="494"/>
      <c r="B2126" s="494"/>
      <c r="C2126" s="494"/>
      <c r="D2126" s="495"/>
      <c r="E2126" s="496"/>
    </row>
    <row r="2127" spans="1:5">
      <c r="A2127" s="497"/>
      <c r="B2127" s="497"/>
      <c r="C2127" s="497"/>
      <c r="D2127" s="498"/>
      <c r="E2127" s="499"/>
    </row>
    <row r="2128" spans="1:5">
      <c r="A2128" s="497"/>
      <c r="B2128" s="497"/>
      <c r="C2128" s="497"/>
      <c r="D2128" s="498"/>
      <c r="E2128" s="499"/>
    </row>
    <row r="2129" spans="1:5">
      <c r="A2129" s="494"/>
      <c r="B2129" s="494"/>
      <c r="C2129" s="494"/>
      <c r="D2129" s="495"/>
      <c r="E2129" s="496"/>
    </row>
    <row r="2130" spans="1:5">
      <c r="A2130" s="494"/>
      <c r="B2130" s="494"/>
      <c r="C2130" s="494"/>
      <c r="D2130" s="495"/>
      <c r="E2130" s="496"/>
    </row>
    <row r="2131" spans="1:5">
      <c r="A2131" s="494"/>
      <c r="B2131" s="494"/>
      <c r="C2131" s="494"/>
      <c r="D2131" s="495"/>
      <c r="E2131" s="496"/>
    </row>
    <row r="2132" spans="1:5">
      <c r="A2132" s="494"/>
      <c r="B2132" s="494"/>
      <c r="C2132" s="494"/>
      <c r="D2132" s="495"/>
      <c r="E2132" s="496"/>
    </row>
    <row r="2133" spans="1:5">
      <c r="A2133" s="494"/>
      <c r="B2133" s="494"/>
      <c r="C2133" s="494"/>
      <c r="D2133" s="495"/>
      <c r="E2133" s="496"/>
    </row>
    <row r="2134" spans="1:5">
      <c r="E2134" s="388"/>
    </row>
    <row r="2135" spans="1:5">
      <c r="E2135" s="505"/>
    </row>
    <row r="2136" spans="1:5">
      <c r="E2136" s="506"/>
    </row>
    <row r="2137" spans="1:5">
      <c r="E2137" s="388"/>
    </row>
    <row r="2138" spans="1:5">
      <c r="E2138" s="505"/>
    </row>
    <row r="2139" spans="1:5">
      <c r="E2139" s="388"/>
    </row>
    <row r="2140" spans="1:5">
      <c r="E2140" s="506"/>
    </row>
  </sheetData>
  <autoFilter ref="A1:H2136" xr:uid="{9416EE11-1715-47D5-82D3-7F0771B5A21C}"/>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1:AD101"/>
  <sheetViews>
    <sheetView showGridLines="0" zoomScale="92" zoomScaleNormal="92" workbookViewId="0">
      <pane xSplit="1" ySplit="3" topLeftCell="J55" activePane="bottomRight" state="frozen"/>
      <selection pane="topRight" activeCell="B1" sqref="B1"/>
      <selection pane="bottomLeft" activeCell="A4" sqref="A4"/>
      <selection pane="bottomRight" activeCell="T94" sqref="T94"/>
    </sheetView>
  </sheetViews>
  <sheetFormatPr defaultColWidth="12.5546875" defaultRowHeight="15" customHeight="1"/>
  <cols>
    <col min="1" max="1" width="1.5546875" customWidth="1"/>
    <col min="2" max="2" width="8.88671875" bestFit="1" customWidth="1"/>
    <col min="3" max="3" width="54" customWidth="1"/>
    <col min="4" max="4" width="33.109375" customWidth="1"/>
    <col min="5" max="5" width="20.5546875" customWidth="1"/>
    <col min="6" max="10" width="13.5546875" customWidth="1"/>
    <col min="11" max="11" width="1.5546875" customWidth="1"/>
    <col min="12" max="13" width="13.5546875" hidden="1" customWidth="1"/>
    <col min="14" max="14" width="19.109375" hidden="1" customWidth="1"/>
    <col min="15" max="15" width="18.88671875" bestFit="1" customWidth="1"/>
    <col min="16" max="19" width="13.5546875" customWidth="1"/>
    <col min="20" max="20" width="18.5546875" bestFit="1" customWidth="1"/>
    <col min="21" max="23" width="13.5546875" customWidth="1"/>
    <col min="24" max="24" width="13.5546875" hidden="1" customWidth="1"/>
    <col min="25" max="25" width="13.5546875" customWidth="1"/>
    <col min="26" max="26" width="1.5546875" customWidth="1"/>
    <col min="27" max="27" width="13.5546875" customWidth="1"/>
    <col min="28" max="28" width="1.5546875" customWidth="1"/>
    <col min="29" max="29" width="9.109375" customWidth="1"/>
  </cols>
  <sheetData>
    <row r="1" spans="2:30" ht="12.75" customHeight="1">
      <c r="B1" s="76"/>
      <c r="C1" s="1"/>
      <c r="D1" s="87"/>
      <c r="E1" s="87"/>
      <c r="F1" s="76"/>
      <c r="G1" s="88"/>
      <c r="H1" s="76"/>
      <c r="I1" s="76"/>
      <c r="J1" s="76"/>
      <c r="K1" s="1"/>
      <c r="L1" s="76"/>
      <c r="M1" s="76"/>
      <c r="N1" s="76"/>
      <c r="O1" s="76"/>
      <c r="P1" s="76"/>
      <c r="Q1" s="76"/>
      <c r="R1" s="76"/>
      <c r="S1" s="76"/>
      <c r="T1" s="76"/>
      <c r="U1" s="76"/>
      <c r="V1" s="76"/>
      <c r="W1" s="76"/>
      <c r="X1" s="76"/>
      <c r="Y1" s="76"/>
      <c r="Z1" s="1"/>
      <c r="AA1" s="76"/>
      <c r="AB1" s="1"/>
      <c r="AC1" s="76"/>
    </row>
    <row r="2" spans="2:30" ht="12.75" customHeight="1">
      <c r="B2" s="76"/>
      <c r="C2" s="1"/>
      <c r="D2" s="87"/>
      <c r="E2" s="87"/>
      <c r="F2" s="76"/>
      <c r="G2" s="88"/>
      <c r="H2" s="76"/>
      <c r="I2" s="76"/>
      <c r="J2" s="76"/>
      <c r="K2" s="1"/>
      <c r="L2" s="199">
        <v>0.2</v>
      </c>
      <c r="M2" s="200" t="s">
        <v>258</v>
      </c>
      <c r="N2" s="76"/>
      <c r="O2" s="76"/>
      <c r="P2" s="76"/>
      <c r="Q2" s="76"/>
      <c r="R2" s="76"/>
      <c r="S2" s="76"/>
      <c r="T2" s="76"/>
      <c r="U2" s="76"/>
      <c r="V2" s="76"/>
      <c r="W2" s="76"/>
      <c r="X2" s="76"/>
      <c r="Y2" s="76"/>
      <c r="Z2" s="1"/>
      <c r="AA2" s="76"/>
      <c r="AB2" s="1"/>
      <c r="AC2" s="76"/>
    </row>
    <row r="3" spans="2:30" ht="12.75" customHeight="1">
      <c r="B3" s="201" t="s">
        <v>259</v>
      </c>
      <c r="C3" s="201" t="s">
        <v>260</v>
      </c>
      <c r="D3" s="201" t="s">
        <v>261</v>
      </c>
      <c r="E3" s="201" t="s">
        <v>262</v>
      </c>
      <c r="F3" s="201" t="s">
        <v>263</v>
      </c>
      <c r="G3" s="202" t="s">
        <v>264</v>
      </c>
      <c r="H3" s="201" t="s">
        <v>265</v>
      </c>
      <c r="I3" s="201" t="s">
        <v>564</v>
      </c>
      <c r="J3" s="201" t="s">
        <v>56</v>
      </c>
      <c r="K3" s="76"/>
      <c r="L3" s="203" t="s">
        <v>266</v>
      </c>
      <c r="M3" s="340" t="s">
        <v>267</v>
      </c>
      <c r="N3" s="203" t="s">
        <v>140</v>
      </c>
      <c r="O3" s="340" t="s">
        <v>533</v>
      </c>
      <c r="P3" s="203" t="s">
        <v>566</v>
      </c>
      <c r="Q3" s="203" t="s">
        <v>565</v>
      </c>
      <c r="R3" s="203" t="s">
        <v>101</v>
      </c>
      <c r="S3" s="203" t="s">
        <v>270</v>
      </c>
      <c r="T3" s="340" t="s">
        <v>534</v>
      </c>
      <c r="U3" s="203" t="s">
        <v>271</v>
      </c>
      <c r="V3" s="340" t="s">
        <v>535</v>
      </c>
      <c r="W3" s="203" t="s">
        <v>272</v>
      </c>
      <c r="X3" s="339" t="s">
        <v>273</v>
      </c>
      <c r="Y3" s="339" t="s">
        <v>432</v>
      </c>
      <c r="Z3" s="76"/>
      <c r="AA3" s="201" t="s">
        <v>56</v>
      </c>
      <c r="AB3" s="76"/>
      <c r="AC3" s="76" t="s">
        <v>259</v>
      </c>
    </row>
    <row r="4" spans="2:30" ht="4.5" customHeight="1">
      <c r="B4" s="76"/>
      <c r="C4" s="1"/>
      <c r="D4" s="76"/>
      <c r="E4" s="76"/>
      <c r="F4" s="76"/>
      <c r="G4" s="88"/>
      <c r="H4" s="76"/>
      <c r="I4" s="76"/>
      <c r="J4" s="76"/>
      <c r="K4" s="1"/>
      <c r="L4" s="76"/>
      <c r="M4" s="76"/>
      <c r="N4" s="76"/>
      <c r="O4" s="76"/>
      <c r="P4" s="76"/>
      <c r="Q4" s="76"/>
      <c r="R4" s="76"/>
      <c r="S4" s="76"/>
      <c r="T4" s="76"/>
      <c r="U4" s="76"/>
      <c r="V4" s="76"/>
      <c r="W4" s="76"/>
      <c r="X4" s="76"/>
      <c r="Y4" s="76"/>
      <c r="Z4" s="1"/>
      <c r="AA4" s="76"/>
      <c r="AB4" s="1"/>
      <c r="AC4" s="76"/>
    </row>
    <row r="5" spans="2:30" ht="12.75" customHeight="1">
      <c r="B5" s="207" t="s">
        <v>274</v>
      </c>
      <c r="C5" s="371" t="s">
        <v>440</v>
      </c>
      <c r="D5" s="371" t="s">
        <v>509</v>
      </c>
      <c r="E5" s="381" t="s">
        <v>547</v>
      </c>
      <c r="F5" s="432">
        <v>45954</v>
      </c>
      <c r="G5" s="1"/>
      <c r="H5" s="386">
        <v>1916.5</v>
      </c>
      <c r="I5" s="433">
        <v>4</v>
      </c>
      <c r="J5" s="209">
        <f>H5</f>
        <v>1916.5</v>
      </c>
      <c r="K5" s="1"/>
      <c r="L5" s="210"/>
      <c r="M5" s="208"/>
      <c r="N5" s="208"/>
      <c r="O5" s="386">
        <v>254.80785</v>
      </c>
      <c r="P5" s="208">
        <v>159.64445000000001</v>
      </c>
      <c r="Q5" s="208">
        <v>153.32</v>
      </c>
      <c r="R5" s="208"/>
      <c r="S5" s="208"/>
      <c r="T5" s="208">
        <v>330.01</v>
      </c>
      <c r="U5" s="434">
        <v>9.5299999999999994</v>
      </c>
      <c r="V5" s="434">
        <f>20*26</f>
        <v>520</v>
      </c>
      <c r="W5" s="208">
        <v>86.25</v>
      </c>
      <c r="X5" s="208"/>
      <c r="Y5" s="434">
        <v>6.9</v>
      </c>
      <c r="Z5" s="1"/>
      <c r="AA5" s="211">
        <f t="shared" ref="AA5:AA36" si="0">SUM(J5:Y5)</f>
        <v>3436.9623000000001</v>
      </c>
      <c r="AB5" s="1"/>
      <c r="AC5" s="206">
        <f t="shared" ref="AC5" si="1">IF(AA5&gt;0,1,"")</f>
        <v>1</v>
      </c>
      <c r="AD5" s="441">
        <f t="shared" ref="AD5:AD36" si="2">AA5/J5</f>
        <v>1.7933536655361337</v>
      </c>
    </row>
    <row r="6" spans="2:30" ht="12.75" customHeight="1">
      <c r="B6" s="207" t="s">
        <v>274</v>
      </c>
      <c r="C6" s="378" t="s">
        <v>441</v>
      </c>
      <c r="D6" s="371" t="s">
        <v>509</v>
      </c>
      <c r="E6" s="382" t="s">
        <v>547</v>
      </c>
      <c r="F6" s="432">
        <v>45789</v>
      </c>
      <c r="G6" s="1"/>
      <c r="H6" s="386">
        <v>1916.5</v>
      </c>
      <c r="I6" s="433">
        <v>4</v>
      </c>
      <c r="J6" s="209">
        <f t="shared" ref="J6:J69" si="3">H6</f>
        <v>1916.5</v>
      </c>
      <c r="K6" s="1"/>
      <c r="L6" s="210"/>
      <c r="M6" s="208"/>
      <c r="N6" s="208"/>
      <c r="O6" s="386">
        <v>453.01025000000004</v>
      </c>
      <c r="P6" s="208">
        <v>159.64445000000001</v>
      </c>
      <c r="Q6" s="208">
        <v>153.32</v>
      </c>
      <c r="R6" s="208"/>
      <c r="S6" s="208"/>
      <c r="T6" s="208">
        <v>330.01</v>
      </c>
      <c r="U6" s="434">
        <v>9.5299999999999994</v>
      </c>
      <c r="V6" s="434">
        <v>520</v>
      </c>
      <c r="W6" s="208">
        <v>86.25</v>
      </c>
      <c r="X6" s="208"/>
      <c r="Y6" s="434">
        <v>6.9</v>
      </c>
      <c r="Z6" s="1"/>
      <c r="AA6" s="211">
        <f t="shared" si="0"/>
        <v>3635.1647000000003</v>
      </c>
      <c r="AB6" s="1"/>
      <c r="AC6" s="370">
        <f>IF(AA6&gt;0,1,"")</f>
        <v>1</v>
      </c>
      <c r="AD6" s="441">
        <f t="shared" si="2"/>
        <v>1.8967726063135926</v>
      </c>
    </row>
    <row r="7" spans="2:30" ht="12.75" customHeight="1">
      <c r="B7" s="207" t="s">
        <v>274</v>
      </c>
      <c r="C7" s="375" t="s">
        <v>442</v>
      </c>
      <c r="D7" s="371" t="s">
        <v>509</v>
      </c>
      <c r="E7" s="382" t="s">
        <v>547</v>
      </c>
      <c r="F7" s="432">
        <v>45856</v>
      </c>
      <c r="G7" s="1"/>
      <c r="H7" s="386">
        <v>1916.5</v>
      </c>
      <c r="I7" s="433">
        <v>4</v>
      </c>
      <c r="J7" s="209">
        <f t="shared" si="3"/>
        <v>1916.5</v>
      </c>
      <c r="K7" s="1"/>
      <c r="L7" s="210"/>
      <c r="M7" s="208"/>
      <c r="N7" s="208"/>
      <c r="O7" s="386">
        <v>212.92315000000002</v>
      </c>
      <c r="P7" s="208">
        <v>159.64445000000001</v>
      </c>
      <c r="Q7" s="208">
        <v>153.32</v>
      </c>
      <c r="R7" s="208"/>
      <c r="S7" s="208"/>
      <c r="T7" s="208">
        <v>330.01</v>
      </c>
      <c r="U7" s="434">
        <v>9.5299999999999994</v>
      </c>
      <c r="V7" s="434">
        <v>520</v>
      </c>
      <c r="W7" s="208">
        <v>86.25</v>
      </c>
      <c r="X7" s="208"/>
      <c r="Y7" s="434">
        <v>6.9</v>
      </c>
      <c r="Z7" s="1"/>
      <c r="AA7" s="211">
        <f t="shared" si="0"/>
        <v>3395.0776000000005</v>
      </c>
      <c r="AB7" s="1"/>
      <c r="AC7" s="370">
        <f t="shared" ref="AC7:AC70" si="4">IF(AA7&gt;0,1,"")</f>
        <v>1</v>
      </c>
      <c r="AD7" s="441">
        <f t="shared" si="2"/>
        <v>1.7714988781633187</v>
      </c>
    </row>
    <row r="8" spans="2:30" ht="12.75" customHeight="1">
      <c r="B8" s="207" t="s">
        <v>274</v>
      </c>
      <c r="C8" s="373" t="s">
        <v>444</v>
      </c>
      <c r="D8" s="371" t="s">
        <v>509</v>
      </c>
      <c r="E8" s="382" t="s">
        <v>547</v>
      </c>
      <c r="F8" s="432"/>
      <c r="G8" s="1"/>
      <c r="H8" s="386">
        <v>1916.5</v>
      </c>
      <c r="I8" s="433">
        <v>4</v>
      </c>
      <c r="J8" s="209">
        <f t="shared" si="3"/>
        <v>1916.5</v>
      </c>
      <c r="K8" s="1"/>
      <c r="L8" s="210"/>
      <c r="M8" s="208"/>
      <c r="N8" s="208"/>
      <c r="O8" s="386">
        <v>212.92315000000002</v>
      </c>
      <c r="P8" s="208">
        <v>159.64445000000001</v>
      </c>
      <c r="Q8" s="208">
        <v>153.32</v>
      </c>
      <c r="R8" s="208"/>
      <c r="S8" s="208"/>
      <c r="T8" s="208">
        <v>330.01</v>
      </c>
      <c r="U8" s="434">
        <v>9.5299999999999994</v>
      </c>
      <c r="V8" s="434">
        <v>520</v>
      </c>
      <c r="W8" s="208">
        <v>86.25</v>
      </c>
      <c r="X8" s="208"/>
      <c r="Y8" s="434">
        <v>6.9</v>
      </c>
      <c r="Z8" s="1"/>
      <c r="AA8" s="211">
        <f t="shared" si="0"/>
        <v>3395.0776000000005</v>
      </c>
      <c r="AB8" s="1"/>
      <c r="AC8" s="370">
        <f t="shared" si="4"/>
        <v>1</v>
      </c>
      <c r="AD8" s="441">
        <f t="shared" si="2"/>
        <v>1.7714988781633187</v>
      </c>
    </row>
    <row r="9" spans="2:30" ht="12.75" customHeight="1">
      <c r="B9" s="207" t="s">
        <v>274</v>
      </c>
      <c r="C9" s="375" t="s">
        <v>444</v>
      </c>
      <c r="D9" s="371" t="s">
        <v>509</v>
      </c>
      <c r="E9" s="382" t="s">
        <v>547</v>
      </c>
      <c r="F9" s="432"/>
      <c r="G9" s="1"/>
      <c r="H9" s="386">
        <v>1916.5</v>
      </c>
      <c r="I9" s="433">
        <v>4</v>
      </c>
      <c r="J9" s="209">
        <f t="shared" si="3"/>
        <v>1916.5</v>
      </c>
      <c r="K9" s="1"/>
      <c r="L9" s="210"/>
      <c r="M9" s="208"/>
      <c r="N9" s="208"/>
      <c r="O9" s="386">
        <v>212.92315000000002</v>
      </c>
      <c r="P9" s="208">
        <v>159.64445000000001</v>
      </c>
      <c r="Q9" s="208">
        <v>153.32</v>
      </c>
      <c r="R9" s="208"/>
      <c r="S9" s="208"/>
      <c r="T9" s="208">
        <v>200</v>
      </c>
      <c r="U9" s="434">
        <v>9.5299999999999994</v>
      </c>
      <c r="V9" s="434">
        <v>520</v>
      </c>
      <c r="W9" s="208">
        <v>86.25</v>
      </c>
      <c r="X9" s="208"/>
      <c r="Y9" s="434">
        <v>6.9</v>
      </c>
      <c r="Z9" s="1"/>
      <c r="AA9" s="211">
        <f t="shared" si="0"/>
        <v>3265.0676000000008</v>
      </c>
      <c r="AB9" s="1"/>
      <c r="AC9" s="370">
        <f t="shared" si="4"/>
        <v>1</v>
      </c>
      <c r="AD9" s="441">
        <f t="shared" si="2"/>
        <v>1.7036616749282549</v>
      </c>
    </row>
    <row r="10" spans="2:30" ht="12.75" customHeight="1">
      <c r="B10" s="207" t="s">
        <v>274</v>
      </c>
      <c r="C10" s="375" t="s">
        <v>444</v>
      </c>
      <c r="D10" s="371" t="s">
        <v>510</v>
      </c>
      <c r="E10" s="381" t="s">
        <v>548</v>
      </c>
      <c r="F10" s="432"/>
      <c r="G10" s="1"/>
      <c r="H10" s="386">
        <v>1998.5</v>
      </c>
      <c r="I10" s="433">
        <v>4</v>
      </c>
      <c r="J10" s="209">
        <f t="shared" si="3"/>
        <v>1998.5</v>
      </c>
      <c r="K10" s="1"/>
      <c r="L10" s="210"/>
      <c r="M10" s="208"/>
      <c r="N10" s="208"/>
      <c r="O10" s="386">
        <v>212.92315000000002</v>
      </c>
      <c r="P10" s="208">
        <v>166.47505000000001</v>
      </c>
      <c r="Q10" s="208">
        <v>159.88</v>
      </c>
      <c r="R10" s="208"/>
      <c r="S10" s="208">
        <v>168.26</v>
      </c>
      <c r="T10" s="208">
        <v>325.09000000000003</v>
      </c>
      <c r="U10" s="434">
        <v>9.5299999999999994</v>
      </c>
      <c r="V10" s="434">
        <v>520</v>
      </c>
      <c r="W10" s="208">
        <v>86.25</v>
      </c>
      <c r="X10" s="208"/>
      <c r="Y10" s="434">
        <v>6.9</v>
      </c>
      <c r="Z10" s="1"/>
      <c r="AA10" s="211">
        <f t="shared" si="0"/>
        <v>3653.8082000000004</v>
      </c>
      <c r="AB10" s="1"/>
      <c r="AC10" s="370">
        <f t="shared" si="4"/>
        <v>1</v>
      </c>
      <c r="AD10" s="441">
        <f t="shared" si="2"/>
        <v>1.82827530647986</v>
      </c>
    </row>
    <row r="11" spans="2:30" ht="12.75" customHeight="1">
      <c r="B11" s="207" t="s">
        <v>274</v>
      </c>
      <c r="C11" s="373" t="s">
        <v>443</v>
      </c>
      <c r="D11" s="371" t="s">
        <v>558</v>
      </c>
      <c r="E11" s="381" t="s">
        <v>548</v>
      </c>
      <c r="F11" s="432">
        <v>45670</v>
      </c>
      <c r="G11" s="1"/>
      <c r="H11" s="386">
        <v>1998.5</v>
      </c>
      <c r="I11" s="433">
        <v>4</v>
      </c>
      <c r="J11" s="209">
        <f t="shared" si="3"/>
        <v>1998.5</v>
      </c>
      <c r="K11" s="1"/>
      <c r="L11" s="210"/>
      <c r="M11" s="208"/>
      <c r="N11" s="208"/>
      <c r="O11" s="386">
        <v>212.92315000000002</v>
      </c>
      <c r="P11" s="208">
        <v>166.47505000000001</v>
      </c>
      <c r="Q11" s="208">
        <v>159.88</v>
      </c>
      <c r="R11" s="208"/>
      <c r="S11" s="208">
        <v>445.64</v>
      </c>
      <c r="T11" s="208">
        <v>325.09000000000003</v>
      </c>
      <c r="U11" s="434">
        <v>9.5299999999999994</v>
      </c>
      <c r="V11" s="434">
        <v>520</v>
      </c>
      <c r="W11" s="208">
        <v>86.25</v>
      </c>
      <c r="X11" s="208"/>
      <c r="Y11" s="434">
        <v>6.9</v>
      </c>
      <c r="Z11" s="1"/>
      <c r="AA11" s="211">
        <f t="shared" si="0"/>
        <v>3931.1882000000005</v>
      </c>
      <c r="AB11" s="1"/>
      <c r="AC11" s="370">
        <f t="shared" si="4"/>
        <v>1</v>
      </c>
      <c r="AD11" s="441">
        <f t="shared" si="2"/>
        <v>1.9670694020515389</v>
      </c>
    </row>
    <row r="12" spans="2:30" ht="12.75" customHeight="1">
      <c r="B12" s="207" t="s">
        <v>274</v>
      </c>
      <c r="C12" s="373" t="s">
        <v>444</v>
      </c>
      <c r="D12" s="371" t="s">
        <v>510</v>
      </c>
      <c r="E12" s="381" t="s">
        <v>548</v>
      </c>
      <c r="F12" s="432"/>
      <c r="G12" s="1"/>
      <c r="H12" s="386">
        <v>1998.5</v>
      </c>
      <c r="I12" s="433">
        <v>4</v>
      </c>
      <c r="J12" s="209">
        <f t="shared" si="3"/>
        <v>1998.5</v>
      </c>
      <c r="K12" s="1"/>
      <c r="L12" s="210"/>
      <c r="M12" s="208"/>
      <c r="N12" s="208"/>
      <c r="O12" s="386">
        <v>212.92315000000002</v>
      </c>
      <c r="P12" s="208">
        <v>166.47505000000001</v>
      </c>
      <c r="Q12" s="208">
        <v>159.88</v>
      </c>
      <c r="R12" s="208"/>
      <c r="S12" s="208"/>
      <c r="T12" s="208">
        <v>325.09000000000003</v>
      </c>
      <c r="U12" s="434">
        <v>9.5299999999999994</v>
      </c>
      <c r="V12" s="434">
        <v>520</v>
      </c>
      <c r="W12" s="208">
        <v>86.25</v>
      </c>
      <c r="X12" s="208"/>
      <c r="Y12" s="434">
        <v>6.9</v>
      </c>
      <c r="Z12" s="1"/>
      <c r="AA12" s="211">
        <f t="shared" si="0"/>
        <v>3485.5482000000006</v>
      </c>
      <c r="AB12" s="1"/>
      <c r="AC12" s="370">
        <f t="shared" si="4"/>
        <v>1</v>
      </c>
      <c r="AD12" s="441">
        <f t="shared" si="2"/>
        <v>1.7440821616212163</v>
      </c>
    </row>
    <row r="13" spans="2:30" ht="12.75" customHeight="1">
      <c r="B13" s="207" t="s">
        <v>274</v>
      </c>
      <c r="C13" s="376" t="s">
        <v>444</v>
      </c>
      <c r="D13" s="371" t="s">
        <v>559</v>
      </c>
      <c r="E13" s="381" t="s">
        <v>548</v>
      </c>
      <c r="F13" s="432"/>
      <c r="G13" s="1"/>
      <c r="H13" s="386">
        <v>1998.5</v>
      </c>
      <c r="I13" s="433">
        <v>4</v>
      </c>
      <c r="J13" s="209">
        <f t="shared" si="3"/>
        <v>1998.5</v>
      </c>
      <c r="K13" s="1"/>
      <c r="L13" s="210"/>
      <c r="M13" s="208"/>
      <c r="N13" s="208"/>
      <c r="O13" s="386">
        <v>212.92315000000002</v>
      </c>
      <c r="P13" s="208">
        <v>166.47505000000001</v>
      </c>
      <c r="Q13" s="208">
        <v>159.88</v>
      </c>
      <c r="R13" s="208"/>
      <c r="S13" s="208">
        <v>631.91999999999996</v>
      </c>
      <c r="T13" s="208">
        <v>325.09000000000003</v>
      </c>
      <c r="U13" s="434">
        <v>9.5299999999999994</v>
      </c>
      <c r="V13" s="434">
        <v>520</v>
      </c>
      <c r="W13" s="208">
        <v>86.25</v>
      </c>
      <c r="X13" s="208"/>
      <c r="Y13" s="434">
        <v>6.9</v>
      </c>
      <c r="Z13" s="1"/>
      <c r="AA13" s="211">
        <f t="shared" si="0"/>
        <v>4117.4682000000003</v>
      </c>
      <c r="AB13" s="1"/>
      <c r="AC13" s="370">
        <f t="shared" si="4"/>
        <v>1</v>
      </c>
      <c r="AD13" s="441">
        <f t="shared" si="2"/>
        <v>2.0602793094821119</v>
      </c>
    </row>
    <row r="14" spans="2:30" ht="12.75" customHeight="1">
      <c r="B14" s="207" t="s">
        <v>274</v>
      </c>
      <c r="C14" s="373" t="s">
        <v>445</v>
      </c>
      <c r="D14" s="371" t="s">
        <v>559</v>
      </c>
      <c r="E14" s="381" t="s">
        <v>548</v>
      </c>
      <c r="F14" s="432">
        <v>45492</v>
      </c>
      <c r="G14" s="1"/>
      <c r="H14" s="386">
        <v>1998.5</v>
      </c>
      <c r="I14" s="433">
        <v>4</v>
      </c>
      <c r="J14" s="209">
        <f t="shared" si="3"/>
        <v>1998.5</v>
      </c>
      <c r="K14" s="1"/>
      <c r="L14" s="210"/>
      <c r="M14" s="208"/>
      <c r="N14" s="208"/>
      <c r="O14" s="386">
        <v>212.92315000000002</v>
      </c>
      <c r="P14" s="208">
        <v>166.47505000000001</v>
      </c>
      <c r="Q14" s="208">
        <v>159.88</v>
      </c>
      <c r="R14" s="208"/>
      <c r="S14" s="208">
        <v>168.26</v>
      </c>
      <c r="T14" s="208">
        <v>325.09000000000003</v>
      </c>
      <c r="U14" s="434">
        <v>9.5299999999999994</v>
      </c>
      <c r="V14" s="434">
        <v>520</v>
      </c>
      <c r="W14" s="208">
        <v>86.25</v>
      </c>
      <c r="X14" s="208"/>
      <c r="Y14" s="434">
        <v>6.9</v>
      </c>
      <c r="Z14" s="1"/>
      <c r="AA14" s="211">
        <f t="shared" si="0"/>
        <v>3653.8082000000004</v>
      </c>
      <c r="AB14" s="1"/>
      <c r="AC14" s="370">
        <f t="shared" si="4"/>
        <v>1</v>
      </c>
      <c r="AD14" s="441">
        <f t="shared" si="2"/>
        <v>1.82827530647986</v>
      </c>
    </row>
    <row r="15" spans="2:30" ht="12.75" customHeight="1">
      <c r="B15" s="207" t="s">
        <v>274</v>
      </c>
      <c r="C15" s="373" t="s">
        <v>446</v>
      </c>
      <c r="D15" s="371" t="s">
        <v>559</v>
      </c>
      <c r="E15" s="381" t="s">
        <v>548</v>
      </c>
      <c r="F15" s="432">
        <v>45670</v>
      </c>
      <c r="G15" s="1"/>
      <c r="H15" s="386">
        <v>1916.5</v>
      </c>
      <c r="I15" s="433">
        <v>4</v>
      </c>
      <c r="J15" s="209">
        <f t="shared" si="3"/>
        <v>1916.5</v>
      </c>
      <c r="K15" s="1"/>
      <c r="L15" s="210"/>
      <c r="M15" s="208"/>
      <c r="N15" s="208"/>
      <c r="O15" s="386">
        <v>254.86340000000001</v>
      </c>
      <c r="P15" s="208">
        <v>159.64445000000001</v>
      </c>
      <c r="Q15" s="208">
        <v>153.32</v>
      </c>
      <c r="R15" s="208"/>
      <c r="S15" s="208">
        <v>187.95</v>
      </c>
      <c r="T15" s="208">
        <v>330.01</v>
      </c>
      <c r="U15" s="434">
        <v>9.5299999999999994</v>
      </c>
      <c r="V15" s="434">
        <v>520</v>
      </c>
      <c r="W15" s="208">
        <v>86.25</v>
      </c>
      <c r="X15" s="208"/>
      <c r="Y15" s="434">
        <v>6.9</v>
      </c>
      <c r="Z15" s="1"/>
      <c r="AA15" s="211">
        <f t="shared" si="0"/>
        <v>3624.96785</v>
      </c>
      <c r="AB15" s="1"/>
      <c r="AC15" s="370">
        <f t="shared" si="4"/>
        <v>1</v>
      </c>
      <c r="AD15" s="441">
        <f t="shared" si="2"/>
        <v>1.8914520480041743</v>
      </c>
    </row>
    <row r="16" spans="2:30" ht="12.75" customHeight="1">
      <c r="B16" s="207" t="s">
        <v>274</v>
      </c>
      <c r="C16" s="371" t="s">
        <v>447</v>
      </c>
      <c r="D16" s="373" t="s">
        <v>511</v>
      </c>
      <c r="E16" s="381" t="s">
        <v>549</v>
      </c>
      <c r="F16" s="432">
        <v>45299</v>
      </c>
      <c r="G16" s="1"/>
      <c r="H16" s="386">
        <v>1916.5</v>
      </c>
      <c r="I16" s="433">
        <v>4</v>
      </c>
      <c r="J16" s="209">
        <f t="shared" si="3"/>
        <v>1916.5</v>
      </c>
      <c r="K16" s="1"/>
      <c r="L16" s="210"/>
      <c r="M16" s="208"/>
      <c r="N16" s="208"/>
      <c r="O16" s="386">
        <v>233.7544</v>
      </c>
      <c r="P16" s="208">
        <v>159.64445000000001</v>
      </c>
      <c r="Q16" s="208">
        <v>153.32</v>
      </c>
      <c r="R16" s="208"/>
      <c r="S16" s="208">
        <v>445.64</v>
      </c>
      <c r="T16" s="208">
        <v>330.01</v>
      </c>
      <c r="U16" s="434">
        <v>9.5299999999999994</v>
      </c>
      <c r="V16" s="434">
        <v>520</v>
      </c>
      <c r="W16" s="208">
        <v>86.25</v>
      </c>
      <c r="X16" s="208"/>
      <c r="Y16" s="434">
        <v>6.9</v>
      </c>
      <c r="Z16" s="1"/>
      <c r="AA16" s="211">
        <f t="shared" si="0"/>
        <v>3861.5488500000001</v>
      </c>
      <c r="AB16" s="1"/>
      <c r="AC16" s="370">
        <f t="shared" si="4"/>
        <v>1</v>
      </c>
      <c r="AD16" s="441">
        <f t="shared" si="2"/>
        <v>2.0148963475084791</v>
      </c>
    </row>
    <row r="17" spans="2:30" ht="12.75" customHeight="1">
      <c r="B17" s="207" t="s">
        <v>274</v>
      </c>
      <c r="C17" s="373" t="s">
        <v>448</v>
      </c>
      <c r="D17" s="373" t="s">
        <v>520</v>
      </c>
      <c r="E17" s="381" t="s">
        <v>549</v>
      </c>
      <c r="F17" s="432">
        <v>45184</v>
      </c>
      <c r="G17" s="1"/>
      <c r="H17" s="386">
        <v>3050.5</v>
      </c>
      <c r="I17" s="433">
        <v>7</v>
      </c>
      <c r="J17" s="209">
        <f t="shared" si="3"/>
        <v>3050.5</v>
      </c>
      <c r="K17" s="1"/>
      <c r="L17" s="210"/>
      <c r="M17" s="208"/>
      <c r="N17" s="208"/>
      <c r="O17" s="386">
        <v>244.42000000000002</v>
      </c>
      <c r="P17" s="208">
        <v>254.10665</v>
      </c>
      <c r="Q17" s="208">
        <v>244.04</v>
      </c>
      <c r="R17" s="208"/>
      <c r="S17" s="208">
        <v>168.26</v>
      </c>
      <c r="T17" s="208">
        <v>200</v>
      </c>
      <c r="U17" s="434">
        <v>9.5299999999999994</v>
      </c>
      <c r="V17" s="434">
        <v>520</v>
      </c>
      <c r="W17" s="208">
        <v>86.25</v>
      </c>
      <c r="X17" s="208"/>
      <c r="Y17" s="434">
        <v>6.9</v>
      </c>
      <c r="Z17" s="1"/>
      <c r="AA17" s="211">
        <f t="shared" si="0"/>
        <v>4784.0066499999994</v>
      </c>
      <c r="AB17" s="1"/>
      <c r="AC17" s="370">
        <f t="shared" si="4"/>
        <v>1</v>
      </c>
      <c r="AD17" s="441">
        <f t="shared" si="2"/>
        <v>1.5682696771021143</v>
      </c>
    </row>
    <row r="18" spans="2:30" ht="12.75" customHeight="1">
      <c r="B18" s="207" t="s">
        <v>274</v>
      </c>
      <c r="C18" s="371" t="s">
        <v>449</v>
      </c>
      <c r="D18" s="373" t="s">
        <v>520</v>
      </c>
      <c r="E18" s="381" t="s">
        <v>549</v>
      </c>
      <c r="F18" s="432">
        <v>44685</v>
      </c>
      <c r="G18" s="1"/>
      <c r="H18" s="386">
        <v>3050.5</v>
      </c>
      <c r="I18" s="433">
        <v>8</v>
      </c>
      <c r="J18" s="209">
        <f t="shared" si="3"/>
        <v>3050.5</v>
      </c>
      <c r="K18" s="1"/>
      <c r="L18" s="210"/>
      <c r="M18" s="208"/>
      <c r="N18" s="208"/>
      <c r="O18" s="386">
        <v>325.57855000000001</v>
      </c>
      <c r="P18" s="208">
        <v>254.10665</v>
      </c>
      <c r="Q18" s="208">
        <v>244.04</v>
      </c>
      <c r="R18" s="208"/>
      <c r="S18" s="208">
        <v>168.26</v>
      </c>
      <c r="T18" s="208">
        <v>261.97000000000003</v>
      </c>
      <c r="U18" s="434">
        <v>9.5299999999999994</v>
      </c>
      <c r="V18" s="434">
        <v>520</v>
      </c>
      <c r="W18" s="208">
        <v>86.25</v>
      </c>
      <c r="X18" s="208"/>
      <c r="Y18" s="434">
        <v>6.9</v>
      </c>
      <c r="Z18" s="1"/>
      <c r="AA18" s="211">
        <f t="shared" si="0"/>
        <v>4927.1351999999997</v>
      </c>
      <c r="AB18" s="1"/>
      <c r="AC18" s="370">
        <f t="shared" si="4"/>
        <v>1</v>
      </c>
      <c r="AD18" s="441">
        <f t="shared" si="2"/>
        <v>1.6151893787903622</v>
      </c>
    </row>
    <row r="19" spans="2:30" ht="12.75" customHeight="1">
      <c r="B19" s="207" t="s">
        <v>274</v>
      </c>
      <c r="C19" s="371" t="s">
        <v>450</v>
      </c>
      <c r="D19" s="373" t="s">
        <v>520</v>
      </c>
      <c r="E19" s="381" t="s">
        <v>549</v>
      </c>
      <c r="F19" s="432">
        <v>44784</v>
      </c>
      <c r="G19" s="1"/>
      <c r="H19" s="386">
        <v>3050.5</v>
      </c>
      <c r="I19" s="433">
        <v>7</v>
      </c>
      <c r="J19" s="209">
        <f t="shared" si="3"/>
        <v>3050.5</v>
      </c>
      <c r="K19" s="1"/>
      <c r="L19" s="210"/>
      <c r="M19" s="208"/>
      <c r="N19" s="208"/>
      <c r="O19" s="386">
        <v>325.57855000000001</v>
      </c>
      <c r="P19" s="208">
        <v>254.10665</v>
      </c>
      <c r="Q19" s="208">
        <v>244.04</v>
      </c>
      <c r="R19" s="208"/>
      <c r="S19" s="208">
        <v>168.26</v>
      </c>
      <c r="T19" s="208">
        <v>261.97000000000003</v>
      </c>
      <c r="U19" s="434">
        <v>9.5299999999999994</v>
      </c>
      <c r="V19" s="434">
        <v>520</v>
      </c>
      <c r="W19" s="208">
        <v>86.25</v>
      </c>
      <c r="X19" s="208"/>
      <c r="Y19" s="434">
        <v>6.9</v>
      </c>
      <c r="Z19" s="1"/>
      <c r="AA19" s="211">
        <f t="shared" si="0"/>
        <v>4927.1351999999997</v>
      </c>
      <c r="AB19" s="1"/>
      <c r="AC19" s="370">
        <f t="shared" si="4"/>
        <v>1</v>
      </c>
      <c r="AD19" s="441">
        <f t="shared" si="2"/>
        <v>1.6151893787903622</v>
      </c>
    </row>
    <row r="20" spans="2:30" ht="12.75" customHeight="1">
      <c r="B20" s="207" t="s">
        <v>274</v>
      </c>
      <c r="C20" s="371" t="s">
        <v>451</v>
      </c>
      <c r="D20" s="373" t="s">
        <v>521</v>
      </c>
      <c r="E20" s="381" t="s">
        <v>549</v>
      </c>
      <c r="F20" s="432">
        <v>45388</v>
      </c>
      <c r="G20" s="1"/>
      <c r="H20" s="386">
        <v>2867</v>
      </c>
      <c r="I20" s="433">
        <v>6</v>
      </c>
      <c r="J20" s="209">
        <f t="shared" si="3"/>
        <v>2867</v>
      </c>
      <c r="K20" s="1"/>
      <c r="L20" s="210"/>
      <c r="M20" s="208"/>
      <c r="N20" s="208"/>
      <c r="O20" s="386">
        <v>325.57855000000001</v>
      </c>
      <c r="P20" s="208">
        <v>238.8211</v>
      </c>
      <c r="Q20" s="208">
        <v>229.36</v>
      </c>
      <c r="R20" s="208"/>
      <c r="S20" s="208">
        <v>168.26</v>
      </c>
      <c r="T20" s="208">
        <v>272.98</v>
      </c>
      <c r="U20" s="434">
        <v>9.5299999999999994</v>
      </c>
      <c r="V20" s="434">
        <v>520</v>
      </c>
      <c r="W20" s="208">
        <v>86.25</v>
      </c>
      <c r="X20" s="208"/>
      <c r="Y20" s="434">
        <v>6.9</v>
      </c>
      <c r="Z20" s="1"/>
      <c r="AA20" s="211">
        <f t="shared" si="0"/>
        <v>4724.6796499999991</v>
      </c>
      <c r="AB20" s="1"/>
      <c r="AC20" s="370">
        <f t="shared" si="4"/>
        <v>1</v>
      </c>
      <c r="AD20" s="441">
        <f t="shared" si="2"/>
        <v>1.6479524415765605</v>
      </c>
    </row>
    <row r="21" spans="2:30" ht="12.75" customHeight="1">
      <c r="B21" s="207" t="s">
        <v>274</v>
      </c>
      <c r="C21" s="373" t="s">
        <v>452</v>
      </c>
      <c r="D21" s="373" t="s">
        <v>521</v>
      </c>
      <c r="E21" s="381" t="s">
        <v>549</v>
      </c>
      <c r="F21" s="432">
        <v>45397</v>
      </c>
      <c r="G21" s="1"/>
      <c r="H21" s="386">
        <v>2867</v>
      </c>
      <c r="I21" s="433">
        <v>6</v>
      </c>
      <c r="J21" s="209">
        <f t="shared" si="3"/>
        <v>2867</v>
      </c>
      <c r="K21" s="1"/>
      <c r="L21" s="210"/>
      <c r="M21" s="208"/>
      <c r="N21" s="208"/>
      <c r="O21" s="386">
        <v>325.57855000000001</v>
      </c>
      <c r="P21" s="208">
        <v>238.8211</v>
      </c>
      <c r="Q21" s="208">
        <v>229.36</v>
      </c>
      <c r="R21" s="208"/>
      <c r="S21" s="208">
        <v>143.33000000000001</v>
      </c>
      <c r="T21" s="208">
        <v>350</v>
      </c>
      <c r="U21" s="434">
        <v>9.5299999999999994</v>
      </c>
      <c r="V21" s="434">
        <v>520</v>
      </c>
      <c r="W21" s="208">
        <v>86.25</v>
      </c>
      <c r="X21" s="208"/>
      <c r="Y21" s="434">
        <v>6.9</v>
      </c>
      <c r="Z21" s="1"/>
      <c r="AA21" s="211">
        <f t="shared" si="0"/>
        <v>4776.7696499999993</v>
      </c>
      <c r="AB21" s="1"/>
      <c r="AC21" s="370">
        <f t="shared" si="4"/>
        <v>1</v>
      </c>
      <c r="AD21" s="441">
        <f t="shared" si="2"/>
        <v>1.6661212591559118</v>
      </c>
    </row>
    <row r="22" spans="2:30" ht="12.75" customHeight="1">
      <c r="B22" s="207" t="s">
        <v>274</v>
      </c>
      <c r="C22" s="373" t="s">
        <v>453</v>
      </c>
      <c r="D22" s="373" t="s">
        <v>521</v>
      </c>
      <c r="E22" s="383" t="s">
        <v>549</v>
      </c>
      <c r="F22" s="432">
        <v>45709</v>
      </c>
      <c r="G22" s="1"/>
      <c r="H22" s="386">
        <v>1916.5</v>
      </c>
      <c r="I22" s="433">
        <v>4</v>
      </c>
      <c r="J22" s="209">
        <f t="shared" si="3"/>
        <v>1916.5</v>
      </c>
      <c r="K22" s="1"/>
      <c r="L22" s="210"/>
      <c r="M22" s="208"/>
      <c r="N22" s="208"/>
      <c r="O22" s="386">
        <v>325.57855000000001</v>
      </c>
      <c r="P22" s="208">
        <v>159.64445000000001</v>
      </c>
      <c r="Q22" s="208">
        <v>153.32</v>
      </c>
      <c r="R22" s="208"/>
      <c r="S22" s="208">
        <v>143.33000000000001</v>
      </c>
      <c r="T22" s="208">
        <v>330.01</v>
      </c>
      <c r="U22" s="434">
        <v>9.5299999999999994</v>
      </c>
      <c r="V22" s="434">
        <v>520</v>
      </c>
      <c r="W22" s="208">
        <v>86.25</v>
      </c>
      <c r="X22" s="208"/>
      <c r="Y22" s="434">
        <v>6.9</v>
      </c>
      <c r="Z22" s="1"/>
      <c r="AA22" s="211">
        <f t="shared" si="0"/>
        <v>3651.0630000000001</v>
      </c>
      <c r="AB22" s="1"/>
      <c r="AC22" s="370">
        <f t="shared" si="4"/>
        <v>1</v>
      </c>
      <c r="AD22" s="441">
        <f t="shared" si="2"/>
        <v>1.9050680928776416</v>
      </c>
    </row>
    <row r="23" spans="2:30" ht="12.75" customHeight="1">
      <c r="B23" s="207" t="s">
        <v>274</v>
      </c>
      <c r="C23" s="372" t="s">
        <v>454</v>
      </c>
      <c r="D23" s="373" t="s">
        <v>521</v>
      </c>
      <c r="E23" s="381" t="s">
        <v>549</v>
      </c>
      <c r="F23" s="432">
        <v>45387</v>
      </c>
      <c r="G23" s="1"/>
      <c r="H23" s="386">
        <v>2867</v>
      </c>
      <c r="I23" s="433">
        <v>6</v>
      </c>
      <c r="J23" s="209">
        <f t="shared" si="3"/>
        <v>2867</v>
      </c>
      <c r="K23" s="1"/>
      <c r="L23" s="210"/>
      <c r="M23" s="208"/>
      <c r="N23" s="208"/>
      <c r="O23" s="386">
        <v>325.57855000000001</v>
      </c>
      <c r="P23" s="208">
        <v>238.8211</v>
      </c>
      <c r="Q23" s="208">
        <v>229.36</v>
      </c>
      <c r="R23" s="208"/>
      <c r="S23" s="208">
        <v>143.33000000000001</v>
      </c>
      <c r="T23" s="208">
        <v>272.98</v>
      </c>
      <c r="U23" s="434">
        <v>9.5299999999999994</v>
      </c>
      <c r="V23" s="434">
        <v>520</v>
      </c>
      <c r="W23" s="208">
        <v>86.25</v>
      </c>
      <c r="X23" s="208"/>
      <c r="Y23" s="434">
        <v>6.9</v>
      </c>
      <c r="Z23" s="1"/>
      <c r="AA23" s="211">
        <f t="shared" si="0"/>
        <v>4699.7496499999997</v>
      </c>
      <c r="AB23" s="1"/>
      <c r="AC23" s="370">
        <f t="shared" si="4"/>
        <v>1</v>
      </c>
      <c r="AD23" s="441">
        <f t="shared" si="2"/>
        <v>1.6392569410533657</v>
      </c>
    </row>
    <row r="24" spans="2:30" ht="12.75" customHeight="1">
      <c r="B24" s="207" t="s">
        <v>274</v>
      </c>
      <c r="C24" s="377" t="s">
        <v>455</v>
      </c>
      <c r="D24" s="373" t="s">
        <v>522</v>
      </c>
      <c r="E24" s="381" t="s">
        <v>549</v>
      </c>
      <c r="F24" s="432">
        <v>45386</v>
      </c>
      <c r="G24" s="1"/>
      <c r="H24" s="386">
        <v>2548.5</v>
      </c>
      <c r="I24" s="433">
        <v>4</v>
      </c>
      <c r="J24" s="209">
        <f t="shared" si="3"/>
        <v>2548.5</v>
      </c>
      <c r="K24" s="1"/>
      <c r="L24" s="210"/>
      <c r="M24" s="208"/>
      <c r="N24" s="208"/>
      <c r="O24" s="386">
        <v>325.57855000000001</v>
      </c>
      <c r="P24" s="208">
        <v>212.29005000000001</v>
      </c>
      <c r="Q24" s="208">
        <v>203.88</v>
      </c>
      <c r="R24" s="208"/>
      <c r="S24" s="208">
        <v>168.26</v>
      </c>
      <c r="T24" s="208">
        <v>200</v>
      </c>
      <c r="U24" s="434">
        <v>9.5299999999999994</v>
      </c>
      <c r="V24" s="434">
        <v>520</v>
      </c>
      <c r="W24" s="208">
        <v>86.25</v>
      </c>
      <c r="X24" s="208"/>
      <c r="Y24" s="434">
        <v>6.9</v>
      </c>
      <c r="Z24" s="1"/>
      <c r="AA24" s="211">
        <f t="shared" si="0"/>
        <v>4281.1885999999995</v>
      </c>
      <c r="AB24" s="1"/>
      <c r="AC24" s="370">
        <f t="shared" si="4"/>
        <v>1</v>
      </c>
      <c r="AD24" s="441">
        <f t="shared" si="2"/>
        <v>1.6798856582303314</v>
      </c>
    </row>
    <row r="25" spans="2:30" ht="12.75" customHeight="1">
      <c r="B25" s="207" t="s">
        <v>274</v>
      </c>
      <c r="C25" s="373" t="s">
        <v>456</v>
      </c>
      <c r="D25" s="373" t="s">
        <v>512</v>
      </c>
      <c r="E25" s="383" t="s">
        <v>550</v>
      </c>
      <c r="F25" s="432">
        <v>45125</v>
      </c>
      <c r="G25" s="1"/>
      <c r="H25" s="386">
        <v>3261</v>
      </c>
      <c r="I25" s="433">
        <v>10</v>
      </c>
      <c r="J25" s="209">
        <f t="shared" si="3"/>
        <v>3261</v>
      </c>
      <c r="K25" s="1"/>
      <c r="L25" s="210"/>
      <c r="M25" s="208"/>
      <c r="N25" s="208"/>
      <c r="O25" s="386">
        <v>325.57855000000001</v>
      </c>
      <c r="P25" s="208">
        <v>271.6413</v>
      </c>
      <c r="Q25" s="208">
        <v>260.88</v>
      </c>
      <c r="R25" s="208"/>
      <c r="S25" s="208">
        <v>187.95</v>
      </c>
      <c r="T25" s="208">
        <v>200</v>
      </c>
      <c r="U25" s="434">
        <v>9.5299999999999994</v>
      </c>
      <c r="V25" s="434">
        <v>520</v>
      </c>
      <c r="W25" s="208">
        <v>86.25</v>
      </c>
      <c r="X25" s="208"/>
      <c r="Y25" s="434">
        <v>6.9</v>
      </c>
      <c r="Z25" s="1"/>
      <c r="AA25" s="211">
        <f t="shared" si="0"/>
        <v>5129.7298499999997</v>
      </c>
      <c r="AB25" s="1"/>
      <c r="AC25" s="370">
        <f t="shared" si="4"/>
        <v>1</v>
      </c>
      <c r="AD25" s="441">
        <f t="shared" si="2"/>
        <v>1.5730542318307268</v>
      </c>
    </row>
    <row r="26" spans="2:30" ht="12.75" customHeight="1">
      <c r="B26" s="207" t="s">
        <v>274</v>
      </c>
      <c r="C26" s="374" t="s">
        <v>457</v>
      </c>
      <c r="D26" s="373" t="s">
        <v>512</v>
      </c>
      <c r="E26" s="383" t="s">
        <v>550</v>
      </c>
      <c r="F26" s="432">
        <v>45121</v>
      </c>
      <c r="G26" s="1"/>
      <c r="H26" s="386">
        <v>3261</v>
      </c>
      <c r="I26" s="433">
        <v>10</v>
      </c>
      <c r="J26" s="209">
        <f t="shared" si="3"/>
        <v>3261</v>
      </c>
      <c r="K26" s="1"/>
      <c r="L26" s="210"/>
      <c r="M26" s="208"/>
      <c r="N26" s="208"/>
      <c r="O26" s="386">
        <v>325.57855000000001</v>
      </c>
      <c r="P26" s="208">
        <v>271.6413</v>
      </c>
      <c r="Q26" s="208">
        <v>260.88</v>
      </c>
      <c r="R26" s="208"/>
      <c r="S26" s="208">
        <v>168.26</v>
      </c>
      <c r="T26" s="208">
        <v>249.34</v>
      </c>
      <c r="U26" s="434">
        <v>9.5299999999999994</v>
      </c>
      <c r="V26" s="434">
        <v>520</v>
      </c>
      <c r="W26" s="208">
        <v>86.25</v>
      </c>
      <c r="X26" s="208"/>
      <c r="Y26" s="434">
        <v>6.9</v>
      </c>
      <c r="Z26" s="1"/>
      <c r="AA26" s="211">
        <f t="shared" si="0"/>
        <v>5159.3798500000003</v>
      </c>
      <c r="AB26" s="1"/>
      <c r="AC26" s="370">
        <f t="shared" si="4"/>
        <v>1</v>
      </c>
      <c r="AD26" s="441">
        <f t="shared" si="2"/>
        <v>1.5821465348052746</v>
      </c>
    </row>
    <row r="27" spans="2:30" ht="12.75" customHeight="1">
      <c r="B27" s="207" t="s">
        <v>274</v>
      </c>
      <c r="C27" s="374" t="s">
        <v>458</v>
      </c>
      <c r="D27" s="372" t="s">
        <v>512</v>
      </c>
      <c r="E27" s="384" t="s">
        <v>550</v>
      </c>
      <c r="F27" s="432">
        <v>44784</v>
      </c>
      <c r="G27" s="1"/>
      <c r="H27" s="386">
        <v>3261</v>
      </c>
      <c r="I27" s="433">
        <v>10</v>
      </c>
      <c r="J27" s="209">
        <f t="shared" si="3"/>
        <v>3261</v>
      </c>
      <c r="K27" s="1"/>
      <c r="L27" s="210"/>
      <c r="M27" s="208"/>
      <c r="N27" s="208"/>
      <c r="O27" s="386">
        <v>325.57855000000001</v>
      </c>
      <c r="P27" s="208">
        <v>271.6413</v>
      </c>
      <c r="Q27" s="208">
        <v>260.88</v>
      </c>
      <c r="R27" s="208"/>
      <c r="S27" s="208">
        <v>143.33000000000001</v>
      </c>
      <c r="T27" s="208">
        <v>200</v>
      </c>
      <c r="U27" s="434">
        <v>9.5299999999999994</v>
      </c>
      <c r="V27" s="434">
        <v>520</v>
      </c>
      <c r="W27" s="208">
        <v>86.25</v>
      </c>
      <c r="X27" s="208"/>
      <c r="Y27" s="434">
        <v>6.9</v>
      </c>
      <c r="Z27" s="1"/>
      <c r="AA27" s="211">
        <f t="shared" si="0"/>
        <v>5085.1098499999998</v>
      </c>
      <c r="AB27" s="1"/>
      <c r="AC27" s="370">
        <f t="shared" si="4"/>
        <v>1</v>
      </c>
      <c r="AD27" s="441">
        <f t="shared" si="2"/>
        <v>1.5593713124808339</v>
      </c>
    </row>
    <row r="28" spans="2:30" ht="12.75" customHeight="1">
      <c r="B28" s="207" t="s">
        <v>274</v>
      </c>
      <c r="C28" s="374" t="s">
        <v>459</v>
      </c>
      <c r="D28" s="372" t="s">
        <v>523</v>
      </c>
      <c r="E28" s="383" t="s">
        <v>547</v>
      </c>
      <c r="F28" s="432">
        <v>45792</v>
      </c>
      <c r="G28" s="1"/>
      <c r="H28" s="386">
        <v>3526.5</v>
      </c>
      <c r="I28" s="433">
        <v>6</v>
      </c>
      <c r="J28" s="209">
        <f t="shared" si="3"/>
        <v>3526.5</v>
      </c>
      <c r="K28" s="1"/>
      <c r="L28" s="210"/>
      <c r="M28" s="208"/>
      <c r="N28" s="208"/>
      <c r="O28" s="386">
        <v>325.57855000000001</v>
      </c>
      <c r="P28" s="208">
        <v>293.75745000000001</v>
      </c>
      <c r="Q28" s="208">
        <v>282.12</v>
      </c>
      <c r="R28" s="208"/>
      <c r="S28" s="208"/>
      <c r="T28" s="208">
        <v>200</v>
      </c>
      <c r="U28" s="434">
        <v>9.5299999999999994</v>
      </c>
      <c r="V28" s="434">
        <v>520</v>
      </c>
      <c r="W28" s="208">
        <v>86.25</v>
      </c>
      <c r="X28" s="208"/>
      <c r="Y28" s="434">
        <v>6.9</v>
      </c>
      <c r="Z28" s="1"/>
      <c r="AA28" s="211">
        <f t="shared" si="0"/>
        <v>5250.6359999999995</v>
      </c>
      <c r="AB28" s="1"/>
      <c r="AC28" s="370">
        <f t="shared" si="4"/>
        <v>1</v>
      </c>
      <c r="AD28" s="441">
        <f t="shared" si="2"/>
        <v>1.4889085495533814</v>
      </c>
    </row>
    <row r="29" spans="2:30" ht="12.75" customHeight="1">
      <c r="B29" s="207" t="s">
        <v>274</v>
      </c>
      <c r="C29" s="373" t="s">
        <v>460</v>
      </c>
      <c r="D29" s="372" t="s">
        <v>524</v>
      </c>
      <c r="E29" s="383" t="s">
        <v>547</v>
      </c>
      <c r="F29" s="432">
        <v>45792</v>
      </c>
      <c r="G29" s="1"/>
      <c r="H29" s="386">
        <v>2521.5</v>
      </c>
      <c r="I29" s="433">
        <v>5</v>
      </c>
      <c r="J29" s="209">
        <f t="shared" si="3"/>
        <v>2521.5</v>
      </c>
      <c r="K29" s="1"/>
      <c r="L29" s="210"/>
      <c r="M29" s="208"/>
      <c r="N29" s="208"/>
      <c r="O29" s="386">
        <v>244.42000000000002</v>
      </c>
      <c r="P29" s="208">
        <v>210.04095000000001</v>
      </c>
      <c r="Q29" s="208">
        <v>201.72</v>
      </c>
      <c r="R29" s="208"/>
      <c r="S29" s="208"/>
      <c r="T29" s="208">
        <v>293.71000000000004</v>
      </c>
      <c r="U29" s="434">
        <v>9.5299999999999994</v>
      </c>
      <c r="V29" s="434">
        <v>520</v>
      </c>
      <c r="W29" s="208">
        <v>86.25</v>
      </c>
      <c r="X29" s="208"/>
      <c r="Y29" s="434">
        <v>6.9</v>
      </c>
      <c r="Z29" s="1"/>
      <c r="AA29" s="211">
        <f t="shared" si="0"/>
        <v>4094.0709500000003</v>
      </c>
      <c r="AB29" s="1"/>
      <c r="AC29" s="370">
        <f t="shared" si="4"/>
        <v>1</v>
      </c>
      <c r="AD29" s="441">
        <f t="shared" si="2"/>
        <v>1.6236648621852072</v>
      </c>
    </row>
    <row r="30" spans="2:30" ht="12.75" customHeight="1">
      <c r="B30" s="207" t="s">
        <v>274</v>
      </c>
      <c r="C30" s="373" t="s">
        <v>444</v>
      </c>
      <c r="D30" s="372" t="s">
        <v>524</v>
      </c>
      <c r="E30" s="383" t="s">
        <v>547</v>
      </c>
      <c r="F30" s="432"/>
      <c r="G30" s="1"/>
      <c r="H30" s="386">
        <v>2521.5</v>
      </c>
      <c r="I30" s="433">
        <v>5</v>
      </c>
      <c r="J30" s="209">
        <f t="shared" si="3"/>
        <v>2521.5</v>
      </c>
      <c r="K30" s="1"/>
      <c r="L30" s="210"/>
      <c r="M30" s="208"/>
      <c r="N30" s="208"/>
      <c r="O30" s="386">
        <v>244.42000000000002</v>
      </c>
      <c r="P30" s="208">
        <v>210.04095000000001</v>
      </c>
      <c r="Q30" s="208">
        <v>201.72</v>
      </c>
      <c r="R30" s="208"/>
      <c r="S30" s="208">
        <v>248.88</v>
      </c>
      <c r="T30" s="76">
        <v>0</v>
      </c>
      <c r="U30" s="434">
        <v>9.5299999999999994</v>
      </c>
      <c r="V30" s="434">
        <v>520</v>
      </c>
      <c r="W30" s="208">
        <v>86.25</v>
      </c>
      <c r="X30" s="208"/>
      <c r="Y30" s="434">
        <v>6.9</v>
      </c>
      <c r="Z30" s="1"/>
      <c r="AA30" s="211">
        <f t="shared" si="0"/>
        <v>4049.2409500000003</v>
      </c>
      <c r="AB30" s="1"/>
      <c r="AC30" s="370">
        <f t="shared" si="4"/>
        <v>1</v>
      </c>
      <c r="AD30" s="441">
        <f t="shared" si="2"/>
        <v>1.6058857624429905</v>
      </c>
    </row>
    <row r="31" spans="2:30" ht="12.75" customHeight="1">
      <c r="B31" s="207" t="s">
        <v>274</v>
      </c>
      <c r="C31" s="372" t="s">
        <v>461</v>
      </c>
      <c r="D31" s="372" t="s">
        <v>524</v>
      </c>
      <c r="E31" s="383" t="s">
        <v>547</v>
      </c>
      <c r="F31" s="432">
        <v>45616</v>
      </c>
      <c r="G31" s="1"/>
      <c r="H31" s="386">
        <v>2521.5</v>
      </c>
      <c r="I31" s="433">
        <v>5</v>
      </c>
      <c r="J31" s="209">
        <f t="shared" si="3"/>
        <v>2521.5</v>
      </c>
      <c r="K31" s="1"/>
      <c r="L31" s="210"/>
      <c r="M31" s="208"/>
      <c r="N31" s="208"/>
      <c r="O31" s="386">
        <v>244.42000000000002</v>
      </c>
      <c r="P31" s="208">
        <v>210.04095000000001</v>
      </c>
      <c r="Q31" s="208">
        <v>201.72</v>
      </c>
      <c r="R31" s="208"/>
      <c r="S31" s="208">
        <v>168.26</v>
      </c>
      <c r="T31" s="76">
        <v>0</v>
      </c>
      <c r="U31" s="434">
        <v>9.5299999999999994</v>
      </c>
      <c r="V31" s="434">
        <v>520</v>
      </c>
      <c r="W31" s="208">
        <v>86.25</v>
      </c>
      <c r="X31" s="208"/>
      <c r="Y31" s="434">
        <v>6.9</v>
      </c>
      <c r="Z31" s="1"/>
      <c r="AA31" s="211">
        <f t="shared" si="0"/>
        <v>3968.6209500000004</v>
      </c>
      <c r="AB31" s="1"/>
      <c r="AC31" s="370">
        <f t="shared" si="4"/>
        <v>1</v>
      </c>
      <c r="AD31" s="441">
        <f t="shared" si="2"/>
        <v>1.5739127305175493</v>
      </c>
    </row>
    <row r="32" spans="2:30" ht="12.75" customHeight="1">
      <c r="B32" s="207" t="s">
        <v>274</v>
      </c>
      <c r="C32" s="372" t="s">
        <v>462</v>
      </c>
      <c r="D32" s="372" t="s">
        <v>525</v>
      </c>
      <c r="E32" s="383" t="s">
        <v>547</v>
      </c>
      <c r="F32" s="432">
        <v>45834</v>
      </c>
      <c r="G32" s="1"/>
      <c r="H32" s="386">
        <v>2209.5</v>
      </c>
      <c r="I32" s="433">
        <v>4</v>
      </c>
      <c r="J32" s="209">
        <f t="shared" si="3"/>
        <v>2209.5</v>
      </c>
      <c r="K32" s="1"/>
      <c r="L32" s="210"/>
      <c r="M32" s="208"/>
      <c r="N32" s="208"/>
      <c r="O32" s="386">
        <v>244.42000000000002</v>
      </c>
      <c r="P32" s="208">
        <v>184.05134999999999</v>
      </c>
      <c r="Q32" s="208">
        <v>176.76</v>
      </c>
      <c r="R32" s="208"/>
      <c r="S32" s="208"/>
      <c r="T32" s="208">
        <v>312.43</v>
      </c>
      <c r="U32" s="434">
        <v>9.5299999999999994</v>
      </c>
      <c r="V32" s="434">
        <v>520</v>
      </c>
      <c r="W32" s="208">
        <v>86.25</v>
      </c>
      <c r="X32" s="208"/>
      <c r="Y32" s="434">
        <v>6.9</v>
      </c>
      <c r="Z32" s="1"/>
      <c r="AA32" s="211">
        <f t="shared" si="0"/>
        <v>3749.8413500000001</v>
      </c>
      <c r="AB32" s="1"/>
      <c r="AC32" s="370">
        <f t="shared" si="4"/>
        <v>1</v>
      </c>
      <c r="AD32" s="441">
        <f t="shared" si="2"/>
        <v>1.6971447612582033</v>
      </c>
    </row>
    <row r="33" spans="2:30" ht="12.75" customHeight="1">
      <c r="B33" s="207" t="s">
        <v>274</v>
      </c>
      <c r="C33" s="371" t="s">
        <v>444</v>
      </c>
      <c r="D33" s="374" t="s">
        <v>526</v>
      </c>
      <c r="E33" s="383" t="s">
        <v>547</v>
      </c>
      <c r="F33" s="432"/>
      <c r="G33" s="1"/>
      <c r="H33" s="386">
        <v>2930.5</v>
      </c>
      <c r="I33" s="433">
        <v>7</v>
      </c>
      <c r="J33" s="209">
        <f t="shared" si="3"/>
        <v>2930.5</v>
      </c>
      <c r="K33" s="1"/>
      <c r="L33" s="210"/>
      <c r="M33" s="208"/>
      <c r="N33" s="208"/>
      <c r="O33" s="386">
        <v>244.42000000000002</v>
      </c>
      <c r="P33" s="208">
        <v>244.11064999999999</v>
      </c>
      <c r="Q33" s="208">
        <v>234.44</v>
      </c>
      <c r="R33" s="208"/>
      <c r="S33" s="208"/>
      <c r="T33" s="208">
        <v>269.17</v>
      </c>
      <c r="U33" s="434">
        <v>9.5299999999999994</v>
      </c>
      <c r="V33" s="434">
        <v>520</v>
      </c>
      <c r="W33" s="208">
        <v>86.25</v>
      </c>
      <c r="X33" s="208"/>
      <c r="Y33" s="434">
        <v>6.9</v>
      </c>
      <c r="Z33" s="1"/>
      <c r="AA33" s="211">
        <f t="shared" si="0"/>
        <v>4545.3206499999997</v>
      </c>
      <c r="AB33" s="1"/>
      <c r="AC33" s="370">
        <f t="shared" si="4"/>
        <v>1</v>
      </c>
      <c r="AD33" s="441">
        <f t="shared" si="2"/>
        <v>1.5510392936358981</v>
      </c>
    </row>
    <row r="34" spans="2:30" ht="12.75" customHeight="1">
      <c r="B34" s="207" t="s">
        <v>274</v>
      </c>
      <c r="C34" s="372" t="s">
        <v>444</v>
      </c>
      <c r="D34" s="374" t="s">
        <v>526</v>
      </c>
      <c r="E34" s="383" t="s">
        <v>547</v>
      </c>
      <c r="F34" s="432"/>
      <c r="G34" s="1"/>
      <c r="H34" s="386">
        <v>2930.5</v>
      </c>
      <c r="I34" s="433">
        <v>7</v>
      </c>
      <c r="J34" s="209">
        <f t="shared" si="3"/>
        <v>2930.5</v>
      </c>
      <c r="K34" s="1"/>
      <c r="L34" s="210"/>
      <c r="M34" s="208"/>
      <c r="N34" s="208"/>
      <c r="O34" s="386">
        <v>244.42000000000002</v>
      </c>
      <c r="P34" s="208">
        <v>244.11064999999999</v>
      </c>
      <c r="Q34" s="208">
        <v>234.44</v>
      </c>
      <c r="R34" s="208"/>
      <c r="S34" s="208"/>
      <c r="T34" s="208">
        <v>269.17</v>
      </c>
      <c r="U34" s="434">
        <v>9.5299999999999994</v>
      </c>
      <c r="V34" s="434">
        <v>520</v>
      </c>
      <c r="W34" s="208">
        <v>86.25</v>
      </c>
      <c r="X34" s="208"/>
      <c r="Y34" s="434">
        <v>6.9</v>
      </c>
      <c r="Z34" s="1"/>
      <c r="AA34" s="211">
        <f t="shared" si="0"/>
        <v>4545.3206499999997</v>
      </c>
      <c r="AB34" s="1"/>
      <c r="AC34" s="370">
        <f t="shared" si="4"/>
        <v>1</v>
      </c>
      <c r="AD34" s="441">
        <f t="shared" si="2"/>
        <v>1.5510392936358981</v>
      </c>
    </row>
    <row r="35" spans="2:30" ht="12.75" customHeight="1">
      <c r="B35" s="207" t="s">
        <v>274</v>
      </c>
      <c r="C35" s="371" t="s">
        <v>444</v>
      </c>
      <c r="D35" s="374" t="s">
        <v>526</v>
      </c>
      <c r="E35" s="381" t="s">
        <v>547</v>
      </c>
      <c r="F35" s="432"/>
      <c r="G35" s="1"/>
      <c r="H35" s="386">
        <v>2930.5</v>
      </c>
      <c r="I35" s="433">
        <v>7</v>
      </c>
      <c r="J35" s="209">
        <f t="shared" si="3"/>
        <v>2930.5</v>
      </c>
      <c r="K35" s="1"/>
      <c r="L35" s="210"/>
      <c r="M35" s="208"/>
      <c r="N35" s="208"/>
      <c r="O35" s="386">
        <v>287.36015000000003</v>
      </c>
      <c r="P35" s="208">
        <v>244.11064999999999</v>
      </c>
      <c r="Q35" s="208">
        <v>234.44</v>
      </c>
      <c r="R35" s="208"/>
      <c r="S35" s="208"/>
      <c r="T35" s="208">
        <v>269.17</v>
      </c>
      <c r="U35" s="434">
        <v>9.5299999999999994</v>
      </c>
      <c r="V35" s="434">
        <v>520</v>
      </c>
      <c r="W35" s="208">
        <v>86.25</v>
      </c>
      <c r="X35" s="208"/>
      <c r="Y35" s="434">
        <v>6.9</v>
      </c>
      <c r="Z35" s="1"/>
      <c r="AA35" s="211">
        <f t="shared" si="0"/>
        <v>4588.2608</v>
      </c>
      <c r="AB35" s="1"/>
      <c r="AC35" s="370">
        <f t="shared" si="4"/>
        <v>1</v>
      </c>
      <c r="AD35" s="441">
        <f t="shared" si="2"/>
        <v>1.5656921344480463</v>
      </c>
    </row>
    <row r="36" spans="2:30" ht="12.75" customHeight="1">
      <c r="B36" s="207" t="s">
        <v>274</v>
      </c>
      <c r="C36" s="371" t="s">
        <v>463</v>
      </c>
      <c r="D36" s="374" t="s">
        <v>526</v>
      </c>
      <c r="E36" s="383" t="s">
        <v>551</v>
      </c>
      <c r="F36" s="432">
        <v>45400</v>
      </c>
      <c r="G36" s="1"/>
      <c r="H36" s="386">
        <v>3500</v>
      </c>
      <c r="I36" s="433">
        <v>8</v>
      </c>
      <c r="J36" s="209">
        <f t="shared" si="3"/>
        <v>3500</v>
      </c>
      <c r="K36" s="1"/>
      <c r="L36" s="210"/>
      <c r="M36" s="208"/>
      <c r="N36" s="208"/>
      <c r="O36" s="386">
        <v>388.85</v>
      </c>
      <c r="P36" s="208">
        <v>291.55</v>
      </c>
      <c r="Q36" s="208">
        <v>280</v>
      </c>
      <c r="R36" s="208"/>
      <c r="S36" s="208">
        <v>168.26</v>
      </c>
      <c r="T36" s="208">
        <v>200</v>
      </c>
      <c r="U36" s="434">
        <v>9.5299999999999994</v>
      </c>
      <c r="V36" s="434">
        <v>520</v>
      </c>
      <c r="W36" s="208">
        <v>86.25</v>
      </c>
      <c r="X36" s="208"/>
      <c r="Y36" s="434">
        <v>6.9</v>
      </c>
      <c r="Z36" s="1"/>
      <c r="AA36" s="211">
        <f t="shared" si="0"/>
        <v>5451.3399999999992</v>
      </c>
      <c r="AB36" s="1"/>
      <c r="AC36" s="370">
        <f t="shared" si="4"/>
        <v>1</v>
      </c>
      <c r="AD36" s="441">
        <f t="shared" si="2"/>
        <v>1.557525714285714</v>
      </c>
    </row>
    <row r="37" spans="2:30" ht="12.75" customHeight="1">
      <c r="B37" s="207" t="s">
        <v>274</v>
      </c>
      <c r="C37" s="374" t="s">
        <v>464</v>
      </c>
      <c r="D37" s="374" t="s">
        <v>526</v>
      </c>
      <c r="E37" s="381" t="s">
        <v>551</v>
      </c>
      <c r="F37" s="432">
        <v>45821</v>
      </c>
      <c r="G37" s="1"/>
      <c r="H37" s="386">
        <v>2930.5</v>
      </c>
      <c r="I37" s="433">
        <v>7</v>
      </c>
      <c r="J37" s="209">
        <f t="shared" si="3"/>
        <v>2930.5</v>
      </c>
      <c r="K37" s="1"/>
      <c r="L37" s="210"/>
      <c r="M37" s="208"/>
      <c r="N37" s="208"/>
      <c r="O37" s="386">
        <v>392.23855000000003</v>
      </c>
      <c r="P37" s="208">
        <v>244.11064999999999</v>
      </c>
      <c r="Q37" s="208">
        <v>234.44</v>
      </c>
      <c r="R37" s="208"/>
      <c r="S37" s="208">
        <v>168.26</v>
      </c>
      <c r="T37" s="208">
        <v>200</v>
      </c>
      <c r="U37" s="434">
        <v>9.5299999999999994</v>
      </c>
      <c r="V37" s="434">
        <v>520</v>
      </c>
      <c r="W37" s="208">
        <v>86.25</v>
      </c>
      <c r="X37" s="208"/>
      <c r="Y37" s="434">
        <v>6.9</v>
      </c>
      <c r="Z37" s="1"/>
      <c r="AA37" s="211">
        <f t="shared" ref="AA37:AA68" si="5">SUM(J37:Y37)</f>
        <v>4792.2291999999998</v>
      </c>
      <c r="AB37" s="1"/>
      <c r="AC37" s="370">
        <f t="shared" si="4"/>
        <v>1</v>
      </c>
      <c r="AD37" s="441">
        <f t="shared" ref="AD37:AD68" si="6">AA37/J37</f>
        <v>1.6352940453847467</v>
      </c>
    </row>
    <row r="38" spans="2:30" ht="12.75" customHeight="1">
      <c r="B38" s="207" t="s">
        <v>274</v>
      </c>
      <c r="C38" s="372" t="s">
        <v>465</v>
      </c>
      <c r="D38" s="374" t="s">
        <v>527</v>
      </c>
      <c r="E38" s="385" t="s">
        <v>547</v>
      </c>
      <c r="F38" s="432">
        <v>45810</v>
      </c>
      <c r="G38" s="1"/>
      <c r="H38" s="386">
        <v>2675.6</v>
      </c>
      <c r="I38" s="433">
        <v>5</v>
      </c>
      <c r="J38" s="209">
        <f t="shared" si="3"/>
        <v>2675.6</v>
      </c>
      <c r="K38" s="1"/>
      <c r="L38" s="210"/>
      <c r="M38" s="208"/>
      <c r="N38" s="208"/>
      <c r="O38" s="386">
        <v>392.23855000000003</v>
      </c>
      <c r="P38" s="208">
        <v>222.87747999999999</v>
      </c>
      <c r="Q38" s="208">
        <v>214.048</v>
      </c>
      <c r="R38" s="208"/>
      <c r="S38" s="208"/>
      <c r="T38" s="208">
        <v>0</v>
      </c>
      <c r="U38" s="434">
        <v>9.5299999999999994</v>
      </c>
      <c r="V38" s="434">
        <v>520</v>
      </c>
      <c r="W38" s="208">
        <v>86.25</v>
      </c>
      <c r="X38" s="208"/>
      <c r="Y38" s="434">
        <v>6.9</v>
      </c>
      <c r="Z38" s="1"/>
      <c r="AA38" s="211">
        <f t="shared" si="5"/>
        <v>4127.4440300000006</v>
      </c>
      <c r="AB38" s="1"/>
      <c r="AC38" s="370">
        <f t="shared" si="4"/>
        <v>1</v>
      </c>
      <c r="AD38" s="441">
        <f t="shared" si="6"/>
        <v>1.5426237217820304</v>
      </c>
    </row>
    <row r="39" spans="2:30" ht="12.75" customHeight="1">
      <c r="B39" s="207" t="s">
        <v>274</v>
      </c>
      <c r="C39" s="374" t="s">
        <v>466</v>
      </c>
      <c r="D39" s="374" t="s">
        <v>527</v>
      </c>
      <c r="E39" s="383" t="s">
        <v>547</v>
      </c>
      <c r="F39" s="432">
        <v>45852</v>
      </c>
      <c r="G39" s="1"/>
      <c r="H39" s="386">
        <v>2675.6</v>
      </c>
      <c r="I39" s="433">
        <v>5</v>
      </c>
      <c r="J39" s="209">
        <f t="shared" si="3"/>
        <v>2675.6</v>
      </c>
      <c r="K39" s="1"/>
      <c r="L39" s="210"/>
      <c r="M39" s="208"/>
      <c r="N39" s="208"/>
      <c r="O39" s="386">
        <v>254.80785</v>
      </c>
      <c r="P39" s="208">
        <v>222.87747999999999</v>
      </c>
      <c r="Q39" s="208">
        <v>214.048</v>
      </c>
      <c r="R39" s="208"/>
      <c r="S39" s="208"/>
      <c r="T39" s="208">
        <v>284.464</v>
      </c>
      <c r="U39" s="434">
        <v>9.5299999999999994</v>
      </c>
      <c r="V39" s="434">
        <v>520</v>
      </c>
      <c r="W39" s="208">
        <v>86.25</v>
      </c>
      <c r="X39" s="208"/>
      <c r="Y39" s="434">
        <v>6.9</v>
      </c>
      <c r="Z39" s="1"/>
      <c r="AA39" s="211">
        <f t="shared" si="5"/>
        <v>4274.4773299999997</v>
      </c>
      <c r="AB39" s="1"/>
      <c r="AC39" s="370">
        <f t="shared" si="4"/>
        <v>1</v>
      </c>
      <c r="AD39" s="441">
        <f t="shared" si="6"/>
        <v>1.5975771154133651</v>
      </c>
    </row>
    <row r="40" spans="2:30" ht="12.75" customHeight="1">
      <c r="B40" s="207" t="s">
        <v>274</v>
      </c>
      <c r="C40" s="373" t="s">
        <v>467</v>
      </c>
      <c r="D40" s="374" t="s">
        <v>526</v>
      </c>
      <c r="E40" s="383" t="s">
        <v>547</v>
      </c>
      <c r="F40" s="432">
        <v>45330</v>
      </c>
      <c r="G40" s="1"/>
      <c r="H40" s="386">
        <v>2930.5</v>
      </c>
      <c r="I40" s="433">
        <v>7</v>
      </c>
      <c r="J40" s="209">
        <f t="shared" si="3"/>
        <v>2930.5</v>
      </c>
      <c r="K40" s="1"/>
      <c r="L40" s="210"/>
      <c r="M40" s="208"/>
      <c r="N40" s="208"/>
      <c r="O40" s="386">
        <v>254.80785</v>
      </c>
      <c r="P40" s="208">
        <v>244.11064999999999</v>
      </c>
      <c r="Q40" s="208">
        <v>234.44</v>
      </c>
      <c r="R40" s="208"/>
      <c r="S40" s="208">
        <v>309.89999999999998</v>
      </c>
      <c r="T40" s="208">
        <v>269.17</v>
      </c>
      <c r="U40" s="434">
        <v>9.5299999999999994</v>
      </c>
      <c r="V40" s="434">
        <v>520</v>
      </c>
      <c r="W40" s="208">
        <v>86.25</v>
      </c>
      <c r="X40" s="208"/>
      <c r="Y40" s="434">
        <v>6.9</v>
      </c>
      <c r="Z40" s="1"/>
      <c r="AA40" s="211">
        <f t="shared" si="5"/>
        <v>4865.6084999999994</v>
      </c>
      <c r="AB40" s="1"/>
      <c r="AC40" s="370">
        <f t="shared" si="4"/>
        <v>1</v>
      </c>
      <c r="AD40" s="441">
        <f t="shared" si="6"/>
        <v>1.6603339020644938</v>
      </c>
    </row>
    <row r="41" spans="2:30" ht="12.75" customHeight="1">
      <c r="B41" s="207" t="s">
        <v>274</v>
      </c>
      <c r="C41" s="373" t="s">
        <v>444</v>
      </c>
      <c r="D41" s="374" t="s">
        <v>527</v>
      </c>
      <c r="E41" s="381" t="s">
        <v>547</v>
      </c>
      <c r="F41" s="432"/>
      <c r="G41" s="1"/>
      <c r="H41" s="386">
        <v>2675.6</v>
      </c>
      <c r="I41" s="433">
        <v>5</v>
      </c>
      <c r="J41" s="209">
        <f t="shared" si="3"/>
        <v>2675.6</v>
      </c>
      <c r="K41" s="1"/>
      <c r="L41" s="210"/>
      <c r="M41" s="208"/>
      <c r="N41" s="208"/>
      <c r="O41" s="386">
        <v>324.44755200000003</v>
      </c>
      <c r="P41" s="208">
        <v>222.87747999999999</v>
      </c>
      <c r="Q41" s="208">
        <v>214.048</v>
      </c>
      <c r="R41" s="208"/>
      <c r="S41" s="208"/>
      <c r="T41" s="208">
        <v>284.464</v>
      </c>
      <c r="U41" s="434">
        <v>9.5299999999999994</v>
      </c>
      <c r="V41" s="434">
        <v>520</v>
      </c>
      <c r="W41" s="208">
        <v>86.25</v>
      </c>
      <c r="X41" s="208"/>
      <c r="Y41" s="434">
        <v>6.9</v>
      </c>
      <c r="Z41" s="1"/>
      <c r="AA41" s="211">
        <f t="shared" si="5"/>
        <v>4344.1170320000001</v>
      </c>
      <c r="AB41" s="1"/>
      <c r="AC41" s="370">
        <f t="shared" si="4"/>
        <v>1</v>
      </c>
      <c r="AD41" s="441">
        <f t="shared" si="6"/>
        <v>1.6236048108835401</v>
      </c>
    </row>
    <row r="42" spans="2:30" ht="12.75" customHeight="1">
      <c r="B42" s="207" t="s">
        <v>274</v>
      </c>
      <c r="C42" s="372" t="s">
        <v>468</v>
      </c>
      <c r="D42" s="374" t="s">
        <v>527</v>
      </c>
      <c r="E42" s="381" t="s">
        <v>547</v>
      </c>
      <c r="F42" s="432">
        <v>45789</v>
      </c>
      <c r="G42" s="1"/>
      <c r="H42" s="386">
        <v>2675.6</v>
      </c>
      <c r="I42" s="433">
        <v>5</v>
      </c>
      <c r="J42" s="209">
        <f t="shared" si="3"/>
        <v>2675.6</v>
      </c>
      <c r="K42" s="1"/>
      <c r="L42" s="210"/>
      <c r="M42" s="208"/>
      <c r="N42" s="208"/>
      <c r="O42" s="386">
        <v>324.44755200000003</v>
      </c>
      <c r="P42" s="208">
        <v>222.87747999999999</v>
      </c>
      <c r="Q42" s="208">
        <v>214.048</v>
      </c>
      <c r="R42" s="208"/>
      <c r="S42" s="208"/>
      <c r="T42" s="208">
        <v>284.464</v>
      </c>
      <c r="U42" s="434">
        <v>9.5299999999999994</v>
      </c>
      <c r="V42" s="434">
        <v>520</v>
      </c>
      <c r="W42" s="208">
        <v>86.25</v>
      </c>
      <c r="X42" s="208"/>
      <c r="Y42" s="434">
        <v>6.9</v>
      </c>
      <c r="Z42" s="1"/>
      <c r="AA42" s="211">
        <f t="shared" si="5"/>
        <v>4344.1170320000001</v>
      </c>
      <c r="AB42" s="1"/>
      <c r="AC42" s="370">
        <f t="shared" si="4"/>
        <v>1</v>
      </c>
      <c r="AD42" s="441">
        <f t="shared" si="6"/>
        <v>1.6236048108835401</v>
      </c>
    </row>
    <row r="43" spans="2:30" ht="12.75" customHeight="1">
      <c r="B43" s="207" t="s">
        <v>274</v>
      </c>
      <c r="C43" s="372" t="s">
        <v>469</v>
      </c>
      <c r="D43" s="374" t="s">
        <v>527</v>
      </c>
      <c r="E43" s="383" t="s">
        <v>547</v>
      </c>
      <c r="F43" s="432">
        <v>45749</v>
      </c>
      <c r="G43" s="1"/>
      <c r="H43" s="386">
        <v>2675.6</v>
      </c>
      <c r="I43" s="433">
        <v>5</v>
      </c>
      <c r="J43" s="209">
        <f t="shared" si="3"/>
        <v>2675.6</v>
      </c>
      <c r="K43" s="1"/>
      <c r="L43" s="210"/>
      <c r="M43" s="208"/>
      <c r="N43" s="208"/>
      <c r="O43" s="386">
        <v>396.34925000000004</v>
      </c>
      <c r="P43" s="208">
        <v>222.87747999999999</v>
      </c>
      <c r="Q43" s="208">
        <v>214.048</v>
      </c>
      <c r="R43" s="208"/>
      <c r="S43" s="208">
        <v>168.26</v>
      </c>
      <c r="T43" s="208">
        <v>200</v>
      </c>
      <c r="U43" s="434">
        <v>9.5299999999999994</v>
      </c>
      <c r="V43" s="434">
        <v>520</v>
      </c>
      <c r="W43" s="208">
        <v>86.25</v>
      </c>
      <c r="X43" s="208"/>
      <c r="Y43" s="434">
        <v>6.9</v>
      </c>
      <c r="Z43" s="1"/>
      <c r="AA43" s="211">
        <f t="shared" si="5"/>
        <v>4499.8147300000001</v>
      </c>
      <c r="AB43" s="1"/>
      <c r="AC43" s="370">
        <f t="shared" si="4"/>
        <v>1</v>
      </c>
      <c r="AD43" s="441">
        <f t="shared" si="6"/>
        <v>1.6817965054567201</v>
      </c>
    </row>
    <row r="44" spans="2:30" ht="12.75" customHeight="1">
      <c r="B44" s="207" t="s">
        <v>274</v>
      </c>
      <c r="C44" s="372" t="s">
        <v>470</v>
      </c>
      <c r="D44" s="374" t="s">
        <v>527</v>
      </c>
      <c r="E44" s="383" t="s">
        <v>551</v>
      </c>
      <c r="F44" s="432">
        <v>45749</v>
      </c>
      <c r="G44" s="1"/>
      <c r="H44" s="386">
        <v>2675.6</v>
      </c>
      <c r="I44" s="433">
        <v>5</v>
      </c>
      <c r="J44" s="209">
        <f t="shared" si="3"/>
        <v>2675.6</v>
      </c>
      <c r="K44" s="1"/>
      <c r="L44" s="210"/>
      <c r="M44" s="208"/>
      <c r="N44" s="208"/>
      <c r="O44" s="386">
        <v>396.34925000000004</v>
      </c>
      <c r="P44" s="208">
        <v>222.87747999999999</v>
      </c>
      <c r="Q44" s="208">
        <v>214.048</v>
      </c>
      <c r="R44" s="208"/>
      <c r="S44" s="208">
        <v>168.26</v>
      </c>
      <c r="T44" s="208">
        <v>284.464</v>
      </c>
      <c r="U44" s="434">
        <v>9.5299999999999994</v>
      </c>
      <c r="V44" s="434">
        <v>520</v>
      </c>
      <c r="W44" s="208">
        <v>86.25</v>
      </c>
      <c r="X44" s="208"/>
      <c r="Y44" s="434">
        <v>6.9</v>
      </c>
      <c r="Z44" s="1"/>
      <c r="AA44" s="211">
        <f t="shared" si="5"/>
        <v>4584.27873</v>
      </c>
      <c r="AB44" s="1"/>
      <c r="AC44" s="370">
        <f t="shared" si="4"/>
        <v>1</v>
      </c>
      <c r="AD44" s="441">
        <f t="shared" si="6"/>
        <v>1.7133647518313651</v>
      </c>
    </row>
    <row r="45" spans="2:30" ht="12.75" customHeight="1">
      <c r="B45" s="207" t="s">
        <v>274</v>
      </c>
      <c r="C45" s="372" t="s">
        <v>471</v>
      </c>
      <c r="D45" s="374" t="s">
        <v>527</v>
      </c>
      <c r="E45" s="383" t="s">
        <v>547</v>
      </c>
      <c r="F45" s="432">
        <v>45008</v>
      </c>
      <c r="G45" s="1"/>
      <c r="H45" s="386">
        <v>2675.6</v>
      </c>
      <c r="I45" s="433">
        <v>5</v>
      </c>
      <c r="J45" s="209">
        <f t="shared" si="3"/>
        <v>2675.6</v>
      </c>
      <c r="K45" s="1"/>
      <c r="L45" s="210"/>
      <c r="M45" s="208"/>
      <c r="N45" s="208"/>
      <c r="O45" s="386">
        <v>0</v>
      </c>
      <c r="P45" s="208">
        <v>222.87747999999999</v>
      </c>
      <c r="Q45" s="208">
        <v>214.048</v>
      </c>
      <c r="R45" s="208"/>
      <c r="S45" s="208">
        <v>168.26</v>
      </c>
      <c r="T45" s="208">
        <v>200</v>
      </c>
      <c r="U45" s="434">
        <v>9.5299999999999994</v>
      </c>
      <c r="V45" s="434">
        <v>520</v>
      </c>
      <c r="W45" s="208">
        <v>86.25</v>
      </c>
      <c r="X45" s="208"/>
      <c r="Y45" s="434">
        <v>6.9</v>
      </c>
      <c r="Z45" s="1"/>
      <c r="AA45" s="211">
        <f t="shared" si="5"/>
        <v>4103.4654800000008</v>
      </c>
      <c r="AB45" s="1"/>
      <c r="AC45" s="370">
        <f t="shared" si="4"/>
        <v>1</v>
      </c>
      <c r="AD45" s="441">
        <f t="shared" si="6"/>
        <v>1.5336617880101662</v>
      </c>
    </row>
    <row r="46" spans="2:30" ht="12.75" customHeight="1">
      <c r="B46" s="207" t="s">
        <v>274</v>
      </c>
      <c r="C46" s="372" t="s">
        <v>472</v>
      </c>
      <c r="D46" s="374" t="s">
        <v>528</v>
      </c>
      <c r="E46" s="383" t="s">
        <v>547</v>
      </c>
      <c r="F46" s="432">
        <v>44698</v>
      </c>
      <c r="G46" s="1"/>
      <c r="H46" s="386">
        <v>2293.5</v>
      </c>
      <c r="I46" s="433">
        <v>3</v>
      </c>
      <c r="J46" s="209">
        <f t="shared" si="3"/>
        <v>2293.5</v>
      </c>
      <c r="K46" s="1"/>
      <c r="L46" s="210"/>
      <c r="M46" s="208"/>
      <c r="N46" s="208"/>
      <c r="O46" s="386">
        <v>444.40000000000003</v>
      </c>
      <c r="P46" s="208">
        <v>191.04855000000001</v>
      </c>
      <c r="Q46" s="208">
        <v>183.48</v>
      </c>
      <c r="R46" s="208"/>
      <c r="S46" s="208"/>
      <c r="T46" s="208">
        <v>0</v>
      </c>
      <c r="U46" s="434">
        <v>9.5299999999999994</v>
      </c>
      <c r="V46" s="434">
        <v>520</v>
      </c>
      <c r="W46" s="208">
        <v>86.25</v>
      </c>
      <c r="X46" s="208"/>
      <c r="Y46" s="434">
        <v>6.9</v>
      </c>
      <c r="Z46" s="1"/>
      <c r="AA46" s="211">
        <f t="shared" si="5"/>
        <v>3735.1085500000004</v>
      </c>
      <c r="AB46" s="1"/>
      <c r="AC46" s="370">
        <f t="shared" si="4"/>
        <v>1</v>
      </c>
      <c r="AD46" s="441">
        <f t="shared" si="6"/>
        <v>1.6285626989317639</v>
      </c>
    </row>
    <row r="47" spans="2:30" ht="12.75" customHeight="1">
      <c r="B47" s="207" t="s">
        <v>274</v>
      </c>
      <c r="C47" s="372" t="s">
        <v>473</v>
      </c>
      <c r="D47" s="377" t="s">
        <v>513</v>
      </c>
      <c r="E47" s="381" t="s">
        <v>551</v>
      </c>
      <c r="F47" s="432">
        <v>45455</v>
      </c>
      <c r="G47" s="1"/>
      <c r="H47" s="386">
        <v>4077.5</v>
      </c>
      <c r="I47" s="433">
        <v>8</v>
      </c>
      <c r="J47" s="209">
        <f t="shared" si="3"/>
        <v>4077.5</v>
      </c>
      <c r="K47" s="1"/>
      <c r="L47" s="210"/>
      <c r="M47" s="208"/>
      <c r="N47" s="208"/>
      <c r="O47" s="386">
        <v>0</v>
      </c>
      <c r="P47" s="208">
        <v>339.65575000000001</v>
      </c>
      <c r="Q47" s="208">
        <v>326.2</v>
      </c>
      <c r="R47" s="208"/>
      <c r="S47" s="208">
        <v>168.26</v>
      </c>
      <c r="T47" s="208">
        <v>200</v>
      </c>
      <c r="U47" s="434">
        <v>9.5299999999999994</v>
      </c>
      <c r="V47" s="434">
        <v>520</v>
      </c>
      <c r="W47" s="208">
        <v>86.25</v>
      </c>
      <c r="X47" s="208"/>
      <c r="Y47" s="434">
        <v>6.9</v>
      </c>
      <c r="Z47" s="1"/>
      <c r="AA47" s="211">
        <f t="shared" si="5"/>
        <v>5734.2957499999993</v>
      </c>
      <c r="AB47" s="1"/>
      <c r="AC47" s="370">
        <f t="shared" si="4"/>
        <v>1</v>
      </c>
      <c r="AD47" s="441">
        <f t="shared" si="6"/>
        <v>1.406326364193746</v>
      </c>
    </row>
    <row r="48" spans="2:30" ht="12.75" customHeight="1">
      <c r="B48" s="207" t="s">
        <v>274</v>
      </c>
      <c r="C48" s="373" t="s">
        <v>474</v>
      </c>
      <c r="D48" s="373" t="s">
        <v>514</v>
      </c>
      <c r="E48" s="381" t="s">
        <v>550</v>
      </c>
      <c r="F48" s="432">
        <v>45931</v>
      </c>
      <c r="G48" s="1"/>
      <c r="H48" s="386">
        <v>1916.5</v>
      </c>
      <c r="I48" s="433">
        <v>4</v>
      </c>
      <c r="J48" s="209">
        <f t="shared" si="3"/>
        <v>1916.5</v>
      </c>
      <c r="K48" s="1"/>
      <c r="L48" s="210"/>
      <c r="M48" s="208"/>
      <c r="N48" s="208"/>
      <c r="O48" s="386"/>
      <c r="P48" s="208">
        <v>159.64445000000001</v>
      </c>
      <c r="Q48" s="208">
        <v>153.32</v>
      </c>
      <c r="R48" s="208"/>
      <c r="S48" s="208"/>
      <c r="T48" s="208">
        <v>330.01</v>
      </c>
      <c r="U48" s="434">
        <v>9.5299999999999994</v>
      </c>
      <c r="V48" s="434">
        <v>520</v>
      </c>
      <c r="W48" s="208">
        <v>86.25</v>
      </c>
      <c r="X48" s="208"/>
      <c r="Y48" s="434">
        <v>6.9</v>
      </c>
      <c r="Z48" s="1"/>
      <c r="AA48" s="211">
        <f t="shared" si="5"/>
        <v>3182.15445</v>
      </c>
      <c r="AB48" s="1"/>
      <c r="AC48" s="370">
        <f t="shared" si="4"/>
        <v>1</v>
      </c>
      <c r="AD48" s="441">
        <f t="shared" si="6"/>
        <v>1.6603988781633185</v>
      </c>
    </row>
    <row r="49" spans="2:30" ht="12.75" customHeight="1">
      <c r="B49" s="207" t="s">
        <v>274</v>
      </c>
      <c r="C49" s="371" t="s">
        <v>475</v>
      </c>
      <c r="D49" s="373" t="s">
        <v>514</v>
      </c>
      <c r="E49" s="383" t="s">
        <v>550</v>
      </c>
      <c r="F49" s="432">
        <v>45910</v>
      </c>
      <c r="G49" s="1"/>
      <c r="H49" s="386">
        <v>1916.5</v>
      </c>
      <c r="I49" s="433">
        <v>4</v>
      </c>
      <c r="J49" s="209">
        <f t="shared" si="3"/>
        <v>1916.5</v>
      </c>
      <c r="K49" s="1"/>
      <c r="L49" s="210"/>
      <c r="M49" s="208"/>
      <c r="N49" s="208"/>
      <c r="O49" s="386"/>
      <c r="P49" s="208">
        <v>159.64445000000001</v>
      </c>
      <c r="Q49" s="208">
        <v>153.32</v>
      </c>
      <c r="R49" s="208"/>
      <c r="S49" s="208"/>
      <c r="T49" s="208">
        <v>330.01</v>
      </c>
      <c r="U49" s="434">
        <v>9.5299999999999994</v>
      </c>
      <c r="V49" s="434">
        <v>520</v>
      </c>
      <c r="W49" s="208">
        <v>86.25</v>
      </c>
      <c r="X49" s="208"/>
      <c r="Y49" s="434">
        <v>6.9</v>
      </c>
      <c r="Z49" s="1"/>
      <c r="AA49" s="211">
        <f t="shared" si="5"/>
        <v>3182.15445</v>
      </c>
      <c r="AB49" s="1"/>
      <c r="AC49" s="370">
        <f t="shared" si="4"/>
        <v>1</v>
      </c>
      <c r="AD49" s="441">
        <f t="shared" si="6"/>
        <v>1.6603988781633185</v>
      </c>
    </row>
    <row r="50" spans="2:30" ht="12.75" customHeight="1">
      <c r="B50" s="207" t="s">
        <v>274</v>
      </c>
      <c r="C50" s="371" t="s">
        <v>476</v>
      </c>
      <c r="D50" s="373" t="s">
        <v>514</v>
      </c>
      <c r="E50" s="381" t="s">
        <v>550</v>
      </c>
      <c r="F50" s="432">
        <v>45910</v>
      </c>
      <c r="G50" s="1"/>
      <c r="H50" s="386">
        <v>1916.5</v>
      </c>
      <c r="I50" s="433">
        <v>4</v>
      </c>
      <c r="J50" s="209">
        <f t="shared" si="3"/>
        <v>1916.5</v>
      </c>
      <c r="K50" s="1"/>
      <c r="L50" s="210"/>
      <c r="M50" s="208"/>
      <c r="N50" s="208"/>
      <c r="O50" s="386"/>
      <c r="P50" s="208">
        <v>159.64445000000001</v>
      </c>
      <c r="Q50" s="208">
        <v>153.32</v>
      </c>
      <c r="R50" s="208"/>
      <c r="S50" s="208"/>
      <c r="T50" s="208">
        <v>330.01</v>
      </c>
      <c r="U50" s="434">
        <v>9.5299999999999994</v>
      </c>
      <c r="V50" s="434">
        <v>520</v>
      </c>
      <c r="W50" s="208">
        <v>86.25</v>
      </c>
      <c r="X50" s="208"/>
      <c r="Y50" s="434">
        <v>6.9</v>
      </c>
      <c r="Z50" s="1"/>
      <c r="AA50" s="211">
        <f t="shared" si="5"/>
        <v>3182.15445</v>
      </c>
      <c r="AB50" s="1"/>
      <c r="AC50" s="370">
        <f t="shared" si="4"/>
        <v>1</v>
      </c>
      <c r="AD50" s="441">
        <f t="shared" si="6"/>
        <v>1.6603988781633185</v>
      </c>
    </row>
    <row r="51" spans="2:30" ht="12.75" customHeight="1">
      <c r="B51" s="207" t="s">
        <v>274</v>
      </c>
      <c r="C51" s="373" t="s">
        <v>477</v>
      </c>
      <c r="D51" s="372" t="s">
        <v>514</v>
      </c>
      <c r="E51" s="381" t="s">
        <v>550</v>
      </c>
      <c r="F51" s="432">
        <v>45824</v>
      </c>
      <c r="G51" s="1"/>
      <c r="H51" s="386">
        <v>1916.5</v>
      </c>
      <c r="I51" s="433">
        <v>4</v>
      </c>
      <c r="J51" s="209">
        <f t="shared" si="3"/>
        <v>1916.5</v>
      </c>
      <c r="K51" s="1"/>
      <c r="L51" s="210"/>
      <c r="M51" s="208"/>
      <c r="N51" s="208"/>
      <c r="O51" s="386"/>
      <c r="P51" s="208">
        <v>159.64445000000001</v>
      </c>
      <c r="Q51" s="208">
        <v>153.32</v>
      </c>
      <c r="R51" s="208"/>
      <c r="S51" s="208"/>
      <c r="T51" s="208">
        <v>330.01</v>
      </c>
      <c r="U51" s="434">
        <v>9.5299999999999994</v>
      </c>
      <c r="V51" s="434">
        <v>520</v>
      </c>
      <c r="W51" s="208">
        <v>86.25</v>
      </c>
      <c r="X51" s="208"/>
      <c r="Y51" s="434">
        <v>6.9</v>
      </c>
      <c r="Z51" s="1"/>
      <c r="AA51" s="211">
        <f t="shared" si="5"/>
        <v>3182.15445</v>
      </c>
      <c r="AB51" s="1"/>
      <c r="AC51" s="370">
        <f t="shared" si="4"/>
        <v>1</v>
      </c>
      <c r="AD51" s="441">
        <f t="shared" si="6"/>
        <v>1.6603988781633185</v>
      </c>
    </row>
    <row r="52" spans="2:30" ht="12.75" customHeight="1">
      <c r="B52" s="207" t="s">
        <v>274</v>
      </c>
      <c r="C52" s="371" t="s">
        <v>478</v>
      </c>
      <c r="D52" s="372" t="s">
        <v>514</v>
      </c>
      <c r="E52" s="383" t="s">
        <v>550</v>
      </c>
      <c r="F52" s="432">
        <v>45940</v>
      </c>
      <c r="G52" s="1"/>
      <c r="H52" s="386">
        <v>1916.5</v>
      </c>
      <c r="I52" s="433">
        <v>4</v>
      </c>
      <c r="J52" s="209">
        <f t="shared" si="3"/>
        <v>1916.5</v>
      </c>
      <c r="K52" s="1"/>
      <c r="L52" s="210"/>
      <c r="M52" s="208"/>
      <c r="N52" s="208"/>
      <c r="O52" s="386"/>
      <c r="P52" s="208">
        <v>159.64445000000001</v>
      </c>
      <c r="Q52" s="208">
        <v>153.32</v>
      </c>
      <c r="R52" s="208"/>
      <c r="S52" s="208"/>
      <c r="T52" s="208">
        <v>330.01</v>
      </c>
      <c r="U52" s="434">
        <v>9.5299999999999994</v>
      </c>
      <c r="V52" s="434">
        <v>520</v>
      </c>
      <c r="W52" s="208">
        <v>86.25</v>
      </c>
      <c r="X52" s="208"/>
      <c r="Y52" s="434">
        <v>6.9</v>
      </c>
      <c r="Z52" s="1"/>
      <c r="AA52" s="211">
        <f t="shared" si="5"/>
        <v>3182.15445</v>
      </c>
      <c r="AB52" s="1"/>
      <c r="AC52" s="370">
        <f t="shared" si="4"/>
        <v>1</v>
      </c>
      <c r="AD52" s="441">
        <f t="shared" si="6"/>
        <v>1.6603988781633185</v>
      </c>
    </row>
    <row r="53" spans="2:30" ht="12.75" customHeight="1">
      <c r="B53" s="207" t="s">
        <v>274</v>
      </c>
      <c r="C53" s="371" t="s">
        <v>479</v>
      </c>
      <c r="D53" s="371" t="s">
        <v>514</v>
      </c>
      <c r="E53" s="381" t="s">
        <v>550</v>
      </c>
      <c r="F53" s="432">
        <v>45940</v>
      </c>
      <c r="G53" s="1"/>
      <c r="H53" s="386">
        <v>1916.5</v>
      </c>
      <c r="I53" s="433">
        <v>4</v>
      </c>
      <c r="J53" s="209">
        <f t="shared" si="3"/>
        <v>1916.5</v>
      </c>
      <c r="K53" s="1"/>
      <c r="L53" s="210"/>
      <c r="M53" s="208"/>
      <c r="N53" s="208"/>
      <c r="O53" s="386"/>
      <c r="P53" s="208">
        <v>159.64445000000001</v>
      </c>
      <c r="Q53" s="208">
        <v>153.32</v>
      </c>
      <c r="R53" s="208"/>
      <c r="S53" s="208"/>
      <c r="T53" s="208">
        <v>330.01</v>
      </c>
      <c r="U53" s="434">
        <v>9.5299999999999994</v>
      </c>
      <c r="V53" s="434">
        <v>520</v>
      </c>
      <c r="W53" s="208">
        <v>86.25</v>
      </c>
      <c r="X53" s="208"/>
      <c r="Y53" s="434">
        <v>6.9</v>
      </c>
      <c r="Z53" s="1"/>
      <c r="AA53" s="211">
        <f t="shared" si="5"/>
        <v>3182.15445</v>
      </c>
      <c r="AB53" s="1"/>
      <c r="AC53" s="370">
        <f t="shared" si="4"/>
        <v>1</v>
      </c>
      <c r="AD53" s="441">
        <f t="shared" si="6"/>
        <v>1.6603988781633185</v>
      </c>
    </row>
    <row r="54" spans="2:30" ht="12.75" customHeight="1">
      <c r="B54" s="207" t="s">
        <v>274</v>
      </c>
      <c r="C54" s="371" t="s">
        <v>480</v>
      </c>
      <c r="D54" s="373" t="s">
        <v>514</v>
      </c>
      <c r="E54" s="381" t="s">
        <v>550</v>
      </c>
      <c r="F54" s="432">
        <v>45931</v>
      </c>
      <c r="G54" s="1"/>
      <c r="H54" s="386">
        <v>1916.5</v>
      </c>
      <c r="I54" s="433">
        <v>4</v>
      </c>
      <c r="J54" s="209">
        <f t="shared" si="3"/>
        <v>1916.5</v>
      </c>
      <c r="K54" s="1"/>
      <c r="L54" s="210"/>
      <c r="M54" s="208"/>
      <c r="N54" s="208"/>
      <c r="O54" s="386"/>
      <c r="P54" s="208">
        <v>159.64445000000001</v>
      </c>
      <c r="Q54" s="208">
        <v>153.32</v>
      </c>
      <c r="R54" s="208"/>
      <c r="S54" s="208"/>
      <c r="T54" s="208">
        <v>330.01</v>
      </c>
      <c r="U54" s="434">
        <v>9.5299999999999994</v>
      </c>
      <c r="V54" s="434">
        <v>520</v>
      </c>
      <c r="W54" s="208">
        <v>86.25</v>
      </c>
      <c r="X54" s="208"/>
      <c r="Y54" s="434">
        <v>6.9</v>
      </c>
      <c r="Z54" s="1"/>
      <c r="AA54" s="211">
        <f t="shared" si="5"/>
        <v>3182.15445</v>
      </c>
      <c r="AB54" s="1"/>
      <c r="AC54" s="370">
        <f t="shared" si="4"/>
        <v>1</v>
      </c>
      <c r="AD54" s="441">
        <f t="shared" si="6"/>
        <v>1.6603988781633185</v>
      </c>
    </row>
    <row r="55" spans="2:30" ht="12.75" customHeight="1">
      <c r="B55" s="207" t="s">
        <v>274</v>
      </c>
      <c r="C55" s="373" t="s">
        <v>481</v>
      </c>
      <c r="D55" s="371" t="s">
        <v>514</v>
      </c>
      <c r="E55" s="381" t="s">
        <v>550</v>
      </c>
      <c r="F55" s="432">
        <v>45362</v>
      </c>
      <c r="G55" s="1"/>
      <c r="H55" s="386">
        <v>1916.5</v>
      </c>
      <c r="I55" s="433">
        <v>4</v>
      </c>
      <c r="J55" s="209">
        <f t="shared" si="3"/>
        <v>1916.5</v>
      </c>
      <c r="K55" s="1"/>
      <c r="L55" s="210"/>
      <c r="M55" s="208"/>
      <c r="N55" s="208"/>
      <c r="O55" s="386"/>
      <c r="P55" s="208">
        <v>159.64445000000001</v>
      </c>
      <c r="Q55" s="208">
        <v>153.32</v>
      </c>
      <c r="R55" s="208"/>
      <c r="S55" s="208">
        <v>143.33000000000001</v>
      </c>
      <c r="T55" s="208">
        <v>350</v>
      </c>
      <c r="U55" s="434">
        <v>9.5299999999999994</v>
      </c>
      <c r="V55" s="434">
        <v>520</v>
      </c>
      <c r="W55" s="208">
        <v>86.25</v>
      </c>
      <c r="X55" s="208"/>
      <c r="Y55" s="434">
        <v>6.9</v>
      </c>
      <c r="Z55" s="1"/>
      <c r="AA55" s="211">
        <f t="shared" si="5"/>
        <v>3345.4744500000002</v>
      </c>
      <c r="AB55" s="1"/>
      <c r="AC55" s="370">
        <f t="shared" si="4"/>
        <v>1</v>
      </c>
      <c r="AD55" s="441">
        <f t="shared" si="6"/>
        <v>1.7456167231933213</v>
      </c>
    </row>
    <row r="56" spans="2:30" ht="12.75" customHeight="1">
      <c r="B56" s="207" t="s">
        <v>274</v>
      </c>
      <c r="C56" s="373" t="s">
        <v>482</v>
      </c>
      <c r="D56" s="373" t="s">
        <v>515</v>
      </c>
      <c r="E56" s="381" t="s">
        <v>552</v>
      </c>
      <c r="F56" s="432">
        <v>45108</v>
      </c>
      <c r="G56" s="1"/>
      <c r="H56" s="386">
        <v>2294</v>
      </c>
      <c r="I56" s="433">
        <v>4</v>
      </c>
      <c r="J56" s="209">
        <f t="shared" si="3"/>
        <v>2294</v>
      </c>
      <c r="K56" s="1"/>
      <c r="L56" s="210"/>
      <c r="M56" s="208"/>
      <c r="N56" s="208"/>
      <c r="O56" s="386"/>
      <c r="P56" s="208">
        <v>191.09020000000001</v>
      </c>
      <c r="Q56" s="208">
        <v>183.52</v>
      </c>
      <c r="R56" s="208"/>
      <c r="S56" s="208">
        <v>187.95</v>
      </c>
      <c r="T56" s="208">
        <v>307.36</v>
      </c>
      <c r="U56" s="434">
        <v>9.5299999999999994</v>
      </c>
      <c r="V56" s="434">
        <v>520</v>
      </c>
      <c r="W56" s="208">
        <v>86.25</v>
      </c>
      <c r="X56" s="208"/>
      <c r="Y56" s="434">
        <v>6.9</v>
      </c>
      <c r="Z56" s="1"/>
      <c r="AA56" s="211">
        <f t="shared" si="5"/>
        <v>3786.6002000000003</v>
      </c>
      <c r="AB56" s="1"/>
      <c r="AC56" s="370">
        <f t="shared" si="4"/>
        <v>1</v>
      </c>
      <c r="AD56" s="441">
        <f t="shared" si="6"/>
        <v>1.6506539668700961</v>
      </c>
    </row>
    <row r="57" spans="2:30" ht="12.75" customHeight="1">
      <c r="B57" s="207" t="s">
        <v>274</v>
      </c>
      <c r="C57" s="374" t="s">
        <v>483</v>
      </c>
      <c r="D57" s="372" t="s">
        <v>515</v>
      </c>
      <c r="E57" s="382" t="s">
        <v>552</v>
      </c>
      <c r="F57" s="432">
        <v>44900</v>
      </c>
      <c r="G57" s="1"/>
      <c r="H57" s="386">
        <v>2104</v>
      </c>
      <c r="I57" s="433">
        <v>3</v>
      </c>
      <c r="J57" s="209">
        <f t="shared" si="3"/>
        <v>2104</v>
      </c>
      <c r="K57" s="1"/>
      <c r="L57" s="210"/>
      <c r="M57" s="208"/>
      <c r="N57" s="208"/>
      <c r="O57" s="386"/>
      <c r="P57" s="208">
        <v>175.26320000000001</v>
      </c>
      <c r="Q57" s="208">
        <v>168.32</v>
      </c>
      <c r="R57" s="208"/>
      <c r="S57" s="208">
        <v>168.26</v>
      </c>
      <c r="T57" s="208">
        <v>318.76</v>
      </c>
      <c r="U57" s="434">
        <v>9.5299999999999994</v>
      </c>
      <c r="V57" s="434">
        <v>520</v>
      </c>
      <c r="W57" s="208">
        <v>86.25</v>
      </c>
      <c r="X57" s="208"/>
      <c r="Y57" s="434">
        <v>6.9</v>
      </c>
      <c r="Z57" s="1"/>
      <c r="AA57" s="211">
        <f t="shared" si="5"/>
        <v>3557.2832000000008</v>
      </c>
      <c r="AB57" s="1"/>
      <c r="AC57" s="370">
        <f t="shared" si="4"/>
        <v>1</v>
      </c>
      <c r="AD57" s="441">
        <f t="shared" si="6"/>
        <v>1.690723954372624</v>
      </c>
    </row>
    <row r="58" spans="2:30" ht="12.75" customHeight="1">
      <c r="B58" s="207" t="s">
        <v>274</v>
      </c>
      <c r="C58" s="371" t="s">
        <v>484</v>
      </c>
      <c r="D58" s="373" t="s">
        <v>529</v>
      </c>
      <c r="E58" s="383" t="s">
        <v>550</v>
      </c>
      <c r="F58" s="432">
        <v>45749</v>
      </c>
      <c r="G58" s="1"/>
      <c r="H58" s="386">
        <v>2200</v>
      </c>
      <c r="I58" s="433">
        <v>6</v>
      </c>
      <c r="J58" s="209">
        <f t="shared" si="3"/>
        <v>2200</v>
      </c>
      <c r="K58" s="1"/>
      <c r="L58" s="210"/>
      <c r="M58" s="208"/>
      <c r="N58" s="208"/>
      <c r="O58" s="386"/>
      <c r="P58" s="208">
        <v>183.26</v>
      </c>
      <c r="Q58" s="208">
        <v>176</v>
      </c>
      <c r="R58" s="208"/>
      <c r="S58" s="208">
        <v>168.26</v>
      </c>
      <c r="T58" s="208">
        <v>313</v>
      </c>
      <c r="U58" s="434">
        <v>9.5299999999999994</v>
      </c>
      <c r="V58" s="434">
        <v>520</v>
      </c>
      <c r="W58" s="208">
        <v>86.25</v>
      </c>
      <c r="X58" s="208"/>
      <c r="Y58" s="434">
        <v>6.9</v>
      </c>
      <c r="Z58" s="1"/>
      <c r="AA58" s="211">
        <f t="shared" si="5"/>
        <v>3663.2000000000007</v>
      </c>
      <c r="AB58" s="1"/>
      <c r="AC58" s="370">
        <f t="shared" si="4"/>
        <v>1</v>
      </c>
      <c r="AD58" s="441">
        <f t="shared" si="6"/>
        <v>1.6650909090909094</v>
      </c>
    </row>
    <row r="59" spans="2:30" ht="12.75" customHeight="1">
      <c r="B59" s="207" t="s">
        <v>274</v>
      </c>
      <c r="C59" s="371" t="s">
        <v>485</v>
      </c>
      <c r="D59" s="373" t="s">
        <v>529</v>
      </c>
      <c r="E59" s="382" t="s">
        <v>550</v>
      </c>
      <c r="F59" s="432">
        <v>45677</v>
      </c>
      <c r="G59" s="1"/>
      <c r="H59" s="386">
        <v>2930.5</v>
      </c>
      <c r="I59" s="433">
        <v>7</v>
      </c>
      <c r="J59" s="209">
        <f t="shared" si="3"/>
        <v>2930.5</v>
      </c>
      <c r="K59" s="1"/>
      <c r="L59" s="210"/>
      <c r="M59" s="208"/>
      <c r="N59" s="208"/>
      <c r="O59" s="386"/>
      <c r="P59" s="208">
        <v>244.11064999999999</v>
      </c>
      <c r="Q59" s="208">
        <v>234.44</v>
      </c>
      <c r="R59" s="208"/>
      <c r="S59" s="208">
        <v>187.95</v>
      </c>
      <c r="T59" s="208">
        <v>350</v>
      </c>
      <c r="U59" s="434">
        <v>9.5299999999999994</v>
      </c>
      <c r="V59" s="434">
        <v>520</v>
      </c>
      <c r="W59" s="208">
        <v>86.25</v>
      </c>
      <c r="X59" s="208"/>
      <c r="Y59" s="434">
        <v>6.9</v>
      </c>
      <c r="Z59" s="1"/>
      <c r="AA59" s="211">
        <f t="shared" si="5"/>
        <v>4569.6806500000002</v>
      </c>
      <c r="AB59" s="1"/>
      <c r="AC59" s="370">
        <f t="shared" si="4"/>
        <v>1</v>
      </c>
      <c r="AD59" s="441">
        <f t="shared" si="6"/>
        <v>1.5593518682818632</v>
      </c>
    </row>
    <row r="60" spans="2:30" ht="12.75" customHeight="1">
      <c r="B60" s="207" t="s">
        <v>274</v>
      </c>
      <c r="C60" s="371" t="s">
        <v>486</v>
      </c>
      <c r="D60" s="373" t="s">
        <v>529</v>
      </c>
      <c r="E60" s="382" t="s">
        <v>550</v>
      </c>
      <c r="F60" s="432">
        <v>45384</v>
      </c>
      <c r="G60" s="1"/>
      <c r="H60" s="386">
        <v>2930.5</v>
      </c>
      <c r="I60" s="433">
        <v>7</v>
      </c>
      <c r="J60" s="209">
        <f t="shared" si="3"/>
        <v>2930.5</v>
      </c>
      <c r="K60" s="1"/>
      <c r="L60" s="210"/>
      <c r="M60" s="208"/>
      <c r="N60" s="208"/>
      <c r="O60" s="386"/>
      <c r="P60" s="208">
        <v>244.11064999999999</v>
      </c>
      <c r="Q60" s="208">
        <v>234.44</v>
      </c>
      <c r="R60" s="208"/>
      <c r="S60" s="208">
        <v>168.26</v>
      </c>
      <c r="T60" s="208">
        <v>269.17</v>
      </c>
      <c r="U60" s="434">
        <v>9.5299999999999994</v>
      </c>
      <c r="V60" s="434">
        <v>520</v>
      </c>
      <c r="W60" s="208">
        <v>86.25</v>
      </c>
      <c r="X60" s="208"/>
      <c r="Y60" s="434">
        <v>6.9</v>
      </c>
      <c r="Z60" s="1"/>
      <c r="AA60" s="211">
        <f t="shared" si="5"/>
        <v>4469.1606499999998</v>
      </c>
      <c r="AB60" s="1"/>
      <c r="AC60" s="370">
        <f t="shared" si="4"/>
        <v>1</v>
      </c>
      <c r="AD60" s="441">
        <f t="shared" si="6"/>
        <v>1.5250505545128816</v>
      </c>
    </row>
    <row r="61" spans="2:30" ht="12.75" customHeight="1">
      <c r="B61" s="207" t="s">
        <v>274</v>
      </c>
      <c r="C61" s="371" t="s">
        <v>487</v>
      </c>
      <c r="D61" s="373" t="s">
        <v>529</v>
      </c>
      <c r="E61" s="382" t="s">
        <v>550</v>
      </c>
      <c r="F61" s="432">
        <v>45910</v>
      </c>
      <c r="G61" s="1"/>
      <c r="H61" s="386">
        <v>2930.5</v>
      </c>
      <c r="I61" s="433">
        <v>7</v>
      </c>
      <c r="J61" s="209">
        <f t="shared" si="3"/>
        <v>2930.5</v>
      </c>
      <c r="K61" s="1"/>
      <c r="L61" s="210"/>
      <c r="M61" s="208"/>
      <c r="N61" s="208"/>
      <c r="O61" s="386"/>
      <c r="P61" s="208">
        <v>244.11064999999999</v>
      </c>
      <c r="Q61" s="208">
        <v>234.44</v>
      </c>
      <c r="R61" s="208"/>
      <c r="S61" s="208"/>
      <c r="T61" s="208">
        <v>269.17</v>
      </c>
      <c r="U61" s="434">
        <v>9.5299999999999994</v>
      </c>
      <c r="V61" s="434">
        <v>520</v>
      </c>
      <c r="W61" s="208">
        <v>86.25</v>
      </c>
      <c r="X61" s="208"/>
      <c r="Y61" s="434">
        <v>6.9</v>
      </c>
      <c r="Z61" s="1"/>
      <c r="AA61" s="211">
        <f t="shared" si="5"/>
        <v>4300.9006499999996</v>
      </c>
      <c r="AB61" s="1"/>
      <c r="AC61" s="370">
        <f t="shared" si="4"/>
        <v>1</v>
      </c>
      <c r="AD61" s="441">
        <f t="shared" si="6"/>
        <v>1.4676337314451458</v>
      </c>
    </row>
    <row r="62" spans="2:30" ht="12.75" customHeight="1">
      <c r="B62" s="207" t="s">
        <v>274</v>
      </c>
      <c r="C62" s="371" t="s">
        <v>488</v>
      </c>
      <c r="D62" s="373" t="s">
        <v>529</v>
      </c>
      <c r="E62" s="382" t="s">
        <v>550</v>
      </c>
      <c r="F62" s="432">
        <v>44805</v>
      </c>
      <c r="G62" s="1"/>
      <c r="H62" s="386">
        <v>2930.5</v>
      </c>
      <c r="I62" s="433">
        <v>8</v>
      </c>
      <c r="J62" s="209">
        <f t="shared" si="3"/>
        <v>2930.5</v>
      </c>
      <c r="K62" s="1"/>
      <c r="L62" s="210"/>
      <c r="M62" s="208"/>
      <c r="N62" s="208"/>
      <c r="O62" s="386"/>
      <c r="P62" s="208">
        <v>244.11064999999999</v>
      </c>
      <c r="Q62" s="208">
        <v>234.44</v>
      </c>
      <c r="R62" s="208"/>
      <c r="S62" s="208">
        <v>168.26</v>
      </c>
      <c r="T62" s="208">
        <v>350</v>
      </c>
      <c r="U62" s="434">
        <v>9.5299999999999994</v>
      </c>
      <c r="V62" s="434">
        <v>520</v>
      </c>
      <c r="W62" s="208">
        <v>86.25</v>
      </c>
      <c r="X62" s="208"/>
      <c r="Y62" s="434">
        <v>6.9</v>
      </c>
      <c r="Z62" s="1"/>
      <c r="AA62" s="211">
        <f t="shared" si="5"/>
        <v>4549.9906499999997</v>
      </c>
      <c r="AB62" s="1"/>
      <c r="AC62" s="370">
        <f t="shared" si="4"/>
        <v>1</v>
      </c>
      <c r="AD62" s="441">
        <f t="shared" si="6"/>
        <v>1.5526328783484047</v>
      </c>
    </row>
    <row r="63" spans="2:30" ht="12.75" customHeight="1">
      <c r="B63" s="207" t="s">
        <v>274</v>
      </c>
      <c r="C63" s="371" t="s">
        <v>489</v>
      </c>
      <c r="D63" s="373" t="s">
        <v>529</v>
      </c>
      <c r="E63" s="382" t="s">
        <v>550</v>
      </c>
      <c r="F63" s="432">
        <v>44734</v>
      </c>
      <c r="G63" s="1"/>
      <c r="H63" s="386">
        <v>2930.5</v>
      </c>
      <c r="I63" s="433">
        <v>8</v>
      </c>
      <c r="J63" s="209">
        <f t="shared" si="3"/>
        <v>2930.5</v>
      </c>
      <c r="K63" s="1"/>
      <c r="L63" s="210"/>
      <c r="M63" s="208"/>
      <c r="N63" s="208"/>
      <c r="O63" s="386"/>
      <c r="P63" s="208">
        <v>244.11064999999999</v>
      </c>
      <c r="Q63" s="208">
        <v>234.44</v>
      </c>
      <c r="R63" s="208"/>
      <c r="S63" s="208">
        <v>143.33000000000001</v>
      </c>
      <c r="T63" s="208">
        <v>269.17</v>
      </c>
      <c r="U63" s="434">
        <v>9.5299999999999994</v>
      </c>
      <c r="V63" s="434">
        <v>520</v>
      </c>
      <c r="W63" s="208">
        <v>86.25</v>
      </c>
      <c r="X63" s="208"/>
      <c r="Y63" s="434">
        <v>6.9</v>
      </c>
      <c r="Z63" s="1"/>
      <c r="AA63" s="211">
        <f t="shared" si="5"/>
        <v>4444.2306499999995</v>
      </c>
      <c r="AB63" s="1"/>
      <c r="AC63" s="370">
        <f t="shared" si="4"/>
        <v>1</v>
      </c>
      <c r="AD63" s="441">
        <f t="shared" si="6"/>
        <v>1.5165434738099299</v>
      </c>
    </row>
    <row r="64" spans="2:30" ht="12.75" customHeight="1">
      <c r="B64" s="207" t="s">
        <v>274</v>
      </c>
      <c r="C64" s="371" t="s">
        <v>490</v>
      </c>
      <c r="D64" s="373" t="s">
        <v>529</v>
      </c>
      <c r="E64" s="382" t="s">
        <v>550</v>
      </c>
      <c r="F64" s="432">
        <v>45342</v>
      </c>
      <c r="G64" s="1"/>
      <c r="H64" s="386">
        <v>2930.5</v>
      </c>
      <c r="I64" s="433">
        <v>7</v>
      </c>
      <c r="J64" s="209">
        <f t="shared" si="3"/>
        <v>2930.5</v>
      </c>
      <c r="K64" s="1"/>
      <c r="L64" s="210"/>
      <c r="M64" s="208"/>
      <c r="N64" s="208"/>
      <c r="O64" s="386"/>
      <c r="P64" s="208">
        <v>244.11064999999999</v>
      </c>
      <c r="Q64" s="208">
        <v>234.44</v>
      </c>
      <c r="R64" s="208"/>
      <c r="S64" s="208">
        <v>168.26</v>
      </c>
      <c r="T64" s="208">
        <v>269.17</v>
      </c>
      <c r="U64" s="434">
        <v>9.5299999999999994</v>
      </c>
      <c r="V64" s="434">
        <v>520</v>
      </c>
      <c r="W64" s="208">
        <v>86.25</v>
      </c>
      <c r="X64" s="208"/>
      <c r="Y64" s="434">
        <v>6.9</v>
      </c>
      <c r="Z64" s="1"/>
      <c r="AA64" s="211">
        <f t="shared" si="5"/>
        <v>4469.1606499999998</v>
      </c>
      <c r="AB64" s="1"/>
      <c r="AC64" s="370">
        <f t="shared" si="4"/>
        <v>1</v>
      </c>
      <c r="AD64" s="441">
        <f t="shared" si="6"/>
        <v>1.5250505545128816</v>
      </c>
    </row>
    <row r="65" spans="2:30" ht="12.75" customHeight="1">
      <c r="B65" s="207" t="s">
        <v>274</v>
      </c>
      <c r="C65" s="371" t="s">
        <v>491</v>
      </c>
      <c r="D65" s="373" t="s">
        <v>529</v>
      </c>
      <c r="E65" s="382" t="s">
        <v>550</v>
      </c>
      <c r="F65" s="432">
        <v>45345</v>
      </c>
      <c r="G65" s="1"/>
      <c r="H65" s="386">
        <v>2930.5</v>
      </c>
      <c r="I65" s="433">
        <v>7</v>
      </c>
      <c r="J65" s="209">
        <f t="shared" si="3"/>
        <v>2930.5</v>
      </c>
      <c r="K65" s="1"/>
      <c r="L65" s="210"/>
      <c r="M65" s="208"/>
      <c r="N65" s="208"/>
      <c r="O65" s="386"/>
      <c r="P65" s="208">
        <v>244.11064999999999</v>
      </c>
      <c r="Q65" s="208">
        <v>234.44</v>
      </c>
      <c r="R65" s="208"/>
      <c r="S65" s="208">
        <v>143.33000000000001</v>
      </c>
      <c r="T65" s="208">
        <v>0</v>
      </c>
      <c r="U65" s="434">
        <v>9.5299999999999994</v>
      </c>
      <c r="V65" s="434">
        <v>520</v>
      </c>
      <c r="W65" s="208">
        <v>86.25</v>
      </c>
      <c r="X65" s="208"/>
      <c r="Y65" s="434">
        <v>6.9</v>
      </c>
      <c r="Z65" s="1"/>
      <c r="AA65" s="211">
        <f t="shared" si="5"/>
        <v>4175.0606499999994</v>
      </c>
      <c r="AB65" s="1"/>
      <c r="AC65" s="370">
        <f t="shared" si="4"/>
        <v>1</v>
      </c>
      <c r="AD65" s="441">
        <f t="shared" si="6"/>
        <v>1.42469225388159</v>
      </c>
    </row>
    <row r="66" spans="2:30" ht="12.75" customHeight="1">
      <c r="B66" s="207" t="s">
        <v>274</v>
      </c>
      <c r="C66" s="371" t="s">
        <v>492</v>
      </c>
      <c r="D66" s="373" t="s">
        <v>529</v>
      </c>
      <c r="E66" s="382" t="s">
        <v>550</v>
      </c>
      <c r="F66" s="432">
        <v>44959</v>
      </c>
      <c r="G66" s="1"/>
      <c r="H66" s="386">
        <v>2930.5</v>
      </c>
      <c r="I66" s="433">
        <v>8</v>
      </c>
      <c r="J66" s="209">
        <f t="shared" si="3"/>
        <v>2930.5</v>
      </c>
      <c r="K66" s="1"/>
      <c r="L66" s="210"/>
      <c r="M66" s="208"/>
      <c r="N66" s="208"/>
      <c r="O66" s="386"/>
      <c r="P66" s="208">
        <v>244.11064999999999</v>
      </c>
      <c r="Q66" s="208">
        <v>234.44</v>
      </c>
      <c r="R66" s="208"/>
      <c r="S66" s="208">
        <v>168.26</v>
      </c>
      <c r="T66" s="208">
        <v>0</v>
      </c>
      <c r="U66" s="434">
        <v>9.5299999999999994</v>
      </c>
      <c r="V66" s="434">
        <v>520</v>
      </c>
      <c r="W66" s="208">
        <v>86.25</v>
      </c>
      <c r="X66" s="208"/>
      <c r="Y66" s="434">
        <v>6.9</v>
      </c>
      <c r="Z66" s="1"/>
      <c r="AA66" s="211">
        <f t="shared" si="5"/>
        <v>4199.9906499999997</v>
      </c>
      <c r="AB66" s="1"/>
      <c r="AC66" s="370">
        <f t="shared" si="4"/>
        <v>1</v>
      </c>
      <c r="AD66" s="441">
        <f t="shared" si="6"/>
        <v>1.4331993345845417</v>
      </c>
    </row>
    <row r="67" spans="2:30" ht="12.75" customHeight="1">
      <c r="B67" s="207" t="s">
        <v>274</v>
      </c>
      <c r="C67" s="371" t="s">
        <v>493</v>
      </c>
      <c r="D67" s="373" t="s">
        <v>529</v>
      </c>
      <c r="E67" s="382" t="s">
        <v>550</v>
      </c>
      <c r="F67" s="432">
        <v>45800</v>
      </c>
      <c r="G67" s="1"/>
      <c r="H67" s="386">
        <v>2930.5</v>
      </c>
      <c r="I67" s="433">
        <v>7</v>
      </c>
      <c r="J67" s="209">
        <f t="shared" si="3"/>
        <v>2930.5</v>
      </c>
      <c r="K67" s="1"/>
      <c r="L67" s="210"/>
      <c r="M67" s="208"/>
      <c r="N67" s="208"/>
      <c r="O67" s="386"/>
      <c r="P67" s="208">
        <v>244.11064999999999</v>
      </c>
      <c r="Q67" s="208">
        <v>234.44</v>
      </c>
      <c r="R67" s="208"/>
      <c r="S67" s="208"/>
      <c r="T67" s="208">
        <v>269.17</v>
      </c>
      <c r="U67" s="434">
        <v>9.5299999999999994</v>
      </c>
      <c r="V67" s="434">
        <v>520</v>
      </c>
      <c r="W67" s="208">
        <v>86.25</v>
      </c>
      <c r="X67" s="208"/>
      <c r="Y67" s="434">
        <v>6.9</v>
      </c>
      <c r="Z67" s="1"/>
      <c r="AA67" s="211">
        <f t="shared" si="5"/>
        <v>4300.9006499999996</v>
      </c>
      <c r="AB67" s="1"/>
      <c r="AC67" s="370">
        <f t="shared" si="4"/>
        <v>1</v>
      </c>
      <c r="AD67" s="441">
        <f t="shared" si="6"/>
        <v>1.4676337314451458</v>
      </c>
    </row>
    <row r="68" spans="2:30" ht="12.75" customHeight="1">
      <c r="B68" s="207" t="s">
        <v>274</v>
      </c>
      <c r="C68" s="371" t="s">
        <v>494</v>
      </c>
      <c r="D68" s="373" t="s">
        <v>529</v>
      </c>
      <c r="E68" s="382" t="s">
        <v>550</v>
      </c>
      <c r="F68" s="432">
        <v>45616</v>
      </c>
      <c r="G68" s="1"/>
      <c r="H68" s="386">
        <v>2930.5</v>
      </c>
      <c r="I68" s="433">
        <v>7</v>
      </c>
      <c r="J68" s="209">
        <f t="shared" si="3"/>
        <v>2930.5</v>
      </c>
      <c r="K68" s="1"/>
      <c r="L68" s="210"/>
      <c r="M68" s="208"/>
      <c r="N68" s="208"/>
      <c r="O68" s="386"/>
      <c r="P68" s="208">
        <v>244.11064999999999</v>
      </c>
      <c r="Q68" s="208">
        <v>234.44</v>
      </c>
      <c r="R68" s="208"/>
      <c r="S68" s="208">
        <v>168.26</v>
      </c>
      <c r="T68" s="208">
        <v>200</v>
      </c>
      <c r="U68" s="434">
        <v>9.5299999999999994</v>
      </c>
      <c r="V68" s="434">
        <v>520</v>
      </c>
      <c r="W68" s="208">
        <v>86.25</v>
      </c>
      <c r="X68" s="208"/>
      <c r="Y68" s="434">
        <v>6.9</v>
      </c>
      <c r="Z68" s="1"/>
      <c r="AA68" s="211">
        <f t="shared" si="5"/>
        <v>4399.9906499999997</v>
      </c>
      <c r="AB68" s="1"/>
      <c r="AC68" s="370">
        <f t="shared" si="4"/>
        <v>1</v>
      </c>
      <c r="AD68" s="441">
        <f t="shared" si="6"/>
        <v>1.5014470738781778</v>
      </c>
    </row>
    <row r="69" spans="2:30" ht="12.75" customHeight="1">
      <c r="B69" s="207" t="s">
        <v>274</v>
      </c>
      <c r="C69" s="371" t="s">
        <v>495</v>
      </c>
      <c r="D69" s="373" t="s">
        <v>529</v>
      </c>
      <c r="E69" s="382" t="s">
        <v>550</v>
      </c>
      <c r="F69" s="432">
        <v>45679</v>
      </c>
      <c r="G69" s="1"/>
      <c r="H69" s="386">
        <v>2930.5</v>
      </c>
      <c r="I69" s="433">
        <v>7</v>
      </c>
      <c r="J69" s="209">
        <f t="shared" si="3"/>
        <v>2930.5</v>
      </c>
      <c r="K69" s="1"/>
      <c r="L69" s="210"/>
      <c r="M69" s="208"/>
      <c r="N69" s="208"/>
      <c r="O69" s="386"/>
      <c r="P69" s="208">
        <v>244.11064999999999</v>
      </c>
      <c r="Q69" s="208">
        <v>234.44</v>
      </c>
      <c r="R69" s="208"/>
      <c r="S69" s="208">
        <v>168.26</v>
      </c>
      <c r="T69" s="208">
        <v>269.17</v>
      </c>
      <c r="U69" s="434">
        <v>9.5299999999999994</v>
      </c>
      <c r="V69" s="434">
        <v>520</v>
      </c>
      <c r="W69" s="208">
        <v>86.25</v>
      </c>
      <c r="X69" s="208"/>
      <c r="Y69" s="434">
        <v>6.9</v>
      </c>
      <c r="Z69" s="1"/>
      <c r="AA69" s="211">
        <f t="shared" ref="AA69:AA88" si="7">SUM(J69:Y69)</f>
        <v>4469.1606499999998</v>
      </c>
      <c r="AB69" s="1"/>
      <c r="AC69" s="370">
        <f t="shared" si="4"/>
        <v>1</v>
      </c>
      <c r="AD69" s="441">
        <f t="shared" ref="AD69:AD88" si="8">AA69/J69</f>
        <v>1.5250505545128816</v>
      </c>
    </row>
    <row r="70" spans="2:30" ht="12.75" customHeight="1">
      <c r="B70" s="207" t="s">
        <v>274</v>
      </c>
      <c r="C70" s="371" t="s">
        <v>496</v>
      </c>
      <c r="D70" s="373" t="s">
        <v>530</v>
      </c>
      <c r="E70" s="382" t="s">
        <v>550</v>
      </c>
      <c r="F70" s="432">
        <v>45733</v>
      </c>
      <c r="G70" s="1"/>
      <c r="H70" s="386">
        <v>2200</v>
      </c>
      <c r="I70" s="433">
        <v>6</v>
      </c>
      <c r="J70" s="209">
        <f t="shared" ref="J70:J88" si="9">H70</f>
        <v>2200</v>
      </c>
      <c r="K70" s="1"/>
      <c r="L70" s="210"/>
      <c r="M70" s="208"/>
      <c r="N70" s="208"/>
      <c r="O70" s="386"/>
      <c r="P70" s="208">
        <v>183.26</v>
      </c>
      <c r="Q70" s="208">
        <v>176</v>
      </c>
      <c r="R70" s="208"/>
      <c r="S70" s="208">
        <v>187.95</v>
      </c>
      <c r="T70" s="208">
        <v>0</v>
      </c>
      <c r="U70" s="434">
        <v>9.5299999999999994</v>
      </c>
      <c r="V70" s="434">
        <v>520</v>
      </c>
      <c r="W70" s="208">
        <v>86.25</v>
      </c>
      <c r="X70" s="208"/>
      <c r="Y70" s="434">
        <v>6.9</v>
      </c>
      <c r="Z70" s="1"/>
      <c r="AA70" s="211">
        <f t="shared" si="7"/>
        <v>3369.8900000000003</v>
      </c>
      <c r="AB70" s="1"/>
      <c r="AC70" s="370">
        <f t="shared" si="4"/>
        <v>1</v>
      </c>
      <c r="AD70" s="441">
        <f t="shared" si="8"/>
        <v>1.5317681818181819</v>
      </c>
    </row>
    <row r="71" spans="2:30" ht="12.75" customHeight="1">
      <c r="B71" s="207" t="s">
        <v>274</v>
      </c>
      <c r="C71" s="371" t="s">
        <v>497</v>
      </c>
      <c r="D71" s="373" t="s">
        <v>530</v>
      </c>
      <c r="E71" s="382" t="s">
        <v>550</v>
      </c>
      <c r="F71" s="432">
        <v>45810</v>
      </c>
      <c r="G71" s="1"/>
      <c r="H71" s="386">
        <v>2200</v>
      </c>
      <c r="I71" s="433">
        <v>6</v>
      </c>
      <c r="J71" s="209">
        <f t="shared" si="9"/>
        <v>2200</v>
      </c>
      <c r="K71" s="1"/>
      <c r="L71" s="210"/>
      <c r="M71" s="208"/>
      <c r="N71" s="208"/>
      <c r="O71" s="386"/>
      <c r="P71" s="208">
        <v>183.26</v>
      </c>
      <c r="Q71" s="208">
        <v>176</v>
      </c>
      <c r="R71" s="208"/>
      <c r="S71" s="208">
        <v>168.26</v>
      </c>
      <c r="T71" s="208">
        <v>350</v>
      </c>
      <c r="U71" s="434">
        <v>9.5299999999999994</v>
      </c>
      <c r="V71" s="434">
        <v>520</v>
      </c>
      <c r="W71" s="208">
        <v>86.25</v>
      </c>
      <c r="X71" s="208"/>
      <c r="Y71" s="434">
        <v>6.9</v>
      </c>
      <c r="Z71" s="1"/>
      <c r="AA71" s="211">
        <f t="shared" si="7"/>
        <v>3700.2000000000007</v>
      </c>
      <c r="AB71" s="1"/>
      <c r="AC71" s="370">
        <f t="shared" ref="AC71:AC88" si="10">IF(AA71&gt;0,1,"")</f>
        <v>1</v>
      </c>
      <c r="AD71" s="441">
        <f t="shared" si="8"/>
        <v>1.6819090909090912</v>
      </c>
    </row>
    <row r="72" spans="2:30" ht="12.75" customHeight="1">
      <c r="B72" s="207" t="s">
        <v>274</v>
      </c>
      <c r="C72" s="371" t="s">
        <v>498</v>
      </c>
      <c r="D72" s="373" t="s">
        <v>530</v>
      </c>
      <c r="E72" s="382" t="s">
        <v>550</v>
      </c>
      <c r="F72" s="432">
        <v>45792</v>
      </c>
      <c r="G72" s="1"/>
      <c r="H72" s="386">
        <v>2200</v>
      </c>
      <c r="I72" s="433">
        <v>6</v>
      </c>
      <c r="J72" s="209">
        <f t="shared" si="9"/>
        <v>2200</v>
      </c>
      <c r="K72" s="1"/>
      <c r="L72" s="210"/>
      <c r="M72" s="208"/>
      <c r="N72" s="208"/>
      <c r="O72" s="386"/>
      <c r="P72" s="208">
        <v>183.26</v>
      </c>
      <c r="Q72" s="208">
        <v>176</v>
      </c>
      <c r="R72" s="208"/>
      <c r="S72" s="208"/>
      <c r="T72" s="208">
        <v>200</v>
      </c>
      <c r="U72" s="434">
        <v>9.5299999999999994</v>
      </c>
      <c r="V72" s="434">
        <v>520</v>
      </c>
      <c r="W72" s="208">
        <v>86.25</v>
      </c>
      <c r="X72" s="208"/>
      <c r="Y72" s="434">
        <v>6.9</v>
      </c>
      <c r="Z72" s="1"/>
      <c r="AA72" s="211">
        <f t="shared" si="7"/>
        <v>3381.9400000000005</v>
      </c>
      <c r="AB72" s="1"/>
      <c r="AC72" s="370">
        <f t="shared" si="10"/>
        <v>1</v>
      </c>
      <c r="AD72" s="441">
        <f t="shared" si="8"/>
        <v>1.5372454545454548</v>
      </c>
    </row>
    <row r="73" spans="2:30" ht="12.75" customHeight="1">
      <c r="B73" s="207" t="s">
        <v>274</v>
      </c>
      <c r="C73" s="371" t="s">
        <v>444</v>
      </c>
      <c r="D73" s="373" t="s">
        <v>530</v>
      </c>
      <c r="E73" s="382" t="s">
        <v>550</v>
      </c>
      <c r="F73" s="432"/>
      <c r="G73" s="1"/>
      <c r="H73" s="386">
        <v>2200</v>
      </c>
      <c r="I73" s="433">
        <v>6</v>
      </c>
      <c r="J73" s="209">
        <f t="shared" si="9"/>
        <v>2200</v>
      </c>
      <c r="K73" s="1"/>
      <c r="L73" s="210"/>
      <c r="M73" s="208"/>
      <c r="N73" s="208"/>
      <c r="O73" s="386"/>
      <c r="P73" s="208">
        <v>183.26</v>
      </c>
      <c r="Q73" s="208">
        <v>176</v>
      </c>
      <c r="R73" s="208"/>
      <c r="S73" s="208"/>
      <c r="T73" s="208">
        <v>313</v>
      </c>
      <c r="U73" s="434">
        <v>9.5299999999999994</v>
      </c>
      <c r="V73" s="434">
        <v>520</v>
      </c>
      <c r="W73" s="208">
        <v>86.25</v>
      </c>
      <c r="X73" s="208"/>
      <c r="Y73" s="434">
        <v>6.9</v>
      </c>
      <c r="Z73" s="1"/>
      <c r="AA73" s="211">
        <f t="shared" si="7"/>
        <v>3494.9400000000005</v>
      </c>
      <c r="AB73" s="1"/>
      <c r="AC73" s="370">
        <f t="shared" si="10"/>
        <v>1</v>
      </c>
      <c r="AD73" s="441">
        <f t="shared" si="8"/>
        <v>1.5886090909090911</v>
      </c>
    </row>
    <row r="74" spans="2:30" ht="12.75" customHeight="1">
      <c r="B74" s="207" t="s">
        <v>274</v>
      </c>
      <c r="C74" s="371" t="s">
        <v>499</v>
      </c>
      <c r="D74" s="373" t="s">
        <v>530</v>
      </c>
      <c r="E74" s="382" t="s">
        <v>550</v>
      </c>
      <c r="F74" s="432">
        <v>45889</v>
      </c>
      <c r="G74" s="1"/>
      <c r="H74" s="386">
        <v>2200</v>
      </c>
      <c r="I74" s="433">
        <v>6</v>
      </c>
      <c r="J74" s="209">
        <f t="shared" si="9"/>
        <v>2200</v>
      </c>
      <c r="K74" s="1"/>
      <c r="L74" s="210"/>
      <c r="M74" s="208"/>
      <c r="N74" s="208"/>
      <c r="O74" s="386"/>
      <c r="P74" s="208">
        <v>183.26</v>
      </c>
      <c r="Q74" s="208">
        <v>176</v>
      </c>
      <c r="R74" s="208"/>
      <c r="S74" s="208"/>
      <c r="T74" s="208">
        <v>350</v>
      </c>
      <c r="U74" s="434">
        <v>9.5299999999999994</v>
      </c>
      <c r="V74" s="434">
        <v>520</v>
      </c>
      <c r="W74" s="208">
        <v>86.25</v>
      </c>
      <c r="X74" s="208"/>
      <c r="Y74" s="434">
        <v>6.9</v>
      </c>
      <c r="Z74" s="1"/>
      <c r="AA74" s="211">
        <f t="shared" si="7"/>
        <v>3531.9400000000005</v>
      </c>
      <c r="AB74" s="1"/>
      <c r="AC74" s="370">
        <f t="shared" si="10"/>
        <v>1</v>
      </c>
      <c r="AD74" s="441">
        <f t="shared" si="8"/>
        <v>1.6054272727272729</v>
      </c>
    </row>
    <row r="75" spans="2:30" ht="12.75" customHeight="1">
      <c r="B75" s="207" t="s">
        <v>274</v>
      </c>
      <c r="C75" s="371" t="s">
        <v>500</v>
      </c>
      <c r="D75" s="373" t="s">
        <v>530</v>
      </c>
      <c r="E75" s="382" t="s">
        <v>550</v>
      </c>
      <c r="F75" s="432">
        <v>45638</v>
      </c>
      <c r="G75" s="1"/>
      <c r="H75" s="386">
        <v>2200</v>
      </c>
      <c r="I75" s="433">
        <v>6</v>
      </c>
      <c r="J75" s="209">
        <f t="shared" si="9"/>
        <v>2200</v>
      </c>
      <c r="K75" s="1"/>
      <c r="L75" s="210"/>
      <c r="M75" s="208"/>
      <c r="N75" s="208"/>
      <c r="O75" s="386"/>
      <c r="P75" s="208">
        <v>183.26</v>
      </c>
      <c r="Q75" s="208">
        <v>176</v>
      </c>
      <c r="R75" s="208"/>
      <c r="S75" s="208">
        <v>143.33000000000001</v>
      </c>
      <c r="T75" s="208">
        <v>313</v>
      </c>
      <c r="U75" s="434">
        <v>9.5299999999999994</v>
      </c>
      <c r="V75" s="434">
        <v>520</v>
      </c>
      <c r="W75" s="208">
        <v>86.25</v>
      </c>
      <c r="X75" s="208"/>
      <c r="Y75" s="434">
        <v>6.9</v>
      </c>
      <c r="Z75" s="1"/>
      <c r="AA75" s="211">
        <f t="shared" si="7"/>
        <v>3638.2700000000004</v>
      </c>
      <c r="AB75" s="1"/>
      <c r="AC75" s="370">
        <f t="shared" si="10"/>
        <v>1</v>
      </c>
      <c r="AD75" s="441">
        <f t="shared" si="8"/>
        <v>1.6537590909090911</v>
      </c>
    </row>
    <row r="76" spans="2:30" ht="12.75" customHeight="1">
      <c r="B76" s="207" t="s">
        <v>274</v>
      </c>
      <c r="C76" s="371" t="s">
        <v>501</v>
      </c>
      <c r="D76" s="372" t="s">
        <v>516</v>
      </c>
      <c r="E76" s="382" t="s">
        <v>552</v>
      </c>
      <c r="F76" s="432">
        <v>45618</v>
      </c>
      <c r="G76" s="1"/>
      <c r="H76" s="386">
        <v>2586.5</v>
      </c>
      <c r="I76" s="433">
        <v>4</v>
      </c>
      <c r="J76" s="209">
        <f t="shared" si="9"/>
        <v>2586.5</v>
      </c>
      <c r="K76" s="1"/>
      <c r="L76" s="210"/>
      <c r="M76" s="208"/>
      <c r="N76" s="208"/>
      <c r="O76" s="386"/>
      <c r="P76" s="208">
        <v>215.45544999999998</v>
      </c>
      <c r="Q76" s="208">
        <v>206.92000000000002</v>
      </c>
      <c r="R76" s="208"/>
      <c r="S76" s="208">
        <v>168.26</v>
      </c>
      <c r="T76" s="208">
        <v>289.81</v>
      </c>
      <c r="U76" s="434">
        <v>9.5299999999999994</v>
      </c>
      <c r="V76" s="434">
        <v>520</v>
      </c>
      <c r="W76" s="208">
        <v>86.25</v>
      </c>
      <c r="X76" s="208"/>
      <c r="Y76" s="434">
        <v>6.9</v>
      </c>
      <c r="Z76" s="1"/>
      <c r="AA76" s="211">
        <f t="shared" si="7"/>
        <v>4089.62545</v>
      </c>
      <c r="AB76" s="1"/>
      <c r="AC76" s="370">
        <f t="shared" si="10"/>
        <v>1</v>
      </c>
      <c r="AD76" s="441">
        <f t="shared" si="8"/>
        <v>1.5811426445002901</v>
      </c>
    </row>
    <row r="77" spans="2:30" ht="12.75" customHeight="1">
      <c r="B77" s="207" t="s">
        <v>274</v>
      </c>
      <c r="C77" s="371" t="s">
        <v>502</v>
      </c>
      <c r="D77" s="373" t="s">
        <v>517</v>
      </c>
      <c r="E77" s="382" t="s">
        <v>549</v>
      </c>
      <c r="F77" s="432">
        <v>44860</v>
      </c>
      <c r="G77" s="1"/>
      <c r="H77" s="386">
        <v>3500</v>
      </c>
      <c r="I77" s="433">
        <v>10</v>
      </c>
      <c r="J77" s="209">
        <f t="shared" si="9"/>
        <v>3500</v>
      </c>
      <c r="K77" s="1"/>
      <c r="L77" s="210"/>
      <c r="M77" s="208"/>
      <c r="N77" s="208"/>
      <c r="O77" s="386"/>
      <c r="P77" s="208">
        <v>291.55</v>
      </c>
      <c r="Q77" s="208">
        <v>280</v>
      </c>
      <c r="R77" s="208"/>
      <c r="S77" s="208">
        <v>168.26</v>
      </c>
      <c r="T77" s="208">
        <v>200</v>
      </c>
      <c r="U77" s="434">
        <v>9.5299999999999994</v>
      </c>
      <c r="V77" s="434">
        <v>520</v>
      </c>
      <c r="W77" s="208">
        <v>86.25</v>
      </c>
      <c r="X77" s="208"/>
      <c r="Y77" s="434">
        <v>6.9</v>
      </c>
      <c r="Z77" s="1"/>
      <c r="AA77" s="211">
        <f t="shared" si="7"/>
        <v>5062.49</v>
      </c>
      <c r="AB77" s="1"/>
      <c r="AC77" s="370">
        <f t="shared" si="10"/>
        <v>1</v>
      </c>
      <c r="AD77" s="441">
        <f t="shared" si="8"/>
        <v>1.4464257142857142</v>
      </c>
    </row>
    <row r="78" spans="2:30" ht="12.75" customHeight="1">
      <c r="B78" s="207" t="s">
        <v>274</v>
      </c>
      <c r="C78" s="371" t="s">
        <v>444</v>
      </c>
      <c r="D78" s="378" t="s">
        <v>518</v>
      </c>
      <c r="E78" s="382" t="s">
        <v>553</v>
      </c>
      <c r="F78" s="432"/>
      <c r="G78" s="1"/>
      <c r="H78" s="386">
        <v>3530.5</v>
      </c>
      <c r="I78" s="433">
        <v>12</v>
      </c>
      <c r="J78" s="209">
        <f t="shared" si="9"/>
        <v>3530.5</v>
      </c>
      <c r="K78" s="1"/>
      <c r="L78" s="210"/>
      <c r="M78" s="208"/>
      <c r="N78" s="208"/>
      <c r="O78" s="386"/>
      <c r="P78" s="208">
        <v>294.09064999999998</v>
      </c>
      <c r="Q78" s="208">
        <v>282.44</v>
      </c>
      <c r="R78" s="208"/>
      <c r="S78" s="208"/>
      <c r="T78" s="208">
        <v>200</v>
      </c>
      <c r="U78" s="434">
        <v>9.5299999999999994</v>
      </c>
      <c r="V78" s="435">
        <v>520</v>
      </c>
      <c r="W78" s="208">
        <v>86.25</v>
      </c>
      <c r="X78" s="208"/>
      <c r="Y78" s="434">
        <v>6.9</v>
      </c>
      <c r="Z78" s="1"/>
      <c r="AA78" s="211">
        <f t="shared" si="7"/>
        <v>4929.7106499999991</v>
      </c>
      <c r="AB78" s="1"/>
      <c r="AC78" s="370">
        <f t="shared" si="10"/>
        <v>1</v>
      </c>
      <c r="AD78" s="441">
        <f t="shared" si="8"/>
        <v>1.3963208185809373</v>
      </c>
    </row>
    <row r="79" spans="2:30" ht="12.75" customHeight="1">
      <c r="B79" s="424" t="s">
        <v>274</v>
      </c>
      <c r="C79" s="371" t="s">
        <v>503</v>
      </c>
      <c r="D79" s="378" t="s">
        <v>518</v>
      </c>
      <c r="E79" s="382" t="s">
        <v>553</v>
      </c>
      <c r="F79" s="432">
        <v>45792</v>
      </c>
      <c r="G79" s="1"/>
      <c r="H79" s="386">
        <v>3530.5</v>
      </c>
      <c r="I79" s="433">
        <v>12</v>
      </c>
      <c r="J79" s="209">
        <f t="shared" si="9"/>
        <v>3530.5</v>
      </c>
      <c r="K79" s="1"/>
      <c r="L79" s="425"/>
      <c r="M79" s="208"/>
      <c r="N79" s="208"/>
      <c r="O79" s="386"/>
      <c r="P79" s="208">
        <v>294.09064999999998</v>
      </c>
      <c r="Q79" s="208">
        <v>282.44</v>
      </c>
      <c r="R79" s="208"/>
      <c r="S79" s="208">
        <v>0</v>
      </c>
      <c r="T79" s="208">
        <v>200</v>
      </c>
      <c r="U79" s="434">
        <v>9.5299999999999994</v>
      </c>
      <c r="V79" s="434">
        <v>520</v>
      </c>
      <c r="W79" s="208">
        <v>86.25</v>
      </c>
      <c r="X79" s="208"/>
      <c r="Y79" s="434">
        <v>6.9</v>
      </c>
      <c r="Z79" s="1"/>
      <c r="AA79" s="211">
        <f t="shared" si="7"/>
        <v>4929.7106499999991</v>
      </c>
      <c r="AB79" s="1"/>
      <c r="AC79" s="370">
        <f t="shared" si="10"/>
        <v>1</v>
      </c>
      <c r="AD79" s="441">
        <f t="shared" si="8"/>
        <v>1.3963208185809373</v>
      </c>
    </row>
    <row r="80" spans="2:30" ht="12.75" customHeight="1">
      <c r="B80" s="424" t="s">
        <v>274</v>
      </c>
      <c r="C80" s="371" t="s">
        <v>504</v>
      </c>
      <c r="D80" s="378" t="s">
        <v>519</v>
      </c>
      <c r="E80" s="382" t="s">
        <v>554</v>
      </c>
      <c r="F80" s="432">
        <v>45462</v>
      </c>
      <c r="G80" s="1"/>
      <c r="H80" s="386">
        <v>2293.5</v>
      </c>
      <c r="I80" s="433">
        <v>4</v>
      </c>
      <c r="J80" s="209">
        <f t="shared" si="9"/>
        <v>2293.5</v>
      </c>
      <c r="K80" s="1"/>
      <c r="L80" s="425"/>
      <c r="M80" s="208"/>
      <c r="N80" s="208"/>
      <c r="O80" s="386"/>
      <c r="P80" s="208">
        <v>191.04855000000001</v>
      </c>
      <c r="Q80" s="208">
        <v>183.48</v>
      </c>
      <c r="R80" s="208"/>
      <c r="S80" s="208">
        <v>259.55</v>
      </c>
      <c r="T80" s="208">
        <v>200</v>
      </c>
      <c r="U80" s="434">
        <v>9.5299999999999994</v>
      </c>
      <c r="V80" s="434">
        <v>520</v>
      </c>
      <c r="W80" s="208">
        <v>86.25</v>
      </c>
      <c r="X80" s="208"/>
      <c r="Y80" s="434">
        <v>6.9</v>
      </c>
      <c r="Z80" s="1"/>
      <c r="AA80" s="211">
        <f t="shared" si="7"/>
        <v>3750.2585500000005</v>
      </c>
      <c r="AB80" s="1"/>
      <c r="AC80" s="370">
        <f t="shared" si="10"/>
        <v>1</v>
      </c>
      <c r="AD80" s="441">
        <f t="shared" si="8"/>
        <v>1.6351683235229999</v>
      </c>
    </row>
    <row r="81" spans="2:30" ht="12.75" customHeight="1">
      <c r="B81" s="424" t="s">
        <v>274</v>
      </c>
      <c r="C81" s="371" t="s">
        <v>505</v>
      </c>
      <c r="D81" s="378" t="s">
        <v>519</v>
      </c>
      <c r="E81" s="382" t="s">
        <v>554</v>
      </c>
      <c r="F81" s="432">
        <v>44999</v>
      </c>
      <c r="G81" s="1"/>
      <c r="H81" s="386">
        <v>2293.5</v>
      </c>
      <c r="I81" s="433">
        <v>4</v>
      </c>
      <c r="J81" s="209">
        <f t="shared" si="9"/>
        <v>2293.5</v>
      </c>
      <c r="K81" s="1"/>
      <c r="L81" s="425"/>
      <c r="M81" s="208"/>
      <c r="N81" s="208"/>
      <c r="O81" s="386"/>
      <c r="P81" s="208">
        <v>191.04855000000001</v>
      </c>
      <c r="Q81" s="208">
        <v>183.48</v>
      </c>
      <c r="R81" s="208"/>
      <c r="S81" s="208">
        <v>143.33000000000001</v>
      </c>
      <c r="T81" s="208">
        <v>307.39</v>
      </c>
      <c r="U81" s="434">
        <v>9.5299999999999994</v>
      </c>
      <c r="V81" s="434">
        <v>520</v>
      </c>
      <c r="W81" s="208">
        <v>86.25</v>
      </c>
      <c r="X81" s="208"/>
      <c r="Y81" s="434">
        <v>6.9</v>
      </c>
      <c r="Z81" s="1"/>
      <c r="AA81" s="211">
        <f t="shared" si="7"/>
        <v>3741.4285500000001</v>
      </c>
      <c r="AB81" s="1"/>
      <c r="AC81" s="370">
        <f t="shared" si="10"/>
        <v>1</v>
      </c>
      <c r="AD81" s="441">
        <f t="shared" si="8"/>
        <v>1.6313183126226292</v>
      </c>
    </row>
    <row r="82" spans="2:30" ht="12.75" customHeight="1">
      <c r="B82" s="424" t="s">
        <v>274</v>
      </c>
      <c r="C82" s="371" t="s">
        <v>506</v>
      </c>
      <c r="D82" s="378" t="s">
        <v>531</v>
      </c>
      <c r="E82" s="382" t="s">
        <v>547</v>
      </c>
      <c r="F82" s="432">
        <v>45870</v>
      </c>
      <c r="G82" s="1"/>
      <c r="H82" s="386">
        <v>2920.32</v>
      </c>
      <c r="I82" s="433">
        <v>5</v>
      </c>
      <c r="J82" s="209">
        <f t="shared" si="9"/>
        <v>2920.32</v>
      </c>
      <c r="K82" s="1"/>
      <c r="L82" s="425"/>
      <c r="M82" s="208"/>
      <c r="N82" s="208"/>
      <c r="O82" s="386"/>
      <c r="P82" s="208">
        <v>243.26265600000002</v>
      </c>
      <c r="Q82" s="208">
        <v>233.62560000000002</v>
      </c>
      <c r="R82" s="208"/>
      <c r="S82" s="208"/>
      <c r="T82" s="208">
        <v>200</v>
      </c>
      <c r="U82" s="434">
        <v>9.5299999999999994</v>
      </c>
      <c r="V82" s="434">
        <v>520</v>
      </c>
      <c r="W82" s="208">
        <v>86.25</v>
      </c>
      <c r="X82" s="208"/>
      <c r="Y82" s="434">
        <v>6.9</v>
      </c>
      <c r="Z82" s="1"/>
      <c r="AA82" s="211">
        <f t="shared" si="7"/>
        <v>4219.8882560000002</v>
      </c>
      <c r="AB82" s="1"/>
      <c r="AC82" s="370">
        <f t="shared" si="10"/>
        <v>1</v>
      </c>
      <c r="AD82" s="441">
        <f t="shared" si="8"/>
        <v>1.4450088538242385</v>
      </c>
    </row>
    <row r="83" spans="2:30" ht="12.75" customHeight="1">
      <c r="B83" s="424" t="s">
        <v>274</v>
      </c>
      <c r="C83" s="371" t="s">
        <v>555</v>
      </c>
      <c r="D83" s="378" t="s">
        <v>531</v>
      </c>
      <c r="E83" s="382" t="s">
        <v>547</v>
      </c>
      <c r="F83" s="432">
        <v>46266</v>
      </c>
      <c r="G83" s="1"/>
      <c r="H83" s="386">
        <v>2920.32</v>
      </c>
      <c r="I83" s="433">
        <v>5</v>
      </c>
      <c r="J83" s="209">
        <f t="shared" si="9"/>
        <v>2920.32</v>
      </c>
      <c r="K83" s="1"/>
      <c r="L83" s="425"/>
      <c r="M83" s="208"/>
      <c r="N83" s="208"/>
      <c r="O83" s="386"/>
      <c r="P83" s="208">
        <v>243.26265600000002</v>
      </c>
      <c r="Q83" s="208">
        <v>233.62560000000002</v>
      </c>
      <c r="R83" s="208"/>
      <c r="S83" s="208">
        <v>168.26</v>
      </c>
      <c r="T83" s="208">
        <v>350</v>
      </c>
      <c r="U83" s="434">
        <v>9.5299999999999994</v>
      </c>
      <c r="V83" s="434">
        <v>520</v>
      </c>
      <c r="W83" s="208">
        <v>86.25</v>
      </c>
      <c r="X83" s="208"/>
      <c r="Y83" s="434">
        <v>6.9</v>
      </c>
      <c r="Z83" s="1"/>
      <c r="AA83" s="211">
        <f t="shared" si="7"/>
        <v>4538.1482560000004</v>
      </c>
      <c r="AB83" s="1"/>
      <c r="AC83" s="370">
        <f t="shared" si="10"/>
        <v>1</v>
      </c>
      <c r="AD83" s="441">
        <f t="shared" si="8"/>
        <v>1.5539900613631383</v>
      </c>
    </row>
    <row r="84" spans="2:30" ht="12.75" customHeight="1">
      <c r="B84" s="424" t="s">
        <v>274</v>
      </c>
      <c r="C84" s="371" t="s">
        <v>507</v>
      </c>
      <c r="D84" s="378" t="s">
        <v>532</v>
      </c>
      <c r="E84" s="382" t="s">
        <v>547</v>
      </c>
      <c r="F84" s="432">
        <v>45524</v>
      </c>
      <c r="G84" s="1"/>
      <c r="H84" s="386">
        <v>3567.5</v>
      </c>
      <c r="I84" s="433">
        <v>7</v>
      </c>
      <c r="J84" s="209">
        <f t="shared" si="9"/>
        <v>3567.5</v>
      </c>
      <c r="K84" s="1"/>
      <c r="L84" s="425"/>
      <c r="M84" s="208"/>
      <c r="N84" s="208"/>
      <c r="O84" s="386"/>
      <c r="P84" s="208">
        <v>297.17275000000001</v>
      </c>
      <c r="Q84" s="208">
        <v>285.40000000000003</v>
      </c>
      <c r="R84" s="208"/>
      <c r="S84" s="208">
        <v>168.26</v>
      </c>
      <c r="T84" s="208">
        <v>200</v>
      </c>
      <c r="U84" s="434">
        <v>9.5299999999999994</v>
      </c>
      <c r="V84" s="434">
        <v>520</v>
      </c>
      <c r="W84" s="208">
        <v>86.25</v>
      </c>
      <c r="X84" s="208"/>
      <c r="Y84" s="434">
        <v>6.9</v>
      </c>
      <c r="Z84" s="1"/>
      <c r="AA84" s="211">
        <f t="shared" si="7"/>
        <v>5141.0127499999999</v>
      </c>
      <c r="AB84" s="1"/>
      <c r="AC84" s="370">
        <f t="shared" si="10"/>
        <v>1</v>
      </c>
      <c r="AD84" s="441">
        <f t="shared" si="8"/>
        <v>1.4410687456201821</v>
      </c>
    </row>
    <row r="85" spans="2:30" ht="12.75" customHeight="1">
      <c r="B85" s="207" t="s">
        <v>274</v>
      </c>
      <c r="C85" s="371" t="s">
        <v>508</v>
      </c>
      <c r="D85" s="372" t="s">
        <v>532</v>
      </c>
      <c r="E85" s="382" t="s">
        <v>547</v>
      </c>
      <c r="F85" s="432">
        <v>45503</v>
      </c>
      <c r="G85" s="1"/>
      <c r="H85" s="386">
        <v>3567.5</v>
      </c>
      <c r="I85" s="433">
        <v>7</v>
      </c>
      <c r="J85" s="209">
        <f t="shared" si="9"/>
        <v>3567.5</v>
      </c>
      <c r="K85" s="1"/>
      <c r="L85" s="210"/>
      <c r="M85" s="208"/>
      <c r="N85" s="208"/>
      <c r="O85" s="386"/>
      <c r="P85" s="208">
        <v>297.17275000000001</v>
      </c>
      <c r="Q85" s="208">
        <v>285.40000000000003</v>
      </c>
      <c r="R85" s="208"/>
      <c r="S85" s="208">
        <v>187.95</v>
      </c>
      <c r="T85" s="208">
        <v>230.95000000000002</v>
      </c>
      <c r="U85" s="434">
        <v>9.5299999999999994</v>
      </c>
      <c r="V85" s="434">
        <v>520</v>
      </c>
      <c r="W85" s="208">
        <v>86.25</v>
      </c>
      <c r="X85" s="208"/>
      <c r="Y85" s="434">
        <v>6.9</v>
      </c>
      <c r="Z85" s="1"/>
      <c r="AA85" s="211">
        <f t="shared" si="7"/>
        <v>5191.6527499999993</v>
      </c>
      <c r="AB85" s="1"/>
      <c r="AC85" s="370">
        <f t="shared" si="10"/>
        <v>1</v>
      </c>
      <c r="AD85" s="441">
        <f t="shared" si="8"/>
        <v>1.4552635599159074</v>
      </c>
    </row>
    <row r="86" spans="2:30" ht="12.75" customHeight="1">
      <c r="B86" s="207" t="s">
        <v>557</v>
      </c>
      <c r="C86" s="371" t="s">
        <v>556</v>
      </c>
      <c r="D86" s="371" t="s">
        <v>560</v>
      </c>
      <c r="E86" s="382" t="s">
        <v>552</v>
      </c>
      <c r="F86" s="432" t="s">
        <v>563</v>
      </c>
      <c r="G86" s="1"/>
      <c r="H86" s="386">
        <v>2000</v>
      </c>
      <c r="I86" s="433">
        <v>0</v>
      </c>
      <c r="J86" s="209">
        <f t="shared" si="9"/>
        <v>2000</v>
      </c>
      <c r="K86" s="1"/>
      <c r="L86" s="210"/>
      <c r="M86" s="208"/>
      <c r="N86" s="208"/>
      <c r="O86" s="386"/>
      <c r="P86" s="208">
        <v>0</v>
      </c>
      <c r="Q86" s="208">
        <v>0</v>
      </c>
      <c r="R86" s="208"/>
      <c r="S86" s="208">
        <v>168.26</v>
      </c>
      <c r="T86" s="208">
        <v>350</v>
      </c>
      <c r="U86" s="434">
        <v>9.5299999999999994</v>
      </c>
      <c r="V86" s="434">
        <v>350</v>
      </c>
      <c r="W86" s="208"/>
      <c r="X86" s="208"/>
      <c r="Y86" s="434">
        <v>6.9</v>
      </c>
      <c r="Z86" s="1"/>
      <c r="AA86" s="211">
        <f t="shared" si="7"/>
        <v>2884.6900000000005</v>
      </c>
      <c r="AB86" s="1"/>
      <c r="AC86" s="370">
        <f t="shared" si="10"/>
        <v>1</v>
      </c>
      <c r="AD86" s="441">
        <f t="shared" si="8"/>
        <v>1.4423450000000002</v>
      </c>
    </row>
    <row r="87" spans="2:30" ht="12.75" customHeight="1">
      <c r="B87" s="207" t="s">
        <v>274</v>
      </c>
      <c r="C87" s="371" t="s">
        <v>444</v>
      </c>
      <c r="D87" s="372" t="s">
        <v>561</v>
      </c>
      <c r="E87" s="382" t="s">
        <v>552</v>
      </c>
      <c r="F87" s="432"/>
      <c r="G87" s="1"/>
      <c r="H87" s="386">
        <v>4000</v>
      </c>
      <c r="I87" s="433">
        <v>0</v>
      </c>
      <c r="J87" s="209">
        <f t="shared" si="9"/>
        <v>4000</v>
      </c>
      <c r="K87" s="1"/>
      <c r="L87" s="210"/>
      <c r="M87" s="208"/>
      <c r="N87" s="208"/>
      <c r="O87" s="386"/>
      <c r="P87" s="208">
        <v>333.2</v>
      </c>
      <c r="Q87" s="208">
        <v>320</v>
      </c>
      <c r="R87" s="208"/>
      <c r="S87" s="208">
        <v>168.26</v>
      </c>
      <c r="T87" s="208">
        <v>350</v>
      </c>
      <c r="U87" s="434">
        <v>9.5299999999999994</v>
      </c>
      <c r="V87" s="434">
        <v>520</v>
      </c>
      <c r="W87" s="208"/>
      <c r="X87" s="208"/>
      <c r="Y87" s="434">
        <v>6.9</v>
      </c>
      <c r="Z87" s="1"/>
      <c r="AA87" s="211">
        <f t="shared" si="7"/>
        <v>5707.8899999999994</v>
      </c>
      <c r="AB87" s="1"/>
      <c r="AC87" s="370">
        <f t="shared" si="10"/>
        <v>1</v>
      </c>
      <c r="AD87" s="441">
        <f t="shared" si="8"/>
        <v>1.4269724999999998</v>
      </c>
    </row>
    <row r="88" spans="2:30" ht="12.75" customHeight="1">
      <c r="B88" s="207" t="s">
        <v>557</v>
      </c>
      <c r="C88" s="371" t="s">
        <v>444</v>
      </c>
      <c r="D88" s="375" t="s">
        <v>562</v>
      </c>
      <c r="E88" s="382" t="s">
        <v>552</v>
      </c>
      <c r="F88" s="432"/>
      <c r="G88" s="1"/>
      <c r="H88" s="386">
        <v>2000</v>
      </c>
      <c r="I88" s="433">
        <v>0</v>
      </c>
      <c r="J88" s="209">
        <f t="shared" si="9"/>
        <v>2000</v>
      </c>
      <c r="K88" s="1"/>
      <c r="L88" s="210"/>
      <c r="M88" s="208"/>
      <c r="N88" s="208"/>
      <c r="O88" s="386"/>
      <c r="P88" s="208">
        <v>0</v>
      </c>
      <c r="Q88" s="208">
        <v>0</v>
      </c>
      <c r="R88" s="208"/>
      <c r="S88" s="208">
        <v>168.26</v>
      </c>
      <c r="T88" s="208">
        <v>350</v>
      </c>
      <c r="U88" s="434">
        <v>9.5299999999999994</v>
      </c>
      <c r="V88" s="434">
        <v>520</v>
      </c>
      <c r="W88" s="208"/>
      <c r="X88" s="208"/>
      <c r="Y88" s="434">
        <v>6.9</v>
      </c>
      <c r="Z88" s="1"/>
      <c r="AA88" s="211">
        <f t="shared" si="7"/>
        <v>3054.6900000000005</v>
      </c>
      <c r="AB88" s="1"/>
      <c r="AC88" s="370">
        <f t="shared" si="10"/>
        <v>1</v>
      </c>
      <c r="AD88" s="441">
        <f t="shared" si="8"/>
        <v>1.5273450000000002</v>
      </c>
    </row>
    <row r="89" spans="2:30" ht="12.75" customHeight="1">
      <c r="B89" s="436"/>
      <c r="C89" s="371"/>
      <c r="D89" s="375"/>
      <c r="E89" s="382"/>
      <c r="F89" s="432"/>
      <c r="G89" s="1"/>
      <c r="H89" s="386"/>
      <c r="I89" s="433"/>
      <c r="J89" s="437"/>
      <c r="K89" s="1"/>
      <c r="L89" s="437"/>
      <c r="M89" s="208"/>
      <c r="N89" s="208"/>
      <c r="O89" s="386"/>
      <c r="P89" s="208"/>
      <c r="Q89" s="208"/>
      <c r="R89" s="208"/>
      <c r="S89" s="208"/>
      <c r="T89" s="208"/>
      <c r="U89" s="434"/>
      <c r="V89" s="434"/>
      <c r="W89" s="208"/>
      <c r="X89" s="208"/>
      <c r="Y89" s="434"/>
      <c r="Z89" s="1"/>
      <c r="AA89" s="437"/>
      <c r="AB89" s="1"/>
      <c r="AC89" s="370"/>
      <c r="AD89" s="441"/>
    </row>
    <row r="90" spans="2:30" ht="12.75" customHeight="1">
      <c r="B90" s="214" t="s">
        <v>56</v>
      </c>
      <c r="C90" s="438"/>
      <c r="D90" s="215"/>
      <c r="E90" s="215"/>
      <c r="F90" s="216"/>
      <c r="G90" s="217">
        <f>-SUM(G5:G88)</f>
        <v>0</v>
      </c>
      <c r="H90" s="217">
        <f>-SUM(H5:H88)</f>
        <v>-218037.34000000005</v>
      </c>
      <c r="I90" s="217"/>
      <c r="J90" s="217">
        <f>-SUM(J5:J88)</f>
        <v>-218037.34000000005</v>
      </c>
      <c r="K90" s="218"/>
      <c r="L90" s="217">
        <f t="shared" ref="L90:Y90" si="11">-SUM(L5:L88)</f>
        <v>0</v>
      </c>
      <c r="M90" s="217">
        <f t="shared" si="11"/>
        <v>0</v>
      </c>
      <c r="N90" s="217">
        <f t="shared" si="11"/>
        <v>0</v>
      </c>
      <c r="O90" s="439">
        <f t="shared" si="11"/>
        <v>-12048.421703999998</v>
      </c>
      <c r="P90" s="217">
        <f t="shared" si="11"/>
        <v>-17829.310422000002</v>
      </c>
      <c r="Q90" s="217">
        <f t="shared" si="11"/>
        <v>-17122.987200000003</v>
      </c>
      <c r="R90" s="217">
        <f t="shared" si="11"/>
        <v>0</v>
      </c>
      <c r="S90" s="217">
        <f t="shared" si="11"/>
        <v>-9975.2600000000057</v>
      </c>
      <c r="T90" s="217">
        <f t="shared" si="11"/>
        <v>-21693.796000000002</v>
      </c>
      <c r="U90" s="217">
        <f t="shared" si="11"/>
        <v>-800.5199999999985</v>
      </c>
      <c r="V90" s="217">
        <f t="shared" si="11"/>
        <v>-43510</v>
      </c>
      <c r="W90" s="217">
        <f t="shared" si="11"/>
        <v>-6986.25</v>
      </c>
      <c r="X90" s="217">
        <f t="shared" si="11"/>
        <v>0</v>
      </c>
      <c r="Y90" s="440">
        <f t="shared" si="11"/>
        <v>-579.59999999999911</v>
      </c>
      <c r="Z90" s="218"/>
      <c r="AA90" s="217">
        <f>-SUM(AA5:AA88)</f>
        <v>-348583.4853260002</v>
      </c>
      <c r="AB90" s="1"/>
      <c r="AC90" s="219">
        <f>SUM(AC5:AC88)</f>
        <v>84</v>
      </c>
      <c r="AD90" s="441">
        <f>AA90/J90</f>
        <v>1.5987329753977007</v>
      </c>
    </row>
    <row r="91" spans="2:30" ht="12.75" customHeight="1" thickBot="1">
      <c r="B91" s="76"/>
      <c r="C91" s="220"/>
      <c r="D91" s="87"/>
      <c r="E91" s="87"/>
      <c r="F91" s="124"/>
      <c r="G91" s="101"/>
      <c r="H91" s="124"/>
      <c r="I91" s="124"/>
      <c r="J91" s="124"/>
      <c r="K91" s="1"/>
      <c r="L91" s="124"/>
      <c r="M91" s="124"/>
      <c r="N91" s="124"/>
      <c r="O91" s="124"/>
      <c r="P91" s="124"/>
      <c r="Q91" s="124"/>
      <c r="R91" s="124"/>
      <c r="S91" s="124"/>
      <c r="T91" s="124"/>
      <c r="U91" s="124"/>
      <c r="V91" s="124"/>
      <c r="W91" s="124"/>
      <c r="X91" s="124"/>
      <c r="Y91" s="124"/>
      <c r="Z91" s="1"/>
      <c r="AA91" s="124"/>
      <c r="AB91" s="1"/>
      <c r="AC91" s="124"/>
      <c r="AD91" s="441"/>
    </row>
    <row r="92" spans="2:30" ht="12.75" customHeight="1">
      <c r="B92" s="76"/>
      <c r="C92" s="431" t="s">
        <v>552</v>
      </c>
      <c r="D92" s="379">
        <f t="shared" ref="D92:D99" si="12">SUMIF($E$5:$E$88,C92,$AC$5:$AC$88)</f>
        <v>6</v>
      </c>
      <c r="E92" s="87"/>
      <c r="F92" s="124"/>
      <c r="G92" s="101"/>
      <c r="H92" s="124"/>
      <c r="I92" s="124"/>
      <c r="J92" s="124"/>
      <c r="K92" s="1"/>
      <c r="L92" s="124"/>
      <c r="M92" s="124"/>
      <c r="N92" s="124"/>
      <c r="O92" s="124"/>
      <c r="P92" s="124"/>
      <c r="Q92" s="124"/>
      <c r="R92" s="124"/>
      <c r="S92" s="124"/>
      <c r="T92" s="124"/>
      <c r="U92" s="124"/>
      <c r="V92" s="124"/>
      <c r="W92" s="124"/>
      <c r="X92" s="124"/>
      <c r="Y92" s="124"/>
      <c r="Z92" s="1"/>
      <c r="AA92" s="124"/>
      <c r="AB92" s="1"/>
      <c r="AC92" s="124"/>
    </row>
    <row r="93" spans="2:30" ht="12.75" customHeight="1">
      <c r="B93" s="76"/>
      <c r="C93" s="427" t="s">
        <v>549</v>
      </c>
      <c r="D93" s="380">
        <f t="shared" si="12"/>
        <v>10</v>
      </c>
      <c r="E93" s="87"/>
      <c r="F93" s="124"/>
      <c r="G93" s="101"/>
      <c r="H93" s="124"/>
      <c r="I93" s="124"/>
      <c r="J93" s="124"/>
      <c r="K93" s="1"/>
      <c r="L93" s="124"/>
      <c r="M93" s="124"/>
      <c r="N93" s="124"/>
      <c r="O93" s="124"/>
      <c r="P93" s="124"/>
      <c r="Q93" s="124"/>
      <c r="R93" s="124"/>
      <c r="S93" s="124"/>
      <c r="T93" s="124"/>
      <c r="U93" s="124"/>
      <c r="V93" s="124"/>
      <c r="W93" s="124"/>
      <c r="X93" s="124"/>
      <c r="Y93" s="124"/>
      <c r="Z93" s="1"/>
      <c r="AA93" s="124"/>
      <c r="AB93" s="1"/>
      <c r="AC93" s="124"/>
    </row>
    <row r="94" spans="2:30" ht="12.75" customHeight="1">
      <c r="B94" s="76"/>
      <c r="C94" s="427" t="s">
        <v>547</v>
      </c>
      <c r="D94" s="380">
        <f t="shared" si="12"/>
        <v>25</v>
      </c>
      <c r="E94" s="87"/>
      <c r="F94" s="124"/>
      <c r="G94" s="101"/>
      <c r="H94" s="124"/>
      <c r="I94" s="124"/>
      <c r="J94" s="124"/>
      <c r="K94" s="1"/>
      <c r="L94" s="124"/>
      <c r="M94" s="124"/>
      <c r="N94" s="124"/>
      <c r="O94" s="124"/>
      <c r="P94" s="124"/>
      <c r="Q94" s="124"/>
      <c r="R94" s="124"/>
      <c r="S94" s="124"/>
      <c r="T94" s="124"/>
      <c r="U94" s="124"/>
      <c r="V94" s="124"/>
      <c r="W94" s="124"/>
      <c r="X94" s="124"/>
      <c r="Y94" s="124"/>
      <c r="Z94" s="1"/>
      <c r="AA94" s="124"/>
      <c r="AB94" s="1"/>
      <c r="AC94" s="124"/>
    </row>
    <row r="95" spans="2:30" ht="12.75" customHeight="1">
      <c r="B95" s="76"/>
      <c r="C95" s="427" t="s">
        <v>554</v>
      </c>
      <c r="D95" s="380">
        <f t="shared" si="12"/>
        <v>2</v>
      </c>
      <c r="E95" s="87"/>
      <c r="F95" s="124"/>
      <c r="G95" s="101"/>
      <c r="H95" s="124"/>
      <c r="I95" s="124"/>
      <c r="J95" s="124"/>
      <c r="K95" s="1"/>
      <c r="L95" s="124"/>
      <c r="M95" s="124"/>
      <c r="N95" s="124"/>
      <c r="O95" s="124"/>
      <c r="P95" s="124"/>
      <c r="Q95" s="124"/>
      <c r="R95" s="124"/>
      <c r="S95" s="124"/>
      <c r="T95" s="124"/>
      <c r="U95" s="124"/>
      <c r="V95" s="124"/>
      <c r="W95" s="124"/>
      <c r="X95" s="124"/>
      <c r="Y95" s="124"/>
      <c r="Z95" s="1"/>
      <c r="AA95" s="124"/>
      <c r="AB95" s="1"/>
      <c r="AC95" s="124"/>
    </row>
    <row r="96" spans="2:30" ht="12.75" customHeight="1">
      <c r="B96" s="76"/>
      <c r="C96" s="428" t="s">
        <v>553</v>
      </c>
      <c r="D96" s="380">
        <f t="shared" si="12"/>
        <v>2</v>
      </c>
      <c r="E96" s="87"/>
      <c r="F96" s="124"/>
      <c r="G96" s="101"/>
      <c r="H96" s="124"/>
      <c r="I96" s="124"/>
      <c r="J96" s="124"/>
      <c r="K96" s="1"/>
      <c r="L96" s="124"/>
      <c r="M96" s="124"/>
      <c r="N96" s="124"/>
      <c r="O96" s="124"/>
      <c r="P96" s="124"/>
      <c r="Q96" s="124"/>
      <c r="R96" s="124"/>
      <c r="S96" s="124"/>
      <c r="T96" s="124"/>
      <c r="U96" s="124"/>
      <c r="V96" s="124"/>
      <c r="W96" s="124"/>
      <c r="X96" s="124"/>
      <c r="Y96" s="124"/>
      <c r="Z96" s="1"/>
      <c r="AA96" s="124"/>
      <c r="AB96" s="1"/>
      <c r="AC96" s="124"/>
    </row>
    <row r="97" spans="2:29" ht="12.75" customHeight="1">
      <c r="B97" s="76"/>
      <c r="C97" s="426" t="s">
        <v>548</v>
      </c>
      <c r="D97" s="380">
        <f t="shared" si="12"/>
        <v>6</v>
      </c>
      <c r="E97" s="87"/>
      <c r="F97" s="124"/>
      <c r="G97" s="101"/>
      <c r="H97" s="124"/>
      <c r="I97" s="124"/>
      <c r="J97" s="124"/>
      <c r="K97" s="1"/>
      <c r="L97" s="124"/>
      <c r="M97" s="124"/>
      <c r="N97" s="124"/>
      <c r="O97" s="124"/>
      <c r="P97" s="124"/>
      <c r="Q97" s="124"/>
      <c r="R97" s="124"/>
      <c r="S97" s="124"/>
      <c r="T97" s="124"/>
      <c r="U97" s="124"/>
      <c r="V97" s="124"/>
      <c r="W97" s="124"/>
      <c r="X97" s="124"/>
      <c r="Y97" s="124"/>
      <c r="Z97" s="1"/>
      <c r="AA97" s="124"/>
      <c r="AB97" s="1"/>
      <c r="AC97" s="124"/>
    </row>
    <row r="98" spans="2:29" ht="12.75" customHeight="1">
      <c r="B98" s="76"/>
      <c r="C98" s="426" t="s">
        <v>551</v>
      </c>
      <c r="D98" s="380">
        <f t="shared" si="12"/>
        <v>4</v>
      </c>
      <c r="E98" s="87"/>
      <c r="F98" s="124"/>
      <c r="G98" s="101"/>
      <c r="H98" s="124"/>
      <c r="I98" s="124"/>
      <c r="J98" s="124"/>
      <c r="K98" s="1"/>
      <c r="L98" s="124"/>
      <c r="M98" s="124"/>
      <c r="N98" s="124"/>
      <c r="O98" s="124"/>
      <c r="P98" s="124"/>
      <c r="Q98" s="124"/>
      <c r="R98" s="124"/>
      <c r="S98" s="124"/>
      <c r="T98" s="124"/>
      <c r="U98" s="124"/>
      <c r="V98" s="124"/>
      <c r="W98" s="124"/>
      <c r="X98" s="124"/>
      <c r="Y98" s="124"/>
      <c r="Z98" s="1"/>
      <c r="AA98" s="124"/>
      <c r="AB98" s="1"/>
      <c r="AC98" s="124"/>
    </row>
    <row r="99" spans="2:29" ht="12.75" customHeight="1" thickBot="1">
      <c r="B99" s="76"/>
      <c r="C99" s="430" t="s">
        <v>550</v>
      </c>
      <c r="D99" s="429">
        <f t="shared" si="12"/>
        <v>29</v>
      </c>
      <c r="E99" s="87"/>
      <c r="F99" s="124"/>
      <c r="G99" s="101"/>
      <c r="H99" s="124"/>
      <c r="I99" s="124"/>
      <c r="J99" s="124"/>
      <c r="K99" s="1"/>
      <c r="L99" s="124"/>
      <c r="M99" s="124"/>
      <c r="N99" s="124"/>
      <c r="O99" s="124"/>
      <c r="P99" s="124"/>
      <c r="Q99" s="124"/>
      <c r="R99" s="124"/>
      <c r="S99" s="124"/>
      <c r="T99" s="124"/>
      <c r="U99" s="124"/>
      <c r="V99" s="124"/>
      <c r="W99" s="124"/>
      <c r="X99" s="124"/>
      <c r="Y99" s="124"/>
      <c r="Z99" s="1"/>
      <c r="AA99" s="124"/>
      <c r="AB99" s="1"/>
      <c r="AC99" s="124"/>
    </row>
    <row r="100" spans="2:29" ht="12.75" customHeight="1">
      <c r="C100" s="1"/>
      <c r="D100" s="124">
        <f>SUM(D92:D99)</f>
        <v>84</v>
      </c>
    </row>
    <row r="101" spans="2:29" ht="12.75" customHeight="1">
      <c r="C101" s="221"/>
      <c r="D101" s="222"/>
    </row>
  </sheetData>
  <sortState xmlns:xlrd2="http://schemas.microsoft.com/office/spreadsheetml/2017/richdata2" ref="C92:D100">
    <sortCondition ref="C92:C100"/>
  </sortState>
  <pageMargins left="0.511811024" right="0.511811024" top="0.78740157499999996" bottom="0.78740157499999996"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U97"/>
  <sheetViews>
    <sheetView showGridLines="0" topLeftCell="A27" workbookViewId="0">
      <selection activeCell="A65" sqref="A65"/>
    </sheetView>
  </sheetViews>
  <sheetFormatPr defaultColWidth="12.5546875" defaultRowHeight="15" customHeight="1"/>
  <cols>
    <col min="1" max="1" width="81.44140625" customWidth="1"/>
    <col min="2" max="2" width="54.109375" customWidth="1"/>
    <col min="3" max="3" width="14.44140625" customWidth="1"/>
    <col min="4" max="4" width="17.44140625" customWidth="1"/>
    <col min="5" max="5" width="19.6640625" customWidth="1"/>
    <col min="6" max="6" width="14.44140625" customWidth="1"/>
    <col min="7" max="12" width="12.44140625" customWidth="1"/>
    <col min="13" max="14" width="11.5546875" customWidth="1"/>
    <col min="15" max="16" width="14.44140625" customWidth="1"/>
    <col min="17" max="17" width="13.109375" customWidth="1"/>
    <col min="18" max="18" width="20.88671875" customWidth="1"/>
    <col min="19" max="19" width="25" customWidth="1"/>
    <col min="20" max="20" width="16" customWidth="1"/>
    <col min="21" max="21" width="21" customWidth="1"/>
    <col min="22" max="26" width="12.44140625" customWidth="1"/>
  </cols>
  <sheetData>
    <row r="1" spans="1:21" ht="12.75" customHeight="1">
      <c r="A1" s="229" t="s">
        <v>277</v>
      </c>
      <c r="B1" s="1"/>
      <c r="C1" s="230"/>
      <c r="D1" s="1"/>
      <c r="E1" s="87"/>
      <c r="F1" s="1"/>
      <c r="G1" s="1"/>
      <c r="H1" s="1"/>
      <c r="I1" s="1"/>
      <c r="J1" s="1"/>
      <c r="K1" s="1"/>
      <c r="L1" s="1"/>
      <c r="M1" s="1"/>
      <c r="N1" s="1"/>
      <c r="O1" s="1"/>
      <c r="P1" s="1"/>
      <c r="Q1" s="1"/>
      <c r="R1" s="1"/>
      <c r="S1" s="1"/>
      <c r="T1" s="1"/>
      <c r="U1" s="1"/>
    </row>
    <row r="2" spans="1:21" ht="12.75" customHeight="1">
      <c r="A2" s="229" t="s">
        <v>278</v>
      </c>
      <c r="B2" s="1"/>
      <c r="C2" s="230"/>
      <c r="D2" s="1"/>
      <c r="E2" s="87"/>
      <c r="F2" s="220"/>
      <c r="G2" s="1"/>
      <c r="H2" s="1"/>
      <c r="I2" s="1"/>
      <c r="J2" s="1"/>
      <c r="K2" s="1"/>
      <c r="L2" s="1"/>
      <c r="M2" s="1"/>
      <c r="N2" s="1"/>
      <c r="O2" s="1"/>
      <c r="P2" s="1"/>
      <c r="Q2" s="1"/>
      <c r="R2" s="1"/>
      <c r="S2" s="1"/>
      <c r="T2" s="1"/>
      <c r="U2" s="1"/>
    </row>
    <row r="3" spans="1:21" ht="12.75" customHeight="1">
      <c r="A3" s="229"/>
      <c r="B3" s="1"/>
      <c r="C3" s="230"/>
      <c r="D3" s="1"/>
      <c r="E3" s="87"/>
      <c r="F3" s="1"/>
      <c r="G3" s="1"/>
      <c r="H3" s="1"/>
      <c r="I3" s="1"/>
      <c r="J3" s="1"/>
      <c r="K3" s="1"/>
      <c r="L3" s="1"/>
      <c r="M3" s="1"/>
      <c r="N3" s="1"/>
      <c r="O3" s="1"/>
      <c r="P3" s="1"/>
      <c r="Q3" s="1"/>
      <c r="R3" s="1"/>
      <c r="S3" s="1"/>
      <c r="T3" s="1"/>
      <c r="U3" s="1"/>
    </row>
    <row r="4" spans="1:21" ht="12.75" customHeight="1">
      <c r="A4" s="1025" t="s">
        <v>279</v>
      </c>
      <c r="B4" s="1025" t="s">
        <v>280</v>
      </c>
      <c r="C4" s="1027" t="s">
        <v>281</v>
      </c>
      <c r="D4" s="231" t="s">
        <v>282</v>
      </c>
      <c r="E4" s="1028" t="s">
        <v>283</v>
      </c>
      <c r="F4" s="1025" t="s">
        <v>0</v>
      </c>
      <c r="G4" s="1025" t="s">
        <v>1</v>
      </c>
      <c r="H4" s="1025" t="s">
        <v>2</v>
      </c>
      <c r="I4" s="1025" t="s">
        <v>3</v>
      </c>
      <c r="J4" s="1025" t="s">
        <v>4</v>
      </c>
      <c r="K4" s="1025" t="s">
        <v>5</v>
      </c>
      <c r="L4" s="1025" t="s">
        <v>6</v>
      </c>
      <c r="M4" s="1025" t="s">
        <v>7</v>
      </c>
      <c r="N4" s="1025" t="s">
        <v>8</v>
      </c>
      <c r="O4" s="1025" t="s">
        <v>9</v>
      </c>
      <c r="P4" s="1025" t="s">
        <v>10</v>
      </c>
      <c r="Q4" s="1025" t="s">
        <v>11</v>
      </c>
      <c r="R4" s="1029" t="s">
        <v>284</v>
      </c>
      <c r="S4" s="1029" t="s">
        <v>285</v>
      </c>
      <c r="T4" s="1029" t="s">
        <v>286</v>
      </c>
      <c r="U4" s="1029" t="s">
        <v>287</v>
      </c>
    </row>
    <row r="5" spans="1:21" ht="12.75" customHeight="1">
      <c r="A5" s="1026"/>
      <c r="B5" s="1026"/>
      <c r="C5" s="1026"/>
      <c r="D5" s="232"/>
      <c r="E5" s="1026"/>
      <c r="F5" s="1026"/>
      <c r="G5" s="1026"/>
      <c r="H5" s="1026"/>
      <c r="I5" s="1026"/>
      <c r="J5" s="1026"/>
      <c r="K5" s="1026"/>
      <c r="L5" s="1026"/>
      <c r="M5" s="1026"/>
      <c r="N5" s="1026"/>
      <c r="O5" s="1026"/>
      <c r="P5" s="1026"/>
      <c r="Q5" s="1026"/>
      <c r="R5" s="1026"/>
      <c r="S5" s="1026"/>
      <c r="T5" s="1026"/>
      <c r="U5" s="1026"/>
    </row>
    <row r="6" spans="1:21" ht="4.5" customHeight="1">
      <c r="A6" s="233"/>
      <c r="B6" s="233"/>
      <c r="C6" s="234"/>
      <c r="D6" s="233"/>
      <c r="E6" s="78"/>
      <c r="F6" s="233"/>
      <c r="G6" s="233"/>
      <c r="H6" s="233"/>
      <c r="I6" s="233"/>
      <c r="J6" s="233"/>
      <c r="K6" s="233"/>
      <c r="L6" s="233"/>
      <c r="M6" s="233"/>
      <c r="N6" s="233"/>
      <c r="O6" s="233"/>
      <c r="P6" s="233"/>
      <c r="Q6" s="233"/>
      <c r="R6" s="233"/>
      <c r="S6" s="233"/>
      <c r="T6" s="233"/>
      <c r="U6" s="233"/>
    </row>
    <row r="7" spans="1:21" ht="12.75" customHeight="1">
      <c r="A7" s="235" t="s">
        <v>288</v>
      </c>
      <c r="B7" s="236" t="s">
        <v>289</v>
      </c>
      <c r="C7" s="237">
        <v>592.01</v>
      </c>
      <c r="D7" s="238" t="s">
        <v>157</v>
      </c>
      <c r="E7" s="239" t="s">
        <v>153</v>
      </c>
      <c r="F7" s="237" t="e">
        <f t="array" aca="1" ref="F7" ca="1">$C7*(1+_xludf.XLOOKUP($U7,METRICS!#REF!,METRICS!#REF!,0,0))</f>
        <v>#NAME?</v>
      </c>
      <c r="G7" s="237" t="e">
        <f t="array" aca="1" ref="G7" ca="1">$C7*(1+_xludf.XLOOKUP($U7,METRICS!#REF!,METRICS!#REF!,0,0))</f>
        <v>#NAME?</v>
      </c>
      <c r="H7" s="237" t="e">
        <f t="array" aca="1" ref="H7" ca="1">$C7*(1+_xludf.XLOOKUP($U7,METRICS!#REF!,METRICS!#REF!,0,0))</f>
        <v>#NAME?</v>
      </c>
      <c r="I7" s="237" t="e">
        <f t="array" aca="1" ref="I7" ca="1">$C7*(1+_xludf.XLOOKUP($U7,METRICS!#REF!,METRICS!#REF!,0,0))</f>
        <v>#NAME?</v>
      </c>
      <c r="J7" s="237" t="e">
        <f t="array" aca="1" ref="J7" ca="1">$C7*(1+_xludf.XLOOKUP($U7,METRICS!#REF!,METRICS!#REF!,0,0))</f>
        <v>#NAME?</v>
      </c>
      <c r="K7" s="237" t="e">
        <f t="array" aca="1" ref="K7" ca="1">$C7*(1+_xludf.XLOOKUP($U7,METRICS!#REF!,METRICS!#REF!,0,0))</f>
        <v>#NAME?</v>
      </c>
      <c r="L7" s="237" t="e">
        <f t="array" aca="1" ref="L7" ca="1">$C7*(1+_xludf.XLOOKUP($U7,METRICS!#REF!,METRICS!#REF!,0,0))</f>
        <v>#NAME?</v>
      </c>
      <c r="M7" s="237" t="e">
        <f t="array" aca="1" ref="M7" ca="1">$C7*(1+_xludf.XLOOKUP($U7,METRICS!#REF!,METRICS!#REF!,0,0))</f>
        <v>#NAME?</v>
      </c>
      <c r="N7" s="237" t="e">
        <f t="array" aca="1" ref="N7" ca="1">$C7*(1+_xludf.XLOOKUP($U7,METRICS!#REF!,METRICS!#REF!,0,0))</f>
        <v>#NAME?</v>
      </c>
      <c r="O7" s="237" t="e">
        <f t="array" aca="1" ref="O7" ca="1">$C7*(1+_xludf.XLOOKUP($U7,METRICS!#REF!,METRICS!#REF!,0,0))</f>
        <v>#NAME?</v>
      </c>
      <c r="P7" s="237" t="e">
        <f t="array" aca="1" ref="P7" ca="1">$C7*(1+_xludf.XLOOKUP($U7,METRICS!#REF!,METRICS!#REF!,0,0))</f>
        <v>#NAME?</v>
      </c>
      <c r="Q7" s="237" t="e">
        <f t="array" aca="1" ref="Q7" ca="1">$C7*(1+_xludf.XLOOKUP($U7,METRICS!#REF!,METRICS!#REF!,0,0))</f>
        <v>#NAME?</v>
      </c>
      <c r="R7" s="240">
        <v>44130</v>
      </c>
      <c r="S7" s="240"/>
      <c r="T7" s="241" t="s">
        <v>290</v>
      </c>
      <c r="U7" s="238" t="s">
        <v>291</v>
      </c>
    </row>
    <row r="8" spans="1:21" ht="12.75" customHeight="1">
      <c r="A8" s="235" t="s">
        <v>292</v>
      </c>
      <c r="B8" s="236" t="s">
        <v>293</v>
      </c>
      <c r="C8" s="237">
        <v>270.56</v>
      </c>
      <c r="D8" s="238" t="s">
        <v>212</v>
      </c>
      <c r="E8" s="239" t="s">
        <v>201</v>
      </c>
      <c r="F8" s="237" t="e">
        <f t="array" aca="1" ref="F8" ca="1">$C8*(1+_xludf.XLOOKUP($U8,METRICS!#REF!,METRICS!#REF!,0,0))</f>
        <v>#NAME?</v>
      </c>
      <c r="G8" s="237" t="e">
        <f t="array" aca="1" ref="G8" ca="1">$C8*(1+_xludf.XLOOKUP($U8,METRICS!#REF!,METRICS!#REF!,0,0))</f>
        <v>#NAME?</v>
      </c>
      <c r="H8" s="237" t="e">
        <f t="array" aca="1" ref="H8" ca="1">$C8*(1+_xludf.XLOOKUP($U8,METRICS!#REF!,METRICS!#REF!,0,0))</f>
        <v>#NAME?</v>
      </c>
      <c r="I8" s="237" t="e">
        <f t="array" aca="1" ref="I8" ca="1">$C8*(1+_xludf.XLOOKUP($U8,METRICS!#REF!,METRICS!#REF!,0,0))</f>
        <v>#NAME?</v>
      </c>
      <c r="J8" s="237" t="e">
        <f t="array" aca="1" ref="J8" ca="1">$C8*(1+_xludf.XLOOKUP($U8,METRICS!#REF!,METRICS!#REF!,0,0))</f>
        <v>#NAME?</v>
      </c>
      <c r="K8" s="237" t="e">
        <f t="array" aca="1" ref="K8" ca="1">$C8*(1+_xludf.XLOOKUP($U8,METRICS!#REF!,METRICS!#REF!,0,0))</f>
        <v>#NAME?</v>
      </c>
      <c r="L8" s="237" t="e">
        <f t="array" aca="1" ref="L8" ca="1">$C8*(1+_xludf.XLOOKUP($U8,METRICS!#REF!,METRICS!#REF!,0,0))</f>
        <v>#NAME?</v>
      </c>
      <c r="M8" s="237" t="e">
        <f t="array" aca="1" ref="M8" ca="1">$C8*(1+_xludf.XLOOKUP($U8,METRICS!#REF!,METRICS!#REF!,0,0))</f>
        <v>#NAME?</v>
      </c>
      <c r="N8" s="237" t="e">
        <f t="array" aca="1" ref="N8" ca="1">$C8*(1+_xludf.XLOOKUP($U8,METRICS!#REF!,METRICS!#REF!,0,0))</f>
        <v>#NAME?</v>
      </c>
      <c r="O8" s="237" t="e">
        <f t="array" aca="1" ref="O8" ca="1">$C8*(1+_xludf.XLOOKUP($U8,METRICS!#REF!,METRICS!#REF!,0,0))</f>
        <v>#NAME?</v>
      </c>
      <c r="P8" s="237" t="e">
        <f t="array" aca="1" ref="P8" ca="1">$C8*(1+_xludf.XLOOKUP($U8,METRICS!#REF!,METRICS!#REF!,0,0))</f>
        <v>#NAME?</v>
      </c>
      <c r="Q8" s="237" t="e">
        <f t="array" aca="1" ref="Q8" ca="1">$C8*(1+_xludf.XLOOKUP($U8,METRICS!#REF!,METRICS!#REF!,0,0))</f>
        <v>#NAME?</v>
      </c>
      <c r="R8" s="240">
        <v>44131</v>
      </c>
      <c r="S8" s="240" t="s">
        <v>294</v>
      </c>
      <c r="T8" s="241" t="s">
        <v>290</v>
      </c>
      <c r="U8" s="238" t="s">
        <v>291</v>
      </c>
    </row>
    <row r="9" spans="1:21" ht="12" customHeight="1">
      <c r="A9" s="235" t="s">
        <v>295</v>
      </c>
      <c r="B9" s="236" t="s">
        <v>296</v>
      </c>
      <c r="C9" s="237">
        <v>465</v>
      </c>
      <c r="D9" s="238" t="s">
        <v>212</v>
      </c>
      <c r="E9" s="239" t="s">
        <v>201</v>
      </c>
      <c r="F9" s="237" t="e">
        <f t="array" aca="1" ref="F9" ca="1">$C9*(1+_xludf.XLOOKUP($U9,METRICS!#REF!,METRICS!#REF!,0,0))</f>
        <v>#NAME?</v>
      </c>
      <c r="G9" s="237" t="e">
        <f t="array" aca="1" ref="G9" ca="1">$C9*(1+_xludf.XLOOKUP($U9,METRICS!#REF!,METRICS!#REF!,0,0))</f>
        <v>#NAME?</v>
      </c>
      <c r="H9" s="237" t="e">
        <f t="array" aca="1" ref="H9" ca="1">$C9*(1+_xludf.XLOOKUP($U9,METRICS!#REF!,METRICS!#REF!,0,0))</f>
        <v>#NAME?</v>
      </c>
      <c r="I9" s="237" t="e">
        <f t="array" aca="1" ref="I9" ca="1">$C9*(1+_xludf.XLOOKUP($U9,METRICS!#REF!,METRICS!#REF!,0,0))</f>
        <v>#NAME?</v>
      </c>
      <c r="J9" s="237" t="e">
        <f t="array" aca="1" ref="J9" ca="1">$C9*(1+_xludf.XLOOKUP($U9,METRICS!#REF!,METRICS!#REF!,0,0))</f>
        <v>#NAME?</v>
      </c>
      <c r="K9" s="237" t="e">
        <f t="array" aca="1" ref="K9" ca="1">$C9*(1+_xludf.XLOOKUP($U9,METRICS!#REF!,METRICS!#REF!,0,0))</f>
        <v>#NAME?</v>
      </c>
      <c r="L9" s="237" t="e">
        <f t="array" aca="1" ref="L9" ca="1">$C9*(1+_xludf.XLOOKUP($U9,METRICS!#REF!,METRICS!#REF!,0,0))</f>
        <v>#NAME?</v>
      </c>
      <c r="M9" s="237" t="e">
        <f t="array" aca="1" ref="M9" ca="1">$C9*(1+_xludf.XLOOKUP($U9,METRICS!#REF!,METRICS!#REF!,0,0))</f>
        <v>#NAME?</v>
      </c>
      <c r="N9" s="237" t="e">
        <f t="array" aca="1" ref="N9" ca="1">$C9*(1+_xludf.XLOOKUP($U9,METRICS!#REF!,METRICS!#REF!,0,0))</f>
        <v>#NAME?</v>
      </c>
      <c r="O9" s="237" t="e">
        <f t="array" aca="1" ref="O9" ca="1">$C9*(1+_xludf.XLOOKUP($U9,METRICS!#REF!,METRICS!#REF!,0,0))</f>
        <v>#NAME?</v>
      </c>
      <c r="P9" s="237" t="e">
        <f t="array" aca="1" ref="P9" ca="1">$C9*(1+_xludf.XLOOKUP($U9,METRICS!#REF!,METRICS!#REF!,0,0))</f>
        <v>#NAME?</v>
      </c>
      <c r="Q9" s="237" t="e">
        <f t="array" aca="1" ref="Q9" ca="1">$C9*(1+_xludf.XLOOKUP($U9,METRICS!#REF!,METRICS!#REF!,0,0))</f>
        <v>#NAME?</v>
      </c>
      <c r="R9" s="240">
        <v>44132</v>
      </c>
      <c r="S9" s="240" t="s">
        <v>294</v>
      </c>
      <c r="T9" s="241" t="s">
        <v>290</v>
      </c>
      <c r="U9" s="238" t="s">
        <v>291</v>
      </c>
    </row>
    <row r="10" spans="1:21" ht="12" customHeight="1">
      <c r="A10" s="235" t="s">
        <v>297</v>
      </c>
      <c r="B10" s="236" t="s">
        <v>298</v>
      </c>
      <c r="C10" s="237">
        <v>474.53</v>
      </c>
      <c r="D10" s="238" t="s">
        <v>212</v>
      </c>
      <c r="E10" s="239" t="s">
        <v>201</v>
      </c>
      <c r="F10" s="237" t="e">
        <f t="array" aca="1" ref="F10" ca="1">$C10*(1+_xludf.XLOOKUP($U10,METRICS!#REF!,METRICS!#REF!,0,0))</f>
        <v>#NAME?</v>
      </c>
      <c r="G10" s="237" t="e">
        <f t="array" aca="1" ref="G10" ca="1">$C10*(1+_xludf.XLOOKUP($U10,METRICS!#REF!,METRICS!#REF!,0,0))</f>
        <v>#NAME?</v>
      </c>
      <c r="H10" s="237" t="e">
        <f t="array" aca="1" ref="H10" ca="1">$C10*(1+_xludf.XLOOKUP($U10,METRICS!#REF!,METRICS!#REF!,0,0))</f>
        <v>#NAME?</v>
      </c>
      <c r="I10" s="237" t="e">
        <f t="array" aca="1" ref="I10" ca="1">$C10*(1+_xludf.XLOOKUP($U10,METRICS!#REF!,METRICS!#REF!,0,0))</f>
        <v>#NAME?</v>
      </c>
      <c r="J10" s="237" t="e">
        <f t="array" aca="1" ref="J10" ca="1">$C10*(1+_xludf.XLOOKUP($U10,METRICS!#REF!,METRICS!#REF!,0,0))</f>
        <v>#NAME?</v>
      </c>
      <c r="K10" s="237" t="e">
        <f t="array" aca="1" ref="K10" ca="1">$C10*(1+_xludf.XLOOKUP($U10,METRICS!#REF!,METRICS!#REF!,0,0))</f>
        <v>#NAME?</v>
      </c>
      <c r="L10" s="237" t="e">
        <f t="array" aca="1" ref="L10" ca="1">$C10*(1+_xludf.XLOOKUP($U10,METRICS!#REF!,METRICS!#REF!,0,0))</f>
        <v>#NAME?</v>
      </c>
      <c r="M10" s="237" t="e">
        <f t="array" aca="1" ref="M10" ca="1">$C10*(1+_xludf.XLOOKUP($U10,METRICS!#REF!,METRICS!#REF!,0,0))</f>
        <v>#NAME?</v>
      </c>
      <c r="N10" s="237" t="e">
        <f t="array" aca="1" ref="N10" ca="1">$C10*(1+_xludf.XLOOKUP($U10,METRICS!#REF!,METRICS!#REF!,0,0))</f>
        <v>#NAME?</v>
      </c>
      <c r="O10" s="237" t="e">
        <f t="array" aca="1" ref="O10" ca="1">$C10*(1+_xludf.XLOOKUP($U10,METRICS!#REF!,METRICS!#REF!,0,0))</f>
        <v>#NAME?</v>
      </c>
      <c r="P10" s="237" t="e">
        <f t="array" aca="1" ref="P10" ca="1">$C10*(1+_xludf.XLOOKUP($U10,METRICS!#REF!,METRICS!#REF!,0,0))</f>
        <v>#NAME?</v>
      </c>
      <c r="Q10" s="237" t="e">
        <f t="array" aca="1" ref="Q10" ca="1">$C10*(1+_xludf.XLOOKUP($U10,METRICS!#REF!,METRICS!#REF!,0,0))</f>
        <v>#NAME?</v>
      </c>
      <c r="R10" s="240">
        <v>44133</v>
      </c>
      <c r="S10" s="240" t="s">
        <v>294</v>
      </c>
      <c r="T10" s="241" t="s">
        <v>290</v>
      </c>
      <c r="U10" s="238" t="s">
        <v>291</v>
      </c>
    </row>
    <row r="11" spans="1:21" ht="12" customHeight="1">
      <c r="A11" s="235" t="s">
        <v>299</v>
      </c>
      <c r="B11" s="236" t="s">
        <v>300</v>
      </c>
      <c r="C11" s="237">
        <v>1807.22</v>
      </c>
      <c r="D11" s="238" t="s">
        <v>212</v>
      </c>
      <c r="E11" s="239" t="s">
        <v>201</v>
      </c>
      <c r="F11" s="237" t="e">
        <f t="array" aca="1" ref="F11" ca="1">$C11*(1+_xludf.XLOOKUP($U11,METRICS!#REF!,METRICS!#REF!,0,0))</f>
        <v>#NAME?</v>
      </c>
      <c r="G11" s="237" t="e">
        <f t="array" aca="1" ref="G11" ca="1">$C11*(1+_xludf.XLOOKUP($U11,METRICS!#REF!,METRICS!#REF!,0,0))</f>
        <v>#NAME?</v>
      </c>
      <c r="H11" s="237" t="e">
        <f t="array" aca="1" ref="H11" ca="1">$C11*(1+_xludf.XLOOKUP($U11,METRICS!#REF!,METRICS!#REF!,0,0))</f>
        <v>#NAME?</v>
      </c>
      <c r="I11" s="237" t="e">
        <f t="array" aca="1" ref="I11" ca="1">$C11*(1+_xludf.XLOOKUP($U11,METRICS!#REF!,METRICS!#REF!,0,0))</f>
        <v>#NAME?</v>
      </c>
      <c r="J11" s="237" t="e">
        <f t="array" aca="1" ref="J11" ca="1">$C11*(1+_xludf.XLOOKUP($U11,METRICS!#REF!,METRICS!#REF!,0,0))</f>
        <v>#NAME?</v>
      </c>
      <c r="K11" s="237" t="e">
        <f t="array" aca="1" ref="K11" ca="1">$C11*(1+_xludf.XLOOKUP($U11,METRICS!#REF!,METRICS!#REF!,0,0))</f>
        <v>#NAME?</v>
      </c>
      <c r="L11" s="237" t="e">
        <f t="array" aca="1" ref="L11" ca="1">$C11*(1+_xludf.XLOOKUP($U11,METRICS!#REF!,METRICS!#REF!,0,0))</f>
        <v>#NAME?</v>
      </c>
      <c r="M11" s="237" t="e">
        <f t="array" aca="1" ref="M11" ca="1">$C11*(1+_xludf.XLOOKUP($U11,METRICS!#REF!,METRICS!#REF!,0,0))</f>
        <v>#NAME?</v>
      </c>
      <c r="N11" s="237" t="e">
        <f t="array" aca="1" ref="N11" ca="1">$C11*(1+_xludf.XLOOKUP($U11,METRICS!#REF!,METRICS!#REF!,0,0))</f>
        <v>#NAME?</v>
      </c>
      <c r="O11" s="237" t="e">
        <f t="array" aca="1" ref="O11" ca="1">$C11*(1+_xludf.XLOOKUP($U11,METRICS!#REF!,METRICS!#REF!,0,0))</f>
        <v>#NAME?</v>
      </c>
      <c r="P11" s="237" t="e">
        <f t="array" aca="1" ref="P11" ca="1">$C11*(1+_xludf.XLOOKUP($U11,METRICS!#REF!,METRICS!#REF!,0,0))</f>
        <v>#NAME?</v>
      </c>
      <c r="Q11" s="237" t="e">
        <f t="array" aca="1" ref="Q11" ca="1">$C11*(1+_xludf.XLOOKUP($U11,METRICS!#REF!,METRICS!#REF!,0,0))</f>
        <v>#NAME?</v>
      </c>
      <c r="R11" s="240">
        <v>44134</v>
      </c>
      <c r="S11" s="240" t="s">
        <v>294</v>
      </c>
      <c r="T11" s="241" t="s">
        <v>290</v>
      </c>
      <c r="U11" s="238" t="s">
        <v>291</v>
      </c>
    </row>
    <row r="12" spans="1:21" ht="12" customHeight="1">
      <c r="A12" s="235" t="s">
        <v>301</v>
      </c>
      <c r="B12" s="236" t="s">
        <v>302</v>
      </c>
      <c r="C12" s="237">
        <v>200</v>
      </c>
      <c r="D12" s="238" t="s">
        <v>212</v>
      </c>
      <c r="E12" s="239" t="s">
        <v>201</v>
      </c>
      <c r="F12" s="237" t="e">
        <f t="array" aca="1" ref="F12" ca="1">$C12*(1+_xludf.XLOOKUP($U12,METRICS!#REF!,METRICS!#REF!,0,0))</f>
        <v>#NAME?</v>
      </c>
      <c r="G12" s="237" t="e">
        <f t="array" aca="1" ref="G12" ca="1">$C12*(1+_xludf.XLOOKUP($U12,METRICS!#REF!,METRICS!#REF!,0,0))</f>
        <v>#NAME?</v>
      </c>
      <c r="H12" s="237" t="e">
        <f t="array" aca="1" ref="H12" ca="1">$C12*(1+_xludf.XLOOKUP($U12,METRICS!#REF!,METRICS!#REF!,0,0))</f>
        <v>#NAME?</v>
      </c>
      <c r="I12" s="237" t="e">
        <f t="array" aca="1" ref="I12" ca="1">$C12*(1+_xludf.XLOOKUP($U12,METRICS!#REF!,METRICS!#REF!,0,0))</f>
        <v>#NAME?</v>
      </c>
      <c r="J12" s="237" t="e">
        <f t="array" aca="1" ref="J12" ca="1">$C12*(1+_xludf.XLOOKUP($U12,METRICS!#REF!,METRICS!#REF!,0,0))</f>
        <v>#NAME?</v>
      </c>
      <c r="K12" s="237" t="e">
        <f t="array" aca="1" ref="K12" ca="1">$C12*(1+_xludf.XLOOKUP($U12,METRICS!#REF!,METRICS!#REF!,0,0))</f>
        <v>#NAME?</v>
      </c>
      <c r="L12" s="237" t="e">
        <f t="array" aca="1" ref="L12" ca="1">$C12*(1+_xludf.XLOOKUP($U12,METRICS!#REF!,METRICS!#REF!,0,0))</f>
        <v>#NAME?</v>
      </c>
      <c r="M12" s="237" t="e">
        <f t="array" aca="1" ref="M12" ca="1">$C12*(1+_xludf.XLOOKUP($U12,METRICS!#REF!,METRICS!#REF!,0,0))</f>
        <v>#NAME?</v>
      </c>
      <c r="N12" s="237" t="e">
        <f t="array" aca="1" ref="N12" ca="1">$C12*(1+_xludf.XLOOKUP($U12,METRICS!#REF!,METRICS!#REF!,0,0))</f>
        <v>#NAME?</v>
      </c>
      <c r="O12" s="237" t="e">
        <f t="array" aca="1" ref="O12" ca="1">$C12*(1+_xludf.XLOOKUP($U12,METRICS!#REF!,METRICS!#REF!,0,0))</f>
        <v>#NAME?</v>
      </c>
      <c r="P12" s="237" t="e">
        <f t="array" aca="1" ref="P12" ca="1">$C12*(1+_xludf.XLOOKUP($U12,METRICS!#REF!,METRICS!#REF!,0,0))</f>
        <v>#NAME?</v>
      </c>
      <c r="Q12" s="237" t="e">
        <f t="array" aca="1" ref="Q12" ca="1">$C12*(1+_xludf.XLOOKUP($U12,METRICS!#REF!,METRICS!#REF!,0,0))</f>
        <v>#NAME?</v>
      </c>
      <c r="R12" s="240">
        <v>44135</v>
      </c>
      <c r="S12" s="240" t="s">
        <v>294</v>
      </c>
      <c r="T12" s="241" t="s">
        <v>290</v>
      </c>
      <c r="U12" s="238" t="s">
        <v>291</v>
      </c>
    </row>
    <row r="13" spans="1:21" ht="12" customHeight="1">
      <c r="A13" s="235" t="s">
        <v>303</v>
      </c>
      <c r="B13" s="236" t="s">
        <v>304</v>
      </c>
      <c r="C13" s="237">
        <v>446.53</v>
      </c>
      <c r="D13" s="238" t="s">
        <v>212</v>
      </c>
      <c r="E13" s="239" t="s">
        <v>201</v>
      </c>
      <c r="F13" s="237" t="e">
        <f t="array" aca="1" ref="F13" ca="1">$C13*(1+_xludf.XLOOKUP($U13,METRICS!#REF!,METRICS!#REF!,0,0))</f>
        <v>#NAME?</v>
      </c>
      <c r="G13" s="237" t="e">
        <f t="array" aca="1" ref="G13" ca="1">$C13*(1+_xludf.XLOOKUP($U13,METRICS!#REF!,METRICS!#REF!,0,0))</f>
        <v>#NAME?</v>
      </c>
      <c r="H13" s="237" t="e">
        <f t="array" aca="1" ref="H13" ca="1">$C13*(1+_xludf.XLOOKUP($U13,METRICS!#REF!,METRICS!#REF!,0,0))</f>
        <v>#NAME?</v>
      </c>
      <c r="I13" s="237" t="e">
        <f t="array" aca="1" ref="I13" ca="1">$C13*(1+_xludf.XLOOKUP($U13,METRICS!#REF!,METRICS!#REF!,0,0))</f>
        <v>#NAME?</v>
      </c>
      <c r="J13" s="237" t="e">
        <f t="array" aca="1" ref="J13" ca="1">$C13*(1+_xludf.XLOOKUP($U13,METRICS!#REF!,METRICS!#REF!,0,0))</f>
        <v>#NAME?</v>
      </c>
      <c r="K13" s="237" t="e">
        <f t="array" aca="1" ref="K13" ca="1">$C13*(1+_xludf.XLOOKUP($U13,METRICS!#REF!,METRICS!#REF!,0,0))</f>
        <v>#NAME?</v>
      </c>
      <c r="L13" s="237" t="e">
        <f t="array" aca="1" ref="L13" ca="1">$C13*(1+_xludf.XLOOKUP($U13,METRICS!#REF!,METRICS!#REF!,0,0))</f>
        <v>#NAME?</v>
      </c>
      <c r="M13" s="237" t="e">
        <f t="array" aca="1" ref="M13" ca="1">$C13*(1+_xludf.XLOOKUP($U13,METRICS!#REF!,METRICS!#REF!,0,0))</f>
        <v>#NAME?</v>
      </c>
      <c r="N13" s="237" t="e">
        <f t="array" aca="1" ref="N13" ca="1">$C13*(1+_xludf.XLOOKUP($U13,METRICS!#REF!,METRICS!#REF!,0,0))</f>
        <v>#NAME?</v>
      </c>
      <c r="O13" s="237" t="e">
        <f t="array" aca="1" ref="O13" ca="1">$C13*(1+_xludf.XLOOKUP($U13,METRICS!#REF!,METRICS!#REF!,0,0))</f>
        <v>#NAME?</v>
      </c>
      <c r="P13" s="237" t="e">
        <f t="array" aca="1" ref="P13" ca="1">$C13*(1+_xludf.XLOOKUP($U13,METRICS!#REF!,METRICS!#REF!,0,0))</f>
        <v>#NAME?</v>
      </c>
      <c r="Q13" s="237" t="e">
        <f t="array" aca="1" ref="Q13" ca="1">$C13*(1+_xludf.XLOOKUP($U13,METRICS!#REF!,METRICS!#REF!,0,0))</f>
        <v>#NAME?</v>
      </c>
      <c r="R13" s="240">
        <v>44136</v>
      </c>
      <c r="S13" s="240" t="s">
        <v>294</v>
      </c>
      <c r="T13" s="241" t="s">
        <v>290</v>
      </c>
      <c r="U13" s="238" t="s">
        <v>291</v>
      </c>
    </row>
    <row r="14" spans="1:21" ht="12" customHeight="1">
      <c r="A14" s="235" t="s">
        <v>305</v>
      </c>
      <c r="B14" s="236" t="s">
        <v>306</v>
      </c>
      <c r="C14" s="237">
        <v>540</v>
      </c>
      <c r="D14" s="238" t="s">
        <v>212</v>
      </c>
      <c r="E14" s="239" t="s">
        <v>201</v>
      </c>
      <c r="F14" s="237" t="e">
        <f t="array" aca="1" ref="F14" ca="1">$C14*(1+_xludf.XLOOKUP($U14,METRICS!#REF!,METRICS!#REF!,0,0))</f>
        <v>#NAME?</v>
      </c>
      <c r="G14" s="237" t="e">
        <f t="array" aca="1" ref="G14" ca="1">$C14*(1+_xludf.XLOOKUP($U14,METRICS!#REF!,METRICS!#REF!,0,0))</f>
        <v>#NAME?</v>
      </c>
      <c r="H14" s="237" t="e">
        <f t="array" aca="1" ref="H14" ca="1">$C14*(1+_xludf.XLOOKUP($U14,METRICS!#REF!,METRICS!#REF!,0,0))</f>
        <v>#NAME?</v>
      </c>
      <c r="I14" s="237" t="e">
        <f t="array" aca="1" ref="I14" ca="1">$C14*(1+_xludf.XLOOKUP($U14,METRICS!#REF!,METRICS!#REF!,0,0))</f>
        <v>#NAME?</v>
      </c>
      <c r="J14" s="237" t="e">
        <f t="array" aca="1" ref="J14" ca="1">$C14*(1+_xludf.XLOOKUP($U14,METRICS!#REF!,METRICS!#REF!,0,0))</f>
        <v>#NAME?</v>
      </c>
      <c r="K14" s="237" t="e">
        <f t="array" aca="1" ref="K14" ca="1">$C14*(1+_xludf.XLOOKUP($U14,METRICS!#REF!,METRICS!#REF!,0,0))</f>
        <v>#NAME?</v>
      </c>
      <c r="L14" s="237" t="e">
        <f t="array" aca="1" ref="L14" ca="1">$C14*(1+_xludf.XLOOKUP($U14,METRICS!#REF!,METRICS!#REF!,0,0))</f>
        <v>#NAME?</v>
      </c>
      <c r="M14" s="237" t="e">
        <f t="array" aca="1" ref="M14" ca="1">$C14*(1+_xludf.XLOOKUP($U14,METRICS!#REF!,METRICS!#REF!,0,0))</f>
        <v>#NAME?</v>
      </c>
      <c r="N14" s="237" t="e">
        <f t="array" aca="1" ref="N14" ca="1">$C14*(1+_xludf.XLOOKUP($U14,METRICS!#REF!,METRICS!#REF!,0,0))</f>
        <v>#NAME?</v>
      </c>
      <c r="O14" s="237" t="e">
        <f t="array" aca="1" ref="O14" ca="1">$C14*(1+_xludf.XLOOKUP($U14,METRICS!#REF!,METRICS!#REF!,0,0))</f>
        <v>#NAME?</v>
      </c>
      <c r="P14" s="237" t="e">
        <f t="array" aca="1" ref="P14" ca="1">$C14*(1+_xludf.XLOOKUP($U14,METRICS!#REF!,METRICS!#REF!,0,0))</f>
        <v>#NAME?</v>
      </c>
      <c r="Q14" s="237" t="e">
        <f t="array" aca="1" ref="Q14" ca="1">$C14*(1+_xludf.XLOOKUP($U14,METRICS!#REF!,METRICS!#REF!,0,0))</f>
        <v>#NAME?</v>
      </c>
      <c r="R14" s="240">
        <v>44137</v>
      </c>
      <c r="S14" s="240" t="s">
        <v>294</v>
      </c>
      <c r="T14" s="241" t="s">
        <v>290</v>
      </c>
      <c r="U14" s="238" t="s">
        <v>291</v>
      </c>
    </row>
    <row r="15" spans="1:21" ht="12" customHeight="1">
      <c r="A15" s="235" t="s">
        <v>307</v>
      </c>
      <c r="B15" s="236" t="s">
        <v>308</v>
      </c>
      <c r="C15" s="237">
        <v>2500</v>
      </c>
      <c r="D15" s="238" t="s">
        <v>188</v>
      </c>
      <c r="E15" s="239" t="s">
        <v>153</v>
      </c>
      <c r="F15" s="237" t="e">
        <f t="array" aca="1" ref="F15" ca="1">$C15*(1+_xludf.XLOOKUP($U15,METRICS!#REF!,METRICS!#REF!,0,0))</f>
        <v>#NAME?</v>
      </c>
      <c r="G15" s="237" t="e">
        <f t="array" aca="1" ref="G15" ca="1">$C15*(1+_xludf.XLOOKUP($U15,METRICS!#REF!,METRICS!#REF!,0,0))</f>
        <v>#NAME?</v>
      </c>
      <c r="H15" s="237" t="e">
        <f t="array" aca="1" ref="H15" ca="1">$C15*(1+_xludf.XLOOKUP($U15,METRICS!#REF!,METRICS!#REF!,0,0))</f>
        <v>#NAME?</v>
      </c>
      <c r="I15" s="237" t="e">
        <f t="array" aca="1" ref="I15" ca="1">4500*(1+_xludf.XLOOKUP($U15,METRICS!#REF!,METRICS!#REF!,0,0))</f>
        <v>#NAME?</v>
      </c>
      <c r="J15" s="237" t="e">
        <f t="array" aca="1" ref="J15" ca="1">$C15*(1+_xludf.XLOOKUP($U15,METRICS!#REF!,METRICS!#REF!,0,0))</f>
        <v>#NAME?</v>
      </c>
      <c r="K15" s="237" t="e">
        <f t="array" aca="1" ref="K15" ca="1">$C15*(1+_xludf.XLOOKUP($U15,METRICS!#REF!,METRICS!#REF!,0,0))</f>
        <v>#NAME?</v>
      </c>
      <c r="L15" s="237" t="e">
        <f t="array" aca="1" ref="L15" ca="1">$C15*(1+_xludf.XLOOKUP($U15,METRICS!#REF!,METRICS!#REF!,0,0))</f>
        <v>#NAME?</v>
      </c>
      <c r="M15" s="237">
        <v>4500</v>
      </c>
      <c r="N15" s="237" t="e">
        <f t="array" aca="1" ref="N15" ca="1">$C15*(1+_xludf.XLOOKUP($U15,METRICS!#REF!,METRICS!#REF!,0,0))</f>
        <v>#NAME?</v>
      </c>
      <c r="O15" s="237" t="e">
        <f t="array" aca="1" ref="O15" ca="1">$C15*(1+_xludf.XLOOKUP($U15,METRICS!#REF!,METRICS!#REF!,0,0))</f>
        <v>#NAME?</v>
      </c>
      <c r="P15" s="237" t="e">
        <f t="array" aca="1" ref="P15" ca="1">$C15*(1+_xludf.XLOOKUP($U15,METRICS!#REF!,METRICS!#REF!,0,0))</f>
        <v>#NAME?</v>
      </c>
      <c r="Q15" s="237">
        <v>4500</v>
      </c>
      <c r="R15" s="240">
        <v>44138</v>
      </c>
      <c r="S15" s="240" t="s">
        <v>294</v>
      </c>
      <c r="T15" s="241" t="s">
        <v>290</v>
      </c>
      <c r="U15" s="238" t="s">
        <v>309</v>
      </c>
    </row>
    <row r="16" spans="1:21" ht="12" customHeight="1">
      <c r="A16" s="235" t="s">
        <v>310</v>
      </c>
      <c r="B16" s="236" t="s">
        <v>311</v>
      </c>
      <c r="C16" s="237">
        <v>2500</v>
      </c>
      <c r="D16" s="238" t="s">
        <v>188</v>
      </c>
      <c r="E16" s="239" t="s">
        <v>153</v>
      </c>
      <c r="F16" s="237" t="e">
        <f t="array" aca="1" ref="F16" ca="1">$C16*(1+_xludf.XLOOKUP($U16,METRICS!#REF!,METRICS!#REF!,0,0))</f>
        <v>#NAME?</v>
      </c>
      <c r="G16" s="237" t="e">
        <f t="array" aca="1" ref="G16" ca="1">$C16*(1+_xludf.XLOOKUP($U16,METRICS!#REF!,METRICS!#REF!,0,0))</f>
        <v>#NAME?</v>
      </c>
      <c r="H16" s="237" t="e">
        <f t="array" aca="1" ref="H16" ca="1">$C16*(1+_xludf.XLOOKUP($U16,METRICS!#REF!,METRICS!#REF!,0,0))</f>
        <v>#NAME?</v>
      </c>
      <c r="I16" s="237" t="e">
        <f t="array" aca="1" ref="I16" ca="1">$C16*(1+_xludf.XLOOKUP($U16,METRICS!#REF!,METRICS!#REF!,0,0))</f>
        <v>#NAME?</v>
      </c>
      <c r="J16" s="237" t="e">
        <f t="array" aca="1" ref="J16" ca="1">$C16*(1+_xludf.XLOOKUP($U16,METRICS!#REF!,METRICS!#REF!,0,0))</f>
        <v>#NAME?</v>
      </c>
      <c r="K16" s="237" t="e">
        <f t="array" aca="1" ref="K16" ca="1">$C16*(1+_xludf.XLOOKUP($U16,METRICS!#REF!,METRICS!#REF!,0,0))</f>
        <v>#NAME?</v>
      </c>
      <c r="L16" s="237" t="e">
        <f t="array" aca="1" ref="L16" ca="1">$C16*(1+_xludf.XLOOKUP($U16,METRICS!#REF!,METRICS!#REF!,0,0))</f>
        <v>#NAME?</v>
      </c>
      <c r="M16" s="237" t="e">
        <f t="array" aca="1" ref="M16" ca="1">$C16*(1+_xludf.XLOOKUP($U16,METRICS!#REF!,METRICS!#REF!,0,0))</f>
        <v>#NAME?</v>
      </c>
      <c r="N16" s="237" t="e">
        <f t="array" aca="1" ref="N16" ca="1">$C16*(1+_xludf.XLOOKUP($U16,METRICS!#REF!,METRICS!#REF!,0,0))</f>
        <v>#NAME?</v>
      </c>
      <c r="O16" s="237" t="e">
        <f t="array" aca="1" ref="O16" ca="1">$C16*(1+_xludf.XLOOKUP($U16,METRICS!#REF!,METRICS!#REF!,0,0))</f>
        <v>#NAME?</v>
      </c>
      <c r="P16" s="237" t="e">
        <f t="array" aca="1" ref="P16" ca="1">$C16*(1+_xludf.XLOOKUP($U16,METRICS!#REF!,METRICS!#REF!,0,0))</f>
        <v>#NAME?</v>
      </c>
      <c r="Q16" s="237" t="e">
        <f t="array" aca="1" ref="Q16" ca="1">$C16*(1+_xludf.XLOOKUP($U16,METRICS!#REF!,METRICS!#REF!,0,0))</f>
        <v>#NAME?</v>
      </c>
      <c r="R16" s="240">
        <v>44139</v>
      </c>
      <c r="S16" s="240" t="s">
        <v>294</v>
      </c>
      <c r="T16" s="241" t="s">
        <v>290</v>
      </c>
      <c r="U16" s="238" t="s">
        <v>309</v>
      </c>
    </row>
    <row r="17" spans="1:21" ht="12" customHeight="1">
      <c r="A17" s="235" t="s">
        <v>312</v>
      </c>
      <c r="B17" s="236" t="s">
        <v>313</v>
      </c>
      <c r="C17" s="237">
        <v>914</v>
      </c>
      <c r="D17" s="238" t="s">
        <v>188</v>
      </c>
      <c r="E17" s="239" t="s">
        <v>153</v>
      </c>
      <c r="F17" s="237" t="e">
        <f t="array" aca="1" ref="F17" ca="1">$C17*(1+_xludf.XLOOKUP($U17,METRICS!#REF!,METRICS!#REF!,0,0))</f>
        <v>#NAME?</v>
      </c>
      <c r="G17" s="237" t="e">
        <f t="array" aca="1" ref="G17" ca="1">$C17*(1+_xludf.XLOOKUP($U17,METRICS!#REF!,METRICS!#REF!,0,0))</f>
        <v>#NAME?</v>
      </c>
      <c r="H17" s="237" t="e">
        <f t="array" aca="1" ref="H17" ca="1">$C17*(1+_xludf.XLOOKUP($U17,METRICS!#REF!,METRICS!#REF!,0,0))</f>
        <v>#NAME?</v>
      </c>
      <c r="I17" s="237" t="e">
        <f t="array" aca="1" ref="I17" ca="1">$C17*(1+_xludf.XLOOKUP($U17,METRICS!#REF!,METRICS!#REF!,0,0))</f>
        <v>#NAME?</v>
      </c>
      <c r="J17" s="237" t="e">
        <f t="array" aca="1" ref="J17" ca="1">$C17*(1+_xludf.XLOOKUP($U17,METRICS!#REF!,METRICS!#REF!,0,0))</f>
        <v>#NAME?</v>
      </c>
      <c r="K17" s="237" t="e">
        <f t="array" aca="1" ref="K17" ca="1">$C17*(1+_xludf.XLOOKUP($U17,METRICS!#REF!,METRICS!#REF!,0,0))</f>
        <v>#NAME?</v>
      </c>
      <c r="L17" s="237" t="e">
        <f t="array" aca="1" ref="L17" ca="1">$C17*(1+_xludf.XLOOKUP($U17,METRICS!#REF!,METRICS!#REF!,0,0))</f>
        <v>#NAME?</v>
      </c>
      <c r="M17" s="237" t="e">
        <f t="array" aca="1" ref="M17" ca="1">$C17*(1+_xludf.XLOOKUP($U17,METRICS!#REF!,METRICS!#REF!,0,0))</f>
        <v>#NAME?</v>
      </c>
      <c r="N17" s="237" t="e">
        <f t="array" aca="1" ref="N17" ca="1">$C17*(1+_xludf.XLOOKUP($U17,METRICS!#REF!,METRICS!#REF!,0,0))</f>
        <v>#NAME?</v>
      </c>
      <c r="O17" s="237" t="e">
        <f t="array" aca="1" ref="O17" ca="1">$C17*(1+_xludf.XLOOKUP($U17,METRICS!#REF!,METRICS!#REF!,0,0))</f>
        <v>#NAME?</v>
      </c>
      <c r="P17" s="237" t="e">
        <f t="array" aca="1" ref="P17" ca="1">$C17*(1+_xludf.XLOOKUP($U17,METRICS!#REF!,METRICS!#REF!,0,0))</f>
        <v>#NAME?</v>
      </c>
      <c r="Q17" s="237" t="e">
        <f t="array" aca="1" ref="Q17" ca="1">$C17*(1+_xludf.XLOOKUP($U17,METRICS!#REF!,METRICS!#REF!,0,0))</f>
        <v>#NAME?</v>
      </c>
      <c r="R17" s="240">
        <v>44140</v>
      </c>
      <c r="S17" s="240" t="s">
        <v>294</v>
      </c>
      <c r="T17" s="241" t="s">
        <v>290</v>
      </c>
      <c r="U17" s="238" t="s">
        <v>291</v>
      </c>
    </row>
    <row r="18" spans="1:21" ht="12" customHeight="1">
      <c r="A18" s="235" t="s">
        <v>314</v>
      </c>
      <c r="B18" s="236" t="s">
        <v>315</v>
      </c>
      <c r="C18" s="237">
        <v>16000</v>
      </c>
      <c r="D18" s="238" t="s">
        <v>192</v>
      </c>
      <c r="E18" s="239" t="s">
        <v>153</v>
      </c>
      <c r="F18" s="237">
        <v>8750</v>
      </c>
      <c r="G18" s="237">
        <v>12250</v>
      </c>
      <c r="H18" s="237" t="e">
        <f t="array" aca="1" ref="H18" ca="1">$C18*(1+_xludf.XLOOKUP($U18,METRICS!#REF!,METRICS!#REF!,0,0))</f>
        <v>#NAME?</v>
      </c>
      <c r="I18" s="237" t="e">
        <f t="array" aca="1" ref="I18" ca="1">$C18*(1+_xludf.XLOOKUP($U18,METRICS!#REF!,METRICS!#REF!,0,0))</f>
        <v>#NAME?</v>
      </c>
      <c r="J18" s="237" t="e">
        <f t="array" aca="1" ref="J18" ca="1">$C18*(1+_xludf.XLOOKUP($U18,METRICS!#REF!,METRICS!#REF!,0,0))</f>
        <v>#NAME?</v>
      </c>
      <c r="K18" s="237" t="e">
        <f t="array" aca="1" ref="K18" ca="1">$C18*(1+_xludf.XLOOKUP($U18,METRICS!#REF!,METRICS!#REF!,0,0))</f>
        <v>#NAME?</v>
      </c>
      <c r="L18" s="237" t="e">
        <f t="array" aca="1" ref="L18" ca="1">$C18*(1+_xludf.XLOOKUP($U18,METRICS!#REF!,METRICS!#REF!,0,0))</f>
        <v>#NAME?</v>
      </c>
      <c r="M18" s="237" t="e">
        <f t="array" aca="1" ref="M18" ca="1">$C18*(1+_xludf.XLOOKUP($U18,METRICS!#REF!,METRICS!#REF!,0,0))</f>
        <v>#NAME?</v>
      </c>
      <c r="N18" s="237" t="e">
        <f t="array" aca="1" ref="N18" ca="1">$C18*(1+_xludf.XLOOKUP($U18,METRICS!#REF!,METRICS!#REF!,0,0))</f>
        <v>#NAME?</v>
      </c>
      <c r="O18" s="237" t="e">
        <f t="array" aca="1" ref="O18" ca="1">$C18*(1+_xludf.XLOOKUP($U18,METRICS!#REF!,METRICS!#REF!,0,0))</f>
        <v>#NAME?</v>
      </c>
      <c r="P18" s="237" t="e">
        <f t="array" aca="1" ref="P18" ca="1">$C18*(1+_xludf.XLOOKUP($U18,METRICS!#REF!,METRICS!#REF!,0,0))</f>
        <v>#NAME?</v>
      </c>
      <c r="Q18" s="237" t="e">
        <f t="array" aca="1" ref="Q18" ca="1">$C18*(1+_xludf.XLOOKUP($U18,METRICS!#REF!,METRICS!#REF!,0,0))</f>
        <v>#NAME?</v>
      </c>
      <c r="R18" s="240">
        <v>44141</v>
      </c>
      <c r="S18" s="240" t="s">
        <v>294</v>
      </c>
      <c r="T18" s="241" t="s">
        <v>290</v>
      </c>
      <c r="U18" s="238" t="s">
        <v>309</v>
      </c>
    </row>
    <row r="19" spans="1:21" ht="12" customHeight="1">
      <c r="A19" s="235" t="s">
        <v>316</v>
      </c>
      <c r="B19" s="236" t="s">
        <v>317</v>
      </c>
      <c r="C19" s="237">
        <v>11840</v>
      </c>
      <c r="D19" s="238" t="s">
        <v>180</v>
      </c>
      <c r="E19" s="239" t="s">
        <v>153</v>
      </c>
      <c r="F19" s="237" t="e">
        <f t="array" aca="1" ref="F19" ca="1">$C19*(1+_xludf.XLOOKUP($U19,METRICS!#REF!,METRICS!#REF!,0,0))</f>
        <v>#NAME?</v>
      </c>
      <c r="G19" s="237" t="e">
        <f t="array" aca="1" ref="G19" ca="1">$C19*(1+_xludf.XLOOKUP($U19,METRICS!#REF!,METRICS!#REF!,0,0))</f>
        <v>#NAME?</v>
      </c>
      <c r="H19" s="237" t="e">
        <f t="array" aca="1" ref="H19" ca="1">$C19*(1+_xludf.XLOOKUP($U19,METRICS!#REF!,METRICS!#REF!,0,0))</f>
        <v>#NAME?</v>
      </c>
      <c r="I19" s="237" t="e">
        <f t="array" aca="1" ref="I19" ca="1">$C19*(1+_xludf.XLOOKUP($U19,METRICS!#REF!,METRICS!#REF!,0,0))</f>
        <v>#NAME?</v>
      </c>
      <c r="J19" s="237" t="e">
        <f t="array" aca="1" ref="J19" ca="1">$C19*(1+_xludf.XLOOKUP($U19,METRICS!#REF!,METRICS!#REF!,0,0))</f>
        <v>#NAME?</v>
      </c>
      <c r="K19" s="237" t="e">
        <f t="array" aca="1" ref="K19" ca="1">$C19*(1+_xludf.XLOOKUP($U19,METRICS!#REF!,METRICS!#REF!,0,0))</f>
        <v>#NAME?</v>
      </c>
      <c r="L19" s="237" t="e">
        <f t="array" aca="1" ref="L19" ca="1">$C19*(1+_xludf.XLOOKUP($U19,METRICS!#REF!,METRICS!#REF!,0,0))</f>
        <v>#NAME?</v>
      </c>
      <c r="M19" s="237" t="e">
        <f t="array" aca="1" ref="M19" ca="1">$C19*(1+_xludf.XLOOKUP($U19,METRICS!#REF!,METRICS!#REF!,0,0))</f>
        <v>#NAME?</v>
      </c>
      <c r="N19" s="237" t="e">
        <f t="array" aca="1" ref="N19" ca="1">$C19*(1+_xludf.XLOOKUP($U19,METRICS!#REF!,METRICS!#REF!,0,0))</f>
        <v>#NAME?</v>
      </c>
      <c r="O19" s="237" t="e">
        <f t="array" aca="1" ref="O19" ca="1">$C19*(1+_xludf.XLOOKUP($U19,METRICS!#REF!,METRICS!#REF!,0,0))</f>
        <v>#NAME?</v>
      </c>
      <c r="P19" s="237" t="e">
        <f t="array" aca="1" ref="P19" ca="1">$C19*(1+_xludf.XLOOKUP($U19,METRICS!#REF!,METRICS!#REF!,0,0))</f>
        <v>#NAME?</v>
      </c>
      <c r="Q19" s="237" t="e">
        <f t="array" aca="1" ref="Q19" ca="1">$C19*(1+_xludf.XLOOKUP($U19,METRICS!#REF!,METRICS!#REF!,0,0))</f>
        <v>#NAME?</v>
      </c>
      <c r="R19" s="240">
        <v>44142</v>
      </c>
      <c r="S19" s="240" t="s">
        <v>294</v>
      </c>
      <c r="T19" s="241" t="s">
        <v>290</v>
      </c>
      <c r="U19" s="238" t="s">
        <v>309</v>
      </c>
    </row>
    <row r="20" spans="1:21" ht="12" customHeight="1">
      <c r="A20" s="235" t="s">
        <v>318</v>
      </c>
      <c r="B20" s="236" t="s">
        <v>319</v>
      </c>
      <c r="C20" s="237">
        <v>1931.52</v>
      </c>
      <c r="D20" s="238" t="s">
        <v>180</v>
      </c>
      <c r="E20" s="239" t="s">
        <v>153</v>
      </c>
      <c r="F20" s="237" t="e">
        <f t="array" aca="1" ref="F20" ca="1">$C20*(1+_xludf.XLOOKUP($U20,METRICS!#REF!,METRICS!#REF!,0,0))</f>
        <v>#NAME?</v>
      </c>
      <c r="G20" s="237" t="e">
        <f t="array" aca="1" ref="G20" ca="1">$C20*(1+_xludf.XLOOKUP($U20,METRICS!#REF!,METRICS!#REF!,0,0))</f>
        <v>#NAME?</v>
      </c>
      <c r="H20" s="237" t="e">
        <f t="array" aca="1" ref="H20" ca="1">$C20*(1+_xludf.XLOOKUP($U20,METRICS!#REF!,METRICS!#REF!,0,0))</f>
        <v>#NAME?</v>
      </c>
      <c r="I20" s="237" t="e">
        <f t="array" aca="1" ref="I20" ca="1">$C20*(1+_xludf.XLOOKUP($U20,METRICS!#REF!,METRICS!#REF!,0,0))</f>
        <v>#NAME?</v>
      </c>
      <c r="J20" s="237" t="e">
        <f t="array" aca="1" ref="J20" ca="1">$C20*(1+_xludf.XLOOKUP($U20,METRICS!#REF!,METRICS!#REF!,0,0))</f>
        <v>#NAME?</v>
      </c>
      <c r="K20" s="237" t="e">
        <f t="array" aca="1" ref="K20" ca="1">$C20*(1+_xludf.XLOOKUP($U20,METRICS!#REF!,METRICS!#REF!,0,0))</f>
        <v>#NAME?</v>
      </c>
      <c r="L20" s="237" t="e">
        <f t="array" aca="1" ref="L20" ca="1">$C20*(1+_xludf.XLOOKUP($U20,METRICS!#REF!,METRICS!#REF!,0,0))</f>
        <v>#NAME?</v>
      </c>
      <c r="M20" s="237" t="e">
        <f t="array" aca="1" ref="M20" ca="1">$C20*(1+_xludf.XLOOKUP($U20,METRICS!#REF!,METRICS!#REF!,0,0))</f>
        <v>#NAME?</v>
      </c>
      <c r="N20" s="237" t="e">
        <f t="array" aca="1" ref="N20" ca="1">$C20*(1+_xludf.XLOOKUP($U20,METRICS!#REF!,METRICS!#REF!,0,0))</f>
        <v>#NAME?</v>
      </c>
      <c r="O20" s="237" t="e">
        <f t="array" aca="1" ref="O20" ca="1">$C20*(1+_xludf.XLOOKUP($U20,METRICS!#REF!,METRICS!#REF!,0,0))</f>
        <v>#NAME?</v>
      </c>
      <c r="P20" s="237" t="e">
        <f t="array" aca="1" ref="P20" ca="1">$C20*(1+_xludf.XLOOKUP($U20,METRICS!#REF!,METRICS!#REF!,0,0))</f>
        <v>#NAME?</v>
      </c>
      <c r="Q20" s="237" t="e">
        <f t="array" aca="1" ref="Q20" ca="1">$C20*(1+_xludf.XLOOKUP($U20,METRICS!#REF!,METRICS!#REF!,0,0))</f>
        <v>#NAME?</v>
      </c>
      <c r="R20" s="240">
        <v>44143</v>
      </c>
      <c r="S20" s="240" t="s">
        <v>294</v>
      </c>
      <c r="T20" s="241" t="s">
        <v>290</v>
      </c>
      <c r="U20" s="238" t="s">
        <v>291</v>
      </c>
    </row>
    <row r="21" spans="1:21" ht="12" customHeight="1">
      <c r="A21" s="235" t="s">
        <v>320</v>
      </c>
      <c r="B21" s="236" t="s">
        <v>321</v>
      </c>
      <c r="C21" s="237">
        <v>2800</v>
      </c>
      <c r="D21" s="238" t="s">
        <v>159</v>
      </c>
      <c r="E21" s="239" t="s">
        <v>153</v>
      </c>
      <c r="F21" s="237" t="e">
        <f t="array" aca="1" ref="F21" ca="1">$C21*(1+_xludf.XLOOKUP($U21,METRICS!#REF!,METRICS!#REF!,0,0))</f>
        <v>#NAME?</v>
      </c>
      <c r="G21" s="237" t="e">
        <f t="array" aca="1" ref="G21" ca="1">$C21*(1+_xludf.XLOOKUP($U21,METRICS!#REF!,METRICS!#REF!,0,0))</f>
        <v>#NAME?</v>
      </c>
      <c r="H21" s="237" t="e">
        <f t="array" aca="1" ref="H21" ca="1">$C21*(1+_xludf.XLOOKUP($U21,METRICS!#REF!,METRICS!#REF!,0,0))</f>
        <v>#NAME?</v>
      </c>
      <c r="I21" s="237" t="e">
        <f t="array" aca="1" ref="I21" ca="1">$C21*(1+_xludf.XLOOKUP($U21,METRICS!#REF!,METRICS!#REF!,0,0))</f>
        <v>#NAME?</v>
      </c>
      <c r="J21" s="237" t="e">
        <f t="array" aca="1" ref="J21" ca="1">$C21*(1+_xludf.XLOOKUP($U21,METRICS!#REF!,METRICS!#REF!,0,0))</f>
        <v>#NAME?</v>
      </c>
      <c r="K21" s="237" t="e">
        <f t="array" aca="1" ref="K21" ca="1">$C21*(1+_xludf.XLOOKUP($U21,METRICS!#REF!,METRICS!#REF!,0,0))</f>
        <v>#NAME?</v>
      </c>
      <c r="L21" s="237" t="e">
        <f t="array" aca="1" ref="L21" ca="1">$C21*(1+_xludf.XLOOKUP($U21,METRICS!#REF!,METRICS!#REF!,0,0))</f>
        <v>#NAME?</v>
      </c>
      <c r="M21" s="237" t="e">
        <f t="array" aca="1" ref="M21" ca="1">$C21*(1+_xludf.XLOOKUP($U21,METRICS!#REF!,METRICS!#REF!,0,0))</f>
        <v>#NAME?</v>
      </c>
      <c r="N21" s="237" t="e">
        <f t="array" aca="1" ref="N21" ca="1">$C21*(1+_xludf.XLOOKUP($U21,METRICS!#REF!,METRICS!#REF!,0,0))</f>
        <v>#NAME?</v>
      </c>
      <c r="O21" s="237" t="e">
        <f t="array" aca="1" ref="O21" ca="1">$C21*(1+_xludf.XLOOKUP($U21,METRICS!#REF!,METRICS!#REF!,0,0))</f>
        <v>#NAME?</v>
      </c>
      <c r="P21" s="237" t="e">
        <f t="array" aca="1" ref="P21" ca="1">$C21*(1+_xludf.XLOOKUP($U21,METRICS!#REF!,METRICS!#REF!,0,0))</f>
        <v>#NAME?</v>
      </c>
      <c r="Q21" s="237" t="e">
        <f t="array" aca="1" ref="Q21" ca="1">$C21*(1+_xludf.XLOOKUP($U21,METRICS!#REF!,METRICS!#REF!,0,0))</f>
        <v>#NAME?</v>
      </c>
      <c r="R21" s="240">
        <v>44144</v>
      </c>
      <c r="S21" s="240" t="s">
        <v>294</v>
      </c>
      <c r="T21" s="241" t="s">
        <v>290</v>
      </c>
      <c r="U21" s="238" t="s">
        <v>291</v>
      </c>
    </row>
    <row r="22" spans="1:21" ht="12" customHeight="1">
      <c r="A22" s="235" t="s">
        <v>322</v>
      </c>
      <c r="B22" s="236" t="s">
        <v>323</v>
      </c>
      <c r="C22" s="237">
        <v>2680</v>
      </c>
      <c r="D22" s="238" t="s">
        <v>188</v>
      </c>
      <c r="E22" s="239" t="s">
        <v>153</v>
      </c>
      <c r="F22" s="237" t="e">
        <f t="array" aca="1" ref="F22" ca="1">$C22*(1+_xludf.XLOOKUP($U22,METRICS!#REF!,METRICS!#REF!,0,0))</f>
        <v>#NAME?</v>
      </c>
      <c r="G22" s="237" t="e">
        <f t="array" aca="1" ref="G22" ca="1">$C22*(1+_xludf.XLOOKUP($U22,METRICS!#REF!,METRICS!#REF!,0,0))</f>
        <v>#NAME?</v>
      </c>
      <c r="H22" s="237" t="e">
        <f t="array" aca="1" ref="H22" ca="1">$C22*(1+_xludf.XLOOKUP($U22,METRICS!#REF!,METRICS!#REF!,0,0))</f>
        <v>#NAME?</v>
      </c>
      <c r="I22" s="237" t="e">
        <f t="array" aca="1" ref="I22" ca="1">$C22*(1+_xludf.XLOOKUP($U22,METRICS!#REF!,METRICS!#REF!,0,0))</f>
        <v>#NAME?</v>
      </c>
      <c r="J22" s="237" t="e">
        <f t="array" aca="1" ref="J22" ca="1">$C22*(1+_xludf.XLOOKUP($U22,METRICS!#REF!,METRICS!#REF!,0,0))</f>
        <v>#NAME?</v>
      </c>
      <c r="K22" s="237" t="e">
        <f t="array" aca="1" ref="K22" ca="1">$C22*(1+_xludf.XLOOKUP($U22,METRICS!#REF!,METRICS!#REF!,0,0))</f>
        <v>#NAME?</v>
      </c>
      <c r="L22" s="237" t="e">
        <f t="array" aca="1" ref="L22" ca="1">$C22*(1+_xludf.XLOOKUP($U22,METRICS!#REF!,METRICS!#REF!,0,0))</f>
        <v>#NAME?</v>
      </c>
      <c r="M22" s="237" t="e">
        <f t="array" aca="1" ref="M22" ca="1">$C22*(1+_xludf.XLOOKUP($U22,METRICS!#REF!,METRICS!#REF!,0,0))</f>
        <v>#NAME?</v>
      </c>
      <c r="N22" s="237" t="e">
        <f t="array" aca="1" ref="N22" ca="1">$C22*(1+_xludf.XLOOKUP($U22,METRICS!#REF!,METRICS!#REF!,0,0))</f>
        <v>#NAME?</v>
      </c>
      <c r="O22" s="237" t="e">
        <f t="array" aca="1" ref="O22" ca="1">$C22*(1+_xludf.XLOOKUP($U22,METRICS!#REF!,METRICS!#REF!,0,0))</f>
        <v>#NAME?</v>
      </c>
      <c r="P22" s="237" t="e">
        <f t="array" aca="1" ref="P22" ca="1">$C22*(1+_xludf.XLOOKUP($U22,METRICS!#REF!,METRICS!#REF!,0,0))</f>
        <v>#NAME?</v>
      </c>
      <c r="Q22" s="237" t="e">
        <f t="array" aca="1" ref="Q22" ca="1">$C22*(1+_xludf.XLOOKUP($U22,METRICS!#REF!,METRICS!#REF!,0,0))</f>
        <v>#NAME?</v>
      </c>
      <c r="R22" s="240">
        <v>44145</v>
      </c>
      <c r="S22" s="240" t="s">
        <v>294</v>
      </c>
      <c r="T22" s="241" t="s">
        <v>290</v>
      </c>
      <c r="U22" s="238" t="s">
        <v>291</v>
      </c>
    </row>
    <row r="23" spans="1:21" ht="12" customHeight="1">
      <c r="A23" s="235" t="s">
        <v>324</v>
      </c>
      <c r="B23" s="236" t="s">
        <v>325</v>
      </c>
      <c r="C23" s="237">
        <v>50</v>
      </c>
      <c r="D23" s="238" t="s">
        <v>157</v>
      </c>
      <c r="E23" s="239" t="s">
        <v>153</v>
      </c>
      <c r="F23" s="237" t="e">
        <f t="array" aca="1" ref="F23" ca="1">$C23*(1+_xludf.XLOOKUP($U23,METRICS!#REF!,METRICS!#REF!,0,0))</f>
        <v>#NAME?</v>
      </c>
      <c r="G23" s="237" t="e">
        <f t="array" aca="1" ref="G23" ca="1">$C23*(1+_xludf.XLOOKUP($U23,METRICS!#REF!,METRICS!#REF!,0,0))</f>
        <v>#NAME?</v>
      </c>
      <c r="H23" s="237" t="e">
        <f t="array" aca="1" ref="H23" ca="1">$C23*(1+_xludf.XLOOKUP($U23,METRICS!#REF!,METRICS!#REF!,0,0))</f>
        <v>#NAME?</v>
      </c>
      <c r="I23" s="237" t="e">
        <f t="array" aca="1" ref="I23" ca="1">$C23*(1+_xludf.XLOOKUP($U23,METRICS!#REF!,METRICS!#REF!,0,0))</f>
        <v>#NAME?</v>
      </c>
      <c r="J23" s="237" t="e">
        <f t="array" aca="1" ref="J23" ca="1">$C23*(1+_xludf.XLOOKUP($U23,METRICS!#REF!,METRICS!#REF!,0,0))</f>
        <v>#NAME?</v>
      </c>
      <c r="K23" s="237" t="e">
        <f t="array" aca="1" ref="K23" ca="1">$C23*(1+_xludf.XLOOKUP($U23,METRICS!#REF!,METRICS!#REF!,0,0))</f>
        <v>#NAME?</v>
      </c>
      <c r="L23" s="237" t="e">
        <f t="array" aca="1" ref="L23" ca="1">$C23*(1+_xludf.XLOOKUP($U23,METRICS!#REF!,METRICS!#REF!,0,0))</f>
        <v>#NAME?</v>
      </c>
      <c r="M23" s="237" t="e">
        <f t="array" aca="1" ref="M23" ca="1">$C23*(1+_xludf.XLOOKUP($U23,METRICS!#REF!,METRICS!#REF!,0,0))</f>
        <v>#NAME?</v>
      </c>
      <c r="N23" s="237" t="e">
        <f t="array" aca="1" ref="N23" ca="1">$C23*(1+_xludf.XLOOKUP($U23,METRICS!#REF!,METRICS!#REF!,0,0))</f>
        <v>#NAME?</v>
      </c>
      <c r="O23" s="237" t="e">
        <f t="array" aca="1" ref="O23" ca="1">$C23*(1+_xludf.XLOOKUP($U23,METRICS!#REF!,METRICS!#REF!,0,0))</f>
        <v>#NAME?</v>
      </c>
      <c r="P23" s="237" t="e">
        <f t="array" aca="1" ref="P23" ca="1">$C23*(1+_xludf.XLOOKUP($U23,METRICS!#REF!,METRICS!#REF!,0,0))</f>
        <v>#NAME?</v>
      </c>
      <c r="Q23" s="237" t="e">
        <f t="array" aca="1" ref="Q23" ca="1">$C23*(1+_xludf.XLOOKUP($U23,METRICS!#REF!,METRICS!#REF!,0,0))</f>
        <v>#NAME?</v>
      </c>
      <c r="R23" s="240">
        <v>44146</v>
      </c>
      <c r="S23" s="240" t="s">
        <v>294</v>
      </c>
      <c r="T23" s="241" t="s">
        <v>290</v>
      </c>
      <c r="U23" s="238" t="s">
        <v>291</v>
      </c>
    </row>
    <row r="24" spans="1:21" ht="12" customHeight="1">
      <c r="A24" s="235" t="s">
        <v>326</v>
      </c>
      <c r="B24" s="236" t="s">
        <v>327</v>
      </c>
      <c r="C24" s="237">
        <v>1800</v>
      </c>
      <c r="D24" s="238" t="s">
        <v>157</v>
      </c>
      <c r="E24" s="239" t="s">
        <v>153</v>
      </c>
      <c r="F24" s="237" t="e">
        <f t="array" aca="1" ref="F24" ca="1">$C24*(1+_xludf.XLOOKUP($U24,METRICS!#REF!,METRICS!#REF!,0,0))</f>
        <v>#NAME?</v>
      </c>
      <c r="G24" s="237" t="e">
        <f t="array" aca="1" ref="G24" ca="1">$C24*(1+_xludf.XLOOKUP($U24,METRICS!#REF!,METRICS!#REF!,0,0))</f>
        <v>#NAME?</v>
      </c>
      <c r="H24" s="237" t="e">
        <f t="array" aca="1" ref="H24" ca="1">$C24*(1+_xludf.XLOOKUP($U24,METRICS!#REF!,METRICS!#REF!,0,0))</f>
        <v>#NAME?</v>
      </c>
      <c r="I24" s="237" t="e">
        <f t="array" aca="1" ref="I24" ca="1">$C24*(1+_xludf.XLOOKUP($U24,METRICS!#REF!,METRICS!#REF!,0,0))</f>
        <v>#NAME?</v>
      </c>
      <c r="J24" s="237" t="e">
        <f t="array" aca="1" ref="J24" ca="1">$C24*(1+_xludf.XLOOKUP($U24,METRICS!#REF!,METRICS!#REF!,0,0))</f>
        <v>#NAME?</v>
      </c>
      <c r="K24" s="237" t="e">
        <f t="array" aca="1" ref="K24" ca="1">$C24*(1+_xludf.XLOOKUP($U24,METRICS!#REF!,METRICS!#REF!,0,0))</f>
        <v>#NAME?</v>
      </c>
      <c r="L24" s="237" t="e">
        <f t="array" aca="1" ref="L24" ca="1">$C24*(1+_xludf.XLOOKUP($U24,METRICS!#REF!,METRICS!#REF!,0,0))</f>
        <v>#NAME?</v>
      </c>
      <c r="M24" s="237" t="e">
        <f t="array" aca="1" ref="M24" ca="1">$C24*(1+_xludf.XLOOKUP($U24,METRICS!#REF!,METRICS!#REF!,0,0))</f>
        <v>#NAME?</v>
      </c>
      <c r="N24" s="237" t="e">
        <f t="array" aca="1" ref="N24" ca="1">$C24*(1+_xludf.XLOOKUP($U24,METRICS!#REF!,METRICS!#REF!,0,0))</f>
        <v>#NAME?</v>
      </c>
      <c r="O24" s="237" t="e">
        <f t="array" aca="1" ref="O24" ca="1">$C24*(1+_xludf.XLOOKUP($U24,METRICS!#REF!,METRICS!#REF!,0,0))</f>
        <v>#NAME?</v>
      </c>
      <c r="P24" s="237" t="e">
        <f t="array" aca="1" ref="P24" ca="1">$C24*(1+_xludf.XLOOKUP($U24,METRICS!#REF!,METRICS!#REF!,0,0))</f>
        <v>#NAME?</v>
      </c>
      <c r="Q24" s="237" t="e">
        <f t="array" aca="1" ref="Q24" ca="1">$C24*(1+_xludf.XLOOKUP($U24,METRICS!#REF!,METRICS!#REF!,0,0))</f>
        <v>#NAME?</v>
      </c>
      <c r="R24" s="240">
        <v>44147</v>
      </c>
      <c r="S24" s="240" t="s">
        <v>294</v>
      </c>
      <c r="T24" s="241" t="s">
        <v>290</v>
      </c>
      <c r="U24" s="238" t="s">
        <v>291</v>
      </c>
    </row>
    <row r="25" spans="1:21" ht="12" customHeight="1">
      <c r="A25" s="235" t="s">
        <v>328</v>
      </c>
      <c r="B25" s="236" t="s">
        <v>329</v>
      </c>
      <c r="C25" s="242">
        <v>968.16</v>
      </c>
      <c r="D25" s="238" t="s">
        <v>157</v>
      </c>
      <c r="E25" s="239" t="s">
        <v>153</v>
      </c>
      <c r="F25" s="237" t="e">
        <f t="array" aca="1" ref="F25" ca="1">$C25*(1+_xludf.XLOOKUP($U25,METRICS!#REF!,METRICS!#REF!,0,0))</f>
        <v>#NAME?</v>
      </c>
      <c r="G25" s="237" t="e">
        <f t="array" aca="1" ref="G25" ca="1">$C25*(1+_xludf.XLOOKUP($U25,METRICS!#REF!,METRICS!#REF!,0,0))</f>
        <v>#NAME?</v>
      </c>
      <c r="H25" s="237" t="e">
        <f t="array" aca="1" ref="H25" ca="1">$C25*(1+_xludf.XLOOKUP($U25,METRICS!#REF!,METRICS!#REF!,0,0))</f>
        <v>#NAME?</v>
      </c>
      <c r="I25" s="237" t="e">
        <f t="array" aca="1" ref="I25" ca="1">$C25*(1+_xludf.XLOOKUP($U25,METRICS!#REF!,METRICS!#REF!,0,0))</f>
        <v>#NAME?</v>
      </c>
      <c r="J25" s="237" t="e">
        <f t="array" aca="1" ref="J25" ca="1">$C25*(1+_xludf.XLOOKUP($U25,METRICS!#REF!,METRICS!#REF!,0,0))</f>
        <v>#NAME?</v>
      </c>
      <c r="K25" s="237" t="e">
        <f t="array" aca="1" ref="K25" ca="1">$C25*(1+_xludf.XLOOKUP($U25,METRICS!#REF!,METRICS!#REF!,0,0))</f>
        <v>#NAME?</v>
      </c>
      <c r="L25" s="237" t="e">
        <f t="array" aca="1" ref="L25" ca="1">$C25*(1+_xludf.XLOOKUP($U25,METRICS!#REF!,METRICS!#REF!,0,0))</f>
        <v>#NAME?</v>
      </c>
      <c r="M25" s="237" t="e">
        <f t="array" aca="1" ref="M25" ca="1">$C25*(1+_xludf.XLOOKUP($U25,METRICS!#REF!,METRICS!#REF!,0,0))</f>
        <v>#NAME?</v>
      </c>
      <c r="N25" s="237" t="e">
        <f t="array" aca="1" ref="N25" ca="1">$C25*(1+_xludf.XLOOKUP($U25,METRICS!#REF!,METRICS!#REF!,0,0))</f>
        <v>#NAME?</v>
      </c>
      <c r="O25" s="237" t="e">
        <f t="array" aca="1" ref="O25" ca="1">$C25*(1+_xludf.XLOOKUP($U25,METRICS!#REF!,METRICS!#REF!,0,0))</f>
        <v>#NAME?</v>
      </c>
      <c r="P25" s="237" t="e">
        <f t="array" aca="1" ref="P25" ca="1">$C25*(1+_xludf.XLOOKUP($U25,METRICS!#REF!,METRICS!#REF!,0,0))</f>
        <v>#NAME?</v>
      </c>
      <c r="Q25" s="237" t="e">
        <f t="array" aca="1" ref="Q25" ca="1">$C25*(1+_xludf.XLOOKUP($U25,METRICS!#REF!,METRICS!#REF!,0,0))</f>
        <v>#NAME?</v>
      </c>
      <c r="R25" s="240">
        <v>44148</v>
      </c>
      <c r="S25" s="240" t="s">
        <v>294</v>
      </c>
      <c r="T25" s="241" t="s">
        <v>290</v>
      </c>
      <c r="U25" s="238" t="s">
        <v>291</v>
      </c>
    </row>
    <row r="26" spans="1:21" ht="12" customHeight="1">
      <c r="A26" s="235" t="s">
        <v>330</v>
      </c>
      <c r="B26" s="236" t="s">
        <v>331</v>
      </c>
      <c r="C26" s="237">
        <v>1400</v>
      </c>
      <c r="D26" s="238" t="s">
        <v>157</v>
      </c>
      <c r="E26" s="239" t="s">
        <v>153</v>
      </c>
      <c r="F26" s="237" t="e">
        <f t="array" aca="1" ref="F26" ca="1">$C26*(1+_xludf.XLOOKUP($U26,METRICS!#REF!,METRICS!#REF!,0,0))</f>
        <v>#NAME?</v>
      </c>
      <c r="G26" s="237" t="e">
        <f t="array" aca="1" ref="G26" ca="1">$C26*(1+_xludf.XLOOKUP($U26,METRICS!#REF!,METRICS!#REF!,0,0))</f>
        <v>#NAME?</v>
      </c>
      <c r="H26" s="237" t="e">
        <f t="array" aca="1" ref="H26" ca="1">$C26*(1+_xludf.XLOOKUP($U26,METRICS!#REF!,METRICS!#REF!,0,0))</f>
        <v>#NAME?</v>
      </c>
      <c r="I26" s="237" t="e">
        <f t="array" aca="1" ref="I26" ca="1">$C26*(1+_xludf.XLOOKUP($U26,METRICS!#REF!,METRICS!#REF!,0,0))</f>
        <v>#NAME?</v>
      </c>
      <c r="J26" s="237" t="e">
        <f t="array" aca="1" ref="J26" ca="1">$C26*(1+_xludf.XLOOKUP($U26,METRICS!#REF!,METRICS!#REF!,0,0))</f>
        <v>#NAME?</v>
      </c>
      <c r="K26" s="237" t="e">
        <f t="array" aca="1" ref="K26" ca="1">$C26*(1+_xludf.XLOOKUP($U26,METRICS!#REF!,METRICS!#REF!,0,0))</f>
        <v>#NAME?</v>
      </c>
      <c r="L26" s="237" t="e">
        <f t="array" aca="1" ref="L26" ca="1">$C26*(1+_xludf.XLOOKUP($U26,METRICS!#REF!,METRICS!#REF!,0,0))</f>
        <v>#NAME?</v>
      </c>
      <c r="M26" s="237" t="e">
        <f t="array" aca="1" ref="M26" ca="1">$C26*(1+_xludf.XLOOKUP($U26,METRICS!#REF!,METRICS!#REF!,0,0))</f>
        <v>#NAME?</v>
      </c>
      <c r="N26" s="237" t="e">
        <f t="array" aca="1" ref="N26" ca="1">$C26*(1+_xludf.XLOOKUP($U26,METRICS!#REF!,METRICS!#REF!,0,0))</f>
        <v>#NAME?</v>
      </c>
      <c r="O26" s="237" t="e">
        <f t="array" aca="1" ref="O26" ca="1">$C26*(1+_xludf.XLOOKUP($U26,METRICS!#REF!,METRICS!#REF!,0,0))</f>
        <v>#NAME?</v>
      </c>
      <c r="P26" s="237" t="e">
        <f t="array" aca="1" ref="P26" ca="1">$C26*(1+_xludf.XLOOKUP($U26,METRICS!#REF!,METRICS!#REF!,0,0))</f>
        <v>#NAME?</v>
      </c>
      <c r="Q26" s="237" t="e">
        <f t="array" aca="1" ref="Q26" ca="1">$C26*(1+_xludf.XLOOKUP($U26,METRICS!#REF!,METRICS!#REF!,0,0))</f>
        <v>#NAME?</v>
      </c>
      <c r="R26" s="240">
        <v>44149</v>
      </c>
      <c r="S26" s="240" t="s">
        <v>294</v>
      </c>
      <c r="T26" s="241" t="s">
        <v>290</v>
      </c>
      <c r="U26" s="238" t="s">
        <v>291</v>
      </c>
    </row>
    <row r="27" spans="1:21" ht="12" customHeight="1">
      <c r="A27" s="235" t="s">
        <v>332</v>
      </c>
      <c r="B27" s="236" t="s">
        <v>333</v>
      </c>
      <c r="C27" s="237">
        <v>300</v>
      </c>
      <c r="D27" s="238" t="s">
        <v>205</v>
      </c>
      <c r="E27" s="239" t="s">
        <v>201</v>
      </c>
      <c r="F27" s="237" t="e">
        <f t="array" aca="1" ref="F27" ca="1">$C27*(1+_xludf.XLOOKUP($U27,METRICS!#REF!,METRICS!#REF!,0,0))</f>
        <v>#NAME?</v>
      </c>
      <c r="G27" s="237" t="e">
        <f t="array" aca="1" ref="G27" ca="1">$C27*(1+_xludf.XLOOKUP($U27,METRICS!#REF!,METRICS!#REF!,0,0))</f>
        <v>#NAME?</v>
      </c>
      <c r="H27" s="237" t="e">
        <f t="array" aca="1" ref="H27" ca="1">$C27*(1+_xludf.XLOOKUP($U27,METRICS!#REF!,METRICS!#REF!,0,0))</f>
        <v>#NAME?</v>
      </c>
      <c r="I27" s="237" t="e">
        <f t="array" aca="1" ref="I27" ca="1">$C27*(1+_xludf.XLOOKUP($U27,METRICS!#REF!,METRICS!#REF!,0,0))</f>
        <v>#NAME?</v>
      </c>
      <c r="J27" s="237" t="e">
        <f t="array" aca="1" ref="J27" ca="1">$C27*(1+_xludf.XLOOKUP($U27,METRICS!#REF!,METRICS!#REF!,0,0))</f>
        <v>#NAME?</v>
      </c>
      <c r="K27" s="237" t="e">
        <f t="array" aca="1" ref="K27" ca="1">$C27*(1+_xludf.XLOOKUP($U27,METRICS!#REF!,METRICS!#REF!,0,0))</f>
        <v>#NAME?</v>
      </c>
      <c r="L27" s="237" t="e">
        <f t="array" aca="1" ref="L27" ca="1">$C27*(1+_xludf.XLOOKUP($U27,METRICS!#REF!,METRICS!#REF!,0,0))</f>
        <v>#NAME?</v>
      </c>
      <c r="M27" s="237" t="e">
        <f t="array" aca="1" ref="M27" ca="1">$C27*(1+_xludf.XLOOKUP($U27,METRICS!#REF!,METRICS!#REF!,0,0))</f>
        <v>#NAME?</v>
      </c>
      <c r="N27" s="237" t="e">
        <f t="array" aca="1" ref="N27" ca="1">$C27*(1+_xludf.XLOOKUP($U27,METRICS!#REF!,METRICS!#REF!,0,0))</f>
        <v>#NAME?</v>
      </c>
      <c r="O27" s="237" t="e">
        <f t="array" aca="1" ref="O27" ca="1">$C27*(1+_xludf.XLOOKUP($U27,METRICS!#REF!,METRICS!#REF!,0,0))</f>
        <v>#NAME?</v>
      </c>
      <c r="P27" s="237" t="e">
        <f t="array" aca="1" ref="P27" ca="1">$C27*(1+_xludf.XLOOKUP($U27,METRICS!#REF!,METRICS!#REF!,0,0))</f>
        <v>#NAME?</v>
      </c>
      <c r="Q27" s="237" t="e">
        <f t="array" aca="1" ref="Q27" ca="1">$C27*(1+_xludf.XLOOKUP($U27,METRICS!#REF!,METRICS!#REF!,0,0))</f>
        <v>#NAME?</v>
      </c>
      <c r="R27" s="240">
        <v>44150</v>
      </c>
      <c r="S27" s="240" t="s">
        <v>294</v>
      </c>
      <c r="T27" s="241" t="s">
        <v>290</v>
      </c>
      <c r="U27" s="238" t="s">
        <v>291</v>
      </c>
    </row>
    <row r="28" spans="1:21" ht="12" customHeight="1">
      <c r="A28" s="235" t="s">
        <v>334</v>
      </c>
      <c r="B28" s="236" t="s">
        <v>335</v>
      </c>
      <c r="C28" s="237">
        <v>483.46</v>
      </c>
      <c r="D28" s="238" t="s">
        <v>200</v>
      </c>
      <c r="E28" s="239" t="s">
        <v>153</v>
      </c>
      <c r="F28" s="237" t="e">
        <f t="array" aca="1" ref="F28" ca="1">$C28*(1+_xludf.XLOOKUP($U28,METRICS!#REF!,METRICS!#REF!,0,0))</f>
        <v>#NAME?</v>
      </c>
      <c r="G28" s="237" t="e">
        <f t="array" aca="1" ref="G28" ca="1">$C28*(1+_xludf.XLOOKUP($U28,METRICS!#REF!,METRICS!#REF!,0,0))</f>
        <v>#NAME?</v>
      </c>
      <c r="H28" s="237" t="e">
        <f t="array" aca="1" ref="H28" ca="1">$C28*(1+_xludf.XLOOKUP($U28,METRICS!#REF!,METRICS!#REF!,0,0))</f>
        <v>#NAME?</v>
      </c>
      <c r="I28" s="237" t="e">
        <f t="array" aca="1" ref="I28" ca="1">$C28*(1+_xludf.XLOOKUP($U28,METRICS!#REF!,METRICS!#REF!,0,0))</f>
        <v>#NAME?</v>
      </c>
      <c r="J28" s="237" t="e">
        <f t="array" aca="1" ref="J28" ca="1">$C28*(1+_xludf.XLOOKUP($U28,METRICS!#REF!,METRICS!#REF!,0,0))</f>
        <v>#NAME?</v>
      </c>
      <c r="K28" s="237" t="e">
        <f t="array" aca="1" ref="K28" ca="1">$C28*(1+_xludf.XLOOKUP($U28,METRICS!#REF!,METRICS!#REF!,0,0))</f>
        <v>#NAME?</v>
      </c>
      <c r="L28" s="237" t="e">
        <f t="array" aca="1" ref="L28" ca="1">$C28*(1+_xludf.XLOOKUP($U28,METRICS!#REF!,METRICS!#REF!,0,0))</f>
        <v>#NAME?</v>
      </c>
      <c r="M28" s="237" t="e">
        <f t="array" aca="1" ref="M28" ca="1">$C28*(1+_xludf.XLOOKUP($U28,METRICS!#REF!,METRICS!#REF!,0,0))</f>
        <v>#NAME?</v>
      </c>
      <c r="N28" s="237" t="e">
        <f t="array" aca="1" ref="N28" ca="1">$C28*(1+_xludf.XLOOKUP($U28,METRICS!#REF!,METRICS!#REF!,0,0))</f>
        <v>#NAME?</v>
      </c>
      <c r="O28" s="237" t="e">
        <f t="array" aca="1" ref="O28" ca="1">$C28*(1+_xludf.XLOOKUP($U28,METRICS!#REF!,METRICS!#REF!,0,0))</f>
        <v>#NAME?</v>
      </c>
      <c r="P28" s="237" t="e">
        <f t="array" aca="1" ref="P28" ca="1">$C28*(1+_xludf.XLOOKUP($U28,METRICS!#REF!,METRICS!#REF!,0,0))</f>
        <v>#NAME?</v>
      </c>
      <c r="Q28" s="237" t="e">
        <f t="array" aca="1" ref="Q28" ca="1">$C28*(1+_xludf.XLOOKUP($U28,METRICS!#REF!,METRICS!#REF!,0,0))</f>
        <v>#NAME?</v>
      </c>
      <c r="R28" s="240">
        <v>44151</v>
      </c>
      <c r="S28" s="240" t="s">
        <v>294</v>
      </c>
      <c r="T28" s="241" t="s">
        <v>290</v>
      </c>
      <c r="U28" s="238" t="s">
        <v>291</v>
      </c>
    </row>
    <row r="29" spans="1:21" ht="12" customHeight="1">
      <c r="A29" s="235" t="s">
        <v>336</v>
      </c>
      <c r="B29" s="236" t="s">
        <v>337</v>
      </c>
      <c r="C29" s="237">
        <v>670</v>
      </c>
      <c r="D29" s="238" t="s">
        <v>224</v>
      </c>
      <c r="E29" s="239" t="s">
        <v>222</v>
      </c>
      <c r="F29" s="237" t="e">
        <f t="array" aca="1" ref="F29" ca="1">$C29*(1+_xludf.XLOOKUP($U29,METRICS!#REF!,METRICS!#REF!,0,0))</f>
        <v>#NAME?</v>
      </c>
      <c r="G29" s="237" t="e">
        <f t="array" aca="1" ref="G29" ca="1">$C29*(1+_xludf.XLOOKUP($U29,METRICS!#REF!,METRICS!#REF!,0,0))</f>
        <v>#NAME?</v>
      </c>
      <c r="H29" s="237" t="e">
        <f t="array" aca="1" ref="H29" ca="1">$C29*(1+_xludf.XLOOKUP($U29,METRICS!#REF!,METRICS!#REF!,0,0))</f>
        <v>#NAME?</v>
      </c>
      <c r="I29" s="237" t="e">
        <f t="array" aca="1" ref="I29" ca="1">$C29*(1+_xludf.XLOOKUP($U29,METRICS!#REF!,METRICS!#REF!,0,0))</f>
        <v>#NAME?</v>
      </c>
      <c r="J29" s="237" t="e">
        <f t="array" aca="1" ref="J29" ca="1">$C29*(1+_xludf.XLOOKUP($U29,METRICS!#REF!,METRICS!#REF!,0,0))</f>
        <v>#NAME?</v>
      </c>
      <c r="K29" s="237" t="e">
        <f t="array" aca="1" ref="K29" ca="1">$C29*(1+_xludf.XLOOKUP($U29,METRICS!#REF!,METRICS!#REF!,0,0))</f>
        <v>#NAME?</v>
      </c>
      <c r="L29" s="237" t="e">
        <f t="array" aca="1" ref="L29" ca="1">$C29*(1+_xludf.XLOOKUP($U29,METRICS!#REF!,METRICS!#REF!,0,0))</f>
        <v>#NAME?</v>
      </c>
      <c r="M29" s="237" t="e">
        <f t="array" aca="1" ref="M29" ca="1">$C29*(1+_xludf.XLOOKUP($U29,METRICS!#REF!,METRICS!#REF!,0,0))</f>
        <v>#NAME?</v>
      </c>
      <c r="N29" s="237" t="e">
        <f t="array" aca="1" ref="N29" ca="1">$C29*(1+_xludf.XLOOKUP($U29,METRICS!#REF!,METRICS!#REF!,0,0))</f>
        <v>#NAME?</v>
      </c>
      <c r="O29" s="237" t="e">
        <f t="array" aca="1" ref="O29" ca="1">$C29*(1+_xludf.XLOOKUP($U29,METRICS!#REF!,METRICS!#REF!,0,0))</f>
        <v>#NAME?</v>
      </c>
      <c r="P29" s="237" t="e">
        <f t="array" aca="1" ref="P29" ca="1">$C29*(1+_xludf.XLOOKUP($U29,METRICS!#REF!,METRICS!#REF!,0,0))</f>
        <v>#NAME?</v>
      </c>
      <c r="Q29" s="237" t="e">
        <f t="array" aca="1" ref="Q29" ca="1">$C29*(1+_xludf.XLOOKUP($U29,METRICS!#REF!,METRICS!#REF!,0,0))</f>
        <v>#NAME?</v>
      </c>
      <c r="R29" s="240">
        <v>44152</v>
      </c>
      <c r="S29" s="240" t="s">
        <v>294</v>
      </c>
      <c r="T29" s="241" t="s">
        <v>290</v>
      </c>
      <c r="U29" s="238" t="s">
        <v>291</v>
      </c>
    </row>
    <row r="30" spans="1:21" ht="12" customHeight="1">
      <c r="A30" s="235" t="s">
        <v>338</v>
      </c>
      <c r="B30" s="236" t="s">
        <v>339</v>
      </c>
      <c r="C30" s="237">
        <v>1300</v>
      </c>
      <c r="D30" s="238" t="s">
        <v>212</v>
      </c>
      <c r="E30" s="239" t="s">
        <v>201</v>
      </c>
      <c r="F30" s="237" t="e">
        <f t="array" aca="1" ref="F30" ca="1">$C30*(1+_xludf.XLOOKUP($U30,METRICS!#REF!,METRICS!#REF!,0,0))</f>
        <v>#NAME?</v>
      </c>
      <c r="G30" s="237" t="e">
        <f t="array" aca="1" ref="G30" ca="1">$C30*(1+_xludf.XLOOKUP($U30,METRICS!#REF!,METRICS!#REF!,0,0))</f>
        <v>#NAME?</v>
      </c>
      <c r="H30" s="237" t="e">
        <f t="array" aca="1" ref="H30" ca="1">$C30*(1+_xludf.XLOOKUP($U30,METRICS!#REF!,METRICS!#REF!,0,0))</f>
        <v>#NAME?</v>
      </c>
      <c r="I30" s="237" t="e">
        <f t="array" aca="1" ref="I30" ca="1">$C30*(1+_xludf.XLOOKUP($U30,METRICS!#REF!,METRICS!#REF!,0,0))</f>
        <v>#NAME?</v>
      </c>
      <c r="J30" s="237" t="e">
        <f t="array" aca="1" ref="J30" ca="1">$C30*(1+_xludf.XLOOKUP($U30,METRICS!#REF!,METRICS!#REF!,0,0))</f>
        <v>#NAME?</v>
      </c>
      <c r="K30" s="237" t="e">
        <f t="array" aca="1" ref="K30" ca="1">$C30*(1+_xludf.XLOOKUP($U30,METRICS!#REF!,METRICS!#REF!,0,0))</f>
        <v>#NAME?</v>
      </c>
      <c r="L30" s="237" t="e">
        <f t="array" aca="1" ref="L30" ca="1">$C30*(1+_xludf.XLOOKUP($U30,METRICS!#REF!,METRICS!#REF!,0,0))</f>
        <v>#NAME?</v>
      </c>
      <c r="M30" s="237" t="e">
        <f t="array" aca="1" ref="M30" ca="1">$C30*(1+_xludf.XLOOKUP($U30,METRICS!#REF!,METRICS!#REF!,0,0))</f>
        <v>#NAME?</v>
      </c>
      <c r="N30" s="237" t="e">
        <f t="array" aca="1" ref="N30" ca="1">$C30*(1+_xludf.XLOOKUP($U30,METRICS!#REF!,METRICS!#REF!,0,0))</f>
        <v>#NAME?</v>
      </c>
      <c r="O30" s="237" t="e">
        <f t="array" aca="1" ref="O30" ca="1">$C30*(1+_xludf.XLOOKUP($U30,METRICS!#REF!,METRICS!#REF!,0,0))</f>
        <v>#NAME?</v>
      </c>
      <c r="P30" s="237" t="e">
        <f t="array" aca="1" ref="P30" ca="1">$C30*(1+_xludf.XLOOKUP($U30,METRICS!#REF!,METRICS!#REF!,0,0))</f>
        <v>#NAME?</v>
      </c>
      <c r="Q30" s="237" t="e">
        <f t="array" aca="1" ref="Q30" ca="1">$C30*(1+_xludf.XLOOKUP($U30,METRICS!#REF!,METRICS!#REF!,0,0))</f>
        <v>#NAME?</v>
      </c>
      <c r="R30" s="240">
        <v>44153</v>
      </c>
      <c r="S30" s="240" t="s">
        <v>294</v>
      </c>
      <c r="T30" s="241" t="s">
        <v>290</v>
      </c>
      <c r="U30" s="238" t="s">
        <v>291</v>
      </c>
    </row>
    <row r="31" spans="1:21" ht="12" customHeight="1">
      <c r="A31" s="235" t="s">
        <v>340</v>
      </c>
      <c r="B31" s="236" t="s">
        <v>341</v>
      </c>
      <c r="C31" s="237">
        <v>2563.19</v>
      </c>
      <c r="D31" s="238" t="s">
        <v>214</v>
      </c>
      <c r="E31" s="239" t="s">
        <v>201</v>
      </c>
      <c r="F31" s="237" t="e">
        <f t="array" aca="1" ref="F31" ca="1">$C31*(1+_xludf.XLOOKUP($U31,METRICS!#REF!,METRICS!#REF!,0,0))</f>
        <v>#NAME?</v>
      </c>
      <c r="G31" s="237" t="e">
        <f t="array" aca="1" ref="G31" ca="1">$C31*(1+_xludf.XLOOKUP($U31,METRICS!#REF!,METRICS!#REF!,0,0))</f>
        <v>#NAME?</v>
      </c>
      <c r="H31" s="237" t="e">
        <f t="array" aca="1" ref="H31" ca="1">$C31*(1+_xludf.XLOOKUP($U31,METRICS!#REF!,METRICS!#REF!,0,0))</f>
        <v>#NAME?</v>
      </c>
      <c r="I31" s="237" t="e">
        <f t="array" aca="1" ref="I31" ca="1">$C31*(1+_xludf.XLOOKUP($U31,METRICS!#REF!,METRICS!#REF!,0,0))</f>
        <v>#NAME?</v>
      </c>
      <c r="J31" s="237" t="e">
        <f t="array" aca="1" ref="J31" ca="1">$C31*(1+_xludf.XLOOKUP($U31,METRICS!#REF!,METRICS!#REF!,0,0))</f>
        <v>#NAME?</v>
      </c>
      <c r="K31" s="237" t="e">
        <f t="array" aca="1" ref="K31" ca="1">$C31*(1+_xludf.XLOOKUP($U31,METRICS!#REF!,METRICS!#REF!,0,0))</f>
        <v>#NAME?</v>
      </c>
      <c r="L31" s="237" t="e">
        <f t="array" aca="1" ref="L31" ca="1">$C31*(1+_xludf.XLOOKUP($U31,METRICS!#REF!,METRICS!#REF!,0,0))</f>
        <v>#NAME?</v>
      </c>
      <c r="M31" s="237" t="e">
        <f t="array" aca="1" ref="M31" ca="1">$C31*(1+_xludf.XLOOKUP($U31,METRICS!#REF!,METRICS!#REF!,0,0))</f>
        <v>#NAME?</v>
      </c>
      <c r="N31" s="237" t="e">
        <f t="array" aca="1" ref="N31" ca="1">$C31*(1+_xludf.XLOOKUP($U31,METRICS!#REF!,METRICS!#REF!,0,0))</f>
        <v>#NAME?</v>
      </c>
      <c r="O31" s="237" t="e">
        <f t="array" aca="1" ref="O31" ca="1">$C31*(1+_xludf.XLOOKUP($U31,METRICS!#REF!,METRICS!#REF!,0,0))</f>
        <v>#NAME?</v>
      </c>
      <c r="P31" s="237" t="e">
        <f t="array" aca="1" ref="P31" ca="1">$C31*(1+_xludf.XLOOKUP($U31,METRICS!#REF!,METRICS!#REF!,0,0))</f>
        <v>#NAME?</v>
      </c>
      <c r="Q31" s="237" t="e">
        <f t="array" aca="1" ref="Q31" ca="1">$C31*(1+_xludf.XLOOKUP($U31,METRICS!#REF!,METRICS!#REF!,0,0))</f>
        <v>#NAME?</v>
      </c>
      <c r="R31" s="240">
        <v>44154</v>
      </c>
      <c r="S31" s="240" t="s">
        <v>294</v>
      </c>
      <c r="T31" s="241" t="s">
        <v>290</v>
      </c>
      <c r="U31" s="238" t="s">
        <v>291</v>
      </c>
    </row>
    <row r="32" spans="1:21" ht="12" customHeight="1">
      <c r="A32" s="235" t="s">
        <v>342</v>
      </c>
      <c r="B32" s="236" t="s">
        <v>343</v>
      </c>
      <c r="C32" s="237">
        <v>150</v>
      </c>
      <c r="D32" s="238" t="s">
        <v>212</v>
      </c>
      <c r="E32" s="239" t="s">
        <v>201</v>
      </c>
      <c r="F32" s="237" t="e">
        <f t="array" aca="1" ref="F32" ca="1">$C32*(1+_xludf.XLOOKUP($U32,METRICS!#REF!,METRICS!#REF!,0,0))</f>
        <v>#NAME?</v>
      </c>
      <c r="G32" s="237" t="e">
        <f t="array" aca="1" ref="G32" ca="1">$C32*(1+_xludf.XLOOKUP($U32,METRICS!#REF!,METRICS!#REF!,0,0))</f>
        <v>#NAME?</v>
      </c>
      <c r="H32" s="237" t="e">
        <f t="array" aca="1" ref="H32" ca="1">$C32*(1+_xludf.XLOOKUP($U32,METRICS!#REF!,METRICS!#REF!,0,0))</f>
        <v>#NAME?</v>
      </c>
      <c r="I32" s="237" t="e">
        <f t="array" aca="1" ref="I32" ca="1">$C32*(1+_xludf.XLOOKUP($U32,METRICS!#REF!,METRICS!#REF!,0,0))</f>
        <v>#NAME?</v>
      </c>
      <c r="J32" s="237" t="e">
        <f t="array" aca="1" ref="J32" ca="1">$C32*(1+_xludf.XLOOKUP($U32,METRICS!#REF!,METRICS!#REF!,0,0))</f>
        <v>#NAME?</v>
      </c>
      <c r="K32" s="237" t="e">
        <f t="array" aca="1" ref="K32" ca="1">$C32*(1+_xludf.XLOOKUP($U32,METRICS!#REF!,METRICS!#REF!,0,0))</f>
        <v>#NAME?</v>
      </c>
      <c r="L32" s="237" t="e">
        <f t="array" aca="1" ref="L32" ca="1">$C32*(1+_xludf.XLOOKUP($U32,METRICS!#REF!,METRICS!#REF!,0,0))</f>
        <v>#NAME?</v>
      </c>
      <c r="M32" s="237" t="e">
        <f t="array" aca="1" ref="M32" ca="1">$C32*(1+_xludf.XLOOKUP($U32,METRICS!#REF!,METRICS!#REF!,0,0))</f>
        <v>#NAME?</v>
      </c>
      <c r="N32" s="237" t="e">
        <f t="array" aca="1" ref="N32" ca="1">$C32*(1+_xludf.XLOOKUP($U32,METRICS!#REF!,METRICS!#REF!,0,0))</f>
        <v>#NAME?</v>
      </c>
      <c r="O32" s="237" t="e">
        <f t="array" aca="1" ref="O32" ca="1">$C32*(1+_xludf.XLOOKUP($U32,METRICS!#REF!,METRICS!#REF!,0,0))</f>
        <v>#NAME?</v>
      </c>
      <c r="P32" s="237" t="e">
        <f t="array" aca="1" ref="P32" ca="1">$C32*(1+_xludf.XLOOKUP($U32,METRICS!#REF!,METRICS!#REF!,0,0))</f>
        <v>#NAME?</v>
      </c>
      <c r="Q32" s="237" t="e">
        <f t="array" aca="1" ref="Q32" ca="1">$C32*(1+_xludf.XLOOKUP($U32,METRICS!#REF!,METRICS!#REF!,0,0))</f>
        <v>#NAME?</v>
      </c>
      <c r="R32" s="240">
        <v>44155</v>
      </c>
      <c r="S32" s="240" t="s">
        <v>294</v>
      </c>
      <c r="T32" s="241" t="s">
        <v>290</v>
      </c>
      <c r="U32" s="238" t="s">
        <v>291</v>
      </c>
    </row>
    <row r="33" spans="1:21" ht="12" customHeight="1">
      <c r="A33" s="235" t="s">
        <v>344</v>
      </c>
      <c r="B33" s="236" t="s">
        <v>345</v>
      </c>
      <c r="C33" s="237">
        <v>1200</v>
      </c>
      <c r="D33" s="238" t="s">
        <v>216</v>
      </c>
      <c r="E33" s="239" t="s">
        <v>201</v>
      </c>
      <c r="F33" s="237" t="e">
        <f t="array" aca="1" ref="F33" ca="1">$C33*(1+_xludf.XLOOKUP($U33,METRICS!#REF!,METRICS!#REF!,0,0))</f>
        <v>#NAME?</v>
      </c>
      <c r="G33" s="237" t="e">
        <f t="array" aca="1" ref="G33" ca="1">$C33*(1+_xludf.XLOOKUP($U33,METRICS!#REF!,METRICS!#REF!,0,0))</f>
        <v>#NAME?</v>
      </c>
      <c r="H33" s="237" t="e">
        <f t="array" aca="1" ref="H33" ca="1">$C33*(1+_xludf.XLOOKUP($U33,METRICS!#REF!,METRICS!#REF!,0,0))</f>
        <v>#NAME?</v>
      </c>
      <c r="I33" s="237" t="e">
        <f t="array" aca="1" ref="I33" ca="1">$C33*(1+_xludf.XLOOKUP($U33,METRICS!#REF!,METRICS!#REF!,0,0))</f>
        <v>#NAME?</v>
      </c>
      <c r="J33" s="237" t="e">
        <f t="array" aca="1" ref="J33" ca="1">$C33*(1+_xludf.XLOOKUP($U33,METRICS!#REF!,METRICS!#REF!,0,0))</f>
        <v>#NAME?</v>
      </c>
      <c r="K33" s="237" t="e">
        <f t="array" aca="1" ref="K33" ca="1">$C33*(1+_xludf.XLOOKUP($U33,METRICS!#REF!,METRICS!#REF!,0,0))</f>
        <v>#NAME?</v>
      </c>
      <c r="L33" s="237" t="e">
        <f t="array" aca="1" ref="L33" ca="1">$C33*(1+_xludf.XLOOKUP($U33,METRICS!#REF!,METRICS!#REF!,0,0))</f>
        <v>#NAME?</v>
      </c>
      <c r="M33" s="237" t="e">
        <f t="array" aca="1" ref="M33" ca="1">$C33*(1+_xludf.XLOOKUP($U33,METRICS!#REF!,METRICS!#REF!,0,0))</f>
        <v>#NAME?</v>
      </c>
      <c r="N33" s="237" t="e">
        <f t="array" aca="1" ref="N33" ca="1">$C33*(1+_xludf.XLOOKUP($U33,METRICS!#REF!,METRICS!#REF!,0,0))</f>
        <v>#NAME?</v>
      </c>
      <c r="O33" s="237" t="e">
        <f t="array" aca="1" ref="O33" ca="1">$C33*(1+_xludf.XLOOKUP($U33,METRICS!#REF!,METRICS!#REF!,0,0))</f>
        <v>#NAME?</v>
      </c>
      <c r="P33" s="237" t="e">
        <f t="array" aca="1" ref="P33" ca="1">$C33*(1+_xludf.XLOOKUP($U33,METRICS!#REF!,METRICS!#REF!,0,0))</f>
        <v>#NAME?</v>
      </c>
      <c r="Q33" s="237" t="e">
        <f t="array" aca="1" ref="Q33" ca="1">$C33*(1+_xludf.XLOOKUP($U33,METRICS!#REF!,METRICS!#REF!,0,0))</f>
        <v>#NAME?</v>
      </c>
      <c r="R33" s="240">
        <v>44156</v>
      </c>
      <c r="S33" s="240" t="s">
        <v>294</v>
      </c>
      <c r="T33" s="241" t="s">
        <v>290</v>
      </c>
      <c r="U33" s="238" t="s">
        <v>291</v>
      </c>
    </row>
    <row r="34" spans="1:21" ht="12" customHeight="1">
      <c r="A34" s="235" t="s">
        <v>346</v>
      </c>
      <c r="B34" s="236" t="s">
        <v>347</v>
      </c>
      <c r="C34" s="237">
        <v>185</v>
      </c>
      <c r="D34" s="238" t="s">
        <v>220</v>
      </c>
      <c r="E34" s="239" t="s">
        <v>94</v>
      </c>
      <c r="F34" s="237" t="e">
        <f t="array" aca="1" ref="F34" ca="1">$C34*(1+_xludf.XLOOKUP($U34,METRICS!#REF!,METRICS!#REF!,0,0))</f>
        <v>#NAME?</v>
      </c>
      <c r="G34" s="237" t="e">
        <f t="array" aca="1" ref="G34" ca="1">$C34*(1+_xludf.XLOOKUP($U34,METRICS!#REF!,METRICS!#REF!,0,0))</f>
        <v>#NAME?</v>
      </c>
      <c r="H34" s="237" t="e">
        <f t="array" aca="1" ref="H34" ca="1">$C34*(1+_xludf.XLOOKUP($U34,METRICS!#REF!,METRICS!#REF!,0,0))</f>
        <v>#NAME?</v>
      </c>
      <c r="I34" s="237" t="e">
        <f t="array" aca="1" ref="I34" ca="1">$C34*(1+_xludf.XLOOKUP($U34,METRICS!#REF!,METRICS!#REF!,0,0))</f>
        <v>#NAME?</v>
      </c>
      <c r="J34" s="237" t="e">
        <f t="array" aca="1" ref="J34" ca="1">$C34*(1+_xludf.XLOOKUP($U34,METRICS!#REF!,METRICS!#REF!,0,0))</f>
        <v>#NAME?</v>
      </c>
      <c r="K34" s="237" t="e">
        <f t="array" aca="1" ref="K34" ca="1">$C34*(1+_xludf.XLOOKUP($U34,METRICS!#REF!,METRICS!#REF!,0,0))</f>
        <v>#NAME?</v>
      </c>
      <c r="L34" s="237" t="e">
        <f t="array" aca="1" ref="L34" ca="1">$C34*(1+_xludf.XLOOKUP($U34,METRICS!#REF!,METRICS!#REF!,0,0))</f>
        <v>#NAME?</v>
      </c>
      <c r="M34" s="237" t="e">
        <f t="array" aca="1" ref="M34" ca="1">$C34*(1+_xludf.XLOOKUP($U34,METRICS!#REF!,METRICS!#REF!,0,0))</f>
        <v>#NAME?</v>
      </c>
      <c r="N34" s="237" t="e">
        <f t="array" aca="1" ref="N34" ca="1">$C34*(1+_xludf.XLOOKUP($U34,METRICS!#REF!,METRICS!#REF!,0,0))</f>
        <v>#NAME?</v>
      </c>
      <c r="O34" s="237" t="e">
        <f t="array" aca="1" ref="O34" ca="1">$C34*(1+_xludf.XLOOKUP($U34,METRICS!#REF!,METRICS!#REF!,0,0))</f>
        <v>#NAME?</v>
      </c>
      <c r="P34" s="237" t="e">
        <f t="array" aca="1" ref="P34" ca="1">$C34*(1+_xludf.XLOOKUP($U34,METRICS!#REF!,METRICS!#REF!,0,0))</f>
        <v>#NAME?</v>
      </c>
      <c r="Q34" s="237" t="e">
        <f t="array" aca="1" ref="Q34" ca="1">$C34*(1+_xludf.XLOOKUP($U34,METRICS!#REF!,METRICS!#REF!,0,0))</f>
        <v>#NAME?</v>
      </c>
      <c r="R34" s="240">
        <v>44157</v>
      </c>
      <c r="S34" s="240" t="s">
        <v>294</v>
      </c>
      <c r="T34" s="241" t="s">
        <v>290</v>
      </c>
      <c r="U34" s="238" t="s">
        <v>291</v>
      </c>
    </row>
    <row r="35" spans="1:21" ht="12" customHeight="1">
      <c r="A35" s="235" t="s">
        <v>348</v>
      </c>
      <c r="B35" s="236" t="s">
        <v>349</v>
      </c>
      <c r="C35" s="237">
        <v>250</v>
      </c>
      <c r="D35" s="238" t="s">
        <v>157</v>
      </c>
      <c r="E35" s="239" t="s">
        <v>153</v>
      </c>
      <c r="F35" s="237" t="e">
        <f t="array" aca="1" ref="F35" ca="1">$C35*(1+_xludf.XLOOKUP($U35,METRICS!#REF!,METRICS!#REF!,0,0))</f>
        <v>#NAME?</v>
      </c>
      <c r="G35" s="237" t="e">
        <f t="array" aca="1" ref="G35" ca="1">$C35*(1+_xludf.XLOOKUP($U35,METRICS!#REF!,METRICS!#REF!,0,0))</f>
        <v>#NAME?</v>
      </c>
      <c r="H35" s="237" t="e">
        <f t="array" aca="1" ref="H35" ca="1">$C35*(1+_xludf.XLOOKUP($U35,METRICS!#REF!,METRICS!#REF!,0,0))</f>
        <v>#NAME?</v>
      </c>
      <c r="I35" s="237" t="e">
        <f t="array" aca="1" ref="I35" ca="1">$C35*(1+_xludf.XLOOKUP($U35,METRICS!#REF!,METRICS!#REF!,0,0))</f>
        <v>#NAME?</v>
      </c>
      <c r="J35" s="237" t="e">
        <f t="array" aca="1" ref="J35" ca="1">$C35*(1+_xludf.XLOOKUP($U35,METRICS!#REF!,METRICS!#REF!,0,0))</f>
        <v>#NAME?</v>
      </c>
      <c r="K35" s="237" t="e">
        <f t="array" aca="1" ref="K35" ca="1">$C35*(1+_xludf.XLOOKUP($U35,METRICS!#REF!,METRICS!#REF!,0,0))</f>
        <v>#NAME?</v>
      </c>
      <c r="L35" s="237" t="e">
        <f t="array" aca="1" ref="L35" ca="1">$C35*(1+_xludf.XLOOKUP($U35,METRICS!#REF!,METRICS!#REF!,0,0))</f>
        <v>#NAME?</v>
      </c>
      <c r="M35" s="237" t="e">
        <f t="array" aca="1" ref="M35" ca="1">$C35*(1+_xludf.XLOOKUP($U35,METRICS!#REF!,METRICS!#REF!,0,0))</f>
        <v>#NAME?</v>
      </c>
      <c r="N35" s="237" t="e">
        <f t="array" aca="1" ref="N35" ca="1">$C35*(1+_xludf.XLOOKUP($U35,METRICS!#REF!,METRICS!#REF!,0,0))</f>
        <v>#NAME?</v>
      </c>
      <c r="O35" s="237" t="e">
        <f t="array" aca="1" ref="O35" ca="1">$C35*(1+_xludf.XLOOKUP($U35,METRICS!#REF!,METRICS!#REF!,0,0))</f>
        <v>#NAME?</v>
      </c>
      <c r="P35" s="237" t="e">
        <f t="array" aca="1" ref="P35" ca="1">$C35*(1+_xludf.XLOOKUP($U35,METRICS!#REF!,METRICS!#REF!,0,0))</f>
        <v>#NAME?</v>
      </c>
      <c r="Q35" s="237" t="e">
        <f t="array" aca="1" ref="Q35" ca="1">$C35*(1+_xludf.XLOOKUP($U35,METRICS!#REF!,METRICS!#REF!,0,0))</f>
        <v>#NAME?</v>
      </c>
      <c r="R35" s="240">
        <v>44158</v>
      </c>
      <c r="S35" s="240" t="s">
        <v>294</v>
      </c>
      <c r="T35" s="241" t="s">
        <v>290</v>
      </c>
      <c r="U35" s="238" t="s">
        <v>291</v>
      </c>
    </row>
    <row r="36" spans="1:21" ht="12" customHeight="1">
      <c r="A36" s="235" t="s">
        <v>350</v>
      </c>
      <c r="B36" s="236" t="s">
        <v>351</v>
      </c>
      <c r="C36" s="237">
        <v>1500</v>
      </c>
      <c r="D36" s="238" t="s">
        <v>218</v>
      </c>
      <c r="E36" s="239" t="s">
        <v>201</v>
      </c>
      <c r="F36" s="237" t="e">
        <f t="array" aca="1" ref="F36" ca="1">$C36*(1+_xludf.XLOOKUP($U36,METRICS!#REF!,METRICS!#REF!,0,0))</f>
        <v>#NAME?</v>
      </c>
      <c r="G36" s="237" t="e">
        <f t="array" aca="1" ref="G36" ca="1">$C36*(1+_xludf.XLOOKUP($U36,METRICS!#REF!,METRICS!#REF!,0,0))</f>
        <v>#NAME?</v>
      </c>
      <c r="H36" s="237" t="e">
        <f t="array" aca="1" ref="H36" ca="1">$C36*(1+_xludf.XLOOKUP($U36,METRICS!#REF!,METRICS!#REF!,0,0))</f>
        <v>#NAME?</v>
      </c>
      <c r="I36" s="237" t="e">
        <f t="array" aca="1" ref="I36" ca="1">$C36*(1+_xludf.XLOOKUP($U36,METRICS!#REF!,METRICS!#REF!,0,0))</f>
        <v>#NAME?</v>
      </c>
      <c r="J36" s="237" t="e">
        <f t="array" aca="1" ref="J36" ca="1">$C36*(1+_xludf.XLOOKUP($U36,METRICS!#REF!,METRICS!#REF!,0,0))</f>
        <v>#NAME?</v>
      </c>
      <c r="K36" s="237" t="e">
        <f t="array" aca="1" ref="K36" ca="1">$C36*(1+_xludf.XLOOKUP($U36,METRICS!#REF!,METRICS!#REF!,0,0))</f>
        <v>#NAME?</v>
      </c>
      <c r="L36" s="237" t="e">
        <f t="array" aca="1" ref="L36" ca="1">$C36*(1+_xludf.XLOOKUP($U36,METRICS!#REF!,METRICS!#REF!,0,0))</f>
        <v>#NAME?</v>
      </c>
      <c r="M36" s="237" t="e">
        <f t="array" aca="1" ref="M36" ca="1">$C36*(1+_xludf.XLOOKUP($U36,METRICS!#REF!,METRICS!#REF!,0,0))</f>
        <v>#NAME?</v>
      </c>
      <c r="N36" s="237" t="e">
        <f t="array" aca="1" ref="N36" ca="1">$C36*(1+_xludf.XLOOKUP($U36,METRICS!#REF!,METRICS!#REF!,0,0))</f>
        <v>#NAME?</v>
      </c>
      <c r="O36" s="237" t="e">
        <f t="array" aca="1" ref="O36" ca="1">$C36*(1+_xludf.XLOOKUP($U36,METRICS!#REF!,METRICS!#REF!,0,0))</f>
        <v>#NAME?</v>
      </c>
      <c r="P36" s="237" t="e">
        <f t="array" aca="1" ref="P36" ca="1">$C36*(1+_xludf.XLOOKUP($U36,METRICS!#REF!,METRICS!#REF!,0,0))</f>
        <v>#NAME?</v>
      </c>
      <c r="Q36" s="237" t="e">
        <f t="array" aca="1" ref="Q36" ca="1">$C36*(1+_xludf.XLOOKUP($U36,METRICS!#REF!,METRICS!#REF!,0,0))</f>
        <v>#NAME?</v>
      </c>
      <c r="R36" s="240">
        <v>44159</v>
      </c>
      <c r="S36" s="240" t="s">
        <v>294</v>
      </c>
      <c r="T36" s="241" t="s">
        <v>290</v>
      </c>
      <c r="U36" s="238" t="s">
        <v>291</v>
      </c>
    </row>
    <row r="37" spans="1:21" ht="12" customHeight="1">
      <c r="A37" s="235" t="s">
        <v>352</v>
      </c>
      <c r="B37" s="236" t="s">
        <v>353</v>
      </c>
      <c r="C37" s="237">
        <v>120</v>
      </c>
      <c r="D37" s="238" t="s">
        <v>216</v>
      </c>
      <c r="E37" s="239" t="s">
        <v>201</v>
      </c>
      <c r="F37" s="237" t="e">
        <f t="array" aca="1" ref="F37" ca="1">$C37*(1+_xludf.XLOOKUP($U37,METRICS!#REF!,METRICS!#REF!,0,0))</f>
        <v>#NAME?</v>
      </c>
      <c r="G37" s="237" t="e">
        <f t="array" aca="1" ref="G37" ca="1">$C37*(1+_xludf.XLOOKUP($U37,METRICS!#REF!,METRICS!#REF!,0,0))</f>
        <v>#NAME?</v>
      </c>
      <c r="H37" s="237" t="e">
        <f t="array" aca="1" ref="H37" ca="1">$C37*(1+_xludf.XLOOKUP($U37,METRICS!#REF!,METRICS!#REF!,0,0))</f>
        <v>#NAME?</v>
      </c>
      <c r="I37" s="237" t="e">
        <f t="array" aca="1" ref="I37" ca="1">$C37*(1+_xludf.XLOOKUP($U37,METRICS!#REF!,METRICS!#REF!,0,0))</f>
        <v>#NAME?</v>
      </c>
      <c r="J37" s="237" t="e">
        <f t="array" aca="1" ref="J37" ca="1">$C37*(1+_xludf.XLOOKUP($U37,METRICS!#REF!,METRICS!#REF!,0,0))</f>
        <v>#NAME?</v>
      </c>
      <c r="K37" s="237" t="e">
        <f t="array" aca="1" ref="K37" ca="1">$C37*(1+_xludf.XLOOKUP($U37,METRICS!#REF!,METRICS!#REF!,0,0))</f>
        <v>#NAME?</v>
      </c>
      <c r="L37" s="237" t="e">
        <f t="array" aca="1" ref="L37" ca="1">$C37*(1+_xludf.XLOOKUP($U37,METRICS!#REF!,METRICS!#REF!,0,0))</f>
        <v>#NAME?</v>
      </c>
      <c r="M37" s="237" t="e">
        <f t="array" aca="1" ref="M37" ca="1">$C37*(1+_xludf.XLOOKUP($U37,METRICS!#REF!,METRICS!#REF!,0,0))</f>
        <v>#NAME?</v>
      </c>
      <c r="N37" s="237" t="e">
        <f t="array" aca="1" ref="N37" ca="1">$C37*(1+_xludf.XLOOKUP($U37,METRICS!#REF!,METRICS!#REF!,0,0))</f>
        <v>#NAME?</v>
      </c>
      <c r="O37" s="237" t="e">
        <f t="array" aca="1" ref="O37" ca="1">$C37*(1+_xludf.XLOOKUP($U37,METRICS!#REF!,METRICS!#REF!,0,0))</f>
        <v>#NAME?</v>
      </c>
      <c r="P37" s="237" t="e">
        <f t="array" aca="1" ref="P37" ca="1">$C37*(1+_xludf.XLOOKUP($U37,METRICS!#REF!,METRICS!#REF!,0,0))</f>
        <v>#NAME?</v>
      </c>
      <c r="Q37" s="237" t="e">
        <f t="array" aca="1" ref="Q37" ca="1">$C37*(1+_xludf.XLOOKUP($U37,METRICS!#REF!,METRICS!#REF!,0,0))</f>
        <v>#NAME?</v>
      </c>
      <c r="R37" s="240">
        <v>44160</v>
      </c>
      <c r="S37" s="240" t="s">
        <v>294</v>
      </c>
      <c r="T37" s="241" t="s">
        <v>290</v>
      </c>
      <c r="U37" s="238" t="s">
        <v>291</v>
      </c>
    </row>
    <row r="38" spans="1:21" ht="12" customHeight="1">
      <c r="A38" s="235" t="s">
        <v>354</v>
      </c>
      <c r="B38" s="236" t="s">
        <v>355</v>
      </c>
      <c r="C38" s="237">
        <v>500</v>
      </c>
      <c r="D38" s="238" t="s">
        <v>198</v>
      </c>
      <c r="E38" s="239" t="s">
        <v>153</v>
      </c>
      <c r="F38" s="237" t="e">
        <f t="array" aca="1" ref="F38" ca="1">$C38*(1+_xludf.XLOOKUP($U38,METRICS!#REF!,METRICS!#REF!,0,0))</f>
        <v>#NAME?</v>
      </c>
      <c r="G38" s="237" t="e">
        <f t="array" aca="1" ref="G38" ca="1">$C38*(1+_xludf.XLOOKUP($U38,METRICS!#REF!,METRICS!#REF!,0,0))</f>
        <v>#NAME?</v>
      </c>
      <c r="H38" s="237" t="e">
        <f t="array" aca="1" ref="H38" ca="1">$C38*(1+_xludf.XLOOKUP($U38,METRICS!#REF!,METRICS!#REF!,0,0))</f>
        <v>#NAME?</v>
      </c>
      <c r="I38" s="237" t="e">
        <f t="array" aca="1" ref="I38" ca="1">$C38*(1+_xludf.XLOOKUP($U38,METRICS!#REF!,METRICS!#REF!,0,0))</f>
        <v>#NAME?</v>
      </c>
      <c r="J38" s="237" t="e">
        <f t="array" aca="1" ref="J38" ca="1">$C38*(1+_xludf.XLOOKUP($U38,METRICS!#REF!,METRICS!#REF!,0,0))</f>
        <v>#NAME?</v>
      </c>
      <c r="K38" s="237" t="e">
        <f t="array" aca="1" ref="K38" ca="1">$C38*(1+_xludf.XLOOKUP($U38,METRICS!#REF!,METRICS!#REF!,0,0))</f>
        <v>#NAME?</v>
      </c>
      <c r="L38" s="237" t="e">
        <f t="array" aca="1" ref="L38" ca="1">$C38*(1+_xludf.XLOOKUP($U38,METRICS!#REF!,METRICS!#REF!,0,0))</f>
        <v>#NAME?</v>
      </c>
      <c r="M38" s="237" t="e">
        <f t="array" aca="1" ref="M38" ca="1">$C38*(1+_xludf.XLOOKUP($U38,METRICS!#REF!,METRICS!#REF!,0,0))</f>
        <v>#NAME?</v>
      </c>
      <c r="N38" s="237" t="e">
        <f t="array" aca="1" ref="N38" ca="1">$C38*(1+_xludf.XLOOKUP($U38,METRICS!#REF!,METRICS!#REF!,0,0))</f>
        <v>#NAME?</v>
      </c>
      <c r="O38" s="237" t="e">
        <f t="array" aca="1" ref="O38" ca="1">$C38*(1+_xludf.XLOOKUP($U38,METRICS!#REF!,METRICS!#REF!,0,0))</f>
        <v>#NAME?</v>
      </c>
      <c r="P38" s="237" t="e">
        <f t="array" aca="1" ref="P38" ca="1">$C38*(1+_xludf.XLOOKUP($U38,METRICS!#REF!,METRICS!#REF!,0,0))</f>
        <v>#NAME?</v>
      </c>
      <c r="Q38" s="237" t="e">
        <f t="array" aca="1" ref="Q38" ca="1">$C38*(1+_xludf.XLOOKUP($U38,METRICS!#REF!,METRICS!#REF!,0,0))</f>
        <v>#NAME?</v>
      </c>
      <c r="R38" s="240">
        <v>44162</v>
      </c>
      <c r="S38" s="240" t="s">
        <v>294</v>
      </c>
      <c r="T38" s="241" t="s">
        <v>290</v>
      </c>
      <c r="U38" s="238" t="s">
        <v>291</v>
      </c>
    </row>
    <row r="39" spans="1:21" ht="12" customHeight="1">
      <c r="A39" s="235" t="s">
        <v>356</v>
      </c>
      <c r="B39" s="236" t="s">
        <v>357</v>
      </c>
      <c r="C39" s="237">
        <v>215</v>
      </c>
      <c r="D39" s="238" t="s">
        <v>170</v>
      </c>
      <c r="E39" s="239" t="s">
        <v>153</v>
      </c>
      <c r="F39" s="237" t="e">
        <f t="array" aca="1" ref="F39" ca="1">$C39*(1+_xludf.XLOOKUP($U39,METRICS!#REF!,METRICS!#REF!,0,0))</f>
        <v>#NAME?</v>
      </c>
      <c r="G39" s="237" t="e">
        <f t="array" aca="1" ref="G39" ca="1">$C39*(1+_xludf.XLOOKUP($U39,METRICS!#REF!,METRICS!#REF!,0,0))</f>
        <v>#NAME?</v>
      </c>
      <c r="H39" s="237" t="e">
        <f t="array" aca="1" ref="H39" ca="1">$C39*(1+_xludf.XLOOKUP($U39,METRICS!#REF!,METRICS!#REF!,0,0))</f>
        <v>#NAME?</v>
      </c>
      <c r="I39" s="237" t="e">
        <f t="array" aca="1" ref="I39" ca="1">$C39*(1+_xludf.XLOOKUP($U39,METRICS!#REF!,METRICS!#REF!,0,0))</f>
        <v>#NAME?</v>
      </c>
      <c r="J39" s="237" t="e">
        <f t="array" aca="1" ref="J39" ca="1">$C39*(1+_xludf.XLOOKUP($U39,METRICS!#REF!,METRICS!#REF!,0,0))</f>
        <v>#NAME?</v>
      </c>
      <c r="K39" s="237" t="e">
        <f t="array" aca="1" ref="K39" ca="1">$C39*(1+_xludf.XLOOKUP($U39,METRICS!#REF!,METRICS!#REF!,0,0))</f>
        <v>#NAME?</v>
      </c>
      <c r="L39" s="237" t="e">
        <f t="array" aca="1" ref="L39" ca="1">$C39*(1+_xludf.XLOOKUP($U39,METRICS!#REF!,METRICS!#REF!,0,0))</f>
        <v>#NAME?</v>
      </c>
      <c r="M39" s="237" t="e">
        <f t="array" aca="1" ref="M39" ca="1">$C39*(1+_xludf.XLOOKUP($U39,METRICS!#REF!,METRICS!#REF!,0,0))</f>
        <v>#NAME?</v>
      </c>
      <c r="N39" s="237" t="e">
        <f t="array" aca="1" ref="N39" ca="1">$C39*(1+_xludf.XLOOKUP($U39,METRICS!#REF!,METRICS!#REF!,0,0))</f>
        <v>#NAME?</v>
      </c>
      <c r="O39" s="237" t="e">
        <f t="array" aca="1" ref="O39" ca="1">$C39*(1+_xludf.XLOOKUP($U39,METRICS!#REF!,METRICS!#REF!,0,0))</f>
        <v>#NAME?</v>
      </c>
      <c r="P39" s="237" t="e">
        <f t="array" aca="1" ref="P39" ca="1">$C39*(1+_xludf.XLOOKUP($U39,METRICS!#REF!,METRICS!#REF!,0,0))</f>
        <v>#NAME?</v>
      </c>
      <c r="Q39" s="237" t="e">
        <f t="array" aca="1" ref="Q39" ca="1">$C39*(1+_xludf.XLOOKUP($U39,METRICS!#REF!,METRICS!#REF!,0,0))</f>
        <v>#NAME?</v>
      </c>
      <c r="R39" s="240">
        <v>44163</v>
      </c>
      <c r="S39" s="240" t="s">
        <v>294</v>
      </c>
      <c r="T39" s="241" t="s">
        <v>290</v>
      </c>
      <c r="U39" s="238" t="s">
        <v>291</v>
      </c>
    </row>
    <row r="40" spans="1:21" ht="12" customHeight="1">
      <c r="A40" s="235" t="s">
        <v>358</v>
      </c>
      <c r="B40" s="236" t="s">
        <v>333</v>
      </c>
      <c r="C40" s="237">
        <v>1000</v>
      </c>
      <c r="D40" s="238" t="s">
        <v>205</v>
      </c>
      <c r="E40" s="239" t="s">
        <v>201</v>
      </c>
      <c r="F40" s="237" t="e">
        <f t="array" aca="1" ref="F40" ca="1">$C40*(1+_xludf.XLOOKUP($U40,METRICS!#REF!,METRICS!#REF!,0,0))</f>
        <v>#NAME?</v>
      </c>
      <c r="G40" s="237" t="e">
        <f t="array" aca="1" ref="G40" ca="1">$C40*(1+_xludf.XLOOKUP($U40,METRICS!#REF!,METRICS!#REF!,0,0))</f>
        <v>#NAME?</v>
      </c>
      <c r="H40" s="237" t="e">
        <f t="array" aca="1" ref="H40" ca="1">$C40*(1+_xludf.XLOOKUP($U40,METRICS!#REF!,METRICS!#REF!,0,0))</f>
        <v>#NAME?</v>
      </c>
      <c r="I40" s="237" t="e">
        <f t="array" aca="1" ref="I40" ca="1">$C40*(1+_xludf.XLOOKUP($U40,METRICS!#REF!,METRICS!#REF!,0,0))</f>
        <v>#NAME?</v>
      </c>
      <c r="J40" s="237" t="e">
        <f t="array" aca="1" ref="J40" ca="1">$C40*(1+_xludf.XLOOKUP($U40,METRICS!#REF!,METRICS!#REF!,0,0))</f>
        <v>#NAME?</v>
      </c>
      <c r="K40" s="237" t="e">
        <f t="array" aca="1" ref="K40" ca="1">$C40*(1+_xludf.XLOOKUP($U40,METRICS!#REF!,METRICS!#REF!,0,0))</f>
        <v>#NAME?</v>
      </c>
      <c r="L40" s="237" t="e">
        <f t="array" aca="1" ref="L40" ca="1">$C40*(1+_xludf.XLOOKUP($U40,METRICS!#REF!,METRICS!#REF!,0,0))</f>
        <v>#NAME?</v>
      </c>
      <c r="M40" s="237" t="e">
        <f t="array" aca="1" ref="M40" ca="1">$C40*(1+_xludf.XLOOKUP($U40,METRICS!#REF!,METRICS!#REF!,0,0))</f>
        <v>#NAME?</v>
      </c>
      <c r="N40" s="237" t="e">
        <f t="array" aca="1" ref="N40" ca="1">$C40*(1+_xludf.XLOOKUP($U40,METRICS!#REF!,METRICS!#REF!,0,0))</f>
        <v>#NAME?</v>
      </c>
      <c r="O40" s="237" t="e">
        <f t="array" aca="1" ref="O40" ca="1">$C40*(1+_xludf.XLOOKUP($U40,METRICS!#REF!,METRICS!#REF!,0,0))</f>
        <v>#NAME?</v>
      </c>
      <c r="P40" s="237" t="e">
        <f t="array" aca="1" ref="P40" ca="1">$C40*(1+_xludf.XLOOKUP($U40,METRICS!#REF!,METRICS!#REF!,0,0))</f>
        <v>#NAME?</v>
      </c>
      <c r="Q40" s="237" t="e">
        <f t="array" aca="1" ref="Q40" ca="1">$C40*(1+_xludf.XLOOKUP($U40,METRICS!#REF!,METRICS!#REF!,0,0))</f>
        <v>#NAME?</v>
      </c>
      <c r="R40" s="240">
        <v>44166</v>
      </c>
      <c r="S40" s="240" t="s">
        <v>294</v>
      </c>
      <c r="T40" s="241" t="s">
        <v>290</v>
      </c>
      <c r="U40" s="238" t="s">
        <v>291</v>
      </c>
    </row>
    <row r="41" spans="1:21" ht="12" customHeight="1">
      <c r="A41" s="235" t="s">
        <v>359</v>
      </c>
      <c r="B41" s="236" t="s">
        <v>360</v>
      </c>
      <c r="C41" s="237">
        <v>42</v>
      </c>
      <c r="D41" s="238" t="s">
        <v>224</v>
      </c>
      <c r="E41" s="239" t="s">
        <v>222</v>
      </c>
      <c r="F41" s="237" t="e">
        <f t="array" aca="1" ref="F41" ca="1">$C41*(1+_xludf.XLOOKUP($U41,METRICS!#REF!,METRICS!#REF!,0,0))</f>
        <v>#NAME?</v>
      </c>
      <c r="G41" s="237" t="e">
        <f t="array" aca="1" ref="G41" ca="1">$C41*(1+_xludf.XLOOKUP($U41,METRICS!#REF!,METRICS!#REF!,0,0))</f>
        <v>#NAME?</v>
      </c>
      <c r="H41" s="237" t="e">
        <f t="array" aca="1" ref="H41" ca="1">$C41*(1+_xludf.XLOOKUP($U41,METRICS!#REF!,METRICS!#REF!,0,0))</f>
        <v>#NAME?</v>
      </c>
      <c r="I41" s="237" t="e">
        <f t="array" aca="1" ref="I41" ca="1">$C41*(1+_xludf.XLOOKUP($U41,METRICS!#REF!,METRICS!#REF!,0,0))</f>
        <v>#NAME?</v>
      </c>
      <c r="J41" s="237" t="e">
        <f t="array" aca="1" ref="J41" ca="1">$C41*(1+_xludf.XLOOKUP($U41,METRICS!#REF!,METRICS!#REF!,0,0))</f>
        <v>#NAME?</v>
      </c>
      <c r="K41" s="237" t="e">
        <f t="array" aca="1" ref="K41" ca="1">$C41*(1+_xludf.XLOOKUP($U41,METRICS!#REF!,METRICS!#REF!,0,0))</f>
        <v>#NAME?</v>
      </c>
      <c r="L41" s="237" t="e">
        <f t="array" aca="1" ref="L41" ca="1">$C41*(1+_xludf.XLOOKUP($U41,METRICS!#REF!,METRICS!#REF!,0,0))</f>
        <v>#NAME?</v>
      </c>
      <c r="M41" s="237" t="e">
        <f t="array" aca="1" ref="M41" ca="1">$C41*(1+_xludf.XLOOKUP($U41,METRICS!#REF!,METRICS!#REF!,0,0))</f>
        <v>#NAME?</v>
      </c>
      <c r="N41" s="237" t="e">
        <f t="array" aca="1" ref="N41" ca="1">$C41*(1+_xludf.XLOOKUP($U41,METRICS!#REF!,METRICS!#REF!,0,0))</f>
        <v>#NAME?</v>
      </c>
      <c r="O41" s="237" t="e">
        <f t="array" aca="1" ref="O41" ca="1">$C41*(1+_xludf.XLOOKUP($U41,METRICS!#REF!,METRICS!#REF!,0,0))</f>
        <v>#NAME?</v>
      </c>
      <c r="P41" s="237" t="e">
        <f t="array" aca="1" ref="P41" ca="1">$C41*(1+_xludf.XLOOKUP($U41,METRICS!#REF!,METRICS!#REF!,0,0))</f>
        <v>#NAME?</v>
      </c>
      <c r="Q41" s="237" t="e">
        <f t="array" aca="1" ref="Q41" ca="1">$C41*(1+_xludf.XLOOKUP($U41,METRICS!#REF!,METRICS!#REF!,0,0))</f>
        <v>#NAME?</v>
      </c>
      <c r="R41" s="240">
        <v>44170</v>
      </c>
      <c r="S41" s="240" t="s">
        <v>294</v>
      </c>
      <c r="T41" s="241" t="s">
        <v>290</v>
      </c>
      <c r="U41" s="238" t="s">
        <v>291</v>
      </c>
    </row>
    <row r="42" spans="1:21" ht="12" customHeight="1">
      <c r="A42" s="235" t="s">
        <v>361</v>
      </c>
      <c r="B42" s="236" t="s">
        <v>362</v>
      </c>
      <c r="C42" s="237">
        <v>1980</v>
      </c>
      <c r="D42" s="238" t="s">
        <v>221</v>
      </c>
      <c r="E42" s="239" t="s">
        <v>201</v>
      </c>
      <c r="F42" s="237" t="e">
        <f t="array" aca="1" ref="F42" ca="1">$C42*(1+_xludf.XLOOKUP($U42,METRICS!#REF!,METRICS!#REF!,0,0))</f>
        <v>#NAME?</v>
      </c>
      <c r="G42" s="237" t="e">
        <f t="array" aca="1" ref="G42" ca="1">$C42*(1+_xludf.XLOOKUP($U42,METRICS!#REF!,METRICS!#REF!,0,0))</f>
        <v>#NAME?</v>
      </c>
      <c r="H42" s="237" t="e">
        <f t="array" aca="1" ref="H42" ca="1">$C42*(1+_xludf.XLOOKUP($U42,METRICS!#REF!,METRICS!#REF!,0,0))</f>
        <v>#NAME?</v>
      </c>
      <c r="I42" s="237" t="e">
        <f t="array" aca="1" ref="I42" ca="1">$C42*(1+_xludf.XLOOKUP($U42,METRICS!#REF!,METRICS!#REF!,0,0))</f>
        <v>#NAME?</v>
      </c>
      <c r="J42" s="237" t="e">
        <f t="array" aca="1" ref="J42" ca="1">$C42*(1+_xludf.XLOOKUP($U42,METRICS!#REF!,METRICS!#REF!,0,0))</f>
        <v>#NAME?</v>
      </c>
      <c r="K42" s="237" t="e">
        <f t="array" aca="1" ref="K42" ca="1">$C42*(1+_xludf.XLOOKUP($U42,METRICS!#REF!,METRICS!#REF!,0,0))</f>
        <v>#NAME?</v>
      </c>
      <c r="L42" s="237" t="e">
        <f t="array" aca="1" ref="L42" ca="1">$C42*(1+_xludf.XLOOKUP($U42,METRICS!#REF!,METRICS!#REF!,0,0))</f>
        <v>#NAME?</v>
      </c>
      <c r="M42" s="237" t="e">
        <f t="array" aca="1" ref="M42" ca="1">$C42*(1+_xludf.XLOOKUP($U42,METRICS!#REF!,METRICS!#REF!,0,0))</f>
        <v>#NAME?</v>
      </c>
      <c r="N42" s="237" t="e">
        <f t="array" aca="1" ref="N42" ca="1">$C42*(1+_xludf.XLOOKUP($U42,METRICS!#REF!,METRICS!#REF!,0,0))</f>
        <v>#NAME?</v>
      </c>
      <c r="O42" s="237" t="e">
        <f t="array" aca="1" ref="O42" ca="1">$C42*(1+_xludf.XLOOKUP($U42,METRICS!#REF!,METRICS!#REF!,0,0))</f>
        <v>#NAME?</v>
      </c>
      <c r="P42" s="237" t="e">
        <f t="array" aca="1" ref="P42" ca="1">$C42*(1+_xludf.XLOOKUP($U42,METRICS!#REF!,METRICS!#REF!,0,0))</f>
        <v>#NAME?</v>
      </c>
      <c r="Q42" s="237" t="e">
        <f t="array" aca="1" ref="Q42" ca="1">$C42*(1+_xludf.XLOOKUP($U42,METRICS!#REF!,METRICS!#REF!,0,0))</f>
        <v>#NAME?</v>
      </c>
      <c r="R42" s="240">
        <v>44171</v>
      </c>
      <c r="S42" s="240" t="s">
        <v>294</v>
      </c>
      <c r="T42" s="241" t="s">
        <v>290</v>
      </c>
      <c r="U42" s="238" t="s">
        <v>291</v>
      </c>
    </row>
    <row r="43" spans="1:21" ht="12" customHeight="1">
      <c r="A43" s="235" t="s">
        <v>363</v>
      </c>
      <c r="B43" s="236" t="s">
        <v>364</v>
      </c>
      <c r="C43" s="237">
        <v>4400</v>
      </c>
      <c r="D43" s="238" t="s">
        <v>170</v>
      </c>
      <c r="E43" s="239" t="s">
        <v>153</v>
      </c>
      <c r="F43" s="237" t="e">
        <f t="array" aca="1" ref="F43" ca="1">$C43*(1+_xludf.XLOOKUP($U43,METRICS!#REF!,METRICS!#REF!,0,0))</f>
        <v>#NAME?</v>
      </c>
      <c r="G43" s="237" t="e">
        <f t="array" aca="1" ref="G43" ca="1">$C43*(1+_xludf.XLOOKUP($U43,METRICS!#REF!,METRICS!#REF!,0,0))</f>
        <v>#NAME?</v>
      </c>
      <c r="H43" s="237" t="e">
        <f t="array" aca="1" ref="H43" ca="1">$C43*(1+_xludf.XLOOKUP($U43,METRICS!#REF!,METRICS!#REF!,0,0))</f>
        <v>#NAME?</v>
      </c>
      <c r="I43" s="237" t="e">
        <f t="array" aca="1" ref="I43" ca="1">$C43*(1+_xludf.XLOOKUP($U43,METRICS!#REF!,METRICS!#REF!,0,0))</f>
        <v>#NAME?</v>
      </c>
      <c r="J43" s="237" t="e">
        <f t="array" aca="1" ref="J43" ca="1">$C43*(1+_xludf.XLOOKUP($U43,METRICS!#REF!,METRICS!#REF!,0,0))</f>
        <v>#NAME?</v>
      </c>
      <c r="K43" s="237" t="e">
        <f t="array" aca="1" ref="K43" ca="1">$C43*(1+_xludf.XLOOKUP($U43,METRICS!#REF!,METRICS!#REF!,0,0))</f>
        <v>#NAME?</v>
      </c>
      <c r="L43" s="237" t="e">
        <f t="array" aca="1" ref="L43" ca="1">$C43*(1+_xludf.XLOOKUP($U43,METRICS!#REF!,METRICS!#REF!,0,0))</f>
        <v>#NAME?</v>
      </c>
      <c r="M43" s="237" t="e">
        <f t="array" aca="1" ref="M43" ca="1">$C43*(1+_xludf.XLOOKUP($U43,METRICS!#REF!,METRICS!#REF!,0,0))</f>
        <v>#NAME?</v>
      </c>
      <c r="N43" s="237" t="e">
        <f t="array" aca="1" ref="N43" ca="1">$C43*(1+_xludf.XLOOKUP($U43,METRICS!#REF!,METRICS!#REF!,0,0))</f>
        <v>#NAME?</v>
      </c>
      <c r="O43" s="237" t="e">
        <f t="array" aca="1" ref="O43" ca="1">$C43*(1+_xludf.XLOOKUP($U43,METRICS!#REF!,METRICS!#REF!,0,0))</f>
        <v>#NAME?</v>
      </c>
      <c r="P43" s="237" t="e">
        <f t="array" aca="1" ref="P43" ca="1">$C43*(1+_xludf.XLOOKUP($U43,METRICS!#REF!,METRICS!#REF!,0,0))</f>
        <v>#NAME?</v>
      </c>
      <c r="Q43" s="237" t="e">
        <f t="array" aca="1" ref="Q43" ca="1">$C43*(1+_xludf.XLOOKUP($U43,METRICS!#REF!,METRICS!#REF!,0,0))</f>
        <v>#NAME?</v>
      </c>
      <c r="R43" s="240">
        <v>44172</v>
      </c>
      <c r="S43" s="240" t="s">
        <v>294</v>
      </c>
      <c r="T43" s="241" t="s">
        <v>290</v>
      </c>
      <c r="U43" s="238" t="s">
        <v>291</v>
      </c>
    </row>
    <row r="44" spans="1:21" ht="12" customHeight="1">
      <c r="A44" s="235" t="s">
        <v>365</v>
      </c>
      <c r="B44" s="236" t="s">
        <v>219</v>
      </c>
      <c r="C44" s="237">
        <v>514.41999999999996</v>
      </c>
      <c r="D44" s="238" t="s">
        <v>220</v>
      </c>
      <c r="E44" s="239" t="s">
        <v>201</v>
      </c>
      <c r="F44" s="237" t="e">
        <f t="array" aca="1" ref="F44" ca="1">$C44*(1+_xludf.XLOOKUP($U44,METRICS!#REF!,METRICS!#REF!,0,0))</f>
        <v>#NAME?</v>
      </c>
      <c r="G44" s="237" t="e">
        <f t="array" aca="1" ref="G44" ca="1">$C44*(1+_xludf.XLOOKUP($U44,METRICS!#REF!,METRICS!#REF!,0,0))</f>
        <v>#NAME?</v>
      </c>
      <c r="H44" s="237" t="e">
        <f t="array" aca="1" ref="H44" ca="1">$C44*(1+_xludf.XLOOKUP($U44,METRICS!#REF!,METRICS!#REF!,0,0))</f>
        <v>#NAME?</v>
      </c>
      <c r="I44" s="237" t="e">
        <f t="array" aca="1" ref="I44" ca="1">$C44*(1+_xludf.XLOOKUP($U44,METRICS!#REF!,METRICS!#REF!,0,0))</f>
        <v>#NAME?</v>
      </c>
      <c r="J44" s="237" t="e">
        <f t="array" aca="1" ref="J44" ca="1">$C44*(1+_xludf.XLOOKUP($U44,METRICS!#REF!,METRICS!#REF!,0,0))</f>
        <v>#NAME?</v>
      </c>
      <c r="K44" s="237" t="e">
        <f t="array" aca="1" ref="K44" ca="1">$C44*(1+_xludf.XLOOKUP($U44,METRICS!#REF!,METRICS!#REF!,0,0))</f>
        <v>#NAME?</v>
      </c>
      <c r="L44" s="237" t="e">
        <f t="array" aca="1" ref="L44" ca="1">$C44*(1+_xludf.XLOOKUP($U44,METRICS!#REF!,METRICS!#REF!,0,0))</f>
        <v>#NAME?</v>
      </c>
      <c r="M44" s="237" t="e">
        <f t="array" aca="1" ref="M44" ca="1">$C44*(1+_xludf.XLOOKUP($U44,METRICS!#REF!,METRICS!#REF!,0,0))</f>
        <v>#NAME?</v>
      </c>
      <c r="N44" s="237" t="e">
        <f t="array" aca="1" ref="N44" ca="1">$C44*(1+_xludf.XLOOKUP($U44,METRICS!#REF!,METRICS!#REF!,0,0))</f>
        <v>#NAME?</v>
      </c>
      <c r="O44" s="237" t="e">
        <f t="array" aca="1" ref="O44" ca="1">$C44*(1+_xludf.XLOOKUP($U44,METRICS!#REF!,METRICS!#REF!,0,0))</f>
        <v>#NAME?</v>
      </c>
      <c r="P44" s="237" t="e">
        <f t="array" aca="1" ref="P44" ca="1">$C44*(1+_xludf.XLOOKUP($U44,METRICS!#REF!,METRICS!#REF!,0,0))</f>
        <v>#NAME?</v>
      </c>
      <c r="Q44" s="237" t="e">
        <f t="array" aca="1" ref="Q44" ca="1">$C44*(1+_xludf.XLOOKUP($U44,METRICS!#REF!,METRICS!#REF!,0,0))</f>
        <v>#NAME?</v>
      </c>
      <c r="R44" s="240">
        <v>44176</v>
      </c>
      <c r="S44" s="240" t="s">
        <v>294</v>
      </c>
      <c r="T44" s="241" t="s">
        <v>290</v>
      </c>
      <c r="U44" s="238" t="s">
        <v>291</v>
      </c>
    </row>
    <row r="45" spans="1:21" ht="12" customHeight="1">
      <c r="A45" s="235" t="s">
        <v>366</v>
      </c>
      <c r="B45" s="236" t="s">
        <v>289</v>
      </c>
      <c r="C45" s="237">
        <v>1039</v>
      </c>
      <c r="D45" s="238" t="s">
        <v>157</v>
      </c>
      <c r="E45" s="239" t="s">
        <v>153</v>
      </c>
      <c r="F45" s="237" t="e">
        <f t="array" aca="1" ref="F45" ca="1">$C45*(1+_xludf.XLOOKUP($U45,METRICS!#REF!,METRICS!#REF!,0,0))</f>
        <v>#NAME?</v>
      </c>
      <c r="G45" s="237" t="e">
        <f t="array" aca="1" ref="G45" ca="1">$C45*(1+_xludf.XLOOKUP($U45,METRICS!#REF!,METRICS!#REF!,0,0))</f>
        <v>#NAME?</v>
      </c>
      <c r="H45" s="237" t="e">
        <f t="array" aca="1" ref="H45" ca="1">$C45*(1+_xludf.XLOOKUP($U45,METRICS!#REF!,METRICS!#REF!,0,0))</f>
        <v>#NAME?</v>
      </c>
      <c r="I45" s="237" t="e">
        <f t="array" aca="1" ref="I45" ca="1">$C45*(1+_xludf.XLOOKUP($U45,METRICS!#REF!,METRICS!#REF!,0,0))</f>
        <v>#NAME?</v>
      </c>
      <c r="J45" s="237" t="e">
        <f t="array" aca="1" ref="J45" ca="1">$C45*(1+_xludf.XLOOKUP($U45,METRICS!#REF!,METRICS!#REF!,0,0))</f>
        <v>#NAME?</v>
      </c>
      <c r="K45" s="237" t="e">
        <f t="array" aca="1" ref="K45" ca="1">$C45*(1+_xludf.XLOOKUP($U45,METRICS!#REF!,METRICS!#REF!,0,0))</f>
        <v>#NAME?</v>
      </c>
      <c r="L45" s="237" t="e">
        <f t="array" aca="1" ref="L45" ca="1">$C45*(1+_xludf.XLOOKUP($U45,METRICS!#REF!,METRICS!#REF!,0,0))</f>
        <v>#NAME?</v>
      </c>
      <c r="M45" s="237" t="e">
        <f t="array" aca="1" ref="M45" ca="1">$C45*(1+_xludf.XLOOKUP($U45,METRICS!#REF!,METRICS!#REF!,0,0))</f>
        <v>#NAME?</v>
      </c>
      <c r="N45" s="237" t="e">
        <f t="array" aca="1" ref="N45" ca="1">$C45*(1+_xludf.XLOOKUP($U45,METRICS!#REF!,METRICS!#REF!,0,0))</f>
        <v>#NAME?</v>
      </c>
      <c r="O45" s="237" t="e">
        <f t="array" aca="1" ref="O45" ca="1">$C45*(1+_xludf.XLOOKUP($U45,METRICS!#REF!,METRICS!#REF!,0,0))</f>
        <v>#NAME?</v>
      </c>
      <c r="P45" s="237" t="e">
        <f t="array" aca="1" ref="P45" ca="1">$C45*(1+_xludf.XLOOKUP($U45,METRICS!#REF!,METRICS!#REF!,0,0))</f>
        <v>#NAME?</v>
      </c>
      <c r="Q45" s="237" t="e">
        <f t="array" aca="1" ref="Q45" ca="1">$C45*(1+_xludf.XLOOKUP($U45,METRICS!#REF!,METRICS!#REF!,0,0))</f>
        <v>#NAME?</v>
      </c>
      <c r="R45" s="240">
        <v>44177</v>
      </c>
      <c r="S45" s="240" t="s">
        <v>294</v>
      </c>
      <c r="T45" s="241" t="s">
        <v>290</v>
      </c>
      <c r="U45" s="238" t="s">
        <v>291</v>
      </c>
    </row>
    <row r="46" spans="1:21" ht="12" customHeight="1">
      <c r="A46" s="235" t="s">
        <v>366</v>
      </c>
      <c r="B46" s="236" t="s">
        <v>367</v>
      </c>
      <c r="C46" s="237">
        <v>239.6</v>
      </c>
      <c r="D46" s="238" t="s">
        <v>212</v>
      </c>
      <c r="E46" s="239" t="s">
        <v>201</v>
      </c>
      <c r="F46" s="237" t="e">
        <f t="array" aca="1" ref="F46" ca="1">$C46*(1+_xludf.XLOOKUP($U46,METRICS!#REF!,METRICS!#REF!,0,0))</f>
        <v>#NAME?</v>
      </c>
      <c r="G46" s="237" t="e">
        <f t="array" aca="1" ref="G46" ca="1">$C46*(1+_xludf.XLOOKUP($U46,METRICS!#REF!,METRICS!#REF!,0,0))</f>
        <v>#NAME?</v>
      </c>
      <c r="H46" s="237" t="e">
        <f t="array" aca="1" ref="H46" ca="1">$C46*(1+_xludf.XLOOKUP($U46,METRICS!#REF!,METRICS!#REF!,0,0))</f>
        <v>#NAME?</v>
      </c>
      <c r="I46" s="237" t="e">
        <f t="array" aca="1" ref="I46" ca="1">$C46*(1+_xludf.XLOOKUP($U46,METRICS!#REF!,METRICS!#REF!,0,0))</f>
        <v>#NAME?</v>
      </c>
      <c r="J46" s="237" t="e">
        <f t="array" aca="1" ref="J46" ca="1">$C46*(1+_xludf.XLOOKUP($U46,METRICS!#REF!,METRICS!#REF!,0,0))</f>
        <v>#NAME?</v>
      </c>
      <c r="K46" s="237" t="e">
        <f t="array" aca="1" ref="K46" ca="1">$C46*(1+_xludf.XLOOKUP($U46,METRICS!#REF!,METRICS!#REF!,0,0))</f>
        <v>#NAME?</v>
      </c>
      <c r="L46" s="237" t="e">
        <f t="array" aca="1" ref="L46" ca="1">$C46*(1+_xludf.XLOOKUP($U46,METRICS!#REF!,METRICS!#REF!,0,0))</f>
        <v>#NAME?</v>
      </c>
      <c r="M46" s="237" t="e">
        <f t="array" aca="1" ref="M46" ca="1">$C46*(1+_xludf.XLOOKUP($U46,METRICS!#REF!,METRICS!#REF!,0,0))</f>
        <v>#NAME?</v>
      </c>
      <c r="N46" s="237" t="e">
        <f t="array" aca="1" ref="N46" ca="1">$C46*(1+_xludf.XLOOKUP($U46,METRICS!#REF!,METRICS!#REF!,0,0))</f>
        <v>#NAME?</v>
      </c>
      <c r="O46" s="237" t="e">
        <f t="array" aca="1" ref="O46" ca="1">$C46*(1+_xludf.XLOOKUP($U46,METRICS!#REF!,METRICS!#REF!,0,0))</f>
        <v>#NAME?</v>
      </c>
      <c r="P46" s="237" t="e">
        <f t="array" aca="1" ref="P46" ca="1">$C46*(1+_xludf.XLOOKUP($U46,METRICS!#REF!,METRICS!#REF!,0,0))</f>
        <v>#NAME?</v>
      </c>
      <c r="Q46" s="237" t="e">
        <f t="array" aca="1" ref="Q46" ca="1">$C46*(1+_xludf.XLOOKUP($U46,METRICS!#REF!,METRICS!#REF!,0,0))</f>
        <v>#NAME?</v>
      </c>
      <c r="R46" s="240">
        <v>44178</v>
      </c>
      <c r="S46" s="240" t="s">
        <v>294</v>
      </c>
      <c r="T46" s="241" t="s">
        <v>290</v>
      </c>
      <c r="U46" s="238" t="s">
        <v>291</v>
      </c>
    </row>
    <row r="47" spans="1:21" ht="12" customHeight="1">
      <c r="A47" s="235" t="s">
        <v>368</v>
      </c>
      <c r="B47" s="243" t="s">
        <v>308</v>
      </c>
      <c r="C47" s="237">
        <v>2150</v>
      </c>
      <c r="D47" s="238" t="s">
        <v>188</v>
      </c>
      <c r="E47" s="239" t="s">
        <v>153</v>
      </c>
      <c r="F47" s="237" t="e">
        <f t="array" aca="1" ref="F47" ca="1">$C47*(1+_xludf.XLOOKUP($U47,METRICS!#REF!,METRICS!#REF!,0,0))</f>
        <v>#NAME?</v>
      </c>
      <c r="G47" s="237" t="e">
        <f t="array" aca="1" ref="G47" ca="1">$C47*(1+_xludf.XLOOKUP($U47,METRICS!#REF!,METRICS!#REF!,0,0))</f>
        <v>#NAME?</v>
      </c>
      <c r="H47" s="237" t="e">
        <f t="array" aca="1" ref="H47" ca="1">$C47*(1+_xludf.XLOOKUP($U47,METRICS!#REF!,METRICS!#REF!,0,0))</f>
        <v>#NAME?</v>
      </c>
      <c r="I47" s="237" t="e">
        <f t="array" aca="1" ref="I47" ca="1">$C47*(1+_xludf.XLOOKUP($U47,METRICS!#REF!,METRICS!#REF!,0,0))</f>
        <v>#NAME?</v>
      </c>
      <c r="J47" s="237" t="e">
        <f t="array" aca="1" ref="J47" ca="1">$C47*(1+_xludf.XLOOKUP($U47,METRICS!#REF!,METRICS!#REF!,0,0))</f>
        <v>#NAME?</v>
      </c>
      <c r="K47" s="237" t="e">
        <f t="array" aca="1" ref="K47" ca="1">$C47*(1+_xludf.XLOOKUP($U47,METRICS!#REF!,METRICS!#REF!,0,0))</f>
        <v>#NAME?</v>
      </c>
      <c r="L47" s="237" t="e">
        <f t="array" aca="1" ref="L47" ca="1">$C47*(1+_xludf.XLOOKUP($U47,METRICS!#REF!,METRICS!#REF!,0,0))</f>
        <v>#NAME?</v>
      </c>
      <c r="M47" s="237" t="e">
        <f t="array" aca="1" ref="M47" ca="1">$C47*(1+_xludf.XLOOKUP($U47,METRICS!#REF!,METRICS!#REF!,0,0))</f>
        <v>#NAME?</v>
      </c>
      <c r="N47" s="237" t="e">
        <f t="array" aca="1" ref="N47" ca="1">$C47*(1+_xludf.XLOOKUP($U47,METRICS!#REF!,METRICS!#REF!,0,0))</f>
        <v>#NAME?</v>
      </c>
      <c r="O47" s="237" t="e">
        <f t="array" aca="1" ref="O47" ca="1">$C47*(1+_xludf.XLOOKUP($U47,METRICS!#REF!,METRICS!#REF!,0,0))</f>
        <v>#NAME?</v>
      </c>
      <c r="P47" s="237" t="e">
        <f t="array" aca="1" ref="P47" ca="1">$C47*(1+_xludf.XLOOKUP($U47,METRICS!#REF!,METRICS!#REF!,0,0))</f>
        <v>#NAME?</v>
      </c>
      <c r="Q47" s="237" t="e">
        <f t="array" aca="1" ref="Q47" ca="1">$C47*(1+_xludf.XLOOKUP($U47,METRICS!#REF!,METRICS!#REF!,0,0))</f>
        <v>#NAME?</v>
      </c>
      <c r="R47" s="240">
        <v>44179</v>
      </c>
      <c r="S47" s="240" t="s">
        <v>294</v>
      </c>
      <c r="T47" s="241" t="s">
        <v>290</v>
      </c>
      <c r="U47" s="238" t="s">
        <v>291</v>
      </c>
    </row>
    <row r="48" spans="1:21" ht="12" customHeight="1">
      <c r="A48" s="235" t="s">
        <v>369</v>
      </c>
      <c r="B48" s="236" t="s">
        <v>370</v>
      </c>
      <c r="C48" s="237">
        <v>3272.8</v>
      </c>
      <c r="D48" s="238" t="s">
        <v>186</v>
      </c>
      <c r="E48" s="239" t="s">
        <v>153</v>
      </c>
      <c r="F48" s="237" t="e">
        <f t="array" aca="1" ref="F48" ca="1">$C48*(1+_xludf.XLOOKUP($U48,METRICS!#REF!,METRICS!#REF!,0,0))</f>
        <v>#NAME?</v>
      </c>
      <c r="G48" s="237" t="e">
        <f t="array" aca="1" ref="G48" ca="1">$C48*(1+_xludf.XLOOKUP($U48,METRICS!#REF!,METRICS!#REF!,0,0))</f>
        <v>#NAME?</v>
      </c>
      <c r="H48" s="237" t="e">
        <f t="array" aca="1" ref="H48" ca="1">$C48*(1+_xludf.XLOOKUP($U48,METRICS!#REF!,METRICS!#REF!,0,0))</f>
        <v>#NAME?</v>
      </c>
      <c r="I48" s="237" t="e">
        <f t="array" aca="1" ref="I48" ca="1">$C48*(1+_xludf.XLOOKUP($U48,METRICS!#REF!,METRICS!#REF!,0,0))</f>
        <v>#NAME?</v>
      </c>
      <c r="J48" s="237" t="e">
        <f t="array" aca="1" ref="J48" ca="1">$C48*(1+_xludf.XLOOKUP($U48,METRICS!#REF!,METRICS!#REF!,0,0))</f>
        <v>#NAME?</v>
      </c>
      <c r="K48" s="237" t="e">
        <f t="array" aca="1" ref="K48" ca="1">$C48*(1+_xludf.XLOOKUP($U48,METRICS!#REF!,METRICS!#REF!,0,0))</f>
        <v>#NAME?</v>
      </c>
      <c r="L48" s="237" t="e">
        <f t="array" aca="1" ref="L48" ca="1">$C48*(1+_xludf.XLOOKUP($U48,METRICS!#REF!,METRICS!#REF!,0,0))</f>
        <v>#NAME?</v>
      </c>
      <c r="M48" s="237" t="e">
        <f t="array" aca="1" ref="M48" ca="1">$C48*(1+_xludf.XLOOKUP($U48,METRICS!#REF!,METRICS!#REF!,0,0))</f>
        <v>#NAME?</v>
      </c>
      <c r="N48" s="237" t="e">
        <f t="array" aca="1" ref="N48" ca="1">$C48*(1+_xludf.XLOOKUP($U48,METRICS!#REF!,METRICS!#REF!,0,0))</f>
        <v>#NAME?</v>
      </c>
      <c r="O48" s="237" t="e">
        <f t="array" aca="1" ref="O48" ca="1">$C48*(1+_xludf.XLOOKUP($U48,METRICS!#REF!,METRICS!#REF!,0,0))</f>
        <v>#NAME?</v>
      </c>
      <c r="P48" s="237" t="e">
        <f t="array" aca="1" ref="P48" ca="1">$C48*(1+_xludf.XLOOKUP($U48,METRICS!#REF!,METRICS!#REF!,0,0))</f>
        <v>#NAME?</v>
      </c>
      <c r="Q48" s="237" t="e">
        <f t="array" aca="1" ref="Q48" ca="1">$C48*(1+_xludf.XLOOKUP($U48,METRICS!#REF!,METRICS!#REF!,0,0))</f>
        <v>#NAME?</v>
      </c>
      <c r="R48" s="240">
        <v>44180</v>
      </c>
      <c r="S48" s="240" t="s">
        <v>294</v>
      </c>
      <c r="T48" s="241" t="s">
        <v>290</v>
      </c>
      <c r="U48" s="238" t="s">
        <v>291</v>
      </c>
    </row>
    <row r="49" spans="1:21" ht="12" customHeight="1">
      <c r="A49" s="235" t="s">
        <v>371</v>
      </c>
      <c r="B49" s="236" t="s">
        <v>372</v>
      </c>
      <c r="C49" s="237">
        <v>270.56</v>
      </c>
      <c r="D49" s="238" t="s">
        <v>212</v>
      </c>
      <c r="E49" s="239" t="s">
        <v>201</v>
      </c>
      <c r="F49" s="237" t="e">
        <f t="array" aca="1" ref="F49" ca="1">$C49*(1+_xludf.XLOOKUP($U49,METRICS!#REF!,METRICS!#REF!,0,0))</f>
        <v>#NAME?</v>
      </c>
      <c r="G49" s="237" t="e">
        <f t="array" aca="1" ref="G49" ca="1">$C49*(1+_xludf.XLOOKUP($U49,METRICS!#REF!,METRICS!#REF!,0,0))</f>
        <v>#NAME?</v>
      </c>
      <c r="H49" s="237" t="e">
        <f t="array" aca="1" ref="H49" ca="1">$C49*(1+_xludf.XLOOKUP($U49,METRICS!#REF!,METRICS!#REF!,0,0))</f>
        <v>#NAME?</v>
      </c>
      <c r="I49" s="237" t="e">
        <f t="array" aca="1" ref="I49" ca="1">$C49*(1+_xludf.XLOOKUP($U49,METRICS!#REF!,METRICS!#REF!,0,0))</f>
        <v>#NAME?</v>
      </c>
      <c r="J49" s="237" t="e">
        <f t="array" aca="1" ref="J49" ca="1">$C49*(1+_xludf.XLOOKUP($U49,METRICS!#REF!,METRICS!#REF!,0,0))</f>
        <v>#NAME?</v>
      </c>
      <c r="K49" s="237" t="e">
        <f t="array" aca="1" ref="K49" ca="1">$C49*(1+_xludf.XLOOKUP($U49,METRICS!#REF!,METRICS!#REF!,0,0))</f>
        <v>#NAME?</v>
      </c>
      <c r="L49" s="237" t="e">
        <f t="array" aca="1" ref="L49" ca="1">$C49*(1+_xludf.XLOOKUP($U49,METRICS!#REF!,METRICS!#REF!,0,0))</f>
        <v>#NAME?</v>
      </c>
      <c r="M49" s="237" t="e">
        <f t="array" aca="1" ref="M49" ca="1">$C49*(1+_xludf.XLOOKUP($U49,METRICS!#REF!,METRICS!#REF!,0,0))</f>
        <v>#NAME?</v>
      </c>
      <c r="N49" s="237" t="e">
        <f t="array" aca="1" ref="N49" ca="1">$C49*(1+_xludf.XLOOKUP($U49,METRICS!#REF!,METRICS!#REF!,0,0))</f>
        <v>#NAME?</v>
      </c>
      <c r="O49" s="237" t="e">
        <f t="array" aca="1" ref="O49" ca="1">$C49*(1+_xludf.XLOOKUP($U49,METRICS!#REF!,METRICS!#REF!,0,0))</f>
        <v>#NAME?</v>
      </c>
      <c r="P49" s="237" t="e">
        <f t="array" aca="1" ref="P49" ca="1">$C49*(1+_xludf.XLOOKUP($U49,METRICS!#REF!,METRICS!#REF!,0,0))</f>
        <v>#NAME?</v>
      </c>
      <c r="Q49" s="237" t="e">
        <f t="array" aca="1" ref="Q49" ca="1">$C49*(1+_xludf.XLOOKUP($U49,METRICS!#REF!,METRICS!#REF!,0,0))</f>
        <v>#NAME?</v>
      </c>
      <c r="R49" s="240"/>
      <c r="S49" s="240"/>
      <c r="T49" s="241"/>
      <c r="U49" s="238" t="s">
        <v>291</v>
      </c>
    </row>
    <row r="50" spans="1:21" ht="12" customHeight="1">
      <c r="A50" s="235" t="s">
        <v>373</v>
      </c>
      <c r="B50" s="236" t="s">
        <v>374</v>
      </c>
      <c r="C50" s="237">
        <v>850</v>
      </c>
      <c r="D50" s="238" t="s">
        <v>166</v>
      </c>
      <c r="E50" s="239" t="s">
        <v>153</v>
      </c>
      <c r="F50" s="237" t="e">
        <f t="array" aca="1" ref="F50" ca="1">$C50*(1+_xludf.XLOOKUP($U50,METRICS!#REF!,METRICS!#REF!,0,0))</f>
        <v>#NAME?</v>
      </c>
      <c r="G50" s="237" t="e">
        <f t="array" aca="1" ref="G50" ca="1">$C50*(1+_xludf.XLOOKUP($U50,METRICS!#REF!,METRICS!#REF!,0,0))</f>
        <v>#NAME?</v>
      </c>
      <c r="H50" s="237" t="e">
        <f t="array" aca="1" ref="H50" ca="1">$C50*(1+_xludf.XLOOKUP($U50,METRICS!#REF!,METRICS!#REF!,0,0))</f>
        <v>#NAME?</v>
      </c>
      <c r="I50" s="237" t="e">
        <f t="array" aca="1" ref="I50" ca="1">$C50*(1+_xludf.XLOOKUP($U50,METRICS!#REF!,METRICS!#REF!,0,0))</f>
        <v>#NAME?</v>
      </c>
      <c r="J50" s="237" t="e">
        <f t="array" aca="1" ref="J50" ca="1">$C50*(1+_xludf.XLOOKUP($U50,METRICS!#REF!,METRICS!#REF!,0,0))</f>
        <v>#NAME?</v>
      </c>
      <c r="K50" s="237" t="e">
        <f t="array" aca="1" ref="K50" ca="1">$C50*(1+_xludf.XLOOKUP($U50,METRICS!#REF!,METRICS!#REF!,0,0))</f>
        <v>#NAME?</v>
      </c>
      <c r="L50" s="237" t="e">
        <f t="array" aca="1" ref="L50" ca="1">$C50*(1+_xludf.XLOOKUP($U50,METRICS!#REF!,METRICS!#REF!,0,0))</f>
        <v>#NAME?</v>
      </c>
      <c r="M50" s="237" t="e">
        <f t="array" aca="1" ref="M50" ca="1">$C50*(1+_xludf.XLOOKUP($U50,METRICS!#REF!,METRICS!#REF!,0,0))</f>
        <v>#NAME?</v>
      </c>
      <c r="N50" s="237" t="e">
        <f t="array" aca="1" ref="N50" ca="1">$C50*(1+_xludf.XLOOKUP($U50,METRICS!#REF!,METRICS!#REF!,0,0))</f>
        <v>#NAME?</v>
      </c>
      <c r="O50" s="237" t="e">
        <f t="array" aca="1" ref="O50" ca="1">$C50*(1+_xludf.XLOOKUP($U50,METRICS!#REF!,METRICS!#REF!,0,0))</f>
        <v>#NAME?</v>
      </c>
      <c r="P50" s="237" t="e">
        <f t="array" aca="1" ref="P50" ca="1">$C50*(1+_xludf.XLOOKUP($U50,METRICS!#REF!,METRICS!#REF!,0,0))</f>
        <v>#NAME?</v>
      </c>
      <c r="Q50" s="237" t="e">
        <f t="array" aca="1" ref="Q50" ca="1">$C50*(1+_xludf.XLOOKUP($U50,METRICS!#REF!,METRICS!#REF!,0,0))</f>
        <v>#NAME?</v>
      </c>
      <c r="R50" s="240"/>
      <c r="S50" s="240"/>
      <c r="T50" s="241"/>
      <c r="U50" s="238" t="s">
        <v>291</v>
      </c>
    </row>
    <row r="51" spans="1:21" ht="12" customHeight="1">
      <c r="A51" s="235" t="s">
        <v>375</v>
      </c>
      <c r="B51" s="236" t="s">
        <v>2</v>
      </c>
      <c r="C51" s="237">
        <v>352.4</v>
      </c>
      <c r="D51" s="238" t="s">
        <v>224</v>
      </c>
      <c r="E51" s="239" t="s">
        <v>201</v>
      </c>
      <c r="F51" s="237" t="e">
        <f t="array" aca="1" ref="F51" ca="1">$C51*(1+_xludf.XLOOKUP($U51,METRICS!#REF!,METRICS!#REF!,0,0))</f>
        <v>#NAME?</v>
      </c>
      <c r="G51" s="237" t="e">
        <f t="array" aca="1" ref="G51" ca="1">$C51*(1+_xludf.XLOOKUP($U51,METRICS!#REF!,METRICS!#REF!,0,0))</f>
        <v>#NAME?</v>
      </c>
      <c r="H51" s="237" t="e">
        <f t="array" aca="1" ref="H51" ca="1">$C51*(1+_xludf.XLOOKUP($U51,METRICS!#REF!,METRICS!#REF!,0,0))</f>
        <v>#NAME?</v>
      </c>
      <c r="I51" s="237" t="e">
        <f t="array" aca="1" ref="I51" ca="1">$C51*(1+_xludf.XLOOKUP($U51,METRICS!#REF!,METRICS!#REF!,0,0))</f>
        <v>#NAME?</v>
      </c>
      <c r="J51" s="237" t="e">
        <f t="array" aca="1" ref="J51" ca="1">$C51*(1+_xludf.XLOOKUP($U51,METRICS!#REF!,METRICS!#REF!,0,0))</f>
        <v>#NAME?</v>
      </c>
      <c r="K51" s="237" t="e">
        <f t="array" aca="1" ref="K51" ca="1">$C51*(1+_xludf.XLOOKUP($U51,METRICS!#REF!,METRICS!#REF!,0,0))</f>
        <v>#NAME?</v>
      </c>
      <c r="L51" s="237" t="e">
        <f t="array" aca="1" ref="L51" ca="1">$C51*(1+_xludf.XLOOKUP($U51,METRICS!#REF!,METRICS!#REF!,0,0))</f>
        <v>#NAME?</v>
      </c>
      <c r="M51" s="237" t="e">
        <f t="array" aca="1" ref="M51" ca="1">$C51*(1+_xludf.XLOOKUP($U51,METRICS!#REF!,METRICS!#REF!,0,0))</f>
        <v>#NAME?</v>
      </c>
      <c r="N51" s="237" t="e">
        <f t="array" aca="1" ref="N51" ca="1">$C51*(1+_xludf.XLOOKUP($U51,METRICS!#REF!,METRICS!#REF!,0,0))</f>
        <v>#NAME?</v>
      </c>
      <c r="O51" s="237" t="e">
        <f t="array" aca="1" ref="O51" ca="1">$C51*(1+_xludf.XLOOKUP($U51,METRICS!#REF!,METRICS!#REF!,0,0))</f>
        <v>#NAME?</v>
      </c>
      <c r="P51" s="237" t="e">
        <f t="array" aca="1" ref="P51" ca="1">$C51*(1+_xludf.XLOOKUP($U51,METRICS!#REF!,METRICS!#REF!,0,0))</f>
        <v>#NAME?</v>
      </c>
      <c r="Q51" s="237" t="e">
        <f t="array" aca="1" ref="Q51" ca="1">$C51*(1+_xludf.XLOOKUP($U51,METRICS!#REF!,METRICS!#REF!,0,0))</f>
        <v>#NAME?</v>
      </c>
      <c r="R51" s="240"/>
      <c r="S51" s="240"/>
      <c r="T51" s="241"/>
      <c r="U51" s="238" t="s">
        <v>291</v>
      </c>
    </row>
    <row r="52" spans="1:21" ht="12" customHeight="1">
      <c r="A52" s="235" t="s">
        <v>376</v>
      </c>
      <c r="B52" s="236" t="s">
        <v>289</v>
      </c>
      <c r="C52" s="237">
        <v>250</v>
      </c>
      <c r="D52" s="238" t="s">
        <v>157</v>
      </c>
      <c r="E52" s="239" t="s">
        <v>153</v>
      </c>
      <c r="F52" s="237" t="e">
        <f t="array" aca="1" ref="F52" ca="1">$C52*(1+_xludf.XLOOKUP($U52,METRICS!#REF!,METRICS!#REF!,0,0))</f>
        <v>#NAME?</v>
      </c>
      <c r="G52" s="237" t="e">
        <f t="array" aca="1" ref="G52" ca="1">$C52*(1+_xludf.XLOOKUP($U52,METRICS!#REF!,METRICS!#REF!,0,0))</f>
        <v>#NAME?</v>
      </c>
      <c r="H52" s="237" t="e">
        <f t="array" aca="1" ref="H52" ca="1">$C52*(1+_xludf.XLOOKUP($U52,METRICS!#REF!,METRICS!#REF!,0,0))</f>
        <v>#NAME?</v>
      </c>
      <c r="I52" s="237" t="e">
        <f t="array" aca="1" ref="I52" ca="1">$C52*(1+_xludf.XLOOKUP($U52,METRICS!#REF!,METRICS!#REF!,0,0))</f>
        <v>#NAME?</v>
      </c>
      <c r="J52" s="237" t="e">
        <f t="array" aca="1" ref="J52" ca="1">$C52*(1+_xludf.XLOOKUP($U52,METRICS!#REF!,METRICS!#REF!,0,0))</f>
        <v>#NAME?</v>
      </c>
      <c r="K52" s="237" t="e">
        <f t="array" aca="1" ref="K52" ca="1">$C52*(1+_xludf.XLOOKUP($U52,METRICS!#REF!,METRICS!#REF!,0,0))</f>
        <v>#NAME?</v>
      </c>
      <c r="L52" s="237" t="e">
        <f t="array" aca="1" ref="L52" ca="1">$C52*(1+_xludf.XLOOKUP($U52,METRICS!#REF!,METRICS!#REF!,0,0))</f>
        <v>#NAME?</v>
      </c>
      <c r="M52" s="237" t="e">
        <f t="array" aca="1" ref="M52" ca="1">$C52*(1+_xludf.XLOOKUP($U52,METRICS!#REF!,METRICS!#REF!,0,0))</f>
        <v>#NAME?</v>
      </c>
      <c r="N52" s="237" t="e">
        <f t="array" aca="1" ref="N52" ca="1">$C52*(1+_xludf.XLOOKUP($U52,METRICS!#REF!,METRICS!#REF!,0,0))</f>
        <v>#NAME?</v>
      </c>
      <c r="O52" s="237" t="e">
        <f t="array" aca="1" ref="O52" ca="1">$C52*(1+_xludf.XLOOKUP($U52,METRICS!#REF!,METRICS!#REF!,0,0))</f>
        <v>#NAME?</v>
      </c>
      <c r="P52" s="237" t="e">
        <f t="array" aca="1" ref="P52" ca="1">$C52*(1+_xludf.XLOOKUP($U52,METRICS!#REF!,METRICS!#REF!,0,0))</f>
        <v>#NAME?</v>
      </c>
      <c r="Q52" s="237" t="e">
        <f t="array" aca="1" ref="Q52" ca="1">$C52*(1+_xludf.XLOOKUP($U52,METRICS!#REF!,METRICS!#REF!,0,0))</f>
        <v>#NAME?</v>
      </c>
      <c r="R52" s="240">
        <v>44182</v>
      </c>
      <c r="S52" s="240" t="s">
        <v>294</v>
      </c>
      <c r="T52" s="241" t="s">
        <v>290</v>
      </c>
      <c r="U52" s="238" t="s">
        <v>291</v>
      </c>
    </row>
    <row r="53" spans="1:21" ht="12" customHeight="1">
      <c r="A53" s="244" t="s">
        <v>377</v>
      </c>
      <c r="B53" s="236" t="s">
        <v>378</v>
      </c>
      <c r="C53" s="237">
        <v>8500</v>
      </c>
      <c r="D53" s="238" t="s">
        <v>157</v>
      </c>
      <c r="E53" s="239" t="s">
        <v>153</v>
      </c>
      <c r="F53" s="237" t="e">
        <f t="array" aca="1" ref="F53" ca="1">$C53*(1+_xludf.XLOOKUP($U53,METRICS!#REF!,METRICS!#REF!,0,0))</f>
        <v>#NAME?</v>
      </c>
      <c r="G53" s="237" t="e">
        <f t="array" aca="1" ref="G53" ca="1">$C53*(1+_xludf.XLOOKUP($U53,METRICS!#REF!,METRICS!#REF!,0,0))</f>
        <v>#NAME?</v>
      </c>
      <c r="H53" s="237" t="e">
        <f t="array" aca="1" ref="H53" ca="1">$C53*(1+_xludf.XLOOKUP($U53,METRICS!#REF!,METRICS!#REF!,0,0))</f>
        <v>#NAME?</v>
      </c>
      <c r="I53" s="237">
        <v>0</v>
      </c>
      <c r="J53" s="237">
        <v>0</v>
      </c>
      <c r="K53" s="237">
        <v>0</v>
      </c>
      <c r="L53" s="237">
        <v>0</v>
      </c>
      <c r="M53" s="237">
        <v>0</v>
      </c>
      <c r="N53" s="237">
        <v>0</v>
      </c>
      <c r="O53" s="237" t="e">
        <f t="array" aca="1" ref="O53" ca="1">$C53*(1+_xludf.XLOOKUP($U53,METRICS!#REF!,METRICS!#REF!,0,0))</f>
        <v>#NAME?</v>
      </c>
      <c r="P53" s="237" t="e">
        <f t="array" aca="1" ref="P53" ca="1">$C53*(1+_xludf.XLOOKUP($U53,METRICS!#REF!,METRICS!#REF!,0,0))</f>
        <v>#NAME?</v>
      </c>
      <c r="Q53" s="237" t="e">
        <f t="array" aca="1" ref="Q53" ca="1">$C53*(1+_xludf.XLOOKUP($U53,METRICS!#REF!,METRICS!#REF!,0,0))</f>
        <v>#NAME?</v>
      </c>
      <c r="R53" s="240">
        <v>44183</v>
      </c>
      <c r="S53" s="240" t="s">
        <v>294</v>
      </c>
      <c r="T53" s="241" t="s">
        <v>290</v>
      </c>
      <c r="U53" s="238"/>
    </row>
    <row r="54" spans="1:21" ht="12" customHeight="1">
      <c r="A54" s="235" t="s">
        <v>379</v>
      </c>
      <c r="B54" s="236" t="s">
        <v>380</v>
      </c>
      <c r="C54" s="237">
        <v>3296</v>
      </c>
      <c r="D54" s="238" t="s">
        <v>168</v>
      </c>
      <c r="E54" s="239" t="s">
        <v>153</v>
      </c>
      <c r="F54" s="237" t="e">
        <f t="array" aca="1" ref="F54" ca="1">$C54*(1+_xludf.XLOOKUP($U54,METRICS!#REF!,METRICS!#REF!,0,0))</f>
        <v>#NAME?</v>
      </c>
      <c r="G54" s="237" t="e">
        <f t="array" aca="1" ref="G54" ca="1">$C54*(1+_xludf.XLOOKUP($U54,METRICS!#REF!,METRICS!#REF!,0,0))</f>
        <v>#NAME?</v>
      </c>
      <c r="H54" s="237" t="e">
        <f t="array" aca="1" ref="H54" ca="1">$C54*(1+_xludf.XLOOKUP($U54,METRICS!#REF!,METRICS!#REF!,0,0))</f>
        <v>#NAME?</v>
      </c>
      <c r="I54" s="237" t="e">
        <f t="array" aca="1" ref="I54" ca="1">$C54*(1+_xludf.XLOOKUP($U54,METRICS!#REF!,METRICS!#REF!,0,0))</f>
        <v>#NAME?</v>
      </c>
      <c r="J54" s="237" t="e">
        <f t="array" aca="1" ref="J54" ca="1">$C54*(1+_xludf.XLOOKUP($U54,METRICS!#REF!,METRICS!#REF!,0,0))</f>
        <v>#NAME?</v>
      </c>
      <c r="K54" s="237" t="e">
        <f t="array" aca="1" ref="K54" ca="1">$C54*(1+_xludf.XLOOKUP($U54,METRICS!#REF!,METRICS!#REF!,0,0))</f>
        <v>#NAME?</v>
      </c>
      <c r="L54" s="237" t="e">
        <f t="array" aca="1" ref="L54" ca="1">$C54*(1+_xludf.XLOOKUP($U54,METRICS!#REF!,METRICS!#REF!,0,0))</f>
        <v>#NAME?</v>
      </c>
      <c r="M54" s="237" t="e">
        <f t="array" aca="1" ref="M54" ca="1">$C54*(1+_xludf.XLOOKUP($U54,METRICS!#REF!,METRICS!#REF!,0,0))</f>
        <v>#NAME?</v>
      </c>
      <c r="N54" s="237" t="e">
        <f t="array" aca="1" ref="N54" ca="1">$C54*(1+_xludf.XLOOKUP($U54,METRICS!#REF!,METRICS!#REF!,0,0))</f>
        <v>#NAME?</v>
      </c>
      <c r="O54" s="237" t="e">
        <f t="array" aca="1" ref="O54" ca="1">$C54*(1+_xludf.XLOOKUP($U54,METRICS!#REF!,METRICS!#REF!,0,0))</f>
        <v>#NAME?</v>
      </c>
      <c r="P54" s="237" t="e">
        <f t="array" aca="1" ref="P54" ca="1">$C54*(1+_xludf.XLOOKUP($U54,METRICS!#REF!,METRICS!#REF!,0,0))</f>
        <v>#NAME?</v>
      </c>
      <c r="Q54" s="237" t="e">
        <f t="array" aca="1" ref="Q54" ca="1">$C54*(1+_xludf.XLOOKUP($U54,METRICS!#REF!,METRICS!#REF!,0,0))</f>
        <v>#NAME?</v>
      </c>
      <c r="R54" s="240"/>
      <c r="S54" s="240" t="s">
        <v>294</v>
      </c>
      <c r="T54" s="241" t="s">
        <v>290</v>
      </c>
      <c r="U54" s="238" t="s">
        <v>291</v>
      </c>
    </row>
    <row r="55" spans="1:21" ht="12" customHeight="1">
      <c r="A55" s="245"/>
      <c r="B55" s="246"/>
      <c r="C55" s="247"/>
      <c r="D55" s="246"/>
      <c r="E55" s="248"/>
      <c r="F55" s="249"/>
      <c r="G55" s="249"/>
      <c r="H55" s="249"/>
      <c r="I55" s="249"/>
      <c r="J55" s="250"/>
      <c r="K55" s="249"/>
      <c r="L55" s="249"/>
      <c r="M55" s="249"/>
      <c r="N55" s="249"/>
      <c r="O55" s="249"/>
      <c r="P55" s="249"/>
      <c r="Q55" s="249"/>
      <c r="R55" s="251"/>
      <c r="S55" s="251" t="s">
        <v>294</v>
      </c>
      <c r="T55" s="252" t="s">
        <v>290</v>
      </c>
      <c r="U55" s="253" t="s">
        <v>291</v>
      </c>
    </row>
    <row r="56" spans="1:21" ht="12" customHeight="1">
      <c r="A56" s="229"/>
      <c r="B56" s="1"/>
      <c r="C56" s="230"/>
      <c r="D56" s="1"/>
      <c r="E56" s="87"/>
      <c r="F56" s="254" t="e">
        <f t="shared" ref="F56:Q56" ca="1" si="0">SUM(F7:F55)</f>
        <v>#NAME?</v>
      </c>
      <c r="G56" s="255" t="e">
        <f t="shared" ca="1" si="0"/>
        <v>#NAME?</v>
      </c>
      <c r="H56" s="255" t="e">
        <f t="shared" ca="1" si="0"/>
        <v>#NAME?</v>
      </c>
      <c r="I56" s="255" t="e">
        <f t="shared" ca="1" si="0"/>
        <v>#NAME?</v>
      </c>
      <c r="J56" s="255" t="e">
        <f t="shared" ca="1" si="0"/>
        <v>#NAME?</v>
      </c>
      <c r="K56" s="255" t="e">
        <f t="shared" ca="1" si="0"/>
        <v>#NAME?</v>
      </c>
      <c r="L56" s="255" t="e">
        <f t="shared" ca="1" si="0"/>
        <v>#NAME?</v>
      </c>
      <c r="M56" s="255" t="e">
        <f t="shared" ca="1" si="0"/>
        <v>#NAME?</v>
      </c>
      <c r="N56" s="255" t="e">
        <f t="shared" ca="1" si="0"/>
        <v>#NAME?</v>
      </c>
      <c r="O56" s="255" t="e">
        <f t="shared" ca="1" si="0"/>
        <v>#NAME?</v>
      </c>
      <c r="P56" s="255" t="e">
        <f t="shared" ca="1" si="0"/>
        <v>#NAME?</v>
      </c>
      <c r="Q56" s="256" t="e">
        <f t="shared" ca="1" si="0"/>
        <v>#NAME?</v>
      </c>
      <c r="R56" s="257"/>
      <c r="S56" s="258"/>
      <c r="T56" s="258"/>
      <c r="U56" s="259"/>
    </row>
    <row r="57" spans="1:21" ht="15" customHeight="1">
      <c r="A57" s="162"/>
      <c r="B57" s="162"/>
      <c r="C57" s="260"/>
      <c r="D57" s="162"/>
      <c r="E57" s="261"/>
      <c r="F57" s="262"/>
      <c r="G57" s="262"/>
      <c r="H57" s="262"/>
      <c r="I57" s="262"/>
      <c r="J57" s="262"/>
      <c r="K57" s="262"/>
      <c r="L57" s="262"/>
      <c r="M57" s="262"/>
      <c r="N57" s="262"/>
      <c r="O57" s="262"/>
      <c r="P57" s="262"/>
      <c r="Q57" s="262"/>
      <c r="R57" s="162"/>
      <c r="S57" s="162"/>
      <c r="T57" s="162"/>
      <c r="U57" s="162"/>
    </row>
    <row r="58" spans="1:21" ht="12" customHeight="1">
      <c r="A58" s="162"/>
      <c r="B58" s="162"/>
      <c r="C58" s="260"/>
      <c r="D58" s="162"/>
      <c r="E58" s="263" t="s">
        <v>201</v>
      </c>
      <c r="F58" s="264" t="e">
        <f t="shared" ref="F58:Q58" ca="1" si="1">SUMIF($E$4:$E$55,$E58,F$4:F$55)</f>
        <v>#NAME?</v>
      </c>
      <c r="G58" s="264" t="e">
        <f t="shared" ca="1" si="1"/>
        <v>#NAME?</v>
      </c>
      <c r="H58" s="264" t="e">
        <f t="shared" ca="1" si="1"/>
        <v>#NAME?</v>
      </c>
      <c r="I58" s="264" t="e">
        <f t="shared" ca="1" si="1"/>
        <v>#NAME?</v>
      </c>
      <c r="J58" s="264" t="e">
        <f t="shared" ca="1" si="1"/>
        <v>#NAME?</v>
      </c>
      <c r="K58" s="264" t="e">
        <f t="shared" ca="1" si="1"/>
        <v>#NAME?</v>
      </c>
      <c r="L58" s="264" t="e">
        <f t="shared" ca="1" si="1"/>
        <v>#NAME?</v>
      </c>
      <c r="M58" s="264" t="e">
        <f t="shared" ca="1" si="1"/>
        <v>#NAME?</v>
      </c>
      <c r="N58" s="264" t="e">
        <f t="shared" ca="1" si="1"/>
        <v>#NAME?</v>
      </c>
      <c r="O58" s="264" t="e">
        <f t="shared" ca="1" si="1"/>
        <v>#NAME?</v>
      </c>
      <c r="P58" s="264" t="e">
        <f t="shared" ca="1" si="1"/>
        <v>#NAME?</v>
      </c>
      <c r="Q58" s="265" t="e">
        <f t="shared" ca="1" si="1"/>
        <v>#NAME?</v>
      </c>
      <c r="R58" s="162"/>
      <c r="S58" s="162"/>
      <c r="T58" s="162"/>
      <c r="U58" s="162"/>
    </row>
    <row r="59" spans="1:21" ht="12" customHeight="1">
      <c r="A59" s="162"/>
      <c r="B59" s="162"/>
      <c r="C59" s="260"/>
      <c r="D59" s="162"/>
      <c r="E59" s="266" t="s">
        <v>145</v>
      </c>
      <c r="F59" s="267">
        <f t="shared" ref="F59:Q59" si="2">SUMIF($E$4:$E$55,$E59,F$4:F$55)</f>
        <v>0</v>
      </c>
      <c r="G59" s="267">
        <f t="shared" si="2"/>
        <v>0</v>
      </c>
      <c r="H59" s="267">
        <f t="shared" si="2"/>
        <v>0</v>
      </c>
      <c r="I59" s="267">
        <f t="shared" si="2"/>
        <v>0</v>
      </c>
      <c r="J59" s="267">
        <f t="shared" si="2"/>
        <v>0</v>
      </c>
      <c r="K59" s="267">
        <f t="shared" si="2"/>
        <v>0</v>
      </c>
      <c r="L59" s="267">
        <f t="shared" si="2"/>
        <v>0</v>
      </c>
      <c r="M59" s="267">
        <f t="shared" si="2"/>
        <v>0</v>
      </c>
      <c r="N59" s="267">
        <f t="shared" si="2"/>
        <v>0</v>
      </c>
      <c r="O59" s="267">
        <f t="shared" si="2"/>
        <v>0</v>
      </c>
      <c r="P59" s="267">
        <f t="shared" si="2"/>
        <v>0</v>
      </c>
      <c r="Q59" s="268">
        <f t="shared" si="2"/>
        <v>0</v>
      </c>
      <c r="R59" s="162"/>
      <c r="S59" s="162"/>
      <c r="T59" s="162"/>
      <c r="U59" s="162"/>
    </row>
    <row r="60" spans="1:21" ht="12" customHeight="1">
      <c r="A60" s="162"/>
      <c r="B60" s="162"/>
      <c r="C60" s="260"/>
      <c r="D60" s="162"/>
      <c r="E60" s="266" t="s">
        <v>153</v>
      </c>
      <c r="F60" s="267" t="e">
        <f t="shared" ref="F60:Q60" ca="1" si="3">SUMIF($E$4:$E$55,$E60,F$4:F$55)</f>
        <v>#NAME?</v>
      </c>
      <c r="G60" s="267" t="e">
        <f t="shared" ca="1" si="3"/>
        <v>#NAME?</v>
      </c>
      <c r="H60" s="267" t="e">
        <f t="shared" ca="1" si="3"/>
        <v>#NAME?</v>
      </c>
      <c r="I60" s="267" t="e">
        <f t="shared" ca="1" si="3"/>
        <v>#NAME?</v>
      </c>
      <c r="J60" s="267" t="e">
        <f t="shared" ca="1" si="3"/>
        <v>#NAME?</v>
      </c>
      <c r="K60" s="267" t="e">
        <f t="shared" ca="1" si="3"/>
        <v>#NAME?</v>
      </c>
      <c r="L60" s="267" t="e">
        <f t="shared" ca="1" si="3"/>
        <v>#NAME?</v>
      </c>
      <c r="M60" s="267" t="e">
        <f t="shared" ca="1" si="3"/>
        <v>#NAME?</v>
      </c>
      <c r="N60" s="267" t="e">
        <f t="shared" ca="1" si="3"/>
        <v>#NAME?</v>
      </c>
      <c r="O60" s="267" t="e">
        <f t="shared" ca="1" si="3"/>
        <v>#NAME?</v>
      </c>
      <c r="P60" s="267" t="e">
        <f t="shared" ca="1" si="3"/>
        <v>#NAME?</v>
      </c>
      <c r="Q60" s="268" t="e">
        <f t="shared" ca="1" si="3"/>
        <v>#NAME?</v>
      </c>
      <c r="R60" s="162"/>
      <c r="S60" s="162"/>
      <c r="T60" s="162"/>
      <c r="U60" s="162"/>
    </row>
    <row r="61" spans="1:21" ht="12" customHeight="1">
      <c r="A61" s="162"/>
      <c r="B61" s="162"/>
      <c r="C61" s="260"/>
      <c r="D61" s="162"/>
      <c r="E61" s="266" t="s">
        <v>222</v>
      </c>
      <c r="F61" s="267" t="e">
        <f t="shared" ref="F61:Q61" ca="1" si="4">SUMIF($E$4:$E$55,$E61,F$4:F$55)</f>
        <v>#NAME?</v>
      </c>
      <c r="G61" s="267" t="e">
        <f t="shared" ca="1" si="4"/>
        <v>#NAME?</v>
      </c>
      <c r="H61" s="267" t="e">
        <f t="shared" ca="1" si="4"/>
        <v>#NAME?</v>
      </c>
      <c r="I61" s="267" t="e">
        <f t="shared" ca="1" si="4"/>
        <v>#NAME?</v>
      </c>
      <c r="J61" s="267" t="e">
        <f t="shared" ca="1" si="4"/>
        <v>#NAME?</v>
      </c>
      <c r="K61" s="267" t="e">
        <f t="shared" ca="1" si="4"/>
        <v>#NAME?</v>
      </c>
      <c r="L61" s="267" t="e">
        <f t="shared" ca="1" si="4"/>
        <v>#NAME?</v>
      </c>
      <c r="M61" s="267" t="e">
        <f t="shared" ca="1" si="4"/>
        <v>#NAME?</v>
      </c>
      <c r="N61" s="267" t="e">
        <f t="shared" ca="1" si="4"/>
        <v>#NAME?</v>
      </c>
      <c r="O61" s="267" t="e">
        <f t="shared" ca="1" si="4"/>
        <v>#NAME?</v>
      </c>
      <c r="P61" s="267" t="e">
        <f t="shared" ca="1" si="4"/>
        <v>#NAME?</v>
      </c>
      <c r="Q61" s="268" t="e">
        <f t="shared" ca="1" si="4"/>
        <v>#NAME?</v>
      </c>
      <c r="R61" s="162"/>
      <c r="S61" s="162"/>
      <c r="T61" s="162"/>
      <c r="U61" s="162"/>
    </row>
    <row r="62" spans="1:21" ht="12" customHeight="1">
      <c r="A62" s="162"/>
      <c r="B62" s="162"/>
      <c r="C62" s="260"/>
      <c r="D62" s="162"/>
      <c r="E62" s="269" t="s">
        <v>94</v>
      </c>
      <c r="F62" s="267" t="e">
        <f t="shared" ref="F62:Q62" ca="1" si="5">SUMIF($E$4:$E$55,$E62,F$4:F$55)</f>
        <v>#NAME?</v>
      </c>
      <c r="G62" s="267" t="e">
        <f t="shared" ca="1" si="5"/>
        <v>#NAME?</v>
      </c>
      <c r="H62" s="267" t="e">
        <f t="shared" ca="1" si="5"/>
        <v>#NAME?</v>
      </c>
      <c r="I62" s="267" t="e">
        <f t="shared" ca="1" si="5"/>
        <v>#NAME?</v>
      </c>
      <c r="J62" s="267" t="e">
        <f t="shared" ca="1" si="5"/>
        <v>#NAME?</v>
      </c>
      <c r="K62" s="267" t="e">
        <f t="shared" ca="1" si="5"/>
        <v>#NAME?</v>
      </c>
      <c r="L62" s="267" t="e">
        <f t="shared" ca="1" si="5"/>
        <v>#NAME?</v>
      </c>
      <c r="M62" s="267" t="e">
        <f t="shared" ca="1" si="5"/>
        <v>#NAME?</v>
      </c>
      <c r="N62" s="267" t="e">
        <f t="shared" ca="1" si="5"/>
        <v>#NAME?</v>
      </c>
      <c r="O62" s="267" t="e">
        <f t="shared" ca="1" si="5"/>
        <v>#NAME?</v>
      </c>
      <c r="P62" s="267" t="e">
        <f t="shared" ca="1" si="5"/>
        <v>#NAME?</v>
      </c>
      <c r="Q62" s="268" t="e">
        <f t="shared" ca="1" si="5"/>
        <v>#NAME?</v>
      </c>
      <c r="R62" s="162"/>
      <c r="S62" s="162"/>
      <c r="T62" s="162"/>
      <c r="U62" s="162"/>
    </row>
    <row r="63" spans="1:21" ht="12" customHeight="1">
      <c r="A63" s="162"/>
      <c r="B63" s="162"/>
      <c r="C63" s="260"/>
      <c r="D63" s="162"/>
      <c r="E63" s="87"/>
      <c r="F63" s="270" t="e">
        <f t="shared" ref="F63:Q63" ca="1" si="6">SUM(F58:F62)</f>
        <v>#NAME?</v>
      </c>
      <c r="G63" s="271" t="e">
        <f t="shared" ca="1" si="6"/>
        <v>#NAME?</v>
      </c>
      <c r="H63" s="271" t="e">
        <f t="shared" ca="1" si="6"/>
        <v>#NAME?</v>
      </c>
      <c r="I63" s="271" t="e">
        <f t="shared" ca="1" si="6"/>
        <v>#NAME?</v>
      </c>
      <c r="J63" s="271" t="e">
        <f t="shared" ca="1" si="6"/>
        <v>#NAME?</v>
      </c>
      <c r="K63" s="271" t="e">
        <f t="shared" ca="1" si="6"/>
        <v>#NAME?</v>
      </c>
      <c r="L63" s="271" t="e">
        <f t="shared" ca="1" si="6"/>
        <v>#NAME?</v>
      </c>
      <c r="M63" s="271" t="e">
        <f t="shared" ca="1" si="6"/>
        <v>#NAME?</v>
      </c>
      <c r="N63" s="271" t="e">
        <f t="shared" ca="1" si="6"/>
        <v>#NAME?</v>
      </c>
      <c r="O63" s="271" t="e">
        <f t="shared" ca="1" si="6"/>
        <v>#NAME?</v>
      </c>
      <c r="P63" s="271" t="e">
        <f t="shared" ca="1" si="6"/>
        <v>#NAME?</v>
      </c>
      <c r="Q63" s="272" t="e">
        <f t="shared" ca="1" si="6"/>
        <v>#NAME?</v>
      </c>
      <c r="R63" s="162"/>
      <c r="S63" s="162"/>
      <c r="T63" s="162"/>
      <c r="U63" s="162"/>
    </row>
    <row r="64" spans="1:21" ht="12" customHeight="1">
      <c r="A64" s="162"/>
      <c r="B64" s="162"/>
      <c r="C64" s="260"/>
      <c r="D64" s="162"/>
      <c r="E64" s="87"/>
      <c r="F64" s="273" t="e">
        <f t="shared" ref="F64:Q64" ca="1" si="7">F56-F63</f>
        <v>#NAME?</v>
      </c>
      <c r="G64" s="273" t="e">
        <f t="shared" ca="1" si="7"/>
        <v>#NAME?</v>
      </c>
      <c r="H64" s="273" t="e">
        <f t="shared" ca="1" si="7"/>
        <v>#NAME?</v>
      </c>
      <c r="I64" s="273" t="e">
        <f t="shared" ca="1" si="7"/>
        <v>#NAME?</v>
      </c>
      <c r="J64" s="273" t="e">
        <f t="shared" ca="1" si="7"/>
        <v>#NAME?</v>
      </c>
      <c r="K64" s="273" t="e">
        <f t="shared" ca="1" si="7"/>
        <v>#NAME?</v>
      </c>
      <c r="L64" s="273" t="e">
        <f t="shared" ca="1" si="7"/>
        <v>#NAME?</v>
      </c>
      <c r="M64" s="273" t="e">
        <f t="shared" ca="1" si="7"/>
        <v>#NAME?</v>
      </c>
      <c r="N64" s="273" t="e">
        <f t="shared" ca="1" si="7"/>
        <v>#NAME?</v>
      </c>
      <c r="O64" s="273" t="e">
        <f t="shared" ca="1" si="7"/>
        <v>#NAME?</v>
      </c>
      <c r="P64" s="273" t="e">
        <f t="shared" ca="1" si="7"/>
        <v>#NAME?</v>
      </c>
      <c r="Q64" s="273" t="e">
        <f t="shared" ca="1" si="7"/>
        <v>#NAME?</v>
      </c>
      <c r="R64" s="162"/>
      <c r="S64" s="162"/>
      <c r="T64" s="162"/>
      <c r="U64" s="162"/>
    </row>
    <row r="65" spans="1:21" ht="15.75" customHeight="1">
      <c r="A65" s="162"/>
      <c r="B65" s="162"/>
      <c r="C65" s="260"/>
      <c r="D65" s="162"/>
      <c r="E65" s="261"/>
      <c r="F65" s="162"/>
      <c r="G65" s="162"/>
      <c r="H65" s="162"/>
      <c r="I65" s="162"/>
      <c r="J65" s="162"/>
      <c r="K65" s="162"/>
      <c r="L65" s="162"/>
      <c r="M65" s="162"/>
      <c r="N65" s="162"/>
      <c r="O65" s="162"/>
      <c r="P65" s="162"/>
      <c r="Q65" s="162"/>
      <c r="R65" s="162"/>
      <c r="S65" s="162"/>
      <c r="T65" s="162"/>
      <c r="U65" s="162"/>
    </row>
    <row r="66" spans="1:21" ht="15" customHeight="1">
      <c r="A66" s="162"/>
      <c r="B66" s="162"/>
      <c r="C66" s="260"/>
      <c r="D66" s="162"/>
      <c r="E66" s="261"/>
      <c r="F66" s="162"/>
      <c r="G66" s="162"/>
      <c r="H66" s="162"/>
      <c r="I66" s="162"/>
      <c r="J66" s="162"/>
      <c r="K66" s="162"/>
      <c r="L66" s="162"/>
      <c r="M66" s="162"/>
      <c r="N66" s="162"/>
      <c r="O66" s="162"/>
      <c r="P66" s="162"/>
      <c r="Q66" s="162"/>
      <c r="R66" s="162"/>
      <c r="S66" s="162"/>
      <c r="T66" s="162"/>
      <c r="U66" s="162"/>
    </row>
    <row r="67" spans="1:21" ht="12" customHeight="1">
      <c r="A67" s="162"/>
      <c r="B67" s="162"/>
      <c r="C67" s="260"/>
      <c r="D67" s="274" t="s">
        <v>139</v>
      </c>
      <c r="E67" s="275" t="s">
        <v>138</v>
      </c>
      <c r="F67" s="276">
        <f t="shared" ref="F67:Q67" si="8">SUMIF($D$4:$D$55,$D67,F$4:F$55)</f>
        <v>0</v>
      </c>
      <c r="G67" s="276">
        <f t="shared" si="8"/>
        <v>0</v>
      </c>
      <c r="H67" s="276">
        <f t="shared" si="8"/>
        <v>0</v>
      </c>
      <c r="I67" s="276">
        <f t="shared" si="8"/>
        <v>0</v>
      </c>
      <c r="J67" s="276">
        <f t="shared" si="8"/>
        <v>0</v>
      </c>
      <c r="K67" s="276">
        <f t="shared" si="8"/>
        <v>0</v>
      </c>
      <c r="L67" s="276">
        <f t="shared" si="8"/>
        <v>0</v>
      </c>
      <c r="M67" s="276">
        <f t="shared" si="8"/>
        <v>0</v>
      </c>
      <c r="N67" s="276">
        <f t="shared" si="8"/>
        <v>0</v>
      </c>
      <c r="O67" s="276">
        <f t="shared" si="8"/>
        <v>0</v>
      </c>
      <c r="P67" s="276">
        <f t="shared" si="8"/>
        <v>0</v>
      </c>
      <c r="Q67" s="277">
        <f t="shared" si="8"/>
        <v>0</v>
      </c>
      <c r="R67" s="162"/>
      <c r="S67" s="162"/>
      <c r="T67" s="162"/>
      <c r="U67" s="162"/>
    </row>
    <row r="68" spans="1:21" ht="12" customHeight="1">
      <c r="A68" s="162"/>
      <c r="B68" s="162"/>
      <c r="C68" s="260"/>
      <c r="D68" s="278" t="s">
        <v>200</v>
      </c>
      <c r="E68" s="279" t="s">
        <v>199</v>
      </c>
      <c r="F68" s="280" t="e">
        <f t="shared" ref="F68:Q68" ca="1" si="9">SUMIF($D$4:$D$55,$D68,F$4:F$55)</f>
        <v>#NAME?</v>
      </c>
      <c r="G68" s="280" t="e">
        <f t="shared" ca="1" si="9"/>
        <v>#NAME?</v>
      </c>
      <c r="H68" s="280" t="e">
        <f t="shared" ca="1" si="9"/>
        <v>#NAME?</v>
      </c>
      <c r="I68" s="280" t="e">
        <f t="shared" ca="1" si="9"/>
        <v>#NAME?</v>
      </c>
      <c r="J68" s="280" t="e">
        <f t="shared" ca="1" si="9"/>
        <v>#NAME?</v>
      </c>
      <c r="K68" s="280" t="e">
        <f t="shared" ca="1" si="9"/>
        <v>#NAME?</v>
      </c>
      <c r="L68" s="280" t="e">
        <f t="shared" ca="1" si="9"/>
        <v>#NAME?</v>
      </c>
      <c r="M68" s="280" t="e">
        <f t="shared" ca="1" si="9"/>
        <v>#NAME?</v>
      </c>
      <c r="N68" s="280" t="e">
        <f t="shared" ca="1" si="9"/>
        <v>#NAME?</v>
      </c>
      <c r="O68" s="280" t="e">
        <f t="shared" ca="1" si="9"/>
        <v>#NAME?</v>
      </c>
      <c r="P68" s="280" t="e">
        <f t="shared" ca="1" si="9"/>
        <v>#NAME?</v>
      </c>
      <c r="Q68" s="281" t="e">
        <f t="shared" ca="1" si="9"/>
        <v>#NAME?</v>
      </c>
      <c r="R68" s="162"/>
      <c r="S68" s="162"/>
      <c r="T68" s="162"/>
      <c r="U68" s="162"/>
    </row>
    <row r="69" spans="1:21" ht="12" customHeight="1">
      <c r="A69" s="162"/>
      <c r="B69" s="162"/>
      <c r="C69" s="260"/>
      <c r="D69" s="282" t="s">
        <v>205</v>
      </c>
      <c r="E69" s="279" t="s">
        <v>204</v>
      </c>
      <c r="F69" s="280" t="e">
        <f t="shared" ref="F69:Q69" ca="1" si="10">SUMIF($D$4:$D$55,$D69,F$4:F$55)</f>
        <v>#NAME?</v>
      </c>
      <c r="G69" s="280" t="e">
        <f t="shared" ca="1" si="10"/>
        <v>#NAME?</v>
      </c>
      <c r="H69" s="280" t="e">
        <f t="shared" ca="1" si="10"/>
        <v>#NAME?</v>
      </c>
      <c r="I69" s="280" t="e">
        <f t="shared" ca="1" si="10"/>
        <v>#NAME?</v>
      </c>
      <c r="J69" s="280" t="e">
        <f t="shared" ca="1" si="10"/>
        <v>#NAME?</v>
      </c>
      <c r="K69" s="280" t="e">
        <f t="shared" ca="1" si="10"/>
        <v>#NAME?</v>
      </c>
      <c r="L69" s="280" t="e">
        <f t="shared" ca="1" si="10"/>
        <v>#NAME?</v>
      </c>
      <c r="M69" s="280" t="e">
        <f t="shared" ca="1" si="10"/>
        <v>#NAME?</v>
      </c>
      <c r="N69" s="280" t="e">
        <f t="shared" ca="1" si="10"/>
        <v>#NAME?</v>
      </c>
      <c r="O69" s="280" t="e">
        <f t="shared" ca="1" si="10"/>
        <v>#NAME?</v>
      </c>
      <c r="P69" s="280" t="e">
        <f t="shared" ca="1" si="10"/>
        <v>#NAME?</v>
      </c>
      <c r="Q69" s="281" t="e">
        <f t="shared" ca="1" si="10"/>
        <v>#NAME?</v>
      </c>
      <c r="R69" s="162"/>
      <c r="S69" s="162"/>
      <c r="T69" s="162"/>
      <c r="U69" s="162"/>
    </row>
    <row r="70" spans="1:21" ht="12" customHeight="1">
      <c r="D70" s="278" t="s">
        <v>214</v>
      </c>
      <c r="E70" s="279" t="s">
        <v>213</v>
      </c>
      <c r="F70" s="280" t="e">
        <f t="shared" ref="F70:Q70" ca="1" si="11">SUMIF($D$4:$D$55,$D70,F$4:F$55)</f>
        <v>#NAME?</v>
      </c>
      <c r="G70" s="280" t="e">
        <f t="shared" ca="1" si="11"/>
        <v>#NAME?</v>
      </c>
      <c r="H70" s="280" t="e">
        <f t="shared" ca="1" si="11"/>
        <v>#NAME?</v>
      </c>
      <c r="I70" s="280" t="e">
        <f t="shared" ca="1" si="11"/>
        <v>#NAME?</v>
      </c>
      <c r="J70" s="280" t="e">
        <f t="shared" ca="1" si="11"/>
        <v>#NAME?</v>
      </c>
      <c r="K70" s="280" t="e">
        <f t="shared" ca="1" si="11"/>
        <v>#NAME?</v>
      </c>
      <c r="L70" s="280" t="e">
        <f t="shared" ca="1" si="11"/>
        <v>#NAME?</v>
      </c>
      <c r="M70" s="280" t="e">
        <f t="shared" ca="1" si="11"/>
        <v>#NAME?</v>
      </c>
      <c r="N70" s="280" t="e">
        <f t="shared" ca="1" si="11"/>
        <v>#NAME?</v>
      </c>
      <c r="O70" s="280" t="e">
        <f t="shared" ca="1" si="11"/>
        <v>#NAME?</v>
      </c>
      <c r="P70" s="280" t="e">
        <f t="shared" ca="1" si="11"/>
        <v>#NAME?</v>
      </c>
      <c r="Q70" s="281" t="e">
        <f t="shared" ca="1" si="11"/>
        <v>#NAME?</v>
      </c>
    </row>
    <row r="71" spans="1:21" ht="12" customHeight="1">
      <c r="D71" s="282" t="s">
        <v>216</v>
      </c>
      <c r="E71" s="279" t="s">
        <v>215</v>
      </c>
      <c r="F71" s="280" t="e">
        <f t="shared" ref="F71:Q71" ca="1" si="12">SUMIF($D$4:$D$55,$D71,F$4:F$55)</f>
        <v>#NAME?</v>
      </c>
      <c r="G71" s="280" t="e">
        <f t="shared" ca="1" si="12"/>
        <v>#NAME?</v>
      </c>
      <c r="H71" s="280" t="e">
        <f t="shared" ca="1" si="12"/>
        <v>#NAME?</v>
      </c>
      <c r="I71" s="280" t="e">
        <f t="shared" ca="1" si="12"/>
        <v>#NAME?</v>
      </c>
      <c r="J71" s="280" t="e">
        <f t="shared" ca="1" si="12"/>
        <v>#NAME?</v>
      </c>
      <c r="K71" s="280" t="e">
        <f t="shared" ca="1" si="12"/>
        <v>#NAME?</v>
      </c>
      <c r="L71" s="280" t="e">
        <f t="shared" ca="1" si="12"/>
        <v>#NAME?</v>
      </c>
      <c r="M71" s="280" t="e">
        <f t="shared" ca="1" si="12"/>
        <v>#NAME?</v>
      </c>
      <c r="N71" s="280" t="e">
        <f t="shared" ca="1" si="12"/>
        <v>#NAME?</v>
      </c>
      <c r="O71" s="280" t="e">
        <f t="shared" ca="1" si="12"/>
        <v>#NAME?</v>
      </c>
      <c r="P71" s="280" t="e">
        <f t="shared" ca="1" si="12"/>
        <v>#NAME?</v>
      </c>
      <c r="Q71" s="281" t="e">
        <f t="shared" ca="1" si="12"/>
        <v>#NAME?</v>
      </c>
    </row>
    <row r="72" spans="1:21" ht="12" customHeight="1">
      <c r="D72" s="278" t="s">
        <v>218</v>
      </c>
      <c r="E72" s="279" t="s">
        <v>217</v>
      </c>
      <c r="F72" s="280" t="e">
        <f t="shared" ref="F72:Q72" ca="1" si="13">SUMIF($D$4:$D$55,$D72,F$4:F$55)</f>
        <v>#NAME?</v>
      </c>
      <c r="G72" s="280" t="e">
        <f t="shared" ca="1" si="13"/>
        <v>#NAME?</v>
      </c>
      <c r="H72" s="280" t="e">
        <f t="shared" ca="1" si="13"/>
        <v>#NAME?</v>
      </c>
      <c r="I72" s="280" t="e">
        <f t="shared" ca="1" si="13"/>
        <v>#NAME?</v>
      </c>
      <c r="J72" s="280" t="e">
        <f t="shared" ca="1" si="13"/>
        <v>#NAME?</v>
      </c>
      <c r="K72" s="280" t="e">
        <f t="shared" ca="1" si="13"/>
        <v>#NAME?</v>
      </c>
      <c r="L72" s="280" t="e">
        <f t="shared" ca="1" si="13"/>
        <v>#NAME?</v>
      </c>
      <c r="M72" s="280" t="e">
        <f t="shared" ca="1" si="13"/>
        <v>#NAME?</v>
      </c>
      <c r="N72" s="280" t="e">
        <f t="shared" ca="1" si="13"/>
        <v>#NAME?</v>
      </c>
      <c r="O72" s="280" t="e">
        <f t="shared" ca="1" si="13"/>
        <v>#NAME?</v>
      </c>
      <c r="P72" s="280" t="e">
        <f t="shared" ca="1" si="13"/>
        <v>#NAME?</v>
      </c>
      <c r="Q72" s="281" t="e">
        <f t="shared" ca="1" si="13"/>
        <v>#NAME?</v>
      </c>
    </row>
    <row r="73" spans="1:21" ht="12" customHeight="1">
      <c r="D73" s="283" t="s">
        <v>202</v>
      </c>
      <c r="E73" s="284" t="s">
        <v>381</v>
      </c>
      <c r="F73" s="280">
        <f t="shared" ref="F73:Q73" si="14">SUMIF($D$4:$D$55,$D73,F$4:F$55)</f>
        <v>0</v>
      </c>
      <c r="G73" s="280">
        <f t="shared" si="14"/>
        <v>0</v>
      </c>
      <c r="H73" s="280">
        <f t="shared" si="14"/>
        <v>0</v>
      </c>
      <c r="I73" s="280">
        <f t="shared" si="14"/>
        <v>0</v>
      </c>
      <c r="J73" s="280">
        <f t="shared" si="14"/>
        <v>0</v>
      </c>
      <c r="K73" s="280">
        <f t="shared" si="14"/>
        <v>0</v>
      </c>
      <c r="L73" s="280">
        <f t="shared" si="14"/>
        <v>0</v>
      </c>
      <c r="M73" s="280">
        <f t="shared" si="14"/>
        <v>0</v>
      </c>
      <c r="N73" s="280">
        <f t="shared" si="14"/>
        <v>0</v>
      </c>
      <c r="O73" s="280">
        <f t="shared" si="14"/>
        <v>0</v>
      </c>
      <c r="P73" s="280">
        <f t="shared" si="14"/>
        <v>0</v>
      </c>
      <c r="Q73" s="281">
        <f t="shared" si="14"/>
        <v>0</v>
      </c>
    </row>
    <row r="74" spans="1:21" ht="12" customHeight="1">
      <c r="D74" s="278" t="s">
        <v>108</v>
      </c>
      <c r="E74" s="279" t="s">
        <v>107</v>
      </c>
      <c r="F74" s="280">
        <f t="shared" ref="F74:Q74" si="15">SUMIF($D$4:$D$55,$D74,F$4:F$55)</f>
        <v>0</v>
      </c>
      <c r="G74" s="280">
        <f t="shared" si="15"/>
        <v>0</v>
      </c>
      <c r="H74" s="280">
        <f t="shared" si="15"/>
        <v>0</v>
      </c>
      <c r="I74" s="280">
        <f t="shared" si="15"/>
        <v>0</v>
      </c>
      <c r="J74" s="280">
        <f t="shared" si="15"/>
        <v>0</v>
      </c>
      <c r="K74" s="280">
        <f t="shared" si="15"/>
        <v>0</v>
      </c>
      <c r="L74" s="280">
        <f t="shared" si="15"/>
        <v>0</v>
      </c>
      <c r="M74" s="280">
        <f t="shared" si="15"/>
        <v>0</v>
      </c>
      <c r="N74" s="280">
        <f t="shared" si="15"/>
        <v>0</v>
      </c>
      <c r="O74" s="280">
        <f t="shared" si="15"/>
        <v>0</v>
      </c>
      <c r="P74" s="280">
        <f t="shared" si="15"/>
        <v>0</v>
      </c>
      <c r="Q74" s="281">
        <f t="shared" si="15"/>
        <v>0</v>
      </c>
    </row>
    <row r="75" spans="1:21" ht="12" customHeight="1">
      <c r="D75" s="278" t="s">
        <v>126</v>
      </c>
      <c r="E75" s="279" t="s">
        <v>125</v>
      </c>
      <c r="F75" s="280">
        <f t="shared" ref="F75:Q75" si="16">SUMIF($D$4:$D$55,$D75,F$4:F$55)</f>
        <v>0</v>
      </c>
      <c r="G75" s="280">
        <f t="shared" si="16"/>
        <v>0</v>
      </c>
      <c r="H75" s="280">
        <f t="shared" si="16"/>
        <v>0</v>
      </c>
      <c r="I75" s="280">
        <f t="shared" si="16"/>
        <v>0</v>
      </c>
      <c r="J75" s="280">
        <f t="shared" si="16"/>
        <v>0</v>
      </c>
      <c r="K75" s="280">
        <f t="shared" si="16"/>
        <v>0</v>
      </c>
      <c r="L75" s="280">
        <f t="shared" si="16"/>
        <v>0</v>
      </c>
      <c r="M75" s="280">
        <f t="shared" si="16"/>
        <v>0</v>
      </c>
      <c r="N75" s="280">
        <f t="shared" si="16"/>
        <v>0</v>
      </c>
      <c r="O75" s="280">
        <f t="shared" si="16"/>
        <v>0</v>
      </c>
      <c r="P75" s="280">
        <f t="shared" si="16"/>
        <v>0</v>
      </c>
      <c r="Q75" s="281">
        <f t="shared" si="16"/>
        <v>0</v>
      </c>
    </row>
    <row r="76" spans="1:21" ht="12" customHeight="1">
      <c r="D76" s="278" t="s">
        <v>128</v>
      </c>
      <c r="E76" s="279" t="s">
        <v>127</v>
      </c>
      <c r="F76" s="280">
        <f t="shared" ref="F76:Q76" si="17">SUMIF($D$4:$D$55,$D76,F$4:F$55)</f>
        <v>0</v>
      </c>
      <c r="G76" s="280">
        <f t="shared" si="17"/>
        <v>0</v>
      </c>
      <c r="H76" s="280">
        <f t="shared" si="17"/>
        <v>0</v>
      </c>
      <c r="I76" s="280">
        <f t="shared" si="17"/>
        <v>0</v>
      </c>
      <c r="J76" s="280">
        <f t="shared" si="17"/>
        <v>0</v>
      </c>
      <c r="K76" s="280">
        <f t="shared" si="17"/>
        <v>0</v>
      </c>
      <c r="L76" s="280">
        <f t="shared" si="17"/>
        <v>0</v>
      </c>
      <c r="M76" s="280">
        <f t="shared" si="17"/>
        <v>0</v>
      </c>
      <c r="N76" s="280">
        <f t="shared" si="17"/>
        <v>0</v>
      </c>
      <c r="O76" s="280">
        <f t="shared" si="17"/>
        <v>0</v>
      </c>
      <c r="P76" s="280">
        <f t="shared" si="17"/>
        <v>0</v>
      </c>
      <c r="Q76" s="281">
        <f t="shared" si="17"/>
        <v>0</v>
      </c>
    </row>
    <row r="77" spans="1:21" ht="12" customHeight="1">
      <c r="D77" s="278" t="s">
        <v>157</v>
      </c>
      <c r="E77" s="279" t="s">
        <v>156</v>
      </c>
      <c r="F77" s="280" t="e">
        <f t="shared" ref="F77:Q77" ca="1" si="18">SUMIF($D$4:$D$55,$D77,F$4:F$55)</f>
        <v>#NAME?</v>
      </c>
      <c r="G77" s="280" t="e">
        <f t="shared" ca="1" si="18"/>
        <v>#NAME?</v>
      </c>
      <c r="H77" s="280" t="e">
        <f t="shared" ca="1" si="18"/>
        <v>#NAME?</v>
      </c>
      <c r="I77" s="280" t="e">
        <f t="shared" ca="1" si="18"/>
        <v>#NAME?</v>
      </c>
      <c r="J77" s="280" t="e">
        <f t="shared" ca="1" si="18"/>
        <v>#NAME?</v>
      </c>
      <c r="K77" s="280" t="e">
        <f t="shared" ca="1" si="18"/>
        <v>#NAME?</v>
      </c>
      <c r="L77" s="280" t="e">
        <f t="shared" ca="1" si="18"/>
        <v>#NAME?</v>
      </c>
      <c r="M77" s="280" t="e">
        <f t="shared" ca="1" si="18"/>
        <v>#NAME?</v>
      </c>
      <c r="N77" s="280" t="e">
        <f t="shared" ca="1" si="18"/>
        <v>#NAME?</v>
      </c>
      <c r="O77" s="280" t="e">
        <f t="shared" ca="1" si="18"/>
        <v>#NAME?</v>
      </c>
      <c r="P77" s="280" t="e">
        <f t="shared" ca="1" si="18"/>
        <v>#NAME?</v>
      </c>
      <c r="Q77" s="281" t="e">
        <f t="shared" ca="1" si="18"/>
        <v>#NAME?</v>
      </c>
    </row>
    <row r="78" spans="1:21" ht="12" customHeight="1">
      <c r="D78" s="278" t="s">
        <v>159</v>
      </c>
      <c r="E78" s="279" t="s">
        <v>158</v>
      </c>
      <c r="F78" s="280" t="e">
        <f t="shared" ref="F78:Q78" ca="1" si="19">SUMIF($D$4:$D$55,$D78,F$4:F$55)</f>
        <v>#NAME?</v>
      </c>
      <c r="G78" s="280" t="e">
        <f t="shared" ca="1" si="19"/>
        <v>#NAME?</v>
      </c>
      <c r="H78" s="280" t="e">
        <f t="shared" ca="1" si="19"/>
        <v>#NAME?</v>
      </c>
      <c r="I78" s="280" t="e">
        <f t="shared" ca="1" si="19"/>
        <v>#NAME?</v>
      </c>
      <c r="J78" s="280" t="e">
        <f t="shared" ca="1" si="19"/>
        <v>#NAME?</v>
      </c>
      <c r="K78" s="280" t="e">
        <f t="shared" ca="1" si="19"/>
        <v>#NAME?</v>
      </c>
      <c r="L78" s="280" t="e">
        <f t="shared" ca="1" si="19"/>
        <v>#NAME?</v>
      </c>
      <c r="M78" s="280" t="e">
        <f t="shared" ca="1" si="19"/>
        <v>#NAME?</v>
      </c>
      <c r="N78" s="280" t="e">
        <f t="shared" ca="1" si="19"/>
        <v>#NAME?</v>
      </c>
      <c r="O78" s="280" t="e">
        <f t="shared" ca="1" si="19"/>
        <v>#NAME?</v>
      </c>
      <c r="P78" s="280" t="e">
        <f t="shared" ca="1" si="19"/>
        <v>#NAME?</v>
      </c>
      <c r="Q78" s="281" t="e">
        <f t="shared" ca="1" si="19"/>
        <v>#NAME?</v>
      </c>
    </row>
    <row r="79" spans="1:21" ht="12" customHeight="1">
      <c r="D79" s="278" t="s">
        <v>164</v>
      </c>
      <c r="E79" s="279" t="s">
        <v>163</v>
      </c>
      <c r="F79" s="280">
        <f t="shared" ref="F79:Q79" si="20">SUMIF($D$4:$D$55,$D79,F$4:F$55)</f>
        <v>0</v>
      </c>
      <c r="G79" s="280">
        <f t="shared" si="20"/>
        <v>0</v>
      </c>
      <c r="H79" s="280">
        <f t="shared" si="20"/>
        <v>0</v>
      </c>
      <c r="I79" s="280">
        <f t="shared" si="20"/>
        <v>0</v>
      </c>
      <c r="J79" s="280">
        <f t="shared" si="20"/>
        <v>0</v>
      </c>
      <c r="K79" s="280">
        <f t="shared" si="20"/>
        <v>0</v>
      </c>
      <c r="L79" s="280">
        <f t="shared" si="20"/>
        <v>0</v>
      </c>
      <c r="M79" s="280">
        <f t="shared" si="20"/>
        <v>0</v>
      </c>
      <c r="N79" s="280">
        <f t="shared" si="20"/>
        <v>0</v>
      </c>
      <c r="O79" s="280">
        <f t="shared" si="20"/>
        <v>0</v>
      </c>
      <c r="P79" s="280">
        <f t="shared" si="20"/>
        <v>0</v>
      </c>
      <c r="Q79" s="281">
        <f t="shared" si="20"/>
        <v>0</v>
      </c>
    </row>
    <row r="80" spans="1:21" ht="12" customHeight="1">
      <c r="D80" s="278" t="s">
        <v>168</v>
      </c>
      <c r="E80" s="279" t="s">
        <v>167</v>
      </c>
      <c r="F80" s="280" t="e">
        <f t="shared" ref="F80:Q80" ca="1" si="21">SUMIF($D$4:$D$55,$D80,F$4:F$55)</f>
        <v>#NAME?</v>
      </c>
      <c r="G80" s="280" t="e">
        <f t="shared" ca="1" si="21"/>
        <v>#NAME?</v>
      </c>
      <c r="H80" s="280" t="e">
        <f t="shared" ca="1" si="21"/>
        <v>#NAME?</v>
      </c>
      <c r="I80" s="280" t="e">
        <f t="shared" ca="1" si="21"/>
        <v>#NAME?</v>
      </c>
      <c r="J80" s="280" t="e">
        <f t="shared" ca="1" si="21"/>
        <v>#NAME?</v>
      </c>
      <c r="K80" s="280" t="e">
        <f t="shared" ca="1" si="21"/>
        <v>#NAME?</v>
      </c>
      <c r="L80" s="280" t="e">
        <f t="shared" ca="1" si="21"/>
        <v>#NAME?</v>
      </c>
      <c r="M80" s="280" t="e">
        <f t="shared" ca="1" si="21"/>
        <v>#NAME?</v>
      </c>
      <c r="N80" s="280" t="e">
        <f t="shared" ca="1" si="21"/>
        <v>#NAME?</v>
      </c>
      <c r="O80" s="280" t="e">
        <f t="shared" ca="1" si="21"/>
        <v>#NAME?</v>
      </c>
      <c r="P80" s="280" t="e">
        <f t="shared" ca="1" si="21"/>
        <v>#NAME?</v>
      </c>
      <c r="Q80" s="281" t="e">
        <f t="shared" ca="1" si="21"/>
        <v>#NAME?</v>
      </c>
    </row>
    <row r="81" spans="4:17" ht="12" customHeight="1">
      <c r="D81" s="278" t="s">
        <v>220</v>
      </c>
      <c r="E81" s="279" t="s">
        <v>219</v>
      </c>
      <c r="F81" s="280" t="e">
        <f t="shared" ref="F81:Q81" ca="1" si="22">SUMIF($D$4:$D$55,$D81,F$4:F$55)</f>
        <v>#NAME?</v>
      </c>
      <c r="G81" s="280" t="e">
        <f t="shared" ca="1" si="22"/>
        <v>#NAME?</v>
      </c>
      <c r="H81" s="280" t="e">
        <f t="shared" ca="1" si="22"/>
        <v>#NAME?</v>
      </c>
      <c r="I81" s="280" t="e">
        <f t="shared" ca="1" si="22"/>
        <v>#NAME?</v>
      </c>
      <c r="J81" s="280" t="e">
        <f t="shared" ca="1" si="22"/>
        <v>#NAME?</v>
      </c>
      <c r="K81" s="280" t="e">
        <f t="shared" ca="1" si="22"/>
        <v>#NAME?</v>
      </c>
      <c r="L81" s="280" t="e">
        <f t="shared" ca="1" si="22"/>
        <v>#NAME?</v>
      </c>
      <c r="M81" s="280" t="e">
        <f t="shared" ca="1" si="22"/>
        <v>#NAME?</v>
      </c>
      <c r="N81" s="280" t="e">
        <f t="shared" ca="1" si="22"/>
        <v>#NAME?</v>
      </c>
      <c r="O81" s="280" t="e">
        <f t="shared" ca="1" si="22"/>
        <v>#NAME?</v>
      </c>
      <c r="P81" s="280" t="e">
        <f t="shared" ca="1" si="22"/>
        <v>#NAME?</v>
      </c>
      <c r="Q81" s="281" t="e">
        <f t="shared" ca="1" si="22"/>
        <v>#NAME?</v>
      </c>
    </row>
    <row r="82" spans="4:17" ht="12" customHeight="1">
      <c r="D82" s="278" t="s">
        <v>166</v>
      </c>
      <c r="E82" s="279" t="s">
        <v>382</v>
      </c>
      <c r="F82" s="280" t="e">
        <f t="shared" ref="F82:Q82" ca="1" si="23">SUMIF($D$4:$D$55,$D82,F$4:F$55)</f>
        <v>#NAME?</v>
      </c>
      <c r="G82" s="280" t="e">
        <f t="shared" ca="1" si="23"/>
        <v>#NAME?</v>
      </c>
      <c r="H82" s="280" t="e">
        <f t="shared" ca="1" si="23"/>
        <v>#NAME?</v>
      </c>
      <c r="I82" s="280" t="e">
        <f t="shared" ca="1" si="23"/>
        <v>#NAME?</v>
      </c>
      <c r="J82" s="280" t="e">
        <f t="shared" ca="1" si="23"/>
        <v>#NAME?</v>
      </c>
      <c r="K82" s="280" t="e">
        <f t="shared" ca="1" si="23"/>
        <v>#NAME?</v>
      </c>
      <c r="L82" s="280" t="e">
        <f t="shared" ca="1" si="23"/>
        <v>#NAME?</v>
      </c>
      <c r="M82" s="280" t="e">
        <f t="shared" ca="1" si="23"/>
        <v>#NAME?</v>
      </c>
      <c r="N82" s="280" t="e">
        <f t="shared" ca="1" si="23"/>
        <v>#NAME?</v>
      </c>
      <c r="O82" s="280" t="e">
        <f t="shared" ca="1" si="23"/>
        <v>#NAME?</v>
      </c>
      <c r="P82" s="280" t="e">
        <f t="shared" ca="1" si="23"/>
        <v>#NAME?</v>
      </c>
      <c r="Q82" s="281" t="e">
        <f t="shared" ca="1" si="23"/>
        <v>#NAME?</v>
      </c>
    </row>
    <row r="83" spans="4:17" ht="12" customHeight="1">
      <c r="D83" s="278" t="s">
        <v>170</v>
      </c>
      <c r="E83" s="279" t="s">
        <v>169</v>
      </c>
      <c r="F83" s="280" t="e">
        <f t="shared" ref="F83:Q83" ca="1" si="24">SUMIF($D$4:$D$55,$D83,F$4:F$55)</f>
        <v>#NAME?</v>
      </c>
      <c r="G83" s="280" t="e">
        <f t="shared" ca="1" si="24"/>
        <v>#NAME?</v>
      </c>
      <c r="H83" s="280" t="e">
        <f t="shared" ca="1" si="24"/>
        <v>#NAME?</v>
      </c>
      <c r="I83" s="280" t="e">
        <f t="shared" ca="1" si="24"/>
        <v>#NAME?</v>
      </c>
      <c r="J83" s="280" t="e">
        <f t="shared" ca="1" si="24"/>
        <v>#NAME?</v>
      </c>
      <c r="K83" s="280" t="e">
        <f t="shared" ca="1" si="24"/>
        <v>#NAME?</v>
      </c>
      <c r="L83" s="280" t="e">
        <f t="shared" ca="1" si="24"/>
        <v>#NAME?</v>
      </c>
      <c r="M83" s="280" t="e">
        <f t="shared" ca="1" si="24"/>
        <v>#NAME?</v>
      </c>
      <c r="N83" s="280" t="e">
        <f t="shared" ca="1" si="24"/>
        <v>#NAME?</v>
      </c>
      <c r="O83" s="280" t="e">
        <f t="shared" ca="1" si="24"/>
        <v>#NAME?</v>
      </c>
      <c r="P83" s="280" t="e">
        <f t="shared" ca="1" si="24"/>
        <v>#NAME?</v>
      </c>
      <c r="Q83" s="281" t="e">
        <f t="shared" ca="1" si="24"/>
        <v>#NAME?</v>
      </c>
    </row>
    <row r="84" spans="4:17" ht="12" customHeight="1">
      <c r="D84" s="283" t="s">
        <v>221</v>
      </c>
      <c r="E84" s="279" t="s">
        <v>383</v>
      </c>
      <c r="F84" s="280" t="e">
        <f t="shared" ref="F84:Q84" ca="1" si="25">SUMIF($D$4:$D$55,$D84,F$4:F$55)</f>
        <v>#NAME?</v>
      </c>
      <c r="G84" s="280" t="e">
        <f t="shared" ca="1" si="25"/>
        <v>#NAME?</v>
      </c>
      <c r="H84" s="280" t="e">
        <f t="shared" ca="1" si="25"/>
        <v>#NAME?</v>
      </c>
      <c r="I84" s="280" t="e">
        <f t="shared" ca="1" si="25"/>
        <v>#NAME?</v>
      </c>
      <c r="J84" s="280" t="e">
        <f t="shared" ca="1" si="25"/>
        <v>#NAME?</v>
      </c>
      <c r="K84" s="280" t="e">
        <f t="shared" ca="1" si="25"/>
        <v>#NAME?</v>
      </c>
      <c r="L84" s="280" t="e">
        <f t="shared" ca="1" si="25"/>
        <v>#NAME?</v>
      </c>
      <c r="M84" s="280" t="e">
        <f t="shared" ca="1" si="25"/>
        <v>#NAME?</v>
      </c>
      <c r="N84" s="280" t="e">
        <f t="shared" ca="1" si="25"/>
        <v>#NAME?</v>
      </c>
      <c r="O84" s="280" t="e">
        <f t="shared" ca="1" si="25"/>
        <v>#NAME?</v>
      </c>
      <c r="P84" s="280" t="e">
        <f t="shared" ca="1" si="25"/>
        <v>#NAME?</v>
      </c>
      <c r="Q84" s="281" t="e">
        <f t="shared" ca="1" si="25"/>
        <v>#NAME?</v>
      </c>
    </row>
    <row r="85" spans="4:17" ht="12" customHeight="1">
      <c r="D85" s="278" t="s">
        <v>180</v>
      </c>
      <c r="E85" s="279" t="s">
        <v>179</v>
      </c>
      <c r="F85" s="280" t="e">
        <f t="shared" ref="F85:Q85" ca="1" si="26">SUMIF($D$4:$D$55,$D85,F$4:F$55)</f>
        <v>#NAME?</v>
      </c>
      <c r="G85" s="280" t="e">
        <f t="shared" ca="1" si="26"/>
        <v>#NAME?</v>
      </c>
      <c r="H85" s="280" t="e">
        <f t="shared" ca="1" si="26"/>
        <v>#NAME?</v>
      </c>
      <c r="I85" s="280" t="e">
        <f t="shared" ca="1" si="26"/>
        <v>#NAME?</v>
      </c>
      <c r="J85" s="280" t="e">
        <f t="shared" ca="1" si="26"/>
        <v>#NAME?</v>
      </c>
      <c r="K85" s="280" t="e">
        <f t="shared" ca="1" si="26"/>
        <v>#NAME?</v>
      </c>
      <c r="L85" s="280" t="e">
        <f t="shared" ca="1" si="26"/>
        <v>#NAME?</v>
      </c>
      <c r="M85" s="280" t="e">
        <f t="shared" ca="1" si="26"/>
        <v>#NAME?</v>
      </c>
      <c r="N85" s="280" t="e">
        <f t="shared" ca="1" si="26"/>
        <v>#NAME?</v>
      </c>
      <c r="O85" s="280" t="e">
        <f t="shared" ca="1" si="26"/>
        <v>#NAME?</v>
      </c>
      <c r="P85" s="280" t="e">
        <f t="shared" ca="1" si="26"/>
        <v>#NAME?</v>
      </c>
      <c r="Q85" s="281" t="e">
        <f t="shared" ca="1" si="26"/>
        <v>#NAME?</v>
      </c>
    </row>
    <row r="86" spans="4:17" ht="12" customHeight="1">
      <c r="D86" s="285" t="s">
        <v>212</v>
      </c>
      <c r="E86" s="279" t="s">
        <v>210</v>
      </c>
      <c r="F86" s="280" t="e">
        <f t="shared" ref="F86:Q86" ca="1" si="27">SUMIF($D$4:$D$55,$D86,F$4:F$55)</f>
        <v>#NAME?</v>
      </c>
      <c r="G86" s="280" t="e">
        <f t="shared" ca="1" si="27"/>
        <v>#NAME?</v>
      </c>
      <c r="H86" s="280" t="e">
        <f t="shared" ca="1" si="27"/>
        <v>#NAME?</v>
      </c>
      <c r="I86" s="280" t="e">
        <f t="shared" ca="1" si="27"/>
        <v>#NAME?</v>
      </c>
      <c r="J86" s="280" t="e">
        <f t="shared" ca="1" si="27"/>
        <v>#NAME?</v>
      </c>
      <c r="K86" s="280" t="e">
        <f t="shared" ca="1" si="27"/>
        <v>#NAME?</v>
      </c>
      <c r="L86" s="280" t="e">
        <f t="shared" ca="1" si="27"/>
        <v>#NAME?</v>
      </c>
      <c r="M86" s="280" t="e">
        <f t="shared" ca="1" si="27"/>
        <v>#NAME?</v>
      </c>
      <c r="N86" s="280" t="e">
        <f t="shared" ca="1" si="27"/>
        <v>#NAME?</v>
      </c>
      <c r="O86" s="280" t="e">
        <f t="shared" ca="1" si="27"/>
        <v>#NAME?</v>
      </c>
      <c r="P86" s="280" t="e">
        <f t="shared" ca="1" si="27"/>
        <v>#NAME?</v>
      </c>
      <c r="Q86" s="281" t="e">
        <f t="shared" ca="1" si="27"/>
        <v>#NAME?</v>
      </c>
    </row>
    <row r="87" spans="4:17" ht="12" customHeight="1">
      <c r="D87" s="285" t="s">
        <v>224</v>
      </c>
      <c r="E87" s="279" t="s">
        <v>384</v>
      </c>
      <c r="F87" s="280" t="e">
        <f t="shared" ref="F87:Q87" ca="1" si="28">SUMIF($D$4:$D$55,$D87,F$4:F$55)</f>
        <v>#NAME?</v>
      </c>
      <c r="G87" s="280" t="e">
        <f t="shared" ca="1" si="28"/>
        <v>#NAME?</v>
      </c>
      <c r="H87" s="280" t="e">
        <f t="shared" ca="1" si="28"/>
        <v>#NAME?</v>
      </c>
      <c r="I87" s="280" t="e">
        <f t="shared" ca="1" si="28"/>
        <v>#NAME?</v>
      </c>
      <c r="J87" s="280" t="e">
        <f t="shared" ca="1" si="28"/>
        <v>#NAME?</v>
      </c>
      <c r="K87" s="280" t="e">
        <f t="shared" ca="1" si="28"/>
        <v>#NAME?</v>
      </c>
      <c r="L87" s="280" t="e">
        <f t="shared" ca="1" si="28"/>
        <v>#NAME?</v>
      </c>
      <c r="M87" s="280" t="e">
        <f t="shared" ca="1" si="28"/>
        <v>#NAME?</v>
      </c>
      <c r="N87" s="280" t="e">
        <f t="shared" ca="1" si="28"/>
        <v>#NAME?</v>
      </c>
      <c r="O87" s="280" t="e">
        <f t="shared" ca="1" si="28"/>
        <v>#NAME?</v>
      </c>
      <c r="P87" s="280" t="e">
        <f t="shared" ca="1" si="28"/>
        <v>#NAME?</v>
      </c>
      <c r="Q87" s="281" t="e">
        <f t="shared" ca="1" si="28"/>
        <v>#NAME?</v>
      </c>
    </row>
    <row r="88" spans="4:17" ht="12" customHeight="1">
      <c r="D88" s="285" t="s">
        <v>203</v>
      </c>
      <c r="E88" s="279" t="s">
        <v>385</v>
      </c>
      <c r="F88" s="280">
        <f t="shared" ref="F88:Q88" si="29">SUMIF($D$4:$D$55,$D88,F$4:F$55)</f>
        <v>0</v>
      </c>
      <c r="G88" s="280">
        <f t="shared" si="29"/>
        <v>0</v>
      </c>
      <c r="H88" s="280">
        <f t="shared" si="29"/>
        <v>0</v>
      </c>
      <c r="I88" s="280">
        <f t="shared" si="29"/>
        <v>0</v>
      </c>
      <c r="J88" s="280">
        <f t="shared" si="29"/>
        <v>0</v>
      </c>
      <c r="K88" s="280">
        <f t="shared" si="29"/>
        <v>0</v>
      </c>
      <c r="L88" s="280">
        <f t="shared" si="29"/>
        <v>0</v>
      </c>
      <c r="M88" s="280">
        <f t="shared" si="29"/>
        <v>0</v>
      </c>
      <c r="N88" s="280">
        <f t="shared" si="29"/>
        <v>0</v>
      </c>
      <c r="O88" s="280">
        <f t="shared" si="29"/>
        <v>0</v>
      </c>
      <c r="P88" s="280">
        <f t="shared" si="29"/>
        <v>0</v>
      </c>
      <c r="Q88" s="281">
        <f t="shared" si="29"/>
        <v>0</v>
      </c>
    </row>
    <row r="89" spans="4:17" ht="12" customHeight="1">
      <c r="D89" s="285" t="s">
        <v>178</v>
      </c>
      <c r="E89" s="279" t="s">
        <v>177</v>
      </c>
      <c r="F89" s="280">
        <f t="shared" ref="F89:Q89" si="30">SUMIF($D$4:$D$55,$D89,F$4:F$55)</f>
        <v>0</v>
      </c>
      <c r="G89" s="280">
        <f t="shared" si="30"/>
        <v>0</v>
      </c>
      <c r="H89" s="280">
        <f t="shared" si="30"/>
        <v>0</v>
      </c>
      <c r="I89" s="280">
        <f t="shared" si="30"/>
        <v>0</v>
      </c>
      <c r="J89" s="280">
        <f t="shared" si="30"/>
        <v>0</v>
      </c>
      <c r="K89" s="280">
        <f t="shared" si="30"/>
        <v>0</v>
      </c>
      <c r="L89" s="280">
        <f t="shared" si="30"/>
        <v>0</v>
      </c>
      <c r="M89" s="280">
        <f t="shared" si="30"/>
        <v>0</v>
      </c>
      <c r="N89" s="280">
        <f t="shared" si="30"/>
        <v>0</v>
      </c>
      <c r="O89" s="280">
        <f t="shared" si="30"/>
        <v>0</v>
      </c>
      <c r="P89" s="280">
        <f t="shared" si="30"/>
        <v>0</v>
      </c>
      <c r="Q89" s="281">
        <f t="shared" si="30"/>
        <v>0</v>
      </c>
    </row>
    <row r="90" spans="4:17" ht="12" customHeight="1">
      <c r="D90" s="285" t="s">
        <v>203</v>
      </c>
      <c r="E90" s="279" t="s">
        <v>171</v>
      </c>
      <c r="F90" s="280">
        <f t="shared" ref="F90:Q90" si="31">SUMIF($D$4:$D$55,$D90,F$4:F$55)</f>
        <v>0</v>
      </c>
      <c r="G90" s="280">
        <f t="shared" si="31"/>
        <v>0</v>
      </c>
      <c r="H90" s="280">
        <f t="shared" si="31"/>
        <v>0</v>
      </c>
      <c r="I90" s="280">
        <f t="shared" si="31"/>
        <v>0</v>
      </c>
      <c r="J90" s="280">
        <f t="shared" si="31"/>
        <v>0</v>
      </c>
      <c r="K90" s="280">
        <f t="shared" si="31"/>
        <v>0</v>
      </c>
      <c r="L90" s="280">
        <f t="shared" si="31"/>
        <v>0</v>
      </c>
      <c r="M90" s="280">
        <f t="shared" si="31"/>
        <v>0</v>
      </c>
      <c r="N90" s="280">
        <f t="shared" si="31"/>
        <v>0</v>
      </c>
      <c r="O90" s="280">
        <f t="shared" si="31"/>
        <v>0</v>
      </c>
      <c r="P90" s="280">
        <f t="shared" si="31"/>
        <v>0</v>
      </c>
      <c r="Q90" s="281">
        <f t="shared" si="31"/>
        <v>0</v>
      </c>
    </row>
    <row r="91" spans="4:17" ht="12" customHeight="1">
      <c r="D91" s="278" t="s">
        <v>186</v>
      </c>
      <c r="E91" s="279" t="s">
        <v>185</v>
      </c>
      <c r="F91" s="280" t="e">
        <f t="shared" ref="F91:Q91" ca="1" si="32">SUMIF($D$4:$D$55,$D91,F$4:F$55)</f>
        <v>#NAME?</v>
      </c>
      <c r="G91" s="280" t="e">
        <f t="shared" ca="1" si="32"/>
        <v>#NAME?</v>
      </c>
      <c r="H91" s="280" t="e">
        <f t="shared" ca="1" si="32"/>
        <v>#NAME?</v>
      </c>
      <c r="I91" s="280" t="e">
        <f t="shared" ca="1" si="32"/>
        <v>#NAME?</v>
      </c>
      <c r="J91" s="280" t="e">
        <f t="shared" ca="1" si="32"/>
        <v>#NAME?</v>
      </c>
      <c r="K91" s="280" t="e">
        <f t="shared" ca="1" si="32"/>
        <v>#NAME?</v>
      </c>
      <c r="L91" s="280" t="e">
        <f t="shared" ca="1" si="32"/>
        <v>#NAME?</v>
      </c>
      <c r="M91" s="280" t="e">
        <f t="shared" ca="1" si="32"/>
        <v>#NAME?</v>
      </c>
      <c r="N91" s="280" t="e">
        <f t="shared" ca="1" si="32"/>
        <v>#NAME?</v>
      </c>
      <c r="O91" s="280" t="e">
        <f t="shared" ca="1" si="32"/>
        <v>#NAME?</v>
      </c>
      <c r="P91" s="280" t="e">
        <f t="shared" ca="1" si="32"/>
        <v>#NAME?</v>
      </c>
      <c r="Q91" s="281" t="e">
        <f t="shared" ca="1" si="32"/>
        <v>#NAME?</v>
      </c>
    </row>
    <row r="92" spans="4:17" ht="12" customHeight="1">
      <c r="D92" s="278" t="s">
        <v>188</v>
      </c>
      <c r="E92" s="279" t="s">
        <v>187</v>
      </c>
      <c r="F92" s="280" t="e">
        <f t="shared" ref="F92:Q92" ca="1" si="33">SUMIF($D$4:$D$55,$D92,F$4:F$55)</f>
        <v>#NAME?</v>
      </c>
      <c r="G92" s="280" t="e">
        <f t="shared" ca="1" si="33"/>
        <v>#NAME?</v>
      </c>
      <c r="H92" s="280" t="e">
        <f t="shared" ca="1" si="33"/>
        <v>#NAME?</v>
      </c>
      <c r="I92" s="280" t="e">
        <f t="shared" ca="1" si="33"/>
        <v>#NAME?</v>
      </c>
      <c r="J92" s="280" t="e">
        <f t="shared" ca="1" si="33"/>
        <v>#NAME?</v>
      </c>
      <c r="K92" s="280" t="e">
        <f t="shared" ca="1" si="33"/>
        <v>#NAME?</v>
      </c>
      <c r="L92" s="280" t="e">
        <f t="shared" ca="1" si="33"/>
        <v>#NAME?</v>
      </c>
      <c r="M92" s="280" t="e">
        <f t="shared" ca="1" si="33"/>
        <v>#NAME?</v>
      </c>
      <c r="N92" s="280" t="e">
        <f t="shared" ca="1" si="33"/>
        <v>#NAME?</v>
      </c>
      <c r="O92" s="280" t="e">
        <f t="shared" ca="1" si="33"/>
        <v>#NAME?</v>
      </c>
      <c r="P92" s="280" t="e">
        <f t="shared" ca="1" si="33"/>
        <v>#NAME?</v>
      </c>
      <c r="Q92" s="281" t="e">
        <f t="shared" ca="1" si="33"/>
        <v>#NAME?</v>
      </c>
    </row>
    <row r="93" spans="4:17" ht="12" customHeight="1">
      <c r="D93" s="283" t="s">
        <v>198</v>
      </c>
      <c r="E93" s="284" t="s">
        <v>197</v>
      </c>
      <c r="F93" s="280" t="e">
        <f t="shared" ref="F93:Q93" ca="1" si="34">SUMIF($D$4:$D$55,$D93,F$4:F$55)</f>
        <v>#NAME?</v>
      </c>
      <c r="G93" s="280" t="e">
        <f t="shared" ca="1" si="34"/>
        <v>#NAME?</v>
      </c>
      <c r="H93" s="280" t="e">
        <f t="shared" ca="1" si="34"/>
        <v>#NAME?</v>
      </c>
      <c r="I93" s="280" t="e">
        <f t="shared" ca="1" si="34"/>
        <v>#NAME?</v>
      </c>
      <c r="J93" s="280" t="e">
        <f t="shared" ca="1" si="34"/>
        <v>#NAME?</v>
      </c>
      <c r="K93" s="280" t="e">
        <f t="shared" ca="1" si="34"/>
        <v>#NAME?</v>
      </c>
      <c r="L93" s="280" t="e">
        <f t="shared" ca="1" si="34"/>
        <v>#NAME?</v>
      </c>
      <c r="M93" s="280" t="e">
        <f t="shared" ca="1" si="34"/>
        <v>#NAME?</v>
      </c>
      <c r="N93" s="280" t="e">
        <f t="shared" ca="1" si="34"/>
        <v>#NAME?</v>
      </c>
      <c r="O93" s="280" t="e">
        <f t="shared" ca="1" si="34"/>
        <v>#NAME?</v>
      </c>
      <c r="P93" s="280" t="e">
        <f t="shared" ca="1" si="34"/>
        <v>#NAME?</v>
      </c>
      <c r="Q93" s="281" t="e">
        <f t="shared" ca="1" si="34"/>
        <v>#NAME?</v>
      </c>
    </row>
    <row r="94" spans="4:17" ht="12" customHeight="1">
      <c r="D94" s="286" t="s">
        <v>192</v>
      </c>
      <c r="E94" s="287" t="s">
        <v>191</v>
      </c>
      <c r="F94" s="288">
        <f t="shared" ref="F94:Q94" si="35">SUMIF($D$4:$D$55,$D94,F$4:F$55)</f>
        <v>8750</v>
      </c>
      <c r="G94" s="288">
        <f t="shared" si="35"/>
        <v>12250</v>
      </c>
      <c r="H94" s="288" t="e">
        <f t="shared" ca="1" si="35"/>
        <v>#NAME?</v>
      </c>
      <c r="I94" s="288" t="e">
        <f t="shared" ca="1" si="35"/>
        <v>#NAME?</v>
      </c>
      <c r="J94" s="288" t="e">
        <f t="shared" ca="1" si="35"/>
        <v>#NAME?</v>
      </c>
      <c r="K94" s="288" t="e">
        <f t="shared" ca="1" si="35"/>
        <v>#NAME?</v>
      </c>
      <c r="L94" s="288" t="e">
        <f t="shared" ca="1" si="35"/>
        <v>#NAME?</v>
      </c>
      <c r="M94" s="288" t="e">
        <f t="shared" ca="1" si="35"/>
        <v>#NAME?</v>
      </c>
      <c r="N94" s="288" t="e">
        <f t="shared" ca="1" si="35"/>
        <v>#NAME?</v>
      </c>
      <c r="O94" s="288" t="e">
        <f t="shared" ca="1" si="35"/>
        <v>#NAME?</v>
      </c>
      <c r="P94" s="288" t="e">
        <f t="shared" ca="1" si="35"/>
        <v>#NAME?</v>
      </c>
      <c r="Q94" s="289" t="e">
        <f t="shared" ca="1" si="35"/>
        <v>#NAME?</v>
      </c>
    </row>
    <row r="95" spans="4:17" ht="12" customHeight="1">
      <c r="D95" s="1"/>
      <c r="E95" s="87"/>
      <c r="F95" s="1"/>
      <c r="G95" s="1"/>
      <c r="H95" s="1"/>
      <c r="I95" s="1"/>
      <c r="J95" s="1"/>
      <c r="K95" s="1"/>
      <c r="L95" s="1"/>
      <c r="M95" s="1"/>
      <c r="N95" s="1"/>
      <c r="O95" s="1"/>
      <c r="P95" s="1"/>
      <c r="Q95" s="1"/>
    </row>
    <row r="96" spans="4:17" ht="12" customHeight="1">
      <c r="D96" s="1"/>
      <c r="E96" s="87"/>
      <c r="F96" s="290" t="e">
        <f t="shared" ref="F96:Q96" ca="1" si="36">SUM(F67:F94)</f>
        <v>#NAME?</v>
      </c>
      <c r="G96" s="290" t="e">
        <f t="shared" ca="1" si="36"/>
        <v>#NAME?</v>
      </c>
      <c r="H96" s="290" t="e">
        <f t="shared" ca="1" si="36"/>
        <v>#NAME?</v>
      </c>
      <c r="I96" s="290" t="e">
        <f t="shared" ca="1" si="36"/>
        <v>#NAME?</v>
      </c>
      <c r="J96" s="290" t="e">
        <f t="shared" ca="1" si="36"/>
        <v>#NAME?</v>
      </c>
      <c r="K96" s="290" t="e">
        <f t="shared" ca="1" si="36"/>
        <v>#NAME?</v>
      </c>
      <c r="L96" s="290" t="e">
        <f t="shared" ca="1" si="36"/>
        <v>#NAME?</v>
      </c>
      <c r="M96" s="290" t="e">
        <f t="shared" ca="1" si="36"/>
        <v>#NAME?</v>
      </c>
      <c r="N96" s="290" t="e">
        <f t="shared" ca="1" si="36"/>
        <v>#NAME?</v>
      </c>
      <c r="O96" s="290" t="e">
        <f t="shared" ca="1" si="36"/>
        <v>#NAME?</v>
      </c>
      <c r="P96" s="290" t="e">
        <f t="shared" ca="1" si="36"/>
        <v>#NAME?</v>
      </c>
      <c r="Q96" s="290" t="e">
        <f t="shared" ca="1" si="36"/>
        <v>#NAME?</v>
      </c>
    </row>
    <row r="97" spans="4:17" ht="12" customHeight="1">
      <c r="D97" s="291" t="s">
        <v>386</v>
      </c>
      <c r="E97" s="87"/>
      <c r="F97" s="242" t="e">
        <f t="shared" ref="F97:Q97" ca="1" si="37">F96-F63</f>
        <v>#NAME?</v>
      </c>
      <c r="G97" s="242" t="e">
        <f t="shared" ca="1" si="37"/>
        <v>#NAME?</v>
      </c>
      <c r="H97" s="242" t="e">
        <f t="shared" ca="1" si="37"/>
        <v>#NAME?</v>
      </c>
      <c r="I97" s="242" t="e">
        <f t="shared" ca="1" si="37"/>
        <v>#NAME?</v>
      </c>
      <c r="J97" s="242" t="e">
        <f t="shared" ca="1" si="37"/>
        <v>#NAME?</v>
      </c>
      <c r="K97" s="242" t="e">
        <f t="shared" ca="1" si="37"/>
        <v>#NAME?</v>
      </c>
      <c r="L97" s="242" t="e">
        <f t="shared" ca="1" si="37"/>
        <v>#NAME?</v>
      </c>
      <c r="M97" s="242" t="e">
        <f t="shared" ca="1" si="37"/>
        <v>#NAME?</v>
      </c>
      <c r="N97" s="242" t="e">
        <f t="shared" ca="1" si="37"/>
        <v>#NAME?</v>
      </c>
      <c r="O97" s="242" t="e">
        <f t="shared" ca="1" si="37"/>
        <v>#NAME?</v>
      </c>
      <c r="P97" s="242" t="e">
        <f t="shared" ca="1" si="37"/>
        <v>#NAME?</v>
      </c>
      <c r="Q97" s="242" t="e">
        <f t="shared" ca="1" si="37"/>
        <v>#NAME?</v>
      </c>
    </row>
  </sheetData>
  <autoFilter ref="D1:D1012" xr:uid="{00000000-0009-0000-0000-000004000000}"/>
  <mergeCells count="20">
    <mergeCell ref="S4:S5"/>
    <mergeCell ref="T4:T5"/>
    <mergeCell ref="U4:U5"/>
    <mergeCell ref="I4:I5"/>
    <mergeCell ref="J4:J5"/>
    <mergeCell ref="K4:K5"/>
    <mergeCell ref="L4:L5"/>
    <mergeCell ref="M4:M5"/>
    <mergeCell ref="N4:N5"/>
    <mergeCell ref="O4:O5"/>
    <mergeCell ref="G4:G5"/>
    <mergeCell ref="H4:H5"/>
    <mergeCell ref="P4:P5"/>
    <mergeCell ref="Q4:Q5"/>
    <mergeCell ref="R4:R5"/>
    <mergeCell ref="A4:A5"/>
    <mergeCell ref="B4:B5"/>
    <mergeCell ref="C4:C5"/>
    <mergeCell ref="E4:E5"/>
    <mergeCell ref="F4:F5"/>
  </mergeCells>
  <dataValidations count="1">
    <dataValidation type="list" allowBlank="1" showErrorMessage="1" sqref="E7:E54" xr:uid="{00000000-0002-0000-0400-000000000000}">
      <formula1>$E$58:$E$63</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400-000002000000}">
          <x14:formula1>
            <xm:f>METRICS!#REF!</xm:f>
          </x14:formula1>
          <xm:sqref>U7:U55</xm:sqref>
        </x14:dataValidation>
        <x14:dataValidation type="list" allowBlank="1" showErrorMessage="1" xr:uid="{00000000-0002-0000-0400-000001000000}">
          <x14:formula1>
            <xm:f>METRICS!$B$2:$B$79</xm:f>
          </x14:formula1>
          <xm:sqref>D7:D33 D35:D54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B2:P34"/>
  <sheetViews>
    <sheetView showGridLines="0" workbookViewId="0">
      <pane xSplit="1" ySplit="2" topLeftCell="U3" activePane="bottomRight" state="frozen"/>
      <selection pane="topRight" activeCell="B1" sqref="B1"/>
      <selection pane="bottomLeft" activeCell="A3" sqref="A3"/>
      <selection pane="bottomRight" activeCell="U32" sqref="U32:V36"/>
    </sheetView>
  </sheetViews>
  <sheetFormatPr defaultColWidth="12.5546875" defaultRowHeight="15" customHeight="1"/>
  <cols>
    <col min="1" max="1" width="1.5546875" customWidth="1"/>
    <col min="2" max="2" width="7.88671875" customWidth="1"/>
    <col min="3" max="3" width="50.5546875" customWidth="1"/>
    <col min="4" max="15" width="10.5546875" customWidth="1"/>
    <col min="16" max="16" width="12" customWidth="1"/>
    <col min="17" max="26" width="9.109375" customWidth="1"/>
  </cols>
  <sheetData>
    <row r="2" spans="2:16" ht="12.75" customHeight="1">
      <c r="B2" s="201" t="s">
        <v>259</v>
      </c>
      <c r="C2" s="201" t="s">
        <v>260</v>
      </c>
      <c r="D2" s="201" t="s">
        <v>0</v>
      </c>
      <c r="E2" s="201" t="s">
        <v>1</v>
      </c>
      <c r="F2" s="201" t="s">
        <v>2</v>
      </c>
      <c r="G2" s="201" t="s">
        <v>3</v>
      </c>
      <c r="H2" s="201" t="s">
        <v>55</v>
      </c>
      <c r="I2" s="201" t="s">
        <v>5</v>
      </c>
      <c r="J2" s="201" t="s">
        <v>6</v>
      </c>
      <c r="K2" s="201" t="s">
        <v>7</v>
      </c>
      <c r="L2" s="201" t="s">
        <v>8</v>
      </c>
      <c r="M2" s="201" t="s">
        <v>9</v>
      </c>
      <c r="N2" s="201" t="s">
        <v>10</v>
      </c>
      <c r="O2" s="201" t="s">
        <v>11</v>
      </c>
      <c r="P2" s="201" t="s">
        <v>56</v>
      </c>
    </row>
    <row r="3" spans="2:16" ht="4.5" customHeight="1">
      <c r="B3" s="76"/>
      <c r="C3" s="1"/>
      <c r="D3" s="76"/>
      <c r="E3" s="76"/>
      <c r="F3" s="76"/>
      <c r="G3" s="76"/>
      <c r="H3" s="76"/>
      <c r="I3" s="76"/>
      <c r="J3" s="76"/>
      <c r="K3" s="76"/>
      <c r="L3" s="76"/>
      <c r="M3" s="76"/>
      <c r="N3" s="76"/>
      <c r="O3" s="76"/>
      <c r="P3" s="76"/>
    </row>
    <row r="4" spans="2:16" ht="12.75" customHeight="1">
      <c r="B4" s="292">
        <v>0.13</v>
      </c>
      <c r="C4" s="293" t="s">
        <v>387</v>
      </c>
      <c r="D4" s="204">
        <f>'04 -Base Orçado 2026'!E11*'Base Gorjeta'!$B$4</f>
        <v>37700</v>
      </c>
      <c r="E4" s="204">
        <f>'04 -Base Orçado 2026'!F11*'Base Gorjeta'!$B$4</f>
        <v>45500</v>
      </c>
      <c r="F4" s="204">
        <f>'04 -Base Orçado 2026'!G11*'Base Gorjeta'!$B$4</f>
        <v>54600</v>
      </c>
      <c r="G4" s="204">
        <f>'04 -Base Orçado 2026'!H11*'Base Gorjeta'!$B$4</f>
        <v>60060</v>
      </c>
      <c r="H4" s="204">
        <f>'04 -Base Orçado 2026'!I11*'Base Gorjeta'!$B$4</f>
        <v>66066</v>
      </c>
      <c r="I4" s="204">
        <f>'04 -Base Orçado 2026'!J11*'Base Gorjeta'!$B$4</f>
        <v>68047.98</v>
      </c>
      <c r="J4" s="204">
        <f>'04 -Base Orçado 2026'!K11*'Base Gorjeta'!$B$4</f>
        <v>62604.141600000003</v>
      </c>
      <c r="K4" s="204">
        <f>'04 -Base Orçado 2026'!L11*'Base Gorjeta'!$B$4</f>
        <v>65734.348679999996</v>
      </c>
      <c r="L4" s="204">
        <f>'04 -Base Orçado 2026'!M11*'Base Gorjeta'!$B$4</f>
        <v>69021.066114000001</v>
      </c>
      <c r="M4" s="204">
        <f>'04 -Base Orçado 2026'!N11*'Base Gorjeta'!$B$4</f>
        <v>72472.1194197</v>
      </c>
      <c r="N4" s="204">
        <f>'04 -Base Orçado 2026'!O11*'Base Gorjeta'!$B$4</f>
        <v>73196.840613896988</v>
      </c>
      <c r="O4" s="204">
        <f>'04 -Base Orçado 2026'!P11*'Base Gorjeta'!$B$4</f>
        <v>69536.998583202148</v>
      </c>
      <c r="P4" s="205">
        <f t="shared" ref="P4:P5" si="0">SUM(D4:O4)</f>
        <v>744539.49501079903</v>
      </c>
    </row>
    <row r="5" spans="2:16" ht="12.75" customHeight="1">
      <c r="B5" s="294">
        <v>0.67</v>
      </c>
      <c r="C5" s="295" t="s">
        <v>388</v>
      </c>
      <c r="D5" s="208">
        <f t="shared" ref="D5:O5" si="1">D4*67%</f>
        <v>25259</v>
      </c>
      <c r="E5" s="208">
        <f t="shared" si="1"/>
        <v>30485</v>
      </c>
      <c r="F5" s="208">
        <f t="shared" si="1"/>
        <v>36582</v>
      </c>
      <c r="G5" s="208">
        <f t="shared" si="1"/>
        <v>40240.200000000004</v>
      </c>
      <c r="H5" s="208">
        <f t="shared" si="1"/>
        <v>44264.22</v>
      </c>
      <c r="I5" s="208">
        <f t="shared" si="1"/>
        <v>45592.1466</v>
      </c>
      <c r="J5" s="208">
        <f t="shared" si="1"/>
        <v>41944.774872000002</v>
      </c>
      <c r="K5" s="208">
        <f t="shared" si="1"/>
        <v>44042.013615600001</v>
      </c>
      <c r="L5" s="208">
        <f t="shared" si="1"/>
        <v>46244.114296380001</v>
      </c>
      <c r="M5" s="208">
        <f t="shared" si="1"/>
        <v>48556.320011199001</v>
      </c>
      <c r="N5" s="208">
        <f t="shared" si="1"/>
        <v>49041.883211310982</v>
      </c>
      <c r="O5" s="208">
        <f t="shared" si="1"/>
        <v>46589.789050745443</v>
      </c>
      <c r="P5" s="209">
        <f t="shared" si="0"/>
        <v>498841.4616572354</v>
      </c>
    </row>
    <row r="6" spans="2:16" ht="4.5" customHeight="1">
      <c r="B6" s="207"/>
      <c r="C6" s="295"/>
      <c r="D6" s="208"/>
      <c r="E6" s="208"/>
      <c r="F6" s="208"/>
      <c r="G6" s="208"/>
      <c r="H6" s="208"/>
      <c r="I6" s="208"/>
      <c r="J6" s="208"/>
      <c r="K6" s="208"/>
      <c r="L6" s="208"/>
      <c r="M6" s="208"/>
      <c r="N6" s="208"/>
      <c r="O6" s="208"/>
      <c r="P6" s="209"/>
    </row>
    <row r="7" spans="2:16" ht="12.75" customHeight="1">
      <c r="B7" s="296">
        <v>0.33</v>
      </c>
      <c r="C7" s="297" t="s">
        <v>389</v>
      </c>
      <c r="D7" s="298">
        <f t="shared" ref="D7:O7" si="2">D4-D5</f>
        <v>12441</v>
      </c>
      <c r="E7" s="298">
        <f t="shared" si="2"/>
        <v>15015</v>
      </c>
      <c r="F7" s="298">
        <f t="shared" si="2"/>
        <v>18018</v>
      </c>
      <c r="G7" s="298">
        <f t="shared" si="2"/>
        <v>19819.799999999996</v>
      </c>
      <c r="H7" s="298">
        <f t="shared" si="2"/>
        <v>21801.78</v>
      </c>
      <c r="I7" s="298">
        <f t="shared" si="2"/>
        <v>22455.833399999996</v>
      </c>
      <c r="J7" s="298">
        <f t="shared" si="2"/>
        <v>20659.366728000001</v>
      </c>
      <c r="K7" s="298">
        <f t="shared" si="2"/>
        <v>21692.335064399995</v>
      </c>
      <c r="L7" s="298">
        <f t="shared" si="2"/>
        <v>22776.95181762</v>
      </c>
      <c r="M7" s="298">
        <f t="shared" si="2"/>
        <v>23915.799408501</v>
      </c>
      <c r="N7" s="298">
        <f t="shared" si="2"/>
        <v>24154.957402586006</v>
      </c>
      <c r="O7" s="298">
        <f t="shared" si="2"/>
        <v>22947.209532456705</v>
      </c>
      <c r="P7" s="299">
        <f>SUM(D7:O7)</f>
        <v>245698.03335356369</v>
      </c>
    </row>
    <row r="8" spans="2:16" ht="12.75" customHeight="1">
      <c r="B8" s="207"/>
      <c r="C8" s="295"/>
      <c r="D8" s="208"/>
      <c r="E8" s="208"/>
      <c r="F8" s="208"/>
      <c r="G8" s="208"/>
      <c r="H8" s="208"/>
      <c r="I8" s="208"/>
      <c r="J8" s="208"/>
      <c r="K8" s="208"/>
      <c r="L8" s="208"/>
      <c r="M8" s="208"/>
      <c r="N8" s="208"/>
      <c r="O8" s="208"/>
      <c r="P8" s="209"/>
    </row>
    <row r="9" spans="2:16" ht="12.75" customHeight="1">
      <c r="B9" s="300">
        <v>0.1111</v>
      </c>
      <c r="C9" s="76" t="s">
        <v>268</v>
      </c>
      <c r="D9" s="208">
        <f>D5*$B9</f>
        <v>2806.2748999999999</v>
      </c>
      <c r="E9" s="208">
        <f t="shared" ref="E9:O9" si="3">E5*$B9</f>
        <v>3386.8834999999999</v>
      </c>
      <c r="F9" s="208">
        <f t="shared" si="3"/>
        <v>4064.2602000000002</v>
      </c>
      <c r="G9" s="208">
        <f t="shared" si="3"/>
        <v>4470.6862200000005</v>
      </c>
      <c r="H9" s="208">
        <f t="shared" si="3"/>
        <v>4917.7548420000003</v>
      </c>
      <c r="I9" s="208">
        <f t="shared" si="3"/>
        <v>5065.2874872600005</v>
      </c>
      <c r="J9" s="208">
        <f t="shared" si="3"/>
        <v>4660.0644882792003</v>
      </c>
      <c r="K9" s="208">
        <f t="shared" si="3"/>
        <v>4893.0677126931605</v>
      </c>
      <c r="L9" s="208">
        <f t="shared" si="3"/>
        <v>5137.7210983278183</v>
      </c>
      <c r="M9" s="208">
        <f t="shared" si="3"/>
        <v>5394.6071532442093</v>
      </c>
      <c r="N9" s="208">
        <f t="shared" si="3"/>
        <v>5448.5532247766505</v>
      </c>
      <c r="O9" s="208">
        <f t="shared" si="3"/>
        <v>5176.1255635378193</v>
      </c>
      <c r="P9" s="209">
        <f>SUM(D9:O9)</f>
        <v>55421.286390118861</v>
      </c>
    </row>
    <row r="10" spans="2:16" ht="12.75" customHeight="1">
      <c r="B10" s="300">
        <v>8.3299999999999999E-2</v>
      </c>
      <c r="C10" s="76" t="s">
        <v>269</v>
      </c>
      <c r="D10" s="208">
        <f>D5*$B10</f>
        <v>2104.0747000000001</v>
      </c>
      <c r="E10" s="208">
        <f t="shared" ref="E10:O10" si="4">E5*$B10</f>
        <v>2539.4005000000002</v>
      </c>
      <c r="F10" s="208">
        <f t="shared" si="4"/>
        <v>3047.2806</v>
      </c>
      <c r="G10" s="208">
        <f t="shared" si="4"/>
        <v>3352.0086600000004</v>
      </c>
      <c r="H10" s="208">
        <f t="shared" si="4"/>
        <v>3687.2095260000001</v>
      </c>
      <c r="I10" s="208">
        <f t="shared" si="4"/>
        <v>3797.8258117800001</v>
      </c>
      <c r="J10" s="208">
        <f t="shared" si="4"/>
        <v>3493.9997468376</v>
      </c>
      <c r="K10" s="208">
        <f t="shared" si="4"/>
        <v>3668.6997341794799</v>
      </c>
      <c r="L10" s="208">
        <f t="shared" si="4"/>
        <v>3852.134720888454</v>
      </c>
      <c r="M10" s="208">
        <f t="shared" si="4"/>
        <v>4044.7414569328766</v>
      </c>
      <c r="N10" s="208">
        <f t="shared" si="4"/>
        <v>4085.1888715022046</v>
      </c>
      <c r="O10" s="208">
        <f t="shared" si="4"/>
        <v>3880.9294279270953</v>
      </c>
      <c r="P10" s="209">
        <f>SUM(D10:O10)</f>
        <v>41553.493756047719</v>
      </c>
    </row>
    <row r="11" spans="2:16" ht="12.75" customHeight="1">
      <c r="B11" s="300">
        <v>0.08</v>
      </c>
      <c r="C11" s="76" t="s">
        <v>103</v>
      </c>
      <c r="D11" s="208">
        <f>(D5+D9+D10)*8%</f>
        <v>2413.5479680000003</v>
      </c>
      <c r="E11" s="208">
        <f>(E5+E9+E10)*8%</f>
        <v>2912.90272</v>
      </c>
      <c r="F11" s="208">
        <f t="shared" ref="F11:O11" si="5">(F5+F9+F10)*8%</f>
        <v>3495.4832639999995</v>
      </c>
      <c r="G11" s="208">
        <f t="shared" si="5"/>
        <v>3845.0315904000008</v>
      </c>
      <c r="H11" s="208">
        <f t="shared" si="5"/>
        <v>4229.5347494400003</v>
      </c>
      <c r="I11" s="208">
        <f t="shared" si="5"/>
        <v>4356.4207919232003</v>
      </c>
      <c r="J11" s="208">
        <f t="shared" si="5"/>
        <v>4007.9071285693449</v>
      </c>
      <c r="K11" s="208">
        <f t="shared" si="5"/>
        <v>4208.302484997811</v>
      </c>
      <c r="L11" s="208">
        <f t="shared" si="5"/>
        <v>4418.7176092477021</v>
      </c>
      <c r="M11" s="208">
        <f t="shared" si="5"/>
        <v>4639.6534897100864</v>
      </c>
      <c r="N11" s="208">
        <f t="shared" si="5"/>
        <v>4686.0500246071879</v>
      </c>
      <c r="O11" s="208">
        <f t="shared" si="5"/>
        <v>4451.7475233768291</v>
      </c>
      <c r="P11" s="209">
        <f t="shared" ref="P11:P12" si="6">SUM(D11:O11)</f>
        <v>47665.299344272164</v>
      </c>
    </row>
    <row r="12" spans="2:16" ht="12.75" customHeight="1">
      <c r="B12" s="387">
        <v>0.25800000000000001</v>
      </c>
      <c r="C12" s="295" t="s">
        <v>101</v>
      </c>
      <c r="D12" s="208">
        <f>(D5+D9+D10)*25.8%</f>
        <v>7783.6921968000006</v>
      </c>
      <c r="E12" s="208">
        <f>(E5+E9+E10)*27%</f>
        <v>9831.0466800000013</v>
      </c>
      <c r="F12" s="208">
        <f t="shared" ref="F12:O12" si="7">(F5+F9+F10)*27%</f>
        <v>11797.256015999999</v>
      </c>
      <c r="G12" s="208">
        <f t="shared" si="7"/>
        <v>12976.981617600002</v>
      </c>
      <c r="H12" s="208">
        <f t="shared" si="7"/>
        <v>14274.679779360002</v>
      </c>
      <c r="I12" s="208">
        <f t="shared" si="7"/>
        <v>14702.920172740802</v>
      </c>
      <c r="J12" s="208">
        <f t="shared" si="7"/>
        <v>13526.686558921539</v>
      </c>
      <c r="K12" s="208">
        <f t="shared" si="7"/>
        <v>14203.020886867615</v>
      </c>
      <c r="L12" s="208">
        <f t="shared" si="7"/>
        <v>14913.171931210996</v>
      </c>
      <c r="M12" s="208">
        <f t="shared" si="7"/>
        <v>15658.830527771544</v>
      </c>
      <c r="N12" s="208">
        <f t="shared" si="7"/>
        <v>15815.418833049258</v>
      </c>
      <c r="O12" s="208">
        <f t="shared" si="7"/>
        <v>15024.647891396799</v>
      </c>
      <c r="P12" s="209">
        <f t="shared" si="6"/>
        <v>160508.35309171857</v>
      </c>
    </row>
    <row r="13" spans="2:16" ht="4.5" customHeight="1">
      <c r="B13" s="207"/>
      <c r="C13" s="295"/>
      <c r="D13" s="208"/>
      <c r="E13" s="208"/>
      <c r="F13" s="208"/>
      <c r="G13" s="208"/>
      <c r="H13" s="208"/>
      <c r="I13" s="208"/>
      <c r="J13" s="208"/>
      <c r="K13" s="208"/>
      <c r="L13" s="208"/>
      <c r="M13" s="208"/>
      <c r="N13" s="208"/>
      <c r="O13" s="208"/>
      <c r="P13" s="209"/>
    </row>
    <row r="14" spans="2:16" ht="12.75" customHeight="1">
      <c r="B14" s="301" t="s">
        <v>390</v>
      </c>
      <c r="C14" s="297" t="s">
        <v>56</v>
      </c>
      <c r="D14" s="298">
        <f>SUM(D9:D12)</f>
        <v>15107.589764800001</v>
      </c>
      <c r="E14" s="298">
        <f>SUM(E9:E12)</f>
        <v>18670.233400000001</v>
      </c>
      <c r="F14" s="298">
        <f t="shared" ref="F14:O14" si="8">SUM(F9:F12)</f>
        <v>22404.28008</v>
      </c>
      <c r="G14" s="298">
        <f t="shared" si="8"/>
        <v>24644.708088000003</v>
      </c>
      <c r="H14" s="298">
        <f t="shared" si="8"/>
        <v>27109.178896800004</v>
      </c>
      <c r="I14" s="298">
        <f t="shared" si="8"/>
        <v>27922.454263703999</v>
      </c>
      <c r="J14" s="298">
        <f t="shared" si="8"/>
        <v>25688.657922607686</v>
      </c>
      <c r="K14" s="298">
        <f t="shared" si="8"/>
        <v>26973.090818738063</v>
      </c>
      <c r="L14" s="298">
        <f t="shared" si="8"/>
        <v>28321.745359674969</v>
      </c>
      <c r="M14" s="298">
        <f t="shared" si="8"/>
        <v>29737.832627658718</v>
      </c>
      <c r="N14" s="298">
        <f t="shared" si="8"/>
        <v>30035.2109539353</v>
      </c>
      <c r="O14" s="298">
        <f t="shared" si="8"/>
        <v>28533.450406238542</v>
      </c>
      <c r="P14" s="299">
        <f>SUM(D14:O14)</f>
        <v>305148.43258215726</v>
      </c>
    </row>
    <row r="15" spans="2:16" ht="12.75" customHeight="1">
      <c r="B15" s="212"/>
      <c r="C15" s="213"/>
      <c r="D15" s="302">
        <f t="shared" ref="D15:P15" si="9">D14/D4</f>
        <v>0.40073182400000001</v>
      </c>
      <c r="E15" s="302">
        <f t="shared" si="9"/>
        <v>0.4103348</v>
      </c>
      <c r="F15" s="302">
        <f t="shared" si="9"/>
        <v>0.4103348</v>
      </c>
      <c r="G15" s="302">
        <f t="shared" si="9"/>
        <v>0.41033480000000006</v>
      </c>
      <c r="H15" s="302">
        <f t="shared" si="9"/>
        <v>0.41033480000000006</v>
      </c>
      <c r="I15" s="302">
        <f t="shared" si="9"/>
        <v>0.4103348</v>
      </c>
      <c r="J15" s="302">
        <f t="shared" si="9"/>
        <v>0.41033480000000011</v>
      </c>
      <c r="K15" s="302">
        <f t="shared" si="9"/>
        <v>0.4103348</v>
      </c>
      <c r="L15" s="302">
        <f t="shared" si="9"/>
        <v>0.4103348</v>
      </c>
      <c r="M15" s="302">
        <f t="shared" si="9"/>
        <v>0.4103348</v>
      </c>
      <c r="N15" s="302">
        <f t="shared" si="9"/>
        <v>0.41033480000000006</v>
      </c>
      <c r="O15" s="302">
        <f t="shared" si="9"/>
        <v>0.41033480000000006</v>
      </c>
      <c r="P15" s="303">
        <f t="shared" si="9"/>
        <v>0.40984855018031152</v>
      </c>
    </row>
    <row r="18" spans="3:16" ht="12.75" customHeight="1">
      <c r="C18" s="304" t="s">
        <v>268</v>
      </c>
      <c r="D18" s="305">
        <f>-D9</f>
        <v>-2806.2748999999999</v>
      </c>
      <c r="E18" s="305">
        <f>-E9</f>
        <v>-3386.8834999999999</v>
      </c>
      <c r="F18" s="305">
        <f t="shared" ref="F18:O18" si="10">-F9</f>
        <v>-4064.2602000000002</v>
      </c>
      <c r="G18" s="305">
        <f t="shared" si="10"/>
        <v>-4470.6862200000005</v>
      </c>
      <c r="H18" s="305">
        <f t="shared" si="10"/>
        <v>-4917.7548420000003</v>
      </c>
      <c r="I18" s="305">
        <f t="shared" si="10"/>
        <v>-5065.2874872600005</v>
      </c>
      <c r="J18" s="305">
        <f t="shared" si="10"/>
        <v>-4660.0644882792003</v>
      </c>
      <c r="K18" s="305">
        <f t="shared" si="10"/>
        <v>-4893.0677126931605</v>
      </c>
      <c r="L18" s="305">
        <f t="shared" si="10"/>
        <v>-5137.7210983278183</v>
      </c>
      <c r="M18" s="305">
        <f t="shared" si="10"/>
        <v>-5394.6071532442093</v>
      </c>
      <c r="N18" s="305">
        <f t="shared" si="10"/>
        <v>-5448.5532247766505</v>
      </c>
      <c r="O18" s="305">
        <f t="shared" si="10"/>
        <v>-5176.1255635378193</v>
      </c>
      <c r="P18" s="306">
        <f t="shared" ref="P18:P21" si="11">SUM(D18:O18)</f>
        <v>-55421.286390118861</v>
      </c>
    </row>
    <row r="19" spans="3:16" ht="12.75" customHeight="1">
      <c r="C19" s="307" t="s">
        <v>269</v>
      </c>
      <c r="D19" s="308">
        <f>-D10</f>
        <v>-2104.0747000000001</v>
      </c>
      <c r="E19" s="308">
        <f t="shared" ref="E19:O19" si="12">-E10</f>
        <v>-2539.4005000000002</v>
      </c>
      <c r="F19" s="308">
        <f t="shared" si="12"/>
        <v>-3047.2806</v>
      </c>
      <c r="G19" s="308">
        <f t="shared" si="12"/>
        <v>-3352.0086600000004</v>
      </c>
      <c r="H19" s="308">
        <f t="shared" si="12"/>
        <v>-3687.2095260000001</v>
      </c>
      <c r="I19" s="308">
        <f t="shared" si="12"/>
        <v>-3797.8258117800001</v>
      </c>
      <c r="J19" s="308">
        <f t="shared" si="12"/>
        <v>-3493.9997468376</v>
      </c>
      <c r="K19" s="308">
        <f t="shared" si="12"/>
        <v>-3668.6997341794799</v>
      </c>
      <c r="L19" s="308">
        <f t="shared" si="12"/>
        <v>-3852.134720888454</v>
      </c>
      <c r="M19" s="308">
        <f t="shared" si="12"/>
        <v>-4044.7414569328766</v>
      </c>
      <c r="N19" s="308">
        <f t="shared" si="12"/>
        <v>-4085.1888715022046</v>
      </c>
      <c r="O19" s="308">
        <f t="shared" si="12"/>
        <v>-3880.9294279270953</v>
      </c>
      <c r="P19" s="309">
        <f t="shared" si="11"/>
        <v>-41553.493756047719</v>
      </c>
    </row>
    <row r="20" spans="3:16" ht="12.75" customHeight="1">
      <c r="C20" s="307" t="s">
        <v>103</v>
      </c>
      <c r="D20" s="308">
        <f t="shared" ref="D20:O20" si="13">-D11</f>
        <v>-2413.5479680000003</v>
      </c>
      <c r="E20" s="308">
        <f t="shared" si="13"/>
        <v>-2912.90272</v>
      </c>
      <c r="F20" s="308">
        <f t="shared" si="13"/>
        <v>-3495.4832639999995</v>
      </c>
      <c r="G20" s="308">
        <f t="shared" si="13"/>
        <v>-3845.0315904000008</v>
      </c>
      <c r="H20" s="308">
        <f t="shared" si="13"/>
        <v>-4229.5347494400003</v>
      </c>
      <c r="I20" s="308">
        <f t="shared" si="13"/>
        <v>-4356.4207919232003</v>
      </c>
      <c r="J20" s="308">
        <f t="shared" si="13"/>
        <v>-4007.9071285693449</v>
      </c>
      <c r="K20" s="308">
        <f t="shared" si="13"/>
        <v>-4208.302484997811</v>
      </c>
      <c r="L20" s="308">
        <f t="shared" si="13"/>
        <v>-4418.7176092477021</v>
      </c>
      <c r="M20" s="308">
        <f t="shared" si="13"/>
        <v>-4639.6534897100864</v>
      </c>
      <c r="N20" s="308">
        <f t="shared" si="13"/>
        <v>-4686.0500246071879</v>
      </c>
      <c r="O20" s="308">
        <f t="shared" si="13"/>
        <v>-4451.7475233768291</v>
      </c>
      <c r="P20" s="309">
        <f t="shared" si="11"/>
        <v>-47665.299344272164</v>
      </c>
    </row>
    <row r="21" spans="3:16" ht="12.75" customHeight="1">
      <c r="C21" s="310" t="s">
        <v>101</v>
      </c>
      <c r="D21" s="311">
        <f>-D12</f>
        <v>-7783.6921968000006</v>
      </c>
      <c r="E21" s="311">
        <f t="shared" ref="E21:O21" si="14">-E12</f>
        <v>-9831.0466800000013</v>
      </c>
      <c r="F21" s="311">
        <f t="shared" si="14"/>
        <v>-11797.256015999999</v>
      </c>
      <c r="G21" s="311">
        <f t="shared" si="14"/>
        <v>-12976.981617600002</v>
      </c>
      <c r="H21" s="311">
        <f t="shared" si="14"/>
        <v>-14274.679779360002</v>
      </c>
      <c r="I21" s="311">
        <f t="shared" si="14"/>
        <v>-14702.920172740802</v>
      </c>
      <c r="J21" s="311">
        <f t="shared" si="14"/>
        <v>-13526.686558921539</v>
      </c>
      <c r="K21" s="311">
        <f t="shared" si="14"/>
        <v>-14203.020886867615</v>
      </c>
      <c r="L21" s="311">
        <f t="shared" si="14"/>
        <v>-14913.171931210996</v>
      </c>
      <c r="M21" s="311">
        <f t="shared" si="14"/>
        <v>-15658.830527771544</v>
      </c>
      <c r="N21" s="311">
        <f t="shared" si="14"/>
        <v>-15815.418833049258</v>
      </c>
      <c r="O21" s="311">
        <f t="shared" si="14"/>
        <v>-15024.647891396799</v>
      </c>
      <c r="P21" s="312">
        <f t="shared" si="11"/>
        <v>-160508.35309171857</v>
      </c>
    </row>
    <row r="22" spans="3:16" ht="4.5" customHeight="1">
      <c r="C22" s="233"/>
      <c r="D22" s="313"/>
      <c r="E22" s="313"/>
      <c r="F22" s="313"/>
      <c r="G22" s="313"/>
      <c r="H22" s="313"/>
      <c r="I22" s="313"/>
      <c r="J22" s="313"/>
      <c r="K22" s="313"/>
      <c r="L22" s="313"/>
      <c r="M22" s="313"/>
      <c r="N22" s="313"/>
      <c r="O22" s="313"/>
      <c r="P22" s="313"/>
    </row>
    <row r="23" spans="3:16" ht="12.75" customHeight="1">
      <c r="C23" s="314" t="s">
        <v>56</v>
      </c>
      <c r="D23" s="315">
        <f t="shared" ref="D23:P23" si="15">SUM(D18:D21)</f>
        <v>-15107.589764800001</v>
      </c>
      <c r="E23" s="315">
        <f t="shared" si="15"/>
        <v>-18670.233400000001</v>
      </c>
      <c r="F23" s="315">
        <f t="shared" si="15"/>
        <v>-22404.28008</v>
      </c>
      <c r="G23" s="315">
        <f t="shared" si="15"/>
        <v>-24644.708088000003</v>
      </c>
      <c r="H23" s="315">
        <f t="shared" si="15"/>
        <v>-27109.178896800004</v>
      </c>
      <c r="I23" s="315">
        <f t="shared" si="15"/>
        <v>-27922.454263703999</v>
      </c>
      <c r="J23" s="315">
        <f t="shared" si="15"/>
        <v>-25688.657922607686</v>
      </c>
      <c r="K23" s="315">
        <f t="shared" si="15"/>
        <v>-26973.090818738063</v>
      </c>
      <c r="L23" s="315">
        <f t="shared" si="15"/>
        <v>-28321.745359674969</v>
      </c>
      <c r="M23" s="315">
        <f t="shared" si="15"/>
        <v>-29737.832627658718</v>
      </c>
      <c r="N23" s="315">
        <f t="shared" si="15"/>
        <v>-30035.2109539353</v>
      </c>
      <c r="O23" s="315">
        <f t="shared" si="15"/>
        <v>-28533.450406238542</v>
      </c>
      <c r="P23" s="316">
        <f t="shared" si="15"/>
        <v>-305148.43258215731</v>
      </c>
    </row>
    <row r="24" spans="3:16" ht="12.75" customHeight="1">
      <c r="C24" s="295"/>
      <c r="D24" s="87"/>
      <c r="E24" s="87"/>
      <c r="F24" s="87"/>
      <c r="G24" s="87"/>
      <c r="H24" s="87"/>
      <c r="I24" s="87"/>
      <c r="J24" s="87"/>
      <c r="K24" s="87"/>
      <c r="L24" s="87"/>
      <c r="M24" s="87"/>
      <c r="N24" s="87"/>
      <c r="O24" s="87"/>
      <c r="P24" s="76"/>
    </row>
    <row r="25" spans="3:16" ht="12.75" customHeight="1">
      <c r="C25" s="221" t="s">
        <v>47</v>
      </c>
      <c r="D25" s="222">
        <f t="shared" ref="D25:P25" si="16">D14+D23</f>
        <v>0</v>
      </c>
      <c r="E25" s="222">
        <f t="shared" si="16"/>
        <v>0</v>
      </c>
      <c r="F25" s="222">
        <f t="shared" si="16"/>
        <v>0</v>
      </c>
      <c r="G25" s="222">
        <f t="shared" si="16"/>
        <v>0</v>
      </c>
      <c r="H25" s="222">
        <f t="shared" si="16"/>
        <v>0</v>
      </c>
      <c r="I25" s="222">
        <f t="shared" si="16"/>
        <v>0</v>
      </c>
      <c r="J25" s="222">
        <f t="shared" si="16"/>
        <v>0</v>
      </c>
      <c r="K25" s="222">
        <f t="shared" si="16"/>
        <v>0</v>
      </c>
      <c r="L25" s="222">
        <f t="shared" si="16"/>
        <v>0</v>
      </c>
      <c r="M25" s="222">
        <f t="shared" si="16"/>
        <v>0</v>
      </c>
      <c r="N25" s="222">
        <f t="shared" si="16"/>
        <v>0</v>
      </c>
      <c r="O25" s="222">
        <f t="shared" si="16"/>
        <v>0</v>
      </c>
      <c r="P25" s="222">
        <f t="shared" si="16"/>
        <v>0</v>
      </c>
    </row>
    <row r="31" spans="3:16" ht="15" customHeight="1">
      <c r="D31" s="337"/>
    </row>
    <row r="32" spans="3:16" ht="15" customHeight="1">
      <c r="D32" s="336"/>
    </row>
    <row r="33" spans="4:4" ht="15" customHeight="1">
      <c r="D33" s="337"/>
    </row>
    <row r="34" spans="4:4" ht="15" customHeight="1">
      <c r="D34" s="336"/>
    </row>
  </sheetData>
  <pageMargins left="0.511811024" right="0.511811024" top="0.78740157499999996" bottom="0.78740157499999996"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B1:E85"/>
  <sheetViews>
    <sheetView showGridLines="0" zoomScale="112" zoomScaleNormal="112" workbookViewId="0">
      <pane xSplit="3" ySplit="1" topLeftCell="D29" activePane="bottomRight" state="frozen"/>
      <selection pane="topRight" activeCell="D1" sqref="D1"/>
      <selection pane="bottomLeft" activeCell="A2" sqref="A2"/>
      <selection pane="bottomRight" activeCell="C60" sqref="C60"/>
    </sheetView>
  </sheetViews>
  <sheetFormatPr defaultColWidth="12.5546875" defaultRowHeight="15" customHeight="1"/>
  <cols>
    <col min="1" max="1" width="2" customWidth="1"/>
    <col min="2" max="2" width="13.44140625" hidden="1" customWidth="1"/>
    <col min="3" max="3" width="57.5546875" bestFit="1" customWidth="1"/>
    <col min="4" max="4" width="36.5546875" customWidth="1"/>
    <col min="5" max="5" width="34.6640625" customWidth="1"/>
    <col min="6" max="6" width="10.109375" customWidth="1"/>
    <col min="7" max="15" width="8.5546875" customWidth="1"/>
  </cols>
  <sheetData>
    <row r="1" spans="2:5" ht="12.75" customHeight="1">
      <c r="B1" s="317" t="s">
        <v>54</v>
      </c>
      <c r="C1" s="317" t="s">
        <v>53</v>
      </c>
      <c r="D1" s="317"/>
      <c r="E1" s="317" t="s">
        <v>391</v>
      </c>
    </row>
    <row r="2" spans="2:5" ht="12.75" customHeight="1">
      <c r="B2" s="1"/>
      <c r="C2" s="478" t="s">
        <v>626</v>
      </c>
      <c r="D2" s="478" t="s">
        <v>67</v>
      </c>
      <c r="E2" s="478" t="s">
        <v>62</v>
      </c>
    </row>
    <row r="3" spans="2:5" ht="12.75" customHeight="1">
      <c r="B3" s="1"/>
      <c r="C3" s="478" t="s">
        <v>614</v>
      </c>
      <c r="D3" s="478" t="s">
        <v>674</v>
      </c>
      <c r="E3" s="478" t="s">
        <v>62</v>
      </c>
    </row>
    <row r="4" spans="2:5" ht="12.75" customHeight="1">
      <c r="B4" s="1"/>
      <c r="C4" s="478" t="s">
        <v>655</v>
      </c>
      <c r="D4" s="478" t="s">
        <v>146</v>
      </c>
      <c r="E4" s="478" t="s">
        <v>145</v>
      </c>
    </row>
    <row r="5" spans="2:5" ht="12.75" customHeight="1">
      <c r="B5" s="1"/>
      <c r="C5" s="478" t="s">
        <v>149</v>
      </c>
      <c r="D5" s="479" t="s">
        <v>149</v>
      </c>
      <c r="E5" s="478" t="s">
        <v>145</v>
      </c>
    </row>
    <row r="6" spans="2:5" ht="12.75" customHeight="1">
      <c r="B6" s="1"/>
      <c r="C6" s="478" t="s">
        <v>772</v>
      </c>
      <c r="D6" s="479" t="s">
        <v>132</v>
      </c>
      <c r="E6" s="478" t="s">
        <v>94</v>
      </c>
    </row>
    <row r="7" spans="2:5" ht="12.75" customHeight="1">
      <c r="B7" s="1"/>
      <c r="C7" s="480" t="s">
        <v>771</v>
      </c>
      <c r="D7" s="479" t="s">
        <v>132</v>
      </c>
      <c r="E7" s="478" t="s">
        <v>94</v>
      </c>
    </row>
    <row r="8" spans="2:5" ht="12.75" customHeight="1">
      <c r="B8" s="1" t="s">
        <v>84</v>
      </c>
      <c r="C8" s="480" t="s">
        <v>597</v>
      </c>
      <c r="D8" s="478" t="s">
        <v>648</v>
      </c>
      <c r="E8" s="477" t="s">
        <v>94</v>
      </c>
    </row>
    <row r="9" spans="2:5" ht="12.6" customHeight="1">
      <c r="B9" s="1" t="s">
        <v>85</v>
      </c>
      <c r="C9" s="476" t="s">
        <v>636</v>
      </c>
      <c r="D9" s="478" t="s">
        <v>647</v>
      </c>
      <c r="E9" s="477" t="s">
        <v>94</v>
      </c>
    </row>
    <row r="10" spans="2:5" ht="12.6" customHeight="1">
      <c r="B10" s="1" t="s">
        <v>85</v>
      </c>
      <c r="C10" s="476" t="s">
        <v>101</v>
      </c>
      <c r="D10" s="478" t="s">
        <v>647</v>
      </c>
      <c r="E10" s="477" t="s">
        <v>94</v>
      </c>
    </row>
    <row r="11" spans="2:5" ht="12.6" customHeight="1">
      <c r="B11" s="1"/>
      <c r="C11" s="476" t="s">
        <v>752</v>
      </c>
      <c r="D11" s="478" t="s">
        <v>647</v>
      </c>
      <c r="E11" s="477" t="s">
        <v>94</v>
      </c>
    </row>
    <row r="12" spans="2:5" ht="12.75" customHeight="1">
      <c r="B12" s="1" t="s">
        <v>86</v>
      </c>
      <c r="C12" s="476" t="s">
        <v>635</v>
      </c>
      <c r="D12" s="478" t="s">
        <v>646</v>
      </c>
      <c r="E12" s="477" t="s">
        <v>94</v>
      </c>
    </row>
    <row r="13" spans="2:5" ht="12.75" customHeight="1">
      <c r="B13" s="1" t="s">
        <v>87</v>
      </c>
      <c r="C13" s="476" t="s">
        <v>639</v>
      </c>
      <c r="D13" s="478" t="s">
        <v>103</v>
      </c>
      <c r="E13" s="477" t="s">
        <v>94</v>
      </c>
    </row>
    <row r="14" spans="2:5" ht="12.75" customHeight="1">
      <c r="B14" s="1" t="s">
        <v>88</v>
      </c>
      <c r="C14" s="476" t="s">
        <v>640</v>
      </c>
      <c r="D14" s="478" t="s">
        <v>95</v>
      </c>
      <c r="E14" s="477" t="s">
        <v>94</v>
      </c>
    </row>
    <row r="15" spans="2:5" ht="12.75" customHeight="1">
      <c r="B15" s="1" t="s">
        <v>89</v>
      </c>
      <c r="C15" s="476" t="s">
        <v>641</v>
      </c>
      <c r="D15" s="478" t="s">
        <v>645</v>
      </c>
      <c r="E15" s="477" t="s">
        <v>94</v>
      </c>
    </row>
    <row r="16" spans="2:5" ht="12.75" customHeight="1">
      <c r="B16" s="1"/>
      <c r="C16" s="476" t="s">
        <v>117</v>
      </c>
      <c r="D16" s="478" t="s">
        <v>117</v>
      </c>
      <c r="E16" s="477" t="s">
        <v>94</v>
      </c>
    </row>
    <row r="17" spans="2:5" ht="12.75" customHeight="1">
      <c r="B17" s="1" t="s">
        <v>90</v>
      </c>
      <c r="C17" s="476" t="s">
        <v>642</v>
      </c>
      <c r="D17" s="478" t="s">
        <v>95</v>
      </c>
      <c r="E17" s="477" t="s">
        <v>94</v>
      </c>
    </row>
    <row r="18" spans="2:5" ht="12.75" customHeight="1">
      <c r="B18" s="1"/>
      <c r="C18" s="476" t="s">
        <v>656</v>
      </c>
      <c r="D18" s="478" t="s">
        <v>536</v>
      </c>
      <c r="E18" s="477" t="s">
        <v>94</v>
      </c>
    </row>
    <row r="19" spans="2:5" ht="12.75" customHeight="1">
      <c r="B19" s="1"/>
      <c r="C19" s="476" t="s">
        <v>275</v>
      </c>
      <c r="D19" s="478" t="s">
        <v>536</v>
      </c>
      <c r="E19" s="477" t="s">
        <v>94</v>
      </c>
    </row>
    <row r="20" spans="2:5" ht="12.75" customHeight="1">
      <c r="B20" s="1"/>
      <c r="C20" s="476" t="s">
        <v>534</v>
      </c>
      <c r="D20" s="478" t="s">
        <v>113</v>
      </c>
      <c r="E20" s="477" t="s">
        <v>94</v>
      </c>
    </row>
    <row r="21" spans="2:5" ht="12.75" customHeight="1">
      <c r="B21" s="1"/>
      <c r="C21" s="476" t="s">
        <v>672</v>
      </c>
      <c r="D21" s="478" t="s">
        <v>134</v>
      </c>
      <c r="E21" s="477" t="s">
        <v>94</v>
      </c>
    </row>
    <row r="22" spans="2:5" ht="12.75" customHeight="1">
      <c r="B22" s="1" t="s">
        <v>104</v>
      </c>
      <c r="C22" s="476" t="s">
        <v>643</v>
      </c>
      <c r="D22" s="478" t="s">
        <v>107</v>
      </c>
      <c r="E22" s="477" t="s">
        <v>94</v>
      </c>
    </row>
    <row r="23" spans="2:5" ht="12.75" customHeight="1">
      <c r="B23" s="1" t="s">
        <v>106</v>
      </c>
      <c r="C23" s="476" t="s">
        <v>634</v>
      </c>
      <c r="D23" s="478" t="s">
        <v>99</v>
      </c>
      <c r="E23" s="477" t="s">
        <v>94</v>
      </c>
    </row>
    <row r="24" spans="2:5" ht="12.75" customHeight="1">
      <c r="B24" s="1" t="s">
        <v>108</v>
      </c>
      <c r="C24" s="476" t="s">
        <v>643</v>
      </c>
      <c r="D24" s="478" t="s">
        <v>107</v>
      </c>
      <c r="E24" s="477" t="s">
        <v>94</v>
      </c>
    </row>
    <row r="25" spans="2:5" ht="12.75" customHeight="1">
      <c r="B25" s="1" t="s">
        <v>112</v>
      </c>
      <c r="C25" s="476" t="s">
        <v>637</v>
      </c>
      <c r="D25" s="478" t="s">
        <v>113</v>
      </c>
      <c r="E25" s="477" t="s">
        <v>94</v>
      </c>
    </row>
    <row r="26" spans="2:5" ht="12.75" customHeight="1">
      <c r="B26" s="1" t="s">
        <v>114</v>
      </c>
      <c r="C26" s="476" t="s">
        <v>644</v>
      </c>
      <c r="D26" s="478" t="s">
        <v>107</v>
      </c>
      <c r="E26" s="477" t="s">
        <v>94</v>
      </c>
    </row>
    <row r="27" spans="2:5" ht="12.75" customHeight="1">
      <c r="B27" s="1" t="s">
        <v>115</v>
      </c>
      <c r="C27" s="476" t="s">
        <v>634</v>
      </c>
      <c r="D27" s="478" t="s">
        <v>99</v>
      </c>
      <c r="E27" s="477" t="s">
        <v>94</v>
      </c>
    </row>
    <row r="28" spans="2:5" ht="12.75" customHeight="1">
      <c r="B28" s="1" t="s">
        <v>116</v>
      </c>
      <c r="C28" s="476" t="s">
        <v>103</v>
      </c>
      <c r="D28" s="478" t="s">
        <v>103</v>
      </c>
      <c r="E28" s="477" t="s">
        <v>94</v>
      </c>
    </row>
    <row r="29" spans="2:5" ht="12.75" customHeight="1">
      <c r="B29" s="1"/>
      <c r="C29" s="476" t="s">
        <v>755</v>
      </c>
      <c r="D29" s="478" t="s">
        <v>754</v>
      </c>
      <c r="E29" s="477" t="s">
        <v>94</v>
      </c>
    </row>
    <row r="30" spans="2:5" ht="12.75" customHeight="1">
      <c r="B30" s="1" t="s">
        <v>118</v>
      </c>
      <c r="C30" s="478" t="s">
        <v>649</v>
      </c>
      <c r="D30" s="478" t="s">
        <v>156</v>
      </c>
      <c r="E30" s="478" t="s">
        <v>153</v>
      </c>
    </row>
    <row r="31" spans="2:5" ht="12.75" customHeight="1">
      <c r="B31" s="1" t="s">
        <v>119</v>
      </c>
      <c r="C31" s="478" t="s">
        <v>653</v>
      </c>
      <c r="D31" s="478" t="s">
        <v>767</v>
      </c>
      <c r="E31" s="478" t="s">
        <v>153</v>
      </c>
    </row>
    <row r="32" spans="2:5" ht="12.75" customHeight="1">
      <c r="B32" s="1" t="s">
        <v>121</v>
      </c>
      <c r="C32" s="478" t="s">
        <v>654</v>
      </c>
      <c r="D32" s="478" t="s">
        <v>185</v>
      </c>
      <c r="E32" s="477" t="s">
        <v>153</v>
      </c>
    </row>
    <row r="33" spans="2:5" ht="12.75" customHeight="1">
      <c r="B33" s="1" t="s">
        <v>123</v>
      </c>
      <c r="C33" s="478" t="s">
        <v>624</v>
      </c>
      <c r="D33" s="478" t="s">
        <v>158</v>
      </c>
      <c r="E33" s="477" t="s">
        <v>153</v>
      </c>
    </row>
    <row r="34" spans="2:5" ht="12.75" customHeight="1">
      <c r="B34" s="1" t="s">
        <v>124</v>
      </c>
      <c r="C34" s="476" t="s">
        <v>638</v>
      </c>
      <c r="D34" s="478" t="s">
        <v>436</v>
      </c>
      <c r="E34" s="477" t="s">
        <v>153</v>
      </c>
    </row>
    <row r="35" spans="2:5" ht="12.75" customHeight="1">
      <c r="B35" s="1" t="s">
        <v>126</v>
      </c>
      <c r="C35" s="476" t="s">
        <v>660</v>
      </c>
      <c r="D35" s="478" t="s">
        <v>538</v>
      </c>
      <c r="E35" s="478" t="s">
        <v>153</v>
      </c>
    </row>
    <row r="36" spans="2:5" ht="12.75" customHeight="1">
      <c r="B36" s="1"/>
      <c r="C36" s="476" t="s">
        <v>764</v>
      </c>
      <c r="D36" s="478" t="s">
        <v>165</v>
      </c>
      <c r="E36" s="478" t="s">
        <v>153</v>
      </c>
    </row>
    <row r="37" spans="2:5" ht="12.75" customHeight="1">
      <c r="B37" s="1" t="s">
        <v>130</v>
      </c>
      <c r="C37" s="476" t="s">
        <v>607</v>
      </c>
      <c r="D37" s="478" t="s">
        <v>173</v>
      </c>
      <c r="E37" s="478" t="s">
        <v>153</v>
      </c>
    </row>
    <row r="38" spans="2:5" ht="12.75" customHeight="1">
      <c r="B38" s="1" t="s">
        <v>131</v>
      </c>
      <c r="C38" s="476" t="s">
        <v>621</v>
      </c>
      <c r="D38" s="478" t="s">
        <v>189</v>
      </c>
      <c r="E38" s="478" t="s">
        <v>153</v>
      </c>
    </row>
    <row r="39" spans="2:5" ht="12.75" customHeight="1">
      <c r="B39" s="1" t="s">
        <v>133</v>
      </c>
      <c r="C39" s="476" t="s">
        <v>632</v>
      </c>
      <c r="D39" s="478" t="s">
        <v>122</v>
      </c>
      <c r="E39" s="478" t="s">
        <v>153</v>
      </c>
    </row>
    <row r="40" spans="2:5" ht="12.75" customHeight="1">
      <c r="B40" s="1" t="s">
        <v>135</v>
      </c>
      <c r="C40" s="476" t="s">
        <v>616</v>
      </c>
      <c r="D40" s="607" t="s">
        <v>782</v>
      </c>
      <c r="E40" s="478" t="s">
        <v>153</v>
      </c>
    </row>
    <row r="41" spans="2:5" ht="12.75" customHeight="1">
      <c r="B41" s="1" t="s">
        <v>137</v>
      </c>
      <c r="C41" s="476" t="s">
        <v>617</v>
      </c>
      <c r="D41" s="478" t="s">
        <v>187</v>
      </c>
      <c r="E41" s="478" t="s">
        <v>153</v>
      </c>
    </row>
    <row r="42" spans="2:5" ht="12.75" customHeight="1">
      <c r="B42" s="1" t="s">
        <v>139</v>
      </c>
      <c r="C42" s="476" t="s">
        <v>619</v>
      </c>
      <c r="D42" s="478" t="s">
        <v>187</v>
      </c>
      <c r="E42" s="478" t="s">
        <v>153</v>
      </c>
    </row>
    <row r="43" spans="2:5" ht="12.75" customHeight="1">
      <c r="B43" s="1" t="s">
        <v>147</v>
      </c>
      <c r="C43" s="476" t="s">
        <v>627</v>
      </c>
      <c r="D43" s="478" t="s">
        <v>187</v>
      </c>
      <c r="E43" s="477" t="s">
        <v>153</v>
      </c>
    </row>
    <row r="44" spans="2:5" ht="12.75" customHeight="1">
      <c r="B44" s="1" t="s">
        <v>148</v>
      </c>
      <c r="C44" s="476" t="s">
        <v>663</v>
      </c>
      <c r="D44" s="478" t="s">
        <v>193</v>
      </c>
      <c r="E44" s="477" t="s">
        <v>153</v>
      </c>
    </row>
    <row r="45" spans="2:5" ht="12.75" customHeight="1">
      <c r="B45" s="1" t="s">
        <v>150</v>
      </c>
      <c r="C45" s="476" t="s">
        <v>618</v>
      </c>
      <c r="D45" s="478" t="s">
        <v>187</v>
      </c>
      <c r="E45" s="477" t="s">
        <v>153</v>
      </c>
    </row>
    <row r="46" spans="2:5" ht="13.5" customHeight="1">
      <c r="B46" s="1" t="s">
        <v>151</v>
      </c>
      <c r="C46" s="476" t="s">
        <v>665</v>
      </c>
      <c r="D46" s="478" t="s">
        <v>546</v>
      </c>
      <c r="E46" s="477" t="s">
        <v>153</v>
      </c>
    </row>
    <row r="47" spans="2:5" ht="12.75" customHeight="1">
      <c r="B47" s="1" t="s">
        <v>152</v>
      </c>
      <c r="C47" s="476" t="s">
        <v>610</v>
      </c>
      <c r="D47" s="478" t="s">
        <v>181</v>
      </c>
      <c r="E47" s="477" t="s">
        <v>153</v>
      </c>
    </row>
    <row r="48" spans="2:5" ht="12.75" customHeight="1">
      <c r="B48" s="1" t="s">
        <v>155</v>
      </c>
      <c r="C48" s="476" t="s">
        <v>666</v>
      </c>
      <c r="D48" s="478" t="s">
        <v>175</v>
      </c>
      <c r="E48" s="477" t="s">
        <v>153</v>
      </c>
    </row>
    <row r="49" spans="2:5" ht="12.75" customHeight="1">
      <c r="B49" s="1" t="s">
        <v>157</v>
      </c>
      <c r="C49" s="476" t="s">
        <v>669</v>
      </c>
      <c r="D49" s="478" t="s">
        <v>193</v>
      </c>
      <c r="E49" s="477" t="s">
        <v>153</v>
      </c>
    </row>
    <row r="50" spans="2:5" ht="12.75" customHeight="1">
      <c r="B50" s="1"/>
      <c r="C50" s="476" t="s">
        <v>749</v>
      </c>
      <c r="D50" s="478" t="s">
        <v>169</v>
      </c>
      <c r="E50" s="477" t="s">
        <v>153</v>
      </c>
    </row>
    <row r="51" spans="2:5" ht="12.75" customHeight="1">
      <c r="B51" s="1"/>
      <c r="C51" s="476" t="s">
        <v>760</v>
      </c>
      <c r="D51" s="478" t="s">
        <v>543</v>
      </c>
      <c r="E51" s="477" t="s">
        <v>153</v>
      </c>
    </row>
    <row r="52" spans="2:5" ht="12.75" customHeight="1">
      <c r="B52" s="1"/>
      <c r="C52" s="476" t="s">
        <v>763</v>
      </c>
      <c r="D52" s="478" t="s">
        <v>187</v>
      </c>
      <c r="E52" s="477" t="s">
        <v>153</v>
      </c>
    </row>
    <row r="53" spans="2:5" ht="12.75" customHeight="1">
      <c r="B53" s="1"/>
      <c r="C53" s="476" t="s">
        <v>776</v>
      </c>
      <c r="D53" s="478" t="s">
        <v>778</v>
      </c>
      <c r="E53" s="477" t="s">
        <v>153</v>
      </c>
    </row>
    <row r="54" spans="2:5" ht="12.6" customHeight="1">
      <c r="B54" s="1"/>
      <c r="C54" s="476" t="s">
        <v>341</v>
      </c>
      <c r="D54" s="478" t="s">
        <v>213</v>
      </c>
      <c r="E54" s="477" t="s">
        <v>201</v>
      </c>
    </row>
    <row r="55" spans="2:5" ht="12.75" customHeight="1">
      <c r="B55" s="1" t="s">
        <v>160</v>
      </c>
      <c r="C55" s="476" t="s">
        <v>652</v>
      </c>
      <c r="D55" s="478" t="s">
        <v>204</v>
      </c>
      <c r="E55" s="477" t="s">
        <v>201</v>
      </c>
    </row>
    <row r="56" spans="2:5" ht="12.75" customHeight="1">
      <c r="B56" s="1" t="s">
        <v>162</v>
      </c>
      <c r="C56" s="476" t="s">
        <v>605</v>
      </c>
      <c r="D56" s="478" t="s">
        <v>167</v>
      </c>
      <c r="E56" s="477" t="s">
        <v>201</v>
      </c>
    </row>
    <row r="57" spans="2:5" ht="12.75" customHeight="1">
      <c r="B57" s="1" t="s">
        <v>164</v>
      </c>
      <c r="C57" s="476" t="s">
        <v>777</v>
      </c>
      <c r="D57" s="607" t="s">
        <v>779</v>
      </c>
      <c r="E57" s="477" t="s">
        <v>201</v>
      </c>
    </row>
    <row r="58" spans="2:5" ht="12.75" customHeight="1">
      <c r="B58" s="1" t="s">
        <v>166</v>
      </c>
      <c r="C58" s="476" t="s">
        <v>629</v>
      </c>
      <c r="D58" s="607" t="s">
        <v>775</v>
      </c>
      <c r="E58" s="477" t="s">
        <v>201</v>
      </c>
    </row>
    <row r="59" spans="2:5" ht="12.75" customHeight="1">
      <c r="B59" s="1" t="s">
        <v>168</v>
      </c>
      <c r="C59" s="476" t="s">
        <v>659</v>
      </c>
      <c r="D59" s="478" t="s">
        <v>768</v>
      </c>
      <c r="E59" s="477" t="s">
        <v>201</v>
      </c>
    </row>
    <row r="60" spans="2:5" ht="12.75" customHeight="1">
      <c r="B60" s="1" t="s">
        <v>170</v>
      </c>
      <c r="C60" s="476" t="s">
        <v>622</v>
      </c>
      <c r="D60" s="478" t="s">
        <v>208</v>
      </c>
      <c r="E60" s="477" t="s">
        <v>201</v>
      </c>
    </row>
    <row r="61" spans="2:5" ht="12.75" customHeight="1">
      <c r="B61" s="1" t="s">
        <v>172</v>
      </c>
      <c r="C61" s="476" t="s">
        <v>606</v>
      </c>
      <c r="D61" s="478" t="s">
        <v>217</v>
      </c>
      <c r="E61" s="477" t="s">
        <v>201</v>
      </c>
    </row>
    <row r="62" spans="2:5" ht="12.75" customHeight="1">
      <c r="B62" s="1" t="s">
        <v>174</v>
      </c>
      <c r="C62" s="476" t="s">
        <v>620</v>
      </c>
      <c r="D62" s="478" t="s">
        <v>206</v>
      </c>
      <c r="E62" s="477" t="s">
        <v>201</v>
      </c>
    </row>
    <row r="63" spans="2:5" ht="12.75" customHeight="1">
      <c r="B63" s="1" t="s">
        <v>176</v>
      </c>
      <c r="C63" s="476" t="s">
        <v>667</v>
      </c>
      <c r="D63" s="478" t="s">
        <v>215</v>
      </c>
      <c r="E63" s="477" t="s">
        <v>201</v>
      </c>
    </row>
    <row r="64" spans="2:5" ht="12.75" customHeight="1">
      <c r="B64" s="1" t="s">
        <v>178</v>
      </c>
      <c r="C64" s="476" t="s">
        <v>670</v>
      </c>
      <c r="D64" s="478" t="s">
        <v>544</v>
      </c>
      <c r="E64" s="477" t="s">
        <v>201</v>
      </c>
    </row>
    <row r="65" spans="2:5" ht="12.75" customHeight="1">
      <c r="B65" s="1"/>
      <c r="C65" s="476" t="s">
        <v>711</v>
      </c>
      <c r="D65" s="478" t="s">
        <v>712</v>
      </c>
      <c r="E65" s="477" t="s">
        <v>201</v>
      </c>
    </row>
    <row r="66" spans="2:5" ht="12.75" customHeight="1">
      <c r="B66" s="1"/>
      <c r="C66" s="476" t="s">
        <v>753</v>
      </c>
      <c r="D66" s="478" t="s">
        <v>539</v>
      </c>
      <c r="E66" s="477" t="s">
        <v>201</v>
      </c>
    </row>
    <row r="67" spans="2:5" ht="12.75" customHeight="1">
      <c r="B67" s="1"/>
      <c r="C67" s="476" t="s">
        <v>761</v>
      </c>
      <c r="D67" s="478" t="s">
        <v>223</v>
      </c>
      <c r="E67" s="477" t="s">
        <v>222</v>
      </c>
    </row>
    <row r="68" spans="2:5" ht="12.75" customHeight="1">
      <c r="B68" s="1" t="s">
        <v>180</v>
      </c>
      <c r="C68" s="476" t="s">
        <v>596</v>
      </c>
      <c r="D68" s="478" t="s">
        <v>223</v>
      </c>
      <c r="E68" s="477" t="s">
        <v>222</v>
      </c>
    </row>
    <row r="69" spans="2:5" ht="12.75" customHeight="1">
      <c r="B69" s="1" t="s">
        <v>182</v>
      </c>
      <c r="C69" s="476" t="s">
        <v>623</v>
      </c>
      <c r="D69" s="478" t="s">
        <v>223</v>
      </c>
      <c r="E69" s="477" t="s">
        <v>222</v>
      </c>
    </row>
    <row r="70" spans="2:5" ht="12.75" customHeight="1">
      <c r="B70" s="1" t="s">
        <v>184</v>
      </c>
      <c r="C70" s="476" t="s">
        <v>613</v>
      </c>
      <c r="D70" s="478" t="s">
        <v>223</v>
      </c>
      <c r="E70" s="477" t="s">
        <v>222</v>
      </c>
    </row>
    <row r="71" spans="2:5" ht="12.75" customHeight="1">
      <c r="B71" s="1" t="s">
        <v>186</v>
      </c>
      <c r="C71" s="476" t="s">
        <v>598</v>
      </c>
      <c r="D71" s="478" t="s">
        <v>223</v>
      </c>
      <c r="E71" s="477" t="s">
        <v>222</v>
      </c>
    </row>
    <row r="72" spans="2:5" ht="12.75" customHeight="1">
      <c r="B72" s="1" t="s">
        <v>188</v>
      </c>
      <c r="C72" s="476" t="s">
        <v>668</v>
      </c>
      <c r="D72" s="478" t="s">
        <v>223</v>
      </c>
      <c r="E72" s="477" t="s">
        <v>222</v>
      </c>
    </row>
    <row r="73" spans="2:5" ht="12.75" customHeight="1">
      <c r="B73" s="1" t="s">
        <v>159</v>
      </c>
      <c r="C73" s="476" t="s">
        <v>651</v>
      </c>
      <c r="D73" s="478" t="s">
        <v>223</v>
      </c>
      <c r="E73" s="477" t="s">
        <v>222</v>
      </c>
    </row>
    <row r="74" spans="2:5" ht="12.75" customHeight="1">
      <c r="B74" s="1" t="s">
        <v>128</v>
      </c>
      <c r="C74" s="476" t="s">
        <v>631</v>
      </c>
      <c r="D74" s="478" t="s">
        <v>223</v>
      </c>
      <c r="E74" s="477" t="s">
        <v>222</v>
      </c>
    </row>
    <row r="75" spans="2:5" ht="12.75" customHeight="1">
      <c r="B75" s="1" t="s">
        <v>190</v>
      </c>
      <c r="C75" s="476" t="s">
        <v>657</v>
      </c>
      <c r="D75" s="478" t="s">
        <v>226</v>
      </c>
      <c r="E75" s="477" t="s">
        <v>225</v>
      </c>
    </row>
    <row r="76" spans="2:5" ht="12.75" customHeight="1">
      <c r="B76" s="1" t="s">
        <v>192</v>
      </c>
      <c r="C76" s="476" t="s">
        <v>664</v>
      </c>
      <c r="D76" s="478" t="s">
        <v>230</v>
      </c>
      <c r="E76" s="477" t="s">
        <v>225</v>
      </c>
    </row>
    <row r="77" spans="2:5" ht="12.75" customHeight="1">
      <c r="B77" s="1" t="s">
        <v>194</v>
      </c>
      <c r="C77" s="476" t="s">
        <v>650</v>
      </c>
      <c r="D77" s="478" t="s">
        <v>237</v>
      </c>
      <c r="E77" s="477" t="s">
        <v>234</v>
      </c>
    </row>
    <row r="78" spans="2:5" ht="12.75" customHeight="1">
      <c r="B78" s="1" t="s">
        <v>195</v>
      </c>
      <c r="C78" s="476" t="s">
        <v>658</v>
      </c>
      <c r="D78" s="478" t="s">
        <v>235</v>
      </c>
      <c r="E78" s="477" t="s">
        <v>234</v>
      </c>
    </row>
    <row r="79" spans="2:5" ht="12.75" customHeight="1">
      <c r="B79" s="1" t="s">
        <v>196</v>
      </c>
      <c r="C79" s="476" t="s">
        <v>661</v>
      </c>
      <c r="D79" s="478" t="s">
        <v>226</v>
      </c>
      <c r="E79" s="477" t="s">
        <v>234</v>
      </c>
    </row>
    <row r="80" spans="2:5" ht="12.75" customHeight="1">
      <c r="B80" s="1"/>
      <c r="C80" s="476" t="s">
        <v>759</v>
      </c>
      <c r="D80" s="478" t="s">
        <v>235</v>
      </c>
      <c r="E80" s="477" t="s">
        <v>234</v>
      </c>
    </row>
    <row r="81" spans="2:5" ht="12.75" customHeight="1">
      <c r="B81" s="1"/>
      <c r="C81" s="476" t="s">
        <v>748</v>
      </c>
      <c r="D81" s="478" t="s">
        <v>154</v>
      </c>
      <c r="E81" s="477" t="s">
        <v>153</v>
      </c>
    </row>
    <row r="82" spans="2:5" ht="12.75" customHeight="1">
      <c r="B82" s="1"/>
      <c r="C82" s="476" t="s">
        <v>711</v>
      </c>
      <c r="D82" s="478" t="s">
        <v>712</v>
      </c>
      <c r="E82" s="477" t="s">
        <v>201</v>
      </c>
    </row>
    <row r="83" spans="2:5" ht="15" customHeight="1">
      <c r="C83" s="476" t="s">
        <v>662</v>
      </c>
      <c r="D83" s="478" t="s">
        <v>710</v>
      </c>
      <c r="E83" s="477" t="s">
        <v>276</v>
      </c>
    </row>
    <row r="84" spans="2:5" ht="15" customHeight="1">
      <c r="C84" s="478" t="s">
        <v>762</v>
      </c>
      <c r="D84" s="478" t="s">
        <v>765</v>
      </c>
      <c r="E84" s="477" t="s">
        <v>765</v>
      </c>
    </row>
    <row r="85" spans="2:5" ht="15" customHeight="1">
      <c r="D85" s="145"/>
    </row>
  </sheetData>
  <autoFilter ref="C1:E84" xr:uid="{00000000-0001-0000-0600-000000000000}"/>
  <pageMargins left="0.511811024" right="0.511811024" top="0.78740157499999996" bottom="0.78740157499999996"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93F2B-CA1E-46BD-83A0-594E89685478}">
  <dimension ref="A3:F481"/>
  <sheetViews>
    <sheetView workbookViewId="0">
      <selection activeCell="G18" sqref="G18"/>
    </sheetView>
  </sheetViews>
  <sheetFormatPr defaultRowHeight="13.2"/>
  <cols>
    <col min="1" max="1" width="35.5546875" bestFit="1" customWidth="1"/>
    <col min="2" max="2" width="21.33203125" style="901" bestFit="1" customWidth="1"/>
    <col min="3" max="3" width="15" style="901" bestFit="1" customWidth="1"/>
    <col min="4" max="4" width="12.44140625" style="901" bestFit="1" customWidth="1"/>
    <col min="5" max="5" width="8.109375" style="901" bestFit="1" customWidth="1"/>
    <col min="6" max="6" width="12.33203125" style="901" bestFit="1" customWidth="1"/>
    <col min="7" max="8" width="29.88671875" bestFit="1" customWidth="1"/>
    <col min="9" max="9" width="24.33203125" bestFit="1" customWidth="1"/>
    <col min="10" max="11" width="36.33203125" bestFit="1" customWidth="1"/>
  </cols>
  <sheetData>
    <row r="3" spans="1:6">
      <c r="A3" s="898" t="s">
        <v>2344</v>
      </c>
      <c r="B3" s="900" t="s">
        <v>2346</v>
      </c>
    </row>
    <row r="4" spans="1:6">
      <c r="A4" s="898" t="s">
        <v>2341</v>
      </c>
      <c r="B4" s="901" t="s">
        <v>2348</v>
      </c>
      <c r="C4" s="901" t="s">
        <v>2347</v>
      </c>
      <c r="D4" s="901" t="s">
        <v>2349</v>
      </c>
      <c r="E4" s="901" t="s">
        <v>2342</v>
      </c>
      <c r="F4" s="901" t="s">
        <v>2343</v>
      </c>
    </row>
    <row r="5" spans="1:6">
      <c r="A5" s="899" t="s">
        <v>1264</v>
      </c>
      <c r="B5" s="901">
        <v>35209.334599999995</v>
      </c>
      <c r="C5" s="901">
        <v>38938.264200000005</v>
      </c>
      <c r="D5" s="901">
        <v>42192.782100000004</v>
      </c>
      <c r="F5" s="901">
        <v>116340.38090000002</v>
      </c>
    </row>
    <row r="6" spans="1:6">
      <c r="A6" s="899" t="s">
        <v>1256</v>
      </c>
      <c r="B6" s="901">
        <v>17982.852800000001</v>
      </c>
      <c r="C6" s="901">
        <v>20868.824800000002</v>
      </c>
      <c r="D6" s="901">
        <v>22661.056999999997</v>
      </c>
      <c r="F6" s="901">
        <v>61512.734599999996</v>
      </c>
    </row>
    <row r="7" spans="1:6">
      <c r="A7" s="899" t="s">
        <v>1329</v>
      </c>
      <c r="B7" s="901">
        <v>15290.4524</v>
      </c>
      <c r="C7" s="901">
        <v>14623.8007</v>
      </c>
      <c r="D7" s="901">
        <v>16980.5933</v>
      </c>
      <c r="F7" s="901">
        <v>46894.846400000002</v>
      </c>
    </row>
    <row r="8" spans="1:6">
      <c r="A8" s="899" t="s">
        <v>1201</v>
      </c>
      <c r="B8" s="901">
        <v>11492.857899999995</v>
      </c>
      <c r="C8" s="901">
        <v>9675.0705999999991</v>
      </c>
      <c r="D8" s="901">
        <v>16041.448599999996</v>
      </c>
      <c r="F8" s="901">
        <v>37209.377099999991</v>
      </c>
    </row>
    <row r="9" spans="1:6">
      <c r="A9" s="899" t="s">
        <v>1967</v>
      </c>
      <c r="B9" s="901">
        <v>13235.902799999994</v>
      </c>
      <c r="C9" s="901">
        <v>4458.4793999999993</v>
      </c>
      <c r="D9" s="901">
        <v>8546.0393000000022</v>
      </c>
      <c r="F9" s="901">
        <v>26240.421499999997</v>
      </c>
    </row>
    <row r="10" spans="1:6">
      <c r="A10" s="899" t="s">
        <v>1176</v>
      </c>
      <c r="B10" s="901">
        <v>3943.6484999999998</v>
      </c>
      <c r="C10" s="901">
        <v>4590.1077999999998</v>
      </c>
      <c r="D10" s="901">
        <v>5084.092599999999</v>
      </c>
      <c r="F10" s="901">
        <v>13617.848899999997</v>
      </c>
    </row>
    <row r="11" spans="1:6">
      <c r="A11" s="899" t="s">
        <v>1268</v>
      </c>
      <c r="B11" s="901">
        <v>3564.2249999999999</v>
      </c>
      <c r="C11" s="901">
        <v>3557.2024000000001</v>
      </c>
      <c r="D11" s="901">
        <v>4520.8289000000004</v>
      </c>
      <c r="F11" s="901">
        <v>11642.256300000001</v>
      </c>
    </row>
    <row r="12" spans="1:6">
      <c r="A12" s="899" t="s">
        <v>2171</v>
      </c>
      <c r="B12" s="901">
        <v>3409.2885000000001</v>
      </c>
      <c r="C12" s="901">
        <v>3275.6075000000001</v>
      </c>
      <c r="D12" s="901">
        <v>3304.9225000000001</v>
      </c>
      <c r="F12" s="901">
        <v>9989.8185000000012</v>
      </c>
    </row>
    <row r="13" spans="1:6">
      <c r="A13" s="899" t="s">
        <v>1187</v>
      </c>
      <c r="B13" s="901">
        <v>252.21350000000001</v>
      </c>
      <c r="C13" s="901">
        <v>1038.7523000000001</v>
      </c>
      <c r="D13" s="901">
        <v>3187.4858000000004</v>
      </c>
      <c r="F13" s="901">
        <v>4478.4516000000003</v>
      </c>
    </row>
    <row r="14" spans="1:6">
      <c r="A14" s="899" t="s">
        <v>1222</v>
      </c>
      <c r="B14" s="901">
        <v>2785.9496999999997</v>
      </c>
      <c r="C14" s="901">
        <v>1635.0023999999999</v>
      </c>
      <c r="D14" s="901">
        <v>2728.0860999999995</v>
      </c>
      <c r="F14" s="901">
        <v>7149.0381999999991</v>
      </c>
    </row>
    <row r="15" spans="1:6">
      <c r="A15" s="899" t="s">
        <v>2086</v>
      </c>
      <c r="B15" s="901">
        <v>2128.7797999999998</v>
      </c>
      <c r="C15" s="901">
        <v>2675.7233000000001</v>
      </c>
      <c r="D15" s="901">
        <v>2631.4646000000002</v>
      </c>
      <c r="F15" s="901">
        <v>7435.9677000000001</v>
      </c>
    </row>
    <row r="16" spans="1:6">
      <c r="A16" s="899" t="s">
        <v>2062</v>
      </c>
      <c r="B16" s="901">
        <v>2801.8490000000006</v>
      </c>
      <c r="C16" s="901">
        <v>1906.2636</v>
      </c>
      <c r="D16" s="901">
        <v>1919.3905000000002</v>
      </c>
      <c r="F16" s="901">
        <v>6627.5031000000008</v>
      </c>
    </row>
    <row r="17" spans="1:6">
      <c r="A17" s="899" t="s">
        <v>1380</v>
      </c>
      <c r="B17" s="901">
        <v>2945.4205000000002</v>
      </c>
      <c r="C17" s="901">
        <v>4794.1710999999996</v>
      </c>
      <c r="D17" s="901">
        <v>1861.3072999999997</v>
      </c>
      <c r="F17" s="901">
        <v>9600.8989000000001</v>
      </c>
    </row>
    <row r="18" spans="1:6">
      <c r="A18" s="899" t="s">
        <v>1194</v>
      </c>
      <c r="B18" s="901">
        <v>302.43719999999996</v>
      </c>
      <c r="C18" s="901">
        <v>810.26400000000001</v>
      </c>
      <c r="D18" s="901">
        <v>1853.3983000000001</v>
      </c>
      <c r="F18" s="901">
        <v>2966.0995000000003</v>
      </c>
    </row>
    <row r="19" spans="1:6">
      <c r="A19" s="899" t="s">
        <v>1277</v>
      </c>
      <c r="B19" s="901">
        <v>2573.15</v>
      </c>
      <c r="C19" s="901">
        <v>3955.9500000000003</v>
      </c>
      <c r="D19" s="901">
        <v>1697.6851999999999</v>
      </c>
      <c r="F19" s="901">
        <v>8226.7852000000003</v>
      </c>
    </row>
    <row r="20" spans="1:6">
      <c r="A20" s="899" t="s">
        <v>1958</v>
      </c>
      <c r="B20" s="901">
        <v>260.22500000000002</v>
      </c>
      <c r="D20" s="901">
        <v>1295.2696000000001</v>
      </c>
      <c r="F20" s="901">
        <v>1555.4946</v>
      </c>
    </row>
    <row r="21" spans="1:6">
      <c r="A21" s="899" t="s">
        <v>1891</v>
      </c>
      <c r="B21" s="901">
        <v>1598.7</v>
      </c>
      <c r="C21" s="901">
        <v>1533.6912</v>
      </c>
      <c r="D21" s="901">
        <v>1042.7876999999999</v>
      </c>
      <c r="F21" s="901">
        <v>4175.1788999999999</v>
      </c>
    </row>
    <row r="22" spans="1:6">
      <c r="A22" s="899" t="s">
        <v>1242</v>
      </c>
      <c r="B22" s="901">
        <v>3193.5994999999998</v>
      </c>
      <c r="C22" s="901">
        <v>613.24429999999995</v>
      </c>
      <c r="D22" s="901">
        <v>1031.3173999999999</v>
      </c>
      <c r="F22" s="901">
        <v>4838.1611999999996</v>
      </c>
    </row>
    <row r="23" spans="1:6">
      <c r="A23" s="899" t="s">
        <v>1385</v>
      </c>
      <c r="B23" s="901">
        <v>941.71529999999984</v>
      </c>
      <c r="C23" s="901">
        <v>824.60160000000008</v>
      </c>
      <c r="D23" s="901">
        <v>943.86220000000003</v>
      </c>
      <c r="F23" s="901">
        <v>2710.1790999999998</v>
      </c>
    </row>
    <row r="24" spans="1:6">
      <c r="A24" s="899" t="s">
        <v>1412</v>
      </c>
      <c r="B24" s="901">
        <v>1197.5424</v>
      </c>
      <c r="C24" s="901">
        <v>1157.6242999999999</v>
      </c>
      <c r="D24" s="901">
        <v>614.98179999999991</v>
      </c>
      <c r="F24" s="901">
        <v>2970.1484999999998</v>
      </c>
    </row>
    <row r="25" spans="1:6">
      <c r="A25" s="899" t="s">
        <v>2040</v>
      </c>
      <c r="B25" s="901">
        <v>401.77449999999999</v>
      </c>
      <c r="C25" s="901">
        <v>571.04700000000003</v>
      </c>
      <c r="D25" s="901">
        <v>545.13310000000001</v>
      </c>
      <c r="F25" s="901">
        <v>1517.9546</v>
      </c>
    </row>
    <row r="26" spans="1:6">
      <c r="A26" s="899" t="s">
        <v>2077</v>
      </c>
      <c r="B26" s="901">
        <v>312.74119999999999</v>
      </c>
      <c r="C26" s="901">
        <v>376.08569999999997</v>
      </c>
      <c r="D26" s="901">
        <v>376.7242</v>
      </c>
      <c r="F26" s="901">
        <v>1065.5511000000001</v>
      </c>
    </row>
    <row r="27" spans="1:6">
      <c r="A27" s="899" t="s">
        <v>1866</v>
      </c>
      <c r="B27" s="901">
        <v>138.98539999999997</v>
      </c>
      <c r="C27" s="901">
        <v>206.28639999999999</v>
      </c>
      <c r="D27" s="901">
        <v>235.87809999999999</v>
      </c>
      <c r="F27" s="901">
        <v>581.1499</v>
      </c>
    </row>
    <row r="28" spans="1:6">
      <c r="A28" s="899" t="s">
        <v>2057</v>
      </c>
      <c r="B28" s="901">
        <v>783.971</v>
      </c>
      <c r="C28" s="901">
        <v>413.95280000000002</v>
      </c>
      <c r="D28" s="901">
        <v>228.25890000000001</v>
      </c>
      <c r="F28" s="901">
        <v>1426.1827000000001</v>
      </c>
    </row>
    <row r="29" spans="1:6">
      <c r="A29" s="899" t="s">
        <v>1885</v>
      </c>
      <c r="B29" s="901">
        <v>31.100200000000001</v>
      </c>
      <c r="C29" s="901">
        <v>114.1645</v>
      </c>
      <c r="D29" s="901">
        <v>188.0197</v>
      </c>
      <c r="F29" s="901">
        <v>333.28440000000001</v>
      </c>
    </row>
    <row r="30" spans="1:6">
      <c r="A30" s="899" t="s">
        <v>1868</v>
      </c>
      <c r="B30" s="901">
        <v>220.96979999999996</v>
      </c>
      <c r="C30" s="901">
        <v>87.307199999999995</v>
      </c>
      <c r="D30" s="901">
        <v>149.8648</v>
      </c>
      <c r="F30" s="901">
        <v>458.14179999999993</v>
      </c>
    </row>
    <row r="31" spans="1:6">
      <c r="A31" s="899" t="s">
        <v>1939</v>
      </c>
      <c r="B31" s="901">
        <v>4.7</v>
      </c>
      <c r="C31" s="901">
        <v>9.4556000000000004</v>
      </c>
      <c r="D31" s="901">
        <v>120.38579999999999</v>
      </c>
      <c r="F31" s="901">
        <v>134.54139999999998</v>
      </c>
    </row>
    <row r="32" spans="1:6">
      <c r="A32" s="899" t="s">
        <v>2046</v>
      </c>
      <c r="D32" s="901">
        <v>69.19</v>
      </c>
      <c r="F32" s="901">
        <v>69.19</v>
      </c>
    </row>
    <row r="33" spans="1:6">
      <c r="A33" s="899" t="s">
        <v>1214</v>
      </c>
      <c r="B33" s="901">
        <v>30.4</v>
      </c>
      <c r="D33" s="901">
        <v>51.733400000000003</v>
      </c>
      <c r="F33" s="901">
        <v>82.133399999999995</v>
      </c>
    </row>
    <row r="34" spans="1:6">
      <c r="A34" s="899" t="s">
        <v>2342</v>
      </c>
    </row>
    <row r="35" spans="1:6">
      <c r="A35" s="899" t="s">
        <v>2244</v>
      </c>
      <c r="B35" s="901">
        <v>173.7</v>
      </c>
      <c r="C35" s="901">
        <v>57.9</v>
      </c>
      <c r="F35" s="901">
        <v>231.6</v>
      </c>
    </row>
    <row r="36" spans="1:6">
      <c r="A36" s="899" t="s">
        <v>2343</v>
      </c>
      <c r="B36" s="901">
        <v>127208.48649999997</v>
      </c>
      <c r="C36" s="901">
        <v>122768.84469999999</v>
      </c>
      <c r="D36" s="901">
        <v>142103.98879999999</v>
      </c>
      <c r="F36" s="901">
        <v>392081.32</v>
      </c>
    </row>
    <row r="37" spans="1:6">
      <c r="B37"/>
      <c r="C37"/>
      <c r="D37"/>
      <c r="E37"/>
      <c r="F37"/>
    </row>
    <row r="38" spans="1:6">
      <c r="B38"/>
      <c r="C38"/>
      <c r="D38"/>
      <c r="E38"/>
      <c r="F38"/>
    </row>
    <row r="39" spans="1:6">
      <c r="B39"/>
      <c r="C39"/>
      <c r="D39"/>
      <c r="E39"/>
      <c r="F39"/>
    </row>
    <row r="40" spans="1:6">
      <c r="B40"/>
      <c r="C40"/>
      <c r="D40"/>
      <c r="E40"/>
      <c r="F40"/>
    </row>
    <row r="41" spans="1:6">
      <c r="B41"/>
      <c r="C41"/>
      <c r="D41"/>
      <c r="E41"/>
      <c r="F41"/>
    </row>
    <row r="42" spans="1:6">
      <c r="B42"/>
      <c r="C42"/>
      <c r="D42"/>
      <c r="E42"/>
      <c r="F42"/>
    </row>
    <row r="43" spans="1:6">
      <c r="B43"/>
      <c r="C43"/>
      <c r="D43"/>
      <c r="E43"/>
      <c r="F43"/>
    </row>
    <row r="44" spans="1:6">
      <c r="B44"/>
      <c r="C44"/>
      <c r="D44"/>
      <c r="E44"/>
      <c r="F44"/>
    </row>
    <row r="45" spans="1:6">
      <c r="B45"/>
      <c r="C45"/>
      <c r="D45"/>
      <c r="E45"/>
      <c r="F45"/>
    </row>
    <row r="46" spans="1:6">
      <c r="B46"/>
      <c r="C46"/>
      <c r="D46"/>
      <c r="E46"/>
      <c r="F46"/>
    </row>
    <row r="47" spans="1:6">
      <c r="B47"/>
      <c r="C47"/>
      <c r="D47"/>
      <c r="E47"/>
      <c r="F47"/>
    </row>
    <row r="48" spans="1:6">
      <c r="B48"/>
      <c r="C48"/>
      <c r="D48"/>
      <c r="E48"/>
      <c r="F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sheetData>
  <conditionalFormatting sqref="B1:D4 B482:D1048576">
    <cfRule type="colorScale" priority="3">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E3AA-A8BC-4908-BB91-117A2374DE1C}">
  <sheetPr>
    <tabColor theme="0" tint="-0.249977111117893"/>
  </sheetPr>
  <dimension ref="A3:Q1163"/>
  <sheetViews>
    <sheetView zoomScale="106" zoomScaleNormal="106" workbookViewId="0">
      <pane ySplit="3" topLeftCell="A4" activePane="bottomLeft" state="frozen"/>
      <selection activeCell="E1" sqref="E1"/>
      <selection pane="bottomLeft" activeCell="E16" sqref="E16"/>
    </sheetView>
  </sheetViews>
  <sheetFormatPr defaultRowHeight="13.2"/>
  <cols>
    <col min="1" max="1" width="18.109375" bestFit="1" customWidth="1"/>
    <col min="2" max="2" width="16.109375" bestFit="1" customWidth="1"/>
    <col min="3" max="3" width="11.33203125" customWidth="1"/>
    <col min="4" max="4" width="40.33203125" customWidth="1"/>
    <col min="5" max="5" width="20" bestFit="1" customWidth="1"/>
    <col min="6" max="6" width="10.44140625" bestFit="1" customWidth="1"/>
    <col min="7" max="7" width="12.5546875" bestFit="1" customWidth="1"/>
    <col min="8" max="8" width="32.5546875" bestFit="1" customWidth="1"/>
    <col min="9" max="9" width="35.5546875" bestFit="1" customWidth="1"/>
    <col min="10" max="10" width="9" style="995" bestFit="1" customWidth="1"/>
    <col min="11" max="11" width="14" style="996" bestFit="1" customWidth="1"/>
    <col min="12" max="12" width="19.44140625" style="997" bestFit="1" customWidth="1"/>
    <col min="13" max="13" width="8.33203125" bestFit="1" customWidth="1"/>
    <col min="14" max="14" width="11.5546875" bestFit="1" customWidth="1"/>
    <col min="15" max="15" width="17.6640625" bestFit="1" customWidth="1"/>
    <col min="16" max="16" width="19.33203125" bestFit="1" customWidth="1"/>
    <col min="17" max="17" width="35" bestFit="1" customWidth="1"/>
  </cols>
  <sheetData>
    <row r="3" spans="1:17" ht="15">
      <c r="A3" t="s">
        <v>929</v>
      </c>
      <c r="B3" t="s">
        <v>1860</v>
      </c>
      <c r="C3" t="s">
        <v>951</v>
      </c>
      <c r="D3" t="s">
        <v>952</v>
      </c>
      <c r="E3" t="s">
        <v>1861</v>
      </c>
      <c r="F3" t="s">
        <v>955</v>
      </c>
      <c r="G3" t="s">
        <v>956</v>
      </c>
      <c r="H3" t="s">
        <v>957</v>
      </c>
      <c r="I3" t="s">
        <v>958</v>
      </c>
      <c r="J3" s="995" t="s">
        <v>1862</v>
      </c>
      <c r="K3" s="996" t="s">
        <v>1863</v>
      </c>
      <c r="L3" s="997" t="s">
        <v>1864</v>
      </c>
      <c r="M3" t="s">
        <v>927</v>
      </c>
      <c r="N3" s="811" t="s">
        <v>2345</v>
      </c>
      <c r="O3" s="811" t="s">
        <v>706</v>
      </c>
      <c r="P3" s="811" t="s">
        <v>707</v>
      </c>
      <c r="Q3" s="811" t="s">
        <v>708</v>
      </c>
    </row>
    <row r="4" spans="1:17">
      <c r="A4" t="s">
        <v>1110</v>
      </c>
      <c r="B4" s="879">
        <v>46053</v>
      </c>
      <c r="C4">
        <v>1000408</v>
      </c>
      <c r="D4" t="s">
        <v>1865</v>
      </c>
      <c r="E4" t="s">
        <v>1171</v>
      </c>
      <c r="F4" t="s">
        <v>1120</v>
      </c>
      <c r="G4" t="s">
        <v>1174</v>
      </c>
      <c r="H4" t="s">
        <v>1186</v>
      </c>
      <c r="I4" t="s">
        <v>1866</v>
      </c>
      <c r="J4" s="995">
        <v>7.3</v>
      </c>
      <c r="K4" s="996">
        <v>4.5358999999999998</v>
      </c>
      <c r="L4" s="996">
        <v>33.112099999999998</v>
      </c>
      <c r="M4" t="s">
        <v>1109</v>
      </c>
      <c r="N4" t="str">
        <f>TEXT(B4, "mmmm aaaa")</f>
        <v>janeiro 2026</v>
      </c>
      <c r="O4">
        <f>YEAR(B4)</f>
        <v>2026</v>
      </c>
      <c r="P4" t="str">
        <f>VLOOKUP(I4,'METRICS MDNA'!A:B,2,0)</f>
        <v>Estoque Final</v>
      </c>
      <c r="Q4" t="str">
        <f>VLOOKUP(P4,'METRICS MDNA'!B:C,2,0)</f>
        <v>CUSTOS DOS PRODUTOS VENDIDOS</v>
      </c>
    </row>
    <row r="5" spans="1:17">
      <c r="A5" t="s">
        <v>1110</v>
      </c>
      <c r="B5" s="879">
        <v>46053</v>
      </c>
      <c r="C5">
        <v>1000352</v>
      </c>
      <c r="D5" t="s">
        <v>1867</v>
      </c>
      <c r="E5" t="s">
        <v>1171</v>
      </c>
      <c r="F5" t="s">
        <v>1120</v>
      </c>
      <c r="G5" t="s">
        <v>1174</v>
      </c>
      <c r="H5" t="s">
        <v>1186</v>
      </c>
      <c r="I5" t="s">
        <v>1868</v>
      </c>
      <c r="J5" s="995">
        <v>3</v>
      </c>
      <c r="K5" s="996">
        <v>13.31</v>
      </c>
      <c r="L5" s="996">
        <v>39.93</v>
      </c>
      <c r="M5" t="s">
        <v>1109</v>
      </c>
      <c r="N5" t="str">
        <f t="shared" ref="N5:N68" si="0">TEXT(B5, "mmmm aaaa")</f>
        <v>janeiro 2026</v>
      </c>
      <c r="O5">
        <f t="shared" ref="O5:O68" si="1">YEAR(B5)</f>
        <v>2026</v>
      </c>
      <c r="P5" t="str">
        <f>VLOOKUP(I5,'METRICS MDNA'!A:B,2,0)</f>
        <v>Estoque Final</v>
      </c>
      <c r="Q5" t="str">
        <f>VLOOKUP(P5,'METRICS MDNA'!B:C,2,0)</f>
        <v>CUSTOS DOS PRODUTOS VENDIDOS</v>
      </c>
    </row>
    <row r="6" spans="1:17">
      <c r="A6" t="s">
        <v>1110</v>
      </c>
      <c r="B6" s="879">
        <v>46053</v>
      </c>
      <c r="C6">
        <v>1000910</v>
      </c>
      <c r="D6" t="s">
        <v>2214</v>
      </c>
      <c r="E6" t="s">
        <v>1171</v>
      </c>
      <c r="F6" t="s">
        <v>1120</v>
      </c>
      <c r="G6" t="s">
        <v>1174</v>
      </c>
      <c r="H6" t="s">
        <v>1186</v>
      </c>
      <c r="I6" t="s">
        <v>1866</v>
      </c>
      <c r="J6" s="995">
        <v>0.25</v>
      </c>
      <c r="K6" s="996">
        <v>10.25</v>
      </c>
      <c r="L6" s="996">
        <v>2.5625</v>
      </c>
      <c r="M6" t="s">
        <v>1109</v>
      </c>
      <c r="N6" t="str">
        <f t="shared" si="0"/>
        <v>janeiro 2026</v>
      </c>
      <c r="O6">
        <f t="shared" si="1"/>
        <v>2026</v>
      </c>
      <c r="P6" t="str">
        <f>VLOOKUP(I6,'METRICS MDNA'!A:B,2,0)</f>
        <v>Estoque Final</v>
      </c>
      <c r="Q6" t="str">
        <f>VLOOKUP(P6,'METRICS MDNA'!B:C,2,0)</f>
        <v>CUSTOS DOS PRODUTOS VENDIDOS</v>
      </c>
    </row>
    <row r="7" spans="1:17">
      <c r="A7" t="s">
        <v>1110</v>
      </c>
      <c r="B7" s="879">
        <v>46053</v>
      </c>
      <c r="C7">
        <v>1000906</v>
      </c>
      <c r="D7" t="s">
        <v>2215</v>
      </c>
      <c r="E7" t="s">
        <v>1171</v>
      </c>
      <c r="F7" t="s">
        <v>1120</v>
      </c>
      <c r="G7" t="s">
        <v>1174</v>
      </c>
      <c r="H7" t="s">
        <v>1200</v>
      </c>
      <c r="I7" t="s">
        <v>1201</v>
      </c>
      <c r="J7" s="995">
        <v>0.04</v>
      </c>
      <c r="K7" s="996">
        <v>35</v>
      </c>
      <c r="L7" s="996">
        <v>1.4</v>
      </c>
      <c r="M7" t="s">
        <v>1109</v>
      </c>
      <c r="N7" t="str">
        <f t="shared" si="0"/>
        <v>janeiro 2026</v>
      </c>
      <c r="O7">
        <f t="shared" si="1"/>
        <v>2026</v>
      </c>
      <c r="P7" t="str">
        <f>VLOOKUP(I7,'METRICS MDNA'!A:B,2,0)</f>
        <v>Estoque Final</v>
      </c>
      <c r="Q7" t="str">
        <f>VLOOKUP(P7,'METRICS MDNA'!B:C,2,0)</f>
        <v>CUSTOS DOS PRODUTOS VENDIDOS</v>
      </c>
    </row>
    <row r="8" spans="1:17">
      <c r="A8" t="s">
        <v>1110</v>
      </c>
      <c r="B8" s="879">
        <v>46053</v>
      </c>
      <c r="C8">
        <v>1000245</v>
      </c>
      <c r="D8" t="s">
        <v>1869</v>
      </c>
      <c r="E8" t="s">
        <v>1171</v>
      </c>
      <c r="F8" t="s">
        <v>1120</v>
      </c>
      <c r="G8" t="s">
        <v>1174</v>
      </c>
      <c r="H8" t="s">
        <v>1200</v>
      </c>
      <c r="I8" t="s">
        <v>1201</v>
      </c>
      <c r="J8" s="995">
        <v>1.1499999999999999</v>
      </c>
      <c r="K8" s="996">
        <v>6.9901</v>
      </c>
      <c r="L8" s="996">
        <v>8.0386000000000006</v>
      </c>
      <c r="M8" t="s">
        <v>1109</v>
      </c>
      <c r="N8" t="str">
        <f t="shared" si="0"/>
        <v>janeiro 2026</v>
      </c>
      <c r="O8">
        <f t="shared" si="1"/>
        <v>2026</v>
      </c>
      <c r="P8" t="str">
        <f>VLOOKUP(I8,'METRICS MDNA'!A:B,2,0)</f>
        <v>Estoque Final</v>
      </c>
      <c r="Q8" t="str">
        <f>VLOOKUP(P8,'METRICS MDNA'!B:C,2,0)</f>
        <v>CUSTOS DOS PRODUTOS VENDIDOS</v>
      </c>
    </row>
    <row r="9" spans="1:17">
      <c r="A9" t="s">
        <v>1110</v>
      </c>
      <c r="B9" s="879">
        <v>46053</v>
      </c>
      <c r="C9">
        <v>1001026</v>
      </c>
      <c r="D9" t="s">
        <v>1870</v>
      </c>
      <c r="E9" t="s">
        <v>1171</v>
      </c>
      <c r="F9" t="s">
        <v>1120</v>
      </c>
      <c r="G9" t="s">
        <v>1174</v>
      </c>
      <c r="H9" t="s">
        <v>1200</v>
      </c>
      <c r="I9" t="s">
        <v>1201</v>
      </c>
      <c r="J9" s="995">
        <v>1</v>
      </c>
      <c r="K9" s="996">
        <v>6.9</v>
      </c>
      <c r="L9" s="996">
        <v>6.9</v>
      </c>
      <c r="M9" t="s">
        <v>1109</v>
      </c>
      <c r="N9" t="str">
        <f t="shared" si="0"/>
        <v>janeiro 2026</v>
      </c>
      <c r="O9">
        <f t="shared" si="1"/>
        <v>2026</v>
      </c>
      <c r="P9" t="str">
        <f>VLOOKUP(I9,'METRICS MDNA'!A:B,2,0)</f>
        <v>Estoque Final</v>
      </c>
      <c r="Q9" t="str">
        <f>VLOOKUP(P9,'METRICS MDNA'!B:C,2,0)</f>
        <v>CUSTOS DOS PRODUTOS VENDIDOS</v>
      </c>
    </row>
    <row r="10" spans="1:17">
      <c r="A10" t="s">
        <v>1110</v>
      </c>
      <c r="B10" s="879">
        <v>46053</v>
      </c>
      <c r="C10">
        <v>1000180</v>
      </c>
      <c r="D10" t="s">
        <v>1871</v>
      </c>
      <c r="E10" t="s">
        <v>1171</v>
      </c>
      <c r="F10" t="s">
        <v>1120</v>
      </c>
      <c r="G10" t="s">
        <v>1174</v>
      </c>
      <c r="H10" t="s">
        <v>1200</v>
      </c>
      <c r="I10" t="s">
        <v>1201</v>
      </c>
      <c r="J10" s="995">
        <v>3</v>
      </c>
      <c r="K10" s="996">
        <v>4.4527000000000001</v>
      </c>
      <c r="L10" s="996">
        <v>13.3581</v>
      </c>
      <c r="M10" t="s">
        <v>1109</v>
      </c>
      <c r="N10" t="str">
        <f t="shared" si="0"/>
        <v>janeiro 2026</v>
      </c>
      <c r="O10">
        <f t="shared" si="1"/>
        <v>2026</v>
      </c>
      <c r="P10" t="str">
        <f>VLOOKUP(I10,'METRICS MDNA'!A:B,2,0)</f>
        <v>Estoque Final</v>
      </c>
      <c r="Q10" t="str">
        <f>VLOOKUP(P10,'METRICS MDNA'!B:C,2,0)</f>
        <v>CUSTOS DOS PRODUTOS VENDIDOS</v>
      </c>
    </row>
    <row r="11" spans="1:17">
      <c r="A11" t="s">
        <v>1110</v>
      </c>
      <c r="B11" s="879">
        <v>46053</v>
      </c>
      <c r="C11">
        <v>1000969</v>
      </c>
      <c r="D11" t="s">
        <v>2216</v>
      </c>
      <c r="E11" t="s">
        <v>1171</v>
      </c>
      <c r="F11" t="s">
        <v>1120</v>
      </c>
      <c r="G11" t="s">
        <v>1174</v>
      </c>
      <c r="H11" t="s">
        <v>1200</v>
      </c>
      <c r="I11" t="s">
        <v>1201</v>
      </c>
      <c r="J11" s="995">
        <v>0.02</v>
      </c>
      <c r="K11" s="996">
        <v>1166.67</v>
      </c>
      <c r="L11" s="996">
        <v>23.333400000000001</v>
      </c>
      <c r="M11" t="s">
        <v>1109</v>
      </c>
      <c r="N11" t="str">
        <f t="shared" si="0"/>
        <v>janeiro 2026</v>
      </c>
      <c r="O11">
        <f t="shared" si="1"/>
        <v>2026</v>
      </c>
      <c r="P11" t="str">
        <f>VLOOKUP(I11,'METRICS MDNA'!A:B,2,0)</f>
        <v>Estoque Final</v>
      </c>
      <c r="Q11" t="str">
        <f>VLOOKUP(P11,'METRICS MDNA'!B:C,2,0)</f>
        <v>CUSTOS DOS PRODUTOS VENDIDOS</v>
      </c>
    </row>
    <row r="12" spans="1:17">
      <c r="A12" t="s">
        <v>1110</v>
      </c>
      <c r="B12" s="879">
        <v>46053</v>
      </c>
      <c r="C12">
        <v>1000042</v>
      </c>
      <c r="D12" t="s">
        <v>2027</v>
      </c>
      <c r="E12" t="s">
        <v>1171</v>
      </c>
      <c r="F12" t="s">
        <v>1120</v>
      </c>
      <c r="G12" t="s">
        <v>1220</v>
      </c>
      <c r="H12" t="s">
        <v>1221</v>
      </c>
      <c r="I12" t="s">
        <v>1222</v>
      </c>
      <c r="J12" s="995">
        <v>28</v>
      </c>
      <c r="K12" s="996">
        <v>14.0283</v>
      </c>
      <c r="L12" s="996">
        <v>392.79239999999999</v>
      </c>
      <c r="M12" t="s">
        <v>1109</v>
      </c>
      <c r="N12" t="str">
        <f t="shared" si="0"/>
        <v>janeiro 2026</v>
      </c>
      <c r="O12">
        <f t="shared" si="1"/>
        <v>2026</v>
      </c>
      <c r="P12" t="str">
        <f>VLOOKUP(I12,'METRICS MDNA'!A:B,2,0)</f>
        <v>Estoque Final</v>
      </c>
      <c r="Q12" t="str">
        <f>VLOOKUP(P12,'METRICS MDNA'!B:C,2,0)</f>
        <v>CUSTOS DOS PRODUTOS VENDIDOS</v>
      </c>
    </row>
    <row r="13" spans="1:17">
      <c r="A13" t="s">
        <v>1110</v>
      </c>
      <c r="B13" s="879">
        <v>46053</v>
      </c>
      <c r="C13">
        <v>1000041</v>
      </c>
      <c r="D13" t="s">
        <v>2028</v>
      </c>
      <c r="E13" t="s">
        <v>1171</v>
      </c>
      <c r="F13" t="s">
        <v>1120</v>
      </c>
      <c r="G13" t="s">
        <v>1220</v>
      </c>
      <c r="H13" t="s">
        <v>1221</v>
      </c>
      <c r="I13" t="s">
        <v>1222</v>
      </c>
      <c r="J13" s="995">
        <v>78</v>
      </c>
      <c r="K13" s="996">
        <v>15.8</v>
      </c>
      <c r="L13" s="996">
        <v>1232.4000000000001</v>
      </c>
      <c r="M13" t="s">
        <v>1109</v>
      </c>
      <c r="N13" t="str">
        <f t="shared" si="0"/>
        <v>janeiro 2026</v>
      </c>
      <c r="O13">
        <f t="shared" si="1"/>
        <v>2026</v>
      </c>
      <c r="P13" t="str">
        <f>VLOOKUP(I13,'METRICS MDNA'!A:B,2,0)</f>
        <v>Estoque Final</v>
      </c>
      <c r="Q13" t="str">
        <f>VLOOKUP(P13,'METRICS MDNA'!B:C,2,0)</f>
        <v>CUSTOS DOS PRODUTOS VENDIDOS</v>
      </c>
    </row>
    <row r="14" spans="1:17">
      <c r="A14" t="s">
        <v>1110</v>
      </c>
      <c r="B14" s="879">
        <v>46053</v>
      </c>
      <c r="C14">
        <v>1000324</v>
      </c>
      <c r="D14" t="s">
        <v>1873</v>
      </c>
      <c r="E14" t="s">
        <v>1171</v>
      </c>
      <c r="F14" t="s">
        <v>1120</v>
      </c>
      <c r="G14" t="s">
        <v>1174</v>
      </c>
      <c r="H14" t="s">
        <v>1186</v>
      </c>
      <c r="I14" t="s">
        <v>1866</v>
      </c>
      <c r="J14" s="995">
        <v>0.30499999999999999</v>
      </c>
      <c r="K14" s="996">
        <v>42.740699999999997</v>
      </c>
      <c r="L14" s="996">
        <v>13.0359</v>
      </c>
      <c r="M14" t="s">
        <v>1109</v>
      </c>
      <c r="N14" t="str">
        <f t="shared" si="0"/>
        <v>janeiro 2026</v>
      </c>
      <c r="O14">
        <f t="shared" si="1"/>
        <v>2026</v>
      </c>
      <c r="P14" t="str">
        <f>VLOOKUP(I14,'METRICS MDNA'!A:B,2,0)</f>
        <v>Estoque Final</v>
      </c>
      <c r="Q14" t="str">
        <f>VLOOKUP(P14,'METRICS MDNA'!B:C,2,0)</f>
        <v>CUSTOS DOS PRODUTOS VENDIDOS</v>
      </c>
    </row>
    <row r="15" spans="1:17">
      <c r="A15" t="s">
        <v>1110</v>
      </c>
      <c r="B15" s="879">
        <v>46053</v>
      </c>
      <c r="C15">
        <v>1000862</v>
      </c>
      <c r="D15" t="s">
        <v>1874</v>
      </c>
      <c r="E15" t="s">
        <v>1171</v>
      </c>
      <c r="F15" t="s">
        <v>1120</v>
      </c>
      <c r="G15" t="s">
        <v>1174</v>
      </c>
      <c r="H15" t="s">
        <v>1186</v>
      </c>
      <c r="I15" t="s">
        <v>1187</v>
      </c>
      <c r="J15" s="995">
        <v>2.2000000000000002</v>
      </c>
      <c r="K15" s="996">
        <v>47.96</v>
      </c>
      <c r="L15" s="996">
        <v>105.512</v>
      </c>
      <c r="M15" t="s">
        <v>1109</v>
      </c>
      <c r="N15" t="str">
        <f t="shared" si="0"/>
        <v>janeiro 2026</v>
      </c>
      <c r="O15">
        <f t="shared" si="1"/>
        <v>2026</v>
      </c>
      <c r="P15" t="str">
        <f>VLOOKUP(I15,'METRICS MDNA'!A:B,2,0)</f>
        <v>Estoque Final</v>
      </c>
      <c r="Q15" t="str">
        <f>VLOOKUP(P15,'METRICS MDNA'!B:C,2,0)</f>
        <v>CUSTOS DOS PRODUTOS VENDIDOS</v>
      </c>
    </row>
    <row r="16" spans="1:17">
      <c r="A16" t="s">
        <v>1110</v>
      </c>
      <c r="B16" s="879">
        <v>46053</v>
      </c>
      <c r="C16">
        <v>1000354</v>
      </c>
      <c r="D16" t="s">
        <v>1875</v>
      </c>
      <c r="E16" t="s">
        <v>1171</v>
      </c>
      <c r="F16" t="s">
        <v>1120</v>
      </c>
      <c r="G16" t="s">
        <v>1174</v>
      </c>
      <c r="H16" t="s">
        <v>1186</v>
      </c>
      <c r="I16" t="s">
        <v>1866</v>
      </c>
      <c r="J16" s="995">
        <v>1.1000000000000001</v>
      </c>
      <c r="K16" s="996">
        <v>20</v>
      </c>
      <c r="L16" s="996">
        <v>22</v>
      </c>
      <c r="M16" t="s">
        <v>1109</v>
      </c>
      <c r="N16" t="str">
        <f t="shared" si="0"/>
        <v>janeiro 2026</v>
      </c>
      <c r="O16">
        <f t="shared" si="1"/>
        <v>2026</v>
      </c>
      <c r="P16" t="str">
        <f>VLOOKUP(I16,'METRICS MDNA'!A:B,2,0)</f>
        <v>Estoque Final</v>
      </c>
      <c r="Q16" t="str">
        <f>VLOOKUP(P16,'METRICS MDNA'!B:C,2,0)</f>
        <v>CUSTOS DOS PRODUTOS VENDIDOS</v>
      </c>
    </row>
    <row r="17" spans="1:17">
      <c r="A17" t="s">
        <v>1110</v>
      </c>
      <c r="B17" s="879">
        <v>46053</v>
      </c>
      <c r="C17">
        <v>1000254</v>
      </c>
      <c r="D17" t="s">
        <v>1876</v>
      </c>
      <c r="E17" t="s">
        <v>1171</v>
      </c>
      <c r="F17" t="s">
        <v>1120</v>
      </c>
      <c r="G17" t="s">
        <v>1174</v>
      </c>
      <c r="H17" t="s">
        <v>1200</v>
      </c>
      <c r="I17" t="s">
        <v>1201</v>
      </c>
      <c r="J17" s="995">
        <v>1</v>
      </c>
      <c r="K17" s="996">
        <v>84.13</v>
      </c>
      <c r="L17" s="996">
        <v>84.13</v>
      </c>
      <c r="M17" t="s">
        <v>1109</v>
      </c>
      <c r="N17" t="str">
        <f t="shared" si="0"/>
        <v>janeiro 2026</v>
      </c>
      <c r="O17">
        <f t="shared" si="1"/>
        <v>2026</v>
      </c>
      <c r="P17" t="str">
        <f>VLOOKUP(I17,'METRICS MDNA'!A:B,2,0)</f>
        <v>Estoque Final</v>
      </c>
      <c r="Q17" t="str">
        <f>VLOOKUP(P17,'METRICS MDNA'!B:C,2,0)</f>
        <v>CUSTOS DOS PRODUTOS VENDIDOS</v>
      </c>
    </row>
    <row r="18" spans="1:17">
      <c r="A18" t="s">
        <v>1110</v>
      </c>
      <c r="B18" s="879">
        <v>46053</v>
      </c>
      <c r="C18">
        <v>1000185</v>
      </c>
      <c r="D18" t="s">
        <v>2217</v>
      </c>
      <c r="E18" t="s">
        <v>1171</v>
      </c>
      <c r="F18" t="s">
        <v>1120</v>
      </c>
      <c r="G18" t="s">
        <v>1174</v>
      </c>
      <c r="H18" t="s">
        <v>1200</v>
      </c>
      <c r="I18" t="s">
        <v>1201</v>
      </c>
      <c r="J18" s="995">
        <v>1.22</v>
      </c>
      <c r="K18" s="996">
        <v>6.5507999999999997</v>
      </c>
      <c r="L18" s="996">
        <v>7.992</v>
      </c>
      <c r="M18" t="s">
        <v>1109</v>
      </c>
      <c r="N18" t="str">
        <f t="shared" si="0"/>
        <v>janeiro 2026</v>
      </c>
      <c r="O18">
        <f t="shared" si="1"/>
        <v>2026</v>
      </c>
      <c r="P18" t="str">
        <f>VLOOKUP(I18,'METRICS MDNA'!A:B,2,0)</f>
        <v>Estoque Final</v>
      </c>
      <c r="Q18" t="str">
        <f>VLOOKUP(P18,'METRICS MDNA'!B:C,2,0)</f>
        <v>CUSTOS DOS PRODUTOS VENDIDOS</v>
      </c>
    </row>
    <row r="19" spans="1:17">
      <c r="A19" t="s">
        <v>1110</v>
      </c>
      <c r="B19" s="879">
        <v>46053</v>
      </c>
      <c r="C19">
        <v>1000309</v>
      </c>
      <c r="D19" t="s">
        <v>2029</v>
      </c>
      <c r="E19" t="s">
        <v>1171</v>
      </c>
      <c r="F19" t="s">
        <v>1120</v>
      </c>
      <c r="G19" t="s">
        <v>1220</v>
      </c>
      <c r="H19" t="s">
        <v>1263</v>
      </c>
      <c r="I19" t="s">
        <v>1380</v>
      </c>
      <c r="J19" s="995">
        <v>0.7</v>
      </c>
      <c r="K19" s="996">
        <v>958.21910000000003</v>
      </c>
      <c r="L19" s="996">
        <v>670.75340000000006</v>
      </c>
      <c r="M19" t="s">
        <v>1109</v>
      </c>
      <c r="N19" t="str">
        <f t="shared" si="0"/>
        <v>janeiro 2026</v>
      </c>
      <c r="O19">
        <f t="shared" si="1"/>
        <v>2026</v>
      </c>
      <c r="P19" t="str">
        <f>VLOOKUP(I19,'METRICS MDNA'!A:B,2,0)</f>
        <v>Estoque Final</v>
      </c>
      <c r="Q19" t="str">
        <f>VLOOKUP(P19,'METRICS MDNA'!B:C,2,0)</f>
        <v>CUSTOS DOS PRODUTOS VENDIDOS</v>
      </c>
    </row>
    <row r="20" spans="1:17">
      <c r="A20" t="s">
        <v>1110</v>
      </c>
      <c r="B20" s="879">
        <v>46053</v>
      </c>
      <c r="C20">
        <v>1000310</v>
      </c>
      <c r="D20" t="s">
        <v>2030</v>
      </c>
      <c r="E20" t="s">
        <v>1171</v>
      </c>
      <c r="F20" t="s">
        <v>1120</v>
      </c>
      <c r="G20" t="s">
        <v>1220</v>
      </c>
      <c r="H20" t="s">
        <v>1263</v>
      </c>
      <c r="I20" t="s">
        <v>1380</v>
      </c>
      <c r="J20" s="995">
        <v>4.2</v>
      </c>
      <c r="K20" s="996">
        <v>50.419899999999998</v>
      </c>
      <c r="L20" s="996">
        <v>211.7636</v>
      </c>
      <c r="M20" t="s">
        <v>1109</v>
      </c>
      <c r="N20" t="str">
        <f t="shared" si="0"/>
        <v>janeiro 2026</v>
      </c>
      <c r="O20">
        <f t="shared" si="1"/>
        <v>2026</v>
      </c>
      <c r="P20" t="str">
        <f>VLOOKUP(I20,'METRICS MDNA'!A:B,2,0)</f>
        <v>Estoque Final</v>
      </c>
      <c r="Q20" t="str">
        <f>VLOOKUP(P20,'METRICS MDNA'!B:C,2,0)</f>
        <v>CUSTOS DOS PRODUTOS VENDIDOS</v>
      </c>
    </row>
    <row r="21" spans="1:17">
      <c r="A21" t="s">
        <v>1110</v>
      </c>
      <c r="B21" s="879">
        <v>46053</v>
      </c>
      <c r="C21">
        <v>1000462</v>
      </c>
      <c r="D21" t="s">
        <v>2031</v>
      </c>
      <c r="E21" t="s">
        <v>1171</v>
      </c>
      <c r="F21" t="s">
        <v>1120</v>
      </c>
      <c r="G21" t="s">
        <v>1220</v>
      </c>
      <c r="H21" t="s">
        <v>1263</v>
      </c>
      <c r="I21" t="s">
        <v>1380</v>
      </c>
      <c r="J21" s="995">
        <v>2.7</v>
      </c>
      <c r="K21" s="996">
        <v>49.407899999999998</v>
      </c>
      <c r="L21" s="996">
        <v>133.40129999999999</v>
      </c>
      <c r="M21" t="s">
        <v>1109</v>
      </c>
      <c r="N21" t="str">
        <f t="shared" si="0"/>
        <v>janeiro 2026</v>
      </c>
      <c r="O21">
        <f t="shared" si="1"/>
        <v>2026</v>
      </c>
      <c r="P21" t="str">
        <f>VLOOKUP(I21,'METRICS MDNA'!A:B,2,0)</f>
        <v>Estoque Final</v>
      </c>
      <c r="Q21" t="str">
        <f>VLOOKUP(P21,'METRICS MDNA'!B:C,2,0)</f>
        <v>CUSTOS DOS PRODUTOS VENDIDOS</v>
      </c>
    </row>
    <row r="22" spans="1:17">
      <c r="A22" t="s">
        <v>1110</v>
      </c>
      <c r="B22" s="879">
        <v>46053</v>
      </c>
      <c r="C22">
        <v>1000946</v>
      </c>
      <c r="D22" t="s">
        <v>2032</v>
      </c>
      <c r="E22" t="s">
        <v>1171</v>
      </c>
      <c r="F22" t="s">
        <v>1120</v>
      </c>
      <c r="G22" t="s">
        <v>1220</v>
      </c>
      <c r="H22" t="s">
        <v>1263</v>
      </c>
      <c r="I22" t="s">
        <v>1380</v>
      </c>
      <c r="J22" s="995">
        <v>0.9</v>
      </c>
      <c r="K22" s="996">
        <v>2.6200000000000001E-2</v>
      </c>
      <c r="L22" s="996">
        <v>2.3599999999999999E-2</v>
      </c>
      <c r="M22" t="s">
        <v>1109</v>
      </c>
      <c r="N22" t="str">
        <f t="shared" si="0"/>
        <v>janeiro 2026</v>
      </c>
      <c r="O22">
        <f t="shared" si="1"/>
        <v>2026</v>
      </c>
      <c r="P22" t="str">
        <f>VLOOKUP(I22,'METRICS MDNA'!A:B,2,0)</f>
        <v>Estoque Final</v>
      </c>
      <c r="Q22" t="str">
        <f>VLOOKUP(P22,'METRICS MDNA'!B:C,2,0)</f>
        <v>CUSTOS DOS PRODUTOS VENDIDOS</v>
      </c>
    </row>
    <row r="23" spans="1:17">
      <c r="A23" t="s">
        <v>1110</v>
      </c>
      <c r="B23" s="879">
        <v>46053</v>
      </c>
      <c r="C23">
        <v>1000773</v>
      </c>
      <c r="D23" t="s">
        <v>2033</v>
      </c>
      <c r="E23" t="s">
        <v>1171</v>
      </c>
      <c r="F23" t="s">
        <v>1120</v>
      </c>
      <c r="G23" t="s">
        <v>1220</v>
      </c>
      <c r="H23" t="s">
        <v>1263</v>
      </c>
      <c r="I23" t="s">
        <v>1380</v>
      </c>
      <c r="J23" s="995">
        <v>1.2</v>
      </c>
      <c r="K23" s="996">
        <v>140.6</v>
      </c>
      <c r="L23" s="996">
        <v>168.72</v>
      </c>
      <c r="M23" t="s">
        <v>1109</v>
      </c>
      <c r="N23" t="str">
        <f t="shared" si="0"/>
        <v>janeiro 2026</v>
      </c>
      <c r="O23">
        <f t="shared" si="1"/>
        <v>2026</v>
      </c>
      <c r="P23" t="str">
        <f>VLOOKUP(I23,'METRICS MDNA'!A:B,2,0)</f>
        <v>Estoque Final</v>
      </c>
      <c r="Q23" t="str">
        <f>VLOOKUP(P23,'METRICS MDNA'!B:C,2,0)</f>
        <v>CUSTOS DOS PRODUTOS VENDIDOS</v>
      </c>
    </row>
    <row r="24" spans="1:17">
      <c r="A24" t="s">
        <v>1110</v>
      </c>
      <c r="B24" s="879">
        <v>46053</v>
      </c>
      <c r="C24">
        <v>1000464</v>
      </c>
      <c r="D24" t="s">
        <v>2034</v>
      </c>
      <c r="E24" t="s">
        <v>1171</v>
      </c>
      <c r="F24" t="s">
        <v>1120</v>
      </c>
      <c r="G24" t="s">
        <v>1220</v>
      </c>
      <c r="H24" t="s">
        <v>1263</v>
      </c>
      <c r="I24" t="s">
        <v>1380</v>
      </c>
      <c r="J24" s="995">
        <v>0.75</v>
      </c>
      <c r="K24" s="996">
        <v>112.96</v>
      </c>
      <c r="L24" s="996">
        <v>84.72</v>
      </c>
      <c r="M24" t="s">
        <v>1109</v>
      </c>
      <c r="N24" t="str">
        <f t="shared" si="0"/>
        <v>janeiro 2026</v>
      </c>
      <c r="O24">
        <f t="shared" si="1"/>
        <v>2026</v>
      </c>
      <c r="P24" t="str">
        <f>VLOOKUP(I24,'METRICS MDNA'!A:B,2,0)</f>
        <v>Estoque Final</v>
      </c>
      <c r="Q24" t="str">
        <f>VLOOKUP(P24,'METRICS MDNA'!B:C,2,0)</f>
        <v>CUSTOS DOS PRODUTOS VENDIDOS</v>
      </c>
    </row>
    <row r="25" spans="1:17">
      <c r="A25" t="s">
        <v>1110</v>
      </c>
      <c r="B25" s="879">
        <v>46053</v>
      </c>
      <c r="C25">
        <v>1000566</v>
      </c>
      <c r="D25" t="s">
        <v>2035</v>
      </c>
      <c r="E25" t="s">
        <v>1171</v>
      </c>
      <c r="F25" t="s">
        <v>1120</v>
      </c>
      <c r="G25" t="s">
        <v>1220</v>
      </c>
      <c r="H25" t="s">
        <v>1263</v>
      </c>
      <c r="I25" t="s">
        <v>1380</v>
      </c>
      <c r="J25" s="995">
        <v>0.52500000000000002</v>
      </c>
      <c r="K25" s="996">
        <v>110.7432</v>
      </c>
      <c r="L25" s="996">
        <v>58.1402</v>
      </c>
      <c r="M25" t="s">
        <v>1109</v>
      </c>
      <c r="N25" t="str">
        <f t="shared" si="0"/>
        <v>janeiro 2026</v>
      </c>
      <c r="O25">
        <f t="shared" si="1"/>
        <v>2026</v>
      </c>
      <c r="P25" t="str">
        <f>VLOOKUP(I25,'METRICS MDNA'!A:B,2,0)</f>
        <v>Estoque Final</v>
      </c>
      <c r="Q25" t="str">
        <f>VLOOKUP(P25,'METRICS MDNA'!B:C,2,0)</f>
        <v>CUSTOS DOS PRODUTOS VENDIDOS</v>
      </c>
    </row>
    <row r="26" spans="1:17">
      <c r="A26" t="s">
        <v>1110</v>
      </c>
      <c r="B26" s="879">
        <v>46053</v>
      </c>
      <c r="C26">
        <v>1001037</v>
      </c>
      <c r="D26" t="s">
        <v>2036</v>
      </c>
      <c r="E26" t="s">
        <v>1171</v>
      </c>
      <c r="F26" t="s">
        <v>1120</v>
      </c>
      <c r="G26" t="s">
        <v>1220</v>
      </c>
      <c r="H26" t="s">
        <v>1263</v>
      </c>
      <c r="I26" t="s">
        <v>1380</v>
      </c>
      <c r="J26" s="995">
        <v>0.14799999999999999</v>
      </c>
      <c r="K26" s="996">
        <v>608</v>
      </c>
      <c r="L26" s="996">
        <v>89.983999999999995</v>
      </c>
      <c r="M26" t="s">
        <v>1109</v>
      </c>
      <c r="N26" t="str">
        <f t="shared" si="0"/>
        <v>janeiro 2026</v>
      </c>
      <c r="O26">
        <f t="shared" si="1"/>
        <v>2026</v>
      </c>
      <c r="P26" t="str">
        <f>VLOOKUP(I26,'METRICS MDNA'!A:B,2,0)</f>
        <v>Estoque Final</v>
      </c>
      <c r="Q26" t="str">
        <f>VLOOKUP(P26,'METRICS MDNA'!B:C,2,0)</f>
        <v>CUSTOS DOS PRODUTOS VENDIDOS</v>
      </c>
    </row>
    <row r="27" spans="1:17">
      <c r="A27" t="s">
        <v>1110</v>
      </c>
      <c r="B27" s="879">
        <v>46053</v>
      </c>
      <c r="C27">
        <v>1000943</v>
      </c>
      <c r="D27" t="s">
        <v>2037</v>
      </c>
      <c r="E27" t="s">
        <v>1171</v>
      </c>
      <c r="F27" t="s">
        <v>1120</v>
      </c>
      <c r="G27" t="s">
        <v>1220</v>
      </c>
      <c r="H27" t="s">
        <v>1263</v>
      </c>
      <c r="I27" t="s">
        <v>1380</v>
      </c>
      <c r="J27" s="995">
        <v>0.75</v>
      </c>
      <c r="K27" s="996">
        <v>169.8</v>
      </c>
      <c r="L27" s="996">
        <v>127.35</v>
      </c>
      <c r="M27" t="s">
        <v>1109</v>
      </c>
      <c r="N27" t="str">
        <f t="shared" si="0"/>
        <v>janeiro 2026</v>
      </c>
      <c r="O27">
        <f t="shared" si="1"/>
        <v>2026</v>
      </c>
      <c r="P27" t="str">
        <f>VLOOKUP(I27,'METRICS MDNA'!A:B,2,0)</f>
        <v>Estoque Final</v>
      </c>
      <c r="Q27" t="str">
        <f>VLOOKUP(P27,'METRICS MDNA'!B:C,2,0)</f>
        <v>CUSTOS DOS PRODUTOS VENDIDOS</v>
      </c>
    </row>
    <row r="28" spans="1:17">
      <c r="A28" t="s">
        <v>1110</v>
      </c>
      <c r="B28" s="879">
        <v>46053</v>
      </c>
      <c r="C28">
        <v>1000945</v>
      </c>
      <c r="D28" t="s">
        <v>2038</v>
      </c>
      <c r="E28" t="s">
        <v>1171</v>
      </c>
      <c r="F28" t="s">
        <v>1120</v>
      </c>
      <c r="G28" t="s">
        <v>1220</v>
      </c>
      <c r="H28" t="s">
        <v>1263</v>
      </c>
      <c r="I28" t="s">
        <v>1380</v>
      </c>
      <c r="J28" s="995">
        <v>0.7</v>
      </c>
      <c r="K28" s="996">
        <v>92.942899999999995</v>
      </c>
      <c r="L28" s="996">
        <v>65.06</v>
      </c>
      <c r="M28" t="s">
        <v>1109</v>
      </c>
      <c r="N28" t="str">
        <f t="shared" si="0"/>
        <v>janeiro 2026</v>
      </c>
      <c r="O28">
        <f t="shared" si="1"/>
        <v>2026</v>
      </c>
      <c r="P28" t="str">
        <f>VLOOKUP(I28,'METRICS MDNA'!A:B,2,0)</f>
        <v>Estoque Final</v>
      </c>
      <c r="Q28" t="str">
        <f>VLOOKUP(P28,'METRICS MDNA'!B:C,2,0)</f>
        <v>CUSTOS DOS PRODUTOS VENDIDOS</v>
      </c>
    </row>
    <row r="29" spans="1:17">
      <c r="A29" t="s">
        <v>1110</v>
      </c>
      <c r="B29" s="879">
        <v>46053</v>
      </c>
      <c r="C29">
        <v>1000187</v>
      </c>
      <c r="D29" t="s">
        <v>1877</v>
      </c>
      <c r="E29" t="s">
        <v>1171</v>
      </c>
      <c r="F29" t="s">
        <v>1120</v>
      </c>
      <c r="G29" t="s">
        <v>1174</v>
      </c>
      <c r="H29" t="s">
        <v>1200</v>
      </c>
      <c r="I29" t="s">
        <v>1201</v>
      </c>
      <c r="J29" s="995">
        <v>25</v>
      </c>
      <c r="K29" s="996">
        <v>23.81</v>
      </c>
      <c r="L29" s="996">
        <v>595.25</v>
      </c>
      <c r="M29" t="s">
        <v>1109</v>
      </c>
      <c r="N29" t="str">
        <f t="shared" si="0"/>
        <v>janeiro 2026</v>
      </c>
      <c r="O29">
        <f t="shared" si="1"/>
        <v>2026</v>
      </c>
      <c r="P29" t="str">
        <f>VLOOKUP(I29,'METRICS MDNA'!A:B,2,0)</f>
        <v>Estoque Final</v>
      </c>
      <c r="Q29" t="str">
        <f>VLOOKUP(P29,'METRICS MDNA'!B:C,2,0)</f>
        <v>CUSTOS DOS PRODUTOS VENDIDOS</v>
      </c>
    </row>
    <row r="30" spans="1:17">
      <c r="A30" t="s">
        <v>1110</v>
      </c>
      <c r="B30" s="879">
        <v>46053</v>
      </c>
      <c r="C30">
        <v>1000186</v>
      </c>
      <c r="D30" t="s">
        <v>1878</v>
      </c>
      <c r="E30" t="s">
        <v>1171</v>
      </c>
      <c r="F30" t="s">
        <v>1120</v>
      </c>
      <c r="G30" t="s">
        <v>1174</v>
      </c>
      <c r="H30" t="s">
        <v>1200</v>
      </c>
      <c r="I30" t="s">
        <v>1201</v>
      </c>
      <c r="J30" s="995">
        <v>7</v>
      </c>
      <c r="K30" s="996">
        <v>29.154299999999999</v>
      </c>
      <c r="L30" s="996">
        <v>204.08009999999999</v>
      </c>
      <c r="M30" t="s">
        <v>1109</v>
      </c>
      <c r="N30" t="str">
        <f t="shared" si="0"/>
        <v>janeiro 2026</v>
      </c>
      <c r="O30">
        <f t="shared" si="1"/>
        <v>2026</v>
      </c>
      <c r="P30" t="str">
        <f>VLOOKUP(I30,'METRICS MDNA'!A:B,2,0)</f>
        <v>Estoque Final</v>
      </c>
      <c r="Q30" t="str">
        <f>VLOOKUP(P30,'METRICS MDNA'!B:C,2,0)</f>
        <v>CUSTOS DOS PRODUTOS VENDIDOS</v>
      </c>
    </row>
    <row r="31" spans="1:17">
      <c r="A31" t="s">
        <v>1110</v>
      </c>
      <c r="B31" s="879">
        <v>46053</v>
      </c>
      <c r="C31">
        <v>1000807</v>
      </c>
      <c r="D31" t="s">
        <v>2218</v>
      </c>
      <c r="E31" t="s">
        <v>1171</v>
      </c>
      <c r="F31" t="s">
        <v>1120</v>
      </c>
      <c r="G31" t="s">
        <v>1174</v>
      </c>
      <c r="H31" t="s">
        <v>1193</v>
      </c>
      <c r="I31" t="s">
        <v>1242</v>
      </c>
      <c r="J31" s="995">
        <v>3</v>
      </c>
      <c r="K31" s="996">
        <v>65</v>
      </c>
      <c r="L31" s="996">
        <v>195</v>
      </c>
      <c r="M31" t="s">
        <v>1109</v>
      </c>
      <c r="N31" t="str">
        <f t="shared" si="0"/>
        <v>janeiro 2026</v>
      </c>
      <c r="O31">
        <f t="shared" si="1"/>
        <v>2026</v>
      </c>
      <c r="P31" t="str">
        <f>VLOOKUP(I31,'METRICS MDNA'!A:B,2,0)</f>
        <v>Estoque Final</v>
      </c>
      <c r="Q31" t="str">
        <f>VLOOKUP(P31,'METRICS MDNA'!B:C,2,0)</f>
        <v>CUSTOS DOS PRODUTOS VENDIDOS</v>
      </c>
    </row>
    <row r="32" spans="1:17">
      <c r="A32" t="s">
        <v>1110</v>
      </c>
      <c r="B32" s="879">
        <v>46053</v>
      </c>
      <c r="C32">
        <v>1000523</v>
      </c>
      <c r="D32" t="s">
        <v>1879</v>
      </c>
      <c r="E32" t="s">
        <v>1171</v>
      </c>
      <c r="F32" t="s">
        <v>1120</v>
      </c>
      <c r="G32" t="s">
        <v>1174</v>
      </c>
      <c r="H32" t="s">
        <v>1193</v>
      </c>
      <c r="I32" t="s">
        <v>1242</v>
      </c>
      <c r="J32" s="995">
        <v>0.9</v>
      </c>
      <c r="K32" s="996">
        <v>55.800899999999999</v>
      </c>
      <c r="L32" s="996">
        <v>50.220799999999997</v>
      </c>
      <c r="M32" t="s">
        <v>1109</v>
      </c>
      <c r="N32" t="str">
        <f t="shared" si="0"/>
        <v>janeiro 2026</v>
      </c>
      <c r="O32">
        <f t="shared" si="1"/>
        <v>2026</v>
      </c>
      <c r="P32" t="str">
        <f>VLOOKUP(I32,'METRICS MDNA'!A:B,2,0)</f>
        <v>Estoque Final</v>
      </c>
      <c r="Q32" t="str">
        <f>VLOOKUP(P32,'METRICS MDNA'!B:C,2,0)</f>
        <v>CUSTOS DOS PRODUTOS VENDIDOS</v>
      </c>
    </row>
    <row r="33" spans="1:17">
      <c r="A33" t="s">
        <v>1110</v>
      </c>
      <c r="B33" s="879">
        <v>46053</v>
      </c>
      <c r="C33">
        <v>1000224</v>
      </c>
      <c r="D33" t="s">
        <v>2219</v>
      </c>
      <c r="E33" t="s">
        <v>1171</v>
      </c>
      <c r="F33" t="s">
        <v>1120</v>
      </c>
      <c r="G33" t="s">
        <v>1174</v>
      </c>
      <c r="H33" t="s">
        <v>1966</v>
      </c>
      <c r="I33" t="s">
        <v>1201</v>
      </c>
      <c r="J33" s="995">
        <v>1</v>
      </c>
      <c r="K33" s="996">
        <v>109.4293</v>
      </c>
      <c r="L33" s="996">
        <v>109.4293</v>
      </c>
      <c r="M33" t="s">
        <v>1109</v>
      </c>
      <c r="N33" t="str">
        <f t="shared" si="0"/>
        <v>janeiro 2026</v>
      </c>
      <c r="O33">
        <f t="shared" si="1"/>
        <v>2026</v>
      </c>
      <c r="P33" t="str">
        <f>VLOOKUP(I33,'METRICS MDNA'!A:B,2,0)</f>
        <v>Estoque Final</v>
      </c>
      <c r="Q33" t="str">
        <f>VLOOKUP(P33,'METRICS MDNA'!B:C,2,0)</f>
        <v>CUSTOS DOS PRODUTOS VENDIDOS</v>
      </c>
    </row>
    <row r="34" spans="1:17">
      <c r="A34" t="s">
        <v>1110</v>
      </c>
      <c r="B34" s="879">
        <v>46053</v>
      </c>
      <c r="C34">
        <v>1000189</v>
      </c>
      <c r="D34" t="s">
        <v>1880</v>
      </c>
      <c r="E34" t="s">
        <v>1171</v>
      </c>
      <c r="F34" t="s">
        <v>1120</v>
      </c>
      <c r="G34" t="s">
        <v>1174</v>
      </c>
      <c r="H34" t="s">
        <v>1200</v>
      </c>
      <c r="I34" t="s">
        <v>1201</v>
      </c>
      <c r="J34" s="995">
        <v>5.76</v>
      </c>
      <c r="K34" s="996">
        <v>58</v>
      </c>
      <c r="L34" s="996">
        <v>334.08</v>
      </c>
      <c r="M34" t="s">
        <v>1109</v>
      </c>
      <c r="N34" t="str">
        <f t="shared" si="0"/>
        <v>janeiro 2026</v>
      </c>
      <c r="O34">
        <f t="shared" si="1"/>
        <v>2026</v>
      </c>
      <c r="P34" t="str">
        <f>VLOOKUP(I34,'METRICS MDNA'!A:B,2,0)</f>
        <v>Estoque Final</v>
      </c>
      <c r="Q34" t="str">
        <f>VLOOKUP(P34,'METRICS MDNA'!B:C,2,0)</f>
        <v>CUSTOS DOS PRODUTOS VENDIDOS</v>
      </c>
    </row>
    <row r="35" spans="1:17">
      <c r="A35" t="s">
        <v>1110</v>
      </c>
      <c r="B35" s="879">
        <v>46053</v>
      </c>
      <c r="C35">
        <v>1000777</v>
      </c>
      <c r="D35" t="s">
        <v>1240</v>
      </c>
      <c r="E35" t="s">
        <v>1171</v>
      </c>
      <c r="F35" t="s">
        <v>1120</v>
      </c>
      <c r="G35" t="s">
        <v>1174</v>
      </c>
      <c r="H35" t="s">
        <v>1193</v>
      </c>
      <c r="I35" t="s">
        <v>1242</v>
      </c>
      <c r="J35" s="995">
        <v>2</v>
      </c>
      <c r="K35" s="996">
        <v>248</v>
      </c>
      <c r="L35" s="996">
        <v>496</v>
      </c>
      <c r="M35" t="s">
        <v>1109</v>
      </c>
      <c r="N35" t="str">
        <f t="shared" si="0"/>
        <v>janeiro 2026</v>
      </c>
      <c r="O35">
        <f t="shared" si="1"/>
        <v>2026</v>
      </c>
      <c r="P35" t="str">
        <f>VLOOKUP(I35,'METRICS MDNA'!A:B,2,0)</f>
        <v>Estoque Final</v>
      </c>
      <c r="Q35" t="str">
        <f>VLOOKUP(P35,'METRICS MDNA'!B:C,2,0)</f>
        <v>CUSTOS DOS PRODUTOS VENDIDOS</v>
      </c>
    </row>
    <row r="36" spans="1:17">
      <c r="A36" t="s">
        <v>1110</v>
      </c>
      <c r="B36" s="879">
        <v>46053</v>
      </c>
      <c r="C36">
        <v>1000359</v>
      </c>
      <c r="D36" t="s">
        <v>2220</v>
      </c>
      <c r="E36" t="s">
        <v>1171</v>
      </c>
      <c r="F36" t="s">
        <v>1120</v>
      </c>
      <c r="G36" t="s">
        <v>1174</v>
      </c>
      <c r="H36" t="s">
        <v>1186</v>
      </c>
      <c r="I36" t="s">
        <v>1868</v>
      </c>
      <c r="J36" s="995">
        <v>3</v>
      </c>
      <c r="K36" s="996">
        <v>4.9800000000000004</v>
      </c>
      <c r="L36" s="996">
        <v>14.94</v>
      </c>
      <c r="M36" t="s">
        <v>1109</v>
      </c>
      <c r="N36" t="str">
        <f t="shared" si="0"/>
        <v>janeiro 2026</v>
      </c>
      <c r="O36">
        <f t="shared" si="1"/>
        <v>2026</v>
      </c>
      <c r="P36" t="str">
        <f>VLOOKUP(I36,'METRICS MDNA'!A:B,2,0)</f>
        <v>Estoque Final</v>
      </c>
      <c r="Q36" t="str">
        <f>VLOOKUP(P36,'METRICS MDNA'!B:C,2,0)</f>
        <v>CUSTOS DOS PRODUTOS VENDIDOS</v>
      </c>
    </row>
    <row r="37" spans="1:17">
      <c r="A37" t="s">
        <v>1110</v>
      </c>
      <c r="B37" s="879">
        <v>46053</v>
      </c>
      <c r="C37">
        <v>1000360</v>
      </c>
      <c r="D37" t="s">
        <v>2221</v>
      </c>
      <c r="E37" t="s">
        <v>1171</v>
      </c>
      <c r="F37" t="s">
        <v>1120</v>
      </c>
      <c r="G37" t="s">
        <v>1174</v>
      </c>
      <c r="H37" t="s">
        <v>1186</v>
      </c>
      <c r="I37" t="s">
        <v>1868</v>
      </c>
      <c r="J37" s="995">
        <v>2.2999999999999998</v>
      </c>
      <c r="K37" s="996">
        <v>7.9901</v>
      </c>
      <c r="L37" s="996">
        <v>18.377199999999998</v>
      </c>
      <c r="M37" t="s">
        <v>1109</v>
      </c>
      <c r="N37" t="str">
        <f t="shared" si="0"/>
        <v>janeiro 2026</v>
      </c>
      <c r="O37">
        <f t="shared" si="1"/>
        <v>2026</v>
      </c>
      <c r="P37" t="str">
        <f>VLOOKUP(I37,'METRICS MDNA'!A:B,2,0)</f>
        <v>Estoque Final</v>
      </c>
      <c r="Q37" t="str">
        <f>VLOOKUP(P37,'METRICS MDNA'!B:C,2,0)</f>
        <v>CUSTOS DOS PRODUTOS VENDIDOS</v>
      </c>
    </row>
    <row r="38" spans="1:17">
      <c r="A38" t="s">
        <v>1110</v>
      </c>
      <c r="B38" s="879">
        <v>46053</v>
      </c>
      <c r="C38">
        <v>1000724</v>
      </c>
      <c r="D38" t="s">
        <v>1892</v>
      </c>
      <c r="E38" t="s">
        <v>1171</v>
      </c>
      <c r="F38" t="s">
        <v>1120</v>
      </c>
      <c r="G38" t="s">
        <v>1174</v>
      </c>
      <c r="H38" t="s">
        <v>1200</v>
      </c>
      <c r="I38" t="s">
        <v>1201</v>
      </c>
      <c r="J38" s="995">
        <v>0.71</v>
      </c>
      <c r="K38" s="996">
        <v>92.529200000000003</v>
      </c>
      <c r="L38" s="996">
        <v>65.695700000000002</v>
      </c>
      <c r="M38" t="s">
        <v>1109</v>
      </c>
      <c r="N38" t="str">
        <f t="shared" si="0"/>
        <v>janeiro 2026</v>
      </c>
      <c r="O38">
        <f t="shared" si="1"/>
        <v>2026</v>
      </c>
      <c r="P38" t="str">
        <f>VLOOKUP(I38,'METRICS MDNA'!A:B,2,0)</f>
        <v>Estoque Final</v>
      </c>
      <c r="Q38" t="str">
        <f>VLOOKUP(P38,'METRICS MDNA'!B:C,2,0)</f>
        <v>CUSTOS DOS PRODUTOS VENDIDOS</v>
      </c>
    </row>
    <row r="39" spans="1:17">
      <c r="A39" t="s">
        <v>1110</v>
      </c>
      <c r="B39" s="879">
        <v>46053</v>
      </c>
      <c r="C39">
        <v>1000923</v>
      </c>
      <c r="D39" t="s">
        <v>2039</v>
      </c>
      <c r="E39" t="s">
        <v>1171</v>
      </c>
      <c r="F39" t="s">
        <v>1120</v>
      </c>
      <c r="G39" t="s">
        <v>1220</v>
      </c>
      <c r="H39" t="s">
        <v>1263</v>
      </c>
      <c r="I39" t="s">
        <v>2040</v>
      </c>
      <c r="J39" s="995">
        <v>2.1</v>
      </c>
      <c r="K39" s="996">
        <v>81.423900000000003</v>
      </c>
      <c r="L39" s="996">
        <v>170.99019999999999</v>
      </c>
      <c r="M39" t="s">
        <v>1109</v>
      </c>
      <c r="N39" t="str">
        <f t="shared" si="0"/>
        <v>janeiro 2026</v>
      </c>
      <c r="O39">
        <f t="shared" si="1"/>
        <v>2026</v>
      </c>
      <c r="P39" t="str">
        <f>VLOOKUP(I39,'METRICS MDNA'!A:B,2,0)</f>
        <v>Estoque Final</v>
      </c>
      <c r="Q39" t="str">
        <f>VLOOKUP(P39,'METRICS MDNA'!B:C,2,0)</f>
        <v>CUSTOS DOS PRODUTOS VENDIDOS</v>
      </c>
    </row>
    <row r="40" spans="1:17">
      <c r="A40" t="s">
        <v>1110</v>
      </c>
      <c r="B40" s="879">
        <v>46053</v>
      </c>
      <c r="C40">
        <v>1000922</v>
      </c>
      <c r="D40" t="s">
        <v>2041</v>
      </c>
      <c r="E40" t="s">
        <v>1171</v>
      </c>
      <c r="F40" t="s">
        <v>1120</v>
      </c>
      <c r="G40" t="s">
        <v>1220</v>
      </c>
      <c r="H40" t="s">
        <v>1263</v>
      </c>
      <c r="I40" t="s">
        <v>2040</v>
      </c>
      <c r="J40" s="995">
        <v>0.77</v>
      </c>
      <c r="K40" s="996">
        <v>72.138099999999994</v>
      </c>
      <c r="L40" s="996">
        <v>55.546300000000002</v>
      </c>
      <c r="M40" t="s">
        <v>1109</v>
      </c>
      <c r="N40" t="str">
        <f t="shared" si="0"/>
        <v>janeiro 2026</v>
      </c>
      <c r="O40">
        <f t="shared" si="1"/>
        <v>2026</v>
      </c>
      <c r="P40" t="str">
        <f>VLOOKUP(I40,'METRICS MDNA'!A:B,2,0)</f>
        <v>Estoque Final</v>
      </c>
      <c r="Q40" t="str">
        <f>VLOOKUP(P40,'METRICS MDNA'!B:C,2,0)</f>
        <v>CUSTOS DOS PRODUTOS VENDIDOS</v>
      </c>
    </row>
    <row r="41" spans="1:17">
      <c r="A41" t="s">
        <v>1110</v>
      </c>
      <c r="B41" s="879">
        <v>46053</v>
      </c>
      <c r="C41">
        <v>1000925</v>
      </c>
      <c r="D41" t="s">
        <v>2042</v>
      </c>
      <c r="E41" t="s">
        <v>1171</v>
      </c>
      <c r="F41" t="s">
        <v>1120</v>
      </c>
      <c r="G41" t="s">
        <v>1220</v>
      </c>
      <c r="H41" t="s">
        <v>1263</v>
      </c>
      <c r="I41" t="s">
        <v>2040</v>
      </c>
      <c r="J41" s="995">
        <v>0.7</v>
      </c>
      <c r="K41" s="996">
        <v>149.13999999999999</v>
      </c>
      <c r="L41" s="996">
        <v>104.398</v>
      </c>
      <c r="M41" t="s">
        <v>1109</v>
      </c>
      <c r="N41" t="str">
        <f t="shared" si="0"/>
        <v>janeiro 2026</v>
      </c>
      <c r="O41">
        <f t="shared" si="1"/>
        <v>2026</v>
      </c>
      <c r="P41" t="str">
        <f>VLOOKUP(I41,'METRICS MDNA'!A:B,2,0)</f>
        <v>Estoque Final</v>
      </c>
      <c r="Q41" t="str">
        <f>VLOOKUP(P41,'METRICS MDNA'!B:C,2,0)</f>
        <v>CUSTOS DOS PRODUTOS VENDIDOS</v>
      </c>
    </row>
    <row r="42" spans="1:17">
      <c r="A42" t="s">
        <v>1110</v>
      </c>
      <c r="B42" s="879">
        <v>46053</v>
      </c>
      <c r="C42">
        <v>1000924</v>
      </c>
      <c r="D42" t="s">
        <v>2043</v>
      </c>
      <c r="E42" t="s">
        <v>1171</v>
      </c>
      <c r="F42" t="s">
        <v>1120</v>
      </c>
      <c r="G42" t="s">
        <v>1220</v>
      </c>
      <c r="H42" t="s">
        <v>1263</v>
      </c>
      <c r="I42" t="s">
        <v>2040</v>
      </c>
      <c r="J42" s="995">
        <v>0.7</v>
      </c>
      <c r="K42" s="996">
        <v>101.2</v>
      </c>
      <c r="L42" s="996">
        <v>70.84</v>
      </c>
      <c r="M42" t="s">
        <v>1109</v>
      </c>
      <c r="N42" t="str">
        <f t="shared" si="0"/>
        <v>janeiro 2026</v>
      </c>
      <c r="O42">
        <f t="shared" si="1"/>
        <v>2026</v>
      </c>
      <c r="P42" t="str">
        <f>VLOOKUP(I42,'METRICS MDNA'!A:B,2,0)</f>
        <v>Estoque Final</v>
      </c>
      <c r="Q42" t="str">
        <f>VLOOKUP(P42,'METRICS MDNA'!B:C,2,0)</f>
        <v>CUSTOS DOS PRODUTOS VENDIDOS</v>
      </c>
    </row>
    <row r="43" spans="1:17">
      <c r="A43" t="s">
        <v>1110</v>
      </c>
      <c r="B43" s="879">
        <v>46053</v>
      </c>
      <c r="C43">
        <v>1000781</v>
      </c>
      <c r="D43" t="s">
        <v>2222</v>
      </c>
      <c r="E43" t="s">
        <v>1171</v>
      </c>
      <c r="F43" t="s">
        <v>1120</v>
      </c>
      <c r="G43" t="s">
        <v>1174</v>
      </c>
      <c r="H43" t="s">
        <v>1200</v>
      </c>
      <c r="I43" t="s">
        <v>1201</v>
      </c>
      <c r="J43" s="995">
        <v>0.1</v>
      </c>
      <c r="K43" s="996">
        <v>29.92</v>
      </c>
      <c r="L43" s="996">
        <v>2.992</v>
      </c>
      <c r="M43" t="s">
        <v>1109</v>
      </c>
      <c r="N43" t="str">
        <f t="shared" si="0"/>
        <v>janeiro 2026</v>
      </c>
      <c r="O43">
        <f t="shared" si="1"/>
        <v>2026</v>
      </c>
      <c r="P43" t="str">
        <f>VLOOKUP(I43,'METRICS MDNA'!A:B,2,0)</f>
        <v>Estoque Final</v>
      </c>
      <c r="Q43" t="str">
        <f>VLOOKUP(P43,'METRICS MDNA'!B:C,2,0)</f>
        <v>CUSTOS DOS PRODUTOS VENDIDOS</v>
      </c>
    </row>
    <row r="44" spans="1:17">
      <c r="A44" t="s">
        <v>1110</v>
      </c>
      <c r="B44" s="879">
        <v>46053</v>
      </c>
      <c r="C44">
        <v>1000725</v>
      </c>
      <c r="D44" t="s">
        <v>1314</v>
      </c>
      <c r="E44" t="s">
        <v>1171</v>
      </c>
      <c r="F44" t="s">
        <v>1120</v>
      </c>
      <c r="G44" t="s">
        <v>1174</v>
      </c>
      <c r="H44" t="s">
        <v>1200</v>
      </c>
      <c r="I44" t="s">
        <v>1201</v>
      </c>
      <c r="J44" s="995">
        <v>7</v>
      </c>
      <c r="K44" s="996">
        <v>2.6505999999999998</v>
      </c>
      <c r="L44" s="996">
        <v>18.554200000000002</v>
      </c>
      <c r="M44" t="s">
        <v>1109</v>
      </c>
      <c r="N44" t="str">
        <f t="shared" si="0"/>
        <v>janeiro 2026</v>
      </c>
      <c r="O44">
        <f t="shared" si="1"/>
        <v>2026</v>
      </c>
      <c r="P44" t="str">
        <f>VLOOKUP(I44,'METRICS MDNA'!A:B,2,0)</f>
        <v>Estoque Final</v>
      </c>
      <c r="Q44" t="str">
        <f>VLOOKUP(P44,'METRICS MDNA'!B:C,2,0)</f>
        <v>CUSTOS DOS PRODUTOS VENDIDOS</v>
      </c>
    </row>
    <row r="45" spans="1:17">
      <c r="A45" t="s">
        <v>1110</v>
      </c>
      <c r="B45" s="879">
        <v>46053</v>
      </c>
      <c r="C45">
        <v>1000579</v>
      </c>
      <c r="D45" t="s">
        <v>1319</v>
      </c>
      <c r="E45" t="s">
        <v>1171</v>
      </c>
      <c r="F45" t="s">
        <v>1120</v>
      </c>
      <c r="G45" t="s">
        <v>1174</v>
      </c>
      <c r="H45" t="s">
        <v>1200</v>
      </c>
      <c r="I45" t="s">
        <v>1201</v>
      </c>
      <c r="J45" s="995">
        <v>23</v>
      </c>
      <c r="K45" s="996">
        <v>2.8</v>
      </c>
      <c r="L45" s="996">
        <v>64.400000000000006</v>
      </c>
      <c r="M45" t="s">
        <v>1109</v>
      </c>
      <c r="N45" t="str">
        <f t="shared" si="0"/>
        <v>janeiro 2026</v>
      </c>
      <c r="O45">
        <f t="shared" si="1"/>
        <v>2026</v>
      </c>
      <c r="P45" t="str">
        <f>VLOOKUP(I45,'METRICS MDNA'!A:B,2,0)</f>
        <v>Estoque Final</v>
      </c>
      <c r="Q45" t="str">
        <f>VLOOKUP(P45,'METRICS MDNA'!B:C,2,0)</f>
        <v>CUSTOS DOS PRODUTOS VENDIDOS</v>
      </c>
    </row>
    <row r="46" spans="1:17">
      <c r="A46" t="s">
        <v>1110</v>
      </c>
      <c r="B46" s="879">
        <v>46053</v>
      </c>
      <c r="C46">
        <v>1000169</v>
      </c>
      <c r="D46" t="s">
        <v>2223</v>
      </c>
      <c r="E46" t="s">
        <v>1171</v>
      </c>
      <c r="F46" t="s">
        <v>1120</v>
      </c>
      <c r="G46" t="s">
        <v>1174</v>
      </c>
      <c r="H46" t="s">
        <v>1193</v>
      </c>
      <c r="I46" t="s">
        <v>1242</v>
      </c>
      <c r="J46" s="995">
        <v>3.1</v>
      </c>
      <c r="K46" s="996">
        <v>133.30019999999999</v>
      </c>
      <c r="L46" s="996">
        <v>413.23059999999998</v>
      </c>
      <c r="M46" t="s">
        <v>1109</v>
      </c>
      <c r="N46" t="str">
        <f t="shared" si="0"/>
        <v>janeiro 2026</v>
      </c>
      <c r="O46">
        <f t="shared" si="1"/>
        <v>2026</v>
      </c>
      <c r="P46" t="str">
        <f>VLOOKUP(I46,'METRICS MDNA'!A:B,2,0)</f>
        <v>Estoque Final</v>
      </c>
      <c r="Q46" t="str">
        <f>VLOOKUP(P46,'METRICS MDNA'!B:C,2,0)</f>
        <v>CUSTOS DOS PRODUTOS VENDIDOS</v>
      </c>
    </row>
    <row r="47" spans="1:17">
      <c r="A47" t="s">
        <v>1110</v>
      </c>
      <c r="B47" s="879">
        <v>46053</v>
      </c>
      <c r="C47">
        <v>1000364</v>
      </c>
      <c r="D47" t="s">
        <v>1894</v>
      </c>
      <c r="E47" t="s">
        <v>1171</v>
      </c>
      <c r="F47" t="s">
        <v>1120</v>
      </c>
      <c r="G47" t="s">
        <v>1174</v>
      </c>
      <c r="H47" t="s">
        <v>1186</v>
      </c>
      <c r="I47" t="s">
        <v>1187</v>
      </c>
      <c r="J47" s="995">
        <v>10</v>
      </c>
      <c r="K47" s="996">
        <v>2.5055999999999998</v>
      </c>
      <c r="L47" s="996">
        <v>25.056000000000001</v>
      </c>
      <c r="M47" t="s">
        <v>1109</v>
      </c>
      <c r="N47" t="str">
        <f t="shared" si="0"/>
        <v>janeiro 2026</v>
      </c>
      <c r="O47">
        <f t="shared" si="1"/>
        <v>2026</v>
      </c>
      <c r="P47" t="str">
        <f>VLOOKUP(I47,'METRICS MDNA'!A:B,2,0)</f>
        <v>Estoque Final</v>
      </c>
      <c r="Q47" t="str">
        <f>VLOOKUP(P47,'METRICS MDNA'!B:C,2,0)</f>
        <v>CUSTOS DOS PRODUTOS VENDIDOS</v>
      </c>
    </row>
    <row r="48" spans="1:17">
      <c r="A48" t="s">
        <v>1110</v>
      </c>
      <c r="B48" s="879">
        <v>46053</v>
      </c>
      <c r="C48">
        <v>1000365</v>
      </c>
      <c r="D48" t="s">
        <v>1895</v>
      </c>
      <c r="E48" t="s">
        <v>1171</v>
      </c>
      <c r="F48" t="s">
        <v>1120</v>
      </c>
      <c r="G48" t="s">
        <v>1174</v>
      </c>
      <c r="H48" t="s">
        <v>1186</v>
      </c>
      <c r="I48" t="s">
        <v>1187</v>
      </c>
      <c r="J48" s="995">
        <v>0.5</v>
      </c>
      <c r="K48" s="996">
        <v>6.47</v>
      </c>
      <c r="L48" s="996">
        <v>3.2349999999999999</v>
      </c>
      <c r="M48" t="s">
        <v>1109</v>
      </c>
      <c r="N48" t="str">
        <f t="shared" si="0"/>
        <v>janeiro 2026</v>
      </c>
      <c r="O48">
        <f t="shared" si="1"/>
        <v>2026</v>
      </c>
      <c r="P48" t="str">
        <f>VLOOKUP(I48,'METRICS MDNA'!A:B,2,0)</f>
        <v>Estoque Final</v>
      </c>
      <c r="Q48" t="str">
        <f>VLOOKUP(P48,'METRICS MDNA'!B:C,2,0)</f>
        <v>CUSTOS DOS PRODUTOS VENDIDOS</v>
      </c>
    </row>
    <row r="49" spans="1:17">
      <c r="A49" t="s">
        <v>1110</v>
      </c>
      <c r="B49" s="879">
        <v>46053</v>
      </c>
      <c r="C49">
        <v>1000327</v>
      </c>
      <c r="D49" t="s">
        <v>1896</v>
      </c>
      <c r="E49" t="s">
        <v>1171</v>
      </c>
      <c r="F49" t="s">
        <v>1120</v>
      </c>
      <c r="G49" t="s">
        <v>1174</v>
      </c>
      <c r="H49" t="s">
        <v>1186</v>
      </c>
      <c r="I49" t="s">
        <v>1866</v>
      </c>
      <c r="J49" s="995">
        <v>0.54500000000000004</v>
      </c>
      <c r="K49" s="996">
        <v>48.686199999999999</v>
      </c>
      <c r="L49" s="996">
        <v>26.533999999999999</v>
      </c>
      <c r="M49" t="s">
        <v>1109</v>
      </c>
      <c r="N49" t="str">
        <f t="shared" si="0"/>
        <v>janeiro 2026</v>
      </c>
      <c r="O49">
        <f t="shared" si="1"/>
        <v>2026</v>
      </c>
      <c r="P49" t="str">
        <f>VLOOKUP(I49,'METRICS MDNA'!A:B,2,0)</f>
        <v>Estoque Final</v>
      </c>
      <c r="Q49" t="str">
        <f>VLOOKUP(P49,'METRICS MDNA'!B:C,2,0)</f>
        <v>CUSTOS DOS PRODUTOS VENDIDOS</v>
      </c>
    </row>
    <row r="50" spans="1:17">
      <c r="A50" t="s">
        <v>1110</v>
      </c>
      <c r="B50" s="879">
        <v>46053</v>
      </c>
      <c r="C50">
        <v>1000367</v>
      </c>
      <c r="D50" t="s">
        <v>1897</v>
      </c>
      <c r="E50" t="s">
        <v>1171</v>
      </c>
      <c r="F50" t="s">
        <v>1120</v>
      </c>
      <c r="G50" t="s">
        <v>1174</v>
      </c>
      <c r="H50" t="s">
        <v>1186</v>
      </c>
      <c r="I50" t="s">
        <v>1868</v>
      </c>
      <c r="J50" s="995">
        <v>2</v>
      </c>
      <c r="K50" s="996">
        <v>4.2881</v>
      </c>
      <c r="L50" s="996">
        <v>8.5762</v>
      </c>
      <c r="M50" t="s">
        <v>1109</v>
      </c>
      <c r="N50" t="str">
        <f t="shared" si="0"/>
        <v>janeiro 2026</v>
      </c>
      <c r="O50">
        <f t="shared" si="1"/>
        <v>2026</v>
      </c>
      <c r="P50" t="str">
        <f>VLOOKUP(I50,'METRICS MDNA'!A:B,2,0)</f>
        <v>Estoque Final</v>
      </c>
      <c r="Q50" t="str">
        <f>VLOOKUP(P50,'METRICS MDNA'!B:C,2,0)</f>
        <v>CUSTOS DOS PRODUTOS VENDIDOS</v>
      </c>
    </row>
    <row r="51" spans="1:17">
      <c r="A51" t="s">
        <v>1110</v>
      </c>
      <c r="B51" s="879">
        <v>46053</v>
      </c>
      <c r="C51">
        <v>1000134</v>
      </c>
      <c r="D51" t="s">
        <v>2047</v>
      </c>
      <c r="E51" t="s">
        <v>1171</v>
      </c>
      <c r="F51" t="s">
        <v>1120</v>
      </c>
      <c r="G51" t="s">
        <v>1220</v>
      </c>
      <c r="H51" t="s">
        <v>1328</v>
      </c>
      <c r="I51" t="s">
        <v>1329</v>
      </c>
      <c r="J51" s="995">
        <v>1</v>
      </c>
      <c r="K51" s="996">
        <v>1655.08</v>
      </c>
      <c r="L51" s="996">
        <v>1655.08</v>
      </c>
      <c r="M51" t="s">
        <v>1109</v>
      </c>
      <c r="N51" t="str">
        <f t="shared" si="0"/>
        <v>janeiro 2026</v>
      </c>
      <c r="O51">
        <f t="shared" si="1"/>
        <v>2026</v>
      </c>
      <c r="P51" t="str">
        <f>VLOOKUP(I51,'METRICS MDNA'!A:B,2,0)</f>
        <v>Estoque Final</v>
      </c>
      <c r="Q51" t="str">
        <f>VLOOKUP(P51,'METRICS MDNA'!B:C,2,0)</f>
        <v>CUSTOS DOS PRODUTOS VENDIDOS</v>
      </c>
    </row>
    <row r="52" spans="1:17">
      <c r="A52" t="s">
        <v>1110</v>
      </c>
      <c r="B52" s="879">
        <v>46053</v>
      </c>
      <c r="C52">
        <v>1001225</v>
      </c>
      <c r="D52" t="s">
        <v>2048</v>
      </c>
      <c r="E52" t="s">
        <v>1171</v>
      </c>
      <c r="F52" t="s">
        <v>1120</v>
      </c>
      <c r="G52" t="s">
        <v>1220</v>
      </c>
      <c r="H52" t="s">
        <v>1328</v>
      </c>
      <c r="I52" t="s">
        <v>1329</v>
      </c>
      <c r="J52" s="995">
        <v>1</v>
      </c>
      <c r="K52" s="996">
        <v>5694.99</v>
      </c>
      <c r="L52" s="996">
        <v>5694.99</v>
      </c>
      <c r="M52" t="s">
        <v>1109</v>
      </c>
      <c r="N52" t="str">
        <f t="shared" si="0"/>
        <v>janeiro 2026</v>
      </c>
      <c r="O52">
        <f t="shared" si="1"/>
        <v>2026</v>
      </c>
      <c r="P52" t="str">
        <f>VLOOKUP(I52,'METRICS MDNA'!A:B,2,0)</f>
        <v>Estoque Final</v>
      </c>
      <c r="Q52" t="str">
        <f>VLOOKUP(P52,'METRICS MDNA'!B:C,2,0)</f>
        <v>CUSTOS DOS PRODUTOS VENDIDOS</v>
      </c>
    </row>
    <row r="53" spans="1:17">
      <c r="A53" t="s">
        <v>1110</v>
      </c>
      <c r="B53" s="879">
        <v>46053</v>
      </c>
      <c r="C53">
        <v>1000778</v>
      </c>
      <c r="D53" t="s">
        <v>2049</v>
      </c>
      <c r="E53" t="s">
        <v>1171</v>
      </c>
      <c r="F53" t="s">
        <v>1120</v>
      </c>
      <c r="G53" t="s">
        <v>1220</v>
      </c>
      <c r="H53" t="s">
        <v>1328</v>
      </c>
      <c r="I53" t="s">
        <v>1329</v>
      </c>
      <c r="J53" s="995">
        <v>3</v>
      </c>
      <c r="K53" s="996">
        <v>385</v>
      </c>
      <c r="L53" s="996">
        <v>1155</v>
      </c>
      <c r="M53" t="s">
        <v>1109</v>
      </c>
      <c r="N53" t="str">
        <f t="shared" si="0"/>
        <v>janeiro 2026</v>
      </c>
      <c r="O53">
        <f t="shared" si="1"/>
        <v>2026</v>
      </c>
      <c r="P53" t="str">
        <f>VLOOKUP(I53,'METRICS MDNA'!A:B,2,0)</f>
        <v>Estoque Final</v>
      </c>
      <c r="Q53" t="str">
        <f>VLOOKUP(P53,'METRICS MDNA'!B:C,2,0)</f>
        <v>CUSTOS DOS PRODUTOS VENDIDOS</v>
      </c>
    </row>
    <row r="54" spans="1:17">
      <c r="A54" t="s">
        <v>1110</v>
      </c>
      <c r="B54" s="879">
        <v>46053</v>
      </c>
      <c r="C54">
        <v>1000949</v>
      </c>
      <c r="D54" t="s">
        <v>2224</v>
      </c>
      <c r="E54" t="s">
        <v>1171</v>
      </c>
      <c r="F54" t="s">
        <v>1120</v>
      </c>
      <c r="G54" t="s">
        <v>1174</v>
      </c>
      <c r="H54" t="s">
        <v>1200</v>
      </c>
      <c r="I54" t="s">
        <v>1201</v>
      </c>
      <c r="J54" s="995">
        <v>2.5</v>
      </c>
      <c r="K54" s="996">
        <v>144.75120000000001</v>
      </c>
      <c r="L54" s="996">
        <v>361.87799999999999</v>
      </c>
      <c r="M54" t="s">
        <v>1109</v>
      </c>
      <c r="N54" t="str">
        <f t="shared" si="0"/>
        <v>janeiro 2026</v>
      </c>
      <c r="O54">
        <f t="shared" si="1"/>
        <v>2026</v>
      </c>
      <c r="P54" t="str">
        <f>VLOOKUP(I54,'METRICS MDNA'!A:B,2,0)</f>
        <v>Estoque Final</v>
      </c>
      <c r="Q54" t="str">
        <f>VLOOKUP(P54,'METRICS MDNA'!B:C,2,0)</f>
        <v>CUSTOS DOS PRODUTOS VENDIDOS</v>
      </c>
    </row>
    <row r="55" spans="1:17">
      <c r="A55" t="s">
        <v>1110</v>
      </c>
      <c r="B55" s="879">
        <v>46053</v>
      </c>
      <c r="C55">
        <v>1000950</v>
      </c>
      <c r="D55" t="s">
        <v>2225</v>
      </c>
      <c r="E55" t="s">
        <v>1171</v>
      </c>
      <c r="F55" t="s">
        <v>1120</v>
      </c>
      <c r="G55" t="s">
        <v>1174</v>
      </c>
      <c r="H55" t="s">
        <v>1200</v>
      </c>
      <c r="I55" t="s">
        <v>1201</v>
      </c>
      <c r="J55" s="995">
        <v>2.94</v>
      </c>
      <c r="K55" s="996">
        <v>292</v>
      </c>
      <c r="L55" s="996">
        <v>858.48</v>
      </c>
      <c r="M55" t="s">
        <v>1109</v>
      </c>
      <c r="N55" t="str">
        <f t="shared" si="0"/>
        <v>janeiro 2026</v>
      </c>
      <c r="O55">
        <f t="shared" si="1"/>
        <v>2026</v>
      </c>
      <c r="P55" t="str">
        <f>VLOOKUP(I55,'METRICS MDNA'!A:B,2,0)</f>
        <v>Estoque Final</v>
      </c>
      <c r="Q55" t="str">
        <f>VLOOKUP(P55,'METRICS MDNA'!B:C,2,0)</f>
        <v>CUSTOS DOS PRODUTOS VENDIDOS</v>
      </c>
    </row>
    <row r="56" spans="1:17">
      <c r="A56" t="s">
        <v>1110</v>
      </c>
      <c r="B56" s="879">
        <v>46053</v>
      </c>
      <c r="C56">
        <v>1000122</v>
      </c>
      <c r="D56" t="s">
        <v>2050</v>
      </c>
      <c r="E56" t="s">
        <v>1171</v>
      </c>
      <c r="F56" t="s">
        <v>1120</v>
      </c>
      <c r="G56" t="s">
        <v>1220</v>
      </c>
      <c r="H56" t="s">
        <v>1221</v>
      </c>
      <c r="I56" t="s">
        <v>1222</v>
      </c>
      <c r="J56" s="995">
        <v>36</v>
      </c>
      <c r="K56" s="996">
        <v>3.2202000000000002</v>
      </c>
      <c r="L56" s="996">
        <v>115.9272</v>
      </c>
      <c r="M56" t="s">
        <v>1109</v>
      </c>
      <c r="N56" t="str">
        <f t="shared" si="0"/>
        <v>janeiro 2026</v>
      </c>
      <c r="O56">
        <f t="shared" si="1"/>
        <v>2026</v>
      </c>
      <c r="P56" t="str">
        <f>VLOOKUP(I56,'METRICS MDNA'!A:B,2,0)</f>
        <v>Estoque Final</v>
      </c>
      <c r="Q56" t="str">
        <f>VLOOKUP(P56,'METRICS MDNA'!B:C,2,0)</f>
        <v>CUSTOS DOS PRODUTOS VENDIDOS</v>
      </c>
    </row>
    <row r="57" spans="1:17">
      <c r="A57" t="s">
        <v>1110</v>
      </c>
      <c r="B57" s="879">
        <v>46053</v>
      </c>
      <c r="C57">
        <v>1000121</v>
      </c>
      <c r="D57" t="s">
        <v>2051</v>
      </c>
      <c r="E57" t="s">
        <v>1171</v>
      </c>
      <c r="F57" t="s">
        <v>1120</v>
      </c>
      <c r="G57" t="s">
        <v>1220</v>
      </c>
      <c r="H57" t="s">
        <v>1221</v>
      </c>
      <c r="I57" t="s">
        <v>1222</v>
      </c>
      <c r="J57" s="995">
        <v>23</v>
      </c>
      <c r="K57" s="996">
        <v>3.2202000000000002</v>
      </c>
      <c r="L57" s="996">
        <v>74.064599999999999</v>
      </c>
      <c r="M57" t="s">
        <v>1109</v>
      </c>
      <c r="N57" t="str">
        <f t="shared" si="0"/>
        <v>janeiro 2026</v>
      </c>
      <c r="O57">
        <f t="shared" si="1"/>
        <v>2026</v>
      </c>
      <c r="P57" t="str">
        <f>VLOOKUP(I57,'METRICS MDNA'!A:B,2,0)</f>
        <v>Estoque Final</v>
      </c>
      <c r="Q57" t="str">
        <f>VLOOKUP(P57,'METRICS MDNA'!B:C,2,0)</f>
        <v>CUSTOS DOS PRODUTOS VENDIDOS</v>
      </c>
    </row>
    <row r="58" spans="1:17">
      <c r="A58" t="s">
        <v>1110</v>
      </c>
      <c r="B58" s="879">
        <v>46053</v>
      </c>
      <c r="C58">
        <v>1000882</v>
      </c>
      <c r="D58" t="s">
        <v>1901</v>
      </c>
      <c r="E58" t="s">
        <v>1171</v>
      </c>
      <c r="F58" t="s">
        <v>1120</v>
      </c>
      <c r="G58" t="s">
        <v>1174</v>
      </c>
      <c r="H58" t="s">
        <v>1200</v>
      </c>
      <c r="I58" t="s">
        <v>1201</v>
      </c>
      <c r="J58" s="995">
        <v>0.95</v>
      </c>
      <c r="K58" s="996">
        <v>738</v>
      </c>
      <c r="L58" s="996">
        <v>701.1</v>
      </c>
      <c r="M58" t="s">
        <v>1109</v>
      </c>
      <c r="N58" t="str">
        <f t="shared" si="0"/>
        <v>janeiro 2026</v>
      </c>
      <c r="O58">
        <f t="shared" si="1"/>
        <v>2026</v>
      </c>
      <c r="P58" t="str">
        <f>VLOOKUP(I58,'METRICS MDNA'!A:B,2,0)</f>
        <v>Estoque Final</v>
      </c>
      <c r="Q58" t="str">
        <f>VLOOKUP(P58,'METRICS MDNA'!B:C,2,0)</f>
        <v>CUSTOS DOS PRODUTOS VENDIDOS</v>
      </c>
    </row>
    <row r="59" spans="1:17">
      <c r="A59" t="s">
        <v>1110</v>
      </c>
      <c r="B59" s="879">
        <v>46053</v>
      </c>
      <c r="C59">
        <v>1000881</v>
      </c>
      <c r="D59" t="s">
        <v>1903</v>
      </c>
      <c r="E59" t="s">
        <v>1171</v>
      </c>
      <c r="F59" t="s">
        <v>1120</v>
      </c>
      <c r="G59" t="s">
        <v>1174</v>
      </c>
      <c r="H59" t="s">
        <v>1186</v>
      </c>
      <c r="I59" t="s">
        <v>1187</v>
      </c>
      <c r="J59" s="995">
        <v>0.8</v>
      </c>
      <c r="K59" s="996">
        <v>63.2</v>
      </c>
      <c r="L59" s="996">
        <v>50.56</v>
      </c>
      <c r="M59" t="s">
        <v>1109</v>
      </c>
      <c r="N59" t="str">
        <f t="shared" si="0"/>
        <v>janeiro 2026</v>
      </c>
      <c r="O59">
        <f t="shared" si="1"/>
        <v>2026</v>
      </c>
      <c r="P59" t="str">
        <f>VLOOKUP(I59,'METRICS MDNA'!A:B,2,0)</f>
        <v>Estoque Final</v>
      </c>
      <c r="Q59" t="str">
        <f>VLOOKUP(P59,'METRICS MDNA'!B:C,2,0)</f>
        <v>CUSTOS DOS PRODUTOS VENDIDOS</v>
      </c>
    </row>
    <row r="60" spans="1:17">
      <c r="A60" t="s">
        <v>1110</v>
      </c>
      <c r="B60" s="879">
        <v>46053</v>
      </c>
      <c r="C60">
        <v>1000956</v>
      </c>
      <c r="D60" t="s">
        <v>2226</v>
      </c>
      <c r="E60" t="s">
        <v>1171</v>
      </c>
      <c r="F60" t="s">
        <v>1120</v>
      </c>
      <c r="G60" t="s">
        <v>1174</v>
      </c>
      <c r="H60" t="s">
        <v>1200</v>
      </c>
      <c r="I60" t="s">
        <v>1201</v>
      </c>
      <c r="J60" s="995">
        <v>0.09</v>
      </c>
      <c r="K60" s="996">
        <v>553.33000000000004</v>
      </c>
      <c r="L60" s="996">
        <v>49.799700000000001</v>
      </c>
      <c r="M60" t="s">
        <v>1109</v>
      </c>
      <c r="N60" t="str">
        <f t="shared" si="0"/>
        <v>janeiro 2026</v>
      </c>
      <c r="O60">
        <f t="shared" si="1"/>
        <v>2026</v>
      </c>
      <c r="P60" t="str">
        <f>VLOOKUP(I60,'METRICS MDNA'!A:B,2,0)</f>
        <v>Estoque Final</v>
      </c>
      <c r="Q60" t="str">
        <f>VLOOKUP(P60,'METRICS MDNA'!B:C,2,0)</f>
        <v>CUSTOS DOS PRODUTOS VENDIDOS</v>
      </c>
    </row>
    <row r="61" spans="1:17">
      <c r="A61" t="s">
        <v>1110</v>
      </c>
      <c r="B61" s="879">
        <v>46053</v>
      </c>
      <c r="C61">
        <v>1000892</v>
      </c>
      <c r="D61" t="s">
        <v>2227</v>
      </c>
      <c r="E61" t="s">
        <v>1171</v>
      </c>
      <c r="F61" t="s">
        <v>1120</v>
      </c>
      <c r="G61" t="s">
        <v>1174</v>
      </c>
      <c r="H61" t="s">
        <v>1200</v>
      </c>
      <c r="I61" t="s">
        <v>1201</v>
      </c>
      <c r="J61" s="995">
        <v>0.01</v>
      </c>
      <c r="K61" s="996">
        <v>3920</v>
      </c>
      <c r="L61" s="996">
        <v>39.200000000000003</v>
      </c>
      <c r="M61" t="s">
        <v>1109</v>
      </c>
      <c r="N61" t="str">
        <f t="shared" si="0"/>
        <v>janeiro 2026</v>
      </c>
      <c r="O61">
        <f t="shared" si="1"/>
        <v>2026</v>
      </c>
      <c r="P61" t="str">
        <f>VLOOKUP(I61,'METRICS MDNA'!A:B,2,0)</f>
        <v>Estoque Final</v>
      </c>
      <c r="Q61" t="str">
        <f>VLOOKUP(P61,'METRICS MDNA'!B:C,2,0)</f>
        <v>CUSTOS DOS PRODUTOS VENDIDOS</v>
      </c>
    </row>
    <row r="62" spans="1:17">
      <c r="A62" t="s">
        <v>1110</v>
      </c>
      <c r="B62" s="879">
        <v>46053</v>
      </c>
      <c r="C62">
        <v>1000893</v>
      </c>
      <c r="D62" t="s">
        <v>2228</v>
      </c>
      <c r="E62" t="s">
        <v>1171</v>
      </c>
      <c r="F62" t="s">
        <v>1120</v>
      </c>
      <c r="G62" t="s">
        <v>1174</v>
      </c>
      <c r="H62" t="s">
        <v>1200</v>
      </c>
      <c r="I62" t="s">
        <v>1201</v>
      </c>
      <c r="J62" s="995">
        <v>3.0000000000000001E-3</v>
      </c>
      <c r="K62" s="996">
        <v>2560</v>
      </c>
      <c r="L62" s="996">
        <v>7.68</v>
      </c>
      <c r="M62" t="s">
        <v>1109</v>
      </c>
      <c r="N62" t="str">
        <f t="shared" si="0"/>
        <v>janeiro 2026</v>
      </c>
      <c r="O62">
        <f t="shared" si="1"/>
        <v>2026</v>
      </c>
      <c r="P62" t="str">
        <f>VLOOKUP(I62,'METRICS MDNA'!A:B,2,0)</f>
        <v>Estoque Final</v>
      </c>
      <c r="Q62" t="str">
        <f>VLOOKUP(P62,'METRICS MDNA'!B:C,2,0)</f>
        <v>CUSTOS DOS PRODUTOS VENDIDOS</v>
      </c>
    </row>
    <row r="63" spans="1:17">
      <c r="A63" t="s">
        <v>1110</v>
      </c>
      <c r="B63" s="879">
        <v>46053</v>
      </c>
      <c r="C63">
        <v>1000242</v>
      </c>
      <c r="D63" t="s">
        <v>1910</v>
      </c>
      <c r="E63" t="s">
        <v>1171</v>
      </c>
      <c r="F63" t="s">
        <v>1120</v>
      </c>
      <c r="G63" t="s">
        <v>1174</v>
      </c>
      <c r="H63" t="s">
        <v>1200</v>
      </c>
      <c r="I63" t="s">
        <v>1201</v>
      </c>
      <c r="J63" s="995">
        <v>0.14000000000000001</v>
      </c>
      <c r="K63" s="996">
        <v>61.62</v>
      </c>
      <c r="L63" s="996">
        <v>8.6267999999999994</v>
      </c>
      <c r="M63" t="s">
        <v>1109</v>
      </c>
      <c r="N63" t="str">
        <f t="shared" si="0"/>
        <v>janeiro 2026</v>
      </c>
      <c r="O63">
        <f t="shared" si="1"/>
        <v>2026</v>
      </c>
      <c r="P63" t="str">
        <f>VLOOKUP(I63,'METRICS MDNA'!A:B,2,0)</f>
        <v>Estoque Final</v>
      </c>
      <c r="Q63" t="str">
        <f>VLOOKUP(P63,'METRICS MDNA'!B:C,2,0)</f>
        <v>CUSTOS DOS PRODUTOS VENDIDOS</v>
      </c>
    </row>
    <row r="64" spans="1:17">
      <c r="A64" t="s">
        <v>1110</v>
      </c>
      <c r="B64" s="879">
        <v>46053</v>
      </c>
      <c r="C64">
        <v>1000413</v>
      </c>
      <c r="D64" t="s">
        <v>1911</v>
      </c>
      <c r="E64" t="s">
        <v>1171</v>
      </c>
      <c r="F64" t="s">
        <v>1120</v>
      </c>
      <c r="G64" t="s">
        <v>1174</v>
      </c>
      <c r="H64" t="s">
        <v>1175</v>
      </c>
      <c r="I64" t="s">
        <v>1176</v>
      </c>
      <c r="J64" s="995">
        <v>1.5</v>
      </c>
      <c r="K64" s="996">
        <v>32.636800000000001</v>
      </c>
      <c r="L64" s="996">
        <v>48.955199999999998</v>
      </c>
      <c r="M64" t="s">
        <v>1109</v>
      </c>
      <c r="N64" t="str">
        <f t="shared" si="0"/>
        <v>janeiro 2026</v>
      </c>
      <c r="O64">
        <f t="shared" si="1"/>
        <v>2026</v>
      </c>
      <c r="P64" t="str">
        <f>VLOOKUP(I64,'METRICS MDNA'!A:B,2,0)</f>
        <v>Estoque Final</v>
      </c>
      <c r="Q64" t="str">
        <f>VLOOKUP(P64,'METRICS MDNA'!B:C,2,0)</f>
        <v>CUSTOS DOS PRODUTOS VENDIDOS</v>
      </c>
    </row>
    <row r="65" spans="1:17">
      <c r="A65" t="s">
        <v>1110</v>
      </c>
      <c r="B65" s="879">
        <v>46053</v>
      </c>
      <c r="C65">
        <v>1000791</v>
      </c>
      <c r="D65" t="s">
        <v>2229</v>
      </c>
      <c r="E65" t="s">
        <v>1171</v>
      </c>
      <c r="F65" t="s">
        <v>1120</v>
      </c>
      <c r="G65" t="s">
        <v>1174</v>
      </c>
      <c r="H65" t="s">
        <v>1200</v>
      </c>
      <c r="I65" t="s">
        <v>1201</v>
      </c>
      <c r="J65" s="995">
        <v>0.9</v>
      </c>
      <c r="K65" s="996">
        <v>180.8998</v>
      </c>
      <c r="L65" s="996">
        <v>162.8098</v>
      </c>
      <c r="M65" t="s">
        <v>1109</v>
      </c>
      <c r="N65" t="str">
        <f t="shared" si="0"/>
        <v>janeiro 2026</v>
      </c>
      <c r="O65">
        <f t="shared" si="1"/>
        <v>2026</v>
      </c>
      <c r="P65" t="str">
        <f>VLOOKUP(I65,'METRICS MDNA'!A:B,2,0)</f>
        <v>Estoque Final</v>
      </c>
      <c r="Q65" t="str">
        <f>VLOOKUP(P65,'METRICS MDNA'!B:C,2,0)</f>
        <v>CUSTOS DOS PRODUTOS VENDIDOS</v>
      </c>
    </row>
    <row r="66" spans="1:17">
      <c r="A66" t="s">
        <v>1110</v>
      </c>
      <c r="B66" s="879">
        <v>46053</v>
      </c>
      <c r="C66">
        <v>1000470</v>
      </c>
      <c r="D66" t="s">
        <v>1912</v>
      </c>
      <c r="E66" t="s">
        <v>1171</v>
      </c>
      <c r="F66" t="s">
        <v>1120</v>
      </c>
      <c r="G66" t="s">
        <v>1174</v>
      </c>
      <c r="H66" t="s">
        <v>1193</v>
      </c>
      <c r="I66" t="s">
        <v>1412</v>
      </c>
      <c r="J66" s="995">
        <v>6</v>
      </c>
      <c r="K66" s="996">
        <v>199.59039999999999</v>
      </c>
      <c r="L66" s="996">
        <v>1197.5424</v>
      </c>
      <c r="M66" t="s">
        <v>1109</v>
      </c>
      <c r="N66" t="str">
        <f t="shared" si="0"/>
        <v>janeiro 2026</v>
      </c>
      <c r="O66">
        <f t="shared" si="1"/>
        <v>2026</v>
      </c>
      <c r="P66" t="str">
        <f>VLOOKUP(I66,'METRICS MDNA'!A:B,2,0)</f>
        <v>Estoque Final</v>
      </c>
      <c r="Q66" t="str">
        <f>VLOOKUP(P66,'METRICS MDNA'!B:C,2,0)</f>
        <v>CUSTOS DOS PRODUTOS VENDIDOS</v>
      </c>
    </row>
    <row r="67" spans="1:17">
      <c r="A67" t="s">
        <v>1110</v>
      </c>
      <c r="B67" s="879">
        <v>46053</v>
      </c>
      <c r="C67">
        <v>1000561</v>
      </c>
      <c r="D67" t="s">
        <v>2230</v>
      </c>
      <c r="E67" t="s">
        <v>1171</v>
      </c>
      <c r="F67" t="s">
        <v>1120</v>
      </c>
      <c r="G67" t="s">
        <v>1174</v>
      </c>
      <c r="H67" t="s">
        <v>1200</v>
      </c>
      <c r="I67" t="s">
        <v>1201</v>
      </c>
      <c r="J67" s="995">
        <v>3</v>
      </c>
      <c r="K67" s="996">
        <v>27.549499999999998</v>
      </c>
      <c r="L67" s="996">
        <v>82.648499999999999</v>
      </c>
      <c r="M67" t="s">
        <v>1109</v>
      </c>
      <c r="N67" t="str">
        <f t="shared" si="0"/>
        <v>janeiro 2026</v>
      </c>
      <c r="O67">
        <f t="shared" si="1"/>
        <v>2026</v>
      </c>
      <c r="P67" t="str">
        <f>VLOOKUP(I67,'METRICS MDNA'!A:B,2,0)</f>
        <v>Estoque Final</v>
      </c>
      <c r="Q67" t="str">
        <f>VLOOKUP(P67,'METRICS MDNA'!B:C,2,0)</f>
        <v>CUSTOS DOS PRODUTOS VENDIDOS</v>
      </c>
    </row>
    <row r="68" spans="1:17">
      <c r="A68" t="s">
        <v>1110</v>
      </c>
      <c r="B68" s="879">
        <v>46053</v>
      </c>
      <c r="C68">
        <v>1000958</v>
      </c>
      <c r="D68" t="s">
        <v>1913</v>
      </c>
      <c r="E68" t="s">
        <v>1171</v>
      </c>
      <c r="F68" t="s">
        <v>1120</v>
      </c>
      <c r="G68" t="s">
        <v>1174</v>
      </c>
      <c r="H68" t="s">
        <v>1200</v>
      </c>
      <c r="I68" t="s">
        <v>1201</v>
      </c>
      <c r="J68" s="995">
        <v>0.3</v>
      </c>
      <c r="K68" s="996">
        <v>80.400000000000006</v>
      </c>
      <c r="L68" s="996">
        <v>24.12</v>
      </c>
      <c r="M68" t="s">
        <v>1109</v>
      </c>
      <c r="N68" t="str">
        <f t="shared" si="0"/>
        <v>janeiro 2026</v>
      </c>
      <c r="O68">
        <f t="shared" si="1"/>
        <v>2026</v>
      </c>
      <c r="P68" t="str">
        <f>VLOOKUP(I68,'METRICS MDNA'!A:B,2,0)</f>
        <v>Estoque Final</v>
      </c>
      <c r="Q68" t="str">
        <f>VLOOKUP(P68,'METRICS MDNA'!B:C,2,0)</f>
        <v>CUSTOS DOS PRODUTOS VENDIDOS</v>
      </c>
    </row>
    <row r="69" spans="1:17">
      <c r="A69" t="s">
        <v>1110</v>
      </c>
      <c r="B69" s="879">
        <v>46053</v>
      </c>
      <c r="C69">
        <v>1001083</v>
      </c>
      <c r="D69" t="s">
        <v>2231</v>
      </c>
      <c r="E69" t="s">
        <v>1171</v>
      </c>
      <c r="F69" t="s">
        <v>1120</v>
      </c>
      <c r="G69" t="s">
        <v>1174</v>
      </c>
      <c r="H69" t="s">
        <v>1186</v>
      </c>
      <c r="I69" t="s">
        <v>1866</v>
      </c>
      <c r="J69" s="995">
        <v>8.4000000000000005E-2</v>
      </c>
      <c r="K69" s="996">
        <v>9.9</v>
      </c>
      <c r="L69" s="996">
        <v>0.83160000000000001</v>
      </c>
      <c r="M69" t="s">
        <v>1109</v>
      </c>
      <c r="N69" t="str">
        <f t="shared" ref="N69:N132" si="2">TEXT(B69, "mmmm aaaa")</f>
        <v>janeiro 2026</v>
      </c>
      <c r="O69">
        <f t="shared" ref="O69:O132" si="3">YEAR(B69)</f>
        <v>2026</v>
      </c>
      <c r="P69" t="str">
        <f>VLOOKUP(I69,'METRICS MDNA'!A:B,2,0)</f>
        <v>Estoque Final</v>
      </c>
      <c r="Q69" t="str">
        <f>VLOOKUP(P69,'METRICS MDNA'!B:C,2,0)</f>
        <v>CUSTOS DOS PRODUTOS VENDIDOS</v>
      </c>
    </row>
    <row r="70" spans="1:17">
      <c r="A70" t="s">
        <v>1110</v>
      </c>
      <c r="B70" s="879">
        <v>46053</v>
      </c>
      <c r="C70">
        <v>1000864</v>
      </c>
      <c r="D70" t="s">
        <v>1914</v>
      </c>
      <c r="E70" t="s">
        <v>1171</v>
      </c>
      <c r="F70" t="s">
        <v>1120</v>
      </c>
      <c r="G70" t="s">
        <v>1174</v>
      </c>
      <c r="H70" t="s">
        <v>1186</v>
      </c>
      <c r="I70" t="s">
        <v>1866</v>
      </c>
      <c r="J70" s="995">
        <v>1.6</v>
      </c>
      <c r="K70" s="996">
        <v>8.1083999999999996</v>
      </c>
      <c r="L70" s="996">
        <v>12.9734</v>
      </c>
      <c r="M70" t="s">
        <v>1109</v>
      </c>
      <c r="N70" t="str">
        <f t="shared" si="2"/>
        <v>janeiro 2026</v>
      </c>
      <c r="O70">
        <f t="shared" si="3"/>
        <v>2026</v>
      </c>
      <c r="P70" t="str">
        <f>VLOOKUP(I70,'METRICS MDNA'!A:B,2,0)</f>
        <v>Estoque Final</v>
      </c>
      <c r="Q70" t="str">
        <f>VLOOKUP(P70,'METRICS MDNA'!B:C,2,0)</f>
        <v>CUSTOS DOS PRODUTOS VENDIDOS</v>
      </c>
    </row>
    <row r="71" spans="1:17">
      <c r="A71" t="s">
        <v>1110</v>
      </c>
      <c r="B71" s="879">
        <v>46053</v>
      </c>
      <c r="C71">
        <v>1000984</v>
      </c>
      <c r="D71" t="s">
        <v>2232</v>
      </c>
      <c r="E71" t="s">
        <v>1171</v>
      </c>
      <c r="F71" t="s">
        <v>1120</v>
      </c>
      <c r="G71" t="s">
        <v>1220</v>
      </c>
      <c r="H71" t="s">
        <v>1328</v>
      </c>
      <c r="I71" t="s">
        <v>1329</v>
      </c>
      <c r="J71" s="995">
        <v>2</v>
      </c>
      <c r="K71" s="996">
        <v>179</v>
      </c>
      <c r="L71" s="996">
        <v>358</v>
      </c>
      <c r="M71" t="s">
        <v>1109</v>
      </c>
      <c r="N71" t="str">
        <f t="shared" si="2"/>
        <v>janeiro 2026</v>
      </c>
      <c r="O71">
        <f t="shared" si="3"/>
        <v>2026</v>
      </c>
      <c r="P71" t="str">
        <f>VLOOKUP(I71,'METRICS MDNA'!A:B,2,0)</f>
        <v>Estoque Final</v>
      </c>
      <c r="Q71" t="str">
        <f>VLOOKUP(P71,'METRICS MDNA'!B:C,2,0)</f>
        <v>CUSTOS DOS PRODUTOS VENDIDOS</v>
      </c>
    </row>
    <row r="72" spans="1:17">
      <c r="A72" t="s">
        <v>1110</v>
      </c>
      <c r="B72" s="879">
        <v>46053</v>
      </c>
      <c r="C72">
        <v>1000934</v>
      </c>
      <c r="D72" t="s">
        <v>2233</v>
      </c>
      <c r="E72" t="s">
        <v>1171</v>
      </c>
      <c r="F72" t="s">
        <v>1120</v>
      </c>
      <c r="G72" t="s">
        <v>1220</v>
      </c>
      <c r="H72" t="s">
        <v>1328</v>
      </c>
      <c r="I72" t="s">
        <v>1329</v>
      </c>
      <c r="J72" s="995">
        <v>2</v>
      </c>
      <c r="K72" s="996">
        <v>160.24</v>
      </c>
      <c r="L72" s="996">
        <v>320.48</v>
      </c>
      <c r="M72" t="s">
        <v>1109</v>
      </c>
      <c r="N72" t="str">
        <f t="shared" si="2"/>
        <v>janeiro 2026</v>
      </c>
      <c r="O72">
        <f t="shared" si="3"/>
        <v>2026</v>
      </c>
      <c r="P72" t="str">
        <f>VLOOKUP(I72,'METRICS MDNA'!A:B,2,0)</f>
        <v>Estoque Final</v>
      </c>
      <c r="Q72" t="str">
        <f>VLOOKUP(P72,'METRICS MDNA'!B:C,2,0)</f>
        <v>CUSTOS DOS PRODUTOS VENDIDOS</v>
      </c>
    </row>
    <row r="73" spans="1:17">
      <c r="A73" t="s">
        <v>1110</v>
      </c>
      <c r="B73" s="879">
        <v>46053</v>
      </c>
      <c r="C73">
        <v>1000449</v>
      </c>
      <c r="D73" t="s">
        <v>1372</v>
      </c>
      <c r="E73" t="s">
        <v>1171</v>
      </c>
      <c r="F73" t="s">
        <v>1120</v>
      </c>
      <c r="G73" t="s">
        <v>1220</v>
      </c>
      <c r="H73" t="s">
        <v>1328</v>
      </c>
      <c r="I73" t="s">
        <v>1329</v>
      </c>
      <c r="J73" s="995">
        <v>24.48</v>
      </c>
      <c r="K73" s="996">
        <v>34.577599999999997</v>
      </c>
      <c r="L73" s="996">
        <v>846.45960000000002</v>
      </c>
      <c r="M73" t="s">
        <v>1109</v>
      </c>
      <c r="N73" t="str">
        <f t="shared" si="2"/>
        <v>janeiro 2026</v>
      </c>
      <c r="O73">
        <f t="shared" si="3"/>
        <v>2026</v>
      </c>
      <c r="P73" t="str">
        <f>VLOOKUP(I73,'METRICS MDNA'!A:B,2,0)</f>
        <v>Estoque Final</v>
      </c>
      <c r="Q73" t="str">
        <f>VLOOKUP(P73,'METRICS MDNA'!B:C,2,0)</f>
        <v>CUSTOS DOS PRODUTOS VENDIDOS</v>
      </c>
    </row>
    <row r="74" spans="1:17">
      <c r="A74" t="s">
        <v>1110</v>
      </c>
      <c r="B74" s="879">
        <v>46053</v>
      </c>
      <c r="C74">
        <v>1000940</v>
      </c>
      <c r="D74" t="s">
        <v>1376</v>
      </c>
      <c r="E74" t="s">
        <v>1171</v>
      </c>
      <c r="F74" t="s">
        <v>1120</v>
      </c>
      <c r="G74" t="s">
        <v>1220</v>
      </c>
      <c r="H74" t="s">
        <v>1328</v>
      </c>
      <c r="I74" t="s">
        <v>1329</v>
      </c>
      <c r="J74" s="995">
        <v>9</v>
      </c>
      <c r="K74" s="996">
        <v>95.521799999999999</v>
      </c>
      <c r="L74" s="996">
        <v>859.69619999999998</v>
      </c>
      <c r="M74" t="s">
        <v>1109</v>
      </c>
      <c r="N74" t="str">
        <f t="shared" si="2"/>
        <v>janeiro 2026</v>
      </c>
      <c r="O74">
        <f t="shared" si="3"/>
        <v>2026</v>
      </c>
      <c r="P74" t="str">
        <f>VLOOKUP(I74,'METRICS MDNA'!A:B,2,0)</f>
        <v>Estoque Final</v>
      </c>
      <c r="Q74" t="str">
        <f>VLOOKUP(P74,'METRICS MDNA'!B:C,2,0)</f>
        <v>CUSTOS DOS PRODUTOS VENDIDOS</v>
      </c>
    </row>
    <row r="75" spans="1:17">
      <c r="A75" t="s">
        <v>1110</v>
      </c>
      <c r="B75" s="879">
        <v>46053</v>
      </c>
      <c r="C75">
        <v>1000936</v>
      </c>
      <c r="D75" t="s">
        <v>2234</v>
      </c>
      <c r="E75" t="s">
        <v>1171</v>
      </c>
      <c r="F75" t="s">
        <v>1120</v>
      </c>
      <c r="G75" t="s">
        <v>1220</v>
      </c>
      <c r="H75" t="s">
        <v>1328</v>
      </c>
      <c r="I75" t="s">
        <v>1329</v>
      </c>
      <c r="J75" s="995">
        <v>1</v>
      </c>
      <c r="K75" s="996">
        <v>2458.9899999999998</v>
      </c>
      <c r="L75" s="996">
        <v>2458.9899999999998</v>
      </c>
      <c r="M75" t="s">
        <v>1109</v>
      </c>
      <c r="N75" t="str">
        <f t="shared" si="2"/>
        <v>janeiro 2026</v>
      </c>
      <c r="O75">
        <f t="shared" si="3"/>
        <v>2026</v>
      </c>
      <c r="P75" t="str">
        <f>VLOOKUP(I75,'METRICS MDNA'!A:B,2,0)</f>
        <v>Estoque Final</v>
      </c>
      <c r="Q75" t="str">
        <f>VLOOKUP(P75,'METRICS MDNA'!B:C,2,0)</f>
        <v>CUSTOS DOS PRODUTOS VENDIDOS</v>
      </c>
    </row>
    <row r="76" spans="1:17">
      <c r="A76" t="s">
        <v>1110</v>
      </c>
      <c r="B76" s="879">
        <v>46053</v>
      </c>
      <c r="C76">
        <v>1001219</v>
      </c>
      <c r="D76" t="s">
        <v>2052</v>
      </c>
      <c r="E76" t="s">
        <v>1171</v>
      </c>
      <c r="F76" t="s">
        <v>1120</v>
      </c>
      <c r="G76" t="s">
        <v>1220</v>
      </c>
      <c r="H76" t="s">
        <v>1328</v>
      </c>
      <c r="I76" t="s">
        <v>1329</v>
      </c>
      <c r="J76" s="995">
        <v>2</v>
      </c>
      <c r="K76" s="996">
        <v>199.9</v>
      </c>
      <c r="L76" s="996">
        <v>399.8</v>
      </c>
      <c r="M76" t="s">
        <v>1109</v>
      </c>
      <c r="N76" t="str">
        <f t="shared" si="2"/>
        <v>janeiro 2026</v>
      </c>
      <c r="O76">
        <f t="shared" si="3"/>
        <v>2026</v>
      </c>
      <c r="P76" t="str">
        <f>VLOOKUP(I76,'METRICS MDNA'!A:B,2,0)</f>
        <v>Estoque Final</v>
      </c>
      <c r="Q76" t="str">
        <f>VLOOKUP(P76,'METRICS MDNA'!B:C,2,0)</f>
        <v>CUSTOS DOS PRODUTOS VENDIDOS</v>
      </c>
    </row>
    <row r="77" spans="1:17">
      <c r="A77" t="s">
        <v>1110</v>
      </c>
      <c r="B77" s="879">
        <v>46053</v>
      </c>
      <c r="C77">
        <v>1000937</v>
      </c>
      <c r="D77" t="s">
        <v>2235</v>
      </c>
      <c r="E77" t="s">
        <v>1171</v>
      </c>
      <c r="F77" t="s">
        <v>1120</v>
      </c>
      <c r="G77" t="s">
        <v>1220</v>
      </c>
      <c r="H77" t="s">
        <v>1328</v>
      </c>
      <c r="I77" t="s">
        <v>1329</v>
      </c>
      <c r="J77" s="995">
        <v>1</v>
      </c>
      <c r="K77" s="996">
        <v>890</v>
      </c>
      <c r="L77" s="996">
        <v>890</v>
      </c>
      <c r="M77" t="s">
        <v>1109</v>
      </c>
      <c r="N77" t="str">
        <f t="shared" si="2"/>
        <v>janeiro 2026</v>
      </c>
      <c r="O77">
        <f t="shared" si="3"/>
        <v>2026</v>
      </c>
      <c r="P77" t="str">
        <f>VLOOKUP(I77,'METRICS MDNA'!A:B,2,0)</f>
        <v>Estoque Final</v>
      </c>
      <c r="Q77" t="str">
        <f>VLOOKUP(P77,'METRICS MDNA'!B:C,2,0)</f>
        <v>CUSTOS DOS PRODUTOS VENDIDOS</v>
      </c>
    </row>
    <row r="78" spans="1:17">
      <c r="A78" t="s">
        <v>1110</v>
      </c>
      <c r="B78" s="879">
        <v>46053</v>
      </c>
      <c r="C78">
        <v>1001052</v>
      </c>
      <c r="D78" t="s">
        <v>2236</v>
      </c>
      <c r="E78" t="s">
        <v>1171</v>
      </c>
      <c r="F78" t="s">
        <v>1120</v>
      </c>
      <c r="G78" t="s">
        <v>1220</v>
      </c>
      <c r="H78" t="s">
        <v>1328</v>
      </c>
      <c r="I78" t="s">
        <v>1329</v>
      </c>
      <c r="J78" s="995">
        <v>4</v>
      </c>
      <c r="K78" s="996">
        <v>78.900000000000006</v>
      </c>
      <c r="L78" s="996">
        <v>315.60000000000002</v>
      </c>
      <c r="M78" t="s">
        <v>1109</v>
      </c>
      <c r="N78" t="str">
        <f t="shared" si="2"/>
        <v>janeiro 2026</v>
      </c>
      <c r="O78">
        <f t="shared" si="3"/>
        <v>2026</v>
      </c>
      <c r="P78" t="str">
        <f>VLOOKUP(I78,'METRICS MDNA'!A:B,2,0)</f>
        <v>Estoque Final</v>
      </c>
      <c r="Q78" t="str">
        <f>VLOOKUP(P78,'METRICS MDNA'!B:C,2,0)</f>
        <v>CUSTOS DOS PRODUTOS VENDIDOS</v>
      </c>
    </row>
    <row r="79" spans="1:17">
      <c r="A79" t="s">
        <v>1110</v>
      </c>
      <c r="B79" s="879">
        <v>46053</v>
      </c>
      <c r="C79">
        <v>1000932</v>
      </c>
      <c r="D79" t="s">
        <v>1331</v>
      </c>
      <c r="E79" t="s">
        <v>1171</v>
      </c>
      <c r="F79" t="s">
        <v>1120</v>
      </c>
      <c r="G79" t="s">
        <v>1220</v>
      </c>
      <c r="H79" t="s">
        <v>1328</v>
      </c>
      <c r="I79" t="s">
        <v>1329</v>
      </c>
      <c r="J79" s="995">
        <v>2</v>
      </c>
      <c r="K79" s="996">
        <v>67.008300000000006</v>
      </c>
      <c r="L79" s="996">
        <v>134.01660000000001</v>
      </c>
      <c r="M79" t="s">
        <v>1109</v>
      </c>
      <c r="N79" t="str">
        <f t="shared" si="2"/>
        <v>janeiro 2026</v>
      </c>
      <c r="O79">
        <f t="shared" si="3"/>
        <v>2026</v>
      </c>
      <c r="P79" t="str">
        <f>VLOOKUP(I79,'METRICS MDNA'!A:B,2,0)</f>
        <v>Estoque Final</v>
      </c>
      <c r="Q79" t="str">
        <f>VLOOKUP(P79,'METRICS MDNA'!B:C,2,0)</f>
        <v>CUSTOS DOS PRODUTOS VENDIDOS</v>
      </c>
    </row>
    <row r="80" spans="1:17">
      <c r="A80" t="s">
        <v>1110</v>
      </c>
      <c r="B80" s="879">
        <v>46053</v>
      </c>
      <c r="C80">
        <v>1000933</v>
      </c>
      <c r="D80" t="s">
        <v>1326</v>
      </c>
      <c r="E80" t="s">
        <v>1171</v>
      </c>
      <c r="F80" t="s">
        <v>1120</v>
      </c>
      <c r="G80" t="s">
        <v>1220</v>
      </c>
      <c r="H80" t="s">
        <v>1328</v>
      </c>
      <c r="I80" t="s">
        <v>1329</v>
      </c>
      <c r="J80" s="995">
        <v>2</v>
      </c>
      <c r="K80" s="996">
        <v>101.17</v>
      </c>
      <c r="L80" s="996">
        <v>202.34</v>
      </c>
      <c r="M80" t="s">
        <v>1109</v>
      </c>
      <c r="N80" t="str">
        <f t="shared" si="2"/>
        <v>janeiro 2026</v>
      </c>
      <c r="O80">
        <f t="shared" si="3"/>
        <v>2026</v>
      </c>
      <c r="P80" t="str">
        <f>VLOOKUP(I80,'METRICS MDNA'!A:B,2,0)</f>
        <v>Estoque Final</v>
      </c>
      <c r="Q80" t="str">
        <f>VLOOKUP(P80,'METRICS MDNA'!B:C,2,0)</f>
        <v>CUSTOS DOS PRODUTOS VENDIDOS</v>
      </c>
    </row>
    <row r="81" spans="1:17">
      <c r="A81" t="s">
        <v>1110</v>
      </c>
      <c r="B81" s="879">
        <v>46053</v>
      </c>
      <c r="C81">
        <v>1000886</v>
      </c>
      <c r="D81" t="s">
        <v>2237</v>
      </c>
      <c r="E81" t="s">
        <v>1171</v>
      </c>
      <c r="F81" t="s">
        <v>1120</v>
      </c>
      <c r="G81" t="s">
        <v>1174</v>
      </c>
      <c r="H81" t="s">
        <v>1200</v>
      </c>
      <c r="I81" t="s">
        <v>1201</v>
      </c>
      <c r="J81" s="995">
        <v>0.13</v>
      </c>
      <c r="K81" s="996">
        <v>939</v>
      </c>
      <c r="L81" s="996">
        <v>122.07</v>
      </c>
      <c r="M81" t="s">
        <v>1109</v>
      </c>
      <c r="N81" t="str">
        <f t="shared" si="2"/>
        <v>janeiro 2026</v>
      </c>
      <c r="O81">
        <f t="shared" si="3"/>
        <v>2026</v>
      </c>
      <c r="P81" t="str">
        <f>VLOOKUP(I81,'METRICS MDNA'!A:B,2,0)</f>
        <v>Estoque Final</v>
      </c>
      <c r="Q81" t="str">
        <f>VLOOKUP(P81,'METRICS MDNA'!B:C,2,0)</f>
        <v>CUSTOS DOS PRODUTOS VENDIDOS</v>
      </c>
    </row>
    <row r="82" spans="1:17">
      <c r="A82" t="s">
        <v>1110</v>
      </c>
      <c r="B82" s="879">
        <v>46053</v>
      </c>
      <c r="C82">
        <v>1000216</v>
      </c>
      <c r="D82" t="s">
        <v>1915</v>
      </c>
      <c r="E82" t="s">
        <v>1171</v>
      </c>
      <c r="F82" t="s">
        <v>1120</v>
      </c>
      <c r="G82" t="s">
        <v>1174</v>
      </c>
      <c r="H82" t="s">
        <v>1200</v>
      </c>
      <c r="I82" t="s">
        <v>1201</v>
      </c>
      <c r="J82" s="995">
        <v>24</v>
      </c>
      <c r="K82" s="996">
        <v>19.946899999999999</v>
      </c>
      <c r="L82" s="996">
        <v>478.72559999999999</v>
      </c>
      <c r="M82" t="s">
        <v>1109</v>
      </c>
      <c r="N82" t="str">
        <f t="shared" si="2"/>
        <v>janeiro 2026</v>
      </c>
      <c r="O82">
        <f t="shared" si="3"/>
        <v>2026</v>
      </c>
      <c r="P82" t="str">
        <f>VLOOKUP(I82,'METRICS MDNA'!A:B,2,0)</f>
        <v>Estoque Final</v>
      </c>
      <c r="Q82" t="str">
        <f>VLOOKUP(P82,'METRICS MDNA'!B:C,2,0)</f>
        <v>CUSTOS DOS PRODUTOS VENDIDOS</v>
      </c>
    </row>
    <row r="83" spans="1:17">
      <c r="A83" t="s">
        <v>1110</v>
      </c>
      <c r="B83" s="879">
        <v>46053</v>
      </c>
      <c r="C83">
        <v>1000227</v>
      </c>
      <c r="D83" t="s">
        <v>2238</v>
      </c>
      <c r="E83" t="s">
        <v>1171</v>
      </c>
      <c r="F83" t="s">
        <v>1120</v>
      </c>
      <c r="G83" t="s">
        <v>1174</v>
      </c>
      <c r="H83" t="s">
        <v>1200</v>
      </c>
      <c r="I83" t="s">
        <v>1201</v>
      </c>
      <c r="J83" s="995">
        <v>1.827</v>
      </c>
      <c r="K83" s="996">
        <v>74.803299999999993</v>
      </c>
      <c r="L83" s="996">
        <v>136.66560000000001</v>
      </c>
      <c r="M83" t="s">
        <v>1109</v>
      </c>
      <c r="N83" t="str">
        <f t="shared" si="2"/>
        <v>janeiro 2026</v>
      </c>
      <c r="O83">
        <f t="shared" si="3"/>
        <v>2026</v>
      </c>
      <c r="P83" t="str">
        <f>VLOOKUP(I83,'METRICS MDNA'!A:B,2,0)</f>
        <v>Estoque Final</v>
      </c>
      <c r="Q83" t="str">
        <f>VLOOKUP(P83,'METRICS MDNA'!B:C,2,0)</f>
        <v>CUSTOS DOS PRODUTOS VENDIDOS</v>
      </c>
    </row>
    <row r="84" spans="1:17">
      <c r="A84" t="s">
        <v>1110</v>
      </c>
      <c r="B84" s="879">
        <v>46053</v>
      </c>
      <c r="C84">
        <v>1000488</v>
      </c>
      <c r="D84" t="s">
        <v>1917</v>
      </c>
      <c r="E84" t="s">
        <v>1171</v>
      </c>
      <c r="F84" t="s">
        <v>1120</v>
      </c>
      <c r="G84" t="s">
        <v>1174</v>
      </c>
      <c r="H84" t="s">
        <v>1200</v>
      </c>
      <c r="I84" t="s">
        <v>1201</v>
      </c>
      <c r="J84" s="995">
        <v>14.79</v>
      </c>
      <c r="K84" s="996">
        <v>47.64</v>
      </c>
      <c r="L84" s="996">
        <v>704.59559999999999</v>
      </c>
      <c r="M84" t="s">
        <v>1109</v>
      </c>
      <c r="N84" t="str">
        <f t="shared" si="2"/>
        <v>janeiro 2026</v>
      </c>
      <c r="O84">
        <f t="shared" si="3"/>
        <v>2026</v>
      </c>
      <c r="P84" t="str">
        <f>VLOOKUP(I84,'METRICS MDNA'!A:B,2,0)</f>
        <v>Estoque Final</v>
      </c>
      <c r="Q84" t="str">
        <f>VLOOKUP(P84,'METRICS MDNA'!B:C,2,0)</f>
        <v>CUSTOS DOS PRODUTOS VENDIDOS</v>
      </c>
    </row>
    <row r="85" spans="1:17">
      <c r="A85" t="s">
        <v>1110</v>
      </c>
      <c r="B85" s="879">
        <v>46053</v>
      </c>
      <c r="C85">
        <v>1000194</v>
      </c>
      <c r="D85" t="s">
        <v>2239</v>
      </c>
      <c r="E85" t="s">
        <v>1171</v>
      </c>
      <c r="F85" t="s">
        <v>1120</v>
      </c>
      <c r="G85" t="s">
        <v>1174</v>
      </c>
      <c r="H85" t="s">
        <v>1200</v>
      </c>
      <c r="I85" t="s">
        <v>1201</v>
      </c>
      <c r="J85" s="995">
        <v>50</v>
      </c>
      <c r="K85" s="996">
        <v>5.7107000000000001</v>
      </c>
      <c r="L85" s="996">
        <v>285.53500000000003</v>
      </c>
      <c r="M85" t="s">
        <v>1109</v>
      </c>
      <c r="N85" t="str">
        <f t="shared" si="2"/>
        <v>janeiro 2026</v>
      </c>
      <c r="O85">
        <f t="shared" si="3"/>
        <v>2026</v>
      </c>
      <c r="P85" t="str">
        <f>VLOOKUP(I85,'METRICS MDNA'!A:B,2,0)</f>
        <v>Estoque Final</v>
      </c>
      <c r="Q85" t="str">
        <f>VLOOKUP(P85,'METRICS MDNA'!B:C,2,0)</f>
        <v>CUSTOS DOS PRODUTOS VENDIDOS</v>
      </c>
    </row>
    <row r="86" spans="1:17">
      <c r="A86" t="s">
        <v>1110</v>
      </c>
      <c r="B86" s="879">
        <v>46053</v>
      </c>
      <c r="C86">
        <v>1000197</v>
      </c>
      <c r="D86" t="s">
        <v>1918</v>
      </c>
      <c r="E86" t="s">
        <v>1171</v>
      </c>
      <c r="F86" t="s">
        <v>1120</v>
      </c>
      <c r="G86" t="s">
        <v>1174</v>
      </c>
      <c r="H86" t="s">
        <v>1200</v>
      </c>
      <c r="I86" t="s">
        <v>1201</v>
      </c>
      <c r="J86" s="995">
        <v>5</v>
      </c>
      <c r="K86" s="996">
        <v>15.509399999999999</v>
      </c>
      <c r="L86" s="996">
        <v>77.546999999999997</v>
      </c>
      <c r="M86" t="s">
        <v>1109</v>
      </c>
      <c r="N86" t="str">
        <f t="shared" si="2"/>
        <v>janeiro 2026</v>
      </c>
      <c r="O86">
        <f t="shared" si="3"/>
        <v>2026</v>
      </c>
      <c r="P86" t="str">
        <f>VLOOKUP(I86,'METRICS MDNA'!A:B,2,0)</f>
        <v>Estoque Final</v>
      </c>
      <c r="Q86" t="str">
        <f>VLOOKUP(P86,'METRICS MDNA'!B:C,2,0)</f>
        <v>CUSTOS DOS PRODUTOS VENDIDOS</v>
      </c>
    </row>
    <row r="87" spans="1:17">
      <c r="A87" t="s">
        <v>1110</v>
      </c>
      <c r="B87" s="879">
        <v>46053</v>
      </c>
      <c r="C87">
        <v>1000196</v>
      </c>
      <c r="D87" t="s">
        <v>1919</v>
      </c>
      <c r="E87" t="s">
        <v>1171</v>
      </c>
      <c r="F87" t="s">
        <v>1120</v>
      </c>
      <c r="G87" t="s">
        <v>1174</v>
      </c>
      <c r="H87" t="s">
        <v>1200</v>
      </c>
      <c r="I87" t="s">
        <v>1201</v>
      </c>
      <c r="J87" s="995">
        <v>50</v>
      </c>
      <c r="K87" s="996">
        <v>18.921099999999999</v>
      </c>
      <c r="L87" s="996">
        <v>946.05499999999995</v>
      </c>
      <c r="M87" t="s">
        <v>1109</v>
      </c>
      <c r="N87" t="str">
        <f t="shared" si="2"/>
        <v>janeiro 2026</v>
      </c>
      <c r="O87">
        <f t="shared" si="3"/>
        <v>2026</v>
      </c>
      <c r="P87" t="str">
        <f>VLOOKUP(I87,'METRICS MDNA'!A:B,2,0)</f>
        <v>Estoque Final</v>
      </c>
      <c r="Q87" t="str">
        <f>VLOOKUP(P87,'METRICS MDNA'!B:C,2,0)</f>
        <v>CUSTOS DOS PRODUTOS VENDIDOS</v>
      </c>
    </row>
    <row r="88" spans="1:17">
      <c r="A88" t="s">
        <v>1110</v>
      </c>
      <c r="B88" s="879">
        <v>46053</v>
      </c>
      <c r="C88">
        <v>1000953</v>
      </c>
      <c r="D88" t="s">
        <v>2240</v>
      </c>
      <c r="E88" t="s">
        <v>1171</v>
      </c>
      <c r="F88" t="s">
        <v>1120</v>
      </c>
      <c r="G88" t="s">
        <v>1174</v>
      </c>
      <c r="H88" t="s">
        <v>1200</v>
      </c>
      <c r="I88" t="s">
        <v>1201</v>
      </c>
      <c r="J88" s="995">
        <v>0.08</v>
      </c>
      <c r="K88" s="996">
        <v>5000</v>
      </c>
      <c r="L88" s="996">
        <v>400</v>
      </c>
      <c r="M88" t="s">
        <v>1109</v>
      </c>
      <c r="N88" t="str">
        <f t="shared" si="2"/>
        <v>janeiro 2026</v>
      </c>
      <c r="O88">
        <f t="shared" si="3"/>
        <v>2026</v>
      </c>
      <c r="P88" t="str">
        <f>VLOOKUP(I88,'METRICS MDNA'!A:B,2,0)</f>
        <v>Estoque Final</v>
      </c>
      <c r="Q88" t="str">
        <f>VLOOKUP(P88,'METRICS MDNA'!B:C,2,0)</f>
        <v>CUSTOS DOS PRODUTOS VENDIDOS</v>
      </c>
    </row>
    <row r="89" spans="1:17">
      <c r="A89" t="s">
        <v>1110</v>
      </c>
      <c r="B89" s="879">
        <v>46053</v>
      </c>
      <c r="C89">
        <v>1000895</v>
      </c>
      <c r="D89" t="s">
        <v>2241</v>
      </c>
      <c r="E89" t="s">
        <v>1171</v>
      </c>
      <c r="F89" t="s">
        <v>1120</v>
      </c>
      <c r="G89" t="s">
        <v>1174</v>
      </c>
      <c r="H89" t="s">
        <v>1200</v>
      </c>
      <c r="I89" t="s">
        <v>1201</v>
      </c>
      <c r="J89" s="995">
        <v>0.55000000000000004</v>
      </c>
      <c r="K89" s="996">
        <v>17.9785</v>
      </c>
      <c r="L89" s="996">
        <v>9.8881999999999994</v>
      </c>
      <c r="M89" t="s">
        <v>1109</v>
      </c>
      <c r="N89" t="str">
        <f t="shared" si="2"/>
        <v>janeiro 2026</v>
      </c>
      <c r="O89">
        <f t="shared" si="3"/>
        <v>2026</v>
      </c>
      <c r="P89" t="str">
        <f>VLOOKUP(I89,'METRICS MDNA'!A:B,2,0)</f>
        <v>Estoque Final</v>
      </c>
      <c r="Q89" t="str">
        <f>VLOOKUP(P89,'METRICS MDNA'!B:C,2,0)</f>
        <v>CUSTOS DOS PRODUTOS VENDIDOS</v>
      </c>
    </row>
    <row r="90" spans="1:17">
      <c r="A90" t="s">
        <v>1110</v>
      </c>
      <c r="B90" s="879">
        <v>46053</v>
      </c>
      <c r="C90">
        <v>1000199</v>
      </c>
      <c r="D90" t="s">
        <v>1920</v>
      </c>
      <c r="E90" t="s">
        <v>1171</v>
      </c>
      <c r="F90" t="s">
        <v>1120</v>
      </c>
      <c r="G90" t="s">
        <v>1174</v>
      </c>
      <c r="H90" t="s">
        <v>1200</v>
      </c>
      <c r="I90" t="s">
        <v>1201</v>
      </c>
      <c r="J90" s="995">
        <v>5</v>
      </c>
      <c r="K90" s="996">
        <v>9.32</v>
      </c>
      <c r="L90" s="996">
        <v>46.6</v>
      </c>
      <c r="M90" t="s">
        <v>1109</v>
      </c>
      <c r="N90" t="str">
        <f t="shared" si="2"/>
        <v>janeiro 2026</v>
      </c>
      <c r="O90">
        <f t="shared" si="3"/>
        <v>2026</v>
      </c>
      <c r="P90" t="str">
        <f>VLOOKUP(I90,'METRICS MDNA'!A:B,2,0)</f>
        <v>Estoque Final</v>
      </c>
      <c r="Q90" t="str">
        <f>VLOOKUP(P90,'METRICS MDNA'!B:C,2,0)</f>
        <v>CUSTOS DOS PRODUTOS VENDIDOS</v>
      </c>
    </row>
    <row r="91" spans="1:17">
      <c r="A91" t="s">
        <v>1110</v>
      </c>
      <c r="B91" s="879">
        <v>46053</v>
      </c>
      <c r="C91">
        <v>1000489</v>
      </c>
      <c r="D91" t="s">
        <v>1921</v>
      </c>
      <c r="E91" t="s">
        <v>1171</v>
      </c>
      <c r="F91" t="s">
        <v>1120</v>
      </c>
      <c r="G91" t="s">
        <v>1174</v>
      </c>
      <c r="H91" t="s">
        <v>1200</v>
      </c>
      <c r="I91" t="s">
        <v>1201</v>
      </c>
      <c r="J91" s="995">
        <v>2</v>
      </c>
      <c r="K91" s="996">
        <v>5.96</v>
      </c>
      <c r="L91" s="996">
        <v>11.92</v>
      </c>
      <c r="M91" t="s">
        <v>1109</v>
      </c>
      <c r="N91" t="str">
        <f t="shared" si="2"/>
        <v>janeiro 2026</v>
      </c>
      <c r="O91">
        <f t="shared" si="3"/>
        <v>2026</v>
      </c>
      <c r="P91" t="str">
        <f>VLOOKUP(I91,'METRICS MDNA'!A:B,2,0)</f>
        <v>Estoque Final</v>
      </c>
      <c r="Q91" t="str">
        <f>VLOOKUP(P91,'METRICS MDNA'!B:C,2,0)</f>
        <v>CUSTOS DOS PRODUTOS VENDIDOS</v>
      </c>
    </row>
    <row r="92" spans="1:17">
      <c r="A92" t="s">
        <v>1110</v>
      </c>
      <c r="B92" s="879">
        <v>46053</v>
      </c>
      <c r="C92">
        <v>1000782</v>
      </c>
      <c r="D92" t="s">
        <v>1922</v>
      </c>
      <c r="E92" t="s">
        <v>1171</v>
      </c>
      <c r="F92" t="s">
        <v>1120</v>
      </c>
      <c r="G92" t="s">
        <v>1174</v>
      </c>
      <c r="H92" t="s">
        <v>1200</v>
      </c>
      <c r="I92" t="s">
        <v>1201</v>
      </c>
      <c r="J92" s="995">
        <v>0.96399999999999997</v>
      </c>
      <c r="K92" s="996">
        <v>132.44999999999999</v>
      </c>
      <c r="L92" s="996">
        <v>127.6818</v>
      </c>
      <c r="M92" t="s">
        <v>1109</v>
      </c>
      <c r="N92" t="str">
        <f t="shared" si="2"/>
        <v>janeiro 2026</v>
      </c>
      <c r="O92">
        <f t="shared" si="3"/>
        <v>2026</v>
      </c>
      <c r="P92" t="str">
        <f>VLOOKUP(I92,'METRICS MDNA'!A:B,2,0)</f>
        <v>Estoque Final</v>
      </c>
      <c r="Q92" t="str">
        <f>VLOOKUP(P92,'METRICS MDNA'!B:C,2,0)</f>
        <v>CUSTOS DOS PRODUTOS VENDIDOS</v>
      </c>
    </row>
    <row r="93" spans="1:17">
      <c r="A93" t="s">
        <v>1110</v>
      </c>
      <c r="B93" s="879">
        <v>46053</v>
      </c>
      <c r="C93">
        <v>1000200</v>
      </c>
      <c r="D93" t="s">
        <v>2242</v>
      </c>
      <c r="E93" t="s">
        <v>1171</v>
      </c>
      <c r="F93" t="s">
        <v>1120</v>
      </c>
      <c r="G93" t="s">
        <v>1174</v>
      </c>
      <c r="H93" t="s">
        <v>1200</v>
      </c>
      <c r="I93" t="s">
        <v>1201</v>
      </c>
      <c r="J93" s="995">
        <v>0.95</v>
      </c>
      <c r="K93" s="996">
        <v>63.9</v>
      </c>
      <c r="L93" s="996">
        <v>60.704999999999998</v>
      </c>
      <c r="M93" t="s">
        <v>1109</v>
      </c>
      <c r="N93" t="str">
        <f t="shared" si="2"/>
        <v>janeiro 2026</v>
      </c>
      <c r="O93">
        <f t="shared" si="3"/>
        <v>2026</v>
      </c>
      <c r="P93" t="str">
        <f>VLOOKUP(I93,'METRICS MDNA'!A:B,2,0)</f>
        <v>Estoque Final</v>
      </c>
      <c r="Q93" t="str">
        <f>VLOOKUP(P93,'METRICS MDNA'!B:C,2,0)</f>
        <v>CUSTOS DOS PRODUTOS VENDIDOS</v>
      </c>
    </row>
    <row r="94" spans="1:17">
      <c r="A94" t="s">
        <v>1110</v>
      </c>
      <c r="B94" s="879">
        <v>46053</v>
      </c>
      <c r="C94">
        <v>1000962</v>
      </c>
      <c r="D94" t="s">
        <v>1923</v>
      </c>
      <c r="E94" t="s">
        <v>1171</v>
      </c>
      <c r="F94" t="s">
        <v>1120</v>
      </c>
      <c r="G94" t="s">
        <v>1174</v>
      </c>
      <c r="H94" t="s">
        <v>1200</v>
      </c>
      <c r="I94" t="s">
        <v>1201</v>
      </c>
      <c r="J94" s="995">
        <v>0.86</v>
      </c>
      <c r="K94" s="996">
        <v>99.8</v>
      </c>
      <c r="L94" s="996">
        <v>85.828000000000003</v>
      </c>
      <c r="M94" t="s">
        <v>1109</v>
      </c>
      <c r="N94" t="str">
        <f t="shared" si="2"/>
        <v>janeiro 2026</v>
      </c>
      <c r="O94">
        <f t="shared" si="3"/>
        <v>2026</v>
      </c>
      <c r="P94" t="str">
        <f>VLOOKUP(I94,'METRICS MDNA'!A:B,2,0)</f>
        <v>Estoque Final</v>
      </c>
      <c r="Q94" t="str">
        <f>VLOOKUP(P94,'METRICS MDNA'!B:C,2,0)</f>
        <v>CUSTOS DOS PRODUTOS VENDIDOS</v>
      </c>
    </row>
    <row r="95" spans="1:17">
      <c r="A95" t="s">
        <v>1110</v>
      </c>
      <c r="B95" s="879">
        <v>46053</v>
      </c>
      <c r="C95">
        <v>1000898</v>
      </c>
      <c r="D95" t="s">
        <v>1924</v>
      </c>
      <c r="E95" t="s">
        <v>1171</v>
      </c>
      <c r="F95" t="s">
        <v>1120</v>
      </c>
      <c r="G95" t="s">
        <v>1174</v>
      </c>
      <c r="H95" t="s">
        <v>1193</v>
      </c>
      <c r="I95" t="s">
        <v>1242</v>
      </c>
      <c r="J95" s="995">
        <v>9.4</v>
      </c>
      <c r="K95" s="996">
        <v>179</v>
      </c>
      <c r="L95" s="996">
        <v>1682.6</v>
      </c>
      <c r="M95" t="s">
        <v>1109</v>
      </c>
      <c r="N95" t="str">
        <f t="shared" si="2"/>
        <v>janeiro 2026</v>
      </c>
      <c r="O95">
        <f t="shared" si="3"/>
        <v>2026</v>
      </c>
      <c r="P95" t="str">
        <f>VLOOKUP(I95,'METRICS MDNA'!A:B,2,0)</f>
        <v>Estoque Final</v>
      </c>
      <c r="Q95" t="str">
        <f>VLOOKUP(P95,'METRICS MDNA'!B:C,2,0)</f>
        <v>CUSTOS DOS PRODUTOS VENDIDOS</v>
      </c>
    </row>
    <row r="96" spans="1:17">
      <c r="A96" t="s">
        <v>1110</v>
      </c>
      <c r="B96" s="879">
        <v>46053</v>
      </c>
      <c r="C96">
        <v>1000737</v>
      </c>
      <c r="D96" t="s">
        <v>1370</v>
      </c>
      <c r="E96" t="s">
        <v>1171</v>
      </c>
      <c r="F96" t="s">
        <v>1120</v>
      </c>
      <c r="G96" t="s">
        <v>1174</v>
      </c>
      <c r="H96" t="s">
        <v>1200</v>
      </c>
      <c r="I96" t="s">
        <v>1201</v>
      </c>
      <c r="J96" s="995">
        <v>1.1160000000000001</v>
      </c>
      <c r="K96" s="996">
        <v>542.02970000000005</v>
      </c>
      <c r="L96" s="996">
        <v>604.90509999999995</v>
      </c>
      <c r="M96" t="s">
        <v>1109</v>
      </c>
      <c r="N96" t="str">
        <f t="shared" si="2"/>
        <v>janeiro 2026</v>
      </c>
      <c r="O96">
        <f t="shared" si="3"/>
        <v>2026</v>
      </c>
      <c r="P96" t="str">
        <f>VLOOKUP(I96,'METRICS MDNA'!A:B,2,0)</f>
        <v>Estoque Final</v>
      </c>
      <c r="Q96" t="str">
        <f>VLOOKUP(P96,'METRICS MDNA'!B:C,2,0)</f>
        <v>CUSTOS DOS PRODUTOS VENDIDOS</v>
      </c>
    </row>
    <row r="97" spans="1:17">
      <c r="A97" t="s">
        <v>1110</v>
      </c>
      <c r="B97" s="879">
        <v>46053</v>
      </c>
      <c r="C97">
        <v>1001135</v>
      </c>
      <c r="D97" t="s">
        <v>1184</v>
      </c>
      <c r="E97" t="s">
        <v>1171</v>
      </c>
      <c r="F97" t="s">
        <v>1120</v>
      </c>
      <c r="G97" t="s">
        <v>1174</v>
      </c>
      <c r="H97" t="s">
        <v>1186</v>
      </c>
      <c r="I97" t="s">
        <v>1187</v>
      </c>
      <c r="J97" s="995">
        <v>0.22</v>
      </c>
      <c r="K97" s="996">
        <v>102.9414</v>
      </c>
      <c r="L97" s="996">
        <v>22.647099999999998</v>
      </c>
      <c r="M97" t="s">
        <v>1109</v>
      </c>
      <c r="N97" t="str">
        <f t="shared" si="2"/>
        <v>janeiro 2026</v>
      </c>
      <c r="O97">
        <f t="shared" si="3"/>
        <v>2026</v>
      </c>
      <c r="P97" t="str">
        <f>VLOOKUP(I97,'METRICS MDNA'!A:B,2,0)</f>
        <v>Estoque Final</v>
      </c>
      <c r="Q97" t="str">
        <f>VLOOKUP(P97,'METRICS MDNA'!B:C,2,0)</f>
        <v>CUSTOS DOS PRODUTOS VENDIDOS</v>
      </c>
    </row>
    <row r="98" spans="1:17">
      <c r="A98" t="s">
        <v>1110</v>
      </c>
      <c r="B98" s="879">
        <v>46053</v>
      </c>
      <c r="C98">
        <v>1000776</v>
      </c>
      <c r="D98" t="s">
        <v>2243</v>
      </c>
      <c r="E98" t="s">
        <v>1171</v>
      </c>
      <c r="F98" t="s">
        <v>1120</v>
      </c>
      <c r="G98" t="s">
        <v>1174</v>
      </c>
      <c r="H98" t="s">
        <v>1186</v>
      </c>
      <c r="I98" t="s">
        <v>2244</v>
      </c>
      <c r="J98" s="995">
        <v>3</v>
      </c>
      <c r="K98" s="996">
        <v>57.9</v>
      </c>
      <c r="L98" s="996">
        <v>173.7</v>
      </c>
      <c r="M98" t="s">
        <v>1109</v>
      </c>
      <c r="N98" t="str">
        <f t="shared" si="2"/>
        <v>janeiro 2026</v>
      </c>
      <c r="O98">
        <f t="shared" si="3"/>
        <v>2026</v>
      </c>
      <c r="P98" t="e">
        <f>VLOOKUP(I98,'METRICS MDNA'!A:B,2,0)</f>
        <v>#N/A</v>
      </c>
      <c r="Q98" t="e">
        <f>VLOOKUP(P98,'METRICS MDNA'!B:C,2,0)</f>
        <v>#N/A</v>
      </c>
    </row>
    <row r="99" spans="1:17">
      <c r="A99" t="s">
        <v>1110</v>
      </c>
      <c r="B99" s="879">
        <v>46053</v>
      </c>
      <c r="C99">
        <v>1000887</v>
      </c>
      <c r="D99" t="s">
        <v>2245</v>
      </c>
      <c r="E99" t="s">
        <v>1171</v>
      </c>
      <c r="F99" t="s">
        <v>1120</v>
      </c>
      <c r="G99" t="s">
        <v>1174</v>
      </c>
      <c r="H99" t="s">
        <v>1200</v>
      </c>
      <c r="I99" t="s">
        <v>1201</v>
      </c>
      <c r="J99" s="995">
        <v>0.38700000000000001</v>
      </c>
      <c r="K99" s="996">
        <v>145.614</v>
      </c>
      <c r="L99" s="996">
        <v>56.352600000000002</v>
      </c>
      <c r="M99" t="s">
        <v>1109</v>
      </c>
      <c r="N99" t="str">
        <f t="shared" si="2"/>
        <v>janeiro 2026</v>
      </c>
      <c r="O99">
        <f t="shared" si="3"/>
        <v>2026</v>
      </c>
      <c r="P99" t="str">
        <f>VLOOKUP(I99,'METRICS MDNA'!A:B,2,0)</f>
        <v>Estoque Final</v>
      </c>
      <c r="Q99" t="str">
        <f>VLOOKUP(P99,'METRICS MDNA'!B:C,2,0)</f>
        <v>CUSTOS DOS PRODUTOS VENDIDOS</v>
      </c>
    </row>
    <row r="100" spans="1:17">
      <c r="A100" t="s">
        <v>1110</v>
      </c>
      <c r="B100" s="879">
        <v>46053</v>
      </c>
      <c r="C100">
        <v>1001020</v>
      </c>
      <c r="D100" t="s">
        <v>2246</v>
      </c>
      <c r="E100" t="s">
        <v>1171</v>
      </c>
      <c r="F100" t="s">
        <v>1120</v>
      </c>
      <c r="G100" t="s">
        <v>1220</v>
      </c>
      <c r="H100" t="s">
        <v>1221</v>
      </c>
      <c r="I100" t="s">
        <v>1222</v>
      </c>
      <c r="J100" s="995">
        <v>48</v>
      </c>
      <c r="K100" s="996">
        <v>2.2353000000000001</v>
      </c>
      <c r="L100" s="996">
        <v>107.2944</v>
      </c>
      <c r="M100" t="s">
        <v>1109</v>
      </c>
      <c r="N100" t="str">
        <f t="shared" si="2"/>
        <v>janeiro 2026</v>
      </c>
      <c r="O100">
        <f t="shared" si="3"/>
        <v>2026</v>
      </c>
      <c r="P100" t="str">
        <f>VLOOKUP(I100,'METRICS MDNA'!A:B,2,0)</f>
        <v>Estoque Final</v>
      </c>
      <c r="Q100" t="str">
        <f>VLOOKUP(P100,'METRICS MDNA'!B:C,2,0)</f>
        <v>CUSTOS DOS PRODUTOS VENDIDOS</v>
      </c>
    </row>
    <row r="101" spans="1:17">
      <c r="A101" t="s">
        <v>1110</v>
      </c>
      <c r="B101" s="879">
        <v>46053</v>
      </c>
      <c r="C101">
        <v>1000938</v>
      </c>
      <c r="D101" t="s">
        <v>2054</v>
      </c>
      <c r="E101" t="s">
        <v>1171</v>
      </c>
      <c r="F101" t="s">
        <v>1120</v>
      </c>
      <c r="G101" t="s">
        <v>1220</v>
      </c>
      <c r="H101" t="s">
        <v>1263</v>
      </c>
      <c r="I101" t="s">
        <v>1380</v>
      </c>
      <c r="J101" s="995">
        <v>0.7</v>
      </c>
      <c r="K101" s="996">
        <v>357.3143</v>
      </c>
      <c r="L101" s="996">
        <v>250.12</v>
      </c>
      <c r="M101" t="s">
        <v>1109</v>
      </c>
      <c r="N101" t="str">
        <f t="shared" si="2"/>
        <v>janeiro 2026</v>
      </c>
      <c r="O101">
        <f t="shared" si="3"/>
        <v>2026</v>
      </c>
      <c r="P101" t="str">
        <f>VLOOKUP(I101,'METRICS MDNA'!A:B,2,0)</f>
        <v>Estoque Final</v>
      </c>
      <c r="Q101" t="str">
        <f>VLOOKUP(P101,'METRICS MDNA'!B:C,2,0)</f>
        <v>CUSTOS DOS PRODUTOS VENDIDOS</v>
      </c>
    </row>
    <row r="102" spans="1:17">
      <c r="A102" t="s">
        <v>1110</v>
      </c>
      <c r="B102" s="879">
        <v>46053</v>
      </c>
      <c r="C102">
        <v>1000939</v>
      </c>
      <c r="D102" t="s">
        <v>2055</v>
      </c>
      <c r="E102" t="s">
        <v>1171</v>
      </c>
      <c r="F102" t="s">
        <v>1120</v>
      </c>
      <c r="G102" t="s">
        <v>1220</v>
      </c>
      <c r="H102" t="s">
        <v>1263</v>
      </c>
      <c r="I102" t="s">
        <v>1380</v>
      </c>
      <c r="J102" s="995">
        <v>0.7</v>
      </c>
      <c r="K102" s="996">
        <v>713.15710000000001</v>
      </c>
      <c r="L102" s="996">
        <v>499.21</v>
      </c>
      <c r="M102" t="s">
        <v>1109</v>
      </c>
      <c r="N102" t="str">
        <f t="shared" si="2"/>
        <v>janeiro 2026</v>
      </c>
      <c r="O102">
        <f t="shared" si="3"/>
        <v>2026</v>
      </c>
      <c r="P102" t="str">
        <f>VLOOKUP(I102,'METRICS MDNA'!A:B,2,0)</f>
        <v>Estoque Final</v>
      </c>
      <c r="Q102" t="str">
        <f>VLOOKUP(P102,'METRICS MDNA'!B:C,2,0)</f>
        <v>CUSTOS DOS PRODUTOS VENDIDOS</v>
      </c>
    </row>
    <row r="103" spans="1:17">
      <c r="A103" t="s">
        <v>1110</v>
      </c>
      <c r="B103" s="879">
        <v>46053</v>
      </c>
      <c r="C103">
        <v>1000448</v>
      </c>
      <c r="D103" t="s">
        <v>2056</v>
      </c>
      <c r="E103" t="s">
        <v>1171</v>
      </c>
      <c r="F103" t="s">
        <v>1120</v>
      </c>
      <c r="G103" t="s">
        <v>1220</v>
      </c>
      <c r="H103" t="s">
        <v>1263</v>
      </c>
      <c r="I103" t="s">
        <v>2057</v>
      </c>
      <c r="J103" s="995">
        <v>4.5</v>
      </c>
      <c r="K103" s="996">
        <v>99.406000000000006</v>
      </c>
      <c r="L103" s="996">
        <v>447.327</v>
      </c>
      <c r="M103" t="s">
        <v>1109</v>
      </c>
      <c r="N103" t="str">
        <f t="shared" si="2"/>
        <v>janeiro 2026</v>
      </c>
      <c r="O103">
        <f t="shared" si="3"/>
        <v>2026</v>
      </c>
      <c r="P103" t="str">
        <f>VLOOKUP(I103,'METRICS MDNA'!A:B,2,0)</f>
        <v>Estoque Final</v>
      </c>
      <c r="Q103" t="str">
        <f>VLOOKUP(P103,'METRICS MDNA'!B:C,2,0)</f>
        <v>CUSTOS DOS PRODUTOS VENDIDOS</v>
      </c>
    </row>
    <row r="104" spans="1:17">
      <c r="A104" t="s">
        <v>1110</v>
      </c>
      <c r="B104" s="879">
        <v>46053</v>
      </c>
      <c r="C104">
        <v>1000495</v>
      </c>
      <c r="D104" t="s">
        <v>2058</v>
      </c>
      <c r="E104" t="s">
        <v>1171</v>
      </c>
      <c r="F104" t="s">
        <v>1120</v>
      </c>
      <c r="G104" t="s">
        <v>1220</v>
      </c>
      <c r="H104" t="s">
        <v>1263</v>
      </c>
      <c r="I104" t="s">
        <v>2057</v>
      </c>
      <c r="J104" s="995">
        <v>0.75</v>
      </c>
      <c r="K104" s="996">
        <v>220.66669999999999</v>
      </c>
      <c r="L104" s="996">
        <v>165.5</v>
      </c>
      <c r="M104" t="s">
        <v>1109</v>
      </c>
      <c r="N104" t="str">
        <f t="shared" si="2"/>
        <v>janeiro 2026</v>
      </c>
      <c r="O104">
        <f t="shared" si="3"/>
        <v>2026</v>
      </c>
      <c r="P104" t="str">
        <f>VLOOKUP(I104,'METRICS MDNA'!A:B,2,0)</f>
        <v>Estoque Final</v>
      </c>
      <c r="Q104" t="str">
        <f>VLOOKUP(P104,'METRICS MDNA'!B:C,2,0)</f>
        <v>CUSTOS DOS PRODUTOS VENDIDOS</v>
      </c>
    </row>
    <row r="105" spans="1:17">
      <c r="A105" t="s">
        <v>1110</v>
      </c>
      <c r="B105" s="879">
        <v>46053</v>
      </c>
      <c r="C105">
        <v>1000941</v>
      </c>
      <c r="D105" t="s">
        <v>2059</v>
      </c>
      <c r="E105" t="s">
        <v>1171</v>
      </c>
      <c r="F105" t="s">
        <v>1120</v>
      </c>
      <c r="G105" t="s">
        <v>1220</v>
      </c>
      <c r="H105" t="s">
        <v>1263</v>
      </c>
      <c r="I105" t="s">
        <v>2057</v>
      </c>
      <c r="J105" s="995">
        <v>0.63</v>
      </c>
      <c r="K105" s="996">
        <v>271.65710000000001</v>
      </c>
      <c r="L105" s="996">
        <v>171.14400000000001</v>
      </c>
      <c r="M105" t="s">
        <v>1109</v>
      </c>
      <c r="N105" t="str">
        <f t="shared" si="2"/>
        <v>janeiro 2026</v>
      </c>
      <c r="O105">
        <f t="shared" si="3"/>
        <v>2026</v>
      </c>
      <c r="P105" t="str">
        <f>VLOOKUP(I105,'METRICS MDNA'!A:B,2,0)</f>
        <v>Estoque Final</v>
      </c>
      <c r="Q105" t="str">
        <f>VLOOKUP(P105,'METRICS MDNA'!B:C,2,0)</f>
        <v>CUSTOS DOS PRODUTOS VENDIDOS</v>
      </c>
    </row>
    <row r="106" spans="1:17">
      <c r="A106" t="s">
        <v>1110</v>
      </c>
      <c r="B106" s="879">
        <v>46053</v>
      </c>
      <c r="C106">
        <v>1000957</v>
      </c>
      <c r="D106" t="s">
        <v>2060</v>
      </c>
      <c r="E106" t="s">
        <v>1171</v>
      </c>
      <c r="F106" t="s">
        <v>1120</v>
      </c>
      <c r="G106" t="s">
        <v>1220</v>
      </c>
      <c r="H106" t="s">
        <v>1221</v>
      </c>
      <c r="I106" t="s">
        <v>1222</v>
      </c>
      <c r="J106" s="995">
        <v>9</v>
      </c>
      <c r="K106" s="996">
        <v>34.799999999999997</v>
      </c>
      <c r="L106" s="996">
        <v>313.2</v>
      </c>
      <c r="M106" t="s">
        <v>1109</v>
      </c>
      <c r="N106" t="str">
        <f t="shared" si="2"/>
        <v>janeiro 2026</v>
      </c>
      <c r="O106">
        <f t="shared" si="3"/>
        <v>2026</v>
      </c>
      <c r="P106" t="str">
        <f>VLOOKUP(I106,'METRICS MDNA'!A:B,2,0)</f>
        <v>Estoque Final</v>
      </c>
      <c r="Q106" t="str">
        <f>VLOOKUP(P106,'METRICS MDNA'!B:C,2,0)</f>
        <v>CUSTOS DOS PRODUTOS VENDIDOS</v>
      </c>
    </row>
    <row r="107" spans="1:17">
      <c r="A107" t="s">
        <v>1110</v>
      </c>
      <c r="B107" s="879">
        <v>46053</v>
      </c>
      <c r="C107">
        <v>1000904</v>
      </c>
      <c r="D107" t="s">
        <v>1926</v>
      </c>
      <c r="E107" t="s">
        <v>1171</v>
      </c>
      <c r="F107" t="s">
        <v>1120</v>
      </c>
      <c r="G107" t="s">
        <v>1174</v>
      </c>
      <c r="H107" t="s">
        <v>1193</v>
      </c>
      <c r="I107" t="s">
        <v>1194</v>
      </c>
      <c r="J107" s="995">
        <v>0.57399999999999995</v>
      </c>
      <c r="K107" s="996">
        <v>200</v>
      </c>
      <c r="L107" s="996">
        <v>114.8</v>
      </c>
      <c r="M107" t="s">
        <v>1109</v>
      </c>
      <c r="N107" t="str">
        <f t="shared" si="2"/>
        <v>janeiro 2026</v>
      </c>
      <c r="O107">
        <f t="shared" si="3"/>
        <v>2026</v>
      </c>
      <c r="P107" t="str">
        <f>VLOOKUP(I107,'METRICS MDNA'!A:B,2,0)</f>
        <v>Estoque Final</v>
      </c>
      <c r="Q107" t="str">
        <f>VLOOKUP(P107,'METRICS MDNA'!B:C,2,0)</f>
        <v>CUSTOS DOS PRODUTOS VENDIDOS</v>
      </c>
    </row>
    <row r="108" spans="1:17">
      <c r="A108" t="s">
        <v>1110</v>
      </c>
      <c r="B108" s="879">
        <v>46053</v>
      </c>
      <c r="C108">
        <v>1000590</v>
      </c>
      <c r="D108" t="s">
        <v>1927</v>
      </c>
      <c r="E108" t="s">
        <v>1171</v>
      </c>
      <c r="F108" t="s">
        <v>1120</v>
      </c>
      <c r="G108" t="s">
        <v>1174</v>
      </c>
      <c r="H108" t="s">
        <v>1186</v>
      </c>
      <c r="I108" t="s">
        <v>1187</v>
      </c>
      <c r="J108" s="995">
        <v>0.32800000000000001</v>
      </c>
      <c r="K108" s="996">
        <v>17.600000000000001</v>
      </c>
      <c r="L108" s="996">
        <v>5.7728000000000002</v>
      </c>
      <c r="M108" t="s">
        <v>1109</v>
      </c>
      <c r="N108" t="str">
        <f t="shared" si="2"/>
        <v>janeiro 2026</v>
      </c>
      <c r="O108">
        <f t="shared" si="3"/>
        <v>2026</v>
      </c>
      <c r="P108" t="str">
        <f>VLOOKUP(I108,'METRICS MDNA'!A:B,2,0)</f>
        <v>Estoque Final</v>
      </c>
      <c r="Q108" t="str">
        <f>VLOOKUP(P108,'METRICS MDNA'!B:C,2,0)</f>
        <v>CUSTOS DOS PRODUTOS VENDIDOS</v>
      </c>
    </row>
    <row r="109" spans="1:17">
      <c r="A109" t="s">
        <v>1110</v>
      </c>
      <c r="B109" s="879">
        <v>46053</v>
      </c>
      <c r="C109">
        <v>1000225</v>
      </c>
      <c r="D109" t="s">
        <v>2247</v>
      </c>
      <c r="E109" t="s">
        <v>1171</v>
      </c>
      <c r="F109" t="s">
        <v>1120</v>
      </c>
      <c r="G109" t="s">
        <v>1174</v>
      </c>
      <c r="H109" t="s">
        <v>1200</v>
      </c>
      <c r="I109" t="s">
        <v>1201</v>
      </c>
      <c r="J109" s="995">
        <v>6.9749999999999996</v>
      </c>
      <c r="K109" s="996">
        <v>17.870799999999999</v>
      </c>
      <c r="L109" s="996">
        <v>124.64879999999999</v>
      </c>
      <c r="M109" t="s">
        <v>1109</v>
      </c>
      <c r="N109" t="str">
        <f t="shared" si="2"/>
        <v>janeiro 2026</v>
      </c>
      <c r="O109">
        <f t="shared" si="3"/>
        <v>2026</v>
      </c>
      <c r="P109" t="str">
        <f>VLOOKUP(I109,'METRICS MDNA'!A:B,2,0)</f>
        <v>Estoque Final</v>
      </c>
      <c r="Q109" t="str">
        <f>VLOOKUP(P109,'METRICS MDNA'!B:C,2,0)</f>
        <v>CUSTOS DOS PRODUTOS VENDIDOS</v>
      </c>
    </row>
    <row r="110" spans="1:17">
      <c r="A110" t="s">
        <v>1110</v>
      </c>
      <c r="B110" s="879">
        <v>46053</v>
      </c>
      <c r="C110">
        <v>1000733</v>
      </c>
      <c r="D110" t="s">
        <v>1931</v>
      </c>
      <c r="E110" t="s">
        <v>1171</v>
      </c>
      <c r="F110" t="s">
        <v>1120</v>
      </c>
      <c r="G110" t="s">
        <v>1174</v>
      </c>
      <c r="H110" t="s">
        <v>1200</v>
      </c>
      <c r="I110" t="s">
        <v>1201</v>
      </c>
      <c r="J110" s="995">
        <v>0.28000000000000003</v>
      </c>
      <c r="K110" s="996">
        <v>78.870699999999999</v>
      </c>
      <c r="L110" s="996">
        <v>22.0838</v>
      </c>
      <c r="M110" t="s">
        <v>1109</v>
      </c>
      <c r="N110" t="str">
        <f t="shared" si="2"/>
        <v>janeiro 2026</v>
      </c>
      <c r="O110">
        <f t="shared" si="3"/>
        <v>2026</v>
      </c>
      <c r="P110" t="str">
        <f>VLOOKUP(I110,'METRICS MDNA'!A:B,2,0)</f>
        <v>Estoque Final</v>
      </c>
      <c r="Q110" t="str">
        <f>VLOOKUP(P110,'METRICS MDNA'!B:C,2,0)</f>
        <v>CUSTOS DOS PRODUTOS VENDIDOS</v>
      </c>
    </row>
    <row r="111" spans="1:17">
      <c r="A111" t="s">
        <v>1110</v>
      </c>
      <c r="B111" s="879">
        <v>46053</v>
      </c>
      <c r="C111">
        <v>1000202</v>
      </c>
      <c r="D111" t="s">
        <v>1932</v>
      </c>
      <c r="E111" t="s">
        <v>1171</v>
      </c>
      <c r="F111" t="s">
        <v>1120</v>
      </c>
      <c r="G111" t="s">
        <v>1174</v>
      </c>
      <c r="H111" t="s">
        <v>1200</v>
      </c>
      <c r="I111" t="s">
        <v>1201</v>
      </c>
      <c r="J111" s="995">
        <v>20</v>
      </c>
      <c r="K111" s="996">
        <v>5.5168999999999997</v>
      </c>
      <c r="L111" s="996">
        <v>110.33799999999999</v>
      </c>
      <c r="M111" t="s">
        <v>1109</v>
      </c>
      <c r="N111" t="str">
        <f t="shared" si="2"/>
        <v>janeiro 2026</v>
      </c>
      <c r="O111">
        <f t="shared" si="3"/>
        <v>2026</v>
      </c>
      <c r="P111" t="str">
        <f>VLOOKUP(I111,'METRICS MDNA'!A:B,2,0)</f>
        <v>Estoque Final</v>
      </c>
      <c r="Q111" t="str">
        <f>VLOOKUP(P111,'METRICS MDNA'!B:C,2,0)</f>
        <v>CUSTOS DOS PRODUTOS VENDIDOS</v>
      </c>
    </row>
    <row r="112" spans="1:17">
      <c r="A112" t="s">
        <v>1110</v>
      </c>
      <c r="B112" s="879">
        <v>46053</v>
      </c>
      <c r="C112">
        <v>1000056</v>
      </c>
      <c r="D112" t="s">
        <v>2061</v>
      </c>
      <c r="E112" t="s">
        <v>1171</v>
      </c>
      <c r="F112" t="s">
        <v>1120</v>
      </c>
      <c r="G112" t="s">
        <v>1220</v>
      </c>
      <c r="H112" t="s">
        <v>1263</v>
      </c>
      <c r="I112" t="s">
        <v>2062</v>
      </c>
      <c r="J112" s="995">
        <v>2.4500000000000002</v>
      </c>
      <c r="K112" s="996">
        <v>194.1986</v>
      </c>
      <c r="L112" s="996">
        <v>475.78660000000002</v>
      </c>
      <c r="M112" t="s">
        <v>1109</v>
      </c>
      <c r="N112" t="str">
        <f t="shared" si="2"/>
        <v>janeiro 2026</v>
      </c>
      <c r="O112">
        <f t="shared" si="3"/>
        <v>2026</v>
      </c>
      <c r="P112" t="str">
        <f>VLOOKUP(I112,'METRICS MDNA'!A:B,2,0)</f>
        <v>Estoque Final</v>
      </c>
      <c r="Q112" t="str">
        <f>VLOOKUP(P112,'METRICS MDNA'!B:C,2,0)</f>
        <v>CUSTOS DOS PRODUTOS VENDIDOS</v>
      </c>
    </row>
    <row r="113" spans="1:17">
      <c r="A113" t="s">
        <v>1110</v>
      </c>
      <c r="B113" s="879">
        <v>46053</v>
      </c>
      <c r="C113">
        <v>1000947</v>
      </c>
      <c r="D113" t="s">
        <v>2063</v>
      </c>
      <c r="E113" t="s">
        <v>1171</v>
      </c>
      <c r="F113" t="s">
        <v>1120</v>
      </c>
      <c r="G113" t="s">
        <v>1220</v>
      </c>
      <c r="H113" t="s">
        <v>1263</v>
      </c>
      <c r="I113" t="s">
        <v>2062</v>
      </c>
      <c r="J113" s="995">
        <v>1.1200000000000001</v>
      </c>
      <c r="K113" s="996">
        <v>302.56659999999999</v>
      </c>
      <c r="L113" s="996">
        <v>338.87459999999999</v>
      </c>
      <c r="M113" t="s">
        <v>1109</v>
      </c>
      <c r="N113" t="str">
        <f t="shared" si="2"/>
        <v>janeiro 2026</v>
      </c>
      <c r="O113">
        <f t="shared" si="3"/>
        <v>2026</v>
      </c>
      <c r="P113" t="str">
        <f>VLOOKUP(I113,'METRICS MDNA'!A:B,2,0)</f>
        <v>Estoque Final</v>
      </c>
      <c r="Q113" t="str">
        <f>VLOOKUP(P113,'METRICS MDNA'!B:C,2,0)</f>
        <v>CUSTOS DOS PRODUTOS VENDIDOS</v>
      </c>
    </row>
    <row r="114" spans="1:17">
      <c r="A114" t="s">
        <v>1110</v>
      </c>
      <c r="B114" s="879">
        <v>46053</v>
      </c>
      <c r="C114">
        <v>1000571</v>
      </c>
      <c r="D114" t="s">
        <v>2064</v>
      </c>
      <c r="E114" t="s">
        <v>1171</v>
      </c>
      <c r="F114" t="s">
        <v>1120</v>
      </c>
      <c r="G114" t="s">
        <v>1220</v>
      </c>
      <c r="H114" t="s">
        <v>1263</v>
      </c>
      <c r="I114" t="s">
        <v>2062</v>
      </c>
      <c r="J114" s="995">
        <v>0.75</v>
      </c>
      <c r="K114" s="996">
        <v>143.9222</v>
      </c>
      <c r="L114" s="996">
        <v>107.9417</v>
      </c>
      <c r="M114" t="s">
        <v>1109</v>
      </c>
      <c r="N114" t="str">
        <f t="shared" si="2"/>
        <v>janeiro 2026</v>
      </c>
      <c r="O114">
        <f t="shared" si="3"/>
        <v>2026</v>
      </c>
      <c r="P114" t="str">
        <f>VLOOKUP(I114,'METRICS MDNA'!A:B,2,0)</f>
        <v>Estoque Final</v>
      </c>
      <c r="Q114" t="str">
        <f>VLOOKUP(P114,'METRICS MDNA'!B:C,2,0)</f>
        <v>CUSTOS DOS PRODUTOS VENDIDOS</v>
      </c>
    </row>
    <row r="115" spans="1:17">
      <c r="A115" t="s">
        <v>1110</v>
      </c>
      <c r="B115" s="879">
        <v>46053</v>
      </c>
      <c r="C115">
        <v>1001036</v>
      </c>
      <c r="D115" t="s">
        <v>2065</v>
      </c>
      <c r="E115" t="s">
        <v>1171</v>
      </c>
      <c r="F115" t="s">
        <v>1120</v>
      </c>
      <c r="G115" t="s">
        <v>1220</v>
      </c>
      <c r="H115" t="s">
        <v>1263</v>
      </c>
      <c r="I115" t="s">
        <v>2062</v>
      </c>
      <c r="J115" s="995">
        <v>0.7</v>
      </c>
      <c r="K115" s="996">
        <v>250.25</v>
      </c>
      <c r="L115" s="996">
        <v>175.17500000000001</v>
      </c>
      <c r="M115" t="s">
        <v>1109</v>
      </c>
      <c r="N115" t="str">
        <f t="shared" si="2"/>
        <v>janeiro 2026</v>
      </c>
      <c r="O115">
        <f t="shared" si="3"/>
        <v>2026</v>
      </c>
      <c r="P115" t="str">
        <f>VLOOKUP(I115,'METRICS MDNA'!A:B,2,0)</f>
        <v>Estoque Final</v>
      </c>
      <c r="Q115" t="str">
        <f>VLOOKUP(P115,'METRICS MDNA'!B:C,2,0)</f>
        <v>CUSTOS DOS PRODUTOS VENDIDOS</v>
      </c>
    </row>
    <row r="116" spans="1:17">
      <c r="A116" t="s">
        <v>1110</v>
      </c>
      <c r="B116" s="879">
        <v>46053</v>
      </c>
      <c r="C116">
        <v>1000013</v>
      </c>
      <c r="D116" t="s">
        <v>2066</v>
      </c>
      <c r="E116" t="s">
        <v>1171</v>
      </c>
      <c r="F116" t="s">
        <v>1120</v>
      </c>
      <c r="G116" t="s">
        <v>1220</v>
      </c>
      <c r="H116" t="s">
        <v>1263</v>
      </c>
      <c r="I116" t="s">
        <v>2062</v>
      </c>
      <c r="J116" s="995">
        <v>1.4</v>
      </c>
      <c r="K116" s="996">
        <v>177.57149999999999</v>
      </c>
      <c r="L116" s="996">
        <v>248.6001</v>
      </c>
      <c r="M116" t="s">
        <v>1109</v>
      </c>
      <c r="N116" t="str">
        <f t="shared" si="2"/>
        <v>janeiro 2026</v>
      </c>
      <c r="O116">
        <f t="shared" si="3"/>
        <v>2026</v>
      </c>
      <c r="P116" t="str">
        <f>VLOOKUP(I116,'METRICS MDNA'!A:B,2,0)</f>
        <v>Estoque Final</v>
      </c>
      <c r="Q116" t="str">
        <f>VLOOKUP(P116,'METRICS MDNA'!B:C,2,0)</f>
        <v>CUSTOS DOS PRODUTOS VENDIDOS</v>
      </c>
    </row>
    <row r="117" spans="1:17">
      <c r="A117" t="s">
        <v>1110</v>
      </c>
      <c r="B117" s="879">
        <v>46053</v>
      </c>
      <c r="C117">
        <v>1000930</v>
      </c>
      <c r="D117" t="s">
        <v>2067</v>
      </c>
      <c r="E117" t="s">
        <v>1171</v>
      </c>
      <c r="F117" t="s">
        <v>1120</v>
      </c>
      <c r="G117" t="s">
        <v>1220</v>
      </c>
      <c r="H117" t="s">
        <v>1263</v>
      </c>
      <c r="I117" t="s">
        <v>2062</v>
      </c>
      <c r="J117" s="995">
        <v>1.4</v>
      </c>
      <c r="K117" s="996">
        <v>243.7928</v>
      </c>
      <c r="L117" s="996">
        <v>341.30990000000003</v>
      </c>
      <c r="M117" t="s">
        <v>1109</v>
      </c>
      <c r="N117" t="str">
        <f t="shared" si="2"/>
        <v>janeiro 2026</v>
      </c>
      <c r="O117">
        <f t="shared" si="3"/>
        <v>2026</v>
      </c>
      <c r="P117" t="str">
        <f>VLOOKUP(I117,'METRICS MDNA'!A:B,2,0)</f>
        <v>Estoque Final</v>
      </c>
      <c r="Q117" t="str">
        <f>VLOOKUP(P117,'METRICS MDNA'!B:C,2,0)</f>
        <v>CUSTOS DOS PRODUTOS VENDIDOS</v>
      </c>
    </row>
    <row r="118" spans="1:17">
      <c r="A118" t="s">
        <v>1110</v>
      </c>
      <c r="B118" s="879">
        <v>46053</v>
      </c>
      <c r="C118">
        <v>1001035</v>
      </c>
      <c r="D118" t="s">
        <v>2068</v>
      </c>
      <c r="E118" t="s">
        <v>1171</v>
      </c>
      <c r="F118" t="s">
        <v>1120</v>
      </c>
      <c r="G118" t="s">
        <v>1220</v>
      </c>
      <c r="H118" t="s">
        <v>1263</v>
      </c>
      <c r="I118" t="s">
        <v>2062</v>
      </c>
      <c r="J118" s="995">
        <v>0.75</v>
      </c>
      <c r="K118" s="996">
        <v>141.94999999999999</v>
      </c>
      <c r="L118" s="996">
        <v>106.46250000000001</v>
      </c>
      <c r="M118" t="s">
        <v>1109</v>
      </c>
      <c r="N118" t="str">
        <f t="shared" si="2"/>
        <v>janeiro 2026</v>
      </c>
      <c r="O118">
        <f t="shared" si="3"/>
        <v>2026</v>
      </c>
      <c r="P118" t="str">
        <f>VLOOKUP(I118,'METRICS MDNA'!A:B,2,0)</f>
        <v>Estoque Final</v>
      </c>
      <c r="Q118" t="str">
        <f>VLOOKUP(P118,'METRICS MDNA'!B:C,2,0)</f>
        <v>CUSTOS DOS PRODUTOS VENDIDOS</v>
      </c>
    </row>
    <row r="119" spans="1:17">
      <c r="A119" t="s">
        <v>1110</v>
      </c>
      <c r="B119" s="879">
        <v>46053</v>
      </c>
      <c r="C119">
        <v>1000752</v>
      </c>
      <c r="D119" t="s">
        <v>2069</v>
      </c>
      <c r="E119" t="s">
        <v>1171</v>
      </c>
      <c r="F119" t="s">
        <v>1120</v>
      </c>
      <c r="G119" t="s">
        <v>1220</v>
      </c>
      <c r="H119" t="s">
        <v>1263</v>
      </c>
      <c r="I119" t="s">
        <v>2062</v>
      </c>
      <c r="J119" s="995">
        <v>0.7</v>
      </c>
      <c r="K119" s="996">
        <v>141.1567</v>
      </c>
      <c r="L119" s="996">
        <v>98.809700000000007</v>
      </c>
      <c r="M119" t="s">
        <v>1109</v>
      </c>
      <c r="N119" t="str">
        <f t="shared" si="2"/>
        <v>janeiro 2026</v>
      </c>
      <c r="O119">
        <f t="shared" si="3"/>
        <v>2026</v>
      </c>
      <c r="P119" t="str">
        <f>VLOOKUP(I119,'METRICS MDNA'!A:B,2,0)</f>
        <v>Estoque Final</v>
      </c>
      <c r="Q119" t="str">
        <f>VLOOKUP(P119,'METRICS MDNA'!B:C,2,0)</f>
        <v>CUSTOS DOS PRODUTOS VENDIDOS</v>
      </c>
    </row>
    <row r="120" spans="1:17">
      <c r="A120" t="s">
        <v>1110</v>
      </c>
      <c r="B120" s="879">
        <v>46053</v>
      </c>
      <c r="C120">
        <v>1000942</v>
      </c>
      <c r="D120" t="s">
        <v>2070</v>
      </c>
      <c r="E120" t="s">
        <v>1171</v>
      </c>
      <c r="F120" t="s">
        <v>1120</v>
      </c>
      <c r="G120" t="s">
        <v>1220</v>
      </c>
      <c r="H120" t="s">
        <v>1263</v>
      </c>
      <c r="I120" t="s">
        <v>2062</v>
      </c>
      <c r="J120" s="995">
        <v>0.91</v>
      </c>
      <c r="K120" s="996">
        <v>305.50709999999998</v>
      </c>
      <c r="L120" s="996">
        <v>278.01150000000001</v>
      </c>
      <c r="M120" t="s">
        <v>1109</v>
      </c>
      <c r="N120" t="str">
        <f t="shared" si="2"/>
        <v>janeiro 2026</v>
      </c>
      <c r="O120">
        <f t="shared" si="3"/>
        <v>2026</v>
      </c>
      <c r="P120" t="str">
        <f>VLOOKUP(I120,'METRICS MDNA'!A:B,2,0)</f>
        <v>Estoque Final</v>
      </c>
      <c r="Q120" t="str">
        <f>VLOOKUP(P120,'METRICS MDNA'!B:C,2,0)</f>
        <v>CUSTOS DOS PRODUTOS VENDIDOS</v>
      </c>
    </row>
    <row r="121" spans="1:17">
      <c r="A121" t="s">
        <v>1110</v>
      </c>
      <c r="B121" s="879">
        <v>46053</v>
      </c>
      <c r="C121">
        <v>1000919</v>
      </c>
      <c r="D121" t="s">
        <v>2071</v>
      </c>
      <c r="E121" t="s">
        <v>1171</v>
      </c>
      <c r="F121" t="s">
        <v>1120</v>
      </c>
      <c r="G121" t="s">
        <v>1220</v>
      </c>
      <c r="H121" t="s">
        <v>1263</v>
      </c>
      <c r="I121" t="s">
        <v>2062</v>
      </c>
      <c r="J121" s="995">
        <v>0.75</v>
      </c>
      <c r="K121" s="996">
        <v>326.17329999999998</v>
      </c>
      <c r="L121" s="996">
        <v>244.63</v>
      </c>
      <c r="M121" t="s">
        <v>1109</v>
      </c>
      <c r="N121" t="str">
        <f t="shared" si="2"/>
        <v>janeiro 2026</v>
      </c>
      <c r="O121">
        <f t="shared" si="3"/>
        <v>2026</v>
      </c>
      <c r="P121" t="str">
        <f>VLOOKUP(I121,'METRICS MDNA'!A:B,2,0)</f>
        <v>Estoque Final</v>
      </c>
      <c r="Q121" t="str">
        <f>VLOOKUP(P121,'METRICS MDNA'!B:C,2,0)</f>
        <v>CUSTOS DOS PRODUTOS VENDIDOS</v>
      </c>
    </row>
    <row r="122" spans="1:17">
      <c r="A122" t="s">
        <v>1110</v>
      </c>
      <c r="B122" s="879">
        <v>46053</v>
      </c>
      <c r="C122">
        <v>1001029</v>
      </c>
      <c r="D122" t="s">
        <v>2072</v>
      </c>
      <c r="E122" t="s">
        <v>1171</v>
      </c>
      <c r="F122" t="s">
        <v>1120</v>
      </c>
      <c r="G122" t="s">
        <v>1220</v>
      </c>
      <c r="H122" t="s">
        <v>1263</v>
      </c>
      <c r="I122" t="s">
        <v>2062</v>
      </c>
      <c r="J122" s="995">
        <v>0.75</v>
      </c>
      <c r="K122" s="996">
        <v>200</v>
      </c>
      <c r="L122" s="996">
        <v>150</v>
      </c>
      <c r="M122" t="s">
        <v>1109</v>
      </c>
      <c r="N122" t="str">
        <f t="shared" si="2"/>
        <v>janeiro 2026</v>
      </c>
      <c r="O122">
        <f t="shared" si="3"/>
        <v>2026</v>
      </c>
      <c r="P122" t="str">
        <f>VLOOKUP(I122,'METRICS MDNA'!A:B,2,0)</f>
        <v>Estoque Final</v>
      </c>
      <c r="Q122" t="str">
        <f>VLOOKUP(P122,'METRICS MDNA'!B:C,2,0)</f>
        <v>CUSTOS DOS PRODUTOS VENDIDOS</v>
      </c>
    </row>
    <row r="123" spans="1:17">
      <c r="A123" t="s">
        <v>1110</v>
      </c>
      <c r="B123" s="879">
        <v>46053</v>
      </c>
      <c r="C123">
        <v>1000567</v>
      </c>
      <c r="D123" t="s">
        <v>2073</v>
      </c>
      <c r="E123" t="s">
        <v>1171</v>
      </c>
      <c r="F123" t="s">
        <v>1120</v>
      </c>
      <c r="G123" t="s">
        <v>1220</v>
      </c>
      <c r="H123" t="s">
        <v>1263</v>
      </c>
      <c r="I123" t="s">
        <v>2062</v>
      </c>
      <c r="J123" s="995">
        <v>1.05</v>
      </c>
      <c r="K123" s="996">
        <v>224.9975</v>
      </c>
      <c r="L123" s="996">
        <v>236.2474</v>
      </c>
      <c r="M123" t="s">
        <v>1109</v>
      </c>
      <c r="N123" t="str">
        <f t="shared" si="2"/>
        <v>janeiro 2026</v>
      </c>
      <c r="O123">
        <f t="shared" si="3"/>
        <v>2026</v>
      </c>
      <c r="P123" t="str">
        <f>VLOOKUP(I123,'METRICS MDNA'!A:B,2,0)</f>
        <v>Estoque Final</v>
      </c>
      <c r="Q123" t="str">
        <f>VLOOKUP(P123,'METRICS MDNA'!B:C,2,0)</f>
        <v>CUSTOS DOS PRODUTOS VENDIDOS</v>
      </c>
    </row>
    <row r="124" spans="1:17">
      <c r="A124" t="s">
        <v>1110</v>
      </c>
      <c r="B124" s="879">
        <v>46053</v>
      </c>
      <c r="C124">
        <v>1000343</v>
      </c>
      <c r="D124" t="s">
        <v>1933</v>
      </c>
      <c r="E124" t="s">
        <v>1171</v>
      </c>
      <c r="F124" t="s">
        <v>1120</v>
      </c>
      <c r="G124" t="s">
        <v>1174</v>
      </c>
      <c r="H124" t="s">
        <v>1186</v>
      </c>
      <c r="I124" t="s">
        <v>1885</v>
      </c>
      <c r="J124" s="995">
        <v>1</v>
      </c>
      <c r="K124" s="996">
        <v>12.9894</v>
      </c>
      <c r="L124" s="996">
        <v>12.9894</v>
      </c>
      <c r="M124" t="s">
        <v>1109</v>
      </c>
      <c r="N124" t="str">
        <f t="shared" si="2"/>
        <v>janeiro 2026</v>
      </c>
      <c r="O124">
        <f t="shared" si="3"/>
        <v>2026</v>
      </c>
      <c r="P124" t="str">
        <f>VLOOKUP(I124,'METRICS MDNA'!A:B,2,0)</f>
        <v>Estoque Final</v>
      </c>
      <c r="Q124" t="str">
        <f>VLOOKUP(P124,'METRICS MDNA'!B:C,2,0)</f>
        <v>CUSTOS DOS PRODUTOS VENDIDOS</v>
      </c>
    </row>
    <row r="125" spans="1:17">
      <c r="A125" t="s">
        <v>1110</v>
      </c>
      <c r="B125" s="879">
        <v>46053</v>
      </c>
      <c r="C125">
        <v>1000344</v>
      </c>
      <c r="D125" t="s">
        <v>1934</v>
      </c>
      <c r="E125" t="s">
        <v>1171</v>
      </c>
      <c r="F125" t="s">
        <v>1120</v>
      </c>
      <c r="G125" t="s">
        <v>1174</v>
      </c>
      <c r="H125" t="s">
        <v>1186</v>
      </c>
      <c r="I125" t="s">
        <v>1885</v>
      </c>
      <c r="J125" s="995">
        <v>1</v>
      </c>
      <c r="K125" s="996">
        <v>7.9446000000000003</v>
      </c>
      <c r="L125" s="996">
        <v>7.9446000000000003</v>
      </c>
      <c r="M125" t="s">
        <v>1109</v>
      </c>
      <c r="N125" t="str">
        <f t="shared" si="2"/>
        <v>janeiro 2026</v>
      </c>
      <c r="O125">
        <f t="shared" si="3"/>
        <v>2026</v>
      </c>
      <c r="P125" t="str">
        <f>VLOOKUP(I125,'METRICS MDNA'!A:B,2,0)</f>
        <v>Estoque Final</v>
      </c>
      <c r="Q125" t="str">
        <f>VLOOKUP(P125,'METRICS MDNA'!B:C,2,0)</f>
        <v>CUSTOS DOS PRODUTOS VENDIDOS</v>
      </c>
    </row>
    <row r="126" spans="1:17">
      <c r="A126" t="s">
        <v>1110</v>
      </c>
      <c r="B126" s="879">
        <v>46053</v>
      </c>
      <c r="C126">
        <v>1000738</v>
      </c>
      <c r="D126" t="s">
        <v>1191</v>
      </c>
      <c r="E126" t="s">
        <v>1171</v>
      </c>
      <c r="F126" t="s">
        <v>1120</v>
      </c>
      <c r="G126" t="s">
        <v>1174</v>
      </c>
      <c r="H126" t="s">
        <v>1193</v>
      </c>
      <c r="I126" t="s">
        <v>1194</v>
      </c>
      <c r="J126" s="995">
        <v>0.51800000000000002</v>
      </c>
      <c r="K126" s="996">
        <v>111.4618</v>
      </c>
      <c r="L126" s="996">
        <v>57.737200000000001</v>
      </c>
      <c r="M126" t="s">
        <v>1109</v>
      </c>
      <c r="N126" t="str">
        <f t="shared" si="2"/>
        <v>janeiro 2026</v>
      </c>
      <c r="O126">
        <f t="shared" si="3"/>
        <v>2026</v>
      </c>
      <c r="P126" t="str">
        <f>VLOOKUP(I126,'METRICS MDNA'!A:B,2,0)</f>
        <v>Estoque Final</v>
      </c>
      <c r="Q126" t="str">
        <f>VLOOKUP(P126,'METRICS MDNA'!B:C,2,0)</f>
        <v>CUSTOS DOS PRODUTOS VENDIDOS</v>
      </c>
    </row>
    <row r="127" spans="1:17">
      <c r="A127" t="s">
        <v>1110</v>
      </c>
      <c r="B127" s="879">
        <v>46053</v>
      </c>
      <c r="C127">
        <v>1000560</v>
      </c>
      <c r="D127" t="s">
        <v>1423</v>
      </c>
      <c r="E127" t="s">
        <v>1171</v>
      </c>
      <c r="F127" t="s">
        <v>1120</v>
      </c>
      <c r="G127" t="s">
        <v>1174</v>
      </c>
      <c r="H127" t="s">
        <v>1193</v>
      </c>
      <c r="I127" t="s">
        <v>1194</v>
      </c>
      <c r="J127" s="995">
        <v>5</v>
      </c>
      <c r="K127" s="996">
        <v>25.98</v>
      </c>
      <c r="L127" s="996">
        <v>129.9</v>
      </c>
      <c r="M127" t="s">
        <v>1109</v>
      </c>
      <c r="N127" t="str">
        <f t="shared" si="2"/>
        <v>janeiro 2026</v>
      </c>
      <c r="O127">
        <f t="shared" si="3"/>
        <v>2026</v>
      </c>
      <c r="P127" t="str">
        <f>VLOOKUP(I127,'METRICS MDNA'!A:B,2,0)</f>
        <v>Estoque Final</v>
      </c>
      <c r="Q127" t="str">
        <f>VLOOKUP(P127,'METRICS MDNA'!B:C,2,0)</f>
        <v>CUSTOS DOS PRODUTOS VENDIDOS</v>
      </c>
    </row>
    <row r="128" spans="1:17">
      <c r="A128" t="s">
        <v>1110</v>
      </c>
      <c r="B128" s="879">
        <v>46053</v>
      </c>
      <c r="C128">
        <v>1000330</v>
      </c>
      <c r="D128" t="s">
        <v>2248</v>
      </c>
      <c r="E128" t="s">
        <v>1171</v>
      </c>
      <c r="F128" t="s">
        <v>1120</v>
      </c>
      <c r="G128" t="s">
        <v>1174</v>
      </c>
      <c r="H128" t="s">
        <v>1186</v>
      </c>
      <c r="I128" t="s">
        <v>1187</v>
      </c>
      <c r="J128" s="995">
        <v>0.5</v>
      </c>
      <c r="K128" s="996">
        <v>78.861199999999997</v>
      </c>
      <c r="L128" s="996">
        <v>39.430599999999998</v>
      </c>
      <c r="M128" t="s">
        <v>1109</v>
      </c>
      <c r="N128" t="str">
        <f t="shared" si="2"/>
        <v>janeiro 2026</v>
      </c>
      <c r="O128">
        <f t="shared" si="3"/>
        <v>2026</v>
      </c>
      <c r="P128" t="str">
        <f>VLOOKUP(I128,'METRICS MDNA'!A:B,2,0)</f>
        <v>Estoque Final</v>
      </c>
      <c r="Q128" t="str">
        <f>VLOOKUP(P128,'METRICS MDNA'!B:C,2,0)</f>
        <v>CUSTOS DOS PRODUTOS VENDIDOS</v>
      </c>
    </row>
    <row r="129" spans="1:17">
      <c r="A129" t="s">
        <v>1110</v>
      </c>
      <c r="B129" s="879">
        <v>46053</v>
      </c>
      <c r="C129">
        <v>1000961</v>
      </c>
      <c r="D129" t="s">
        <v>2249</v>
      </c>
      <c r="E129" t="s">
        <v>1171</v>
      </c>
      <c r="F129" t="s">
        <v>1120</v>
      </c>
      <c r="G129" t="s">
        <v>1174</v>
      </c>
      <c r="H129" t="s">
        <v>1186</v>
      </c>
      <c r="I129" t="s">
        <v>1885</v>
      </c>
      <c r="J129" s="995">
        <v>1.7</v>
      </c>
      <c r="K129" s="996">
        <v>5.9801000000000002</v>
      </c>
      <c r="L129" s="996">
        <v>10.1662</v>
      </c>
      <c r="M129" t="s">
        <v>1109</v>
      </c>
      <c r="N129" t="str">
        <f t="shared" si="2"/>
        <v>janeiro 2026</v>
      </c>
      <c r="O129">
        <f t="shared" si="3"/>
        <v>2026</v>
      </c>
      <c r="P129" t="str">
        <f>VLOOKUP(I129,'METRICS MDNA'!A:B,2,0)</f>
        <v>Estoque Final</v>
      </c>
      <c r="Q129" t="str">
        <f>VLOOKUP(P129,'METRICS MDNA'!B:C,2,0)</f>
        <v>CUSTOS DOS PRODUTOS VENDIDOS</v>
      </c>
    </row>
    <row r="130" spans="1:17">
      <c r="A130" t="s">
        <v>1110</v>
      </c>
      <c r="B130" s="879">
        <v>46053</v>
      </c>
      <c r="C130">
        <v>1000395</v>
      </c>
      <c r="D130" t="s">
        <v>1936</v>
      </c>
      <c r="E130" t="s">
        <v>1171</v>
      </c>
      <c r="F130" t="s">
        <v>1120</v>
      </c>
      <c r="G130" t="s">
        <v>1174</v>
      </c>
      <c r="H130" t="s">
        <v>1175</v>
      </c>
      <c r="I130" t="s">
        <v>1176</v>
      </c>
      <c r="J130" s="995">
        <v>13</v>
      </c>
      <c r="K130" s="996">
        <v>9.077</v>
      </c>
      <c r="L130" s="996">
        <v>118.001</v>
      </c>
      <c r="M130" t="s">
        <v>1109</v>
      </c>
      <c r="N130" t="str">
        <f t="shared" si="2"/>
        <v>janeiro 2026</v>
      </c>
      <c r="O130">
        <f t="shared" si="3"/>
        <v>2026</v>
      </c>
      <c r="P130" t="str">
        <f>VLOOKUP(I130,'METRICS MDNA'!A:B,2,0)</f>
        <v>Estoque Final</v>
      </c>
      <c r="Q130" t="str">
        <f>VLOOKUP(P130,'METRICS MDNA'!B:C,2,0)</f>
        <v>CUSTOS DOS PRODUTOS VENDIDOS</v>
      </c>
    </row>
    <row r="131" spans="1:17">
      <c r="A131" t="s">
        <v>1110</v>
      </c>
      <c r="B131" s="879">
        <v>46053</v>
      </c>
      <c r="C131">
        <v>1000890</v>
      </c>
      <c r="D131" t="s">
        <v>1937</v>
      </c>
      <c r="E131" t="s">
        <v>1171</v>
      </c>
      <c r="F131" t="s">
        <v>1120</v>
      </c>
      <c r="G131" t="s">
        <v>1174</v>
      </c>
      <c r="H131" t="s">
        <v>1175</v>
      </c>
      <c r="I131" t="s">
        <v>1176</v>
      </c>
      <c r="J131" s="995">
        <v>0.3</v>
      </c>
      <c r="K131" s="996">
        <v>399.6</v>
      </c>
      <c r="L131" s="996">
        <v>119.88</v>
      </c>
      <c r="M131" t="s">
        <v>1109</v>
      </c>
      <c r="N131" t="str">
        <f t="shared" si="2"/>
        <v>janeiro 2026</v>
      </c>
      <c r="O131">
        <f t="shared" si="3"/>
        <v>2026</v>
      </c>
      <c r="P131" t="str">
        <f>VLOOKUP(I131,'METRICS MDNA'!A:B,2,0)</f>
        <v>Estoque Final</v>
      </c>
      <c r="Q131" t="str">
        <f>VLOOKUP(P131,'METRICS MDNA'!B:C,2,0)</f>
        <v>CUSTOS DOS PRODUTOS VENDIDOS</v>
      </c>
    </row>
    <row r="132" spans="1:17">
      <c r="A132" t="s">
        <v>1110</v>
      </c>
      <c r="B132" s="879">
        <v>46053</v>
      </c>
      <c r="C132">
        <v>1000749</v>
      </c>
      <c r="D132" t="s">
        <v>1938</v>
      </c>
      <c r="E132" t="s">
        <v>1171</v>
      </c>
      <c r="F132" t="s">
        <v>1120</v>
      </c>
      <c r="G132" t="s">
        <v>1174</v>
      </c>
      <c r="H132" t="s">
        <v>1213</v>
      </c>
      <c r="I132" t="s">
        <v>1939</v>
      </c>
      <c r="J132" s="995">
        <v>1</v>
      </c>
      <c r="K132" s="996">
        <v>4.7</v>
      </c>
      <c r="L132" s="996">
        <v>4.7</v>
      </c>
      <c r="M132" t="s">
        <v>1109</v>
      </c>
      <c r="N132" t="str">
        <f t="shared" si="2"/>
        <v>janeiro 2026</v>
      </c>
      <c r="O132">
        <f t="shared" si="3"/>
        <v>2026</v>
      </c>
      <c r="P132" t="str">
        <f>VLOOKUP(I132,'METRICS MDNA'!A:B,2,0)</f>
        <v>Estoque Final</v>
      </c>
      <c r="Q132" t="str">
        <f>VLOOKUP(P132,'METRICS MDNA'!B:C,2,0)</f>
        <v>CUSTOS DOS PRODUTOS VENDIDOS</v>
      </c>
    </row>
    <row r="133" spans="1:17">
      <c r="A133" t="s">
        <v>1110</v>
      </c>
      <c r="B133" s="879">
        <v>46053</v>
      </c>
      <c r="C133">
        <v>1000203</v>
      </c>
      <c r="D133" t="s">
        <v>1941</v>
      </c>
      <c r="E133" t="s">
        <v>1171</v>
      </c>
      <c r="F133" t="s">
        <v>1120</v>
      </c>
      <c r="G133" t="s">
        <v>1174</v>
      </c>
      <c r="H133" t="s">
        <v>1200</v>
      </c>
      <c r="I133" t="s">
        <v>1201</v>
      </c>
      <c r="J133" s="995">
        <v>4</v>
      </c>
      <c r="K133" s="996">
        <v>46.9</v>
      </c>
      <c r="L133" s="996">
        <v>187.6</v>
      </c>
      <c r="M133" t="s">
        <v>1109</v>
      </c>
      <c r="N133" t="str">
        <f t="shared" ref="N133:N196" si="4">TEXT(B133, "mmmm aaaa")</f>
        <v>janeiro 2026</v>
      </c>
      <c r="O133">
        <f t="shared" ref="O133:O196" si="5">YEAR(B133)</f>
        <v>2026</v>
      </c>
      <c r="P133" t="str">
        <f>VLOOKUP(I133,'METRICS MDNA'!A:B,2,0)</f>
        <v>Estoque Final</v>
      </c>
      <c r="Q133" t="str">
        <f>VLOOKUP(P133,'METRICS MDNA'!B:C,2,0)</f>
        <v>CUSTOS DOS PRODUTOS VENDIDOS</v>
      </c>
    </row>
    <row r="134" spans="1:17">
      <c r="A134" t="s">
        <v>1110</v>
      </c>
      <c r="B134" s="879">
        <v>46053</v>
      </c>
      <c r="C134">
        <v>1000283</v>
      </c>
      <c r="D134" t="s">
        <v>1947</v>
      </c>
      <c r="E134" t="s">
        <v>1171</v>
      </c>
      <c r="F134" t="s">
        <v>1120</v>
      </c>
      <c r="G134" t="s">
        <v>1174</v>
      </c>
      <c r="H134" t="s">
        <v>1200</v>
      </c>
      <c r="I134" t="s">
        <v>1201</v>
      </c>
      <c r="J134" s="995">
        <v>2.85</v>
      </c>
      <c r="K134" s="996">
        <v>56.479900000000001</v>
      </c>
      <c r="L134" s="996">
        <v>160.96770000000001</v>
      </c>
      <c r="M134" t="s">
        <v>1109</v>
      </c>
      <c r="N134" t="str">
        <f t="shared" si="4"/>
        <v>janeiro 2026</v>
      </c>
      <c r="O134">
        <f t="shared" si="5"/>
        <v>2026</v>
      </c>
      <c r="P134" t="str">
        <f>VLOOKUP(I134,'METRICS MDNA'!A:B,2,0)</f>
        <v>Estoque Final</v>
      </c>
      <c r="Q134" t="str">
        <f>VLOOKUP(P134,'METRICS MDNA'!B:C,2,0)</f>
        <v>CUSTOS DOS PRODUTOS VENDIDOS</v>
      </c>
    </row>
    <row r="135" spans="1:17">
      <c r="A135" t="s">
        <v>1110</v>
      </c>
      <c r="B135" s="879">
        <v>46053</v>
      </c>
      <c r="C135">
        <v>1000281</v>
      </c>
      <c r="D135" t="s">
        <v>1949</v>
      </c>
      <c r="E135" t="s">
        <v>1171</v>
      </c>
      <c r="F135" t="s">
        <v>1120</v>
      </c>
      <c r="G135" t="s">
        <v>1174</v>
      </c>
      <c r="H135" t="s">
        <v>1200</v>
      </c>
      <c r="I135" t="s">
        <v>1201</v>
      </c>
      <c r="J135" s="995">
        <v>5</v>
      </c>
      <c r="K135" s="996">
        <v>7.97</v>
      </c>
      <c r="L135" s="996">
        <v>39.85</v>
      </c>
      <c r="M135" t="s">
        <v>1109</v>
      </c>
      <c r="N135" t="str">
        <f t="shared" si="4"/>
        <v>janeiro 2026</v>
      </c>
      <c r="O135">
        <f t="shared" si="5"/>
        <v>2026</v>
      </c>
      <c r="P135" t="str">
        <f>VLOOKUP(I135,'METRICS MDNA'!A:B,2,0)</f>
        <v>Estoque Final</v>
      </c>
      <c r="Q135" t="str">
        <f>VLOOKUP(P135,'METRICS MDNA'!B:C,2,0)</f>
        <v>CUSTOS DOS PRODUTOS VENDIDOS</v>
      </c>
    </row>
    <row r="136" spans="1:17">
      <c r="A136" t="s">
        <v>1110</v>
      </c>
      <c r="B136" s="879">
        <v>46053</v>
      </c>
      <c r="C136">
        <v>1000243</v>
      </c>
      <c r="D136" t="s">
        <v>1951</v>
      </c>
      <c r="E136" t="s">
        <v>1171</v>
      </c>
      <c r="F136" t="s">
        <v>1120</v>
      </c>
      <c r="G136" t="s">
        <v>1174</v>
      </c>
      <c r="H136" t="s">
        <v>1200</v>
      </c>
      <c r="I136" t="s">
        <v>1201</v>
      </c>
      <c r="J136" s="995">
        <v>1</v>
      </c>
      <c r="K136" s="996">
        <v>61.749200000000002</v>
      </c>
      <c r="L136" s="996">
        <v>61.749200000000002</v>
      </c>
      <c r="M136" t="s">
        <v>1109</v>
      </c>
      <c r="N136" t="str">
        <f t="shared" si="4"/>
        <v>janeiro 2026</v>
      </c>
      <c r="O136">
        <f t="shared" si="5"/>
        <v>2026</v>
      </c>
      <c r="P136" t="str">
        <f>VLOOKUP(I136,'METRICS MDNA'!A:B,2,0)</f>
        <v>Estoque Final</v>
      </c>
      <c r="Q136" t="str">
        <f>VLOOKUP(P136,'METRICS MDNA'!B:C,2,0)</f>
        <v>CUSTOS DOS PRODUTOS VENDIDOS</v>
      </c>
    </row>
    <row r="137" spans="1:17">
      <c r="A137" t="s">
        <v>1110</v>
      </c>
      <c r="B137" s="879">
        <v>46053</v>
      </c>
      <c r="C137">
        <v>1000205</v>
      </c>
      <c r="D137" t="s">
        <v>1952</v>
      </c>
      <c r="E137" t="s">
        <v>1171</v>
      </c>
      <c r="F137" t="s">
        <v>1120</v>
      </c>
      <c r="G137" t="s">
        <v>1174</v>
      </c>
      <c r="H137" t="s">
        <v>1200</v>
      </c>
      <c r="I137" t="s">
        <v>1201</v>
      </c>
      <c r="J137" s="995">
        <v>15</v>
      </c>
      <c r="K137" s="996">
        <v>12.916600000000001</v>
      </c>
      <c r="L137" s="996">
        <v>193.749</v>
      </c>
      <c r="M137" t="s">
        <v>1109</v>
      </c>
      <c r="N137" t="str">
        <f t="shared" si="4"/>
        <v>janeiro 2026</v>
      </c>
      <c r="O137">
        <f t="shared" si="5"/>
        <v>2026</v>
      </c>
      <c r="P137" t="str">
        <f>VLOOKUP(I137,'METRICS MDNA'!A:B,2,0)</f>
        <v>Estoque Final</v>
      </c>
      <c r="Q137" t="str">
        <f>VLOOKUP(P137,'METRICS MDNA'!B:C,2,0)</f>
        <v>CUSTOS DOS PRODUTOS VENDIDOS</v>
      </c>
    </row>
    <row r="138" spans="1:17">
      <c r="A138" t="s">
        <v>1110</v>
      </c>
      <c r="B138" s="879">
        <v>46053</v>
      </c>
      <c r="C138">
        <v>1000880</v>
      </c>
      <c r="D138" t="s">
        <v>1953</v>
      </c>
      <c r="E138" t="s">
        <v>1171</v>
      </c>
      <c r="F138" t="s">
        <v>1120</v>
      </c>
      <c r="G138" t="s">
        <v>1174</v>
      </c>
      <c r="H138" t="s">
        <v>1200</v>
      </c>
      <c r="I138" t="s">
        <v>1201</v>
      </c>
      <c r="J138" s="995">
        <v>9.66</v>
      </c>
      <c r="K138" s="996">
        <v>1.4E-2</v>
      </c>
      <c r="L138" s="996">
        <v>0.13519999999999999</v>
      </c>
      <c r="M138" t="s">
        <v>1109</v>
      </c>
      <c r="N138" t="str">
        <f t="shared" si="4"/>
        <v>janeiro 2026</v>
      </c>
      <c r="O138">
        <f t="shared" si="5"/>
        <v>2026</v>
      </c>
      <c r="P138" t="str">
        <f>VLOOKUP(I138,'METRICS MDNA'!A:B,2,0)</f>
        <v>Estoque Final</v>
      </c>
      <c r="Q138" t="str">
        <f>VLOOKUP(P138,'METRICS MDNA'!B:C,2,0)</f>
        <v>CUSTOS DOS PRODUTOS VENDIDOS</v>
      </c>
    </row>
    <row r="139" spans="1:17">
      <c r="A139" t="s">
        <v>1110</v>
      </c>
      <c r="B139" s="879">
        <v>46053</v>
      </c>
      <c r="C139">
        <v>1000206</v>
      </c>
      <c r="D139" t="s">
        <v>1954</v>
      </c>
      <c r="E139" t="s">
        <v>1171</v>
      </c>
      <c r="F139" t="s">
        <v>1120</v>
      </c>
      <c r="G139" t="s">
        <v>1174</v>
      </c>
      <c r="H139" t="s">
        <v>1200</v>
      </c>
      <c r="I139" t="s">
        <v>1201</v>
      </c>
      <c r="J139" s="995">
        <v>7.2</v>
      </c>
      <c r="K139" s="996">
        <v>9.19</v>
      </c>
      <c r="L139" s="996">
        <v>66.168000000000006</v>
      </c>
      <c r="M139" t="s">
        <v>1109</v>
      </c>
      <c r="N139" t="str">
        <f t="shared" si="4"/>
        <v>janeiro 2026</v>
      </c>
      <c r="O139">
        <f t="shared" si="5"/>
        <v>2026</v>
      </c>
      <c r="P139" t="str">
        <f>VLOOKUP(I139,'METRICS MDNA'!A:B,2,0)</f>
        <v>Estoque Final</v>
      </c>
      <c r="Q139" t="str">
        <f>VLOOKUP(P139,'METRICS MDNA'!B:C,2,0)</f>
        <v>CUSTOS DOS PRODUTOS VENDIDOS</v>
      </c>
    </row>
    <row r="140" spans="1:17">
      <c r="A140" t="s">
        <v>1110</v>
      </c>
      <c r="B140" s="879">
        <v>46053</v>
      </c>
      <c r="C140">
        <v>1000806</v>
      </c>
      <c r="D140" t="s">
        <v>2250</v>
      </c>
      <c r="E140" t="s">
        <v>1171</v>
      </c>
      <c r="F140" t="s">
        <v>1120</v>
      </c>
      <c r="G140" t="s">
        <v>1174</v>
      </c>
      <c r="H140" t="s">
        <v>1193</v>
      </c>
      <c r="I140" t="s">
        <v>1242</v>
      </c>
      <c r="J140" s="995">
        <v>0.5</v>
      </c>
      <c r="K140" s="996">
        <v>305.77620000000002</v>
      </c>
      <c r="L140" s="996">
        <v>152.88810000000001</v>
      </c>
      <c r="M140" t="s">
        <v>1109</v>
      </c>
      <c r="N140" t="str">
        <f t="shared" si="4"/>
        <v>janeiro 2026</v>
      </c>
      <c r="O140">
        <f t="shared" si="5"/>
        <v>2026</v>
      </c>
      <c r="P140" t="str">
        <f>VLOOKUP(I140,'METRICS MDNA'!A:B,2,0)</f>
        <v>Estoque Final</v>
      </c>
      <c r="Q140" t="str">
        <f>VLOOKUP(P140,'METRICS MDNA'!B:C,2,0)</f>
        <v>CUSTOS DOS PRODUTOS VENDIDOS</v>
      </c>
    </row>
    <row r="141" spans="1:17">
      <c r="A141" t="s">
        <v>1110</v>
      </c>
      <c r="B141" s="879">
        <v>46053</v>
      </c>
      <c r="C141">
        <v>1000745</v>
      </c>
      <c r="D141" t="s">
        <v>1957</v>
      </c>
      <c r="E141" t="s">
        <v>1171</v>
      </c>
      <c r="F141" t="s">
        <v>1120</v>
      </c>
      <c r="G141" t="s">
        <v>1174</v>
      </c>
      <c r="H141" t="s">
        <v>1193</v>
      </c>
      <c r="I141" t="s">
        <v>1958</v>
      </c>
      <c r="J141" s="995">
        <v>4.0999999999999996</v>
      </c>
      <c r="K141" s="996">
        <v>63.469499999999996</v>
      </c>
      <c r="L141" s="996">
        <v>260.22500000000002</v>
      </c>
      <c r="M141" t="s">
        <v>1109</v>
      </c>
      <c r="N141" t="str">
        <f t="shared" si="4"/>
        <v>janeiro 2026</v>
      </c>
      <c r="O141">
        <f t="shared" si="5"/>
        <v>2026</v>
      </c>
      <c r="P141" t="str">
        <f>VLOOKUP(I141,'METRICS MDNA'!A:B,2,0)</f>
        <v>Estoque Final</v>
      </c>
      <c r="Q141" t="str">
        <f>VLOOKUP(P141,'METRICS MDNA'!B:C,2,0)</f>
        <v>CUSTOS DOS PRODUTOS VENDIDOS</v>
      </c>
    </row>
    <row r="142" spans="1:17">
      <c r="A142" t="s">
        <v>1110</v>
      </c>
      <c r="B142" s="879">
        <v>46053</v>
      </c>
      <c r="C142">
        <v>1000980</v>
      </c>
      <c r="D142" t="s">
        <v>2251</v>
      </c>
      <c r="E142" t="s">
        <v>1171</v>
      </c>
      <c r="F142" t="s">
        <v>1120</v>
      </c>
      <c r="G142" t="s">
        <v>1174</v>
      </c>
      <c r="H142" t="s">
        <v>1213</v>
      </c>
      <c r="I142" t="s">
        <v>1214</v>
      </c>
      <c r="J142" s="995">
        <v>1.9</v>
      </c>
      <c r="K142" s="996">
        <v>16</v>
      </c>
      <c r="L142" s="996">
        <v>30.4</v>
      </c>
      <c r="M142" t="s">
        <v>1109</v>
      </c>
      <c r="N142" t="str">
        <f t="shared" si="4"/>
        <v>janeiro 2026</v>
      </c>
      <c r="O142">
        <f t="shared" si="5"/>
        <v>2026</v>
      </c>
      <c r="P142" t="str">
        <f>VLOOKUP(I142,'METRICS MDNA'!A:B,2,0)</f>
        <v>Estoque Final</v>
      </c>
      <c r="Q142" t="str">
        <f>VLOOKUP(P142,'METRICS MDNA'!B:C,2,0)</f>
        <v>CUSTOS DOS PRODUTOS VENDIDOS</v>
      </c>
    </row>
    <row r="143" spans="1:17">
      <c r="A143" t="s">
        <v>1110</v>
      </c>
      <c r="B143" s="879">
        <v>46053</v>
      </c>
      <c r="C143">
        <v>1000903</v>
      </c>
      <c r="D143" t="s">
        <v>2252</v>
      </c>
      <c r="E143" t="s">
        <v>1171</v>
      </c>
      <c r="F143" t="s">
        <v>1120</v>
      </c>
      <c r="G143" t="s">
        <v>1174</v>
      </c>
      <c r="H143" t="s">
        <v>1200</v>
      </c>
      <c r="I143" t="s">
        <v>1201</v>
      </c>
      <c r="J143" s="995">
        <v>0.79</v>
      </c>
      <c r="K143" s="996">
        <v>251</v>
      </c>
      <c r="L143" s="996">
        <v>198.29</v>
      </c>
      <c r="M143" t="s">
        <v>1109</v>
      </c>
      <c r="N143" t="str">
        <f t="shared" si="4"/>
        <v>janeiro 2026</v>
      </c>
      <c r="O143">
        <f t="shared" si="5"/>
        <v>2026</v>
      </c>
      <c r="P143" t="str">
        <f>VLOOKUP(I143,'METRICS MDNA'!A:B,2,0)</f>
        <v>Estoque Final</v>
      </c>
      <c r="Q143" t="str">
        <f>VLOOKUP(P143,'METRICS MDNA'!B:C,2,0)</f>
        <v>CUSTOS DOS PRODUTOS VENDIDOS</v>
      </c>
    </row>
    <row r="144" spans="1:17">
      <c r="A144" t="s">
        <v>1110</v>
      </c>
      <c r="B144" s="879">
        <v>46053</v>
      </c>
      <c r="C144">
        <v>1000955</v>
      </c>
      <c r="D144" t="s">
        <v>2253</v>
      </c>
      <c r="E144" t="s">
        <v>1171</v>
      </c>
      <c r="F144" t="s">
        <v>1120</v>
      </c>
      <c r="G144" t="s">
        <v>1174</v>
      </c>
      <c r="H144" t="s">
        <v>1200</v>
      </c>
      <c r="I144" t="s">
        <v>1201</v>
      </c>
      <c r="J144" s="995">
        <v>0.39</v>
      </c>
      <c r="K144" s="996">
        <v>760</v>
      </c>
      <c r="L144" s="996">
        <v>296.39999999999998</v>
      </c>
      <c r="M144" t="s">
        <v>1109</v>
      </c>
      <c r="N144" t="str">
        <f t="shared" si="4"/>
        <v>janeiro 2026</v>
      </c>
      <c r="O144">
        <f t="shared" si="5"/>
        <v>2026</v>
      </c>
      <c r="P144" t="str">
        <f>VLOOKUP(I144,'METRICS MDNA'!A:B,2,0)</f>
        <v>Estoque Final</v>
      </c>
      <c r="Q144" t="str">
        <f>VLOOKUP(P144,'METRICS MDNA'!B:C,2,0)</f>
        <v>CUSTOS DOS PRODUTOS VENDIDOS</v>
      </c>
    </row>
    <row r="145" spans="1:17">
      <c r="A145" t="s">
        <v>1110</v>
      </c>
      <c r="B145" s="879">
        <v>46053</v>
      </c>
      <c r="C145">
        <v>1000805</v>
      </c>
      <c r="D145" t="s">
        <v>1959</v>
      </c>
      <c r="E145" t="s">
        <v>1171</v>
      </c>
      <c r="F145" t="s">
        <v>1120</v>
      </c>
      <c r="G145" t="s">
        <v>1174</v>
      </c>
      <c r="H145" t="s">
        <v>1200</v>
      </c>
      <c r="I145" t="s">
        <v>1201</v>
      </c>
      <c r="J145" s="995">
        <v>1</v>
      </c>
      <c r="K145" s="996">
        <v>279.89999999999998</v>
      </c>
      <c r="L145" s="996">
        <v>279.89999999999998</v>
      </c>
      <c r="M145" t="s">
        <v>1109</v>
      </c>
      <c r="N145" t="str">
        <f t="shared" si="4"/>
        <v>janeiro 2026</v>
      </c>
      <c r="O145">
        <f t="shared" si="5"/>
        <v>2026</v>
      </c>
      <c r="P145" t="str">
        <f>VLOOKUP(I145,'METRICS MDNA'!A:B,2,0)</f>
        <v>Estoque Final</v>
      </c>
      <c r="Q145" t="str">
        <f>VLOOKUP(P145,'METRICS MDNA'!B:C,2,0)</f>
        <v>CUSTOS DOS PRODUTOS VENDIDOS</v>
      </c>
    </row>
    <row r="146" spans="1:17">
      <c r="A146" t="s">
        <v>1110</v>
      </c>
      <c r="B146" s="879">
        <v>46053</v>
      </c>
      <c r="C146">
        <v>1000382</v>
      </c>
      <c r="D146" t="s">
        <v>2254</v>
      </c>
      <c r="E146" t="s">
        <v>1171</v>
      </c>
      <c r="F146" t="s">
        <v>1120</v>
      </c>
      <c r="G146" t="s">
        <v>1174</v>
      </c>
      <c r="H146" t="s">
        <v>1186</v>
      </c>
      <c r="I146" t="s">
        <v>1868</v>
      </c>
      <c r="J146" s="995">
        <v>1.83</v>
      </c>
      <c r="K146" s="996">
        <v>23.1</v>
      </c>
      <c r="L146" s="996">
        <v>42.273000000000003</v>
      </c>
      <c r="M146" t="s">
        <v>1109</v>
      </c>
      <c r="N146" t="str">
        <f t="shared" si="4"/>
        <v>janeiro 2026</v>
      </c>
      <c r="O146">
        <f t="shared" si="5"/>
        <v>2026</v>
      </c>
      <c r="P146" t="str">
        <f>VLOOKUP(I146,'METRICS MDNA'!A:B,2,0)</f>
        <v>Estoque Final</v>
      </c>
      <c r="Q146" t="str">
        <f>VLOOKUP(P146,'METRICS MDNA'!B:C,2,0)</f>
        <v>CUSTOS DOS PRODUTOS VENDIDOS</v>
      </c>
    </row>
    <row r="147" spans="1:17">
      <c r="A147" t="s">
        <v>1110</v>
      </c>
      <c r="B147" s="879">
        <v>46053</v>
      </c>
      <c r="C147">
        <v>1000383</v>
      </c>
      <c r="D147" t="s">
        <v>2255</v>
      </c>
      <c r="E147" t="s">
        <v>1171</v>
      </c>
      <c r="F147" t="s">
        <v>1120</v>
      </c>
      <c r="G147" t="s">
        <v>1174</v>
      </c>
      <c r="H147" t="s">
        <v>1186</v>
      </c>
      <c r="I147" t="s">
        <v>1868</v>
      </c>
      <c r="J147" s="995">
        <v>1.74</v>
      </c>
      <c r="K147" s="996">
        <v>23.1</v>
      </c>
      <c r="L147" s="996">
        <v>40.194000000000003</v>
      </c>
      <c r="M147" t="s">
        <v>1109</v>
      </c>
      <c r="N147" t="str">
        <f t="shared" si="4"/>
        <v>janeiro 2026</v>
      </c>
      <c r="O147">
        <f t="shared" si="5"/>
        <v>2026</v>
      </c>
      <c r="P147" t="str">
        <f>VLOOKUP(I147,'METRICS MDNA'!A:B,2,0)</f>
        <v>Estoque Final</v>
      </c>
      <c r="Q147" t="str">
        <f>VLOOKUP(P147,'METRICS MDNA'!B:C,2,0)</f>
        <v>CUSTOS DOS PRODUTOS VENDIDOS</v>
      </c>
    </row>
    <row r="148" spans="1:17">
      <c r="A148" t="s">
        <v>1110</v>
      </c>
      <c r="B148" s="879">
        <v>46053</v>
      </c>
      <c r="C148">
        <v>1000252</v>
      </c>
      <c r="D148" t="s">
        <v>1962</v>
      </c>
      <c r="E148" t="s">
        <v>1171</v>
      </c>
      <c r="F148" t="s">
        <v>1120</v>
      </c>
      <c r="G148" t="s">
        <v>1174</v>
      </c>
      <c r="H148" t="s">
        <v>1200</v>
      </c>
      <c r="I148" t="s">
        <v>1201</v>
      </c>
      <c r="J148" s="995">
        <v>1.2</v>
      </c>
      <c r="K148" s="996">
        <v>198.90539999999999</v>
      </c>
      <c r="L148" s="996">
        <v>238.6865</v>
      </c>
      <c r="M148" t="s">
        <v>1109</v>
      </c>
      <c r="N148" t="str">
        <f t="shared" si="4"/>
        <v>janeiro 2026</v>
      </c>
      <c r="O148">
        <f t="shared" si="5"/>
        <v>2026</v>
      </c>
      <c r="P148" t="str">
        <f>VLOOKUP(I148,'METRICS MDNA'!A:B,2,0)</f>
        <v>Estoque Final</v>
      </c>
      <c r="Q148" t="str">
        <f>VLOOKUP(P148,'METRICS MDNA'!B:C,2,0)</f>
        <v>CUSTOS DOS PRODUTOS VENDIDOS</v>
      </c>
    </row>
    <row r="149" spans="1:17">
      <c r="A149" t="s">
        <v>1110</v>
      </c>
      <c r="B149" s="879">
        <v>46053</v>
      </c>
      <c r="C149">
        <v>1000253</v>
      </c>
      <c r="D149" t="s">
        <v>2256</v>
      </c>
      <c r="E149" t="s">
        <v>1171</v>
      </c>
      <c r="F149" t="s">
        <v>1120</v>
      </c>
      <c r="G149" t="s">
        <v>1174</v>
      </c>
      <c r="H149" t="s">
        <v>1200</v>
      </c>
      <c r="I149" t="s">
        <v>1201</v>
      </c>
      <c r="J149" s="995">
        <v>0.17599999999999999</v>
      </c>
      <c r="K149" s="996">
        <v>1840</v>
      </c>
      <c r="L149" s="996">
        <v>323.83999999999997</v>
      </c>
      <c r="M149" t="s">
        <v>1109</v>
      </c>
      <c r="N149" t="str">
        <f t="shared" si="4"/>
        <v>janeiro 2026</v>
      </c>
      <c r="O149">
        <f t="shared" si="5"/>
        <v>2026</v>
      </c>
      <c r="P149" t="str">
        <f>VLOOKUP(I149,'METRICS MDNA'!A:B,2,0)</f>
        <v>Estoque Final</v>
      </c>
      <c r="Q149" t="str">
        <f>VLOOKUP(P149,'METRICS MDNA'!B:C,2,0)</f>
        <v>CUSTOS DOS PRODUTOS VENDIDOS</v>
      </c>
    </row>
    <row r="150" spans="1:17">
      <c r="A150" t="s">
        <v>1110</v>
      </c>
      <c r="B150" s="879">
        <v>46053</v>
      </c>
      <c r="C150">
        <v>1001141</v>
      </c>
      <c r="D150" t="s">
        <v>1287</v>
      </c>
      <c r="E150" t="s">
        <v>1171</v>
      </c>
      <c r="F150" t="s">
        <v>1120</v>
      </c>
      <c r="G150" t="s">
        <v>1174</v>
      </c>
      <c r="H150" t="s">
        <v>1200</v>
      </c>
      <c r="I150" t="s">
        <v>1201</v>
      </c>
      <c r="J150" s="995">
        <v>2</v>
      </c>
      <c r="K150" s="996">
        <v>31.666699999999999</v>
      </c>
      <c r="L150" s="996">
        <v>63.333399999999997</v>
      </c>
      <c r="M150" t="s">
        <v>1109</v>
      </c>
      <c r="N150" t="str">
        <f t="shared" si="4"/>
        <v>janeiro 2026</v>
      </c>
      <c r="O150">
        <f t="shared" si="5"/>
        <v>2026</v>
      </c>
      <c r="P150" t="str">
        <f>VLOOKUP(I150,'METRICS MDNA'!A:B,2,0)</f>
        <v>Estoque Final</v>
      </c>
      <c r="Q150" t="str">
        <f>VLOOKUP(P150,'METRICS MDNA'!B:C,2,0)</f>
        <v>CUSTOS DOS PRODUTOS VENDIDOS</v>
      </c>
    </row>
    <row r="151" spans="1:17">
      <c r="A151" t="s">
        <v>1110</v>
      </c>
      <c r="B151" s="879">
        <v>46053</v>
      </c>
      <c r="C151">
        <v>1000963</v>
      </c>
      <c r="D151" t="s">
        <v>2257</v>
      </c>
      <c r="E151" t="s">
        <v>1171</v>
      </c>
      <c r="F151" t="s">
        <v>1120</v>
      </c>
      <c r="G151" t="s">
        <v>1174</v>
      </c>
      <c r="H151" t="s">
        <v>1193</v>
      </c>
      <c r="I151" t="s">
        <v>1242</v>
      </c>
      <c r="J151" s="995">
        <v>3.4</v>
      </c>
      <c r="K151" s="996">
        <v>59.9</v>
      </c>
      <c r="L151" s="996">
        <v>203.66</v>
      </c>
      <c r="M151" t="s">
        <v>1109</v>
      </c>
      <c r="N151" t="str">
        <f t="shared" si="4"/>
        <v>janeiro 2026</v>
      </c>
      <c r="O151">
        <f t="shared" si="5"/>
        <v>2026</v>
      </c>
      <c r="P151" t="str">
        <f>VLOOKUP(I151,'METRICS MDNA'!A:B,2,0)</f>
        <v>Estoque Final</v>
      </c>
      <c r="Q151" t="str">
        <f>VLOOKUP(P151,'METRICS MDNA'!B:C,2,0)</f>
        <v>CUSTOS DOS PRODUTOS VENDIDOS</v>
      </c>
    </row>
    <row r="152" spans="1:17">
      <c r="A152" t="s">
        <v>1110</v>
      </c>
      <c r="B152" s="879">
        <v>46053</v>
      </c>
      <c r="C152">
        <v>1000896</v>
      </c>
      <c r="D152" t="s">
        <v>2258</v>
      </c>
      <c r="E152" t="s">
        <v>1171</v>
      </c>
      <c r="F152" t="s">
        <v>1120</v>
      </c>
      <c r="G152" t="s">
        <v>1174</v>
      </c>
      <c r="H152" t="s">
        <v>1193</v>
      </c>
      <c r="I152" t="s">
        <v>1891</v>
      </c>
      <c r="J152" s="995">
        <v>7.3</v>
      </c>
      <c r="K152" s="996">
        <v>219</v>
      </c>
      <c r="L152" s="996">
        <v>1598.7</v>
      </c>
      <c r="M152" t="s">
        <v>1109</v>
      </c>
      <c r="N152" t="str">
        <f t="shared" si="4"/>
        <v>janeiro 2026</v>
      </c>
      <c r="O152">
        <f t="shared" si="5"/>
        <v>2026</v>
      </c>
      <c r="P152" t="str">
        <f>VLOOKUP(I152,'METRICS MDNA'!A:B,2,0)</f>
        <v>Estoque Final</v>
      </c>
      <c r="Q152" t="str">
        <f>VLOOKUP(P152,'METRICS MDNA'!B:C,2,0)</f>
        <v>CUSTOS DOS PRODUTOS VENDIDOS</v>
      </c>
    </row>
    <row r="153" spans="1:17">
      <c r="A153" t="s">
        <v>1110</v>
      </c>
      <c r="B153" s="879">
        <v>46053</v>
      </c>
      <c r="C153">
        <v>1000482</v>
      </c>
      <c r="D153" t="s">
        <v>2074</v>
      </c>
      <c r="E153" t="s">
        <v>1171</v>
      </c>
      <c r="F153" t="s">
        <v>1120</v>
      </c>
      <c r="G153" t="s">
        <v>1220</v>
      </c>
      <c r="H153" t="s">
        <v>1221</v>
      </c>
      <c r="I153" t="s">
        <v>1222</v>
      </c>
      <c r="J153" s="995">
        <v>1.7</v>
      </c>
      <c r="K153" s="996">
        <v>89.35</v>
      </c>
      <c r="L153" s="996">
        <v>151.89500000000001</v>
      </c>
      <c r="M153" t="s">
        <v>1109</v>
      </c>
      <c r="N153" t="str">
        <f t="shared" si="4"/>
        <v>janeiro 2026</v>
      </c>
      <c r="O153">
        <f t="shared" si="5"/>
        <v>2026</v>
      </c>
      <c r="P153" t="str">
        <f>VLOOKUP(I153,'METRICS MDNA'!A:B,2,0)</f>
        <v>Estoque Final</v>
      </c>
      <c r="Q153" t="str">
        <f>VLOOKUP(P153,'METRICS MDNA'!B:C,2,0)</f>
        <v>CUSTOS DOS PRODUTOS VENDIDOS</v>
      </c>
    </row>
    <row r="154" spans="1:17">
      <c r="A154" t="s">
        <v>1110</v>
      </c>
      <c r="B154" s="879">
        <v>46053</v>
      </c>
      <c r="C154">
        <v>1000783</v>
      </c>
      <c r="D154" t="s">
        <v>2259</v>
      </c>
      <c r="E154" t="s">
        <v>1171</v>
      </c>
      <c r="F154" t="s">
        <v>1120</v>
      </c>
      <c r="G154" t="s">
        <v>1174</v>
      </c>
      <c r="H154" t="s">
        <v>1175</v>
      </c>
      <c r="I154" t="s">
        <v>1176</v>
      </c>
      <c r="J154" s="995">
        <v>0.98</v>
      </c>
      <c r="K154" s="996">
        <v>88</v>
      </c>
      <c r="L154" s="996">
        <v>86.24</v>
      </c>
      <c r="M154" t="s">
        <v>1109</v>
      </c>
      <c r="N154" t="str">
        <f t="shared" si="4"/>
        <v>janeiro 2026</v>
      </c>
      <c r="O154">
        <f t="shared" si="5"/>
        <v>2026</v>
      </c>
      <c r="P154" t="str">
        <f>VLOOKUP(I154,'METRICS MDNA'!A:B,2,0)</f>
        <v>Estoque Final</v>
      </c>
      <c r="Q154" t="str">
        <f>VLOOKUP(P154,'METRICS MDNA'!B:C,2,0)</f>
        <v>CUSTOS DOS PRODUTOS VENDIDOS</v>
      </c>
    </row>
    <row r="155" spans="1:17">
      <c r="A155" t="s">
        <v>1110</v>
      </c>
      <c r="B155" s="879">
        <v>46053</v>
      </c>
      <c r="C155">
        <v>1000981</v>
      </c>
      <c r="D155" t="s">
        <v>2005</v>
      </c>
      <c r="E155" t="s">
        <v>1171</v>
      </c>
      <c r="F155" t="s">
        <v>1120</v>
      </c>
      <c r="G155" t="s">
        <v>1174</v>
      </c>
      <c r="H155" t="s">
        <v>1175</v>
      </c>
      <c r="I155" t="s">
        <v>1176</v>
      </c>
      <c r="J155" s="995">
        <v>0.49</v>
      </c>
      <c r="K155" s="996">
        <v>130</v>
      </c>
      <c r="L155" s="996">
        <v>63.7</v>
      </c>
      <c r="M155" t="s">
        <v>1109</v>
      </c>
      <c r="N155" t="str">
        <f t="shared" si="4"/>
        <v>janeiro 2026</v>
      </c>
      <c r="O155">
        <f t="shared" si="5"/>
        <v>2026</v>
      </c>
      <c r="P155" t="str">
        <f>VLOOKUP(I155,'METRICS MDNA'!A:B,2,0)</f>
        <v>Estoque Final</v>
      </c>
      <c r="Q155" t="str">
        <f>VLOOKUP(P155,'METRICS MDNA'!B:C,2,0)</f>
        <v>CUSTOS DOS PRODUTOS VENDIDOS</v>
      </c>
    </row>
    <row r="156" spans="1:17">
      <c r="A156" t="s">
        <v>1110</v>
      </c>
      <c r="B156" s="879">
        <v>46053</v>
      </c>
      <c r="C156">
        <v>1000405</v>
      </c>
      <c r="D156" t="s">
        <v>2006</v>
      </c>
      <c r="E156" t="s">
        <v>1171</v>
      </c>
      <c r="F156" t="s">
        <v>1120</v>
      </c>
      <c r="G156" t="s">
        <v>1174</v>
      </c>
      <c r="H156" t="s">
        <v>1175</v>
      </c>
      <c r="I156" t="s">
        <v>1176</v>
      </c>
      <c r="J156" s="995">
        <v>5.3</v>
      </c>
      <c r="K156" s="996">
        <v>51.990099999999998</v>
      </c>
      <c r="L156" s="996">
        <v>275.54750000000001</v>
      </c>
      <c r="M156" t="s">
        <v>1109</v>
      </c>
      <c r="N156" t="str">
        <f t="shared" si="4"/>
        <v>janeiro 2026</v>
      </c>
      <c r="O156">
        <f t="shared" si="5"/>
        <v>2026</v>
      </c>
      <c r="P156" t="str">
        <f>VLOOKUP(I156,'METRICS MDNA'!A:B,2,0)</f>
        <v>Estoque Final</v>
      </c>
      <c r="Q156" t="str">
        <f>VLOOKUP(P156,'METRICS MDNA'!B:C,2,0)</f>
        <v>CUSTOS DOS PRODUTOS VENDIDOS</v>
      </c>
    </row>
    <row r="157" spans="1:17">
      <c r="A157" t="s">
        <v>1110</v>
      </c>
      <c r="B157" s="879">
        <v>46053</v>
      </c>
      <c r="C157">
        <v>1000964</v>
      </c>
      <c r="D157" t="s">
        <v>1399</v>
      </c>
      <c r="E157" t="s">
        <v>1171</v>
      </c>
      <c r="F157" t="s">
        <v>1120</v>
      </c>
      <c r="G157" t="s">
        <v>1174</v>
      </c>
      <c r="H157" t="s">
        <v>1175</v>
      </c>
      <c r="I157" t="s">
        <v>1176</v>
      </c>
      <c r="J157" s="995">
        <v>1.47</v>
      </c>
      <c r="K157" s="996">
        <v>90</v>
      </c>
      <c r="L157" s="996">
        <v>132.30000000000001</v>
      </c>
      <c r="M157" t="s">
        <v>1109</v>
      </c>
      <c r="N157" t="str">
        <f t="shared" si="4"/>
        <v>janeiro 2026</v>
      </c>
      <c r="O157">
        <f t="shared" si="5"/>
        <v>2026</v>
      </c>
      <c r="P157" t="str">
        <f>VLOOKUP(I157,'METRICS MDNA'!A:B,2,0)</f>
        <v>Estoque Final</v>
      </c>
      <c r="Q157" t="str">
        <f>VLOOKUP(P157,'METRICS MDNA'!B:C,2,0)</f>
        <v>CUSTOS DOS PRODUTOS VENDIDOS</v>
      </c>
    </row>
    <row r="158" spans="1:17">
      <c r="A158" t="s">
        <v>1110</v>
      </c>
      <c r="B158" s="879">
        <v>46053</v>
      </c>
      <c r="C158">
        <v>1000794</v>
      </c>
      <c r="D158" t="s">
        <v>1172</v>
      </c>
      <c r="E158" t="s">
        <v>1171</v>
      </c>
      <c r="F158" t="s">
        <v>1120</v>
      </c>
      <c r="G158" t="s">
        <v>1174</v>
      </c>
      <c r="H158" t="s">
        <v>1175</v>
      </c>
      <c r="I158" t="s">
        <v>1176</v>
      </c>
      <c r="J158" s="995">
        <v>1.75</v>
      </c>
      <c r="K158" s="996">
        <v>135.30330000000001</v>
      </c>
      <c r="L158" s="996">
        <v>236.7808</v>
      </c>
      <c r="M158" t="s">
        <v>1109</v>
      </c>
      <c r="N158" t="str">
        <f t="shared" si="4"/>
        <v>janeiro 2026</v>
      </c>
      <c r="O158">
        <f t="shared" si="5"/>
        <v>2026</v>
      </c>
      <c r="P158" t="str">
        <f>VLOOKUP(I158,'METRICS MDNA'!A:B,2,0)</f>
        <v>Estoque Final</v>
      </c>
      <c r="Q158" t="str">
        <f>VLOOKUP(P158,'METRICS MDNA'!B:C,2,0)</f>
        <v>CUSTOS DOS PRODUTOS VENDIDOS</v>
      </c>
    </row>
    <row r="159" spans="1:17">
      <c r="A159" t="s">
        <v>1110</v>
      </c>
      <c r="B159" s="879">
        <v>46053</v>
      </c>
      <c r="C159">
        <v>1000391</v>
      </c>
      <c r="D159" t="s">
        <v>2007</v>
      </c>
      <c r="E159" t="s">
        <v>1171</v>
      </c>
      <c r="F159" t="s">
        <v>1120</v>
      </c>
      <c r="G159" t="s">
        <v>1174</v>
      </c>
      <c r="H159" t="s">
        <v>1175</v>
      </c>
      <c r="I159" t="s">
        <v>1176</v>
      </c>
      <c r="J159" s="995">
        <v>4.3</v>
      </c>
      <c r="K159" s="996">
        <v>57.898699999999998</v>
      </c>
      <c r="L159" s="996">
        <v>248.96440000000001</v>
      </c>
      <c r="M159" t="s">
        <v>1109</v>
      </c>
      <c r="N159" t="str">
        <f t="shared" si="4"/>
        <v>janeiro 2026</v>
      </c>
      <c r="O159">
        <f t="shared" si="5"/>
        <v>2026</v>
      </c>
      <c r="P159" t="str">
        <f>VLOOKUP(I159,'METRICS MDNA'!A:B,2,0)</f>
        <v>Estoque Final</v>
      </c>
      <c r="Q159" t="str">
        <f>VLOOKUP(P159,'METRICS MDNA'!B:C,2,0)</f>
        <v>CUSTOS DOS PRODUTOS VENDIDOS</v>
      </c>
    </row>
    <row r="160" spans="1:17">
      <c r="A160" t="s">
        <v>1110</v>
      </c>
      <c r="B160" s="879">
        <v>46053</v>
      </c>
      <c r="C160">
        <v>1000897</v>
      </c>
      <c r="D160" t="s">
        <v>2008</v>
      </c>
      <c r="E160" t="s">
        <v>1171</v>
      </c>
      <c r="F160" t="s">
        <v>1120</v>
      </c>
      <c r="G160" t="s">
        <v>1174</v>
      </c>
      <c r="H160" t="s">
        <v>1175</v>
      </c>
      <c r="I160" t="s">
        <v>1176</v>
      </c>
      <c r="J160" s="995">
        <v>7.5</v>
      </c>
      <c r="K160" s="996">
        <v>86.04</v>
      </c>
      <c r="L160" s="996">
        <v>645.29999999999995</v>
      </c>
      <c r="M160" t="s">
        <v>1109</v>
      </c>
      <c r="N160" t="str">
        <f t="shared" si="4"/>
        <v>janeiro 2026</v>
      </c>
      <c r="O160">
        <f t="shared" si="5"/>
        <v>2026</v>
      </c>
      <c r="P160" t="str">
        <f>VLOOKUP(I160,'METRICS MDNA'!A:B,2,0)</f>
        <v>Estoque Final</v>
      </c>
      <c r="Q160" t="str">
        <f>VLOOKUP(P160,'METRICS MDNA'!B:C,2,0)</f>
        <v>CUSTOS DOS PRODUTOS VENDIDOS</v>
      </c>
    </row>
    <row r="161" spans="1:17">
      <c r="A161" t="s">
        <v>1110</v>
      </c>
      <c r="B161" s="879">
        <v>46053</v>
      </c>
      <c r="C161">
        <v>1000557</v>
      </c>
      <c r="D161" t="s">
        <v>1205</v>
      </c>
      <c r="E161" t="s">
        <v>1171</v>
      </c>
      <c r="F161" t="s">
        <v>1120</v>
      </c>
      <c r="G161" t="s">
        <v>1174</v>
      </c>
      <c r="H161" t="s">
        <v>1175</v>
      </c>
      <c r="I161" t="s">
        <v>1176</v>
      </c>
      <c r="J161" s="995">
        <v>1.996</v>
      </c>
      <c r="K161" s="996">
        <v>111.7423</v>
      </c>
      <c r="L161" s="996">
        <v>223.0376</v>
      </c>
      <c r="M161" t="s">
        <v>1109</v>
      </c>
      <c r="N161" t="str">
        <f t="shared" si="4"/>
        <v>janeiro 2026</v>
      </c>
      <c r="O161">
        <f t="shared" si="5"/>
        <v>2026</v>
      </c>
      <c r="P161" t="str">
        <f>VLOOKUP(I161,'METRICS MDNA'!A:B,2,0)</f>
        <v>Estoque Final</v>
      </c>
      <c r="Q161" t="str">
        <f>VLOOKUP(P161,'METRICS MDNA'!B:C,2,0)</f>
        <v>CUSTOS DOS PRODUTOS VENDIDOS</v>
      </c>
    </row>
    <row r="162" spans="1:17">
      <c r="A162" t="s">
        <v>1110</v>
      </c>
      <c r="B162" s="879">
        <v>46053</v>
      </c>
      <c r="C162">
        <v>1000564</v>
      </c>
      <c r="D162" t="s">
        <v>2260</v>
      </c>
      <c r="E162" t="s">
        <v>1171</v>
      </c>
      <c r="F162" t="s">
        <v>1120</v>
      </c>
      <c r="G162" t="s">
        <v>1174</v>
      </c>
      <c r="H162" t="s">
        <v>1175</v>
      </c>
      <c r="I162" t="s">
        <v>1176</v>
      </c>
      <c r="J162" s="995">
        <v>2.2000000000000002</v>
      </c>
      <c r="K162" s="996">
        <v>78.008399999999995</v>
      </c>
      <c r="L162" s="996">
        <v>171.61850000000001</v>
      </c>
      <c r="M162" t="s">
        <v>1109</v>
      </c>
      <c r="N162" t="str">
        <f t="shared" si="4"/>
        <v>janeiro 2026</v>
      </c>
      <c r="O162">
        <f t="shared" si="5"/>
        <v>2026</v>
      </c>
      <c r="P162" t="str">
        <f>VLOOKUP(I162,'METRICS MDNA'!A:B,2,0)</f>
        <v>Estoque Final</v>
      </c>
      <c r="Q162" t="str">
        <f>VLOOKUP(P162,'METRICS MDNA'!B:C,2,0)</f>
        <v>CUSTOS DOS PRODUTOS VENDIDOS</v>
      </c>
    </row>
    <row r="163" spans="1:17">
      <c r="A163" t="s">
        <v>1110</v>
      </c>
      <c r="B163" s="879">
        <v>46053</v>
      </c>
      <c r="C163">
        <v>1000558</v>
      </c>
      <c r="D163" t="s">
        <v>1393</v>
      </c>
      <c r="E163" t="s">
        <v>1171</v>
      </c>
      <c r="F163" t="s">
        <v>1120</v>
      </c>
      <c r="G163" t="s">
        <v>1174</v>
      </c>
      <c r="H163" t="s">
        <v>1175</v>
      </c>
      <c r="I163" t="s">
        <v>1176</v>
      </c>
      <c r="J163" s="995">
        <v>3.68</v>
      </c>
      <c r="K163" s="996">
        <v>279.58859999999999</v>
      </c>
      <c r="L163" s="996">
        <v>1028.886</v>
      </c>
      <c r="M163" t="s">
        <v>1109</v>
      </c>
      <c r="N163" t="str">
        <f t="shared" si="4"/>
        <v>janeiro 2026</v>
      </c>
      <c r="O163">
        <f t="shared" si="5"/>
        <v>2026</v>
      </c>
      <c r="P163" t="str">
        <f>VLOOKUP(I163,'METRICS MDNA'!A:B,2,0)</f>
        <v>Estoque Final</v>
      </c>
      <c r="Q163" t="str">
        <f>VLOOKUP(P163,'METRICS MDNA'!B:C,2,0)</f>
        <v>CUSTOS DOS PRODUTOS VENDIDOS</v>
      </c>
    </row>
    <row r="164" spans="1:17">
      <c r="A164" t="s">
        <v>1110</v>
      </c>
      <c r="B164" s="879">
        <v>46053</v>
      </c>
      <c r="C164">
        <v>1000810</v>
      </c>
      <c r="D164" t="s">
        <v>2009</v>
      </c>
      <c r="E164" t="s">
        <v>1171</v>
      </c>
      <c r="F164" t="s">
        <v>1120</v>
      </c>
      <c r="G164" t="s">
        <v>1174</v>
      </c>
      <c r="H164" t="s">
        <v>1175</v>
      </c>
      <c r="I164" t="s">
        <v>1176</v>
      </c>
      <c r="J164" s="995">
        <v>3.36</v>
      </c>
      <c r="K164" s="996">
        <v>160.1123</v>
      </c>
      <c r="L164" s="996">
        <v>537.97730000000001</v>
      </c>
      <c r="M164" t="s">
        <v>1109</v>
      </c>
      <c r="N164" t="str">
        <f t="shared" si="4"/>
        <v>janeiro 2026</v>
      </c>
      <c r="O164">
        <f t="shared" si="5"/>
        <v>2026</v>
      </c>
      <c r="P164" t="str">
        <f>VLOOKUP(I164,'METRICS MDNA'!A:B,2,0)</f>
        <v>Estoque Final</v>
      </c>
      <c r="Q164" t="str">
        <f>VLOOKUP(P164,'METRICS MDNA'!B:C,2,0)</f>
        <v>CUSTOS DOS PRODUTOS VENDIDOS</v>
      </c>
    </row>
    <row r="165" spans="1:17">
      <c r="A165" t="s">
        <v>1110</v>
      </c>
      <c r="B165" s="879">
        <v>46053</v>
      </c>
      <c r="C165">
        <v>1000507</v>
      </c>
      <c r="D165" t="s">
        <v>2078</v>
      </c>
      <c r="E165" t="s">
        <v>1171</v>
      </c>
      <c r="F165" t="s">
        <v>1120</v>
      </c>
      <c r="G165" t="s">
        <v>1220</v>
      </c>
      <c r="H165" t="s">
        <v>1263</v>
      </c>
      <c r="I165" t="s">
        <v>2077</v>
      </c>
      <c r="J165" s="995">
        <v>0.75</v>
      </c>
      <c r="K165" s="996">
        <v>90.619</v>
      </c>
      <c r="L165" s="996">
        <v>67.964299999999994</v>
      </c>
      <c r="M165" t="s">
        <v>1109</v>
      </c>
      <c r="N165" t="str">
        <f t="shared" si="4"/>
        <v>janeiro 2026</v>
      </c>
      <c r="O165">
        <f t="shared" si="5"/>
        <v>2026</v>
      </c>
      <c r="P165" t="str">
        <f>VLOOKUP(I165,'METRICS MDNA'!A:B,2,0)</f>
        <v>Estoque Final</v>
      </c>
      <c r="Q165" t="str">
        <f>VLOOKUP(P165,'METRICS MDNA'!B:C,2,0)</f>
        <v>CUSTOS DOS PRODUTOS VENDIDOS</v>
      </c>
    </row>
    <row r="166" spans="1:17">
      <c r="A166" t="s">
        <v>1110</v>
      </c>
      <c r="B166" s="879">
        <v>46053</v>
      </c>
      <c r="C166">
        <v>1000926</v>
      </c>
      <c r="D166" t="s">
        <v>2079</v>
      </c>
      <c r="E166" t="s">
        <v>1171</v>
      </c>
      <c r="F166" t="s">
        <v>1120</v>
      </c>
      <c r="G166" t="s">
        <v>1220</v>
      </c>
      <c r="H166" t="s">
        <v>1263</v>
      </c>
      <c r="I166" t="s">
        <v>2077</v>
      </c>
      <c r="J166" s="995">
        <v>0.67500000000000004</v>
      </c>
      <c r="K166" s="996">
        <v>215.0428</v>
      </c>
      <c r="L166" s="996">
        <v>145.15389999999999</v>
      </c>
      <c r="M166" t="s">
        <v>1109</v>
      </c>
      <c r="N166" t="str">
        <f t="shared" si="4"/>
        <v>janeiro 2026</v>
      </c>
      <c r="O166">
        <f t="shared" si="5"/>
        <v>2026</v>
      </c>
      <c r="P166" t="str">
        <f>VLOOKUP(I166,'METRICS MDNA'!A:B,2,0)</f>
        <v>Estoque Final</v>
      </c>
      <c r="Q166" t="str">
        <f>VLOOKUP(P166,'METRICS MDNA'!B:C,2,0)</f>
        <v>CUSTOS DOS PRODUTOS VENDIDOS</v>
      </c>
    </row>
    <row r="167" spans="1:17">
      <c r="A167" t="s">
        <v>1110</v>
      </c>
      <c r="B167" s="879">
        <v>46053</v>
      </c>
      <c r="C167">
        <v>1000735</v>
      </c>
      <c r="D167" t="s">
        <v>2080</v>
      </c>
      <c r="E167" t="s">
        <v>1171</v>
      </c>
      <c r="F167" t="s">
        <v>1120</v>
      </c>
      <c r="G167" t="s">
        <v>1220</v>
      </c>
      <c r="H167" t="s">
        <v>1263</v>
      </c>
      <c r="I167" t="s">
        <v>2077</v>
      </c>
      <c r="J167" s="995">
        <v>0.15</v>
      </c>
      <c r="K167" s="996">
        <v>664.15340000000003</v>
      </c>
      <c r="L167" s="996">
        <v>99.623000000000005</v>
      </c>
      <c r="M167" t="s">
        <v>1109</v>
      </c>
      <c r="N167" t="str">
        <f t="shared" si="4"/>
        <v>janeiro 2026</v>
      </c>
      <c r="O167">
        <f t="shared" si="5"/>
        <v>2026</v>
      </c>
      <c r="P167" t="str">
        <f>VLOOKUP(I167,'METRICS MDNA'!A:B,2,0)</f>
        <v>Estoque Final</v>
      </c>
      <c r="Q167" t="str">
        <f>VLOOKUP(P167,'METRICS MDNA'!B:C,2,0)</f>
        <v>CUSTOS DOS PRODUTOS VENDIDOS</v>
      </c>
    </row>
    <row r="168" spans="1:17">
      <c r="A168" t="s">
        <v>1110</v>
      </c>
      <c r="B168" s="879">
        <v>46053</v>
      </c>
      <c r="C168">
        <v>1000483</v>
      </c>
      <c r="D168" t="s">
        <v>2081</v>
      </c>
      <c r="E168" t="s">
        <v>1171</v>
      </c>
      <c r="F168" t="s">
        <v>1120</v>
      </c>
      <c r="G168" t="s">
        <v>1220</v>
      </c>
      <c r="H168" t="s">
        <v>1263</v>
      </c>
      <c r="I168" t="s">
        <v>1380</v>
      </c>
      <c r="J168" s="995">
        <v>0.37</v>
      </c>
      <c r="K168" s="996">
        <v>50.959499999999998</v>
      </c>
      <c r="L168" s="996">
        <v>18.855</v>
      </c>
      <c r="M168" t="s">
        <v>1109</v>
      </c>
      <c r="N168" t="str">
        <f t="shared" si="4"/>
        <v>janeiro 2026</v>
      </c>
      <c r="O168">
        <f t="shared" si="5"/>
        <v>2026</v>
      </c>
      <c r="P168" t="str">
        <f>VLOOKUP(I168,'METRICS MDNA'!A:B,2,0)</f>
        <v>Estoque Final</v>
      </c>
      <c r="Q168" t="str">
        <f>VLOOKUP(P168,'METRICS MDNA'!B:C,2,0)</f>
        <v>CUSTOS DOS PRODUTOS VENDIDOS</v>
      </c>
    </row>
    <row r="169" spans="1:17">
      <c r="A169" t="s">
        <v>1110</v>
      </c>
      <c r="B169" s="879">
        <v>46053</v>
      </c>
      <c r="C169">
        <v>1000211</v>
      </c>
      <c r="D169" t="s">
        <v>2010</v>
      </c>
      <c r="E169" t="s">
        <v>1171</v>
      </c>
      <c r="F169" t="s">
        <v>1120</v>
      </c>
      <c r="G169" t="s">
        <v>1174</v>
      </c>
      <c r="H169" t="s">
        <v>1200</v>
      </c>
      <c r="I169" t="s">
        <v>1201</v>
      </c>
      <c r="J169" s="995">
        <v>5.7619999999999996</v>
      </c>
      <c r="K169" s="996">
        <v>3.29</v>
      </c>
      <c r="L169" s="996">
        <v>18.957000000000001</v>
      </c>
      <c r="M169" t="s">
        <v>1109</v>
      </c>
      <c r="N169" t="str">
        <f t="shared" si="4"/>
        <v>janeiro 2026</v>
      </c>
      <c r="O169">
        <f t="shared" si="5"/>
        <v>2026</v>
      </c>
      <c r="P169" t="str">
        <f>VLOOKUP(I169,'METRICS MDNA'!A:B,2,0)</f>
        <v>Estoque Final</v>
      </c>
      <c r="Q169" t="str">
        <f>VLOOKUP(P169,'METRICS MDNA'!B:C,2,0)</f>
        <v>CUSTOS DOS PRODUTOS VENDIDOS</v>
      </c>
    </row>
    <row r="170" spans="1:17">
      <c r="A170" t="s">
        <v>1110</v>
      </c>
      <c r="B170" s="879">
        <v>46053</v>
      </c>
      <c r="C170">
        <v>1000263</v>
      </c>
      <c r="D170" t="s">
        <v>2011</v>
      </c>
      <c r="E170" t="s">
        <v>1171</v>
      </c>
      <c r="F170" t="s">
        <v>1120</v>
      </c>
      <c r="G170" t="s">
        <v>1174</v>
      </c>
      <c r="H170" t="s">
        <v>1200</v>
      </c>
      <c r="I170" t="s">
        <v>1201</v>
      </c>
      <c r="J170" s="995">
        <v>1.04</v>
      </c>
      <c r="K170" s="996">
        <v>160.66079999999999</v>
      </c>
      <c r="L170" s="996">
        <v>167.0872</v>
      </c>
      <c r="M170" t="s">
        <v>1109</v>
      </c>
      <c r="N170" t="str">
        <f t="shared" si="4"/>
        <v>janeiro 2026</v>
      </c>
      <c r="O170">
        <f t="shared" si="5"/>
        <v>2026</v>
      </c>
      <c r="P170" t="str">
        <f>VLOOKUP(I170,'METRICS MDNA'!A:B,2,0)</f>
        <v>Estoque Final</v>
      </c>
      <c r="Q170" t="str">
        <f>VLOOKUP(P170,'METRICS MDNA'!B:C,2,0)</f>
        <v>CUSTOS DOS PRODUTOS VENDIDOS</v>
      </c>
    </row>
    <row r="171" spans="1:17">
      <c r="A171" t="s">
        <v>1110</v>
      </c>
      <c r="B171" s="879">
        <v>46053</v>
      </c>
      <c r="C171">
        <v>1000212</v>
      </c>
      <c r="D171" t="s">
        <v>2012</v>
      </c>
      <c r="E171" t="s">
        <v>1171</v>
      </c>
      <c r="F171" t="s">
        <v>1120</v>
      </c>
      <c r="G171" t="s">
        <v>1174</v>
      </c>
      <c r="H171" t="s">
        <v>1200</v>
      </c>
      <c r="I171" t="s">
        <v>1201</v>
      </c>
      <c r="J171" s="995">
        <v>8.5090000000000003</v>
      </c>
      <c r="K171" s="996">
        <v>2.3940000000000001</v>
      </c>
      <c r="L171" s="996">
        <v>20.3705</v>
      </c>
      <c r="M171" t="s">
        <v>1109</v>
      </c>
      <c r="N171" t="str">
        <f t="shared" si="4"/>
        <v>janeiro 2026</v>
      </c>
      <c r="O171">
        <f t="shared" si="5"/>
        <v>2026</v>
      </c>
      <c r="P171" t="str">
        <f>VLOOKUP(I171,'METRICS MDNA'!A:B,2,0)</f>
        <v>Estoque Final</v>
      </c>
      <c r="Q171" t="str">
        <f>VLOOKUP(P171,'METRICS MDNA'!B:C,2,0)</f>
        <v>CUSTOS DOS PRODUTOS VENDIDOS</v>
      </c>
    </row>
    <row r="172" spans="1:17">
      <c r="A172" t="s">
        <v>1110</v>
      </c>
      <c r="B172" s="879">
        <v>46053</v>
      </c>
      <c r="C172">
        <v>1000796</v>
      </c>
      <c r="D172" t="s">
        <v>2013</v>
      </c>
      <c r="E172" t="s">
        <v>1171</v>
      </c>
      <c r="F172" t="s">
        <v>1120</v>
      </c>
      <c r="G172" t="s">
        <v>1174</v>
      </c>
      <c r="H172" t="s">
        <v>1186</v>
      </c>
      <c r="I172" t="s">
        <v>1866</v>
      </c>
      <c r="J172" s="995">
        <v>0.6</v>
      </c>
      <c r="K172" s="996">
        <v>7.8564999999999996</v>
      </c>
      <c r="L172" s="996">
        <v>4.7138999999999998</v>
      </c>
      <c r="M172" t="s">
        <v>1109</v>
      </c>
      <c r="N172" t="str">
        <f t="shared" si="4"/>
        <v>janeiro 2026</v>
      </c>
      <c r="O172">
        <f t="shared" si="5"/>
        <v>2026</v>
      </c>
      <c r="P172" t="str">
        <f>VLOOKUP(I172,'METRICS MDNA'!A:B,2,0)</f>
        <v>Estoque Final</v>
      </c>
      <c r="Q172" t="str">
        <f>VLOOKUP(P172,'METRICS MDNA'!B:C,2,0)</f>
        <v>CUSTOS DOS PRODUTOS VENDIDOS</v>
      </c>
    </row>
    <row r="173" spans="1:17">
      <c r="A173" t="s">
        <v>1110</v>
      </c>
      <c r="B173" s="879">
        <v>46053</v>
      </c>
      <c r="C173">
        <v>1001110</v>
      </c>
      <c r="D173" t="s">
        <v>2261</v>
      </c>
      <c r="E173" t="s">
        <v>1171</v>
      </c>
      <c r="F173" t="s">
        <v>1120</v>
      </c>
      <c r="G173" t="s">
        <v>1174</v>
      </c>
      <c r="H173" t="s">
        <v>1186</v>
      </c>
      <c r="I173" t="s">
        <v>1866</v>
      </c>
      <c r="J173" s="995">
        <v>0.1</v>
      </c>
      <c r="K173" s="996">
        <v>91.97</v>
      </c>
      <c r="L173" s="996">
        <v>9.1969999999999992</v>
      </c>
      <c r="M173" t="s">
        <v>1109</v>
      </c>
      <c r="N173" t="str">
        <f t="shared" si="4"/>
        <v>janeiro 2026</v>
      </c>
      <c r="O173">
        <f t="shared" si="5"/>
        <v>2026</v>
      </c>
      <c r="P173" t="str">
        <f>VLOOKUP(I173,'METRICS MDNA'!A:B,2,0)</f>
        <v>Estoque Final</v>
      </c>
      <c r="Q173" t="str">
        <f>VLOOKUP(P173,'METRICS MDNA'!B:C,2,0)</f>
        <v>CUSTOS DOS PRODUTOS VENDIDOS</v>
      </c>
    </row>
    <row r="174" spans="1:17">
      <c r="A174" t="s">
        <v>1110</v>
      </c>
      <c r="B174" s="879">
        <v>46053</v>
      </c>
      <c r="C174">
        <v>1000889</v>
      </c>
      <c r="D174" t="s">
        <v>2262</v>
      </c>
      <c r="E174" t="s">
        <v>1171</v>
      </c>
      <c r="F174" t="s">
        <v>1120</v>
      </c>
      <c r="G174" t="s">
        <v>1174</v>
      </c>
      <c r="H174" t="s">
        <v>1200</v>
      </c>
      <c r="I174" t="s">
        <v>1201</v>
      </c>
      <c r="J174" s="995">
        <v>0.25</v>
      </c>
      <c r="K174" s="996">
        <v>67.2</v>
      </c>
      <c r="L174" s="996">
        <v>16.8</v>
      </c>
      <c r="M174" t="s">
        <v>1109</v>
      </c>
      <c r="N174" t="str">
        <f t="shared" si="4"/>
        <v>janeiro 2026</v>
      </c>
      <c r="O174">
        <f t="shared" si="5"/>
        <v>2026</v>
      </c>
      <c r="P174" t="str">
        <f>VLOOKUP(I174,'METRICS MDNA'!A:B,2,0)</f>
        <v>Estoque Final</v>
      </c>
      <c r="Q174" t="str">
        <f>VLOOKUP(P174,'METRICS MDNA'!B:C,2,0)</f>
        <v>CUSTOS DOS PRODUTOS VENDIDOS</v>
      </c>
    </row>
    <row r="175" spans="1:17">
      <c r="A175" t="s">
        <v>1110</v>
      </c>
      <c r="B175" s="879">
        <v>46053</v>
      </c>
      <c r="C175">
        <v>1000968</v>
      </c>
      <c r="D175" t="s">
        <v>2082</v>
      </c>
      <c r="E175" t="s">
        <v>1171</v>
      </c>
      <c r="F175" t="s">
        <v>1120</v>
      </c>
      <c r="G175" t="s">
        <v>1220</v>
      </c>
      <c r="H175" t="s">
        <v>1221</v>
      </c>
      <c r="I175" t="s">
        <v>1222</v>
      </c>
      <c r="J175" s="995">
        <v>5.4</v>
      </c>
      <c r="K175" s="996">
        <v>15.9</v>
      </c>
      <c r="L175" s="996">
        <v>85.86</v>
      </c>
      <c r="M175" t="s">
        <v>1109</v>
      </c>
      <c r="N175" t="str">
        <f t="shared" si="4"/>
        <v>janeiro 2026</v>
      </c>
      <c r="O175">
        <f t="shared" si="5"/>
        <v>2026</v>
      </c>
      <c r="P175" t="str">
        <f>VLOOKUP(I175,'METRICS MDNA'!A:B,2,0)</f>
        <v>Estoque Final</v>
      </c>
      <c r="Q175" t="str">
        <f>VLOOKUP(P175,'METRICS MDNA'!B:C,2,0)</f>
        <v>CUSTOS DOS PRODUTOS VENDIDOS</v>
      </c>
    </row>
    <row r="176" spans="1:17">
      <c r="A176" t="s">
        <v>1110</v>
      </c>
      <c r="B176" s="879">
        <v>46053</v>
      </c>
      <c r="C176">
        <v>1001024</v>
      </c>
      <c r="D176" t="s">
        <v>2263</v>
      </c>
      <c r="E176" t="s">
        <v>1171</v>
      </c>
      <c r="F176" t="s">
        <v>1120</v>
      </c>
      <c r="G176" t="s">
        <v>1220</v>
      </c>
      <c r="H176" t="s">
        <v>1221</v>
      </c>
      <c r="I176" t="s">
        <v>1222</v>
      </c>
      <c r="J176" s="995">
        <v>0.9</v>
      </c>
      <c r="K176" s="996">
        <v>15.19</v>
      </c>
      <c r="L176" s="996">
        <v>13.670999999999999</v>
      </c>
      <c r="M176" t="s">
        <v>1109</v>
      </c>
      <c r="N176" t="str">
        <f t="shared" si="4"/>
        <v>janeiro 2026</v>
      </c>
      <c r="O176">
        <f t="shared" si="5"/>
        <v>2026</v>
      </c>
      <c r="P176" t="str">
        <f>VLOOKUP(I176,'METRICS MDNA'!A:B,2,0)</f>
        <v>Estoque Final</v>
      </c>
      <c r="Q176" t="str">
        <f>VLOOKUP(P176,'METRICS MDNA'!B:C,2,0)</f>
        <v>CUSTOS DOS PRODUTOS VENDIDOS</v>
      </c>
    </row>
    <row r="177" spans="1:17">
      <c r="A177" t="s">
        <v>1110</v>
      </c>
      <c r="B177" s="879">
        <v>46053</v>
      </c>
      <c r="C177">
        <v>1000493</v>
      </c>
      <c r="D177" t="s">
        <v>2083</v>
      </c>
      <c r="E177" t="s">
        <v>1171</v>
      </c>
      <c r="F177" t="s">
        <v>1120</v>
      </c>
      <c r="G177" t="s">
        <v>1220</v>
      </c>
      <c r="H177" t="s">
        <v>1221</v>
      </c>
      <c r="I177" t="s">
        <v>1222</v>
      </c>
      <c r="J177" s="995">
        <v>4</v>
      </c>
      <c r="K177" s="996">
        <v>24.9</v>
      </c>
      <c r="L177" s="996">
        <v>99.6</v>
      </c>
      <c r="M177" t="s">
        <v>1109</v>
      </c>
      <c r="N177" t="str">
        <f t="shared" si="4"/>
        <v>janeiro 2026</v>
      </c>
      <c r="O177">
        <f t="shared" si="5"/>
        <v>2026</v>
      </c>
      <c r="P177" t="str">
        <f>VLOOKUP(I177,'METRICS MDNA'!A:B,2,0)</f>
        <v>Estoque Final</v>
      </c>
      <c r="Q177" t="str">
        <f>VLOOKUP(P177,'METRICS MDNA'!B:C,2,0)</f>
        <v>CUSTOS DOS PRODUTOS VENDIDOS</v>
      </c>
    </row>
    <row r="178" spans="1:17">
      <c r="A178" t="s">
        <v>1110</v>
      </c>
      <c r="B178" s="879">
        <v>46053</v>
      </c>
      <c r="C178">
        <v>1000808</v>
      </c>
      <c r="D178" t="s">
        <v>2014</v>
      </c>
      <c r="E178" t="s">
        <v>1171</v>
      </c>
      <c r="F178" t="s">
        <v>1120</v>
      </c>
      <c r="G178" t="s">
        <v>1174</v>
      </c>
      <c r="H178" t="s">
        <v>1200</v>
      </c>
      <c r="I178" t="s">
        <v>1201</v>
      </c>
      <c r="J178" s="995">
        <v>0.06</v>
      </c>
      <c r="K178" s="996">
        <v>78.5</v>
      </c>
      <c r="L178" s="996">
        <v>4.71</v>
      </c>
      <c r="M178" t="s">
        <v>1109</v>
      </c>
      <c r="N178" t="str">
        <f t="shared" si="4"/>
        <v>janeiro 2026</v>
      </c>
      <c r="O178">
        <f t="shared" si="5"/>
        <v>2026</v>
      </c>
      <c r="P178" t="str">
        <f>VLOOKUP(I178,'METRICS MDNA'!A:B,2,0)</f>
        <v>Estoque Final</v>
      </c>
      <c r="Q178" t="str">
        <f>VLOOKUP(P178,'METRICS MDNA'!B:C,2,0)</f>
        <v>CUSTOS DOS PRODUTOS VENDIDOS</v>
      </c>
    </row>
    <row r="179" spans="1:17">
      <c r="A179" t="s">
        <v>1110</v>
      </c>
      <c r="B179" s="879">
        <v>46053</v>
      </c>
      <c r="C179">
        <v>1000273</v>
      </c>
      <c r="D179" t="s">
        <v>2016</v>
      </c>
      <c r="E179" t="s">
        <v>1171</v>
      </c>
      <c r="F179" t="s">
        <v>1120</v>
      </c>
      <c r="G179" t="s">
        <v>1174</v>
      </c>
      <c r="H179" t="s">
        <v>1200</v>
      </c>
      <c r="I179" t="s">
        <v>1201</v>
      </c>
      <c r="J179" s="995">
        <v>0.3</v>
      </c>
      <c r="K179" s="996">
        <v>17.010000000000002</v>
      </c>
      <c r="L179" s="996">
        <v>5.1029999999999998</v>
      </c>
      <c r="M179" t="s">
        <v>1109</v>
      </c>
      <c r="N179" t="str">
        <f t="shared" si="4"/>
        <v>janeiro 2026</v>
      </c>
      <c r="O179">
        <f t="shared" si="5"/>
        <v>2026</v>
      </c>
      <c r="P179" t="str">
        <f>VLOOKUP(I179,'METRICS MDNA'!A:B,2,0)</f>
        <v>Estoque Final</v>
      </c>
      <c r="Q179" t="str">
        <f>VLOOKUP(P179,'METRICS MDNA'!B:C,2,0)</f>
        <v>CUSTOS DOS PRODUTOS VENDIDOS</v>
      </c>
    </row>
    <row r="180" spans="1:17">
      <c r="A180" t="s">
        <v>1110</v>
      </c>
      <c r="B180" s="879">
        <v>46053</v>
      </c>
      <c r="C180">
        <v>1001189</v>
      </c>
      <c r="D180" t="s">
        <v>2017</v>
      </c>
      <c r="E180" t="s">
        <v>1171</v>
      </c>
      <c r="F180" t="s">
        <v>1120</v>
      </c>
      <c r="G180" t="s">
        <v>1174</v>
      </c>
      <c r="H180" t="s">
        <v>1200</v>
      </c>
      <c r="I180" t="s">
        <v>1201</v>
      </c>
      <c r="J180" s="995">
        <v>0.48</v>
      </c>
      <c r="K180" s="996">
        <v>35</v>
      </c>
      <c r="L180" s="996">
        <v>16.8</v>
      </c>
      <c r="M180" t="s">
        <v>1109</v>
      </c>
      <c r="N180" t="str">
        <f t="shared" si="4"/>
        <v>janeiro 2026</v>
      </c>
      <c r="O180">
        <f t="shared" si="5"/>
        <v>2026</v>
      </c>
      <c r="P180" t="str">
        <f>VLOOKUP(I180,'METRICS MDNA'!A:B,2,0)</f>
        <v>Estoque Final</v>
      </c>
      <c r="Q180" t="str">
        <f>VLOOKUP(P180,'METRICS MDNA'!B:C,2,0)</f>
        <v>CUSTOS DOS PRODUTOS VENDIDOS</v>
      </c>
    </row>
    <row r="181" spans="1:17">
      <c r="A181" t="s">
        <v>1110</v>
      </c>
      <c r="B181" s="879">
        <v>46053</v>
      </c>
      <c r="C181">
        <v>1000274</v>
      </c>
      <c r="D181" t="s">
        <v>2018</v>
      </c>
      <c r="E181" t="s">
        <v>1171</v>
      </c>
      <c r="F181" t="s">
        <v>1120</v>
      </c>
      <c r="G181" t="s">
        <v>1174</v>
      </c>
      <c r="H181" t="s">
        <v>1200</v>
      </c>
      <c r="I181" t="s">
        <v>1201</v>
      </c>
      <c r="J181" s="995">
        <v>1</v>
      </c>
      <c r="K181" s="996">
        <v>83</v>
      </c>
      <c r="L181" s="996">
        <v>83</v>
      </c>
      <c r="M181" t="s">
        <v>1109</v>
      </c>
      <c r="N181" t="str">
        <f t="shared" si="4"/>
        <v>janeiro 2026</v>
      </c>
      <c r="O181">
        <f t="shared" si="5"/>
        <v>2026</v>
      </c>
      <c r="P181" t="str">
        <f>VLOOKUP(I181,'METRICS MDNA'!A:B,2,0)</f>
        <v>Estoque Final</v>
      </c>
      <c r="Q181" t="str">
        <f>VLOOKUP(P181,'METRICS MDNA'!B:C,2,0)</f>
        <v>CUSTOS DOS PRODUTOS VENDIDOS</v>
      </c>
    </row>
    <row r="182" spans="1:17">
      <c r="A182" t="s">
        <v>1110</v>
      </c>
      <c r="B182" s="879">
        <v>46053</v>
      </c>
      <c r="C182">
        <v>1001137</v>
      </c>
      <c r="D182" t="s">
        <v>2019</v>
      </c>
      <c r="E182" t="s">
        <v>1171</v>
      </c>
      <c r="F182" t="s">
        <v>1120</v>
      </c>
      <c r="G182" t="s">
        <v>1174</v>
      </c>
      <c r="H182" t="s">
        <v>1200</v>
      </c>
      <c r="I182" t="s">
        <v>1201</v>
      </c>
      <c r="J182" s="995">
        <v>0.3</v>
      </c>
      <c r="K182" s="996">
        <v>150</v>
      </c>
      <c r="L182" s="996">
        <v>45</v>
      </c>
      <c r="M182" t="s">
        <v>1109</v>
      </c>
      <c r="N182" t="str">
        <f t="shared" si="4"/>
        <v>janeiro 2026</v>
      </c>
      <c r="O182">
        <f t="shared" si="5"/>
        <v>2026</v>
      </c>
      <c r="P182" t="str">
        <f>VLOOKUP(I182,'METRICS MDNA'!A:B,2,0)</f>
        <v>Estoque Final</v>
      </c>
      <c r="Q182" t="str">
        <f>VLOOKUP(P182,'METRICS MDNA'!B:C,2,0)</f>
        <v>CUSTOS DOS PRODUTOS VENDIDOS</v>
      </c>
    </row>
    <row r="183" spans="1:17">
      <c r="A183" t="s">
        <v>1110</v>
      </c>
      <c r="B183" s="879">
        <v>46053</v>
      </c>
      <c r="C183">
        <v>1000931</v>
      </c>
      <c r="D183" t="s">
        <v>2085</v>
      </c>
      <c r="E183" t="s">
        <v>1171</v>
      </c>
      <c r="F183" t="s">
        <v>1120</v>
      </c>
      <c r="G183" t="s">
        <v>1220</v>
      </c>
      <c r="H183" t="s">
        <v>1263</v>
      </c>
      <c r="I183" t="s">
        <v>2086</v>
      </c>
      <c r="J183" s="995">
        <v>0.45</v>
      </c>
      <c r="K183" s="996">
        <v>2333.4933000000001</v>
      </c>
      <c r="L183" s="996">
        <v>1050.0719999999999</v>
      </c>
      <c r="M183" t="s">
        <v>1109</v>
      </c>
      <c r="N183" t="str">
        <f t="shared" si="4"/>
        <v>janeiro 2026</v>
      </c>
      <c r="O183">
        <f t="shared" si="5"/>
        <v>2026</v>
      </c>
      <c r="P183" t="str">
        <f>VLOOKUP(I183,'METRICS MDNA'!A:B,2,0)</f>
        <v>Estoque Final</v>
      </c>
      <c r="Q183" t="str">
        <f>VLOOKUP(P183,'METRICS MDNA'!B:C,2,0)</f>
        <v>CUSTOS DOS PRODUTOS VENDIDOS</v>
      </c>
    </row>
    <row r="184" spans="1:17">
      <c r="A184" t="s">
        <v>1110</v>
      </c>
      <c r="B184" s="879">
        <v>46053</v>
      </c>
      <c r="C184">
        <v>1001027</v>
      </c>
      <c r="D184" t="s">
        <v>2087</v>
      </c>
      <c r="E184" t="s">
        <v>1171</v>
      </c>
      <c r="F184" t="s">
        <v>1120</v>
      </c>
      <c r="G184" t="s">
        <v>1220</v>
      </c>
      <c r="H184" t="s">
        <v>1263</v>
      </c>
      <c r="I184" t="s">
        <v>2086</v>
      </c>
      <c r="J184" s="995">
        <v>0.22500000000000001</v>
      </c>
      <c r="K184" s="996">
        <v>357.99020000000002</v>
      </c>
      <c r="L184" s="996">
        <v>80.547799999999995</v>
      </c>
      <c r="M184" t="s">
        <v>1109</v>
      </c>
      <c r="N184" t="str">
        <f t="shared" si="4"/>
        <v>janeiro 2026</v>
      </c>
      <c r="O184">
        <f t="shared" si="5"/>
        <v>2026</v>
      </c>
      <c r="P184" t="str">
        <f>VLOOKUP(I184,'METRICS MDNA'!A:B,2,0)</f>
        <v>Estoque Final</v>
      </c>
      <c r="Q184" t="str">
        <f>VLOOKUP(P184,'METRICS MDNA'!B:C,2,0)</f>
        <v>CUSTOS DOS PRODUTOS VENDIDOS</v>
      </c>
    </row>
    <row r="185" spans="1:17">
      <c r="A185" t="s">
        <v>1110</v>
      </c>
      <c r="B185" s="879">
        <v>46053</v>
      </c>
      <c r="C185">
        <v>1000594</v>
      </c>
      <c r="D185" t="s">
        <v>2088</v>
      </c>
      <c r="E185" t="s">
        <v>1171</v>
      </c>
      <c r="F185" t="s">
        <v>1120</v>
      </c>
      <c r="G185" t="s">
        <v>1220</v>
      </c>
      <c r="H185" t="s">
        <v>1263</v>
      </c>
      <c r="I185" t="s">
        <v>2086</v>
      </c>
      <c r="J185" s="995">
        <v>1.2</v>
      </c>
      <c r="K185" s="996">
        <v>274.8</v>
      </c>
      <c r="L185" s="996">
        <v>329.76</v>
      </c>
      <c r="M185" t="s">
        <v>1109</v>
      </c>
      <c r="N185" t="str">
        <f t="shared" si="4"/>
        <v>janeiro 2026</v>
      </c>
      <c r="O185">
        <f t="shared" si="5"/>
        <v>2026</v>
      </c>
      <c r="P185" t="str">
        <f>VLOOKUP(I185,'METRICS MDNA'!A:B,2,0)</f>
        <v>Estoque Final</v>
      </c>
      <c r="Q185" t="str">
        <f>VLOOKUP(P185,'METRICS MDNA'!B:C,2,0)</f>
        <v>CUSTOS DOS PRODUTOS VENDIDOS</v>
      </c>
    </row>
    <row r="186" spans="1:17">
      <c r="A186" t="s">
        <v>1110</v>
      </c>
      <c r="B186" s="879">
        <v>46053</v>
      </c>
      <c r="C186">
        <v>1000911</v>
      </c>
      <c r="D186" t="s">
        <v>2089</v>
      </c>
      <c r="E186" t="s">
        <v>1171</v>
      </c>
      <c r="F186" t="s">
        <v>1120</v>
      </c>
      <c r="G186" t="s">
        <v>1220</v>
      </c>
      <c r="H186" t="s">
        <v>1263</v>
      </c>
      <c r="I186" t="s">
        <v>2086</v>
      </c>
      <c r="J186" s="995">
        <v>1.5</v>
      </c>
      <c r="K186" s="996">
        <v>445.6</v>
      </c>
      <c r="L186" s="996">
        <v>668.4</v>
      </c>
      <c r="M186" t="s">
        <v>1109</v>
      </c>
      <c r="N186" t="str">
        <f t="shared" si="4"/>
        <v>janeiro 2026</v>
      </c>
      <c r="O186">
        <f t="shared" si="5"/>
        <v>2026</v>
      </c>
      <c r="P186" t="str">
        <f>VLOOKUP(I186,'METRICS MDNA'!A:B,2,0)</f>
        <v>Estoque Final</v>
      </c>
      <c r="Q186" t="str">
        <f>VLOOKUP(P186,'METRICS MDNA'!B:C,2,0)</f>
        <v>CUSTOS DOS PRODUTOS VENDIDOS</v>
      </c>
    </row>
    <row r="187" spans="1:17">
      <c r="A187" t="s">
        <v>1110</v>
      </c>
      <c r="B187" s="879">
        <v>46053</v>
      </c>
      <c r="C187">
        <v>1000548</v>
      </c>
      <c r="D187" t="s">
        <v>2020</v>
      </c>
      <c r="E187" t="s">
        <v>1171</v>
      </c>
      <c r="F187" t="s">
        <v>1120</v>
      </c>
      <c r="G187" t="s">
        <v>1174</v>
      </c>
      <c r="H187" t="s">
        <v>1186</v>
      </c>
      <c r="I187" t="s">
        <v>1868</v>
      </c>
      <c r="J187" s="995">
        <v>1.1000000000000001</v>
      </c>
      <c r="K187" s="996">
        <v>27.96</v>
      </c>
      <c r="L187" s="996">
        <v>30.756</v>
      </c>
      <c r="M187" t="s">
        <v>1109</v>
      </c>
      <c r="N187" t="str">
        <f t="shared" si="4"/>
        <v>janeiro 2026</v>
      </c>
      <c r="O187">
        <f t="shared" si="5"/>
        <v>2026</v>
      </c>
      <c r="P187" t="str">
        <f>VLOOKUP(I187,'METRICS MDNA'!A:B,2,0)</f>
        <v>Estoque Final</v>
      </c>
      <c r="Q187" t="str">
        <f>VLOOKUP(P187,'METRICS MDNA'!B:C,2,0)</f>
        <v>CUSTOS DOS PRODUTOS VENDIDOS</v>
      </c>
    </row>
    <row r="188" spans="1:17">
      <c r="A188" t="s">
        <v>1110</v>
      </c>
      <c r="B188" s="879">
        <v>46053</v>
      </c>
      <c r="C188">
        <v>1000809</v>
      </c>
      <c r="D188" t="s">
        <v>2264</v>
      </c>
      <c r="E188" t="s">
        <v>1171</v>
      </c>
      <c r="F188" t="s">
        <v>1120</v>
      </c>
      <c r="G188" t="s">
        <v>1174</v>
      </c>
      <c r="H188" t="s">
        <v>1200</v>
      </c>
      <c r="I188" t="s">
        <v>1201</v>
      </c>
      <c r="J188" s="995">
        <v>12.25</v>
      </c>
      <c r="K188" s="996">
        <v>13.716100000000001</v>
      </c>
      <c r="L188" s="996">
        <v>168.0222</v>
      </c>
      <c r="M188" t="s">
        <v>1109</v>
      </c>
      <c r="N188" t="str">
        <f t="shared" si="4"/>
        <v>janeiro 2026</v>
      </c>
      <c r="O188">
        <f t="shared" si="5"/>
        <v>2026</v>
      </c>
      <c r="P188" t="str">
        <f>VLOOKUP(I188,'METRICS MDNA'!A:B,2,0)</f>
        <v>Estoque Final</v>
      </c>
      <c r="Q188" t="str">
        <f>VLOOKUP(P188,'METRICS MDNA'!B:C,2,0)</f>
        <v>CUSTOS DOS PRODUTOS VENDIDOS</v>
      </c>
    </row>
    <row r="189" spans="1:17">
      <c r="A189" t="s">
        <v>1110</v>
      </c>
      <c r="B189" s="879">
        <v>46053</v>
      </c>
      <c r="C189">
        <v>1000433</v>
      </c>
      <c r="D189" t="s">
        <v>2021</v>
      </c>
      <c r="E189" t="s">
        <v>1171</v>
      </c>
      <c r="F189" t="s">
        <v>1120</v>
      </c>
      <c r="G189" t="s">
        <v>1174</v>
      </c>
      <c r="H189" t="s">
        <v>1186</v>
      </c>
      <c r="I189" t="s">
        <v>1868</v>
      </c>
      <c r="J189" s="995">
        <v>2.27</v>
      </c>
      <c r="K189" s="996">
        <v>11.42</v>
      </c>
      <c r="L189" s="996">
        <v>25.923400000000001</v>
      </c>
      <c r="M189" t="s">
        <v>1109</v>
      </c>
      <c r="N189" t="str">
        <f t="shared" si="4"/>
        <v>janeiro 2026</v>
      </c>
      <c r="O189">
        <f t="shared" si="5"/>
        <v>2026</v>
      </c>
      <c r="P189" t="str">
        <f>VLOOKUP(I189,'METRICS MDNA'!A:B,2,0)</f>
        <v>Estoque Final</v>
      </c>
      <c r="Q189" t="str">
        <f>VLOOKUP(P189,'METRICS MDNA'!B:C,2,0)</f>
        <v>CUSTOS DOS PRODUTOS VENDIDOS</v>
      </c>
    </row>
    <row r="190" spans="1:17">
      <c r="A190" t="s">
        <v>1110</v>
      </c>
      <c r="B190" s="879">
        <v>46053</v>
      </c>
      <c r="C190">
        <v>1000797</v>
      </c>
      <c r="D190" t="s">
        <v>2265</v>
      </c>
      <c r="E190" t="s">
        <v>1171</v>
      </c>
      <c r="F190" t="s">
        <v>1120</v>
      </c>
      <c r="G190" t="s">
        <v>1174</v>
      </c>
      <c r="H190" t="s">
        <v>1186</v>
      </c>
      <c r="I190" t="s">
        <v>1866</v>
      </c>
      <c r="J190" s="995">
        <v>0.25</v>
      </c>
      <c r="K190" s="996">
        <v>56.1</v>
      </c>
      <c r="L190" s="996">
        <v>14.025</v>
      </c>
      <c r="M190" t="s">
        <v>1109</v>
      </c>
      <c r="N190" t="str">
        <f t="shared" si="4"/>
        <v>janeiro 2026</v>
      </c>
      <c r="O190">
        <f t="shared" si="5"/>
        <v>2026</v>
      </c>
      <c r="P190" t="str">
        <f>VLOOKUP(I190,'METRICS MDNA'!A:B,2,0)</f>
        <v>Estoque Final</v>
      </c>
      <c r="Q190" t="str">
        <f>VLOOKUP(P190,'METRICS MDNA'!B:C,2,0)</f>
        <v>CUSTOS DOS PRODUTOS VENDIDOS</v>
      </c>
    </row>
    <row r="191" spans="1:17">
      <c r="A191" t="s">
        <v>1110</v>
      </c>
      <c r="B191" s="879">
        <v>46053</v>
      </c>
      <c r="C191">
        <v>1000029</v>
      </c>
      <c r="D191" t="s">
        <v>2090</v>
      </c>
      <c r="E191" t="s">
        <v>1171</v>
      </c>
      <c r="F191" t="s">
        <v>1120</v>
      </c>
      <c r="G191" t="s">
        <v>1220</v>
      </c>
      <c r="H191" t="s">
        <v>1221</v>
      </c>
      <c r="I191" t="s">
        <v>1222</v>
      </c>
      <c r="J191" s="995">
        <v>15</v>
      </c>
      <c r="K191" s="996">
        <v>3.0691999999999999</v>
      </c>
      <c r="L191" s="996">
        <v>46.037999999999997</v>
      </c>
      <c r="M191" t="s">
        <v>1109</v>
      </c>
      <c r="N191" t="str">
        <f t="shared" si="4"/>
        <v>janeiro 2026</v>
      </c>
      <c r="O191">
        <f t="shared" si="5"/>
        <v>2026</v>
      </c>
      <c r="P191" t="str">
        <f>VLOOKUP(I191,'METRICS MDNA'!A:B,2,0)</f>
        <v>Estoque Final</v>
      </c>
      <c r="Q191" t="str">
        <f>VLOOKUP(P191,'METRICS MDNA'!B:C,2,0)</f>
        <v>CUSTOS DOS PRODUTOS VENDIDOS</v>
      </c>
    </row>
    <row r="192" spans="1:17">
      <c r="A192" t="s">
        <v>1110</v>
      </c>
      <c r="B192" s="879">
        <v>46053</v>
      </c>
      <c r="C192">
        <v>1000030</v>
      </c>
      <c r="D192" t="s">
        <v>2091</v>
      </c>
      <c r="E192" t="s">
        <v>1171</v>
      </c>
      <c r="F192" t="s">
        <v>1120</v>
      </c>
      <c r="G192" t="s">
        <v>1220</v>
      </c>
      <c r="H192" t="s">
        <v>1221</v>
      </c>
      <c r="I192" t="s">
        <v>1222</v>
      </c>
      <c r="J192" s="995">
        <v>16</v>
      </c>
      <c r="K192" s="996">
        <v>3.0691999999999999</v>
      </c>
      <c r="L192" s="996">
        <v>49.107199999999999</v>
      </c>
      <c r="M192" t="s">
        <v>1109</v>
      </c>
      <c r="N192" t="str">
        <f t="shared" si="4"/>
        <v>janeiro 2026</v>
      </c>
      <c r="O192">
        <f t="shared" si="5"/>
        <v>2026</v>
      </c>
      <c r="P192" t="str">
        <f>VLOOKUP(I192,'METRICS MDNA'!A:B,2,0)</f>
        <v>Estoque Final</v>
      </c>
      <c r="Q192" t="str">
        <f>VLOOKUP(P192,'METRICS MDNA'!B:C,2,0)</f>
        <v>CUSTOS DOS PRODUTOS VENDIDOS</v>
      </c>
    </row>
    <row r="193" spans="1:17">
      <c r="A193" t="s">
        <v>1110</v>
      </c>
      <c r="B193" s="879">
        <v>46053</v>
      </c>
      <c r="C193">
        <v>1000899</v>
      </c>
      <c r="D193" t="s">
        <v>2266</v>
      </c>
      <c r="E193" t="s">
        <v>1171</v>
      </c>
      <c r="F193" t="s">
        <v>1120</v>
      </c>
      <c r="G193" t="s">
        <v>1174</v>
      </c>
      <c r="H193" t="s">
        <v>1200</v>
      </c>
      <c r="I193" t="s">
        <v>1201</v>
      </c>
      <c r="J193" s="995">
        <v>0.09</v>
      </c>
      <c r="K193" s="996">
        <v>3300</v>
      </c>
      <c r="L193" s="996">
        <v>297</v>
      </c>
      <c r="M193" t="s">
        <v>1109</v>
      </c>
      <c r="N193" t="str">
        <f t="shared" si="4"/>
        <v>janeiro 2026</v>
      </c>
      <c r="O193">
        <f t="shared" si="5"/>
        <v>2026</v>
      </c>
      <c r="P193" t="str">
        <f>VLOOKUP(I193,'METRICS MDNA'!A:B,2,0)</f>
        <v>Estoque Final</v>
      </c>
      <c r="Q193" t="str">
        <f>VLOOKUP(P193,'METRICS MDNA'!B:C,2,0)</f>
        <v>CUSTOS DOS PRODUTOS VENDIDOS</v>
      </c>
    </row>
    <row r="194" spans="1:17">
      <c r="A194" t="s">
        <v>1110</v>
      </c>
      <c r="B194" s="879">
        <v>46053</v>
      </c>
      <c r="C194">
        <v>1001013</v>
      </c>
      <c r="D194" t="s">
        <v>1271</v>
      </c>
      <c r="E194" t="s">
        <v>1171</v>
      </c>
      <c r="F194" t="s">
        <v>1120</v>
      </c>
      <c r="G194" t="s">
        <v>1220</v>
      </c>
      <c r="H194" t="s">
        <v>1267</v>
      </c>
      <c r="I194" t="s">
        <v>1256</v>
      </c>
      <c r="J194" s="995">
        <v>9</v>
      </c>
      <c r="K194" s="996">
        <v>216.9033</v>
      </c>
      <c r="L194" s="996">
        <v>1952.1297</v>
      </c>
      <c r="M194" t="s">
        <v>1109</v>
      </c>
      <c r="N194" t="str">
        <f t="shared" si="4"/>
        <v>janeiro 2026</v>
      </c>
      <c r="O194">
        <f t="shared" si="5"/>
        <v>2026</v>
      </c>
      <c r="P194" t="str">
        <f>VLOOKUP(I194,'METRICS MDNA'!A:B,2,0)</f>
        <v>Estoque Final</v>
      </c>
      <c r="Q194" t="str">
        <f>VLOOKUP(P194,'METRICS MDNA'!B:C,2,0)</f>
        <v>CUSTOS DOS PRODUTOS VENDIDOS</v>
      </c>
    </row>
    <row r="195" spans="1:17">
      <c r="A195" t="s">
        <v>1110</v>
      </c>
      <c r="B195" s="879">
        <v>46053</v>
      </c>
      <c r="C195">
        <v>1001002</v>
      </c>
      <c r="D195" t="s">
        <v>2092</v>
      </c>
      <c r="E195" t="s">
        <v>1171</v>
      </c>
      <c r="F195" t="s">
        <v>1120</v>
      </c>
      <c r="G195" t="s">
        <v>1220</v>
      </c>
      <c r="H195" t="s">
        <v>1267</v>
      </c>
      <c r="I195" t="s">
        <v>1256</v>
      </c>
      <c r="J195" s="995">
        <v>2</v>
      </c>
      <c r="K195" s="996">
        <v>129.84</v>
      </c>
      <c r="L195" s="996">
        <v>259.68</v>
      </c>
      <c r="M195" t="s">
        <v>1109</v>
      </c>
      <c r="N195" t="str">
        <f t="shared" si="4"/>
        <v>janeiro 2026</v>
      </c>
      <c r="O195">
        <f t="shared" si="5"/>
        <v>2026</v>
      </c>
      <c r="P195" t="str">
        <f>VLOOKUP(I195,'METRICS MDNA'!A:B,2,0)</f>
        <v>Estoque Final</v>
      </c>
      <c r="Q195" t="str">
        <f>VLOOKUP(P195,'METRICS MDNA'!B:C,2,0)</f>
        <v>CUSTOS DOS PRODUTOS VENDIDOS</v>
      </c>
    </row>
    <row r="196" spans="1:17">
      <c r="A196" t="s">
        <v>1110</v>
      </c>
      <c r="B196" s="879">
        <v>46053</v>
      </c>
      <c r="C196">
        <v>1001071</v>
      </c>
      <c r="D196" t="s">
        <v>2093</v>
      </c>
      <c r="E196" t="s">
        <v>1171</v>
      </c>
      <c r="F196" t="s">
        <v>1120</v>
      </c>
      <c r="G196" t="s">
        <v>1220</v>
      </c>
      <c r="H196" t="s">
        <v>1267</v>
      </c>
      <c r="I196" t="s">
        <v>1256</v>
      </c>
      <c r="J196" s="995">
        <v>2</v>
      </c>
      <c r="K196" s="996">
        <v>156.33000000000001</v>
      </c>
      <c r="L196" s="996">
        <v>312.66000000000003</v>
      </c>
      <c r="M196" t="s">
        <v>1109</v>
      </c>
      <c r="N196" t="str">
        <f t="shared" si="4"/>
        <v>janeiro 2026</v>
      </c>
      <c r="O196">
        <f t="shared" si="5"/>
        <v>2026</v>
      </c>
      <c r="P196" t="str">
        <f>VLOOKUP(I196,'METRICS MDNA'!A:B,2,0)</f>
        <v>Estoque Final</v>
      </c>
      <c r="Q196" t="str">
        <f>VLOOKUP(P196,'METRICS MDNA'!B:C,2,0)</f>
        <v>CUSTOS DOS PRODUTOS VENDIDOS</v>
      </c>
    </row>
    <row r="197" spans="1:17">
      <c r="A197" t="s">
        <v>1110</v>
      </c>
      <c r="B197" s="879">
        <v>46053</v>
      </c>
      <c r="C197">
        <v>1001001</v>
      </c>
      <c r="D197" t="s">
        <v>2094</v>
      </c>
      <c r="E197" t="s">
        <v>1171</v>
      </c>
      <c r="F197" t="s">
        <v>1120</v>
      </c>
      <c r="G197" t="s">
        <v>1220</v>
      </c>
      <c r="H197" t="s">
        <v>1267</v>
      </c>
      <c r="I197" t="s">
        <v>1256</v>
      </c>
      <c r="J197" s="995">
        <v>1</v>
      </c>
      <c r="K197" s="996">
        <v>155.88999999999999</v>
      </c>
      <c r="L197" s="996">
        <v>155.88999999999999</v>
      </c>
      <c r="M197" t="s">
        <v>1109</v>
      </c>
      <c r="N197" t="str">
        <f t="shared" ref="N197:N260" si="6">TEXT(B197, "mmmm aaaa")</f>
        <v>janeiro 2026</v>
      </c>
      <c r="O197">
        <f t="shared" ref="O197:O260" si="7">YEAR(B197)</f>
        <v>2026</v>
      </c>
      <c r="P197" t="str">
        <f>VLOOKUP(I197,'METRICS MDNA'!A:B,2,0)</f>
        <v>Estoque Final</v>
      </c>
      <c r="Q197" t="str">
        <f>VLOOKUP(P197,'METRICS MDNA'!B:C,2,0)</f>
        <v>CUSTOS DOS PRODUTOS VENDIDOS</v>
      </c>
    </row>
    <row r="198" spans="1:17">
      <c r="A198" t="s">
        <v>1110</v>
      </c>
      <c r="B198" s="879">
        <v>46053</v>
      </c>
      <c r="C198">
        <v>1001006</v>
      </c>
      <c r="D198" t="s">
        <v>2095</v>
      </c>
      <c r="E198" t="s">
        <v>1171</v>
      </c>
      <c r="F198" t="s">
        <v>1120</v>
      </c>
      <c r="G198" t="s">
        <v>1220</v>
      </c>
      <c r="H198" t="s">
        <v>1267</v>
      </c>
      <c r="I198" t="s">
        <v>1256</v>
      </c>
      <c r="J198" s="995">
        <v>2</v>
      </c>
      <c r="K198" s="996">
        <v>134.18</v>
      </c>
      <c r="L198" s="996">
        <v>268.36</v>
      </c>
      <c r="M198" t="s">
        <v>1109</v>
      </c>
      <c r="N198" t="str">
        <f t="shared" si="6"/>
        <v>janeiro 2026</v>
      </c>
      <c r="O198">
        <f t="shared" si="7"/>
        <v>2026</v>
      </c>
      <c r="P198" t="str">
        <f>VLOOKUP(I198,'METRICS MDNA'!A:B,2,0)</f>
        <v>Estoque Final</v>
      </c>
      <c r="Q198" t="str">
        <f>VLOOKUP(P198,'METRICS MDNA'!B:C,2,0)</f>
        <v>CUSTOS DOS PRODUTOS VENDIDOS</v>
      </c>
    </row>
    <row r="199" spans="1:17">
      <c r="A199" t="s">
        <v>1110</v>
      </c>
      <c r="B199" s="879">
        <v>46053</v>
      </c>
      <c r="C199">
        <v>1001206</v>
      </c>
      <c r="D199" t="s">
        <v>2096</v>
      </c>
      <c r="E199" t="s">
        <v>1171</v>
      </c>
      <c r="F199" t="s">
        <v>1120</v>
      </c>
      <c r="G199" t="s">
        <v>1220</v>
      </c>
      <c r="H199" t="s">
        <v>1267</v>
      </c>
      <c r="I199" t="s">
        <v>1256</v>
      </c>
      <c r="J199" s="995">
        <v>4</v>
      </c>
      <c r="K199" s="996">
        <v>153.69</v>
      </c>
      <c r="L199" s="996">
        <v>614.76</v>
      </c>
      <c r="M199" t="s">
        <v>1109</v>
      </c>
      <c r="N199" t="str">
        <f t="shared" si="6"/>
        <v>janeiro 2026</v>
      </c>
      <c r="O199">
        <f t="shared" si="7"/>
        <v>2026</v>
      </c>
      <c r="P199" t="str">
        <f>VLOOKUP(I199,'METRICS MDNA'!A:B,2,0)</f>
        <v>Estoque Final</v>
      </c>
      <c r="Q199" t="str">
        <f>VLOOKUP(P199,'METRICS MDNA'!B:C,2,0)</f>
        <v>CUSTOS DOS PRODUTOS VENDIDOS</v>
      </c>
    </row>
    <row r="200" spans="1:17">
      <c r="A200" t="s">
        <v>1110</v>
      </c>
      <c r="B200" s="879">
        <v>46053</v>
      </c>
      <c r="C200">
        <v>1001086</v>
      </c>
      <c r="D200" t="s">
        <v>2267</v>
      </c>
      <c r="E200" t="s">
        <v>1171</v>
      </c>
      <c r="F200" t="s">
        <v>1120</v>
      </c>
      <c r="G200" t="s">
        <v>1220</v>
      </c>
      <c r="H200" t="s">
        <v>1267</v>
      </c>
      <c r="I200" t="s">
        <v>1256</v>
      </c>
      <c r="J200" s="995">
        <v>2</v>
      </c>
      <c r="K200" s="996">
        <v>492.815</v>
      </c>
      <c r="L200" s="996">
        <v>985.63</v>
      </c>
      <c r="M200" t="s">
        <v>1109</v>
      </c>
      <c r="N200" t="str">
        <f t="shared" si="6"/>
        <v>janeiro 2026</v>
      </c>
      <c r="O200">
        <f t="shared" si="7"/>
        <v>2026</v>
      </c>
      <c r="P200" t="str">
        <f>VLOOKUP(I200,'METRICS MDNA'!A:B,2,0)</f>
        <v>Estoque Final</v>
      </c>
      <c r="Q200" t="str">
        <f>VLOOKUP(P200,'METRICS MDNA'!B:C,2,0)</f>
        <v>CUSTOS DOS PRODUTOS VENDIDOS</v>
      </c>
    </row>
    <row r="201" spans="1:17">
      <c r="A201" t="s">
        <v>1110</v>
      </c>
      <c r="B201" s="879">
        <v>46053</v>
      </c>
      <c r="C201">
        <v>1001204</v>
      </c>
      <c r="D201" t="s">
        <v>2097</v>
      </c>
      <c r="E201" t="s">
        <v>1171</v>
      </c>
      <c r="F201" t="s">
        <v>1120</v>
      </c>
      <c r="G201" t="s">
        <v>1220</v>
      </c>
      <c r="H201" t="s">
        <v>1267</v>
      </c>
      <c r="I201" t="s">
        <v>1256</v>
      </c>
      <c r="J201" s="995">
        <v>4</v>
      </c>
      <c r="K201" s="996">
        <v>93.24</v>
      </c>
      <c r="L201" s="996">
        <v>372.96</v>
      </c>
      <c r="M201" t="s">
        <v>1109</v>
      </c>
      <c r="N201" t="str">
        <f t="shared" si="6"/>
        <v>janeiro 2026</v>
      </c>
      <c r="O201">
        <f t="shared" si="7"/>
        <v>2026</v>
      </c>
      <c r="P201" t="str">
        <f>VLOOKUP(I201,'METRICS MDNA'!A:B,2,0)</f>
        <v>Estoque Final</v>
      </c>
      <c r="Q201" t="str">
        <f>VLOOKUP(P201,'METRICS MDNA'!B:C,2,0)</f>
        <v>CUSTOS DOS PRODUTOS VENDIDOS</v>
      </c>
    </row>
    <row r="202" spans="1:17">
      <c r="A202" t="s">
        <v>1110</v>
      </c>
      <c r="B202" s="879">
        <v>46053</v>
      </c>
      <c r="C202">
        <v>1001070</v>
      </c>
      <c r="D202" t="s">
        <v>2098</v>
      </c>
      <c r="E202" t="s">
        <v>1171</v>
      </c>
      <c r="F202" t="s">
        <v>1120</v>
      </c>
      <c r="G202" t="s">
        <v>1220</v>
      </c>
      <c r="H202" t="s">
        <v>1267</v>
      </c>
      <c r="I202" t="s">
        <v>1256</v>
      </c>
      <c r="J202" s="995">
        <v>2</v>
      </c>
      <c r="K202" s="996">
        <v>138.18</v>
      </c>
      <c r="L202" s="996">
        <v>276.36</v>
      </c>
      <c r="M202" t="s">
        <v>1109</v>
      </c>
      <c r="N202" t="str">
        <f t="shared" si="6"/>
        <v>janeiro 2026</v>
      </c>
      <c r="O202">
        <f t="shared" si="7"/>
        <v>2026</v>
      </c>
      <c r="P202" t="str">
        <f>VLOOKUP(I202,'METRICS MDNA'!A:B,2,0)</f>
        <v>Estoque Final</v>
      </c>
      <c r="Q202" t="str">
        <f>VLOOKUP(P202,'METRICS MDNA'!B:C,2,0)</f>
        <v>CUSTOS DOS PRODUTOS VENDIDOS</v>
      </c>
    </row>
    <row r="203" spans="1:17">
      <c r="A203" t="s">
        <v>1110</v>
      </c>
      <c r="B203" s="879">
        <v>46053</v>
      </c>
      <c r="C203">
        <v>1000081</v>
      </c>
      <c r="D203" t="s">
        <v>2099</v>
      </c>
      <c r="E203" t="s">
        <v>1171</v>
      </c>
      <c r="F203" t="s">
        <v>1120</v>
      </c>
      <c r="G203" t="s">
        <v>1220</v>
      </c>
      <c r="H203" t="s">
        <v>1267</v>
      </c>
      <c r="I203" t="s">
        <v>1256</v>
      </c>
      <c r="J203" s="995">
        <v>4</v>
      </c>
      <c r="K203" s="996">
        <v>80.9375</v>
      </c>
      <c r="L203" s="996">
        <v>323.75</v>
      </c>
      <c r="M203" t="s">
        <v>1109</v>
      </c>
      <c r="N203" t="str">
        <f t="shared" si="6"/>
        <v>janeiro 2026</v>
      </c>
      <c r="O203">
        <f t="shared" si="7"/>
        <v>2026</v>
      </c>
      <c r="P203" t="str">
        <f>VLOOKUP(I203,'METRICS MDNA'!A:B,2,0)</f>
        <v>Estoque Final</v>
      </c>
      <c r="Q203" t="str">
        <f>VLOOKUP(P203,'METRICS MDNA'!B:C,2,0)</f>
        <v>CUSTOS DOS PRODUTOS VENDIDOS</v>
      </c>
    </row>
    <row r="204" spans="1:17">
      <c r="A204" t="s">
        <v>1110</v>
      </c>
      <c r="B204" s="879">
        <v>46053</v>
      </c>
      <c r="C204">
        <v>1001211</v>
      </c>
      <c r="D204" t="s">
        <v>2100</v>
      </c>
      <c r="E204" t="s">
        <v>1171</v>
      </c>
      <c r="F204" t="s">
        <v>1120</v>
      </c>
      <c r="G204" t="s">
        <v>1220</v>
      </c>
      <c r="H204" t="s">
        <v>1267</v>
      </c>
      <c r="I204" t="s">
        <v>1256</v>
      </c>
      <c r="J204" s="995">
        <v>2</v>
      </c>
      <c r="K204" s="996">
        <v>451.02</v>
      </c>
      <c r="L204" s="996">
        <v>902.04</v>
      </c>
      <c r="M204" t="s">
        <v>1109</v>
      </c>
      <c r="N204" t="str">
        <f t="shared" si="6"/>
        <v>janeiro 2026</v>
      </c>
      <c r="O204">
        <f t="shared" si="7"/>
        <v>2026</v>
      </c>
      <c r="P204" t="str">
        <f>VLOOKUP(I204,'METRICS MDNA'!A:B,2,0)</f>
        <v>Estoque Final</v>
      </c>
      <c r="Q204" t="str">
        <f>VLOOKUP(P204,'METRICS MDNA'!B:C,2,0)</f>
        <v>CUSTOS DOS PRODUTOS VENDIDOS</v>
      </c>
    </row>
    <row r="205" spans="1:17">
      <c r="A205" t="s">
        <v>1110</v>
      </c>
      <c r="B205" s="879">
        <v>46053</v>
      </c>
      <c r="C205">
        <v>1000987</v>
      </c>
      <c r="D205" t="s">
        <v>2268</v>
      </c>
      <c r="E205" t="s">
        <v>1171</v>
      </c>
      <c r="F205" t="s">
        <v>1120</v>
      </c>
      <c r="G205" t="s">
        <v>1220</v>
      </c>
      <c r="H205" t="s">
        <v>1267</v>
      </c>
      <c r="I205" t="s">
        <v>1256</v>
      </c>
      <c r="J205" s="995">
        <v>2</v>
      </c>
      <c r="K205" s="996">
        <v>234.06</v>
      </c>
      <c r="L205" s="996">
        <v>468.12</v>
      </c>
      <c r="M205" t="s">
        <v>1109</v>
      </c>
      <c r="N205" t="str">
        <f t="shared" si="6"/>
        <v>janeiro 2026</v>
      </c>
      <c r="O205">
        <f t="shared" si="7"/>
        <v>2026</v>
      </c>
      <c r="P205" t="str">
        <f>VLOOKUP(I205,'METRICS MDNA'!A:B,2,0)</f>
        <v>Estoque Final</v>
      </c>
      <c r="Q205" t="str">
        <f>VLOOKUP(P205,'METRICS MDNA'!B:C,2,0)</f>
        <v>CUSTOS DOS PRODUTOS VENDIDOS</v>
      </c>
    </row>
    <row r="206" spans="1:17">
      <c r="A206" t="s">
        <v>1110</v>
      </c>
      <c r="B206" s="879">
        <v>46053</v>
      </c>
      <c r="C206">
        <v>1000998</v>
      </c>
      <c r="D206" t="s">
        <v>2101</v>
      </c>
      <c r="E206" t="s">
        <v>1171</v>
      </c>
      <c r="F206" t="s">
        <v>1120</v>
      </c>
      <c r="G206" t="s">
        <v>1220</v>
      </c>
      <c r="H206" t="s">
        <v>1267</v>
      </c>
      <c r="I206" t="s">
        <v>1256</v>
      </c>
      <c r="J206" s="995">
        <v>2</v>
      </c>
      <c r="K206" s="996">
        <v>197.59</v>
      </c>
      <c r="L206" s="996">
        <v>395.18</v>
      </c>
      <c r="M206" t="s">
        <v>1109</v>
      </c>
      <c r="N206" t="str">
        <f t="shared" si="6"/>
        <v>janeiro 2026</v>
      </c>
      <c r="O206">
        <f t="shared" si="7"/>
        <v>2026</v>
      </c>
      <c r="P206" t="str">
        <f>VLOOKUP(I206,'METRICS MDNA'!A:B,2,0)</f>
        <v>Estoque Final</v>
      </c>
      <c r="Q206" t="str">
        <f>VLOOKUP(P206,'METRICS MDNA'!B:C,2,0)</f>
        <v>CUSTOS DOS PRODUTOS VENDIDOS</v>
      </c>
    </row>
    <row r="207" spans="1:17">
      <c r="A207" t="s">
        <v>1110</v>
      </c>
      <c r="B207" s="879">
        <v>46053</v>
      </c>
      <c r="C207">
        <v>1001005</v>
      </c>
      <c r="D207" t="s">
        <v>2102</v>
      </c>
      <c r="E207" t="s">
        <v>1171</v>
      </c>
      <c r="F207" t="s">
        <v>1120</v>
      </c>
      <c r="G207" t="s">
        <v>1220</v>
      </c>
      <c r="H207" t="s">
        <v>1267</v>
      </c>
      <c r="I207" t="s">
        <v>1256</v>
      </c>
      <c r="J207" s="995">
        <v>2</v>
      </c>
      <c r="K207" s="996">
        <v>203.66</v>
      </c>
      <c r="L207" s="996">
        <v>407.32</v>
      </c>
      <c r="M207" t="s">
        <v>1109</v>
      </c>
      <c r="N207" t="str">
        <f t="shared" si="6"/>
        <v>janeiro 2026</v>
      </c>
      <c r="O207">
        <f t="shared" si="7"/>
        <v>2026</v>
      </c>
      <c r="P207" t="str">
        <f>VLOOKUP(I207,'METRICS MDNA'!A:B,2,0)</f>
        <v>Estoque Final</v>
      </c>
      <c r="Q207" t="str">
        <f>VLOOKUP(P207,'METRICS MDNA'!B:C,2,0)</f>
        <v>CUSTOS DOS PRODUTOS VENDIDOS</v>
      </c>
    </row>
    <row r="208" spans="1:17">
      <c r="A208" t="s">
        <v>1110</v>
      </c>
      <c r="B208" s="879">
        <v>46053</v>
      </c>
      <c r="C208">
        <v>1001104</v>
      </c>
      <c r="D208" t="s">
        <v>1337</v>
      </c>
      <c r="E208" t="s">
        <v>1171</v>
      </c>
      <c r="F208" t="s">
        <v>1120</v>
      </c>
      <c r="G208" t="s">
        <v>1220</v>
      </c>
      <c r="H208" t="s">
        <v>1267</v>
      </c>
      <c r="I208" t="s">
        <v>1256</v>
      </c>
      <c r="J208" s="995">
        <v>3</v>
      </c>
      <c r="K208" s="996">
        <v>115.16</v>
      </c>
      <c r="L208" s="996">
        <v>345.48</v>
      </c>
      <c r="M208" t="s">
        <v>1109</v>
      </c>
      <c r="N208" t="str">
        <f t="shared" si="6"/>
        <v>janeiro 2026</v>
      </c>
      <c r="O208">
        <f t="shared" si="7"/>
        <v>2026</v>
      </c>
      <c r="P208" t="str">
        <f>VLOOKUP(I208,'METRICS MDNA'!A:B,2,0)</f>
        <v>Estoque Final</v>
      </c>
      <c r="Q208" t="str">
        <f>VLOOKUP(P208,'METRICS MDNA'!B:C,2,0)</f>
        <v>CUSTOS DOS PRODUTOS VENDIDOS</v>
      </c>
    </row>
    <row r="209" spans="1:17">
      <c r="A209" t="s">
        <v>1110</v>
      </c>
      <c r="B209" s="879">
        <v>46053</v>
      </c>
      <c r="C209">
        <v>1001051</v>
      </c>
      <c r="D209" t="s">
        <v>1357</v>
      </c>
      <c r="E209" t="s">
        <v>1171</v>
      </c>
      <c r="F209" t="s">
        <v>1120</v>
      </c>
      <c r="G209" t="s">
        <v>1220</v>
      </c>
      <c r="H209" t="s">
        <v>1267</v>
      </c>
      <c r="I209" t="s">
        <v>1256</v>
      </c>
      <c r="J209" s="995">
        <v>1</v>
      </c>
      <c r="K209" s="996">
        <v>575.95000000000005</v>
      </c>
      <c r="L209" s="996">
        <v>575.95000000000005</v>
      </c>
      <c r="M209" t="s">
        <v>1109</v>
      </c>
      <c r="N209" t="str">
        <f t="shared" si="6"/>
        <v>janeiro 2026</v>
      </c>
      <c r="O209">
        <f t="shared" si="7"/>
        <v>2026</v>
      </c>
      <c r="P209" t="str">
        <f>VLOOKUP(I209,'METRICS MDNA'!A:B,2,0)</f>
        <v>Estoque Final</v>
      </c>
      <c r="Q209" t="str">
        <f>VLOOKUP(P209,'METRICS MDNA'!B:C,2,0)</f>
        <v>CUSTOS DOS PRODUTOS VENDIDOS</v>
      </c>
    </row>
    <row r="210" spans="1:17">
      <c r="A210" t="s">
        <v>1110</v>
      </c>
      <c r="B210" s="879">
        <v>46053</v>
      </c>
      <c r="C210">
        <v>1001105</v>
      </c>
      <c r="D210" t="s">
        <v>2269</v>
      </c>
      <c r="E210" t="s">
        <v>1171</v>
      </c>
      <c r="F210" t="s">
        <v>1120</v>
      </c>
      <c r="G210" t="s">
        <v>1220</v>
      </c>
      <c r="H210" t="s">
        <v>1267</v>
      </c>
      <c r="I210" t="s">
        <v>1256</v>
      </c>
      <c r="J210" s="995">
        <v>2</v>
      </c>
      <c r="K210" s="996">
        <v>275.75</v>
      </c>
      <c r="L210" s="996">
        <v>551.5</v>
      </c>
      <c r="M210" t="s">
        <v>1109</v>
      </c>
      <c r="N210" t="str">
        <f t="shared" si="6"/>
        <v>janeiro 2026</v>
      </c>
      <c r="O210">
        <f t="shared" si="7"/>
        <v>2026</v>
      </c>
      <c r="P210" t="str">
        <f>VLOOKUP(I210,'METRICS MDNA'!A:B,2,0)</f>
        <v>Estoque Final</v>
      </c>
      <c r="Q210" t="str">
        <f>VLOOKUP(P210,'METRICS MDNA'!B:C,2,0)</f>
        <v>CUSTOS DOS PRODUTOS VENDIDOS</v>
      </c>
    </row>
    <row r="211" spans="1:17">
      <c r="A211" t="s">
        <v>1110</v>
      </c>
      <c r="B211" s="879">
        <v>46053</v>
      </c>
      <c r="C211">
        <v>1001050</v>
      </c>
      <c r="D211" t="s">
        <v>2104</v>
      </c>
      <c r="E211" t="s">
        <v>1171</v>
      </c>
      <c r="F211" t="s">
        <v>1120</v>
      </c>
      <c r="G211" t="s">
        <v>1220</v>
      </c>
      <c r="H211" t="s">
        <v>1267</v>
      </c>
      <c r="I211" t="s">
        <v>1256</v>
      </c>
      <c r="J211" s="995">
        <v>2</v>
      </c>
      <c r="K211" s="996">
        <v>372.44</v>
      </c>
      <c r="L211" s="996">
        <v>744.88</v>
      </c>
      <c r="M211" t="s">
        <v>1109</v>
      </c>
      <c r="N211" t="str">
        <f t="shared" si="6"/>
        <v>janeiro 2026</v>
      </c>
      <c r="O211">
        <f t="shared" si="7"/>
        <v>2026</v>
      </c>
      <c r="P211" t="str">
        <f>VLOOKUP(I211,'METRICS MDNA'!A:B,2,0)</f>
        <v>Estoque Final</v>
      </c>
      <c r="Q211" t="str">
        <f>VLOOKUP(P211,'METRICS MDNA'!B:C,2,0)</f>
        <v>CUSTOS DOS PRODUTOS VENDIDOS</v>
      </c>
    </row>
    <row r="212" spans="1:17">
      <c r="A212" t="s">
        <v>1110</v>
      </c>
      <c r="B212" s="879">
        <v>46053</v>
      </c>
      <c r="C212">
        <v>1000102</v>
      </c>
      <c r="D212" t="s">
        <v>2106</v>
      </c>
      <c r="E212" t="s">
        <v>1171</v>
      </c>
      <c r="F212" t="s">
        <v>1120</v>
      </c>
      <c r="G212" t="s">
        <v>1220</v>
      </c>
      <c r="H212" t="s">
        <v>1267</v>
      </c>
      <c r="I212" t="s">
        <v>1256</v>
      </c>
      <c r="J212" s="995">
        <v>2</v>
      </c>
      <c r="K212" s="996">
        <v>260.11509999999998</v>
      </c>
      <c r="L212" s="996">
        <v>520.23019999999997</v>
      </c>
      <c r="M212" t="s">
        <v>1109</v>
      </c>
      <c r="N212" t="str">
        <f t="shared" si="6"/>
        <v>janeiro 2026</v>
      </c>
      <c r="O212">
        <f t="shared" si="7"/>
        <v>2026</v>
      </c>
      <c r="P212" t="str">
        <f>VLOOKUP(I212,'METRICS MDNA'!A:B,2,0)</f>
        <v>Estoque Final</v>
      </c>
      <c r="Q212" t="str">
        <f>VLOOKUP(P212,'METRICS MDNA'!B:C,2,0)</f>
        <v>CUSTOS DOS PRODUTOS VENDIDOS</v>
      </c>
    </row>
    <row r="213" spans="1:17">
      <c r="A213" t="s">
        <v>1110</v>
      </c>
      <c r="B213" s="879">
        <v>46053</v>
      </c>
      <c r="C213">
        <v>1001107</v>
      </c>
      <c r="D213" t="s">
        <v>2270</v>
      </c>
      <c r="E213" t="s">
        <v>1171</v>
      </c>
      <c r="F213" t="s">
        <v>1120</v>
      </c>
      <c r="G213" t="s">
        <v>1220</v>
      </c>
      <c r="H213" t="s">
        <v>1267</v>
      </c>
      <c r="I213" t="s">
        <v>1256</v>
      </c>
      <c r="J213" s="995">
        <v>3</v>
      </c>
      <c r="K213" s="996">
        <v>125.94</v>
      </c>
      <c r="L213" s="996">
        <v>377.82</v>
      </c>
      <c r="M213" t="s">
        <v>1109</v>
      </c>
      <c r="N213" t="str">
        <f t="shared" si="6"/>
        <v>janeiro 2026</v>
      </c>
      <c r="O213">
        <f t="shared" si="7"/>
        <v>2026</v>
      </c>
      <c r="P213" t="str">
        <f>VLOOKUP(I213,'METRICS MDNA'!A:B,2,0)</f>
        <v>Estoque Final</v>
      </c>
      <c r="Q213" t="str">
        <f>VLOOKUP(P213,'METRICS MDNA'!B:C,2,0)</f>
        <v>CUSTOS DOS PRODUTOS VENDIDOS</v>
      </c>
    </row>
    <row r="214" spans="1:17">
      <c r="A214" t="s">
        <v>1110</v>
      </c>
      <c r="B214" s="879">
        <v>46053</v>
      </c>
      <c r="C214">
        <v>1001053</v>
      </c>
      <c r="D214" t="s">
        <v>2107</v>
      </c>
      <c r="E214" t="s">
        <v>1171</v>
      </c>
      <c r="F214" t="s">
        <v>1120</v>
      </c>
      <c r="G214" t="s">
        <v>1220</v>
      </c>
      <c r="H214" t="s">
        <v>1267</v>
      </c>
      <c r="I214" t="s">
        <v>1256</v>
      </c>
      <c r="J214" s="995">
        <v>4</v>
      </c>
      <c r="K214" s="996">
        <v>109.78</v>
      </c>
      <c r="L214" s="996">
        <v>439.12</v>
      </c>
      <c r="M214" t="s">
        <v>1109</v>
      </c>
      <c r="N214" t="str">
        <f t="shared" si="6"/>
        <v>janeiro 2026</v>
      </c>
      <c r="O214">
        <f t="shared" si="7"/>
        <v>2026</v>
      </c>
      <c r="P214" t="str">
        <f>VLOOKUP(I214,'METRICS MDNA'!A:B,2,0)</f>
        <v>Estoque Final</v>
      </c>
      <c r="Q214" t="str">
        <f>VLOOKUP(P214,'METRICS MDNA'!B:C,2,0)</f>
        <v>CUSTOS DOS PRODUTOS VENDIDOS</v>
      </c>
    </row>
    <row r="215" spans="1:17">
      <c r="A215" t="s">
        <v>1110</v>
      </c>
      <c r="B215" s="879">
        <v>46053</v>
      </c>
      <c r="C215">
        <v>1001096</v>
      </c>
      <c r="D215" t="s">
        <v>1341</v>
      </c>
      <c r="E215" t="s">
        <v>1171</v>
      </c>
      <c r="F215" t="s">
        <v>1120</v>
      </c>
      <c r="G215" t="s">
        <v>1220</v>
      </c>
      <c r="H215" t="s">
        <v>1267</v>
      </c>
      <c r="I215" t="s">
        <v>1256</v>
      </c>
      <c r="J215" s="995">
        <v>2</v>
      </c>
      <c r="K215" s="996">
        <v>170.655</v>
      </c>
      <c r="L215" s="996">
        <v>341.31</v>
      </c>
      <c r="M215" t="s">
        <v>1109</v>
      </c>
      <c r="N215" t="str">
        <f t="shared" si="6"/>
        <v>janeiro 2026</v>
      </c>
      <c r="O215">
        <f t="shared" si="7"/>
        <v>2026</v>
      </c>
      <c r="P215" t="str">
        <f>VLOOKUP(I215,'METRICS MDNA'!A:B,2,0)</f>
        <v>Estoque Final</v>
      </c>
      <c r="Q215" t="str">
        <f>VLOOKUP(P215,'METRICS MDNA'!B:C,2,0)</f>
        <v>CUSTOS DOS PRODUTOS VENDIDOS</v>
      </c>
    </row>
    <row r="216" spans="1:17">
      <c r="A216" t="s">
        <v>1110</v>
      </c>
      <c r="B216" s="879">
        <v>46053</v>
      </c>
      <c r="C216">
        <v>1001103</v>
      </c>
      <c r="D216" t="s">
        <v>2108</v>
      </c>
      <c r="E216" t="s">
        <v>1171</v>
      </c>
      <c r="F216" t="s">
        <v>1120</v>
      </c>
      <c r="G216" t="s">
        <v>1220</v>
      </c>
      <c r="H216" t="s">
        <v>1267</v>
      </c>
      <c r="I216" t="s">
        <v>1256</v>
      </c>
      <c r="J216" s="995">
        <v>3</v>
      </c>
      <c r="K216" s="996">
        <v>124.41</v>
      </c>
      <c r="L216" s="996">
        <v>373.23</v>
      </c>
      <c r="M216" t="s">
        <v>1109</v>
      </c>
      <c r="N216" t="str">
        <f t="shared" si="6"/>
        <v>janeiro 2026</v>
      </c>
      <c r="O216">
        <f t="shared" si="7"/>
        <v>2026</v>
      </c>
      <c r="P216" t="str">
        <f>VLOOKUP(I216,'METRICS MDNA'!A:B,2,0)</f>
        <v>Estoque Final</v>
      </c>
      <c r="Q216" t="str">
        <f>VLOOKUP(P216,'METRICS MDNA'!B:C,2,0)</f>
        <v>CUSTOS DOS PRODUTOS VENDIDOS</v>
      </c>
    </row>
    <row r="217" spans="1:17">
      <c r="A217" t="s">
        <v>1110</v>
      </c>
      <c r="B217" s="879">
        <v>46053</v>
      </c>
      <c r="C217">
        <v>1001072</v>
      </c>
      <c r="D217" t="s">
        <v>2109</v>
      </c>
      <c r="E217" t="s">
        <v>1171</v>
      </c>
      <c r="F217" t="s">
        <v>1120</v>
      </c>
      <c r="G217" t="s">
        <v>1220</v>
      </c>
      <c r="H217" t="s">
        <v>1267</v>
      </c>
      <c r="I217" t="s">
        <v>1256</v>
      </c>
      <c r="J217" s="995">
        <v>3</v>
      </c>
      <c r="K217" s="996">
        <v>245.35</v>
      </c>
      <c r="L217" s="996">
        <v>736.05</v>
      </c>
      <c r="M217" t="s">
        <v>1109</v>
      </c>
      <c r="N217" t="str">
        <f t="shared" si="6"/>
        <v>janeiro 2026</v>
      </c>
      <c r="O217">
        <f t="shared" si="7"/>
        <v>2026</v>
      </c>
      <c r="P217" t="str">
        <f>VLOOKUP(I217,'METRICS MDNA'!A:B,2,0)</f>
        <v>Estoque Final</v>
      </c>
      <c r="Q217" t="str">
        <f>VLOOKUP(P217,'METRICS MDNA'!B:C,2,0)</f>
        <v>CUSTOS DOS PRODUTOS VENDIDOS</v>
      </c>
    </row>
    <row r="218" spans="1:17">
      <c r="A218" t="s">
        <v>1110</v>
      </c>
      <c r="B218" s="879">
        <v>46053</v>
      </c>
      <c r="C218">
        <v>1001205</v>
      </c>
      <c r="D218" t="s">
        <v>2111</v>
      </c>
      <c r="E218" t="s">
        <v>1171</v>
      </c>
      <c r="F218" t="s">
        <v>1120</v>
      </c>
      <c r="G218" t="s">
        <v>1220</v>
      </c>
      <c r="H218" t="s">
        <v>1267</v>
      </c>
      <c r="I218" t="s">
        <v>1256</v>
      </c>
      <c r="J218" s="995">
        <v>4</v>
      </c>
      <c r="K218" s="996">
        <v>93.46</v>
      </c>
      <c r="L218" s="996">
        <v>373.84</v>
      </c>
      <c r="M218" t="s">
        <v>1109</v>
      </c>
      <c r="N218" t="str">
        <f t="shared" si="6"/>
        <v>janeiro 2026</v>
      </c>
      <c r="O218">
        <f t="shared" si="7"/>
        <v>2026</v>
      </c>
      <c r="P218" t="str">
        <f>VLOOKUP(I218,'METRICS MDNA'!A:B,2,0)</f>
        <v>Estoque Final</v>
      </c>
      <c r="Q218" t="str">
        <f>VLOOKUP(P218,'METRICS MDNA'!B:C,2,0)</f>
        <v>CUSTOS DOS PRODUTOS VENDIDOS</v>
      </c>
    </row>
    <row r="219" spans="1:17">
      <c r="A219" t="s">
        <v>1110</v>
      </c>
      <c r="B219" s="879">
        <v>46053</v>
      </c>
      <c r="C219">
        <v>1000138</v>
      </c>
      <c r="D219" t="s">
        <v>2112</v>
      </c>
      <c r="E219" t="s">
        <v>1171</v>
      </c>
      <c r="F219" t="s">
        <v>1120</v>
      </c>
      <c r="G219" t="s">
        <v>1220</v>
      </c>
      <c r="H219" t="s">
        <v>1267</v>
      </c>
      <c r="I219" t="s">
        <v>1256</v>
      </c>
      <c r="J219" s="995">
        <v>4</v>
      </c>
      <c r="K219" s="996">
        <v>68.907499999999999</v>
      </c>
      <c r="L219" s="996">
        <v>275.63</v>
      </c>
      <c r="M219" t="s">
        <v>1109</v>
      </c>
      <c r="N219" t="str">
        <f t="shared" si="6"/>
        <v>janeiro 2026</v>
      </c>
      <c r="O219">
        <f t="shared" si="7"/>
        <v>2026</v>
      </c>
      <c r="P219" t="str">
        <f>VLOOKUP(I219,'METRICS MDNA'!A:B,2,0)</f>
        <v>Estoque Final</v>
      </c>
      <c r="Q219" t="str">
        <f>VLOOKUP(P219,'METRICS MDNA'!B:C,2,0)</f>
        <v>CUSTOS DOS PRODUTOS VENDIDOS</v>
      </c>
    </row>
    <row r="220" spans="1:17">
      <c r="A220" t="s">
        <v>1110</v>
      </c>
      <c r="B220" s="879">
        <v>46053</v>
      </c>
      <c r="C220">
        <v>1001212</v>
      </c>
      <c r="D220" t="s">
        <v>2113</v>
      </c>
      <c r="E220" t="s">
        <v>1171</v>
      </c>
      <c r="F220" t="s">
        <v>1120</v>
      </c>
      <c r="G220" t="s">
        <v>1220</v>
      </c>
      <c r="H220" t="s">
        <v>1267</v>
      </c>
      <c r="I220" t="s">
        <v>1256</v>
      </c>
      <c r="J220" s="995">
        <v>2</v>
      </c>
      <c r="K220" s="996">
        <v>375.74</v>
      </c>
      <c r="L220" s="996">
        <v>751.48</v>
      </c>
      <c r="M220" t="s">
        <v>1109</v>
      </c>
      <c r="N220" t="str">
        <f t="shared" si="6"/>
        <v>janeiro 2026</v>
      </c>
      <c r="O220">
        <f t="shared" si="7"/>
        <v>2026</v>
      </c>
      <c r="P220" t="str">
        <f>VLOOKUP(I220,'METRICS MDNA'!A:B,2,0)</f>
        <v>Estoque Final</v>
      </c>
      <c r="Q220" t="str">
        <f>VLOOKUP(P220,'METRICS MDNA'!B:C,2,0)</f>
        <v>CUSTOS DOS PRODUTOS VENDIDOS</v>
      </c>
    </row>
    <row r="221" spans="1:17">
      <c r="A221" t="s">
        <v>1110</v>
      </c>
      <c r="B221" s="879">
        <v>46053</v>
      </c>
      <c r="C221">
        <v>1001003</v>
      </c>
      <c r="D221" t="s">
        <v>2114</v>
      </c>
      <c r="E221" t="s">
        <v>1171</v>
      </c>
      <c r="F221" t="s">
        <v>1120</v>
      </c>
      <c r="G221" t="s">
        <v>1220</v>
      </c>
      <c r="H221" t="s">
        <v>1267</v>
      </c>
      <c r="I221" t="s">
        <v>1256</v>
      </c>
      <c r="J221" s="995">
        <v>2</v>
      </c>
      <c r="K221" s="996">
        <v>93.37</v>
      </c>
      <c r="L221" s="996">
        <v>186.74</v>
      </c>
      <c r="M221" t="s">
        <v>1109</v>
      </c>
      <c r="N221" t="str">
        <f t="shared" si="6"/>
        <v>janeiro 2026</v>
      </c>
      <c r="O221">
        <f t="shared" si="7"/>
        <v>2026</v>
      </c>
      <c r="P221" t="str">
        <f>VLOOKUP(I221,'METRICS MDNA'!A:B,2,0)</f>
        <v>Estoque Final</v>
      </c>
      <c r="Q221" t="str">
        <f>VLOOKUP(P221,'METRICS MDNA'!B:C,2,0)</f>
        <v>CUSTOS DOS PRODUTOS VENDIDOS</v>
      </c>
    </row>
    <row r="222" spans="1:17">
      <c r="A222" t="s">
        <v>1110</v>
      </c>
      <c r="B222" s="879">
        <v>46053</v>
      </c>
      <c r="C222">
        <v>1000999</v>
      </c>
      <c r="D222" t="s">
        <v>1253</v>
      </c>
      <c r="E222" t="s">
        <v>1171</v>
      </c>
      <c r="F222" t="s">
        <v>1120</v>
      </c>
      <c r="G222" t="s">
        <v>1220</v>
      </c>
      <c r="H222" t="s">
        <v>1267</v>
      </c>
      <c r="I222" t="s">
        <v>1256</v>
      </c>
      <c r="J222" s="995">
        <v>3</v>
      </c>
      <c r="K222" s="996">
        <v>127.185</v>
      </c>
      <c r="L222" s="996">
        <v>381.55500000000001</v>
      </c>
      <c r="M222" t="s">
        <v>1109</v>
      </c>
      <c r="N222" t="str">
        <f t="shared" si="6"/>
        <v>janeiro 2026</v>
      </c>
      <c r="O222">
        <f t="shared" si="7"/>
        <v>2026</v>
      </c>
      <c r="P222" t="str">
        <f>VLOOKUP(I222,'METRICS MDNA'!A:B,2,0)</f>
        <v>Estoque Final</v>
      </c>
      <c r="Q222" t="str">
        <f>VLOOKUP(P222,'METRICS MDNA'!B:C,2,0)</f>
        <v>CUSTOS DOS PRODUTOS VENDIDOS</v>
      </c>
    </row>
    <row r="223" spans="1:17">
      <c r="A223" t="s">
        <v>1110</v>
      </c>
      <c r="B223" s="879">
        <v>46053</v>
      </c>
      <c r="C223">
        <v>1000997</v>
      </c>
      <c r="D223" t="s">
        <v>2115</v>
      </c>
      <c r="E223" t="s">
        <v>1171</v>
      </c>
      <c r="F223" t="s">
        <v>1120</v>
      </c>
      <c r="G223" t="s">
        <v>1220</v>
      </c>
      <c r="H223" t="s">
        <v>1267</v>
      </c>
      <c r="I223" t="s">
        <v>1256</v>
      </c>
      <c r="J223" s="995">
        <v>2</v>
      </c>
      <c r="K223" s="996">
        <v>142.87</v>
      </c>
      <c r="L223" s="996">
        <v>285.74</v>
      </c>
      <c r="M223" t="s">
        <v>1109</v>
      </c>
      <c r="N223" t="str">
        <f t="shared" si="6"/>
        <v>janeiro 2026</v>
      </c>
      <c r="O223">
        <f t="shared" si="7"/>
        <v>2026</v>
      </c>
      <c r="P223" t="str">
        <f>VLOOKUP(I223,'METRICS MDNA'!A:B,2,0)</f>
        <v>Estoque Final</v>
      </c>
      <c r="Q223" t="str">
        <f>VLOOKUP(P223,'METRICS MDNA'!B:C,2,0)</f>
        <v>CUSTOS DOS PRODUTOS VENDIDOS</v>
      </c>
    </row>
    <row r="224" spans="1:17">
      <c r="A224" t="s">
        <v>1110</v>
      </c>
      <c r="B224" s="879">
        <v>46053</v>
      </c>
      <c r="C224">
        <v>1001106</v>
      </c>
      <c r="D224" t="s">
        <v>2271</v>
      </c>
      <c r="E224" t="s">
        <v>1171</v>
      </c>
      <c r="F224" t="s">
        <v>1120</v>
      </c>
      <c r="G224" t="s">
        <v>1220</v>
      </c>
      <c r="H224" t="s">
        <v>1267</v>
      </c>
      <c r="I224" t="s">
        <v>1256</v>
      </c>
      <c r="J224" s="995">
        <v>1</v>
      </c>
      <c r="K224" s="996">
        <v>181.95</v>
      </c>
      <c r="L224" s="996">
        <v>181.95</v>
      </c>
      <c r="M224" t="s">
        <v>1109</v>
      </c>
      <c r="N224" t="str">
        <f t="shared" si="6"/>
        <v>janeiro 2026</v>
      </c>
      <c r="O224">
        <f t="shared" si="7"/>
        <v>2026</v>
      </c>
      <c r="P224" t="str">
        <f>VLOOKUP(I224,'METRICS MDNA'!A:B,2,0)</f>
        <v>Estoque Final</v>
      </c>
      <c r="Q224" t="str">
        <f>VLOOKUP(P224,'METRICS MDNA'!B:C,2,0)</f>
        <v>CUSTOS DOS PRODUTOS VENDIDOS</v>
      </c>
    </row>
    <row r="225" spans="1:17">
      <c r="A225" t="s">
        <v>1110</v>
      </c>
      <c r="B225" s="879">
        <v>46053</v>
      </c>
      <c r="C225">
        <v>1001007</v>
      </c>
      <c r="D225" t="s">
        <v>2116</v>
      </c>
      <c r="E225" t="s">
        <v>1171</v>
      </c>
      <c r="F225" t="s">
        <v>1120</v>
      </c>
      <c r="G225" t="s">
        <v>1220</v>
      </c>
      <c r="H225" t="s">
        <v>1267</v>
      </c>
      <c r="I225" t="s">
        <v>1256</v>
      </c>
      <c r="J225" s="995">
        <v>2</v>
      </c>
      <c r="K225" s="996">
        <v>97.71</v>
      </c>
      <c r="L225" s="996">
        <v>195.42</v>
      </c>
      <c r="M225" t="s">
        <v>1109</v>
      </c>
      <c r="N225" t="str">
        <f t="shared" si="6"/>
        <v>janeiro 2026</v>
      </c>
      <c r="O225">
        <f t="shared" si="7"/>
        <v>2026</v>
      </c>
      <c r="P225" t="str">
        <f>VLOOKUP(I225,'METRICS MDNA'!A:B,2,0)</f>
        <v>Estoque Final</v>
      </c>
      <c r="Q225" t="str">
        <f>VLOOKUP(P225,'METRICS MDNA'!B:C,2,0)</f>
        <v>CUSTOS DOS PRODUTOS VENDIDOS</v>
      </c>
    </row>
    <row r="226" spans="1:17">
      <c r="A226" t="s">
        <v>1110</v>
      </c>
      <c r="B226" s="879">
        <v>46053</v>
      </c>
      <c r="C226">
        <v>1001008</v>
      </c>
      <c r="D226" t="s">
        <v>1339</v>
      </c>
      <c r="E226" t="s">
        <v>1171</v>
      </c>
      <c r="F226" t="s">
        <v>1120</v>
      </c>
      <c r="G226" t="s">
        <v>1220</v>
      </c>
      <c r="H226" t="s">
        <v>1267</v>
      </c>
      <c r="I226" t="s">
        <v>1256</v>
      </c>
      <c r="J226" s="995">
        <v>3</v>
      </c>
      <c r="K226" s="996">
        <v>159.56010000000001</v>
      </c>
      <c r="L226" s="996">
        <v>478.68029999999999</v>
      </c>
      <c r="M226" t="s">
        <v>1109</v>
      </c>
      <c r="N226" t="str">
        <f t="shared" si="6"/>
        <v>janeiro 2026</v>
      </c>
      <c r="O226">
        <f t="shared" si="7"/>
        <v>2026</v>
      </c>
      <c r="P226" t="str">
        <f>VLOOKUP(I226,'METRICS MDNA'!A:B,2,0)</f>
        <v>Estoque Final</v>
      </c>
      <c r="Q226" t="str">
        <f>VLOOKUP(P226,'METRICS MDNA'!B:C,2,0)</f>
        <v>CUSTOS DOS PRODUTOS VENDIDOS</v>
      </c>
    </row>
    <row r="227" spans="1:17">
      <c r="A227" t="s">
        <v>1110</v>
      </c>
      <c r="B227" s="879">
        <v>46053</v>
      </c>
      <c r="C227">
        <v>1001004</v>
      </c>
      <c r="D227" t="s">
        <v>1259</v>
      </c>
      <c r="E227" t="s">
        <v>1171</v>
      </c>
      <c r="F227" t="s">
        <v>1120</v>
      </c>
      <c r="G227" t="s">
        <v>1220</v>
      </c>
      <c r="H227" t="s">
        <v>1267</v>
      </c>
      <c r="I227" t="s">
        <v>1256</v>
      </c>
      <c r="J227" s="995">
        <v>3</v>
      </c>
      <c r="K227" s="996">
        <v>68.909199999999998</v>
      </c>
      <c r="L227" s="996">
        <v>206.7276</v>
      </c>
      <c r="M227" t="s">
        <v>1109</v>
      </c>
      <c r="N227" t="str">
        <f t="shared" si="6"/>
        <v>janeiro 2026</v>
      </c>
      <c r="O227">
        <f t="shared" si="7"/>
        <v>2026</v>
      </c>
      <c r="P227" t="str">
        <f>VLOOKUP(I227,'METRICS MDNA'!A:B,2,0)</f>
        <v>Estoque Final</v>
      </c>
      <c r="Q227" t="str">
        <f>VLOOKUP(P227,'METRICS MDNA'!B:C,2,0)</f>
        <v>CUSTOS DOS PRODUTOS VENDIDOS</v>
      </c>
    </row>
    <row r="228" spans="1:17">
      <c r="A228" t="s">
        <v>1110</v>
      </c>
      <c r="B228" s="879">
        <v>46053</v>
      </c>
      <c r="C228">
        <v>1001213</v>
      </c>
      <c r="D228" t="s">
        <v>2117</v>
      </c>
      <c r="E228" t="s">
        <v>1171</v>
      </c>
      <c r="F228" t="s">
        <v>1120</v>
      </c>
      <c r="G228" t="s">
        <v>1220</v>
      </c>
      <c r="H228" t="s">
        <v>1267</v>
      </c>
      <c r="I228" t="s">
        <v>1256</v>
      </c>
      <c r="J228" s="995">
        <v>2</v>
      </c>
      <c r="K228" s="996">
        <v>262.83</v>
      </c>
      <c r="L228" s="996">
        <v>525.66</v>
      </c>
      <c r="M228" t="s">
        <v>1109</v>
      </c>
      <c r="N228" t="str">
        <f t="shared" si="6"/>
        <v>janeiro 2026</v>
      </c>
      <c r="O228">
        <f t="shared" si="7"/>
        <v>2026</v>
      </c>
      <c r="P228" t="str">
        <f>VLOOKUP(I228,'METRICS MDNA'!A:B,2,0)</f>
        <v>Estoque Final</v>
      </c>
      <c r="Q228" t="str">
        <f>VLOOKUP(P228,'METRICS MDNA'!B:C,2,0)</f>
        <v>CUSTOS DOS PRODUTOS VENDIDOS</v>
      </c>
    </row>
    <row r="229" spans="1:17">
      <c r="A229" t="s">
        <v>1110</v>
      </c>
      <c r="B229" s="879">
        <v>46053</v>
      </c>
      <c r="C229">
        <v>1001202</v>
      </c>
      <c r="D229" t="s">
        <v>2118</v>
      </c>
      <c r="E229" t="s">
        <v>1171</v>
      </c>
      <c r="F229" t="s">
        <v>1120</v>
      </c>
      <c r="G229" t="s">
        <v>1220</v>
      </c>
      <c r="H229" t="s">
        <v>1267</v>
      </c>
      <c r="I229" t="s">
        <v>1256</v>
      </c>
      <c r="J229" s="995">
        <v>2</v>
      </c>
      <c r="K229" s="996">
        <v>335.6</v>
      </c>
      <c r="L229" s="996">
        <v>671.2</v>
      </c>
      <c r="M229" t="s">
        <v>1109</v>
      </c>
      <c r="N229" t="str">
        <f t="shared" si="6"/>
        <v>janeiro 2026</v>
      </c>
      <c r="O229">
        <f t="shared" si="7"/>
        <v>2026</v>
      </c>
      <c r="P229" t="str">
        <f>VLOOKUP(I229,'METRICS MDNA'!A:B,2,0)</f>
        <v>Estoque Final</v>
      </c>
      <c r="Q229" t="str">
        <f>VLOOKUP(P229,'METRICS MDNA'!B:C,2,0)</f>
        <v>CUSTOS DOS PRODUTOS VENDIDOS</v>
      </c>
    </row>
    <row r="230" spans="1:17">
      <c r="A230" t="s">
        <v>1110</v>
      </c>
      <c r="B230" s="879">
        <v>46053</v>
      </c>
      <c r="C230">
        <v>1001102</v>
      </c>
      <c r="D230" t="s">
        <v>2119</v>
      </c>
      <c r="E230" t="s">
        <v>1171</v>
      </c>
      <c r="F230" t="s">
        <v>1120</v>
      </c>
      <c r="G230" t="s">
        <v>1220</v>
      </c>
      <c r="H230" t="s">
        <v>1263</v>
      </c>
      <c r="I230" t="s">
        <v>1256</v>
      </c>
      <c r="J230" s="995">
        <v>2</v>
      </c>
      <c r="K230" s="996">
        <v>108.675</v>
      </c>
      <c r="L230" s="996">
        <v>217.35</v>
      </c>
      <c r="M230" t="s">
        <v>1109</v>
      </c>
      <c r="N230" t="str">
        <f t="shared" si="6"/>
        <v>janeiro 2026</v>
      </c>
      <c r="O230">
        <f t="shared" si="7"/>
        <v>2026</v>
      </c>
      <c r="P230" t="str">
        <f>VLOOKUP(I230,'METRICS MDNA'!A:B,2,0)</f>
        <v>Estoque Final</v>
      </c>
      <c r="Q230" t="str">
        <f>VLOOKUP(P230,'METRICS MDNA'!B:C,2,0)</f>
        <v>CUSTOS DOS PRODUTOS VENDIDOS</v>
      </c>
    </row>
    <row r="231" spans="1:17">
      <c r="A231" t="s">
        <v>1110</v>
      </c>
      <c r="B231" s="879">
        <v>46053</v>
      </c>
      <c r="C231">
        <v>1001000</v>
      </c>
      <c r="D231" t="s">
        <v>2120</v>
      </c>
      <c r="E231" t="s">
        <v>1171</v>
      </c>
      <c r="F231" t="s">
        <v>1120</v>
      </c>
      <c r="G231" t="s">
        <v>1220</v>
      </c>
      <c r="H231" t="s">
        <v>1267</v>
      </c>
      <c r="I231" t="s">
        <v>1256</v>
      </c>
      <c r="J231" s="995">
        <v>2</v>
      </c>
      <c r="K231" s="996">
        <v>147.41999999999999</v>
      </c>
      <c r="L231" s="996">
        <v>294.83999999999997</v>
      </c>
      <c r="M231" t="s">
        <v>1109</v>
      </c>
      <c r="N231" t="str">
        <f t="shared" si="6"/>
        <v>janeiro 2026</v>
      </c>
      <c r="O231">
        <f t="shared" si="7"/>
        <v>2026</v>
      </c>
      <c r="P231" t="str">
        <f>VLOOKUP(I231,'METRICS MDNA'!A:B,2,0)</f>
        <v>Estoque Final</v>
      </c>
      <c r="Q231" t="str">
        <f>VLOOKUP(P231,'METRICS MDNA'!B:C,2,0)</f>
        <v>CUSTOS DOS PRODUTOS VENDIDOS</v>
      </c>
    </row>
    <row r="232" spans="1:17">
      <c r="A232" t="s">
        <v>1110</v>
      </c>
      <c r="B232" s="879">
        <v>46053</v>
      </c>
      <c r="C232">
        <v>1000600</v>
      </c>
      <c r="D232" t="s">
        <v>2121</v>
      </c>
      <c r="E232" t="s">
        <v>1171</v>
      </c>
      <c r="F232" t="s">
        <v>1120</v>
      </c>
      <c r="G232" t="s">
        <v>1220</v>
      </c>
      <c r="H232" t="s">
        <v>1267</v>
      </c>
      <c r="I232" t="s">
        <v>1268</v>
      </c>
      <c r="J232" s="995">
        <v>2</v>
      </c>
      <c r="K232" s="996">
        <v>219.3</v>
      </c>
      <c r="L232" s="996">
        <v>438.6</v>
      </c>
      <c r="M232" t="s">
        <v>1109</v>
      </c>
      <c r="N232" t="str">
        <f t="shared" si="6"/>
        <v>janeiro 2026</v>
      </c>
      <c r="O232">
        <f t="shared" si="7"/>
        <v>2026</v>
      </c>
      <c r="P232" t="str">
        <f>VLOOKUP(I232,'METRICS MDNA'!A:B,2,0)</f>
        <v>Estoque Final</v>
      </c>
      <c r="Q232" t="str">
        <f>VLOOKUP(P232,'METRICS MDNA'!B:C,2,0)</f>
        <v>CUSTOS DOS PRODUTOS VENDIDOS</v>
      </c>
    </row>
    <row r="233" spans="1:17">
      <c r="A233" t="s">
        <v>1110</v>
      </c>
      <c r="B233" s="879">
        <v>46053</v>
      </c>
      <c r="C233">
        <v>1001215</v>
      </c>
      <c r="D233" t="s">
        <v>2122</v>
      </c>
      <c r="E233" t="s">
        <v>1171</v>
      </c>
      <c r="F233" t="s">
        <v>1120</v>
      </c>
      <c r="G233" t="s">
        <v>1220</v>
      </c>
      <c r="H233" t="s">
        <v>1267</v>
      </c>
      <c r="I233" t="s">
        <v>1268</v>
      </c>
      <c r="J233" s="995">
        <v>2</v>
      </c>
      <c r="K233" s="996">
        <v>187.56</v>
      </c>
      <c r="L233" s="996">
        <v>375.12</v>
      </c>
      <c r="M233" t="s">
        <v>1109</v>
      </c>
      <c r="N233" t="str">
        <f t="shared" si="6"/>
        <v>janeiro 2026</v>
      </c>
      <c r="O233">
        <f t="shared" si="7"/>
        <v>2026</v>
      </c>
      <c r="P233" t="str">
        <f>VLOOKUP(I233,'METRICS MDNA'!A:B,2,0)</f>
        <v>Estoque Final</v>
      </c>
      <c r="Q233" t="str">
        <f>VLOOKUP(P233,'METRICS MDNA'!B:C,2,0)</f>
        <v>CUSTOS DOS PRODUTOS VENDIDOS</v>
      </c>
    </row>
    <row r="234" spans="1:17">
      <c r="A234" t="s">
        <v>1110</v>
      </c>
      <c r="B234" s="879">
        <v>46053</v>
      </c>
      <c r="C234">
        <v>1000083</v>
      </c>
      <c r="D234" t="s">
        <v>1265</v>
      </c>
      <c r="E234" t="s">
        <v>1171</v>
      </c>
      <c r="F234" t="s">
        <v>1120</v>
      </c>
      <c r="G234" t="s">
        <v>1220</v>
      </c>
      <c r="H234" t="s">
        <v>1267</v>
      </c>
      <c r="I234" t="s">
        <v>1268</v>
      </c>
      <c r="J234" s="995">
        <v>6</v>
      </c>
      <c r="K234" s="996">
        <v>82.782499999999999</v>
      </c>
      <c r="L234" s="996">
        <v>496.69499999999999</v>
      </c>
      <c r="M234" t="s">
        <v>1109</v>
      </c>
      <c r="N234" t="str">
        <f t="shared" si="6"/>
        <v>janeiro 2026</v>
      </c>
      <c r="O234">
        <f t="shared" si="7"/>
        <v>2026</v>
      </c>
      <c r="P234" t="str">
        <f>VLOOKUP(I234,'METRICS MDNA'!A:B,2,0)</f>
        <v>Estoque Final</v>
      </c>
      <c r="Q234" t="str">
        <f>VLOOKUP(P234,'METRICS MDNA'!B:C,2,0)</f>
        <v>CUSTOS DOS PRODUTOS VENDIDOS</v>
      </c>
    </row>
    <row r="235" spans="1:17">
      <c r="A235" t="s">
        <v>1110</v>
      </c>
      <c r="B235" s="879">
        <v>46053</v>
      </c>
      <c r="C235">
        <v>1001055</v>
      </c>
      <c r="D235" t="s">
        <v>2123</v>
      </c>
      <c r="E235" t="s">
        <v>1171</v>
      </c>
      <c r="F235" t="s">
        <v>1120</v>
      </c>
      <c r="G235" t="s">
        <v>1220</v>
      </c>
      <c r="H235" t="s">
        <v>1267</v>
      </c>
      <c r="I235" t="s">
        <v>1268</v>
      </c>
      <c r="J235" s="995">
        <v>4</v>
      </c>
      <c r="K235" s="996">
        <v>119.78</v>
      </c>
      <c r="L235" s="996">
        <v>479.12</v>
      </c>
      <c r="M235" t="s">
        <v>1109</v>
      </c>
      <c r="N235" t="str">
        <f t="shared" si="6"/>
        <v>janeiro 2026</v>
      </c>
      <c r="O235">
        <f t="shared" si="7"/>
        <v>2026</v>
      </c>
      <c r="P235" t="str">
        <f>VLOOKUP(I235,'METRICS MDNA'!A:B,2,0)</f>
        <v>Estoque Final</v>
      </c>
      <c r="Q235" t="str">
        <f>VLOOKUP(P235,'METRICS MDNA'!B:C,2,0)</f>
        <v>CUSTOS DOS PRODUTOS VENDIDOS</v>
      </c>
    </row>
    <row r="236" spans="1:17">
      <c r="A236" t="s">
        <v>1110</v>
      </c>
      <c r="B236" s="879">
        <v>46053</v>
      </c>
      <c r="C236">
        <v>1001010</v>
      </c>
      <c r="D236" t="s">
        <v>2124</v>
      </c>
      <c r="E236" t="s">
        <v>1171</v>
      </c>
      <c r="F236" t="s">
        <v>1120</v>
      </c>
      <c r="G236" t="s">
        <v>1220</v>
      </c>
      <c r="H236" t="s">
        <v>1267</v>
      </c>
      <c r="I236" t="s">
        <v>1268</v>
      </c>
      <c r="J236" s="995">
        <v>2</v>
      </c>
      <c r="K236" s="996">
        <v>190.63</v>
      </c>
      <c r="L236" s="996">
        <v>381.26</v>
      </c>
      <c r="M236" t="s">
        <v>1109</v>
      </c>
      <c r="N236" t="str">
        <f t="shared" si="6"/>
        <v>janeiro 2026</v>
      </c>
      <c r="O236">
        <f t="shared" si="7"/>
        <v>2026</v>
      </c>
      <c r="P236" t="str">
        <f>VLOOKUP(I236,'METRICS MDNA'!A:B,2,0)</f>
        <v>Estoque Final</v>
      </c>
      <c r="Q236" t="str">
        <f>VLOOKUP(P236,'METRICS MDNA'!B:C,2,0)</f>
        <v>CUSTOS DOS PRODUTOS VENDIDOS</v>
      </c>
    </row>
    <row r="237" spans="1:17">
      <c r="A237" t="s">
        <v>1110</v>
      </c>
      <c r="B237" s="879">
        <v>46053</v>
      </c>
      <c r="C237">
        <v>1001011</v>
      </c>
      <c r="D237" t="s">
        <v>2125</v>
      </c>
      <c r="E237" t="s">
        <v>1171</v>
      </c>
      <c r="F237" t="s">
        <v>1120</v>
      </c>
      <c r="G237" t="s">
        <v>1220</v>
      </c>
      <c r="H237" t="s">
        <v>1267</v>
      </c>
      <c r="I237" t="s">
        <v>1268</v>
      </c>
      <c r="J237" s="995">
        <v>2</v>
      </c>
      <c r="K237" s="996">
        <v>129.84</v>
      </c>
      <c r="L237" s="996">
        <v>259.68</v>
      </c>
      <c r="M237" t="s">
        <v>1109</v>
      </c>
      <c r="N237" t="str">
        <f t="shared" si="6"/>
        <v>janeiro 2026</v>
      </c>
      <c r="O237">
        <f t="shared" si="7"/>
        <v>2026</v>
      </c>
      <c r="P237" t="str">
        <f>VLOOKUP(I237,'METRICS MDNA'!A:B,2,0)</f>
        <v>Estoque Final</v>
      </c>
      <c r="Q237" t="str">
        <f>VLOOKUP(P237,'METRICS MDNA'!B:C,2,0)</f>
        <v>CUSTOS DOS PRODUTOS VENDIDOS</v>
      </c>
    </row>
    <row r="238" spans="1:17">
      <c r="A238" t="s">
        <v>1110</v>
      </c>
      <c r="B238" s="879">
        <v>46053</v>
      </c>
      <c r="C238">
        <v>1001009</v>
      </c>
      <c r="D238" t="s">
        <v>2126</v>
      </c>
      <c r="E238" t="s">
        <v>1171</v>
      </c>
      <c r="F238" t="s">
        <v>1120</v>
      </c>
      <c r="G238" t="s">
        <v>1220</v>
      </c>
      <c r="H238" t="s">
        <v>1267</v>
      </c>
      <c r="I238" t="s">
        <v>1268</v>
      </c>
      <c r="J238" s="995">
        <v>2</v>
      </c>
      <c r="K238" s="996">
        <v>96.41</v>
      </c>
      <c r="L238" s="996">
        <v>192.82</v>
      </c>
      <c r="M238" t="s">
        <v>1109</v>
      </c>
      <c r="N238" t="str">
        <f t="shared" si="6"/>
        <v>janeiro 2026</v>
      </c>
      <c r="O238">
        <f t="shared" si="7"/>
        <v>2026</v>
      </c>
      <c r="P238" t="str">
        <f>VLOOKUP(I238,'METRICS MDNA'!A:B,2,0)</f>
        <v>Estoque Final</v>
      </c>
      <c r="Q238" t="str">
        <f>VLOOKUP(P238,'METRICS MDNA'!B:C,2,0)</f>
        <v>CUSTOS DOS PRODUTOS VENDIDOS</v>
      </c>
    </row>
    <row r="239" spans="1:17">
      <c r="A239" t="s">
        <v>1110</v>
      </c>
      <c r="B239" s="879">
        <v>46053</v>
      </c>
      <c r="C239">
        <v>1001073</v>
      </c>
      <c r="D239" t="s">
        <v>2128</v>
      </c>
      <c r="E239" t="s">
        <v>1171</v>
      </c>
      <c r="F239" t="s">
        <v>1120</v>
      </c>
      <c r="G239" t="s">
        <v>1220</v>
      </c>
      <c r="H239" t="s">
        <v>1267</v>
      </c>
      <c r="I239" t="s">
        <v>1268</v>
      </c>
      <c r="J239" s="995">
        <v>2</v>
      </c>
      <c r="K239" s="996">
        <v>141.13499999999999</v>
      </c>
      <c r="L239" s="996">
        <v>282.27</v>
      </c>
      <c r="M239" t="s">
        <v>1109</v>
      </c>
      <c r="N239" t="str">
        <f t="shared" si="6"/>
        <v>janeiro 2026</v>
      </c>
      <c r="O239">
        <f t="shared" si="7"/>
        <v>2026</v>
      </c>
      <c r="P239" t="str">
        <f>VLOOKUP(I239,'METRICS MDNA'!A:B,2,0)</f>
        <v>Estoque Final</v>
      </c>
      <c r="Q239" t="str">
        <f>VLOOKUP(P239,'METRICS MDNA'!B:C,2,0)</f>
        <v>CUSTOS DOS PRODUTOS VENDIDOS</v>
      </c>
    </row>
    <row r="240" spans="1:17">
      <c r="A240" t="s">
        <v>1110</v>
      </c>
      <c r="B240" s="879">
        <v>46053</v>
      </c>
      <c r="C240">
        <v>1000992</v>
      </c>
      <c r="D240" t="s">
        <v>1349</v>
      </c>
      <c r="E240" t="s">
        <v>1171</v>
      </c>
      <c r="F240" t="s">
        <v>1120</v>
      </c>
      <c r="G240" t="s">
        <v>1220</v>
      </c>
      <c r="H240" t="s">
        <v>1267</v>
      </c>
      <c r="I240" t="s">
        <v>1264</v>
      </c>
      <c r="J240" s="995">
        <v>1</v>
      </c>
      <c r="K240" s="996">
        <v>221.52500000000001</v>
      </c>
      <c r="L240" s="996">
        <v>221.52500000000001</v>
      </c>
      <c r="M240" t="s">
        <v>1109</v>
      </c>
      <c r="N240" t="str">
        <f t="shared" si="6"/>
        <v>janeiro 2026</v>
      </c>
      <c r="O240">
        <f t="shared" si="7"/>
        <v>2026</v>
      </c>
      <c r="P240" t="str">
        <f>VLOOKUP(I240,'METRICS MDNA'!A:B,2,0)</f>
        <v>Estoque Final</v>
      </c>
      <c r="Q240" t="str">
        <f>VLOOKUP(P240,'METRICS MDNA'!B:C,2,0)</f>
        <v>CUSTOS DOS PRODUTOS VENDIDOS</v>
      </c>
    </row>
    <row r="241" spans="1:17">
      <c r="A241" t="s">
        <v>1110</v>
      </c>
      <c r="B241" s="879">
        <v>46053</v>
      </c>
      <c r="C241">
        <v>1001034</v>
      </c>
      <c r="D241" t="s">
        <v>2129</v>
      </c>
      <c r="E241" t="s">
        <v>1171</v>
      </c>
      <c r="F241" t="s">
        <v>1120</v>
      </c>
      <c r="G241" t="s">
        <v>1220</v>
      </c>
      <c r="H241" t="s">
        <v>1267</v>
      </c>
      <c r="I241" t="s">
        <v>1264</v>
      </c>
      <c r="J241" s="995">
        <v>2</v>
      </c>
      <c r="K241" s="996">
        <v>277.02</v>
      </c>
      <c r="L241" s="996">
        <v>554.04</v>
      </c>
      <c r="M241" t="s">
        <v>1109</v>
      </c>
      <c r="N241" t="str">
        <f t="shared" si="6"/>
        <v>janeiro 2026</v>
      </c>
      <c r="O241">
        <f t="shared" si="7"/>
        <v>2026</v>
      </c>
      <c r="P241" t="str">
        <f>VLOOKUP(I241,'METRICS MDNA'!A:B,2,0)</f>
        <v>Estoque Final</v>
      </c>
      <c r="Q241" t="str">
        <f>VLOOKUP(P241,'METRICS MDNA'!B:C,2,0)</f>
        <v>CUSTOS DOS PRODUTOS VENDIDOS</v>
      </c>
    </row>
    <row r="242" spans="1:17">
      <c r="A242" t="s">
        <v>1110</v>
      </c>
      <c r="B242" s="879">
        <v>46053</v>
      </c>
      <c r="C242">
        <v>1000993</v>
      </c>
      <c r="D242" t="s">
        <v>2130</v>
      </c>
      <c r="E242" t="s">
        <v>1171</v>
      </c>
      <c r="F242" t="s">
        <v>1120</v>
      </c>
      <c r="G242" t="s">
        <v>1220</v>
      </c>
      <c r="H242" t="s">
        <v>1267</v>
      </c>
      <c r="I242" t="s">
        <v>1264</v>
      </c>
      <c r="J242" s="995">
        <v>3</v>
      </c>
      <c r="K242" s="996">
        <v>138.28</v>
      </c>
      <c r="L242" s="996">
        <v>414.84</v>
      </c>
      <c r="M242" t="s">
        <v>1109</v>
      </c>
      <c r="N242" t="str">
        <f t="shared" si="6"/>
        <v>janeiro 2026</v>
      </c>
      <c r="O242">
        <f t="shared" si="7"/>
        <v>2026</v>
      </c>
      <c r="P242" t="str">
        <f>VLOOKUP(I242,'METRICS MDNA'!A:B,2,0)</f>
        <v>Estoque Final</v>
      </c>
      <c r="Q242" t="str">
        <f>VLOOKUP(P242,'METRICS MDNA'!B:C,2,0)</f>
        <v>CUSTOS DOS PRODUTOS VENDIDOS</v>
      </c>
    </row>
    <row r="243" spans="1:17">
      <c r="A243" t="s">
        <v>1110</v>
      </c>
      <c r="B243" s="879">
        <v>46053</v>
      </c>
      <c r="C243">
        <v>1001059</v>
      </c>
      <c r="D243" t="s">
        <v>1365</v>
      </c>
      <c r="E243" t="s">
        <v>1171</v>
      </c>
      <c r="F243" t="s">
        <v>1120</v>
      </c>
      <c r="G243" t="s">
        <v>1220</v>
      </c>
      <c r="H243" t="s">
        <v>1267</v>
      </c>
      <c r="I243" t="s">
        <v>1264</v>
      </c>
      <c r="J243" s="995">
        <v>4</v>
      </c>
      <c r="K243" s="996">
        <v>73.532499999999999</v>
      </c>
      <c r="L243" s="996">
        <v>294.13</v>
      </c>
      <c r="M243" t="s">
        <v>1109</v>
      </c>
      <c r="N243" t="str">
        <f t="shared" si="6"/>
        <v>janeiro 2026</v>
      </c>
      <c r="O243">
        <f t="shared" si="7"/>
        <v>2026</v>
      </c>
      <c r="P243" t="str">
        <f>VLOOKUP(I243,'METRICS MDNA'!A:B,2,0)</f>
        <v>Estoque Final</v>
      </c>
      <c r="Q243" t="str">
        <f>VLOOKUP(P243,'METRICS MDNA'!B:C,2,0)</f>
        <v>CUSTOS DOS PRODUTOS VENDIDOS</v>
      </c>
    </row>
    <row r="244" spans="1:17">
      <c r="A244" t="s">
        <v>1110</v>
      </c>
      <c r="B244" s="879">
        <v>46053</v>
      </c>
      <c r="C244">
        <v>1001040</v>
      </c>
      <c r="D244" t="s">
        <v>2131</v>
      </c>
      <c r="E244" t="s">
        <v>1171</v>
      </c>
      <c r="F244" t="s">
        <v>1120</v>
      </c>
      <c r="G244" t="s">
        <v>1220</v>
      </c>
      <c r="H244" t="s">
        <v>1267</v>
      </c>
      <c r="I244" t="s">
        <v>1264</v>
      </c>
      <c r="J244" s="995">
        <v>2</v>
      </c>
      <c r="K244" s="996">
        <v>304.77</v>
      </c>
      <c r="L244" s="996">
        <v>609.54</v>
      </c>
      <c r="M244" t="s">
        <v>1109</v>
      </c>
      <c r="N244" t="str">
        <f t="shared" si="6"/>
        <v>janeiro 2026</v>
      </c>
      <c r="O244">
        <f t="shared" si="7"/>
        <v>2026</v>
      </c>
      <c r="P244" t="str">
        <f>VLOOKUP(I244,'METRICS MDNA'!A:B,2,0)</f>
        <v>Estoque Final</v>
      </c>
      <c r="Q244" t="str">
        <f>VLOOKUP(P244,'METRICS MDNA'!B:C,2,0)</f>
        <v>CUSTOS DOS PRODUTOS VENDIDOS</v>
      </c>
    </row>
    <row r="245" spans="1:17">
      <c r="A245" t="s">
        <v>1110</v>
      </c>
      <c r="B245" s="879">
        <v>46053</v>
      </c>
      <c r="C245">
        <v>1001218</v>
      </c>
      <c r="D245" t="s">
        <v>2132</v>
      </c>
      <c r="E245" t="s">
        <v>1171</v>
      </c>
      <c r="F245" t="s">
        <v>1120</v>
      </c>
      <c r="G245" t="s">
        <v>1220</v>
      </c>
      <c r="H245" t="s">
        <v>1267</v>
      </c>
      <c r="I245" t="s">
        <v>1264</v>
      </c>
      <c r="J245" s="995">
        <v>2</v>
      </c>
      <c r="K245" s="996">
        <v>626.66</v>
      </c>
      <c r="L245" s="996">
        <v>1253.32</v>
      </c>
      <c r="M245" t="s">
        <v>1109</v>
      </c>
      <c r="N245" t="str">
        <f t="shared" si="6"/>
        <v>janeiro 2026</v>
      </c>
      <c r="O245">
        <f t="shared" si="7"/>
        <v>2026</v>
      </c>
      <c r="P245" t="str">
        <f>VLOOKUP(I245,'METRICS MDNA'!A:B,2,0)</f>
        <v>Estoque Final</v>
      </c>
      <c r="Q245" t="str">
        <f>VLOOKUP(P245,'METRICS MDNA'!B:C,2,0)</f>
        <v>CUSTOS DOS PRODUTOS VENDIDOS</v>
      </c>
    </row>
    <row r="246" spans="1:17">
      <c r="A246" t="s">
        <v>1110</v>
      </c>
      <c r="B246" s="879">
        <v>46053</v>
      </c>
      <c r="C246">
        <v>1000144</v>
      </c>
      <c r="D246" t="s">
        <v>2272</v>
      </c>
      <c r="E246" t="s">
        <v>1171</v>
      </c>
      <c r="F246" t="s">
        <v>1120</v>
      </c>
      <c r="G246" t="s">
        <v>1220</v>
      </c>
      <c r="H246" t="s">
        <v>1267</v>
      </c>
      <c r="I246" t="s">
        <v>1264</v>
      </c>
      <c r="J246" s="995">
        <v>4</v>
      </c>
      <c r="K246" s="996">
        <v>48.564999999999998</v>
      </c>
      <c r="L246" s="996">
        <v>194.26</v>
      </c>
      <c r="M246" t="s">
        <v>1109</v>
      </c>
      <c r="N246" t="str">
        <f t="shared" si="6"/>
        <v>janeiro 2026</v>
      </c>
      <c r="O246">
        <f t="shared" si="7"/>
        <v>2026</v>
      </c>
      <c r="P246" t="str">
        <f>VLOOKUP(I246,'METRICS MDNA'!A:B,2,0)</f>
        <v>Estoque Final</v>
      </c>
      <c r="Q246" t="str">
        <f>VLOOKUP(P246,'METRICS MDNA'!B:C,2,0)</f>
        <v>CUSTOS DOS PRODUTOS VENDIDOS</v>
      </c>
    </row>
    <row r="247" spans="1:17">
      <c r="A247" t="s">
        <v>1110</v>
      </c>
      <c r="B247" s="879">
        <v>46053</v>
      </c>
      <c r="C247">
        <v>1001046</v>
      </c>
      <c r="D247" t="s">
        <v>2133</v>
      </c>
      <c r="E247" t="s">
        <v>1171</v>
      </c>
      <c r="F247" t="s">
        <v>1120</v>
      </c>
      <c r="G247" t="s">
        <v>1220</v>
      </c>
      <c r="H247" t="s">
        <v>1267</v>
      </c>
      <c r="I247" t="s">
        <v>1264</v>
      </c>
      <c r="J247" s="995">
        <v>2</v>
      </c>
      <c r="K247" s="996">
        <v>198.404</v>
      </c>
      <c r="L247" s="996">
        <v>396.80799999999999</v>
      </c>
      <c r="M247" t="s">
        <v>1109</v>
      </c>
      <c r="N247" t="str">
        <f t="shared" si="6"/>
        <v>janeiro 2026</v>
      </c>
      <c r="O247">
        <f t="shared" si="7"/>
        <v>2026</v>
      </c>
      <c r="P247" t="str">
        <f>VLOOKUP(I247,'METRICS MDNA'!A:B,2,0)</f>
        <v>Estoque Final</v>
      </c>
      <c r="Q247" t="str">
        <f>VLOOKUP(P247,'METRICS MDNA'!B:C,2,0)</f>
        <v>CUSTOS DOS PRODUTOS VENDIDOS</v>
      </c>
    </row>
    <row r="248" spans="1:17">
      <c r="A248" t="s">
        <v>1110</v>
      </c>
      <c r="B248" s="879">
        <v>46053</v>
      </c>
      <c r="C248">
        <v>1000126</v>
      </c>
      <c r="D248" t="s">
        <v>1367</v>
      </c>
      <c r="E248" t="s">
        <v>1171</v>
      </c>
      <c r="F248" t="s">
        <v>1120</v>
      </c>
      <c r="G248" t="s">
        <v>1220</v>
      </c>
      <c r="H248" t="s">
        <v>1267</v>
      </c>
      <c r="I248" t="s">
        <v>1264</v>
      </c>
      <c r="J248" s="995">
        <v>3</v>
      </c>
      <c r="K248" s="996">
        <v>94.8125</v>
      </c>
      <c r="L248" s="996">
        <v>284.4375</v>
      </c>
      <c r="M248" t="s">
        <v>1109</v>
      </c>
      <c r="N248" t="str">
        <f t="shared" si="6"/>
        <v>janeiro 2026</v>
      </c>
      <c r="O248">
        <f t="shared" si="7"/>
        <v>2026</v>
      </c>
      <c r="P248" t="str">
        <f>VLOOKUP(I248,'METRICS MDNA'!A:B,2,0)</f>
        <v>Estoque Final</v>
      </c>
      <c r="Q248" t="str">
        <f>VLOOKUP(P248,'METRICS MDNA'!B:C,2,0)</f>
        <v>CUSTOS DOS PRODUTOS VENDIDOS</v>
      </c>
    </row>
    <row r="249" spans="1:17">
      <c r="A249" t="s">
        <v>1110</v>
      </c>
      <c r="B249" s="879">
        <v>46053</v>
      </c>
      <c r="C249">
        <v>1000991</v>
      </c>
      <c r="D249" t="s">
        <v>2134</v>
      </c>
      <c r="E249" t="s">
        <v>1171</v>
      </c>
      <c r="F249" t="s">
        <v>1120</v>
      </c>
      <c r="G249" t="s">
        <v>1220</v>
      </c>
      <c r="H249" t="s">
        <v>1267</v>
      </c>
      <c r="I249" t="s">
        <v>1264</v>
      </c>
      <c r="J249" s="995">
        <v>2</v>
      </c>
      <c r="K249" s="996">
        <v>306.16000000000003</v>
      </c>
      <c r="L249" s="996">
        <v>612.32000000000005</v>
      </c>
      <c r="M249" t="s">
        <v>1109</v>
      </c>
      <c r="N249" t="str">
        <f t="shared" si="6"/>
        <v>janeiro 2026</v>
      </c>
      <c r="O249">
        <f t="shared" si="7"/>
        <v>2026</v>
      </c>
      <c r="P249" t="str">
        <f>VLOOKUP(I249,'METRICS MDNA'!A:B,2,0)</f>
        <v>Estoque Final</v>
      </c>
      <c r="Q249" t="str">
        <f>VLOOKUP(P249,'METRICS MDNA'!B:C,2,0)</f>
        <v>CUSTOS DOS PRODUTOS VENDIDOS</v>
      </c>
    </row>
    <row r="250" spans="1:17">
      <c r="A250" t="s">
        <v>1110</v>
      </c>
      <c r="B250" s="879">
        <v>46053</v>
      </c>
      <c r="C250">
        <v>1001057</v>
      </c>
      <c r="D250" t="s">
        <v>1361</v>
      </c>
      <c r="E250" t="s">
        <v>1171</v>
      </c>
      <c r="F250" t="s">
        <v>1120</v>
      </c>
      <c r="G250" t="s">
        <v>1220</v>
      </c>
      <c r="H250" t="s">
        <v>1267</v>
      </c>
      <c r="I250" t="s">
        <v>1264</v>
      </c>
      <c r="J250" s="995">
        <v>3</v>
      </c>
      <c r="K250" s="996">
        <v>87.407499999999999</v>
      </c>
      <c r="L250" s="996">
        <v>262.22250000000003</v>
      </c>
      <c r="M250" t="s">
        <v>1109</v>
      </c>
      <c r="N250" t="str">
        <f t="shared" si="6"/>
        <v>janeiro 2026</v>
      </c>
      <c r="O250">
        <f t="shared" si="7"/>
        <v>2026</v>
      </c>
      <c r="P250" t="str">
        <f>VLOOKUP(I250,'METRICS MDNA'!A:B,2,0)</f>
        <v>Estoque Final</v>
      </c>
      <c r="Q250" t="str">
        <f>VLOOKUP(P250,'METRICS MDNA'!B:C,2,0)</f>
        <v>CUSTOS DOS PRODUTOS VENDIDOS</v>
      </c>
    </row>
    <row r="251" spans="1:17">
      <c r="A251" t="s">
        <v>1110</v>
      </c>
      <c r="B251" s="879">
        <v>46053</v>
      </c>
      <c r="C251">
        <v>1001216</v>
      </c>
      <c r="D251" t="s">
        <v>2135</v>
      </c>
      <c r="E251" t="s">
        <v>1171</v>
      </c>
      <c r="F251" t="s">
        <v>1120</v>
      </c>
      <c r="G251" t="s">
        <v>1220</v>
      </c>
      <c r="H251" t="s">
        <v>1267</v>
      </c>
      <c r="I251" t="s">
        <v>1268</v>
      </c>
      <c r="J251" s="995">
        <v>2</v>
      </c>
      <c r="K251" s="996">
        <v>329.33</v>
      </c>
      <c r="L251" s="996">
        <v>658.66</v>
      </c>
      <c r="M251" t="s">
        <v>1109</v>
      </c>
      <c r="N251" t="str">
        <f t="shared" si="6"/>
        <v>janeiro 2026</v>
      </c>
      <c r="O251">
        <f t="shared" si="7"/>
        <v>2026</v>
      </c>
      <c r="P251" t="str">
        <f>VLOOKUP(I251,'METRICS MDNA'!A:B,2,0)</f>
        <v>Estoque Final</v>
      </c>
      <c r="Q251" t="str">
        <f>VLOOKUP(P251,'METRICS MDNA'!B:C,2,0)</f>
        <v>CUSTOS DOS PRODUTOS VENDIDOS</v>
      </c>
    </row>
    <row r="252" spans="1:17">
      <c r="A252" t="s">
        <v>1110</v>
      </c>
      <c r="B252" s="879">
        <v>46053</v>
      </c>
      <c r="C252">
        <v>1001098</v>
      </c>
      <c r="D252" t="s">
        <v>2273</v>
      </c>
      <c r="E252" t="s">
        <v>1171</v>
      </c>
      <c r="F252" t="s">
        <v>1120</v>
      </c>
      <c r="G252" t="s">
        <v>1220</v>
      </c>
      <c r="H252" t="s">
        <v>1263</v>
      </c>
      <c r="I252" t="s">
        <v>1264</v>
      </c>
      <c r="J252" s="995">
        <v>1</v>
      </c>
      <c r="K252" s="996">
        <v>249.27330000000001</v>
      </c>
      <c r="L252" s="996">
        <v>249.27330000000001</v>
      </c>
      <c r="M252" t="s">
        <v>1109</v>
      </c>
      <c r="N252" t="str">
        <f t="shared" si="6"/>
        <v>janeiro 2026</v>
      </c>
      <c r="O252">
        <f t="shared" si="7"/>
        <v>2026</v>
      </c>
      <c r="P252" t="str">
        <f>VLOOKUP(I252,'METRICS MDNA'!A:B,2,0)</f>
        <v>Estoque Final</v>
      </c>
      <c r="Q252" t="str">
        <f>VLOOKUP(P252,'METRICS MDNA'!B:C,2,0)</f>
        <v>CUSTOS DOS PRODUTOS VENDIDOS</v>
      </c>
    </row>
    <row r="253" spans="1:17">
      <c r="A253" t="s">
        <v>1110</v>
      </c>
      <c r="B253" s="879">
        <v>46053</v>
      </c>
      <c r="C253">
        <v>1001032</v>
      </c>
      <c r="D253" t="s">
        <v>2136</v>
      </c>
      <c r="E253" t="s">
        <v>1171</v>
      </c>
      <c r="F253" t="s">
        <v>1120</v>
      </c>
      <c r="G253" t="s">
        <v>1220</v>
      </c>
      <c r="H253" t="s">
        <v>1267</v>
      </c>
      <c r="I253" t="s">
        <v>1264</v>
      </c>
      <c r="J253" s="995">
        <v>3</v>
      </c>
      <c r="K253" s="996">
        <v>253.9</v>
      </c>
      <c r="L253" s="996">
        <v>761.7</v>
      </c>
      <c r="M253" t="s">
        <v>1109</v>
      </c>
      <c r="N253" t="str">
        <f t="shared" si="6"/>
        <v>janeiro 2026</v>
      </c>
      <c r="O253">
        <f t="shared" si="7"/>
        <v>2026</v>
      </c>
      <c r="P253" t="str">
        <f>VLOOKUP(I253,'METRICS MDNA'!A:B,2,0)</f>
        <v>Estoque Final</v>
      </c>
      <c r="Q253" t="str">
        <f>VLOOKUP(P253,'METRICS MDNA'!B:C,2,0)</f>
        <v>CUSTOS DOS PRODUTOS VENDIDOS</v>
      </c>
    </row>
    <row r="254" spans="1:17">
      <c r="A254" t="s">
        <v>1110</v>
      </c>
      <c r="B254" s="879">
        <v>46053</v>
      </c>
      <c r="C254">
        <v>1000084</v>
      </c>
      <c r="D254" t="s">
        <v>1345</v>
      </c>
      <c r="E254" t="s">
        <v>1171</v>
      </c>
      <c r="F254" t="s">
        <v>1120</v>
      </c>
      <c r="G254" t="s">
        <v>1220</v>
      </c>
      <c r="H254" t="s">
        <v>1267</v>
      </c>
      <c r="I254" t="s">
        <v>1264</v>
      </c>
      <c r="J254" s="995">
        <v>3</v>
      </c>
      <c r="K254" s="996">
        <v>290.89</v>
      </c>
      <c r="L254" s="996">
        <v>872.67</v>
      </c>
      <c r="M254" t="s">
        <v>1109</v>
      </c>
      <c r="N254" t="str">
        <f t="shared" si="6"/>
        <v>janeiro 2026</v>
      </c>
      <c r="O254">
        <f t="shared" si="7"/>
        <v>2026</v>
      </c>
      <c r="P254" t="str">
        <f>VLOOKUP(I254,'METRICS MDNA'!A:B,2,0)</f>
        <v>Estoque Final</v>
      </c>
      <c r="Q254" t="str">
        <f>VLOOKUP(P254,'METRICS MDNA'!B:C,2,0)</f>
        <v>CUSTOS DOS PRODUTOS VENDIDOS</v>
      </c>
    </row>
    <row r="255" spans="1:17">
      <c r="A255" t="s">
        <v>1110</v>
      </c>
      <c r="B255" s="879">
        <v>46053</v>
      </c>
      <c r="C255">
        <v>1000019</v>
      </c>
      <c r="D255" t="s">
        <v>2274</v>
      </c>
      <c r="E255" t="s">
        <v>1171</v>
      </c>
      <c r="F255" t="s">
        <v>1120</v>
      </c>
      <c r="G255" t="s">
        <v>1220</v>
      </c>
      <c r="H255" t="s">
        <v>1267</v>
      </c>
      <c r="I255" t="s">
        <v>1264</v>
      </c>
      <c r="J255" s="995">
        <v>2</v>
      </c>
      <c r="K255" s="996">
        <v>203.02500000000001</v>
      </c>
      <c r="L255" s="996">
        <v>406.05</v>
      </c>
      <c r="M255" t="s">
        <v>1109</v>
      </c>
      <c r="N255" t="str">
        <f t="shared" si="6"/>
        <v>janeiro 2026</v>
      </c>
      <c r="O255">
        <f t="shared" si="7"/>
        <v>2026</v>
      </c>
      <c r="P255" t="str">
        <f>VLOOKUP(I255,'METRICS MDNA'!A:B,2,0)</f>
        <v>Estoque Final</v>
      </c>
      <c r="Q255" t="str">
        <f>VLOOKUP(P255,'METRICS MDNA'!B:C,2,0)</f>
        <v>CUSTOS DOS PRODUTOS VENDIDOS</v>
      </c>
    </row>
    <row r="256" spans="1:17">
      <c r="A256" t="s">
        <v>1110</v>
      </c>
      <c r="B256" s="879">
        <v>46053</v>
      </c>
      <c r="C256">
        <v>1001084</v>
      </c>
      <c r="D256" t="s">
        <v>2137</v>
      </c>
      <c r="E256" t="s">
        <v>1171</v>
      </c>
      <c r="F256" t="s">
        <v>1120</v>
      </c>
      <c r="G256" t="s">
        <v>1220</v>
      </c>
      <c r="H256" t="s">
        <v>1267</v>
      </c>
      <c r="I256" t="s">
        <v>1264</v>
      </c>
      <c r="J256" s="995">
        <v>2</v>
      </c>
      <c r="K256" s="996">
        <v>190.63499999999999</v>
      </c>
      <c r="L256" s="996">
        <v>381.27</v>
      </c>
      <c r="M256" t="s">
        <v>1109</v>
      </c>
      <c r="N256" t="str">
        <f t="shared" si="6"/>
        <v>janeiro 2026</v>
      </c>
      <c r="O256">
        <f t="shared" si="7"/>
        <v>2026</v>
      </c>
      <c r="P256" t="str">
        <f>VLOOKUP(I256,'METRICS MDNA'!A:B,2,0)</f>
        <v>Estoque Final</v>
      </c>
      <c r="Q256" t="str">
        <f>VLOOKUP(P256,'METRICS MDNA'!B:C,2,0)</f>
        <v>CUSTOS DOS PRODUTOS VENDIDOS</v>
      </c>
    </row>
    <row r="257" spans="1:17">
      <c r="A257" t="s">
        <v>1110</v>
      </c>
      <c r="B257" s="879">
        <v>46053</v>
      </c>
      <c r="C257">
        <v>1001033</v>
      </c>
      <c r="D257" t="s">
        <v>1283</v>
      </c>
      <c r="E257" t="s">
        <v>1171</v>
      </c>
      <c r="F257" t="s">
        <v>1120</v>
      </c>
      <c r="G257" t="s">
        <v>1220</v>
      </c>
      <c r="H257" t="s">
        <v>1267</v>
      </c>
      <c r="I257" t="s">
        <v>1264</v>
      </c>
      <c r="J257" s="995">
        <v>4</v>
      </c>
      <c r="K257" s="996">
        <v>85.560900000000004</v>
      </c>
      <c r="L257" s="996">
        <v>342.24360000000001</v>
      </c>
      <c r="M257" t="s">
        <v>1109</v>
      </c>
      <c r="N257" t="str">
        <f t="shared" si="6"/>
        <v>janeiro 2026</v>
      </c>
      <c r="O257">
        <f t="shared" si="7"/>
        <v>2026</v>
      </c>
      <c r="P257" t="str">
        <f>VLOOKUP(I257,'METRICS MDNA'!A:B,2,0)</f>
        <v>Estoque Final</v>
      </c>
      <c r="Q257" t="str">
        <f>VLOOKUP(P257,'METRICS MDNA'!B:C,2,0)</f>
        <v>CUSTOS DOS PRODUTOS VENDIDOS</v>
      </c>
    </row>
    <row r="258" spans="1:17">
      <c r="A258" t="s">
        <v>1110</v>
      </c>
      <c r="B258" s="879">
        <v>46053</v>
      </c>
      <c r="C258">
        <v>1001109</v>
      </c>
      <c r="D258" t="s">
        <v>1347</v>
      </c>
      <c r="E258" t="s">
        <v>1171</v>
      </c>
      <c r="F258" t="s">
        <v>1120</v>
      </c>
      <c r="G258" t="s">
        <v>1220</v>
      </c>
      <c r="H258" t="s">
        <v>1267</v>
      </c>
      <c r="I258" t="s">
        <v>1264</v>
      </c>
      <c r="J258" s="995">
        <v>2</v>
      </c>
      <c r="K258" s="996">
        <v>203.02500000000001</v>
      </c>
      <c r="L258" s="996">
        <v>406.05</v>
      </c>
      <c r="M258" t="s">
        <v>1109</v>
      </c>
      <c r="N258" t="str">
        <f t="shared" si="6"/>
        <v>janeiro 2026</v>
      </c>
      <c r="O258">
        <f t="shared" si="7"/>
        <v>2026</v>
      </c>
      <c r="P258" t="str">
        <f>VLOOKUP(I258,'METRICS MDNA'!A:B,2,0)</f>
        <v>Estoque Final</v>
      </c>
      <c r="Q258" t="str">
        <f>VLOOKUP(P258,'METRICS MDNA'!B:C,2,0)</f>
        <v>CUSTOS DOS PRODUTOS VENDIDOS</v>
      </c>
    </row>
    <row r="259" spans="1:17">
      <c r="A259" t="s">
        <v>1110</v>
      </c>
      <c r="B259" s="879">
        <v>46053</v>
      </c>
      <c r="C259">
        <v>1001217</v>
      </c>
      <c r="D259" t="s">
        <v>2138</v>
      </c>
      <c r="E259" t="s">
        <v>1171</v>
      </c>
      <c r="F259" t="s">
        <v>1120</v>
      </c>
      <c r="G259" t="s">
        <v>1220</v>
      </c>
      <c r="H259" t="s">
        <v>1267</v>
      </c>
      <c r="I259" t="s">
        <v>1264</v>
      </c>
      <c r="J259" s="995">
        <v>2</v>
      </c>
      <c r="K259" s="996">
        <v>229.9</v>
      </c>
      <c r="L259" s="996">
        <v>459.8</v>
      </c>
      <c r="M259" t="s">
        <v>1109</v>
      </c>
      <c r="N259" t="str">
        <f t="shared" si="6"/>
        <v>janeiro 2026</v>
      </c>
      <c r="O259">
        <f t="shared" si="7"/>
        <v>2026</v>
      </c>
      <c r="P259" t="str">
        <f>VLOOKUP(I259,'METRICS MDNA'!A:B,2,0)</f>
        <v>Estoque Final</v>
      </c>
      <c r="Q259" t="str">
        <f>VLOOKUP(P259,'METRICS MDNA'!B:C,2,0)</f>
        <v>CUSTOS DOS PRODUTOS VENDIDOS</v>
      </c>
    </row>
    <row r="260" spans="1:17">
      <c r="A260" t="s">
        <v>1110</v>
      </c>
      <c r="B260" s="879">
        <v>46053</v>
      </c>
      <c r="C260">
        <v>1001200</v>
      </c>
      <c r="D260" t="s">
        <v>2139</v>
      </c>
      <c r="E260" t="s">
        <v>1171</v>
      </c>
      <c r="F260" t="s">
        <v>1120</v>
      </c>
      <c r="G260" t="s">
        <v>1220</v>
      </c>
      <c r="H260" t="s">
        <v>1267</v>
      </c>
      <c r="I260" t="s">
        <v>1264</v>
      </c>
      <c r="J260" s="995">
        <v>2</v>
      </c>
      <c r="K260" s="996">
        <v>294.2</v>
      </c>
      <c r="L260" s="996">
        <v>588.4</v>
      </c>
      <c r="M260" t="s">
        <v>1109</v>
      </c>
      <c r="N260" t="str">
        <f t="shared" si="6"/>
        <v>janeiro 2026</v>
      </c>
      <c r="O260">
        <f t="shared" si="7"/>
        <v>2026</v>
      </c>
      <c r="P260" t="str">
        <f>VLOOKUP(I260,'METRICS MDNA'!A:B,2,0)</f>
        <v>Estoque Final</v>
      </c>
      <c r="Q260" t="str">
        <f>VLOOKUP(P260,'METRICS MDNA'!B:C,2,0)</f>
        <v>CUSTOS DOS PRODUTOS VENDIDOS</v>
      </c>
    </row>
    <row r="261" spans="1:17">
      <c r="A261" t="s">
        <v>1110</v>
      </c>
      <c r="B261" s="879">
        <v>46053</v>
      </c>
      <c r="C261">
        <v>1000754</v>
      </c>
      <c r="D261" t="s">
        <v>2275</v>
      </c>
      <c r="E261" t="s">
        <v>1171</v>
      </c>
      <c r="F261" t="s">
        <v>1120</v>
      </c>
      <c r="G261" t="s">
        <v>1220</v>
      </c>
      <c r="H261" t="s">
        <v>1267</v>
      </c>
      <c r="I261" t="s">
        <v>1264</v>
      </c>
      <c r="J261" s="995">
        <v>1</v>
      </c>
      <c r="K261" s="996">
        <v>77.5</v>
      </c>
      <c r="L261" s="996">
        <v>77.5</v>
      </c>
      <c r="M261" t="s">
        <v>1109</v>
      </c>
      <c r="N261" t="str">
        <f t="shared" ref="N261:N324" si="8">TEXT(B261, "mmmm aaaa")</f>
        <v>janeiro 2026</v>
      </c>
      <c r="O261">
        <f t="shared" ref="O261:O324" si="9">YEAR(B261)</f>
        <v>2026</v>
      </c>
      <c r="P261" t="str">
        <f>VLOOKUP(I261,'METRICS MDNA'!A:B,2,0)</f>
        <v>Estoque Final</v>
      </c>
      <c r="Q261" t="str">
        <f>VLOOKUP(P261,'METRICS MDNA'!B:C,2,0)</f>
        <v>CUSTOS DOS PRODUTOS VENDIDOS</v>
      </c>
    </row>
    <row r="262" spans="1:17">
      <c r="A262" t="s">
        <v>1110</v>
      </c>
      <c r="B262" s="879">
        <v>46053</v>
      </c>
      <c r="C262">
        <v>1000900</v>
      </c>
      <c r="D262" t="s">
        <v>2140</v>
      </c>
      <c r="E262" t="s">
        <v>1171</v>
      </c>
      <c r="F262" t="s">
        <v>1120</v>
      </c>
      <c r="G262" t="s">
        <v>1220</v>
      </c>
      <c r="H262" t="s">
        <v>1267</v>
      </c>
      <c r="I262" t="s">
        <v>1264</v>
      </c>
      <c r="J262" s="995">
        <v>2</v>
      </c>
      <c r="K262" s="996">
        <v>582.5489</v>
      </c>
      <c r="L262" s="996">
        <v>1165.0978</v>
      </c>
      <c r="M262" t="s">
        <v>1109</v>
      </c>
      <c r="N262" t="str">
        <f t="shared" si="8"/>
        <v>janeiro 2026</v>
      </c>
      <c r="O262">
        <f t="shared" si="9"/>
        <v>2026</v>
      </c>
      <c r="P262" t="str">
        <f>VLOOKUP(I262,'METRICS MDNA'!A:B,2,0)</f>
        <v>Estoque Final</v>
      </c>
      <c r="Q262" t="str">
        <f>VLOOKUP(P262,'METRICS MDNA'!B:C,2,0)</f>
        <v>CUSTOS DOS PRODUTOS VENDIDOS</v>
      </c>
    </row>
    <row r="263" spans="1:17">
      <c r="A263" t="s">
        <v>1110</v>
      </c>
      <c r="B263" s="879">
        <v>46053</v>
      </c>
      <c r="C263">
        <v>1001244</v>
      </c>
      <c r="D263" t="s">
        <v>2276</v>
      </c>
      <c r="E263" t="s">
        <v>1171</v>
      </c>
      <c r="F263" t="s">
        <v>1120</v>
      </c>
      <c r="G263" t="s">
        <v>1220</v>
      </c>
      <c r="H263" t="s">
        <v>1267</v>
      </c>
      <c r="I263" t="s">
        <v>1264</v>
      </c>
      <c r="J263" s="995">
        <v>2</v>
      </c>
      <c r="K263" s="996">
        <v>294.2</v>
      </c>
      <c r="L263" s="996">
        <v>588.4</v>
      </c>
      <c r="M263" t="s">
        <v>1109</v>
      </c>
      <c r="N263" t="str">
        <f t="shared" si="8"/>
        <v>janeiro 2026</v>
      </c>
      <c r="O263">
        <f t="shared" si="9"/>
        <v>2026</v>
      </c>
      <c r="P263" t="str">
        <f>VLOOKUP(I263,'METRICS MDNA'!A:B,2,0)</f>
        <v>Estoque Final</v>
      </c>
      <c r="Q263" t="str">
        <f>VLOOKUP(P263,'METRICS MDNA'!B:C,2,0)</f>
        <v>CUSTOS DOS PRODUTOS VENDIDOS</v>
      </c>
    </row>
    <row r="264" spans="1:17">
      <c r="A264" t="s">
        <v>1110</v>
      </c>
      <c r="B264" s="879">
        <v>46053</v>
      </c>
      <c r="C264">
        <v>1001209</v>
      </c>
      <c r="D264" t="s">
        <v>2277</v>
      </c>
      <c r="E264" t="s">
        <v>1171</v>
      </c>
      <c r="F264" t="s">
        <v>1120</v>
      </c>
      <c r="G264" t="s">
        <v>1220</v>
      </c>
      <c r="H264" t="s">
        <v>1267</v>
      </c>
      <c r="I264" t="s">
        <v>1264</v>
      </c>
      <c r="J264" s="995">
        <v>2</v>
      </c>
      <c r="K264" s="996">
        <v>195</v>
      </c>
      <c r="L264" s="996">
        <v>390</v>
      </c>
      <c r="M264" t="s">
        <v>1109</v>
      </c>
      <c r="N264" t="str">
        <f t="shared" si="8"/>
        <v>janeiro 2026</v>
      </c>
      <c r="O264">
        <f t="shared" si="9"/>
        <v>2026</v>
      </c>
      <c r="P264" t="str">
        <f>VLOOKUP(I264,'METRICS MDNA'!A:B,2,0)</f>
        <v>Estoque Final</v>
      </c>
      <c r="Q264" t="str">
        <f>VLOOKUP(P264,'METRICS MDNA'!B:C,2,0)</f>
        <v>CUSTOS DOS PRODUTOS VENDIDOS</v>
      </c>
    </row>
    <row r="265" spans="1:17">
      <c r="A265" t="s">
        <v>1110</v>
      </c>
      <c r="B265" s="879">
        <v>46053</v>
      </c>
      <c r="C265">
        <v>1001047</v>
      </c>
      <c r="D265" t="s">
        <v>2141</v>
      </c>
      <c r="E265" t="s">
        <v>1171</v>
      </c>
      <c r="F265" t="s">
        <v>1120</v>
      </c>
      <c r="G265" t="s">
        <v>1220</v>
      </c>
      <c r="H265" t="s">
        <v>1267</v>
      </c>
      <c r="I265" t="s">
        <v>1264</v>
      </c>
      <c r="J265" s="995">
        <v>2</v>
      </c>
      <c r="K265" s="996">
        <v>294.2</v>
      </c>
      <c r="L265" s="996">
        <v>588.4</v>
      </c>
      <c r="M265" t="s">
        <v>1109</v>
      </c>
      <c r="N265" t="str">
        <f t="shared" si="8"/>
        <v>janeiro 2026</v>
      </c>
      <c r="O265">
        <f t="shared" si="9"/>
        <v>2026</v>
      </c>
      <c r="P265" t="str">
        <f>VLOOKUP(I265,'METRICS MDNA'!A:B,2,0)</f>
        <v>Estoque Final</v>
      </c>
      <c r="Q265" t="str">
        <f>VLOOKUP(P265,'METRICS MDNA'!B:C,2,0)</f>
        <v>CUSTOS DOS PRODUTOS VENDIDOS</v>
      </c>
    </row>
    <row r="266" spans="1:17">
      <c r="A266" t="s">
        <v>1110</v>
      </c>
      <c r="B266" s="879">
        <v>46053</v>
      </c>
      <c r="C266">
        <v>1001023</v>
      </c>
      <c r="D266" t="s">
        <v>1275</v>
      </c>
      <c r="E266" t="s">
        <v>1171</v>
      </c>
      <c r="F266" t="s">
        <v>1120</v>
      </c>
      <c r="G266" t="s">
        <v>1220</v>
      </c>
      <c r="H266" t="s">
        <v>1267</v>
      </c>
      <c r="I266" t="s">
        <v>1277</v>
      </c>
      <c r="J266" s="995">
        <v>11</v>
      </c>
      <c r="K266" s="996">
        <v>138.28</v>
      </c>
      <c r="L266" s="996">
        <v>1521.08</v>
      </c>
      <c r="M266" t="s">
        <v>1109</v>
      </c>
      <c r="N266" t="str">
        <f t="shared" si="8"/>
        <v>janeiro 2026</v>
      </c>
      <c r="O266">
        <f t="shared" si="9"/>
        <v>2026</v>
      </c>
      <c r="P266" t="str">
        <f>VLOOKUP(I266,'METRICS MDNA'!A:B,2,0)</f>
        <v>Estoque Final</v>
      </c>
      <c r="Q266" t="str">
        <f>VLOOKUP(P266,'METRICS MDNA'!B:C,2,0)</f>
        <v>CUSTOS DOS PRODUTOS VENDIDOS</v>
      </c>
    </row>
    <row r="267" spans="1:17">
      <c r="A267" t="s">
        <v>1110</v>
      </c>
      <c r="B267" s="879">
        <v>46053</v>
      </c>
      <c r="C267">
        <v>1000990</v>
      </c>
      <c r="D267" t="s">
        <v>2142</v>
      </c>
      <c r="E267" t="s">
        <v>1171</v>
      </c>
      <c r="F267" t="s">
        <v>1120</v>
      </c>
      <c r="G267" t="s">
        <v>1220</v>
      </c>
      <c r="H267" t="s">
        <v>1267</v>
      </c>
      <c r="I267" t="s">
        <v>1264</v>
      </c>
      <c r="J267" s="995">
        <v>2</v>
      </c>
      <c r="K267" s="996">
        <v>401.89499999999998</v>
      </c>
      <c r="L267" s="996">
        <v>803.79</v>
      </c>
      <c r="M267" t="s">
        <v>1109</v>
      </c>
      <c r="N267" t="str">
        <f t="shared" si="8"/>
        <v>janeiro 2026</v>
      </c>
      <c r="O267">
        <f t="shared" si="9"/>
        <v>2026</v>
      </c>
      <c r="P267" t="str">
        <f>VLOOKUP(I267,'METRICS MDNA'!A:B,2,0)</f>
        <v>Estoque Final</v>
      </c>
      <c r="Q267" t="str">
        <f>VLOOKUP(P267,'METRICS MDNA'!B:C,2,0)</f>
        <v>CUSTOS DOS PRODUTOS VENDIDOS</v>
      </c>
    </row>
    <row r="268" spans="1:17">
      <c r="A268" t="s">
        <v>1110</v>
      </c>
      <c r="B268" s="879">
        <v>46053</v>
      </c>
      <c r="C268">
        <v>1000098</v>
      </c>
      <c r="D268" t="s">
        <v>2278</v>
      </c>
      <c r="E268" t="s">
        <v>1171</v>
      </c>
      <c r="F268" t="s">
        <v>1120</v>
      </c>
      <c r="G268" t="s">
        <v>1220</v>
      </c>
      <c r="H268" t="s">
        <v>1267</v>
      </c>
      <c r="I268" t="s">
        <v>1264</v>
      </c>
      <c r="J268" s="995">
        <v>3</v>
      </c>
      <c r="K268" s="996">
        <v>313.99849999999998</v>
      </c>
      <c r="L268" s="996">
        <v>941.99549999999999</v>
      </c>
      <c r="M268" t="s">
        <v>1109</v>
      </c>
      <c r="N268" t="str">
        <f t="shared" si="8"/>
        <v>janeiro 2026</v>
      </c>
      <c r="O268">
        <f t="shared" si="9"/>
        <v>2026</v>
      </c>
      <c r="P268" t="str">
        <f>VLOOKUP(I268,'METRICS MDNA'!A:B,2,0)</f>
        <v>Estoque Final</v>
      </c>
      <c r="Q268" t="str">
        <f>VLOOKUP(P268,'METRICS MDNA'!B:C,2,0)</f>
        <v>CUSTOS DOS PRODUTOS VENDIDOS</v>
      </c>
    </row>
    <row r="269" spans="1:17">
      <c r="A269" t="s">
        <v>1110</v>
      </c>
      <c r="B269" s="879">
        <v>46053</v>
      </c>
      <c r="C269">
        <v>1001031</v>
      </c>
      <c r="D269" t="s">
        <v>2143</v>
      </c>
      <c r="E269" t="s">
        <v>1171</v>
      </c>
      <c r="F269" t="s">
        <v>1120</v>
      </c>
      <c r="G269" t="s">
        <v>1220</v>
      </c>
      <c r="H269" t="s">
        <v>1267</v>
      </c>
      <c r="I269" t="s">
        <v>1264</v>
      </c>
      <c r="J269" s="995">
        <v>3</v>
      </c>
      <c r="K269" s="996">
        <v>179.905</v>
      </c>
      <c r="L269" s="996">
        <v>539.71500000000003</v>
      </c>
      <c r="M269" t="s">
        <v>1109</v>
      </c>
      <c r="N269" t="str">
        <f t="shared" si="8"/>
        <v>janeiro 2026</v>
      </c>
      <c r="O269">
        <f t="shared" si="9"/>
        <v>2026</v>
      </c>
      <c r="P269" t="str">
        <f>VLOOKUP(I269,'METRICS MDNA'!A:B,2,0)</f>
        <v>Estoque Final</v>
      </c>
      <c r="Q269" t="str">
        <f>VLOOKUP(P269,'METRICS MDNA'!B:C,2,0)</f>
        <v>CUSTOS DOS PRODUTOS VENDIDOS</v>
      </c>
    </row>
    <row r="270" spans="1:17">
      <c r="A270" t="s">
        <v>1110</v>
      </c>
      <c r="B270" s="879">
        <v>46053</v>
      </c>
      <c r="C270">
        <v>1001038</v>
      </c>
      <c r="D270" t="s">
        <v>2144</v>
      </c>
      <c r="E270" t="s">
        <v>1171</v>
      </c>
      <c r="F270" t="s">
        <v>1120</v>
      </c>
      <c r="G270" t="s">
        <v>1220</v>
      </c>
      <c r="H270" t="s">
        <v>1267</v>
      </c>
      <c r="I270" t="s">
        <v>1264</v>
      </c>
      <c r="J270" s="995">
        <v>1</v>
      </c>
      <c r="K270" s="996">
        <v>221.52500000000001</v>
      </c>
      <c r="L270" s="996">
        <v>221.52500000000001</v>
      </c>
      <c r="M270" t="s">
        <v>1109</v>
      </c>
      <c r="N270" t="str">
        <f t="shared" si="8"/>
        <v>janeiro 2026</v>
      </c>
      <c r="O270">
        <f t="shared" si="9"/>
        <v>2026</v>
      </c>
      <c r="P270" t="str">
        <f>VLOOKUP(I270,'METRICS MDNA'!A:B,2,0)</f>
        <v>Estoque Final</v>
      </c>
      <c r="Q270" t="str">
        <f>VLOOKUP(P270,'METRICS MDNA'!B:C,2,0)</f>
        <v>CUSTOS DOS PRODUTOS VENDIDOS</v>
      </c>
    </row>
    <row r="271" spans="1:17">
      <c r="A271" t="s">
        <v>1110</v>
      </c>
      <c r="B271" s="879">
        <v>46053</v>
      </c>
      <c r="C271">
        <v>1001085</v>
      </c>
      <c r="D271" t="s">
        <v>2279</v>
      </c>
      <c r="E271" t="s">
        <v>1171</v>
      </c>
      <c r="F271" t="s">
        <v>1120</v>
      </c>
      <c r="G271" t="s">
        <v>1220</v>
      </c>
      <c r="H271" t="s">
        <v>1267</v>
      </c>
      <c r="I271" t="s">
        <v>1264</v>
      </c>
      <c r="J271" s="995">
        <v>2</v>
      </c>
      <c r="K271" s="996">
        <v>131.81</v>
      </c>
      <c r="L271" s="996">
        <v>263.62</v>
      </c>
      <c r="M271" t="s">
        <v>1109</v>
      </c>
      <c r="N271" t="str">
        <f t="shared" si="8"/>
        <v>janeiro 2026</v>
      </c>
      <c r="O271">
        <f t="shared" si="9"/>
        <v>2026</v>
      </c>
      <c r="P271" t="str">
        <f>VLOOKUP(I271,'METRICS MDNA'!A:B,2,0)</f>
        <v>Estoque Final</v>
      </c>
      <c r="Q271" t="str">
        <f>VLOOKUP(P271,'METRICS MDNA'!B:C,2,0)</f>
        <v>CUSTOS DOS PRODUTOS VENDIDOS</v>
      </c>
    </row>
    <row r="272" spans="1:17">
      <c r="A272" t="s">
        <v>1110</v>
      </c>
      <c r="B272" s="879">
        <v>46053</v>
      </c>
      <c r="C272">
        <v>1000598</v>
      </c>
      <c r="D272" t="s">
        <v>2280</v>
      </c>
      <c r="E272" t="s">
        <v>1171</v>
      </c>
      <c r="F272" t="s">
        <v>1120</v>
      </c>
      <c r="G272" t="s">
        <v>1220</v>
      </c>
      <c r="H272" t="s">
        <v>1267</v>
      </c>
      <c r="I272" t="s">
        <v>1256</v>
      </c>
      <c r="J272" s="995">
        <v>4</v>
      </c>
      <c r="K272" s="996">
        <v>63.907499999999999</v>
      </c>
      <c r="L272" s="996">
        <v>255.63</v>
      </c>
      <c r="M272" t="s">
        <v>1109</v>
      </c>
      <c r="N272" t="str">
        <f t="shared" si="8"/>
        <v>janeiro 2026</v>
      </c>
      <c r="O272">
        <f t="shared" si="9"/>
        <v>2026</v>
      </c>
      <c r="P272" t="str">
        <f>VLOOKUP(I272,'METRICS MDNA'!A:B,2,0)</f>
        <v>Estoque Final</v>
      </c>
      <c r="Q272" t="str">
        <f>VLOOKUP(P272,'METRICS MDNA'!B:C,2,0)</f>
        <v>CUSTOS DOS PRODUTOS VENDIDOS</v>
      </c>
    </row>
    <row r="273" spans="1:17">
      <c r="A273" t="s">
        <v>1110</v>
      </c>
      <c r="B273" s="879">
        <v>46053</v>
      </c>
      <c r="C273">
        <v>1001041</v>
      </c>
      <c r="D273" t="s">
        <v>2145</v>
      </c>
      <c r="E273" t="s">
        <v>1171</v>
      </c>
      <c r="F273" t="s">
        <v>1120</v>
      </c>
      <c r="G273" t="s">
        <v>1220</v>
      </c>
      <c r="H273" t="s">
        <v>1267</v>
      </c>
      <c r="I273" t="s">
        <v>1277</v>
      </c>
      <c r="J273" s="995">
        <v>2</v>
      </c>
      <c r="K273" s="996">
        <v>184.52500000000001</v>
      </c>
      <c r="L273" s="996">
        <v>369.05</v>
      </c>
      <c r="M273" t="s">
        <v>1109</v>
      </c>
      <c r="N273" t="str">
        <f t="shared" si="8"/>
        <v>janeiro 2026</v>
      </c>
      <c r="O273">
        <f t="shared" si="9"/>
        <v>2026</v>
      </c>
      <c r="P273" t="str">
        <f>VLOOKUP(I273,'METRICS MDNA'!A:B,2,0)</f>
        <v>Estoque Final</v>
      </c>
      <c r="Q273" t="str">
        <f>VLOOKUP(P273,'METRICS MDNA'!B:C,2,0)</f>
        <v>CUSTOS DOS PRODUTOS VENDIDOS</v>
      </c>
    </row>
    <row r="274" spans="1:17">
      <c r="A274" t="s">
        <v>1110</v>
      </c>
      <c r="B274" s="879">
        <v>46053</v>
      </c>
      <c r="C274">
        <v>1001043</v>
      </c>
      <c r="D274" t="s">
        <v>1353</v>
      </c>
      <c r="E274" t="s">
        <v>1171</v>
      </c>
      <c r="F274" t="s">
        <v>1120</v>
      </c>
      <c r="G274" t="s">
        <v>1220</v>
      </c>
      <c r="H274" t="s">
        <v>1267</v>
      </c>
      <c r="I274" t="s">
        <v>1264</v>
      </c>
      <c r="J274" s="995">
        <v>2</v>
      </c>
      <c r="K274" s="996">
        <v>304.77</v>
      </c>
      <c r="L274" s="996">
        <v>609.54</v>
      </c>
      <c r="M274" t="s">
        <v>1109</v>
      </c>
      <c r="N274" t="str">
        <f t="shared" si="8"/>
        <v>janeiro 2026</v>
      </c>
      <c r="O274">
        <f t="shared" si="9"/>
        <v>2026</v>
      </c>
      <c r="P274" t="str">
        <f>VLOOKUP(I274,'METRICS MDNA'!A:B,2,0)</f>
        <v>Estoque Final</v>
      </c>
      <c r="Q274" t="str">
        <f>VLOOKUP(P274,'METRICS MDNA'!B:C,2,0)</f>
        <v>CUSTOS DOS PRODUTOS VENDIDOS</v>
      </c>
    </row>
    <row r="275" spans="1:17">
      <c r="A275" t="s">
        <v>1110</v>
      </c>
      <c r="B275" s="879">
        <v>46053</v>
      </c>
      <c r="C275">
        <v>1001018</v>
      </c>
      <c r="D275" t="s">
        <v>1269</v>
      </c>
      <c r="E275" t="s">
        <v>1171</v>
      </c>
      <c r="F275" t="s">
        <v>1120</v>
      </c>
      <c r="G275" t="s">
        <v>1220</v>
      </c>
      <c r="H275" t="s">
        <v>1267</v>
      </c>
      <c r="I275" t="s">
        <v>1264</v>
      </c>
      <c r="J275" s="995">
        <v>1</v>
      </c>
      <c r="K275" s="996">
        <v>119.78</v>
      </c>
      <c r="L275" s="996">
        <v>119.78</v>
      </c>
      <c r="M275" t="s">
        <v>1109</v>
      </c>
      <c r="N275" t="str">
        <f t="shared" si="8"/>
        <v>janeiro 2026</v>
      </c>
      <c r="O275">
        <f t="shared" si="9"/>
        <v>2026</v>
      </c>
      <c r="P275" t="str">
        <f>VLOOKUP(I275,'METRICS MDNA'!A:B,2,0)</f>
        <v>Estoque Final</v>
      </c>
      <c r="Q275" t="str">
        <f>VLOOKUP(P275,'METRICS MDNA'!B:C,2,0)</f>
        <v>CUSTOS DOS PRODUTOS VENDIDOS</v>
      </c>
    </row>
    <row r="276" spans="1:17">
      <c r="A276" t="s">
        <v>1110</v>
      </c>
      <c r="B276" s="879">
        <v>46053</v>
      </c>
      <c r="C276">
        <v>1001042</v>
      </c>
      <c r="D276" t="s">
        <v>2146</v>
      </c>
      <c r="E276" t="s">
        <v>1171</v>
      </c>
      <c r="F276" t="s">
        <v>1120</v>
      </c>
      <c r="G276" t="s">
        <v>1220</v>
      </c>
      <c r="H276" t="s">
        <v>1267</v>
      </c>
      <c r="I276" t="s">
        <v>1264</v>
      </c>
      <c r="J276" s="995">
        <v>2</v>
      </c>
      <c r="K276" s="996">
        <v>202.43</v>
      </c>
      <c r="L276" s="996">
        <v>404.86</v>
      </c>
      <c r="M276" t="s">
        <v>1109</v>
      </c>
      <c r="N276" t="str">
        <f t="shared" si="8"/>
        <v>janeiro 2026</v>
      </c>
      <c r="O276">
        <f t="shared" si="9"/>
        <v>2026</v>
      </c>
      <c r="P276" t="str">
        <f>VLOOKUP(I276,'METRICS MDNA'!A:B,2,0)</f>
        <v>Estoque Final</v>
      </c>
      <c r="Q276" t="str">
        <f>VLOOKUP(P276,'METRICS MDNA'!B:C,2,0)</f>
        <v>CUSTOS DOS PRODUTOS VENDIDOS</v>
      </c>
    </row>
    <row r="277" spans="1:17">
      <c r="A277" t="s">
        <v>1110</v>
      </c>
      <c r="B277" s="879">
        <v>46053</v>
      </c>
      <c r="C277">
        <v>1001076</v>
      </c>
      <c r="D277" t="s">
        <v>2147</v>
      </c>
      <c r="E277" t="s">
        <v>1171</v>
      </c>
      <c r="F277" t="s">
        <v>1120</v>
      </c>
      <c r="G277" t="s">
        <v>1220</v>
      </c>
      <c r="H277" t="s">
        <v>1267</v>
      </c>
      <c r="I277" t="s">
        <v>1264</v>
      </c>
      <c r="J277" s="995">
        <v>2</v>
      </c>
      <c r="K277" s="996">
        <v>261.30500000000001</v>
      </c>
      <c r="L277" s="996">
        <v>522.61</v>
      </c>
      <c r="M277" t="s">
        <v>1109</v>
      </c>
      <c r="N277" t="str">
        <f t="shared" si="8"/>
        <v>janeiro 2026</v>
      </c>
      <c r="O277">
        <f t="shared" si="9"/>
        <v>2026</v>
      </c>
      <c r="P277" t="str">
        <f>VLOOKUP(I277,'METRICS MDNA'!A:B,2,0)</f>
        <v>Estoque Final</v>
      </c>
      <c r="Q277" t="str">
        <f>VLOOKUP(P277,'METRICS MDNA'!B:C,2,0)</f>
        <v>CUSTOS DOS PRODUTOS VENDIDOS</v>
      </c>
    </row>
    <row r="278" spans="1:17">
      <c r="A278" t="s">
        <v>1110</v>
      </c>
      <c r="B278" s="879">
        <v>46053</v>
      </c>
      <c r="C278">
        <v>1001101</v>
      </c>
      <c r="D278" t="s">
        <v>1395</v>
      </c>
      <c r="E278" t="s">
        <v>1171</v>
      </c>
      <c r="F278" t="s">
        <v>1120</v>
      </c>
      <c r="G278" t="s">
        <v>1220</v>
      </c>
      <c r="H278" t="s">
        <v>1267</v>
      </c>
      <c r="I278" t="s">
        <v>1264</v>
      </c>
      <c r="J278" s="995">
        <v>2</v>
      </c>
      <c r="K278" s="996">
        <v>150</v>
      </c>
      <c r="L278" s="996">
        <v>300</v>
      </c>
      <c r="M278" t="s">
        <v>1109</v>
      </c>
      <c r="N278" t="str">
        <f t="shared" si="8"/>
        <v>janeiro 2026</v>
      </c>
      <c r="O278">
        <f t="shared" si="9"/>
        <v>2026</v>
      </c>
      <c r="P278" t="str">
        <f>VLOOKUP(I278,'METRICS MDNA'!A:B,2,0)</f>
        <v>Estoque Final</v>
      </c>
      <c r="Q278" t="str">
        <f>VLOOKUP(P278,'METRICS MDNA'!B:C,2,0)</f>
        <v>CUSTOS DOS PRODUTOS VENDIDOS</v>
      </c>
    </row>
    <row r="279" spans="1:17">
      <c r="A279" t="s">
        <v>1110</v>
      </c>
      <c r="B279" s="879">
        <v>46053</v>
      </c>
      <c r="C279">
        <v>1001074</v>
      </c>
      <c r="D279" t="s">
        <v>2148</v>
      </c>
      <c r="E279" t="s">
        <v>1171</v>
      </c>
      <c r="F279" t="s">
        <v>1120</v>
      </c>
      <c r="G279" t="s">
        <v>1220</v>
      </c>
      <c r="H279" t="s">
        <v>1267</v>
      </c>
      <c r="I279" t="s">
        <v>1264</v>
      </c>
      <c r="J279" s="995">
        <v>2</v>
      </c>
      <c r="K279" s="996">
        <v>173.26499999999999</v>
      </c>
      <c r="L279" s="996">
        <v>346.53</v>
      </c>
      <c r="M279" t="s">
        <v>1109</v>
      </c>
      <c r="N279" t="str">
        <f t="shared" si="8"/>
        <v>janeiro 2026</v>
      </c>
      <c r="O279">
        <f t="shared" si="9"/>
        <v>2026</v>
      </c>
      <c r="P279" t="str">
        <f>VLOOKUP(I279,'METRICS MDNA'!A:B,2,0)</f>
        <v>Estoque Final</v>
      </c>
      <c r="Q279" t="str">
        <f>VLOOKUP(P279,'METRICS MDNA'!B:C,2,0)</f>
        <v>CUSTOS DOS PRODUTOS VENDIDOS</v>
      </c>
    </row>
    <row r="280" spans="1:17">
      <c r="A280" t="s">
        <v>1110</v>
      </c>
      <c r="B280" s="879">
        <v>46053</v>
      </c>
      <c r="C280">
        <v>1000020</v>
      </c>
      <c r="D280" t="s">
        <v>1355</v>
      </c>
      <c r="E280" t="s">
        <v>1171</v>
      </c>
      <c r="F280" t="s">
        <v>1120</v>
      </c>
      <c r="G280" t="s">
        <v>1220</v>
      </c>
      <c r="H280" t="s">
        <v>1267</v>
      </c>
      <c r="I280" t="s">
        <v>1264</v>
      </c>
      <c r="J280" s="995">
        <v>2</v>
      </c>
      <c r="K280" s="996">
        <v>240.33500000000001</v>
      </c>
      <c r="L280" s="996">
        <v>480.67</v>
      </c>
      <c r="M280" t="s">
        <v>1109</v>
      </c>
      <c r="N280" t="str">
        <f t="shared" si="8"/>
        <v>janeiro 2026</v>
      </c>
      <c r="O280">
        <f t="shared" si="9"/>
        <v>2026</v>
      </c>
      <c r="P280" t="str">
        <f>VLOOKUP(I280,'METRICS MDNA'!A:B,2,0)</f>
        <v>Estoque Final</v>
      </c>
      <c r="Q280" t="str">
        <f>VLOOKUP(P280,'METRICS MDNA'!B:C,2,0)</f>
        <v>CUSTOS DOS PRODUTOS VENDIDOS</v>
      </c>
    </row>
    <row r="281" spans="1:17">
      <c r="A281" t="s">
        <v>1110</v>
      </c>
      <c r="B281" s="879">
        <v>46053</v>
      </c>
      <c r="C281">
        <v>1000989</v>
      </c>
      <c r="D281" t="s">
        <v>1278</v>
      </c>
      <c r="E281" t="s">
        <v>1171</v>
      </c>
      <c r="F281" t="s">
        <v>1120</v>
      </c>
      <c r="G281" t="s">
        <v>1220</v>
      </c>
      <c r="H281" t="s">
        <v>1267</v>
      </c>
      <c r="I281" t="s">
        <v>1264</v>
      </c>
      <c r="J281" s="995">
        <v>1</v>
      </c>
      <c r="K281" s="996">
        <v>110.5311</v>
      </c>
      <c r="L281" s="996">
        <v>110.5311</v>
      </c>
      <c r="M281" t="s">
        <v>1109</v>
      </c>
      <c r="N281" t="str">
        <f t="shared" si="8"/>
        <v>janeiro 2026</v>
      </c>
      <c r="O281">
        <f t="shared" si="9"/>
        <v>2026</v>
      </c>
      <c r="P281" t="str">
        <f>VLOOKUP(I281,'METRICS MDNA'!A:B,2,0)</f>
        <v>Estoque Final</v>
      </c>
      <c r="Q281" t="str">
        <f>VLOOKUP(P281,'METRICS MDNA'!B:C,2,0)</f>
        <v>CUSTOS DOS PRODUTOS VENDIDOS</v>
      </c>
    </row>
    <row r="282" spans="1:17">
      <c r="A282" t="s">
        <v>1110</v>
      </c>
      <c r="B282" s="879">
        <v>46053</v>
      </c>
      <c r="C282">
        <v>1001077</v>
      </c>
      <c r="D282" t="s">
        <v>2149</v>
      </c>
      <c r="E282" t="s">
        <v>1171</v>
      </c>
      <c r="F282" t="s">
        <v>1120</v>
      </c>
      <c r="G282" t="s">
        <v>1220</v>
      </c>
      <c r="H282" t="s">
        <v>1267</v>
      </c>
      <c r="I282" t="s">
        <v>1264</v>
      </c>
      <c r="J282" s="995">
        <v>2</v>
      </c>
      <c r="K282" s="996">
        <v>212.27500000000001</v>
      </c>
      <c r="L282" s="996">
        <v>424.55</v>
      </c>
      <c r="M282" t="s">
        <v>1109</v>
      </c>
      <c r="N282" t="str">
        <f t="shared" si="8"/>
        <v>janeiro 2026</v>
      </c>
      <c r="O282">
        <f t="shared" si="9"/>
        <v>2026</v>
      </c>
      <c r="P282" t="str">
        <f>VLOOKUP(I282,'METRICS MDNA'!A:B,2,0)</f>
        <v>Estoque Final</v>
      </c>
      <c r="Q282" t="str">
        <f>VLOOKUP(P282,'METRICS MDNA'!B:C,2,0)</f>
        <v>CUSTOS DOS PRODUTOS VENDIDOS</v>
      </c>
    </row>
    <row r="283" spans="1:17">
      <c r="A283" t="s">
        <v>1110</v>
      </c>
      <c r="B283" s="879">
        <v>46053</v>
      </c>
      <c r="C283">
        <v>1001075</v>
      </c>
      <c r="D283" t="s">
        <v>2150</v>
      </c>
      <c r="E283" t="s">
        <v>1171</v>
      </c>
      <c r="F283" t="s">
        <v>1120</v>
      </c>
      <c r="G283" t="s">
        <v>1220</v>
      </c>
      <c r="H283" t="s">
        <v>1267</v>
      </c>
      <c r="I283" t="s">
        <v>1264</v>
      </c>
      <c r="J283" s="995">
        <v>3</v>
      </c>
      <c r="K283" s="996">
        <v>119.78</v>
      </c>
      <c r="L283" s="996">
        <v>359.34</v>
      </c>
      <c r="M283" t="s">
        <v>1109</v>
      </c>
      <c r="N283" t="str">
        <f t="shared" si="8"/>
        <v>janeiro 2026</v>
      </c>
      <c r="O283">
        <f t="shared" si="9"/>
        <v>2026</v>
      </c>
      <c r="P283" t="str">
        <f>VLOOKUP(I283,'METRICS MDNA'!A:B,2,0)</f>
        <v>Estoque Final</v>
      </c>
      <c r="Q283" t="str">
        <f>VLOOKUP(P283,'METRICS MDNA'!B:C,2,0)</f>
        <v>CUSTOS DOS PRODUTOS VENDIDOS</v>
      </c>
    </row>
    <row r="284" spans="1:17">
      <c r="A284" t="s">
        <v>1110</v>
      </c>
      <c r="B284" s="879">
        <v>46053</v>
      </c>
      <c r="C284">
        <v>1001049</v>
      </c>
      <c r="D284" t="s">
        <v>1285</v>
      </c>
      <c r="E284" t="s">
        <v>1171</v>
      </c>
      <c r="F284" t="s">
        <v>1120</v>
      </c>
      <c r="G284" t="s">
        <v>1220</v>
      </c>
      <c r="H284" t="s">
        <v>1267</v>
      </c>
      <c r="I284" t="s">
        <v>1264</v>
      </c>
      <c r="J284" s="995">
        <v>4</v>
      </c>
      <c r="K284" s="996">
        <v>182.03</v>
      </c>
      <c r="L284" s="996">
        <v>728.12</v>
      </c>
      <c r="M284" t="s">
        <v>1109</v>
      </c>
      <c r="N284" t="str">
        <f t="shared" si="8"/>
        <v>janeiro 2026</v>
      </c>
      <c r="O284">
        <f t="shared" si="9"/>
        <v>2026</v>
      </c>
      <c r="P284" t="str">
        <f>VLOOKUP(I284,'METRICS MDNA'!A:B,2,0)</f>
        <v>Estoque Final</v>
      </c>
      <c r="Q284" t="str">
        <f>VLOOKUP(P284,'METRICS MDNA'!B:C,2,0)</f>
        <v>CUSTOS DOS PRODUTOS VENDIDOS</v>
      </c>
    </row>
    <row r="285" spans="1:17">
      <c r="A285" t="s">
        <v>1110</v>
      </c>
      <c r="B285" s="879">
        <v>46053</v>
      </c>
      <c r="C285">
        <v>1001045</v>
      </c>
      <c r="D285" t="s">
        <v>2151</v>
      </c>
      <c r="E285" t="s">
        <v>1171</v>
      </c>
      <c r="F285" t="s">
        <v>1120</v>
      </c>
      <c r="G285" t="s">
        <v>1220</v>
      </c>
      <c r="H285" t="s">
        <v>1267</v>
      </c>
      <c r="I285" t="s">
        <v>1264</v>
      </c>
      <c r="J285" s="995">
        <v>2</v>
      </c>
      <c r="K285" s="996">
        <v>193.77500000000001</v>
      </c>
      <c r="L285" s="996">
        <v>387.55</v>
      </c>
      <c r="M285" t="s">
        <v>1109</v>
      </c>
      <c r="N285" t="str">
        <f t="shared" si="8"/>
        <v>janeiro 2026</v>
      </c>
      <c r="O285">
        <f t="shared" si="9"/>
        <v>2026</v>
      </c>
      <c r="P285" t="str">
        <f>VLOOKUP(I285,'METRICS MDNA'!A:B,2,0)</f>
        <v>Estoque Final</v>
      </c>
      <c r="Q285" t="str">
        <f>VLOOKUP(P285,'METRICS MDNA'!B:C,2,0)</f>
        <v>CUSTOS DOS PRODUTOS VENDIDOS</v>
      </c>
    </row>
    <row r="286" spans="1:17">
      <c r="A286" t="s">
        <v>1110</v>
      </c>
      <c r="B286" s="879">
        <v>46053</v>
      </c>
      <c r="C286">
        <v>1001208</v>
      </c>
      <c r="D286" t="s">
        <v>2152</v>
      </c>
      <c r="E286" t="s">
        <v>1171</v>
      </c>
      <c r="F286" t="s">
        <v>1120</v>
      </c>
      <c r="G286" t="s">
        <v>1220</v>
      </c>
      <c r="H286" t="s">
        <v>1267</v>
      </c>
      <c r="I286" t="s">
        <v>1264</v>
      </c>
      <c r="J286" s="995">
        <v>2</v>
      </c>
      <c r="K286" s="996">
        <v>276.22000000000003</v>
      </c>
      <c r="L286" s="996">
        <v>552.44000000000005</v>
      </c>
      <c r="M286" t="s">
        <v>1109</v>
      </c>
      <c r="N286" t="str">
        <f t="shared" si="8"/>
        <v>janeiro 2026</v>
      </c>
      <c r="O286">
        <f t="shared" si="9"/>
        <v>2026</v>
      </c>
      <c r="P286" t="str">
        <f>VLOOKUP(I286,'METRICS MDNA'!A:B,2,0)</f>
        <v>Estoque Final</v>
      </c>
      <c r="Q286" t="str">
        <f>VLOOKUP(P286,'METRICS MDNA'!B:C,2,0)</f>
        <v>CUSTOS DOS PRODUTOS VENDIDOS</v>
      </c>
    </row>
    <row r="287" spans="1:17">
      <c r="A287" t="s">
        <v>1110</v>
      </c>
      <c r="B287" s="879">
        <v>46053</v>
      </c>
      <c r="C287">
        <v>1000994</v>
      </c>
      <c r="D287" t="s">
        <v>2153</v>
      </c>
      <c r="E287" t="s">
        <v>1171</v>
      </c>
      <c r="F287" t="s">
        <v>1120</v>
      </c>
      <c r="G287" t="s">
        <v>1220</v>
      </c>
      <c r="H287" t="s">
        <v>1267</v>
      </c>
      <c r="I287" t="s">
        <v>1264</v>
      </c>
      <c r="J287" s="995">
        <v>2</v>
      </c>
      <c r="K287" s="996">
        <v>216.905</v>
      </c>
      <c r="L287" s="996">
        <v>433.81</v>
      </c>
      <c r="M287" t="s">
        <v>1109</v>
      </c>
      <c r="N287" t="str">
        <f t="shared" si="8"/>
        <v>janeiro 2026</v>
      </c>
      <c r="O287">
        <f t="shared" si="9"/>
        <v>2026</v>
      </c>
      <c r="P287" t="str">
        <f>VLOOKUP(I287,'METRICS MDNA'!A:B,2,0)</f>
        <v>Estoque Final</v>
      </c>
      <c r="Q287" t="str">
        <f>VLOOKUP(P287,'METRICS MDNA'!B:C,2,0)</f>
        <v>CUSTOS DOS PRODUTOS VENDIDOS</v>
      </c>
    </row>
    <row r="288" spans="1:17">
      <c r="A288" t="s">
        <v>1110</v>
      </c>
      <c r="B288" s="879">
        <v>46053</v>
      </c>
      <c r="C288">
        <v>1000086</v>
      </c>
      <c r="D288" t="s">
        <v>1273</v>
      </c>
      <c r="E288" t="s">
        <v>1171</v>
      </c>
      <c r="F288" t="s">
        <v>1120</v>
      </c>
      <c r="G288" t="s">
        <v>1220</v>
      </c>
      <c r="H288" t="s">
        <v>1267</v>
      </c>
      <c r="I288" t="s">
        <v>1264</v>
      </c>
      <c r="J288" s="995">
        <v>4</v>
      </c>
      <c r="K288" s="996">
        <v>108.6867</v>
      </c>
      <c r="L288" s="996">
        <v>434.74680000000001</v>
      </c>
      <c r="M288" t="s">
        <v>1109</v>
      </c>
      <c r="N288" t="str">
        <f t="shared" si="8"/>
        <v>janeiro 2026</v>
      </c>
      <c r="O288">
        <f t="shared" si="9"/>
        <v>2026</v>
      </c>
      <c r="P288" t="str">
        <f>VLOOKUP(I288,'METRICS MDNA'!A:B,2,0)</f>
        <v>Estoque Final</v>
      </c>
      <c r="Q288" t="str">
        <f>VLOOKUP(P288,'METRICS MDNA'!B:C,2,0)</f>
        <v>CUSTOS DOS PRODUTOS VENDIDOS</v>
      </c>
    </row>
    <row r="289" spans="1:17">
      <c r="A289" t="s">
        <v>1110</v>
      </c>
      <c r="B289" s="879">
        <v>46053</v>
      </c>
      <c r="C289">
        <v>1001069</v>
      </c>
      <c r="D289" t="s">
        <v>1351</v>
      </c>
      <c r="E289" t="s">
        <v>1171</v>
      </c>
      <c r="F289" t="s">
        <v>1120</v>
      </c>
      <c r="G289" t="s">
        <v>1220</v>
      </c>
      <c r="H289" t="s">
        <v>1267</v>
      </c>
      <c r="I289" t="s">
        <v>1264</v>
      </c>
      <c r="J289" s="995">
        <v>2</v>
      </c>
      <c r="K289" s="996">
        <v>124.41</v>
      </c>
      <c r="L289" s="996">
        <v>248.82</v>
      </c>
      <c r="M289" t="s">
        <v>1109</v>
      </c>
      <c r="N289" t="str">
        <f t="shared" si="8"/>
        <v>janeiro 2026</v>
      </c>
      <c r="O289">
        <f t="shared" si="9"/>
        <v>2026</v>
      </c>
      <c r="P289" t="str">
        <f>VLOOKUP(I289,'METRICS MDNA'!A:B,2,0)</f>
        <v>Estoque Final</v>
      </c>
      <c r="Q289" t="str">
        <f>VLOOKUP(P289,'METRICS MDNA'!B:C,2,0)</f>
        <v>CUSTOS DOS PRODUTOS VENDIDOS</v>
      </c>
    </row>
    <row r="290" spans="1:17">
      <c r="A290" t="s">
        <v>1110</v>
      </c>
      <c r="B290" s="879">
        <v>46053</v>
      </c>
      <c r="C290">
        <v>1000995</v>
      </c>
      <c r="D290" t="s">
        <v>2154</v>
      </c>
      <c r="E290" t="s">
        <v>1171</v>
      </c>
      <c r="F290" t="s">
        <v>1120</v>
      </c>
      <c r="G290" t="s">
        <v>1220</v>
      </c>
      <c r="H290" t="s">
        <v>1267</v>
      </c>
      <c r="I290" t="s">
        <v>1264</v>
      </c>
      <c r="J290" s="995">
        <v>2</v>
      </c>
      <c r="K290" s="996">
        <v>119.78</v>
      </c>
      <c r="L290" s="996">
        <v>239.56</v>
      </c>
      <c r="M290" t="s">
        <v>1109</v>
      </c>
      <c r="N290" t="str">
        <f t="shared" si="8"/>
        <v>janeiro 2026</v>
      </c>
      <c r="O290">
        <f t="shared" si="9"/>
        <v>2026</v>
      </c>
      <c r="P290" t="str">
        <f>VLOOKUP(I290,'METRICS MDNA'!A:B,2,0)</f>
        <v>Estoque Final</v>
      </c>
      <c r="Q290" t="str">
        <f>VLOOKUP(P290,'METRICS MDNA'!B:C,2,0)</f>
        <v>CUSTOS DOS PRODUTOS VENDIDOS</v>
      </c>
    </row>
    <row r="291" spans="1:17">
      <c r="A291" t="s">
        <v>1110</v>
      </c>
      <c r="B291" s="879">
        <v>46053</v>
      </c>
      <c r="C291">
        <v>1000996</v>
      </c>
      <c r="D291" t="s">
        <v>2155</v>
      </c>
      <c r="E291" t="s">
        <v>1171</v>
      </c>
      <c r="F291" t="s">
        <v>1120</v>
      </c>
      <c r="G291" t="s">
        <v>1220</v>
      </c>
      <c r="H291" t="s">
        <v>1267</v>
      </c>
      <c r="I291" t="s">
        <v>1264</v>
      </c>
      <c r="J291" s="995">
        <v>3</v>
      </c>
      <c r="K291" s="996">
        <v>443.51670000000001</v>
      </c>
      <c r="L291" s="996">
        <v>1330.5500999999999</v>
      </c>
      <c r="M291" t="s">
        <v>1109</v>
      </c>
      <c r="N291" t="str">
        <f t="shared" si="8"/>
        <v>janeiro 2026</v>
      </c>
      <c r="O291">
        <f t="shared" si="9"/>
        <v>2026</v>
      </c>
      <c r="P291" t="str">
        <f>VLOOKUP(I291,'METRICS MDNA'!A:B,2,0)</f>
        <v>Estoque Final</v>
      </c>
      <c r="Q291" t="str">
        <f>VLOOKUP(P291,'METRICS MDNA'!B:C,2,0)</f>
        <v>CUSTOS DOS PRODUTOS VENDIDOS</v>
      </c>
    </row>
    <row r="292" spans="1:17">
      <c r="A292" t="s">
        <v>1110</v>
      </c>
      <c r="B292" s="879">
        <v>46053</v>
      </c>
      <c r="C292">
        <v>1001044</v>
      </c>
      <c r="D292" t="s">
        <v>2156</v>
      </c>
      <c r="E292" t="s">
        <v>1171</v>
      </c>
      <c r="F292" t="s">
        <v>1120</v>
      </c>
      <c r="G292" t="s">
        <v>1220</v>
      </c>
      <c r="H292" t="s">
        <v>1267</v>
      </c>
      <c r="I292" t="s">
        <v>1277</v>
      </c>
      <c r="J292" s="995">
        <v>2</v>
      </c>
      <c r="K292" s="996">
        <v>159.56</v>
      </c>
      <c r="L292" s="996">
        <v>319.12</v>
      </c>
      <c r="M292" t="s">
        <v>1109</v>
      </c>
      <c r="N292" t="str">
        <f t="shared" si="8"/>
        <v>janeiro 2026</v>
      </c>
      <c r="O292">
        <f t="shared" si="9"/>
        <v>2026</v>
      </c>
      <c r="P292" t="str">
        <f>VLOOKUP(I292,'METRICS MDNA'!A:B,2,0)</f>
        <v>Estoque Final</v>
      </c>
      <c r="Q292" t="str">
        <f>VLOOKUP(P292,'METRICS MDNA'!B:C,2,0)</f>
        <v>CUSTOS DOS PRODUTOS VENDIDOS</v>
      </c>
    </row>
    <row r="293" spans="1:17">
      <c r="A293" t="s">
        <v>1110</v>
      </c>
      <c r="B293" s="879">
        <v>46053</v>
      </c>
      <c r="C293">
        <v>1001025</v>
      </c>
      <c r="D293" t="s">
        <v>2157</v>
      </c>
      <c r="E293" t="s">
        <v>1171</v>
      </c>
      <c r="F293" t="s">
        <v>1120</v>
      </c>
      <c r="G293" t="s">
        <v>1220</v>
      </c>
      <c r="H293" t="s">
        <v>1267</v>
      </c>
      <c r="I293" t="s">
        <v>1264</v>
      </c>
      <c r="J293" s="995">
        <v>2</v>
      </c>
      <c r="K293" s="996">
        <v>375.74</v>
      </c>
      <c r="L293" s="996">
        <v>751.48</v>
      </c>
      <c r="M293" t="s">
        <v>1109</v>
      </c>
      <c r="N293" t="str">
        <f t="shared" si="8"/>
        <v>janeiro 2026</v>
      </c>
      <c r="O293">
        <f t="shared" si="9"/>
        <v>2026</v>
      </c>
      <c r="P293" t="str">
        <f>VLOOKUP(I293,'METRICS MDNA'!A:B,2,0)</f>
        <v>Estoque Final</v>
      </c>
      <c r="Q293" t="str">
        <f>VLOOKUP(P293,'METRICS MDNA'!B:C,2,0)</f>
        <v>CUSTOS DOS PRODUTOS VENDIDOS</v>
      </c>
    </row>
    <row r="294" spans="1:17">
      <c r="A294" t="s">
        <v>1110</v>
      </c>
      <c r="B294" s="879">
        <v>46053</v>
      </c>
      <c r="C294">
        <v>1001022</v>
      </c>
      <c r="D294" t="s">
        <v>2158</v>
      </c>
      <c r="E294" t="s">
        <v>1171</v>
      </c>
      <c r="F294" t="s">
        <v>1120</v>
      </c>
      <c r="G294" t="s">
        <v>1220</v>
      </c>
      <c r="H294" t="s">
        <v>1267</v>
      </c>
      <c r="I294" t="s">
        <v>1264</v>
      </c>
      <c r="J294" s="995">
        <v>1</v>
      </c>
      <c r="K294" s="996">
        <v>136.79</v>
      </c>
      <c r="L294" s="996">
        <v>136.79</v>
      </c>
      <c r="M294" t="s">
        <v>1109</v>
      </c>
      <c r="N294" t="str">
        <f t="shared" si="8"/>
        <v>janeiro 2026</v>
      </c>
      <c r="O294">
        <f t="shared" si="9"/>
        <v>2026</v>
      </c>
      <c r="P294" t="str">
        <f>VLOOKUP(I294,'METRICS MDNA'!A:B,2,0)</f>
        <v>Estoque Final</v>
      </c>
      <c r="Q294" t="str">
        <f>VLOOKUP(P294,'METRICS MDNA'!B:C,2,0)</f>
        <v>CUSTOS DOS PRODUTOS VENDIDOS</v>
      </c>
    </row>
    <row r="295" spans="1:17">
      <c r="A295" t="s">
        <v>1110</v>
      </c>
      <c r="B295" s="879">
        <v>46053</v>
      </c>
      <c r="C295">
        <v>1001097</v>
      </c>
      <c r="D295" t="s">
        <v>2281</v>
      </c>
      <c r="E295" t="s">
        <v>1171</v>
      </c>
      <c r="F295" t="s">
        <v>1120</v>
      </c>
      <c r="G295" t="s">
        <v>1220</v>
      </c>
      <c r="H295" t="s">
        <v>1267</v>
      </c>
      <c r="I295" t="s">
        <v>1264</v>
      </c>
      <c r="J295" s="995">
        <v>2</v>
      </c>
      <c r="K295" s="996">
        <v>2959.3850000000002</v>
      </c>
      <c r="L295" s="996">
        <v>5918.77</v>
      </c>
      <c r="M295" t="s">
        <v>1109</v>
      </c>
      <c r="N295" t="str">
        <f t="shared" si="8"/>
        <v>janeiro 2026</v>
      </c>
      <c r="O295">
        <f t="shared" si="9"/>
        <v>2026</v>
      </c>
      <c r="P295" t="str">
        <f>VLOOKUP(I295,'METRICS MDNA'!A:B,2,0)</f>
        <v>Estoque Final</v>
      </c>
      <c r="Q295" t="str">
        <f>VLOOKUP(P295,'METRICS MDNA'!B:C,2,0)</f>
        <v>CUSTOS DOS PRODUTOS VENDIDOS</v>
      </c>
    </row>
    <row r="296" spans="1:17">
      <c r="A296" t="s">
        <v>1110</v>
      </c>
      <c r="B296" s="879">
        <v>46053</v>
      </c>
      <c r="C296">
        <v>1001056</v>
      </c>
      <c r="D296" t="s">
        <v>1359</v>
      </c>
      <c r="E296" t="s">
        <v>1171</v>
      </c>
      <c r="F296" t="s">
        <v>1120</v>
      </c>
      <c r="G296" t="s">
        <v>1220</v>
      </c>
      <c r="H296" t="s">
        <v>1267</v>
      </c>
      <c r="I296" t="s">
        <v>1264</v>
      </c>
      <c r="J296" s="995">
        <v>2</v>
      </c>
      <c r="K296" s="996">
        <v>228.93</v>
      </c>
      <c r="L296" s="996">
        <v>457.86</v>
      </c>
      <c r="M296" t="s">
        <v>1109</v>
      </c>
      <c r="N296" t="str">
        <f t="shared" si="8"/>
        <v>janeiro 2026</v>
      </c>
      <c r="O296">
        <f t="shared" si="9"/>
        <v>2026</v>
      </c>
      <c r="P296" t="str">
        <f>VLOOKUP(I296,'METRICS MDNA'!A:B,2,0)</f>
        <v>Estoque Final</v>
      </c>
      <c r="Q296" t="str">
        <f>VLOOKUP(P296,'METRICS MDNA'!B:C,2,0)</f>
        <v>CUSTOS DOS PRODUTOS VENDIDOS</v>
      </c>
    </row>
    <row r="297" spans="1:17">
      <c r="A297" t="s">
        <v>1110</v>
      </c>
      <c r="B297" s="879">
        <v>46053</v>
      </c>
      <c r="C297">
        <v>1001030</v>
      </c>
      <c r="D297" t="s">
        <v>2159</v>
      </c>
      <c r="E297" t="s">
        <v>1171</v>
      </c>
      <c r="F297" t="s">
        <v>1120</v>
      </c>
      <c r="G297" t="s">
        <v>1220</v>
      </c>
      <c r="H297" t="s">
        <v>1267</v>
      </c>
      <c r="I297" t="s">
        <v>1264</v>
      </c>
      <c r="J297" s="995">
        <v>2</v>
      </c>
      <c r="K297" s="996">
        <v>122.56</v>
      </c>
      <c r="L297" s="996">
        <v>245.12</v>
      </c>
      <c r="M297" t="s">
        <v>1109</v>
      </c>
      <c r="N297" t="str">
        <f t="shared" si="8"/>
        <v>janeiro 2026</v>
      </c>
      <c r="O297">
        <f t="shared" si="9"/>
        <v>2026</v>
      </c>
      <c r="P297" t="str">
        <f>VLOOKUP(I297,'METRICS MDNA'!A:B,2,0)</f>
        <v>Estoque Final</v>
      </c>
      <c r="Q297" t="str">
        <f>VLOOKUP(P297,'METRICS MDNA'!B:C,2,0)</f>
        <v>CUSTOS DOS PRODUTOS VENDIDOS</v>
      </c>
    </row>
    <row r="298" spans="1:17">
      <c r="A298" t="s">
        <v>1110</v>
      </c>
      <c r="B298" s="879">
        <v>46053</v>
      </c>
      <c r="C298">
        <v>1001015</v>
      </c>
      <c r="D298" t="s">
        <v>1343</v>
      </c>
      <c r="E298" t="s">
        <v>1171</v>
      </c>
      <c r="F298" t="s">
        <v>1120</v>
      </c>
      <c r="G298" t="s">
        <v>1220</v>
      </c>
      <c r="H298" t="s">
        <v>1267</v>
      </c>
      <c r="I298" t="s">
        <v>1264</v>
      </c>
      <c r="J298" s="995">
        <v>2</v>
      </c>
      <c r="K298" s="996">
        <v>277.48669999999998</v>
      </c>
      <c r="L298" s="996">
        <v>554.97339999999997</v>
      </c>
      <c r="M298" t="s">
        <v>1109</v>
      </c>
      <c r="N298" t="str">
        <f t="shared" si="8"/>
        <v>janeiro 2026</v>
      </c>
      <c r="O298">
        <f t="shared" si="9"/>
        <v>2026</v>
      </c>
      <c r="P298" t="str">
        <f>VLOOKUP(I298,'METRICS MDNA'!A:B,2,0)</f>
        <v>Estoque Final</v>
      </c>
      <c r="Q298" t="str">
        <f>VLOOKUP(P298,'METRICS MDNA'!B:C,2,0)</f>
        <v>CUSTOS DOS PRODUTOS VENDIDOS</v>
      </c>
    </row>
    <row r="299" spans="1:17">
      <c r="A299" t="s">
        <v>1110</v>
      </c>
      <c r="B299" s="879">
        <v>46053</v>
      </c>
      <c r="C299">
        <v>1001016</v>
      </c>
      <c r="D299" t="s">
        <v>1343</v>
      </c>
      <c r="E299" t="s">
        <v>1171</v>
      </c>
      <c r="F299" t="s">
        <v>1120</v>
      </c>
      <c r="G299" t="s">
        <v>1220</v>
      </c>
      <c r="H299" t="s">
        <v>1267</v>
      </c>
      <c r="I299" t="s">
        <v>1264</v>
      </c>
      <c r="J299" s="995">
        <v>2</v>
      </c>
      <c r="K299" s="996">
        <v>688.51</v>
      </c>
      <c r="L299" s="996">
        <v>1377.02</v>
      </c>
      <c r="M299" t="s">
        <v>1109</v>
      </c>
      <c r="N299" t="str">
        <f t="shared" si="8"/>
        <v>janeiro 2026</v>
      </c>
      <c r="O299">
        <f t="shared" si="9"/>
        <v>2026</v>
      </c>
      <c r="P299" t="str">
        <f>VLOOKUP(I299,'METRICS MDNA'!A:B,2,0)</f>
        <v>Estoque Final</v>
      </c>
      <c r="Q299" t="str">
        <f>VLOOKUP(P299,'METRICS MDNA'!B:C,2,0)</f>
        <v>CUSTOS DOS PRODUTOS VENDIDOS</v>
      </c>
    </row>
    <row r="300" spans="1:17">
      <c r="A300" t="s">
        <v>1110</v>
      </c>
      <c r="B300" s="879">
        <v>46053</v>
      </c>
      <c r="C300">
        <v>1001048</v>
      </c>
      <c r="D300" t="s">
        <v>2160</v>
      </c>
      <c r="E300" t="s">
        <v>1171</v>
      </c>
      <c r="F300" t="s">
        <v>1120</v>
      </c>
      <c r="G300" t="s">
        <v>1220</v>
      </c>
      <c r="H300" t="s">
        <v>1267</v>
      </c>
      <c r="I300" t="s">
        <v>1264</v>
      </c>
      <c r="J300" s="995">
        <v>2</v>
      </c>
      <c r="K300" s="996">
        <v>249.27500000000001</v>
      </c>
      <c r="L300" s="996">
        <v>498.55</v>
      </c>
      <c r="M300" t="s">
        <v>1109</v>
      </c>
      <c r="N300" t="str">
        <f t="shared" si="8"/>
        <v>janeiro 2026</v>
      </c>
      <c r="O300">
        <f t="shared" si="9"/>
        <v>2026</v>
      </c>
      <c r="P300" t="str">
        <f>VLOOKUP(I300,'METRICS MDNA'!A:B,2,0)</f>
        <v>Estoque Final</v>
      </c>
      <c r="Q300" t="str">
        <f>VLOOKUP(P300,'METRICS MDNA'!B:C,2,0)</f>
        <v>CUSTOS DOS PRODUTOS VENDIDOS</v>
      </c>
    </row>
    <row r="301" spans="1:17">
      <c r="A301" t="s">
        <v>1110</v>
      </c>
      <c r="B301" s="879">
        <v>46053</v>
      </c>
      <c r="C301">
        <v>1001012</v>
      </c>
      <c r="D301" t="s">
        <v>1261</v>
      </c>
      <c r="E301" t="s">
        <v>1171</v>
      </c>
      <c r="F301" t="s">
        <v>1120</v>
      </c>
      <c r="G301" t="s">
        <v>1220</v>
      </c>
      <c r="H301" t="s">
        <v>1263</v>
      </c>
      <c r="I301" t="s">
        <v>1264</v>
      </c>
      <c r="J301" s="995">
        <v>2</v>
      </c>
      <c r="K301" s="996">
        <v>102.375</v>
      </c>
      <c r="L301" s="996">
        <v>204.75</v>
      </c>
      <c r="M301" t="s">
        <v>1109</v>
      </c>
      <c r="N301" t="str">
        <f t="shared" si="8"/>
        <v>janeiro 2026</v>
      </c>
      <c r="O301">
        <f t="shared" si="9"/>
        <v>2026</v>
      </c>
      <c r="P301" t="str">
        <f>VLOOKUP(I301,'METRICS MDNA'!A:B,2,0)</f>
        <v>Estoque Final</v>
      </c>
      <c r="Q301" t="str">
        <f>VLOOKUP(P301,'METRICS MDNA'!B:C,2,0)</f>
        <v>CUSTOS DOS PRODUTOS VENDIDOS</v>
      </c>
    </row>
    <row r="302" spans="1:17">
      <c r="A302" t="s">
        <v>1110</v>
      </c>
      <c r="B302" s="879">
        <v>46053</v>
      </c>
      <c r="C302">
        <v>1000988</v>
      </c>
      <c r="D302" t="s">
        <v>2282</v>
      </c>
      <c r="E302" t="s">
        <v>1171</v>
      </c>
      <c r="F302" t="s">
        <v>1120</v>
      </c>
      <c r="G302" t="s">
        <v>1220</v>
      </c>
      <c r="H302" t="s">
        <v>1267</v>
      </c>
      <c r="I302" t="s">
        <v>1264</v>
      </c>
      <c r="J302" s="995">
        <v>2</v>
      </c>
      <c r="K302" s="996">
        <v>462.01499999999999</v>
      </c>
      <c r="L302" s="996">
        <v>924.03</v>
      </c>
      <c r="M302" t="s">
        <v>2283</v>
      </c>
      <c r="N302" t="str">
        <f t="shared" si="8"/>
        <v>janeiro 2026</v>
      </c>
      <c r="O302">
        <f t="shared" si="9"/>
        <v>2026</v>
      </c>
      <c r="P302" t="str">
        <f>VLOOKUP(I302,'METRICS MDNA'!A:B,2,0)</f>
        <v>Estoque Final</v>
      </c>
      <c r="Q302" t="str">
        <f>VLOOKUP(P302,'METRICS MDNA'!B:C,2,0)</f>
        <v>CUSTOS DOS PRODUTOS VENDIDOS</v>
      </c>
    </row>
    <row r="303" spans="1:17">
      <c r="A303" t="s">
        <v>1110</v>
      </c>
      <c r="B303" s="879">
        <v>46053</v>
      </c>
      <c r="C303">
        <v>1001058</v>
      </c>
      <c r="D303" t="s">
        <v>1363</v>
      </c>
      <c r="E303" t="s">
        <v>1171</v>
      </c>
      <c r="F303" t="s">
        <v>1120</v>
      </c>
      <c r="G303" t="s">
        <v>1220</v>
      </c>
      <c r="H303" t="s">
        <v>1267</v>
      </c>
      <c r="I303" t="s">
        <v>1264</v>
      </c>
      <c r="J303" s="995">
        <v>4</v>
      </c>
      <c r="K303" s="996">
        <v>67.0625</v>
      </c>
      <c r="L303" s="996">
        <v>268.25</v>
      </c>
      <c r="M303" t="s">
        <v>1109</v>
      </c>
      <c r="N303" t="str">
        <f t="shared" si="8"/>
        <v>janeiro 2026</v>
      </c>
      <c r="O303">
        <f t="shared" si="9"/>
        <v>2026</v>
      </c>
      <c r="P303" t="str">
        <f>VLOOKUP(I303,'METRICS MDNA'!A:B,2,0)</f>
        <v>Estoque Final</v>
      </c>
      <c r="Q303" t="str">
        <f>VLOOKUP(P303,'METRICS MDNA'!B:C,2,0)</f>
        <v>CUSTOS DOS PRODUTOS VENDIDOS</v>
      </c>
    </row>
    <row r="304" spans="1:17">
      <c r="A304" t="s">
        <v>1110</v>
      </c>
      <c r="B304" s="879">
        <v>46053</v>
      </c>
      <c r="C304">
        <v>1001060</v>
      </c>
      <c r="D304" t="s">
        <v>2161</v>
      </c>
      <c r="E304" t="s">
        <v>1171</v>
      </c>
      <c r="F304" t="s">
        <v>1120</v>
      </c>
      <c r="G304" t="s">
        <v>1220</v>
      </c>
      <c r="H304" t="s">
        <v>1267</v>
      </c>
      <c r="I304" t="s">
        <v>1264</v>
      </c>
      <c r="J304" s="995">
        <v>2</v>
      </c>
      <c r="K304" s="996">
        <v>346.39499999999998</v>
      </c>
      <c r="L304" s="996">
        <v>692.79</v>
      </c>
      <c r="M304" t="s">
        <v>1109</v>
      </c>
      <c r="N304" t="str">
        <f t="shared" si="8"/>
        <v>janeiro 2026</v>
      </c>
      <c r="O304">
        <f t="shared" si="9"/>
        <v>2026</v>
      </c>
      <c r="P304" t="str">
        <f>VLOOKUP(I304,'METRICS MDNA'!A:B,2,0)</f>
        <v>Estoque Final</v>
      </c>
      <c r="Q304" t="str">
        <f>VLOOKUP(P304,'METRICS MDNA'!B:C,2,0)</f>
        <v>CUSTOS DOS PRODUTOS VENDIDOS</v>
      </c>
    </row>
    <row r="305" spans="1:17">
      <c r="A305" t="s">
        <v>1110</v>
      </c>
      <c r="B305" s="879">
        <v>46053</v>
      </c>
      <c r="C305">
        <v>1001061</v>
      </c>
      <c r="D305" t="s">
        <v>2162</v>
      </c>
      <c r="E305" t="s">
        <v>1171</v>
      </c>
      <c r="F305" t="s">
        <v>1120</v>
      </c>
      <c r="G305" t="s">
        <v>1220</v>
      </c>
      <c r="H305" t="s">
        <v>1267</v>
      </c>
      <c r="I305" t="s">
        <v>1277</v>
      </c>
      <c r="J305" s="995">
        <v>2</v>
      </c>
      <c r="K305" s="996">
        <v>181.95</v>
      </c>
      <c r="L305" s="996">
        <v>363.9</v>
      </c>
      <c r="M305" t="s">
        <v>1109</v>
      </c>
      <c r="N305" t="str">
        <f t="shared" si="8"/>
        <v>janeiro 2026</v>
      </c>
      <c r="O305">
        <f t="shared" si="9"/>
        <v>2026</v>
      </c>
      <c r="P305" t="str">
        <f>VLOOKUP(I305,'METRICS MDNA'!A:B,2,0)</f>
        <v>Estoque Final</v>
      </c>
      <c r="Q305" t="str">
        <f>VLOOKUP(P305,'METRICS MDNA'!B:C,2,0)</f>
        <v>CUSTOS DOS PRODUTOS VENDIDOS</v>
      </c>
    </row>
    <row r="306" spans="1:17">
      <c r="A306" t="s">
        <v>1110</v>
      </c>
      <c r="B306" s="879">
        <v>46053</v>
      </c>
      <c r="C306">
        <v>1000753</v>
      </c>
      <c r="D306" t="s">
        <v>2163</v>
      </c>
      <c r="E306" t="s">
        <v>1171</v>
      </c>
      <c r="F306" t="s">
        <v>1120</v>
      </c>
      <c r="G306" t="s">
        <v>1220</v>
      </c>
      <c r="H306" t="s">
        <v>1263</v>
      </c>
      <c r="I306" t="s">
        <v>1380</v>
      </c>
      <c r="J306" s="995">
        <v>1.2</v>
      </c>
      <c r="K306" s="996">
        <v>423.39</v>
      </c>
      <c r="L306" s="996">
        <v>508.06799999999998</v>
      </c>
      <c r="M306" t="s">
        <v>1109</v>
      </c>
      <c r="N306" t="str">
        <f t="shared" si="8"/>
        <v>janeiro 2026</v>
      </c>
      <c r="O306">
        <f t="shared" si="9"/>
        <v>2026</v>
      </c>
      <c r="P306" t="str">
        <f>VLOOKUP(I306,'METRICS MDNA'!A:B,2,0)</f>
        <v>Estoque Final</v>
      </c>
      <c r="Q306" t="str">
        <f>VLOOKUP(P306,'METRICS MDNA'!B:C,2,0)</f>
        <v>CUSTOS DOS PRODUTOS VENDIDOS</v>
      </c>
    </row>
    <row r="307" spans="1:17">
      <c r="A307" t="s">
        <v>1110</v>
      </c>
      <c r="B307" s="879">
        <v>46053</v>
      </c>
      <c r="C307">
        <v>1000131</v>
      </c>
      <c r="D307" t="s">
        <v>2165</v>
      </c>
      <c r="E307" t="s">
        <v>1171</v>
      </c>
      <c r="F307" t="s">
        <v>1120</v>
      </c>
      <c r="G307" t="s">
        <v>1220</v>
      </c>
      <c r="H307" t="s">
        <v>1263</v>
      </c>
      <c r="I307" t="s">
        <v>1380</v>
      </c>
      <c r="J307" s="995">
        <v>0.2</v>
      </c>
      <c r="K307" s="996">
        <v>121.8372</v>
      </c>
      <c r="L307" s="996">
        <v>24.3674</v>
      </c>
      <c r="M307" t="s">
        <v>1109</v>
      </c>
      <c r="N307" t="str">
        <f t="shared" si="8"/>
        <v>janeiro 2026</v>
      </c>
      <c r="O307">
        <f t="shared" si="9"/>
        <v>2026</v>
      </c>
      <c r="P307" t="str">
        <f>VLOOKUP(I307,'METRICS MDNA'!A:B,2,0)</f>
        <v>Estoque Final</v>
      </c>
      <c r="Q307" t="str">
        <f>VLOOKUP(P307,'METRICS MDNA'!B:C,2,0)</f>
        <v>CUSTOS DOS PRODUTOS VENDIDOS</v>
      </c>
    </row>
    <row r="308" spans="1:17">
      <c r="A308" t="s">
        <v>1110</v>
      </c>
      <c r="B308" s="879">
        <v>46053</v>
      </c>
      <c r="C308">
        <v>1000746</v>
      </c>
      <c r="D308" t="s">
        <v>1378</v>
      </c>
      <c r="E308" t="s">
        <v>1171</v>
      </c>
      <c r="F308" t="s">
        <v>1120</v>
      </c>
      <c r="G308" t="s">
        <v>1220</v>
      </c>
      <c r="H308" t="s">
        <v>1263</v>
      </c>
      <c r="I308" t="s">
        <v>1380</v>
      </c>
      <c r="J308" s="995">
        <v>1.2</v>
      </c>
      <c r="K308" s="996">
        <v>29.07</v>
      </c>
      <c r="L308" s="996">
        <v>34.884</v>
      </c>
      <c r="M308" t="s">
        <v>1109</v>
      </c>
      <c r="N308" t="str">
        <f t="shared" si="8"/>
        <v>janeiro 2026</v>
      </c>
      <c r="O308">
        <f t="shared" si="9"/>
        <v>2026</v>
      </c>
      <c r="P308" t="str">
        <f>VLOOKUP(I308,'METRICS MDNA'!A:B,2,0)</f>
        <v>Estoque Final</v>
      </c>
      <c r="Q308" t="str">
        <f>VLOOKUP(P308,'METRICS MDNA'!B:C,2,0)</f>
        <v>CUSTOS DOS PRODUTOS VENDIDOS</v>
      </c>
    </row>
    <row r="309" spans="1:17">
      <c r="A309" t="s">
        <v>1110</v>
      </c>
      <c r="B309" s="879">
        <v>46053</v>
      </c>
      <c r="C309">
        <v>1000220</v>
      </c>
      <c r="D309" t="s">
        <v>2284</v>
      </c>
      <c r="E309" t="s">
        <v>1171</v>
      </c>
      <c r="F309" t="s">
        <v>1120</v>
      </c>
      <c r="G309" t="s">
        <v>1174</v>
      </c>
      <c r="H309" t="s">
        <v>1200</v>
      </c>
      <c r="I309" t="s">
        <v>1201</v>
      </c>
      <c r="J309" s="995">
        <v>0.5</v>
      </c>
      <c r="K309" s="996">
        <v>32.703400000000002</v>
      </c>
      <c r="L309" s="996">
        <v>16.351700000000001</v>
      </c>
      <c r="M309" t="s">
        <v>1109</v>
      </c>
      <c r="N309" t="str">
        <f t="shared" si="8"/>
        <v>janeiro 2026</v>
      </c>
      <c r="O309">
        <f t="shared" si="9"/>
        <v>2026</v>
      </c>
      <c r="P309" t="str">
        <f>VLOOKUP(I309,'METRICS MDNA'!A:B,2,0)</f>
        <v>Estoque Final</v>
      </c>
      <c r="Q309" t="str">
        <f>VLOOKUP(P309,'METRICS MDNA'!B:C,2,0)</f>
        <v>CUSTOS DOS PRODUTOS VENDIDOS</v>
      </c>
    </row>
    <row r="310" spans="1:17">
      <c r="A310" t="s">
        <v>1110</v>
      </c>
      <c r="B310" s="879">
        <v>46053</v>
      </c>
      <c r="C310">
        <v>1000217</v>
      </c>
      <c r="D310" t="s">
        <v>2023</v>
      </c>
      <c r="E310" t="s">
        <v>1171</v>
      </c>
      <c r="F310" t="s">
        <v>1120</v>
      </c>
      <c r="G310" t="s">
        <v>1174</v>
      </c>
      <c r="H310" t="s">
        <v>1200</v>
      </c>
      <c r="I310" t="s">
        <v>1201</v>
      </c>
      <c r="J310" s="995">
        <v>3</v>
      </c>
      <c r="K310" s="996">
        <v>9.8132999999999999</v>
      </c>
      <c r="L310" s="996">
        <v>29.439900000000002</v>
      </c>
      <c r="M310" t="s">
        <v>1109</v>
      </c>
      <c r="N310" t="str">
        <f t="shared" si="8"/>
        <v>janeiro 2026</v>
      </c>
      <c r="O310">
        <f t="shared" si="9"/>
        <v>2026</v>
      </c>
      <c r="P310" t="str">
        <f>VLOOKUP(I310,'METRICS MDNA'!A:B,2,0)</f>
        <v>Estoque Final</v>
      </c>
      <c r="Q310" t="str">
        <f>VLOOKUP(P310,'METRICS MDNA'!B:C,2,0)</f>
        <v>CUSTOS DOS PRODUTOS VENDIDOS</v>
      </c>
    </row>
    <row r="311" spans="1:17">
      <c r="A311" t="s">
        <v>1110</v>
      </c>
      <c r="B311" s="879">
        <v>46053</v>
      </c>
      <c r="C311">
        <v>1000879</v>
      </c>
      <c r="D311" t="s">
        <v>2024</v>
      </c>
      <c r="E311" t="s">
        <v>1171</v>
      </c>
      <c r="F311" t="s">
        <v>1120</v>
      </c>
      <c r="G311" t="s">
        <v>1174</v>
      </c>
      <c r="H311" t="s">
        <v>1200</v>
      </c>
      <c r="I311" t="s">
        <v>1201</v>
      </c>
      <c r="J311" s="995">
        <v>3.75</v>
      </c>
      <c r="K311" s="996">
        <v>10.73</v>
      </c>
      <c r="L311" s="996">
        <v>40.237499999999997</v>
      </c>
      <c r="M311" t="s">
        <v>1109</v>
      </c>
      <c r="N311" t="str">
        <f t="shared" si="8"/>
        <v>janeiro 2026</v>
      </c>
      <c r="O311">
        <f t="shared" si="9"/>
        <v>2026</v>
      </c>
      <c r="P311" t="str">
        <f>VLOOKUP(I311,'METRICS MDNA'!A:B,2,0)</f>
        <v>Estoque Final</v>
      </c>
      <c r="Q311" t="str">
        <f>VLOOKUP(P311,'METRICS MDNA'!B:C,2,0)</f>
        <v>CUSTOS DOS PRODUTOS VENDIDOS</v>
      </c>
    </row>
    <row r="312" spans="1:17">
      <c r="A312" t="s">
        <v>1110</v>
      </c>
      <c r="B312" s="879">
        <v>46053</v>
      </c>
      <c r="C312">
        <v>1000288</v>
      </c>
      <c r="D312" t="s">
        <v>2025</v>
      </c>
      <c r="E312" t="s">
        <v>1171</v>
      </c>
      <c r="F312" t="s">
        <v>1120</v>
      </c>
      <c r="G312" t="s">
        <v>1174</v>
      </c>
      <c r="H312" t="s">
        <v>1200</v>
      </c>
      <c r="I312" t="s">
        <v>1201</v>
      </c>
      <c r="J312" s="995">
        <v>5.25</v>
      </c>
      <c r="K312" s="996">
        <v>16.226400000000002</v>
      </c>
      <c r="L312" s="996">
        <v>85.188599999999994</v>
      </c>
      <c r="M312" t="s">
        <v>1109</v>
      </c>
      <c r="N312" t="str">
        <f t="shared" si="8"/>
        <v>janeiro 2026</v>
      </c>
      <c r="O312">
        <f t="shared" si="9"/>
        <v>2026</v>
      </c>
      <c r="P312" t="str">
        <f>VLOOKUP(I312,'METRICS MDNA'!A:B,2,0)</f>
        <v>Estoque Final</v>
      </c>
      <c r="Q312" t="str">
        <f>VLOOKUP(P312,'METRICS MDNA'!B:C,2,0)</f>
        <v>CUSTOS DOS PRODUTOS VENDIDOS</v>
      </c>
    </row>
    <row r="313" spans="1:17">
      <c r="A313" t="s">
        <v>1110</v>
      </c>
      <c r="B313" s="879">
        <v>46053</v>
      </c>
      <c r="C313">
        <v>1000517</v>
      </c>
      <c r="D313" t="s">
        <v>2026</v>
      </c>
      <c r="E313" t="s">
        <v>1171</v>
      </c>
      <c r="F313" t="s">
        <v>1120</v>
      </c>
      <c r="G313" t="s">
        <v>1174</v>
      </c>
      <c r="H313" t="s">
        <v>1200</v>
      </c>
      <c r="I313" t="s">
        <v>1201</v>
      </c>
      <c r="J313" s="995">
        <v>3</v>
      </c>
      <c r="K313" s="996">
        <v>40</v>
      </c>
      <c r="L313" s="996">
        <v>120</v>
      </c>
      <c r="M313" t="s">
        <v>1109</v>
      </c>
      <c r="N313" t="str">
        <f t="shared" si="8"/>
        <v>janeiro 2026</v>
      </c>
      <c r="O313">
        <f t="shared" si="9"/>
        <v>2026</v>
      </c>
      <c r="P313" t="str">
        <f>VLOOKUP(I313,'METRICS MDNA'!A:B,2,0)</f>
        <v>Estoque Final</v>
      </c>
      <c r="Q313" t="str">
        <f>VLOOKUP(P313,'METRICS MDNA'!B:C,2,0)</f>
        <v>CUSTOS DOS PRODUTOS VENDIDOS</v>
      </c>
    </row>
    <row r="314" spans="1:17">
      <c r="A314" t="s">
        <v>1110</v>
      </c>
      <c r="B314" s="879">
        <v>46053</v>
      </c>
      <c r="C314">
        <v>1000944</v>
      </c>
      <c r="D314" t="s">
        <v>2166</v>
      </c>
      <c r="E314" t="s">
        <v>1171</v>
      </c>
      <c r="F314" t="s">
        <v>1120</v>
      </c>
      <c r="G314" t="s">
        <v>1220</v>
      </c>
      <c r="H314" t="s">
        <v>1263</v>
      </c>
      <c r="I314" t="s">
        <v>1385</v>
      </c>
      <c r="J314" s="995">
        <v>1.6</v>
      </c>
      <c r="K314" s="996">
        <v>70.522000000000006</v>
      </c>
      <c r="L314" s="996">
        <v>112.8352</v>
      </c>
      <c r="M314" t="s">
        <v>1109</v>
      </c>
      <c r="N314" t="str">
        <f t="shared" si="8"/>
        <v>janeiro 2026</v>
      </c>
      <c r="O314">
        <f t="shared" si="9"/>
        <v>2026</v>
      </c>
      <c r="P314" t="str">
        <f>VLOOKUP(I314,'METRICS MDNA'!A:B,2,0)</f>
        <v>Estoque Final</v>
      </c>
      <c r="Q314" t="str">
        <f>VLOOKUP(P314,'METRICS MDNA'!B:C,2,0)</f>
        <v>CUSTOS DOS PRODUTOS VENDIDOS</v>
      </c>
    </row>
    <row r="315" spans="1:17">
      <c r="A315" t="s">
        <v>1110</v>
      </c>
      <c r="B315" s="879">
        <v>46053</v>
      </c>
      <c r="C315">
        <v>1000751</v>
      </c>
      <c r="D315" t="s">
        <v>1383</v>
      </c>
      <c r="E315" t="s">
        <v>1171</v>
      </c>
      <c r="F315" t="s">
        <v>1120</v>
      </c>
      <c r="G315" t="s">
        <v>1220</v>
      </c>
      <c r="H315" t="s">
        <v>1263</v>
      </c>
      <c r="I315" t="s">
        <v>1385</v>
      </c>
      <c r="J315" s="995">
        <v>1.7250000000000001</v>
      </c>
      <c r="K315" s="996">
        <v>94.3733</v>
      </c>
      <c r="L315" s="996">
        <v>162.79390000000001</v>
      </c>
      <c r="M315" t="s">
        <v>1109</v>
      </c>
      <c r="N315" t="str">
        <f t="shared" si="8"/>
        <v>janeiro 2026</v>
      </c>
      <c r="O315">
        <f t="shared" si="9"/>
        <v>2026</v>
      </c>
      <c r="P315" t="str">
        <f>VLOOKUP(I315,'METRICS MDNA'!A:B,2,0)</f>
        <v>Estoque Final</v>
      </c>
      <c r="Q315" t="str">
        <f>VLOOKUP(P315,'METRICS MDNA'!B:C,2,0)</f>
        <v>CUSTOS DOS PRODUTOS VENDIDOS</v>
      </c>
    </row>
    <row r="316" spans="1:17">
      <c r="A316" t="s">
        <v>1110</v>
      </c>
      <c r="B316" s="879">
        <v>46053</v>
      </c>
      <c r="C316">
        <v>1001028</v>
      </c>
      <c r="D316" t="s">
        <v>2167</v>
      </c>
      <c r="E316" t="s">
        <v>1171</v>
      </c>
      <c r="F316" t="s">
        <v>1120</v>
      </c>
      <c r="G316" t="s">
        <v>1220</v>
      </c>
      <c r="H316" t="s">
        <v>1263</v>
      </c>
      <c r="I316" t="s">
        <v>1385</v>
      </c>
      <c r="J316" s="995">
        <v>0.7</v>
      </c>
      <c r="K316" s="996">
        <v>181.5429</v>
      </c>
      <c r="L316" s="996">
        <v>127.08</v>
      </c>
      <c r="M316" t="s">
        <v>1109</v>
      </c>
      <c r="N316" t="str">
        <f t="shared" si="8"/>
        <v>janeiro 2026</v>
      </c>
      <c r="O316">
        <f t="shared" si="9"/>
        <v>2026</v>
      </c>
      <c r="P316" t="str">
        <f>VLOOKUP(I316,'METRICS MDNA'!A:B,2,0)</f>
        <v>Estoque Final</v>
      </c>
      <c r="Q316" t="str">
        <f>VLOOKUP(P316,'METRICS MDNA'!B:C,2,0)</f>
        <v>CUSTOS DOS PRODUTOS VENDIDOS</v>
      </c>
    </row>
    <row r="317" spans="1:17">
      <c r="A317" t="s">
        <v>1110</v>
      </c>
      <c r="B317" s="879">
        <v>46053</v>
      </c>
      <c r="C317">
        <v>1000447</v>
      </c>
      <c r="D317" t="s">
        <v>2168</v>
      </c>
      <c r="E317" t="s">
        <v>1171</v>
      </c>
      <c r="F317" t="s">
        <v>1120</v>
      </c>
      <c r="G317" t="s">
        <v>1220</v>
      </c>
      <c r="H317" t="s">
        <v>1263</v>
      </c>
      <c r="I317" t="s">
        <v>1385</v>
      </c>
      <c r="J317" s="995">
        <v>1.95</v>
      </c>
      <c r="K317" s="996">
        <v>135.9177</v>
      </c>
      <c r="L317" s="996">
        <v>265.03949999999998</v>
      </c>
      <c r="M317" t="s">
        <v>1109</v>
      </c>
      <c r="N317" t="str">
        <f t="shared" si="8"/>
        <v>janeiro 2026</v>
      </c>
      <c r="O317">
        <f t="shared" si="9"/>
        <v>2026</v>
      </c>
      <c r="P317" t="str">
        <f>VLOOKUP(I317,'METRICS MDNA'!A:B,2,0)</f>
        <v>Estoque Final</v>
      </c>
      <c r="Q317" t="str">
        <f>VLOOKUP(P317,'METRICS MDNA'!B:C,2,0)</f>
        <v>CUSTOS DOS PRODUTOS VENDIDOS</v>
      </c>
    </row>
    <row r="318" spans="1:17">
      <c r="A318" t="s">
        <v>1110</v>
      </c>
      <c r="B318" s="879">
        <v>46053</v>
      </c>
      <c r="C318">
        <v>1000587</v>
      </c>
      <c r="D318" t="s">
        <v>2169</v>
      </c>
      <c r="E318" t="s">
        <v>1171</v>
      </c>
      <c r="F318" t="s">
        <v>1120</v>
      </c>
      <c r="G318" t="s">
        <v>1220</v>
      </c>
      <c r="H318" t="s">
        <v>1263</v>
      </c>
      <c r="I318" t="s">
        <v>1385</v>
      </c>
      <c r="J318" s="995">
        <v>1.115</v>
      </c>
      <c r="K318" s="996">
        <v>245.71</v>
      </c>
      <c r="L318" s="996">
        <v>273.9667</v>
      </c>
      <c r="M318" t="s">
        <v>1109</v>
      </c>
      <c r="N318" t="str">
        <f t="shared" si="8"/>
        <v>janeiro 2026</v>
      </c>
      <c r="O318">
        <f t="shared" si="9"/>
        <v>2026</v>
      </c>
      <c r="P318" t="str">
        <f>VLOOKUP(I318,'METRICS MDNA'!A:B,2,0)</f>
        <v>Estoque Final</v>
      </c>
      <c r="Q318" t="str">
        <f>VLOOKUP(P318,'METRICS MDNA'!B:C,2,0)</f>
        <v>CUSTOS DOS PRODUTOS VENDIDOS</v>
      </c>
    </row>
    <row r="319" spans="1:17">
      <c r="A319" t="s">
        <v>1110</v>
      </c>
      <c r="B319" s="879">
        <v>46053</v>
      </c>
      <c r="C319">
        <v>1000927</v>
      </c>
      <c r="D319" t="s">
        <v>2170</v>
      </c>
      <c r="E319" t="s">
        <v>1171</v>
      </c>
      <c r="F319" t="s">
        <v>1120</v>
      </c>
      <c r="G319" t="s">
        <v>1220</v>
      </c>
      <c r="H319" t="s">
        <v>1263</v>
      </c>
      <c r="I319" t="s">
        <v>2171</v>
      </c>
      <c r="J319" s="995">
        <v>0.6</v>
      </c>
      <c r="K319" s="996">
        <v>171.59</v>
      </c>
      <c r="L319" s="996">
        <v>102.95399999999999</v>
      </c>
      <c r="M319" t="s">
        <v>1109</v>
      </c>
      <c r="N319" t="str">
        <f t="shared" si="8"/>
        <v>janeiro 2026</v>
      </c>
      <c r="O319">
        <f t="shared" si="9"/>
        <v>2026</v>
      </c>
      <c r="P319" t="str">
        <f>VLOOKUP(I319,'METRICS MDNA'!A:B,2,0)</f>
        <v>Estoque Final</v>
      </c>
      <c r="Q319" t="str">
        <f>VLOOKUP(P319,'METRICS MDNA'!B:C,2,0)</f>
        <v>CUSTOS DOS PRODUTOS VENDIDOS</v>
      </c>
    </row>
    <row r="320" spans="1:17">
      <c r="A320" t="s">
        <v>1110</v>
      </c>
      <c r="B320" s="879">
        <v>46053</v>
      </c>
      <c r="C320">
        <v>1000133</v>
      </c>
      <c r="D320" t="s">
        <v>2172</v>
      </c>
      <c r="E320" t="s">
        <v>1171</v>
      </c>
      <c r="F320" t="s">
        <v>1120</v>
      </c>
      <c r="G320" t="s">
        <v>1220</v>
      </c>
      <c r="H320" t="s">
        <v>1263</v>
      </c>
      <c r="I320" t="s">
        <v>2171</v>
      </c>
      <c r="J320" s="995">
        <v>1.3</v>
      </c>
      <c r="K320" s="996">
        <v>115.36879999999999</v>
      </c>
      <c r="L320" s="996">
        <v>149.9794</v>
      </c>
      <c r="M320" t="s">
        <v>1109</v>
      </c>
      <c r="N320" t="str">
        <f t="shared" si="8"/>
        <v>janeiro 2026</v>
      </c>
      <c r="O320">
        <f t="shared" si="9"/>
        <v>2026</v>
      </c>
      <c r="P320" t="str">
        <f>VLOOKUP(I320,'METRICS MDNA'!A:B,2,0)</f>
        <v>Estoque Final</v>
      </c>
      <c r="Q320" t="str">
        <f>VLOOKUP(P320,'METRICS MDNA'!B:C,2,0)</f>
        <v>CUSTOS DOS PRODUTOS VENDIDOS</v>
      </c>
    </row>
    <row r="321" spans="1:17">
      <c r="A321" t="s">
        <v>1110</v>
      </c>
      <c r="B321" s="879">
        <v>46053</v>
      </c>
      <c r="C321">
        <v>1000874</v>
      </c>
      <c r="D321" t="s">
        <v>2173</v>
      </c>
      <c r="E321" t="s">
        <v>1171</v>
      </c>
      <c r="F321" t="s">
        <v>1120</v>
      </c>
      <c r="G321" t="s">
        <v>1220</v>
      </c>
      <c r="H321" t="s">
        <v>1263</v>
      </c>
      <c r="I321" t="s">
        <v>2171</v>
      </c>
      <c r="J321" s="995">
        <v>0.75</v>
      </c>
      <c r="K321" s="996">
        <v>513.13329999999996</v>
      </c>
      <c r="L321" s="996">
        <v>384.85</v>
      </c>
      <c r="M321" t="s">
        <v>1109</v>
      </c>
      <c r="N321" t="str">
        <f t="shared" si="8"/>
        <v>janeiro 2026</v>
      </c>
      <c r="O321">
        <f t="shared" si="9"/>
        <v>2026</v>
      </c>
      <c r="P321" t="str">
        <f>VLOOKUP(I321,'METRICS MDNA'!A:B,2,0)</f>
        <v>Estoque Final</v>
      </c>
      <c r="Q321" t="str">
        <f>VLOOKUP(P321,'METRICS MDNA'!B:C,2,0)</f>
        <v>CUSTOS DOS PRODUTOS VENDIDOS</v>
      </c>
    </row>
    <row r="322" spans="1:17">
      <c r="A322" t="s">
        <v>1110</v>
      </c>
      <c r="B322" s="879">
        <v>46053</v>
      </c>
      <c r="C322">
        <v>1000130</v>
      </c>
      <c r="D322" t="s">
        <v>2174</v>
      </c>
      <c r="E322" t="s">
        <v>1171</v>
      </c>
      <c r="F322" t="s">
        <v>1120</v>
      </c>
      <c r="G322" t="s">
        <v>1220</v>
      </c>
      <c r="H322" t="s">
        <v>1263</v>
      </c>
      <c r="I322" t="s">
        <v>2171</v>
      </c>
      <c r="J322" s="995">
        <v>0.45</v>
      </c>
      <c r="K322" s="996">
        <v>133.47999999999999</v>
      </c>
      <c r="L322" s="996">
        <v>60.066000000000003</v>
      </c>
      <c r="M322" t="s">
        <v>1109</v>
      </c>
      <c r="N322" t="str">
        <f t="shared" si="8"/>
        <v>janeiro 2026</v>
      </c>
      <c r="O322">
        <f t="shared" si="9"/>
        <v>2026</v>
      </c>
      <c r="P322" t="str">
        <f>VLOOKUP(I322,'METRICS MDNA'!A:B,2,0)</f>
        <v>Estoque Final</v>
      </c>
      <c r="Q322" t="str">
        <f>VLOOKUP(P322,'METRICS MDNA'!B:C,2,0)</f>
        <v>CUSTOS DOS PRODUTOS VENDIDOS</v>
      </c>
    </row>
    <row r="323" spans="1:17">
      <c r="A323" t="s">
        <v>1110</v>
      </c>
      <c r="B323" s="879">
        <v>46053</v>
      </c>
      <c r="C323">
        <v>1000154</v>
      </c>
      <c r="D323" t="s">
        <v>2176</v>
      </c>
      <c r="E323" t="s">
        <v>1171</v>
      </c>
      <c r="F323" t="s">
        <v>1120</v>
      </c>
      <c r="G323" t="s">
        <v>1220</v>
      </c>
      <c r="H323" t="s">
        <v>1263</v>
      </c>
      <c r="I323" t="s">
        <v>2171</v>
      </c>
      <c r="J323" s="995">
        <v>6.6</v>
      </c>
      <c r="K323" s="996">
        <v>78.015699999999995</v>
      </c>
      <c r="L323" s="996">
        <v>514.90359999999998</v>
      </c>
      <c r="M323" t="s">
        <v>1109</v>
      </c>
      <c r="N323" t="str">
        <f t="shared" si="8"/>
        <v>janeiro 2026</v>
      </c>
      <c r="O323">
        <f t="shared" si="9"/>
        <v>2026</v>
      </c>
      <c r="P323" t="str">
        <f>VLOOKUP(I323,'METRICS MDNA'!A:B,2,0)</f>
        <v>Estoque Final</v>
      </c>
      <c r="Q323" t="str">
        <f>VLOOKUP(P323,'METRICS MDNA'!B:C,2,0)</f>
        <v>CUSTOS DOS PRODUTOS VENDIDOS</v>
      </c>
    </row>
    <row r="324" spans="1:17">
      <c r="A324" t="s">
        <v>1110</v>
      </c>
      <c r="B324" s="879">
        <v>46053</v>
      </c>
      <c r="C324">
        <v>1001078</v>
      </c>
      <c r="D324" t="s">
        <v>2285</v>
      </c>
      <c r="E324" t="s">
        <v>1171</v>
      </c>
      <c r="F324" t="s">
        <v>1120</v>
      </c>
      <c r="G324" t="s">
        <v>1220</v>
      </c>
      <c r="H324" t="s">
        <v>1263</v>
      </c>
      <c r="I324" t="s">
        <v>2171</v>
      </c>
      <c r="J324" s="995">
        <v>0.75</v>
      </c>
      <c r="K324" s="996">
        <v>207.53</v>
      </c>
      <c r="L324" s="996">
        <v>155.64750000000001</v>
      </c>
      <c r="M324" t="s">
        <v>1109</v>
      </c>
      <c r="N324" t="str">
        <f t="shared" si="8"/>
        <v>janeiro 2026</v>
      </c>
      <c r="O324">
        <f t="shared" si="9"/>
        <v>2026</v>
      </c>
      <c r="P324" t="str">
        <f>VLOOKUP(I324,'METRICS MDNA'!A:B,2,0)</f>
        <v>Estoque Final</v>
      </c>
      <c r="Q324" t="str">
        <f>VLOOKUP(P324,'METRICS MDNA'!B:C,2,0)</f>
        <v>CUSTOS DOS PRODUTOS VENDIDOS</v>
      </c>
    </row>
    <row r="325" spans="1:17">
      <c r="A325" t="s">
        <v>1110</v>
      </c>
      <c r="B325" s="879">
        <v>46053</v>
      </c>
      <c r="C325">
        <v>1000036</v>
      </c>
      <c r="D325" t="s">
        <v>2177</v>
      </c>
      <c r="E325" t="s">
        <v>1171</v>
      </c>
      <c r="F325" t="s">
        <v>1120</v>
      </c>
      <c r="G325" t="s">
        <v>1220</v>
      </c>
      <c r="H325" t="s">
        <v>1263</v>
      </c>
      <c r="I325" t="s">
        <v>2171</v>
      </c>
      <c r="J325" s="995">
        <v>0.7</v>
      </c>
      <c r="K325" s="996">
        <v>912.85709999999995</v>
      </c>
      <c r="L325" s="996">
        <v>639</v>
      </c>
      <c r="M325" t="s">
        <v>1109</v>
      </c>
      <c r="N325" t="str">
        <f t="shared" ref="N325:N388" si="10">TEXT(B325, "mmmm aaaa")</f>
        <v>janeiro 2026</v>
      </c>
      <c r="O325">
        <f t="shared" ref="O325:O388" si="11">YEAR(B325)</f>
        <v>2026</v>
      </c>
      <c r="P325" t="str">
        <f>VLOOKUP(I325,'METRICS MDNA'!A:B,2,0)</f>
        <v>Estoque Final</v>
      </c>
      <c r="Q325" t="str">
        <f>VLOOKUP(P325,'METRICS MDNA'!B:C,2,0)</f>
        <v>CUSTOS DOS PRODUTOS VENDIDOS</v>
      </c>
    </row>
    <row r="326" spans="1:17">
      <c r="A326" t="s">
        <v>1110</v>
      </c>
      <c r="B326" s="879">
        <v>46053</v>
      </c>
      <c r="C326">
        <v>1000037</v>
      </c>
      <c r="D326" t="s">
        <v>2178</v>
      </c>
      <c r="E326" t="s">
        <v>1171</v>
      </c>
      <c r="F326" t="s">
        <v>1120</v>
      </c>
      <c r="G326" t="s">
        <v>1220</v>
      </c>
      <c r="H326" t="s">
        <v>1263</v>
      </c>
      <c r="I326" t="s">
        <v>2171</v>
      </c>
      <c r="J326" s="995">
        <v>0.7</v>
      </c>
      <c r="K326" s="996">
        <v>1857</v>
      </c>
      <c r="L326" s="996">
        <v>1299.9000000000001</v>
      </c>
      <c r="M326" t="s">
        <v>1109</v>
      </c>
      <c r="N326" t="str">
        <f t="shared" si="10"/>
        <v>janeiro 2026</v>
      </c>
      <c r="O326">
        <f t="shared" si="11"/>
        <v>2026</v>
      </c>
      <c r="P326" t="str">
        <f>VLOOKUP(I326,'METRICS MDNA'!A:B,2,0)</f>
        <v>Estoque Final</v>
      </c>
      <c r="Q326" t="str">
        <f>VLOOKUP(P326,'METRICS MDNA'!B:C,2,0)</f>
        <v>CUSTOS DOS PRODUTOS VENDIDOS</v>
      </c>
    </row>
    <row r="327" spans="1:17">
      <c r="A327" t="s">
        <v>1110</v>
      </c>
      <c r="B327" s="879">
        <v>46053</v>
      </c>
      <c r="C327">
        <v>1000929</v>
      </c>
      <c r="D327" t="s">
        <v>2179</v>
      </c>
      <c r="E327" t="s">
        <v>1171</v>
      </c>
      <c r="F327" t="s">
        <v>1120</v>
      </c>
      <c r="G327" t="s">
        <v>1220</v>
      </c>
      <c r="H327" t="s">
        <v>1263</v>
      </c>
      <c r="I327" t="s">
        <v>2171</v>
      </c>
      <c r="J327" s="995">
        <v>0.45</v>
      </c>
      <c r="K327" s="996">
        <v>226.64</v>
      </c>
      <c r="L327" s="996">
        <v>101.988</v>
      </c>
      <c r="M327" t="s">
        <v>1109</v>
      </c>
      <c r="N327" t="str">
        <f t="shared" si="10"/>
        <v>janeiro 2026</v>
      </c>
      <c r="O327">
        <f t="shared" si="11"/>
        <v>2026</v>
      </c>
      <c r="P327" t="str">
        <f>VLOOKUP(I327,'METRICS MDNA'!A:B,2,0)</f>
        <v>Estoque Final</v>
      </c>
      <c r="Q327" t="str">
        <f>VLOOKUP(P327,'METRICS MDNA'!B:C,2,0)</f>
        <v>CUSTOS DOS PRODUTOS VENDIDOS</v>
      </c>
    </row>
    <row r="328" spans="1:17">
      <c r="A328" t="s">
        <v>1110</v>
      </c>
      <c r="B328" s="879">
        <v>46053</v>
      </c>
      <c r="C328">
        <v>1000869</v>
      </c>
      <c r="D328" t="s">
        <v>2180</v>
      </c>
      <c r="E328" t="s">
        <v>1171</v>
      </c>
      <c r="F328" t="s">
        <v>1120</v>
      </c>
      <c r="G328" t="s">
        <v>1220</v>
      </c>
      <c r="H328" t="s">
        <v>1221</v>
      </c>
      <c r="I328" t="s">
        <v>1222</v>
      </c>
      <c r="J328" s="995">
        <v>0.5</v>
      </c>
      <c r="K328" s="996">
        <v>18.149999999999999</v>
      </c>
      <c r="L328" s="996">
        <v>9.0749999999999993</v>
      </c>
      <c r="M328" t="s">
        <v>1109</v>
      </c>
      <c r="N328" t="str">
        <f t="shared" si="10"/>
        <v>janeiro 2026</v>
      </c>
      <c r="O328">
        <f t="shared" si="11"/>
        <v>2026</v>
      </c>
      <c r="P328" t="str">
        <f>VLOOKUP(I328,'METRICS MDNA'!A:B,2,0)</f>
        <v>Estoque Final</v>
      </c>
      <c r="Q328" t="str">
        <f>VLOOKUP(P328,'METRICS MDNA'!B:C,2,0)</f>
        <v>CUSTOS DOS PRODUTOS VENDIDOS</v>
      </c>
    </row>
    <row r="329" spans="1:17">
      <c r="A329" t="s">
        <v>1110</v>
      </c>
      <c r="B329" s="879">
        <v>46053</v>
      </c>
      <c r="C329">
        <v>1000755</v>
      </c>
      <c r="D329" t="s">
        <v>2181</v>
      </c>
      <c r="E329" t="s">
        <v>1171</v>
      </c>
      <c r="F329" t="s">
        <v>1120</v>
      </c>
      <c r="G329" t="s">
        <v>1220</v>
      </c>
      <c r="H329" t="s">
        <v>1221</v>
      </c>
      <c r="I329" t="s">
        <v>1222</v>
      </c>
      <c r="J329" s="995">
        <v>0.7</v>
      </c>
      <c r="K329" s="996">
        <v>65.900000000000006</v>
      </c>
      <c r="L329" s="996">
        <v>46.13</v>
      </c>
      <c r="M329" t="s">
        <v>1109</v>
      </c>
      <c r="N329" t="str">
        <f t="shared" si="10"/>
        <v>janeiro 2026</v>
      </c>
      <c r="O329">
        <f t="shared" si="11"/>
        <v>2026</v>
      </c>
      <c r="P329" t="str">
        <f>VLOOKUP(I329,'METRICS MDNA'!A:B,2,0)</f>
        <v>Estoque Final</v>
      </c>
      <c r="Q329" t="str">
        <f>VLOOKUP(P329,'METRICS MDNA'!B:C,2,0)</f>
        <v>CUSTOS DOS PRODUTOS VENDIDOS</v>
      </c>
    </row>
    <row r="330" spans="1:17">
      <c r="A330" t="s">
        <v>1110</v>
      </c>
      <c r="B330" s="879">
        <v>46053</v>
      </c>
      <c r="C330">
        <v>1000301</v>
      </c>
      <c r="D330" t="s">
        <v>1389</v>
      </c>
      <c r="E330" t="s">
        <v>1171</v>
      </c>
      <c r="F330" t="s">
        <v>1120</v>
      </c>
      <c r="G330" t="s">
        <v>1220</v>
      </c>
      <c r="H330" t="s">
        <v>1221</v>
      </c>
      <c r="I330" t="s">
        <v>1222</v>
      </c>
      <c r="J330" s="995">
        <v>0.7</v>
      </c>
      <c r="K330" s="996">
        <v>69.849900000000005</v>
      </c>
      <c r="L330" s="996">
        <v>48.8949</v>
      </c>
      <c r="M330" t="s">
        <v>1109</v>
      </c>
      <c r="N330" t="str">
        <f t="shared" si="10"/>
        <v>janeiro 2026</v>
      </c>
      <c r="O330">
        <f t="shared" si="11"/>
        <v>2026</v>
      </c>
      <c r="P330" t="str">
        <f>VLOOKUP(I330,'METRICS MDNA'!A:B,2,0)</f>
        <v>Estoque Final</v>
      </c>
      <c r="Q330" t="str">
        <f>VLOOKUP(P330,'METRICS MDNA'!B:C,2,0)</f>
        <v>CUSTOS DOS PRODUTOS VENDIDOS</v>
      </c>
    </row>
    <row r="331" spans="1:17">
      <c r="A331" t="s">
        <v>1110</v>
      </c>
      <c r="B331" s="879">
        <v>46053</v>
      </c>
      <c r="C331">
        <v>5000042</v>
      </c>
      <c r="D331" t="s">
        <v>1964</v>
      </c>
      <c r="E331" t="s">
        <v>1965</v>
      </c>
      <c r="F331" t="s">
        <v>1120</v>
      </c>
      <c r="G331" t="s">
        <v>1174</v>
      </c>
      <c r="H331" t="s">
        <v>1966</v>
      </c>
      <c r="I331" t="s">
        <v>1967</v>
      </c>
      <c r="J331" s="995">
        <v>6.58</v>
      </c>
      <c r="K331" s="996">
        <v>8.8000000000000007</v>
      </c>
      <c r="L331" s="996">
        <v>57.904000000000003</v>
      </c>
      <c r="M331" t="s">
        <v>1109</v>
      </c>
      <c r="N331" t="str">
        <f t="shared" si="10"/>
        <v>janeiro 2026</v>
      </c>
      <c r="O331">
        <f t="shared" si="11"/>
        <v>2026</v>
      </c>
      <c r="P331" t="str">
        <f>VLOOKUP(I331,'METRICS MDNA'!A:B,2,0)</f>
        <v>Estoque Final</v>
      </c>
      <c r="Q331" t="str">
        <f>VLOOKUP(P331,'METRICS MDNA'!B:C,2,0)</f>
        <v>CUSTOS DOS PRODUTOS VENDIDOS</v>
      </c>
    </row>
    <row r="332" spans="1:17">
      <c r="A332" t="s">
        <v>1110</v>
      </c>
      <c r="B332" s="879">
        <v>46053</v>
      </c>
      <c r="C332">
        <v>5000027</v>
      </c>
      <c r="D332" t="s">
        <v>1968</v>
      </c>
      <c r="E332" t="s">
        <v>1965</v>
      </c>
      <c r="F332" t="s">
        <v>1120</v>
      </c>
      <c r="G332" t="s">
        <v>1174</v>
      </c>
      <c r="H332" t="s">
        <v>1966</v>
      </c>
      <c r="I332" t="s">
        <v>1967</v>
      </c>
      <c r="J332" s="995">
        <v>3</v>
      </c>
      <c r="K332" s="996">
        <v>84.001099999999994</v>
      </c>
      <c r="L332" s="996">
        <v>252.0033</v>
      </c>
      <c r="M332" t="s">
        <v>1109</v>
      </c>
      <c r="N332" t="str">
        <f t="shared" si="10"/>
        <v>janeiro 2026</v>
      </c>
      <c r="O332">
        <f t="shared" si="11"/>
        <v>2026</v>
      </c>
      <c r="P332" t="str">
        <f>VLOOKUP(I332,'METRICS MDNA'!A:B,2,0)</f>
        <v>Estoque Final</v>
      </c>
      <c r="Q332" t="str">
        <f>VLOOKUP(P332,'METRICS MDNA'!B:C,2,0)</f>
        <v>CUSTOS DOS PRODUTOS VENDIDOS</v>
      </c>
    </row>
    <row r="333" spans="1:17">
      <c r="A333" t="s">
        <v>1110</v>
      </c>
      <c r="B333" s="879">
        <v>46053</v>
      </c>
      <c r="C333">
        <v>5000115</v>
      </c>
      <c r="D333" t="s">
        <v>2286</v>
      </c>
      <c r="E333" t="s">
        <v>1965</v>
      </c>
      <c r="F333" t="s">
        <v>1120</v>
      </c>
      <c r="G333" t="s">
        <v>1174</v>
      </c>
      <c r="H333" t="s">
        <v>1966</v>
      </c>
      <c r="I333" t="s">
        <v>1967</v>
      </c>
      <c r="J333" s="995">
        <v>1.28</v>
      </c>
      <c r="K333" s="996">
        <v>94.072199999999995</v>
      </c>
      <c r="L333" s="996">
        <v>120.41240000000001</v>
      </c>
      <c r="M333" t="s">
        <v>1109</v>
      </c>
      <c r="N333" t="str">
        <f t="shared" si="10"/>
        <v>janeiro 2026</v>
      </c>
      <c r="O333">
        <f t="shared" si="11"/>
        <v>2026</v>
      </c>
      <c r="P333" t="str">
        <f>VLOOKUP(I333,'METRICS MDNA'!A:B,2,0)</f>
        <v>Estoque Final</v>
      </c>
      <c r="Q333" t="str">
        <f>VLOOKUP(P333,'METRICS MDNA'!B:C,2,0)</f>
        <v>CUSTOS DOS PRODUTOS VENDIDOS</v>
      </c>
    </row>
    <row r="334" spans="1:17">
      <c r="A334" t="s">
        <v>1110</v>
      </c>
      <c r="B334" s="879">
        <v>46053</v>
      </c>
      <c r="C334">
        <v>5000041</v>
      </c>
      <c r="D334" t="s">
        <v>1969</v>
      </c>
      <c r="E334" t="s">
        <v>1965</v>
      </c>
      <c r="F334" t="s">
        <v>1120</v>
      </c>
      <c r="G334" t="s">
        <v>1174</v>
      </c>
      <c r="H334" t="s">
        <v>1966</v>
      </c>
      <c r="I334" t="s">
        <v>1967</v>
      </c>
      <c r="J334" s="995">
        <v>0.26</v>
      </c>
      <c r="K334" s="996">
        <v>82.718500000000006</v>
      </c>
      <c r="L334" s="996">
        <v>21.506799999999998</v>
      </c>
      <c r="M334" t="s">
        <v>1109</v>
      </c>
      <c r="N334" t="str">
        <f t="shared" si="10"/>
        <v>janeiro 2026</v>
      </c>
      <c r="O334">
        <f t="shared" si="11"/>
        <v>2026</v>
      </c>
      <c r="P334" t="str">
        <f>VLOOKUP(I334,'METRICS MDNA'!A:B,2,0)</f>
        <v>Estoque Final</v>
      </c>
      <c r="Q334" t="str">
        <f>VLOOKUP(P334,'METRICS MDNA'!B:C,2,0)</f>
        <v>CUSTOS DOS PRODUTOS VENDIDOS</v>
      </c>
    </row>
    <row r="335" spans="1:17">
      <c r="A335" t="s">
        <v>1110</v>
      </c>
      <c r="B335" s="879">
        <v>46053</v>
      </c>
      <c r="C335">
        <v>5000072</v>
      </c>
      <c r="D335" t="s">
        <v>1971</v>
      </c>
      <c r="E335" t="s">
        <v>1965</v>
      </c>
      <c r="F335" t="s">
        <v>1120</v>
      </c>
      <c r="G335" t="s">
        <v>1174</v>
      </c>
      <c r="H335" t="s">
        <v>1966</v>
      </c>
      <c r="I335" t="s">
        <v>1967</v>
      </c>
      <c r="J335" s="995">
        <v>0.52</v>
      </c>
      <c r="K335" s="996">
        <v>45.120800000000003</v>
      </c>
      <c r="L335" s="996">
        <v>23.462800000000001</v>
      </c>
      <c r="M335" t="s">
        <v>1109</v>
      </c>
      <c r="N335" t="str">
        <f t="shared" si="10"/>
        <v>janeiro 2026</v>
      </c>
      <c r="O335">
        <f t="shared" si="11"/>
        <v>2026</v>
      </c>
      <c r="P335" t="str">
        <f>VLOOKUP(I335,'METRICS MDNA'!A:B,2,0)</f>
        <v>Estoque Final</v>
      </c>
      <c r="Q335" t="str">
        <f>VLOOKUP(P335,'METRICS MDNA'!B:C,2,0)</f>
        <v>CUSTOS DOS PRODUTOS VENDIDOS</v>
      </c>
    </row>
    <row r="336" spans="1:17">
      <c r="A336" t="s">
        <v>1110</v>
      </c>
      <c r="B336" s="879">
        <v>46053</v>
      </c>
      <c r="C336">
        <v>5000043</v>
      </c>
      <c r="D336" t="s">
        <v>1972</v>
      </c>
      <c r="E336" t="s">
        <v>1965</v>
      </c>
      <c r="F336" t="s">
        <v>1120</v>
      </c>
      <c r="G336" t="s">
        <v>1174</v>
      </c>
      <c r="H336" t="s">
        <v>1966</v>
      </c>
      <c r="I336" t="s">
        <v>1967</v>
      </c>
      <c r="J336" s="995">
        <v>2</v>
      </c>
      <c r="K336" s="996">
        <v>25.6387</v>
      </c>
      <c r="L336" s="996">
        <v>51.2774</v>
      </c>
      <c r="M336" t="s">
        <v>1109</v>
      </c>
      <c r="N336" t="str">
        <f t="shared" si="10"/>
        <v>janeiro 2026</v>
      </c>
      <c r="O336">
        <f t="shared" si="11"/>
        <v>2026</v>
      </c>
      <c r="P336" t="str">
        <f>VLOOKUP(I336,'METRICS MDNA'!A:B,2,0)</f>
        <v>Estoque Final</v>
      </c>
      <c r="Q336" t="str">
        <f>VLOOKUP(P336,'METRICS MDNA'!B:C,2,0)</f>
        <v>CUSTOS DOS PRODUTOS VENDIDOS</v>
      </c>
    </row>
    <row r="337" spans="1:17">
      <c r="A337" t="s">
        <v>1110</v>
      </c>
      <c r="B337" s="879">
        <v>46053</v>
      </c>
      <c r="C337">
        <v>5000054</v>
      </c>
      <c r="D337" t="s">
        <v>1973</v>
      </c>
      <c r="E337" t="s">
        <v>1965</v>
      </c>
      <c r="F337" t="s">
        <v>1120</v>
      </c>
      <c r="G337" t="s">
        <v>1174</v>
      </c>
      <c r="H337" t="s">
        <v>1966</v>
      </c>
      <c r="I337" t="s">
        <v>1967</v>
      </c>
      <c r="J337" s="995">
        <v>24.1</v>
      </c>
      <c r="K337" s="996">
        <v>69.856999999999999</v>
      </c>
      <c r="L337" s="996">
        <v>1683.5536999999999</v>
      </c>
      <c r="M337" t="s">
        <v>1109</v>
      </c>
      <c r="N337" t="str">
        <f t="shared" si="10"/>
        <v>janeiro 2026</v>
      </c>
      <c r="O337">
        <f t="shared" si="11"/>
        <v>2026</v>
      </c>
      <c r="P337" t="str">
        <f>VLOOKUP(I337,'METRICS MDNA'!A:B,2,0)</f>
        <v>Estoque Final</v>
      </c>
      <c r="Q337" t="str">
        <f>VLOOKUP(P337,'METRICS MDNA'!B:C,2,0)</f>
        <v>CUSTOS DOS PRODUTOS VENDIDOS</v>
      </c>
    </row>
    <row r="338" spans="1:17">
      <c r="A338" t="s">
        <v>1110</v>
      </c>
      <c r="B338" s="879">
        <v>46053</v>
      </c>
      <c r="C338">
        <v>5000098</v>
      </c>
      <c r="D338" t="s">
        <v>2287</v>
      </c>
      <c r="E338" t="s">
        <v>1965</v>
      </c>
      <c r="F338" t="s">
        <v>1120</v>
      </c>
      <c r="G338" t="s">
        <v>1174</v>
      </c>
      <c r="H338" t="s">
        <v>1966</v>
      </c>
      <c r="I338" t="s">
        <v>1967</v>
      </c>
      <c r="J338" s="995">
        <v>1.98</v>
      </c>
      <c r="K338" s="996">
        <v>28.840900000000001</v>
      </c>
      <c r="L338" s="996">
        <v>57.104999999999997</v>
      </c>
      <c r="M338" t="s">
        <v>1109</v>
      </c>
      <c r="N338" t="str">
        <f t="shared" si="10"/>
        <v>janeiro 2026</v>
      </c>
      <c r="O338">
        <f t="shared" si="11"/>
        <v>2026</v>
      </c>
      <c r="P338" t="str">
        <f>VLOOKUP(I338,'METRICS MDNA'!A:B,2,0)</f>
        <v>Estoque Final</v>
      </c>
      <c r="Q338" t="str">
        <f>VLOOKUP(P338,'METRICS MDNA'!B:C,2,0)</f>
        <v>CUSTOS DOS PRODUTOS VENDIDOS</v>
      </c>
    </row>
    <row r="339" spans="1:17">
      <c r="A339" t="s">
        <v>1110</v>
      </c>
      <c r="B339" s="879">
        <v>46053</v>
      </c>
      <c r="C339">
        <v>5000022</v>
      </c>
      <c r="D339" t="s">
        <v>2288</v>
      </c>
      <c r="E339" t="s">
        <v>1965</v>
      </c>
      <c r="F339" t="s">
        <v>1120</v>
      </c>
      <c r="G339" t="s">
        <v>1174</v>
      </c>
      <c r="H339" t="s">
        <v>1966</v>
      </c>
      <c r="I339" t="s">
        <v>1967</v>
      </c>
      <c r="J339" s="995">
        <v>0.17</v>
      </c>
      <c r="K339" s="996">
        <v>27.49</v>
      </c>
      <c r="L339" s="996">
        <v>4.6733000000000002</v>
      </c>
      <c r="M339" t="s">
        <v>1109</v>
      </c>
      <c r="N339" t="str">
        <f t="shared" si="10"/>
        <v>janeiro 2026</v>
      </c>
      <c r="O339">
        <f t="shared" si="11"/>
        <v>2026</v>
      </c>
      <c r="P339" t="str">
        <f>VLOOKUP(I339,'METRICS MDNA'!A:B,2,0)</f>
        <v>Estoque Final</v>
      </c>
      <c r="Q339" t="str">
        <f>VLOOKUP(P339,'METRICS MDNA'!B:C,2,0)</f>
        <v>CUSTOS DOS PRODUTOS VENDIDOS</v>
      </c>
    </row>
    <row r="340" spans="1:17">
      <c r="A340" t="s">
        <v>1110</v>
      </c>
      <c r="B340" s="879">
        <v>46053</v>
      </c>
      <c r="C340">
        <v>5000129</v>
      </c>
      <c r="D340" t="s">
        <v>2289</v>
      </c>
      <c r="E340" t="s">
        <v>1965</v>
      </c>
      <c r="F340" t="s">
        <v>1120</v>
      </c>
      <c r="G340" t="s">
        <v>1174</v>
      </c>
      <c r="H340" t="s">
        <v>1966</v>
      </c>
      <c r="I340" t="s">
        <v>1967</v>
      </c>
      <c r="J340" s="995">
        <v>3</v>
      </c>
      <c r="K340" s="996">
        <v>15.866199999999999</v>
      </c>
      <c r="L340" s="996">
        <v>47.598599999999998</v>
      </c>
      <c r="M340" t="s">
        <v>1109</v>
      </c>
      <c r="N340" t="str">
        <f t="shared" si="10"/>
        <v>janeiro 2026</v>
      </c>
      <c r="O340">
        <f t="shared" si="11"/>
        <v>2026</v>
      </c>
      <c r="P340" t="str">
        <f>VLOOKUP(I340,'METRICS MDNA'!A:B,2,0)</f>
        <v>Estoque Final</v>
      </c>
      <c r="Q340" t="str">
        <f>VLOOKUP(P340,'METRICS MDNA'!B:C,2,0)</f>
        <v>CUSTOS DOS PRODUTOS VENDIDOS</v>
      </c>
    </row>
    <row r="341" spans="1:17">
      <c r="A341" t="s">
        <v>1110</v>
      </c>
      <c r="B341" s="879">
        <v>46053</v>
      </c>
      <c r="C341">
        <v>5000120</v>
      </c>
      <c r="D341" t="s">
        <v>2290</v>
      </c>
      <c r="E341" t="s">
        <v>1965</v>
      </c>
      <c r="F341" t="s">
        <v>1120</v>
      </c>
      <c r="G341" t="s">
        <v>1174</v>
      </c>
      <c r="H341" t="s">
        <v>1966</v>
      </c>
      <c r="I341" t="s">
        <v>1967</v>
      </c>
      <c r="J341" s="995">
        <v>1.8</v>
      </c>
      <c r="K341" s="996">
        <v>69.038600000000002</v>
      </c>
      <c r="L341" s="996">
        <v>124.26949999999999</v>
      </c>
      <c r="M341" t="s">
        <v>1109</v>
      </c>
      <c r="N341" t="str">
        <f t="shared" si="10"/>
        <v>janeiro 2026</v>
      </c>
      <c r="O341">
        <f t="shared" si="11"/>
        <v>2026</v>
      </c>
      <c r="P341" t="str">
        <f>VLOOKUP(I341,'METRICS MDNA'!A:B,2,0)</f>
        <v>Estoque Final</v>
      </c>
      <c r="Q341" t="str">
        <f>VLOOKUP(P341,'METRICS MDNA'!B:C,2,0)</f>
        <v>CUSTOS DOS PRODUTOS VENDIDOS</v>
      </c>
    </row>
    <row r="342" spans="1:17">
      <c r="A342" t="s">
        <v>1110</v>
      </c>
      <c r="B342" s="879">
        <v>46053</v>
      </c>
      <c r="C342">
        <v>5000103</v>
      </c>
      <c r="D342" t="s">
        <v>2291</v>
      </c>
      <c r="E342" t="s">
        <v>1965</v>
      </c>
      <c r="F342" t="s">
        <v>1120</v>
      </c>
      <c r="G342" t="s">
        <v>1174</v>
      </c>
      <c r="H342" t="s">
        <v>1966</v>
      </c>
      <c r="I342" t="s">
        <v>1967</v>
      </c>
      <c r="J342" s="995">
        <v>2</v>
      </c>
      <c r="K342" s="996">
        <v>15.959</v>
      </c>
      <c r="L342" s="996">
        <v>31.917999999999999</v>
      </c>
      <c r="M342" t="s">
        <v>1109</v>
      </c>
      <c r="N342" t="str">
        <f t="shared" si="10"/>
        <v>janeiro 2026</v>
      </c>
      <c r="O342">
        <f t="shared" si="11"/>
        <v>2026</v>
      </c>
      <c r="P342" t="str">
        <f>VLOOKUP(I342,'METRICS MDNA'!A:B,2,0)</f>
        <v>Estoque Final</v>
      </c>
      <c r="Q342" t="str">
        <f>VLOOKUP(P342,'METRICS MDNA'!B:C,2,0)</f>
        <v>CUSTOS DOS PRODUTOS VENDIDOS</v>
      </c>
    </row>
    <row r="343" spans="1:17">
      <c r="A343" t="s">
        <v>1110</v>
      </c>
      <c r="B343" s="879">
        <v>46053</v>
      </c>
      <c r="C343">
        <v>5000064</v>
      </c>
      <c r="D343" t="s">
        <v>1974</v>
      </c>
      <c r="E343" t="s">
        <v>1965</v>
      </c>
      <c r="F343" t="s">
        <v>1120</v>
      </c>
      <c r="G343" t="s">
        <v>1174</v>
      </c>
      <c r="H343" t="s">
        <v>1966</v>
      </c>
      <c r="I343" t="s">
        <v>1967</v>
      </c>
      <c r="J343" s="995">
        <v>20.02</v>
      </c>
      <c r="K343" s="996">
        <v>85.696799999999996</v>
      </c>
      <c r="L343" s="996">
        <v>1715.6498999999999</v>
      </c>
      <c r="M343" t="s">
        <v>1109</v>
      </c>
      <c r="N343" t="str">
        <f t="shared" si="10"/>
        <v>janeiro 2026</v>
      </c>
      <c r="O343">
        <f t="shared" si="11"/>
        <v>2026</v>
      </c>
      <c r="P343" t="str">
        <f>VLOOKUP(I343,'METRICS MDNA'!A:B,2,0)</f>
        <v>Estoque Final</v>
      </c>
      <c r="Q343" t="str">
        <f>VLOOKUP(P343,'METRICS MDNA'!B:C,2,0)</f>
        <v>CUSTOS DOS PRODUTOS VENDIDOS</v>
      </c>
    </row>
    <row r="344" spans="1:17">
      <c r="A344" t="s">
        <v>1110</v>
      </c>
      <c r="B344" s="879">
        <v>46053</v>
      </c>
      <c r="C344">
        <v>5000097</v>
      </c>
      <c r="D344" t="s">
        <v>1975</v>
      </c>
      <c r="E344" t="s">
        <v>1965</v>
      </c>
      <c r="F344" t="s">
        <v>1120</v>
      </c>
      <c r="G344" t="s">
        <v>1174</v>
      </c>
      <c r="H344" t="s">
        <v>1966</v>
      </c>
      <c r="I344" t="s">
        <v>1967</v>
      </c>
      <c r="J344" s="995">
        <v>3.1</v>
      </c>
      <c r="K344" s="996">
        <v>356.99029999999999</v>
      </c>
      <c r="L344" s="996">
        <v>1106.6699000000001</v>
      </c>
      <c r="M344" t="s">
        <v>1109</v>
      </c>
      <c r="N344" t="str">
        <f t="shared" si="10"/>
        <v>janeiro 2026</v>
      </c>
      <c r="O344">
        <f t="shared" si="11"/>
        <v>2026</v>
      </c>
      <c r="P344" t="str">
        <f>VLOOKUP(I344,'METRICS MDNA'!A:B,2,0)</f>
        <v>Estoque Final</v>
      </c>
      <c r="Q344" t="str">
        <f>VLOOKUP(P344,'METRICS MDNA'!B:C,2,0)</f>
        <v>CUSTOS DOS PRODUTOS VENDIDOS</v>
      </c>
    </row>
    <row r="345" spans="1:17">
      <c r="A345" t="s">
        <v>1110</v>
      </c>
      <c r="B345" s="879">
        <v>46053</v>
      </c>
      <c r="C345">
        <v>5000021</v>
      </c>
      <c r="D345" t="s">
        <v>2292</v>
      </c>
      <c r="E345" t="s">
        <v>1965</v>
      </c>
      <c r="F345" t="s">
        <v>1120</v>
      </c>
      <c r="G345" t="s">
        <v>1174</v>
      </c>
      <c r="H345" t="s">
        <v>1966</v>
      </c>
      <c r="I345" t="s">
        <v>1967</v>
      </c>
      <c r="J345" s="995">
        <v>0.6</v>
      </c>
      <c r="K345" s="996">
        <v>29.27</v>
      </c>
      <c r="L345" s="996">
        <v>17.562000000000001</v>
      </c>
      <c r="M345" t="s">
        <v>1109</v>
      </c>
      <c r="N345" t="str">
        <f t="shared" si="10"/>
        <v>janeiro 2026</v>
      </c>
      <c r="O345">
        <f t="shared" si="11"/>
        <v>2026</v>
      </c>
      <c r="P345" t="str">
        <f>VLOOKUP(I345,'METRICS MDNA'!A:B,2,0)</f>
        <v>Estoque Final</v>
      </c>
      <c r="Q345" t="str">
        <f>VLOOKUP(P345,'METRICS MDNA'!B:C,2,0)</f>
        <v>CUSTOS DOS PRODUTOS VENDIDOS</v>
      </c>
    </row>
    <row r="346" spans="1:17">
      <c r="A346" t="s">
        <v>1110</v>
      </c>
      <c r="B346" s="879">
        <v>46053</v>
      </c>
      <c r="C346">
        <v>5000109</v>
      </c>
      <c r="D346" t="s">
        <v>2293</v>
      </c>
      <c r="E346" t="s">
        <v>1965</v>
      </c>
      <c r="F346" t="s">
        <v>1120</v>
      </c>
      <c r="G346" t="s">
        <v>1174</v>
      </c>
      <c r="H346" t="s">
        <v>1966</v>
      </c>
      <c r="I346" t="s">
        <v>1967</v>
      </c>
      <c r="J346" s="995">
        <v>0.2</v>
      </c>
      <c r="K346" s="996">
        <v>13.830500000000001</v>
      </c>
      <c r="L346" s="996">
        <v>2.7660999999999998</v>
      </c>
      <c r="M346" t="s">
        <v>1109</v>
      </c>
      <c r="N346" t="str">
        <f t="shared" si="10"/>
        <v>janeiro 2026</v>
      </c>
      <c r="O346">
        <f t="shared" si="11"/>
        <v>2026</v>
      </c>
      <c r="P346" t="str">
        <f>VLOOKUP(I346,'METRICS MDNA'!A:B,2,0)</f>
        <v>Estoque Final</v>
      </c>
      <c r="Q346" t="str">
        <f>VLOOKUP(P346,'METRICS MDNA'!B:C,2,0)</f>
        <v>CUSTOS DOS PRODUTOS VENDIDOS</v>
      </c>
    </row>
    <row r="347" spans="1:17">
      <c r="A347" t="s">
        <v>1110</v>
      </c>
      <c r="B347" s="879">
        <v>46053</v>
      </c>
      <c r="C347">
        <v>5000267</v>
      </c>
      <c r="D347" t="s">
        <v>1976</v>
      </c>
      <c r="E347" t="s">
        <v>1965</v>
      </c>
      <c r="F347" t="s">
        <v>1120</v>
      </c>
      <c r="G347" t="s">
        <v>1174</v>
      </c>
      <c r="H347" t="s">
        <v>1966</v>
      </c>
      <c r="I347" t="s">
        <v>1967</v>
      </c>
      <c r="J347" s="995">
        <v>1</v>
      </c>
      <c r="K347" s="996">
        <v>90.25</v>
      </c>
      <c r="L347" s="996">
        <v>90.25</v>
      </c>
      <c r="M347" t="s">
        <v>1109</v>
      </c>
      <c r="N347" t="str">
        <f t="shared" si="10"/>
        <v>janeiro 2026</v>
      </c>
      <c r="O347">
        <f t="shared" si="11"/>
        <v>2026</v>
      </c>
      <c r="P347" t="str">
        <f>VLOOKUP(I347,'METRICS MDNA'!A:B,2,0)</f>
        <v>Estoque Final</v>
      </c>
      <c r="Q347" t="str">
        <f>VLOOKUP(P347,'METRICS MDNA'!B:C,2,0)</f>
        <v>CUSTOS DOS PRODUTOS VENDIDOS</v>
      </c>
    </row>
    <row r="348" spans="1:17">
      <c r="A348" t="s">
        <v>1110</v>
      </c>
      <c r="B348" s="879">
        <v>46053</v>
      </c>
      <c r="C348">
        <v>5000116</v>
      </c>
      <c r="D348" t="s">
        <v>2294</v>
      </c>
      <c r="E348" t="s">
        <v>1965</v>
      </c>
      <c r="F348" t="s">
        <v>1120</v>
      </c>
      <c r="G348" t="s">
        <v>1174</v>
      </c>
      <c r="H348" t="s">
        <v>1966</v>
      </c>
      <c r="I348" t="s">
        <v>1967</v>
      </c>
      <c r="J348" s="995">
        <v>1.27</v>
      </c>
      <c r="K348" s="996">
        <v>79.803600000000003</v>
      </c>
      <c r="L348" s="996">
        <v>101.3506</v>
      </c>
      <c r="M348" t="s">
        <v>1109</v>
      </c>
      <c r="N348" t="str">
        <f t="shared" si="10"/>
        <v>janeiro 2026</v>
      </c>
      <c r="O348">
        <f t="shared" si="11"/>
        <v>2026</v>
      </c>
      <c r="P348" t="str">
        <f>VLOOKUP(I348,'METRICS MDNA'!A:B,2,0)</f>
        <v>Estoque Final</v>
      </c>
      <c r="Q348" t="str">
        <f>VLOOKUP(P348,'METRICS MDNA'!B:C,2,0)</f>
        <v>CUSTOS DOS PRODUTOS VENDIDOS</v>
      </c>
    </row>
    <row r="349" spans="1:17">
      <c r="A349" t="s">
        <v>1110</v>
      </c>
      <c r="B349" s="879">
        <v>46053</v>
      </c>
      <c r="C349">
        <v>5000018</v>
      </c>
      <c r="D349" t="s">
        <v>2295</v>
      </c>
      <c r="E349" t="s">
        <v>1965</v>
      </c>
      <c r="F349" t="s">
        <v>1120</v>
      </c>
      <c r="G349" t="s">
        <v>1174</v>
      </c>
      <c r="H349" t="s">
        <v>1966</v>
      </c>
      <c r="I349" t="s">
        <v>1967</v>
      </c>
      <c r="J349" s="995">
        <v>5</v>
      </c>
      <c r="K349" s="996">
        <v>83.899699999999996</v>
      </c>
      <c r="L349" s="996">
        <v>419.49849999999998</v>
      </c>
      <c r="M349" t="s">
        <v>1109</v>
      </c>
      <c r="N349" t="str">
        <f t="shared" si="10"/>
        <v>janeiro 2026</v>
      </c>
      <c r="O349">
        <f t="shared" si="11"/>
        <v>2026</v>
      </c>
      <c r="P349" t="str">
        <f>VLOOKUP(I349,'METRICS MDNA'!A:B,2,0)</f>
        <v>Estoque Final</v>
      </c>
      <c r="Q349" t="str">
        <f>VLOOKUP(P349,'METRICS MDNA'!B:C,2,0)</f>
        <v>CUSTOS DOS PRODUTOS VENDIDOS</v>
      </c>
    </row>
    <row r="350" spans="1:17">
      <c r="A350" t="s">
        <v>1110</v>
      </c>
      <c r="B350" s="879">
        <v>46053</v>
      </c>
      <c r="C350">
        <v>5000078</v>
      </c>
      <c r="D350" t="s">
        <v>1977</v>
      </c>
      <c r="E350" t="s">
        <v>1965</v>
      </c>
      <c r="F350" t="s">
        <v>1120</v>
      </c>
      <c r="G350" t="s">
        <v>1174</v>
      </c>
      <c r="H350" t="s">
        <v>1966</v>
      </c>
      <c r="I350" t="s">
        <v>1967</v>
      </c>
      <c r="J350" s="995">
        <v>1.72</v>
      </c>
      <c r="K350" s="996">
        <v>160.4067</v>
      </c>
      <c r="L350" s="996">
        <v>275.89949999999999</v>
      </c>
      <c r="M350" t="s">
        <v>1109</v>
      </c>
      <c r="N350" t="str">
        <f t="shared" si="10"/>
        <v>janeiro 2026</v>
      </c>
      <c r="O350">
        <f t="shared" si="11"/>
        <v>2026</v>
      </c>
      <c r="P350" t="str">
        <f>VLOOKUP(I350,'METRICS MDNA'!A:B,2,0)</f>
        <v>Estoque Final</v>
      </c>
      <c r="Q350" t="str">
        <f>VLOOKUP(P350,'METRICS MDNA'!B:C,2,0)</f>
        <v>CUSTOS DOS PRODUTOS VENDIDOS</v>
      </c>
    </row>
    <row r="351" spans="1:17">
      <c r="A351" t="s">
        <v>1110</v>
      </c>
      <c r="B351" s="879">
        <v>46053</v>
      </c>
      <c r="C351">
        <v>5000229</v>
      </c>
      <c r="D351" t="s">
        <v>1978</v>
      </c>
      <c r="E351" t="s">
        <v>1965</v>
      </c>
      <c r="F351" t="s">
        <v>1120</v>
      </c>
      <c r="G351" t="s">
        <v>1174</v>
      </c>
      <c r="H351" t="s">
        <v>1966</v>
      </c>
      <c r="I351" t="s">
        <v>1967</v>
      </c>
      <c r="J351" s="995">
        <v>7.0000000000000007E-2</v>
      </c>
      <c r="K351" s="996">
        <v>67.121399999999994</v>
      </c>
      <c r="L351" s="996">
        <v>4.6985000000000001</v>
      </c>
      <c r="M351" t="s">
        <v>1109</v>
      </c>
      <c r="N351" t="str">
        <f t="shared" si="10"/>
        <v>janeiro 2026</v>
      </c>
      <c r="O351">
        <f t="shared" si="11"/>
        <v>2026</v>
      </c>
      <c r="P351" t="str">
        <f>VLOOKUP(I351,'METRICS MDNA'!A:B,2,0)</f>
        <v>Estoque Final</v>
      </c>
      <c r="Q351" t="str">
        <f>VLOOKUP(P351,'METRICS MDNA'!B:C,2,0)</f>
        <v>CUSTOS DOS PRODUTOS VENDIDOS</v>
      </c>
    </row>
    <row r="352" spans="1:17">
      <c r="A352" t="s">
        <v>1110</v>
      </c>
      <c r="B352" s="879">
        <v>46053</v>
      </c>
      <c r="C352">
        <v>5000140</v>
      </c>
      <c r="D352" t="s">
        <v>2296</v>
      </c>
      <c r="E352" t="s">
        <v>1965</v>
      </c>
      <c r="F352" t="s">
        <v>1120</v>
      </c>
      <c r="G352" t="s">
        <v>1174</v>
      </c>
      <c r="H352" t="s">
        <v>1966</v>
      </c>
      <c r="I352" t="s">
        <v>1967</v>
      </c>
      <c r="J352" s="995">
        <v>1.1499999999999999</v>
      </c>
      <c r="K352" s="996">
        <v>131.97900000000001</v>
      </c>
      <c r="L352" s="996">
        <v>151.77590000000001</v>
      </c>
      <c r="M352" t="s">
        <v>1109</v>
      </c>
      <c r="N352" t="str">
        <f t="shared" si="10"/>
        <v>janeiro 2026</v>
      </c>
      <c r="O352">
        <f t="shared" si="11"/>
        <v>2026</v>
      </c>
      <c r="P352" t="str">
        <f>VLOOKUP(I352,'METRICS MDNA'!A:B,2,0)</f>
        <v>Estoque Final</v>
      </c>
      <c r="Q352" t="str">
        <f>VLOOKUP(P352,'METRICS MDNA'!B:C,2,0)</f>
        <v>CUSTOS DOS PRODUTOS VENDIDOS</v>
      </c>
    </row>
    <row r="353" spans="1:17">
      <c r="A353" t="s">
        <v>1110</v>
      </c>
      <c r="B353" s="879">
        <v>46053</v>
      </c>
      <c r="C353">
        <v>5000118</v>
      </c>
      <c r="D353" t="s">
        <v>2297</v>
      </c>
      <c r="E353" t="s">
        <v>1965</v>
      </c>
      <c r="F353" t="s">
        <v>1120</v>
      </c>
      <c r="G353" t="s">
        <v>1174</v>
      </c>
      <c r="H353" t="s">
        <v>1966</v>
      </c>
      <c r="I353" t="s">
        <v>1967</v>
      </c>
      <c r="J353" s="995">
        <v>0.6</v>
      </c>
      <c r="K353" s="996">
        <v>122.3997</v>
      </c>
      <c r="L353" s="996">
        <v>73.439800000000005</v>
      </c>
      <c r="M353" t="s">
        <v>1109</v>
      </c>
      <c r="N353" t="str">
        <f t="shared" si="10"/>
        <v>janeiro 2026</v>
      </c>
      <c r="O353">
        <f t="shared" si="11"/>
        <v>2026</v>
      </c>
      <c r="P353" t="str">
        <f>VLOOKUP(I353,'METRICS MDNA'!A:B,2,0)</f>
        <v>Estoque Final</v>
      </c>
      <c r="Q353" t="str">
        <f>VLOOKUP(P353,'METRICS MDNA'!B:C,2,0)</f>
        <v>CUSTOS DOS PRODUTOS VENDIDOS</v>
      </c>
    </row>
    <row r="354" spans="1:17">
      <c r="A354" t="s">
        <v>1110</v>
      </c>
      <c r="B354" s="879">
        <v>46053</v>
      </c>
      <c r="C354">
        <v>5000223</v>
      </c>
      <c r="D354" t="s">
        <v>1979</v>
      </c>
      <c r="E354" t="s">
        <v>1965</v>
      </c>
      <c r="F354" t="s">
        <v>1120</v>
      </c>
      <c r="G354" t="s">
        <v>1174</v>
      </c>
      <c r="H354" t="s">
        <v>1966</v>
      </c>
      <c r="I354" t="s">
        <v>1967</v>
      </c>
      <c r="J354" s="995">
        <v>2.2999999999999998</v>
      </c>
      <c r="K354" s="996">
        <v>29.896599999999999</v>
      </c>
      <c r="L354" s="996">
        <v>68.762200000000007</v>
      </c>
      <c r="M354" t="s">
        <v>1109</v>
      </c>
      <c r="N354" t="str">
        <f t="shared" si="10"/>
        <v>janeiro 2026</v>
      </c>
      <c r="O354">
        <f t="shared" si="11"/>
        <v>2026</v>
      </c>
      <c r="P354" t="str">
        <f>VLOOKUP(I354,'METRICS MDNA'!A:B,2,0)</f>
        <v>Estoque Final</v>
      </c>
      <c r="Q354" t="str">
        <f>VLOOKUP(P354,'METRICS MDNA'!B:C,2,0)</f>
        <v>CUSTOS DOS PRODUTOS VENDIDOS</v>
      </c>
    </row>
    <row r="355" spans="1:17">
      <c r="A355" t="s">
        <v>1110</v>
      </c>
      <c r="B355" s="879">
        <v>46053</v>
      </c>
      <c r="C355">
        <v>5000025</v>
      </c>
      <c r="D355" t="s">
        <v>1980</v>
      </c>
      <c r="E355" t="s">
        <v>1965</v>
      </c>
      <c r="F355" t="s">
        <v>1120</v>
      </c>
      <c r="G355" t="s">
        <v>1174</v>
      </c>
      <c r="H355" t="s">
        <v>1966</v>
      </c>
      <c r="I355" t="s">
        <v>1967</v>
      </c>
      <c r="J355" s="995">
        <v>3.25</v>
      </c>
      <c r="K355" s="996">
        <v>15.2963</v>
      </c>
      <c r="L355" s="996">
        <v>49.713000000000001</v>
      </c>
      <c r="M355" t="s">
        <v>1109</v>
      </c>
      <c r="N355" t="str">
        <f t="shared" si="10"/>
        <v>janeiro 2026</v>
      </c>
      <c r="O355">
        <f t="shared" si="11"/>
        <v>2026</v>
      </c>
      <c r="P355" t="str">
        <f>VLOOKUP(I355,'METRICS MDNA'!A:B,2,0)</f>
        <v>Estoque Final</v>
      </c>
      <c r="Q355" t="str">
        <f>VLOOKUP(P355,'METRICS MDNA'!B:C,2,0)</f>
        <v>CUSTOS DOS PRODUTOS VENDIDOS</v>
      </c>
    </row>
    <row r="356" spans="1:17">
      <c r="A356" t="s">
        <v>1110</v>
      </c>
      <c r="B356" s="879">
        <v>46053</v>
      </c>
      <c r="C356">
        <v>5000124</v>
      </c>
      <c r="D356" t="s">
        <v>2298</v>
      </c>
      <c r="E356" t="s">
        <v>1965</v>
      </c>
      <c r="F356" t="s">
        <v>1120</v>
      </c>
      <c r="G356" t="s">
        <v>1174</v>
      </c>
      <c r="H356" t="s">
        <v>1966</v>
      </c>
      <c r="I356" t="s">
        <v>1967</v>
      </c>
      <c r="J356" s="995">
        <v>1.1100000000000001</v>
      </c>
      <c r="K356" s="996">
        <v>34.005000000000003</v>
      </c>
      <c r="L356" s="996">
        <v>37.745600000000003</v>
      </c>
      <c r="M356" t="s">
        <v>1109</v>
      </c>
      <c r="N356" t="str">
        <f t="shared" si="10"/>
        <v>janeiro 2026</v>
      </c>
      <c r="O356">
        <f t="shared" si="11"/>
        <v>2026</v>
      </c>
      <c r="P356" t="str">
        <f>VLOOKUP(I356,'METRICS MDNA'!A:B,2,0)</f>
        <v>Estoque Final</v>
      </c>
      <c r="Q356" t="str">
        <f>VLOOKUP(P356,'METRICS MDNA'!B:C,2,0)</f>
        <v>CUSTOS DOS PRODUTOS VENDIDOS</v>
      </c>
    </row>
    <row r="357" spans="1:17">
      <c r="A357" t="s">
        <v>1110</v>
      </c>
      <c r="B357" s="879">
        <v>46053</v>
      </c>
      <c r="C357">
        <v>5000131</v>
      </c>
      <c r="D357" t="s">
        <v>2299</v>
      </c>
      <c r="E357" t="s">
        <v>1965</v>
      </c>
      <c r="F357" t="s">
        <v>1120</v>
      </c>
      <c r="G357" t="s">
        <v>1174</v>
      </c>
      <c r="H357" t="s">
        <v>1966</v>
      </c>
      <c r="I357" t="s">
        <v>1967</v>
      </c>
      <c r="J357" s="995">
        <v>3.1</v>
      </c>
      <c r="K357" s="996">
        <v>15.976900000000001</v>
      </c>
      <c r="L357" s="996">
        <v>49.528399999999998</v>
      </c>
      <c r="M357" t="s">
        <v>1109</v>
      </c>
      <c r="N357" t="str">
        <f t="shared" si="10"/>
        <v>janeiro 2026</v>
      </c>
      <c r="O357">
        <f t="shared" si="11"/>
        <v>2026</v>
      </c>
      <c r="P357" t="str">
        <f>VLOOKUP(I357,'METRICS MDNA'!A:B,2,0)</f>
        <v>Estoque Final</v>
      </c>
      <c r="Q357" t="str">
        <f>VLOOKUP(P357,'METRICS MDNA'!B:C,2,0)</f>
        <v>CUSTOS DOS PRODUTOS VENDIDOS</v>
      </c>
    </row>
    <row r="358" spans="1:17">
      <c r="A358" t="s">
        <v>1110</v>
      </c>
      <c r="B358" s="879">
        <v>46053</v>
      </c>
      <c r="C358">
        <v>5000113</v>
      </c>
      <c r="D358" t="s">
        <v>2300</v>
      </c>
      <c r="E358" t="s">
        <v>1965</v>
      </c>
      <c r="F358" t="s">
        <v>1120</v>
      </c>
      <c r="G358" t="s">
        <v>1174</v>
      </c>
      <c r="H358" t="s">
        <v>1966</v>
      </c>
      <c r="I358" t="s">
        <v>1967</v>
      </c>
      <c r="J358" s="995">
        <v>1.46</v>
      </c>
      <c r="K358" s="996">
        <v>91.556100000000001</v>
      </c>
      <c r="L358" s="996">
        <v>133.67189999999999</v>
      </c>
      <c r="M358" t="s">
        <v>1109</v>
      </c>
      <c r="N358" t="str">
        <f t="shared" si="10"/>
        <v>janeiro 2026</v>
      </c>
      <c r="O358">
        <f t="shared" si="11"/>
        <v>2026</v>
      </c>
      <c r="P358" t="str">
        <f>VLOOKUP(I358,'METRICS MDNA'!A:B,2,0)</f>
        <v>Estoque Final</v>
      </c>
      <c r="Q358" t="str">
        <f>VLOOKUP(P358,'METRICS MDNA'!B:C,2,0)</f>
        <v>CUSTOS DOS PRODUTOS VENDIDOS</v>
      </c>
    </row>
    <row r="359" spans="1:17">
      <c r="A359" t="s">
        <v>1110</v>
      </c>
      <c r="B359" s="879">
        <v>46053</v>
      </c>
      <c r="C359">
        <v>5000049</v>
      </c>
      <c r="D359" t="s">
        <v>1981</v>
      </c>
      <c r="E359" t="s">
        <v>1965</v>
      </c>
      <c r="F359" t="s">
        <v>1120</v>
      </c>
      <c r="G359" t="s">
        <v>1174</v>
      </c>
      <c r="H359" t="s">
        <v>1966</v>
      </c>
      <c r="I359" t="s">
        <v>1967</v>
      </c>
      <c r="J359" s="995">
        <v>5.5</v>
      </c>
      <c r="K359" s="996">
        <v>246.22730000000001</v>
      </c>
      <c r="L359" s="996">
        <v>1354.2501999999999</v>
      </c>
      <c r="M359" t="s">
        <v>1109</v>
      </c>
      <c r="N359" t="str">
        <f t="shared" si="10"/>
        <v>janeiro 2026</v>
      </c>
      <c r="O359">
        <f t="shared" si="11"/>
        <v>2026</v>
      </c>
      <c r="P359" t="str">
        <f>VLOOKUP(I359,'METRICS MDNA'!A:B,2,0)</f>
        <v>Estoque Final</v>
      </c>
      <c r="Q359" t="str">
        <f>VLOOKUP(P359,'METRICS MDNA'!B:C,2,0)</f>
        <v>CUSTOS DOS PRODUTOS VENDIDOS</v>
      </c>
    </row>
    <row r="360" spans="1:17">
      <c r="A360" t="s">
        <v>1110</v>
      </c>
      <c r="B360" s="879">
        <v>46053</v>
      </c>
      <c r="C360">
        <v>5000016</v>
      </c>
      <c r="D360" t="s">
        <v>1983</v>
      </c>
      <c r="E360" t="s">
        <v>1965</v>
      </c>
      <c r="F360" t="s">
        <v>1120</v>
      </c>
      <c r="G360" t="s">
        <v>1174</v>
      </c>
      <c r="H360" t="s">
        <v>1966</v>
      </c>
      <c r="I360" t="s">
        <v>1967</v>
      </c>
      <c r="J360" s="995">
        <v>0.46</v>
      </c>
      <c r="K360" s="996">
        <v>153.7396</v>
      </c>
      <c r="L360" s="996">
        <v>70.720200000000006</v>
      </c>
      <c r="M360" t="s">
        <v>1109</v>
      </c>
      <c r="N360" t="str">
        <f t="shared" si="10"/>
        <v>janeiro 2026</v>
      </c>
      <c r="O360">
        <f t="shared" si="11"/>
        <v>2026</v>
      </c>
      <c r="P360" t="str">
        <f>VLOOKUP(I360,'METRICS MDNA'!A:B,2,0)</f>
        <v>Estoque Final</v>
      </c>
      <c r="Q360" t="str">
        <f>VLOOKUP(P360,'METRICS MDNA'!B:C,2,0)</f>
        <v>CUSTOS DOS PRODUTOS VENDIDOS</v>
      </c>
    </row>
    <row r="361" spans="1:17">
      <c r="A361" t="s">
        <v>1110</v>
      </c>
      <c r="B361" s="879">
        <v>46053</v>
      </c>
      <c r="C361">
        <v>5000117</v>
      </c>
      <c r="D361" t="s">
        <v>2301</v>
      </c>
      <c r="E361" t="s">
        <v>1965</v>
      </c>
      <c r="F361" t="s">
        <v>1120</v>
      </c>
      <c r="G361" t="s">
        <v>1174</v>
      </c>
      <c r="H361" t="s">
        <v>1966</v>
      </c>
      <c r="I361" t="s">
        <v>1967</v>
      </c>
      <c r="J361" s="995">
        <v>2.61</v>
      </c>
      <c r="K361" s="996">
        <v>49.663800000000002</v>
      </c>
      <c r="L361" s="996">
        <v>129.6225</v>
      </c>
      <c r="M361" t="s">
        <v>1109</v>
      </c>
      <c r="N361" t="str">
        <f t="shared" si="10"/>
        <v>janeiro 2026</v>
      </c>
      <c r="O361">
        <f t="shared" si="11"/>
        <v>2026</v>
      </c>
      <c r="P361" t="str">
        <f>VLOOKUP(I361,'METRICS MDNA'!A:B,2,0)</f>
        <v>Estoque Final</v>
      </c>
      <c r="Q361" t="str">
        <f>VLOOKUP(P361,'METRICS MDNA'!B:C,2,0)</f>
        <v>CUSTOS DOS PRODUTOS VENDIDOS</v>
      </c>
    </row>
    <row r="362" spans="1:17">
      <c r="A362" t="s">
        <v>1110</v>
      </c>
      <c r="B362" s="879">
        <v>46053</v>
      </c>
      <c r="C362">
        <v>5000141</v>
      </c>
      <c r="D362" t="s">
        <v>1984</v>
      </c>
      <c r="E362" t="s">
        <v>1965</v>
      </c>
      <c r="F362" t="s">
        <v>1120</v>
      </c>
      <c r="G362" t="s">
        <v>1174</v>
      </c>
      <c r="H362" t="s">
        <v>1966</v>
      </c>
      <c r="I362" t="s">
        <v>1967</v>
      </c>
      <c r="J362" s="995">
        <v>2</v>
      </c>
      <c r="K362" s="996">
        <v>65.598699999999994</v>
      </c>
      <c r="L362" s="996">
        <v>131.19739999999999</v>
      </c>
      <c r="M362" t="s">
        <v>1109</v>
      </c>
      <c r="N362" t="str">
        <f t="shared" si="10"/>
        <v>janeiro 2026</v>
      </c>
      <c r="O362">
        <f t="shared" si="11"/>
        <v>2026</v>
      </c>
      <c r="P362" t="str">
        <f>VLOOKUP(I362,'METRICS MDNA'!A:B,2,0)</f>
        <v>Estoque Final</v>
      </c>
      <c r="Q362" t="str">
        <f>VLOOKUP(P362,'METRICS MDNA'!B:C,2,0)</f>
        <v>CUSTOS DOS PRODUTOS VENDIDOS</v>
      </c>
    </row>
    <row r="363" spans="1:17">
      <c r="A363" t="s">
        <v>1110</v>
      </c>
      <c r="B363" s="879">
        <v>46053</v>
      </c>
      <c r="C363">
        <v>5000099</v>
      </c>
      <c r="D363" t="s">
        <v>2302</v>
      </c>
      <c r="E363" t="s">
        <v>1965</v>
      </c>
      <c r="F363" t="s">
        <v>1120</v>
      </c>
      <c r="G363" t="s">
        <v>1174</v>
      </c>
      <c r="H363" t="s">
        <v>1966</v>
      </c>
      <c r="I363" t="s">
        <v>1967</v>
      </c>
      <c r="J363" s="995">
        <v>1</v>
      </c>
      <c r="K363" s="996">
        <v>23.730399999999999</v>
      </c>
      <c r="L363" s="996">
        <v>23.730399999999999</v>
      </c>
      <c r="M363" t="s">
        <v>1109</v>
      </c>
      <c r="N363" t="str">
        <f t="shared" si="10"/>
        <v>janeiro 2026</v>
      </c>
      <c r="O363">
        <f t="shared" si="11"/>
        <v>2026</v>
      </c>
      <c r="P363" t="str">
        <f>VLOOKUP(I363,'METRICS MDNA'!A:B,2,0)</f>
        <v>Estoque Final</v>
      </c>
      <c r="Q363" t="str">
        <f>VLOOKUP(P363,'METRICS MDNA'!B:C,2,0)</f>
        <v>CUSTOS DOS PRODUTOS VENDIDOS</v>
      </c>
    </row>
    <row r="364" spans="1:17">
      <c r="A364" t="s">
        <v>1110</v>
      </c>
      <c r="B364" s="879">
        <v>46053</v>
      </c>
      <c r="C364">
        <v>5000100</v>
      </c>
      <c r="D364" t="s">
        <v>2303</v>
      </c>
      <c r="E364" t="s">
        <v>1965</v>
      </c>
      <c r="F364" t="s">
        <v>1120</v>
      </c>
      <c r="G364" t="s">
        <v>1174</v>
      </c>
      <c r="H364" t="s">
        <v>1966</v>
      </c>
      <c r="I364" t="s">
        <v>1967</v>
      </c>
      <c r="J364" s="995">
        <v>0.78</v>
      </c>
      <c r="K364" s="996">
        <v>12.673500000000001</v>
      </c>
      <c r="L364" s="996">
        <v>9.8853000000000009</v>
      </c>
      <c r="M364" t="s">
        <v>1109</v>
      </c>
      <c r="N364" t="str">
        <f t="shared" si="10"/>
        <v>janeiro 2026</v>
      </c>
      <c r="O364">
        <f t="shared" si="11"/>
        <v>2026</v>
      </c>
      <c r="P364" t="str">
        <f>VLOOKUP(I364,'METRICS MDNA'!A:B,2,0)</f>
        <v>Estoque Final</v>
      </c>
      <c r="Q364" t="str">
        <f>VLOOKUP(P364,'METRICS MDNA'!B:C,2,0)</f>
        <v>CUSTOS DOS PRODUTOS VENDIDOS</v>
      </c>
    </row>
    <row r="365" spans="1:17">
      <c r="A365" t="s">
        <v>1110</v>
      </c>
      <c r="B365" s="879">
        <v>46053</v>
      </c>
      <c r="C365">
        <v>5000123</v>
      </c>
      <c r="D365" t="s">
        <v>2304</v>
      </c>
      <c r="E365" t="s">
        <v>1965</v>
      </c>
      <c r="F365" t="s">
        <v>1120</v>
      </c>
      <c r="G365" t="s">
        <v>1174</v>
      </c>
      <c r="H365" t="s">
        <v>1966</v>
      </c>
      <c r="I365" t="s">
        <v>1967</v>
      </c>
      <c r="J365" s="995">
        <v>1.7</v>
      </c>
      <c r="K365" s="996">
        <v>81.200599999999994</v>
      </c>
      <c r="L365" s="996">
        <v>138.041</v>
      </c>
      <c r="M365" t="s">
        <v>1109</v>
      </c>
      <c r="N365" t="str">
        <f t="shared" si="10"/>
        <v>janeiro 2026</v>
      </c>
      <c r="O365">
        <f t="shared" si="11"/>
        <v>2026</v>
      </c>
      <c r="P365" t="str">
        <f>VLOOKUP(I365,'METRICS MDNA'!A:B,2,0)</f>
        <v>Estoque Final</v>
      </c>
      <c r="Q365" t="str">
        <f>VLOOKUP(P365,'METRICS MDNA'!B:C,2,0)</f>
        <v>CUSTOS DOS PRODUTOS VENDIDOS</v>
      </c>
    </row>
    <row r="366" spans="1:17">
      <c r="A366" t="s">
        <v>1110</v>
      </c>
      <c r="B366" s="879">
        <v>46053</v>
      </c>
      <c r="C366">
        <v>5000040</v>
      </c>
      <c r="D366" t="s">
        <v>1986</v>
      </c>
      <c r="E366" t="s">
        <v>1965</v>
      </c>
      <c r="F366" t="s">
        <v>1120</v>
      </c>
      <c r="G366" t="s">
        <v>1174</v>
      </c>
      <c r="H366" t="s">
        <v>1966</v>
      </c>
      <c r="I366" t="s">
        <v>1967</v>
      </c>
      <c r="J366" s="995">
        <v>1.46</v>
      </c>
      <c r="K366" s="996">
        <v>388.85250000000002</v>
      </c>
      <c r="L366" s="996">
        <v>567.72469999999998</v>
      </c>
      <c r="M366" t="s">
        <v>1109</v>
      </c>
      <c r="N366" t="str">
        <f t="shared" si="10"/>
        <v>janeiro 2026</v>
      </c>
      <c r="O366">
        <f t="shared" si="11"/>
        <v>2026</v>
      </c>
      <c r="P366" t="str">
        <f>VLOOKUP(I366,'METRICS MDNA'!A:B,2,0)</f>
        <v>Estoque Final</v>
      </c>
      <c r="Q366" t="str">
        <f>VLOOKUP(P366,'METRICS MDNA'!B:C,2,0)</f>
        <v>CUSTOS DOS PRODUTOS VENDIDOS</v>
      </c>
    </row>
    <row r="367" spans="1:17">
      <c r="A367" t="s">
        <v>1110</v>
      </c>
      <c r="B367" s="879">
        <v>46053</v>
      </c>
      <c r="C367">
        <v>5000061</v>
      </c>
      <c r="D367" t="s">
        <v>1987</v>
      </c>
      <c r="E367" t="s">
        <v>1965</v>
      </c>
      <c r="F367" t="s">
        <v>1120</v>
      </c>
      <c r="G367" t="s">
        <v>1174</v>
      </c>
      <c r="H367" t="s">
        <v>1966</v>
      </c>
      <c r="I367" t="s">
        <v>1967</v>
      </c>
      <c r="J367" s="995">
        <v>0.94</v>
      </c>
      <c r="K367" s="996">
        <v>125.31789999999999</v>
      </c>
      <c r="L367" s="996">
        <v>117.7988</v>
      </c>
      <c r="M367" t="s">
        <v>1109</v>
      </c>
      <c r="N367" t="str">
        <f t="shared" si="10"/>
        <v>janeiro 2026</v>
      </c>
      <c r="O367">
        <f t="shared" si="11"/>
        <v>2026</v>
      </c>
      <c r="P367" t="str">
        <f>VLOOKUP(I367,'METRICS MDNA'!A:B,2,0)</f>
        <v>Estoque Final</v>
      </c>
      <c r="Q367" t="str">
        <f>VLOOKUP(P367,'METRICS MDNA'!B:C,2,0)</f>
        <v>CUSTOS DOS PRODUTOS VENDIDOS</v>
      </c>
    </row>
    <row r="368" spans="1:17">
      <c r="A368" t="s">
        <v>1110</v>
      </c>
      <c r="B368" s="879">
        <v>46053</v>
      </c>
      <c r="C368">
        <v>5000102</v>
      </c>
      <c r="D368" t="s">
        <v>2305</v>
      </c>
      <c r="E368" t="s">
        <v>1965</v>
      </c>
      <c r="F368" t="s">
        <v>1120</v>
      </c>
      <c r="G368" t="s">
        <v>1174</v>
      </c>
      <c r="H368" t="s">
        <v>1966</v>
      </c>
      <c r="I368" t="s">
        <v>1967</v>
      </c>
      <c r="J368" s="995">
        <v>1.17</v>
      </c>
      <c r="K368" s="996">
        <v>146.7723</v>
      </c>
      <c r="L368" s="996">
        <v>171.7236</v>
      </c>
      <c r="M368" t="s">
        <v>1109</v>
      </c>
      <c r="N368" t="str">
        <f t="shared" si="10"/>
        <v>janeiro 2026</v>
      </c>
      <c r="O368">
        <f t="shared" si="11"/>
        <v>2026</v>
      </c>
      <c r="P368" t="str">
        <f>VLOOKUP(I368,'METRICS MDNA'!A:B,2,0)</f>
        <v>Estoque Final</v>
      </c>
      <c r="Q368" t="str">
        <f>VLOOKUP(P368,'METRICS MDNA'!B:C,2,0)</f>
        <v>CUSTOS DOS PRODUTOS VENDIDOS</v>
      </c>
    </row>
    <row r="369" spans="1:17">
      <c r="A369" t="s">
        <v>1110</v>
      </c>
      <c r="B369" s="879">
        <v>46053</v>
      </c>
      <c r="C369">
        <v>5000052</v>
      </c>
      <c r="D369" t="s">
        <v>2306</v>
      </c>
      <c r="E369" t="s">
        <v>1965</v>
      </c>
      <c r="F369" t="s">
        <v>1120</v>
      </c>
      <c r="G369" t="s">
        <v>1174</v>
      </c>
      <c r="H369" t="s">
        <v>1966</v>
      </c>
      <c r="I369" t="s">
        <v>1967</v>
      </c>
      <c r="J369" s="995">
        <v>0.53</v>
      </c>
      <c r="K369" s="996">
        <v>258.8236</v>
      </c>
      <c r="L369" s="996">
        <v>137.1765</v>
      </c>
      <c r="M369" t="s">
        <v>1109</v>
      </c>
      <c r="N369" t="str">
        <f t="shared" si="10"/>
        <v>janeiro 2026</v>
      </c>
      <c r="O369">
        <f t="shared" si="11"/>
        <v>2026</v>
      </c>
      <c r="P369" t="str">
        <f>VLOOKUP(I369,'METRICS MDNA'!A:B,2,0)</f>
        <v>Estoque Final</v>
      </c>
      <c r="Q369" t="str">
        <f>VLOOKUP(P369,'METRICS MDNA'!B:C,2,0)</f>
        <v>CUSTOS DOS PRODUTOS VENDIDOS</v>
      </c>
    </row>
    <row r="370" spans="1:17">
      <c r="A370" t="s">
        <v>1110</v>
      </c>
      <c r="B370" s="879">
        <v>46053</v>
      </c>
      <c r="C370">
        <v>5000104</v>
      </c>
      <c r="D370" t="s">
        <v>2307</v>
      </c>
      <c r="E370" t="s">
        <v>1965</v>
      </c>
      <c r="F370" t="s">
        <v>1120</v>
      </c>
      <c r="G370" t="s">
        <v>1174</v>
      </c>
      <c r="H370" t="s">
        <v>1966</v>
      </c>
      <c r="I370" t="s">
        <v>1967</v>
      </c>
      <c r="J370" s="995">
        <v>0.17</v>
      </c>
      <c r="K370" s="996">
        <v>83.495900000000006</v>
      </c>
      <c r="L370" s="996">
        <v>14.1943</v>
      </c>
      <c r="M370" t="s">
        <v>1109</v>
      </c>
      <c r="N370" t="str">
        <f t="shared" si="10"/>
        <v>janeiro 2026</v>
      </c>
      <c r="O370">
        <f t="shared" si="11"/>
        <v>2026</v>
      </c>
      <c r="P370" t="str">
        <f>VLOOKUP(I370,'METRICS MDNA'!A:B,2,0)</f>
        <v>Estoque Final</v>
      </c>
      <c r="Q370" t="str">
        <f>VLOOKUP(P370,'METRICS MDNA'!B:C,2,0)</f>
        <v>CUSTOS DOS PRODUTOS VENDIDOS</v>
      </c>
    </row>
    <row r="371" spans="1:17">
      <c r="A371" t="s">
        <v>1110</v>
      </c>
      <c r="B371" s="879">
        <v>46053</v>
      </c>
      <c r="C371">
        <v>5000035</v>
      </c>
      <c r="D371" t="s">
        <v>1988</v>
      </c>
      <c r="E371" t="s">
        <v>1965</v>
      </c>
      <c r="F371" t="s">
        <v>1120</v>
      </c>
      <c r="G371" t="s">
        <v>1174</v>
      </c>
      <c r="H371" t="s">
        <v>1966</v>
      </c>
      <c r="I371" t="s">
        <v>1967</v>
      </c>
      <c r="J371" s="995">
        <v>5.6</v>
      </c>
      <c r="K371" s="996">
        <v>151.13290000000001</v>
      </c>
      <c r="L371" s="996">
        <v>846.3442</v>
      </c>
      <c r="M371" t="s">
        <v>1109</v>
      </c>
      <c r="N371" t="str">
        <f t="shared" si="10"/>
        <v>janeiro 2026</v>
      </c>
      <c r="O371">
        <f t="shared" si="11"/>
        <v>2026</v>
      </c>
      <c r="P371" t="str">
        <f>VLOOKUP(I371,'METRICS MDNA'!A:B,2,0)</f>
        <v>Estoque Final</v>
      </c>
      <c r="Q371" t="str">
        <f>VLOOKUP(P371,'METRICS MDNA'!B:C,2,0)</f>
        <v>CUSTOS DOS PRODUTOS VENDIDOS</v>
      </c>
    </row>
    <row r="372" spans="1:17">
      <c r="A372" t="s">
        <v>1110</v>
      </c>
      <c r="B372" s="879">
        <v>46053</v>
      </c>
      <c r="C372">
        <v>5000020</v>
      </c>
      <c r="D372" t="s">
        <v>2308</v>
      </c>
      <c r="E372" t="s">
        <v>1965</v>
      </c>
      <c r="F372" t="s">
        <v>1120</v>
      </c>
      <c r="G372" t="s">
        <v>1174</v>
      </c>
      <c r="H372" t="s">
        <v>1966</v>
      </c>
      <c r="I372" t="s">
        <v>1967</v>
      </c>
      <c r="J372" s="995">
        <v>0.13</v>
      </c>
      <c r="K372" s="996">
        <v>21.7392</v>
      </c>
      <c r="L372" s="996">
        <v>2.8260999999999998</v>
      </c>
      <c r="M372" t="s">
        <v>1109</v>
      </c>
      <c r="N372" t="str">
        <f t="shared" si="10"/>
        <v>janeiro 2026</v>
      </c>
      <c r="O372">
        <f t="shared" si="11"/>
        <v>2026</v>
      </c>
      <c r="P372" t="str">
        <f>VLOOKUP(I372,'METRICS MDNA'!A:B,2,0)</f>
        <v>Estoque Final</v>
      </c>
      <c r="Q372" t="str">
        <f>VLOOKUP(P372,'METRICS MDNA'!B:C,2,0)</f>
        <v>CUSTOS DOS PRODUTOS VENDIDOS</v>
      </c>
    </row>
    <row r="373" spans="1:17">
      <c r="A373" t="s">
        <v>1110</v>
      </c>
      <c r="B373" s="879">
        <v>46053</v>
      </c>
      <c r="C373">
        <v>5000107</v>
      </c>
      <c r="D373" t="s">
        <v>2309</v>
      </c>
      <c r="E373" t="s">
        <v>1965</v>
      </c>
      <c r="F373" t="s">
        <v>1120</v>
      </c>
      <c r="G373" t="s">
        <v>1174</v>
      </c>
      <c r="H373" t="s">
        <v>1966</v>
      </c>
      <c r="I373" t="s">
        <v>1967</v>
      </c>
      <c r="J373" s="995">
        <v>0.03</v>
      </c>
      <c r="K373" s="996">
        <v>413.57670000000002</v>
      </c>
      <c r="L373" s="996">
        <v>12.407299999999999</v>
      </c>
      <c r="M373" t="s">
        <v>1109</v>
      </c>
      <c r="N373" t="str">
        <f t="shared" si="10"/>
        <v>janeiro 2026</v>
      </c>
      <c r="O373">
        <f t="shared" si="11"/>
        <v>2026</v>
      </c>
      <c r="P373" t="str">
        <f>VLOOKUP(I373,'METRICS MDNA'!A:B,2,0)</f>
        <v>Estoque Final</v>
      </c>
      <c r="Q373" t="str">
        <f>VLOOKUP(P373,'METRICS MDNA'!B:C,2,0)</f>
        <v>CUSTOS DOS PRODUTOS VENDIDOS</v>
      </c>
    </row>
    <row r="374" spans="1:17">
      <c r="A374" t="s">
        <v>1110</v>
      </c>
      <c r="B374" s="879">
        <v>46053</v>
      </c>
      <c r="C374">
        <v>1000952</v>
      </c>
      <c r="D374" t="s">
        <v>2310</v>
      </c>
      <c r="E374" t="s">
        <v>1965</v>
      </c>
      <c r="F374" t="s">
        <v>1120</v>
      </c>
      <c r="G374" t="s">
        <v>1174</v>
      </c>
      <c r="H374" t="s">
        <v>1175</v>
      </c>
      <c r="I374" t="s">
        <v>1176</v>
      </c>
      <c r="J374" s="995">
        <v>0.09</v>
      </c>
      <c r="K374" s="996">
        <v>71.78</v>
      </c>
      <c r="L374" s="996">
        <v>6.4602000000000004</v>
      </c>
      <c r="M374" t="s">
        <v>1109</v>
      </c>
      <c r="N374" t="str">
        <f t="shared" si="10"/>
        <v>janeiro 2026</v>
      </c>
      <c r="O374">
        <f t="shared" si="11"/>
        <v>2026</v>
      </c>
      <c r="P374" t="str">
        <f>VLOOKUP(I374,'METRICS MDNA'!A:B,2,0)</f>
        <v>Estoque Final</v>
      </c>
      <c r="Q374" t="str">
        <f>VLOOKUP(P374,'METRICS MDNA'!B:C,2,0)</f>
        <v>CUSTOS DOS PRODUTOS VENDIDOS</v>
      </c>
    </row>
    <row r="375" spans="1:17">
      <c r="A375" t="s">
        <v>1110</v>
      </c>
      <c r="B375" s="879">
        <v>46053</v>
      </c>
      <c r="C375">
        <v>5000108</v>
      </c>
      <c r="D375" t="s">
        <v>2311</v>
      </c>
      <c r="E375" t="s">
        <v>1965</v>
      </c>
      <c r="F375" t="s">
        <v>1120</v>
      </c>
      <c r="G375" t="s">
        <v>1174</v>
      </c>
      <c r="H375" t="s">
        <v>1966</v>
      </c>
      <c r="I375" t="s">
        <v>1967</v>
      </c>
      <c r="J375" s="995">
        <v>0.01</v>
      </c>
      <c r="K375" s="996">
        <v>427.54</v>
      </c>
      <c r="L375" s="996">
        <v>4.2754000000000003</v>
      </c>
      <c r="M375" t="s">
        <v>1109</v>
      </c>
      <c r="N375" t="str">
        <f t="shared" si="10"/>
        <v>janeiro 2026</v>
      </c>
      <c r="O375">
        <f t="shared" si="11"/>
        <v>2026</v>
      </c>
      <c r="P375" t="str">
        <f>VLOOKUP(I375,'METRICS MDNA'!A:B,2,0)</f>
        <v>Estoque Final</v>
      </c>
      <c r="Q375" t="str">
        <f>VLOOKUP(P375,'METRICS MDNA'!B:C,2,0)</f>
        <v>CUSTOS DOS PRODUTOS VENDIDOS</v>
      </c>
    </row>
    <row r="376" spans="1:17">
      <c r="A376" t="s">
        <v>1110</v>
      </c>
      <c r="B376" s="879">
        <v>46053</v>
      </c>
      <c r="C376">
        <v>5000110</v>
      </c>
      <c r="D376" t="s">
        <v>2312</v>
      </c>
      <c r="E376" t="s">
        <v>1965</v>
      </c>
      <c r="F376" t="s">
        <v>1120</v>
      </c>
      <c r="G376" t="s">
        <v>1174</v>
      </c>
      <c r="H376" t="s">
        <v>1966</v>
      </c>
      <c r="I376" t="s">
        <v>1967</v>
      </c>
      <c r="J376" s="995">
        <v>0.1</v>
      </c>
      <c r="K376" s="996">
        <v>480.39299999999997</v>
      </c>
      <c r="L376" s="996">
        <v>48.039299999999997</v>
      </c>
      <c r="M376" t="s">
        <v>1109</v>
      </c>
      <c r="N376" t="str">
        <f t="shared" si="10"/>
        <v>janeiro 2026</v>
      </c>
      <c r="O376">
        <f t="shared" si="11"/>
        <v>2026</v>
      </c>
      <c r="P376" t="str">
        <f>VLOOKUP(I376,'METRICS MDNA'!A:B,2,0)</f>
        <v>Estoque Final</v>
      </c>
      <c r="Q376" t="str">
        <f>VLOOKUP(P376,'METRICS MDNA'!B:C,2,0)</f>
        <v>CUSTOS DOS PRODUTOS VENDIDOS</v>
      </c>
    </row>
    <row r="377" spans="1:17">
      <c r="A377" t="s">
        <v>1110</v>
      </c>
      <c r="B377" s="879">
        <v>46053</v>
      </c>
      <c r="C377">
        <v>5000036</v>
      </c>
      <c r="D377" t="s">
        <v>2313</v>
      </c>
      <c r="E377" t="s">
        <v>1965</v>
      </c>
      <c r="F377" t="s">
        <v>1120</v>
      </c>
      <c r="G377" t="s">
        <v>1174</v>
      </c>
      <c r="H377" t="s">
        <v>1966</v>
      </c>
      <c r="I377" t="s">
        <v>1967</v>
      </c>
      <c r="J377" s="995">
        <v>0.69</v>
      </c>
      <c r="K377" s="996">
        <v>18.023599999999998</v>
      </c>
      <c r="L377" s="996">
        <v>12.436299999999999</v>
      </c>
      <c r="M377" t="s">
        <v>1109</v>
      </c>
      <c r="N377" t="str">
        <f t="shared" si="10"/>
        <v>janeiro 2026</v>
      </c>
      <c r="O377">
        <f t="shared" si="11"/>
        <v>2026</v>
      </c>
      <c r="P377" t="str">
        <f>VLOOKUP(I377,'METRICS MDNA'!A:B,2,0)</f>
        <v>Estoque Final</v>
      </c>
      <c r="Q377" t="str">
        <f>VLOOKUP(P377,'METRICS MDNA'!B:C,2,0)</f>
        <v>CUSTOS DOS PRODUTOS VENDIDOS</v>
      </c>
    </row>
    <row r="378" spans="1:17">
      <c r="A378" t="s">
        <v>1110</v>
      </c>
      <c r="B378" s="879">
        <v>46053</v>
      </c>
      <c r="C378">
        <v>5000062</v>
      </c>
      <c r="D378" t="s">
        <v>2314</v>
      </c>
      <c r="E378" t="s">
        <v>1965</v>
      </c>
      <c r="F378" t="s">
        <v>1120</v>
      </c>
      <c r="G378" t="s">
        <v>1174</v>
      </c>
      <c r="H378" t="s">
        <v>1966</v>
      </c>
      <c r="I378" t="s">
        <v>1967</v>
      </c>
      <c r="J378" s="995">
        <v>0.62</v>
      </c>
      <c r="K378" s="996">
        <v>31.2484</v>
      </c>
      <c r="L378" s="996">
        <v>19.373999999999999</v>
      </c>
      <c r="M378" t="s">
        <v>1109</v>
      </c>
      <c r="N378" t="str">
        <f t="shared" si="10"/>
        <v>janeiro 2026</v>
      </c>
      <c r="O378">
        <f t="shared" si="11"/>
        <v>2026</v>
      </c>
      <c r="P378" t="str">
        <f>VLOOKUP(I378,'METRICS MDNA'!A:B,2,0)</f>
        <v>Estoque Final</v>
      </c>
      <c r="Q378" t="str">
        <f>VLOOKUP(P378,'METRICS MDNA'!B:C,2,0)</f>
        <v>CUSTOS DOS PRODUTOS VENDIDOS</v>
      </c>
    </row>
    <row r="379" spans="1:17">
      <c r="A379" t="s">
        <v>1110</v>
      </c>
      <c r="B379" s="879">
        <v>46053</v>
      </c>
      <c r="C379">
        <v>5000051</v>
      </c>
      <c r="D379" t="s">
        <v>1990</v>
      </c>
      <c r="E379" t="s">
        <v>1965</v>
      </c>
      <c r="F379" t="s">
        <v>1120</v>
      </c>
      <c r="G379" t="s">
        <v>1174</v>
      </c>
      <c r="H379" t="s">
        <v>1966</v>
      </c>
      <c r="I379" t="s">
        <v>1967</v>
      </c>
      <c r="J379" s="995">
        <v>9.6999999999999993</v>
      </c>
      <c r="K379" s="996">
        <v>24.444400000000002</v>
      </c>
      <c r="L379" s="996">
        <v>237.11070000000001</v>
      </c>
      <c r="M379" t="s">
        <v>1109</v>
      </c>
      <c r="N379" t="str">
        <f t="shared" si="10"/>
        <v>janeiro 2026</v>
      </c>
      <c r="O379">
        <f t="shared" si="11"/>
        <v>2026</v>
      </c>
      <c r="P379" t="str">
        <f>VLOOKUP(I379,'METRICS MDNA'!A:B,2,0)</f>
        <v>Estoque Final</v>
      </c>
      <c r="Q379" t="str">
        <f>VLOOKUP(P379,'METRICS MDNA'!B:C,2,0)</f>
        <v>CUSTOS DOS PRODUTOS VENDIDOS</v>
      </c>
    </row>
    <row r="380" spans="1:17">
      <c r="A380" t="s">
        <v>1110</v>
      </c>
      <c r="B380" s="879">
        <v>46053</v>
      </c>
      <c r="C380">
        <v>5000039</v>
      </c>
      <c r="D380" t="s">
        <v>1991</v>
      </c>
      <c r="E380" t="s">
        <v>1965</v>
      </c>
      <c r="F380" t="s">
        <v>1120</v>
      </c>
      <c r="G380" t="s">
        <v>1174</v>
      </c>
      <c r="H380" t="s">
        <v>1966</v>
      </c>
      <c r="I380" t="s">
        <v>1967</v>
      </c>
      <c r="J380" s="995">
        <v>0.33</v>
      </c>
      <c r="K380" s="996">
        <v>390.38940000000002</v>
      </c>
      <c r="L380" s="996">
        <v>128.82849999999999</v>
      </c>
      <c r="M380" t="s">
        <v>1109</v>
      </c>
      <c r="N380" t="str">
        <f t="shared" si="10"/>
        <v>janeiro 2026</v>
      </c>
      <c r="O380">
        <f t="shared" si="11"/>
        <v>2026</v>
      </c>
      <c r="P380" t="str">
        <f>VLOOKUP(I380,'METRICS MDNA'!A:B,2,0)</f>
        <v>Estoque Final</v>
      </c>
      <c r="Q380" t="str">
        <f>VLOOKUP(P380,'METRICS MDNA'!B:C,2,0)</f>
        <v>CUSTOS DOS PRODUTOS VENDIDOS</v>
      </c>
    </row>
    <row r="381" spans="1:17">
      <c r="A381" t="s">
        <v>1110</v>
      </c>
      <c r="B381" s="879">
        <v>46053</v>
      </c>
      <c r="C381">
        <v>5000114</v>
      </c>
      <c r="D381" t="s">
        <v>2315</v>
      </c>
      <c r="E381" t="s">
        <v>1965</v>
      </c>
      <c r="F381" t="s">
        <v>1120</v>
      </c>
      <c r="G381" t="s">
        <v>1174</v>
      </c>
      <c r="H381" t="s">
        <v>1966</v>
      </c>
      <c r="I381" t="s">
        <v>1967</v>
      </c>
      <c r="J381" s="995">
        <v>1.98</v>
      </c>
      <c r="K381" s="996">
        <v>60.938899999999997</v>
      </c>
      <c r="L381" s="996">
        <v>120.65900000000001</v>
      </c>
      <c r="M381" t="s">
        <v>1109</v>
      </c>
      <c r="N381" t="str">
        <f t="shared" si="10"/>
        <v>janeiro 2026</v>
      </c>
      <c r="O381">
        <f t="shared" si="11"/>
        <v>2026</v>
      </c>
      <c r="P381" t="str">
        <f>VLOOKUP(I381,'METRICS MDNA'!A:B,2,0)</f>
        <v>Estoque Final</v>
      </c>
      <c r="Q381" t="str">
        <f>VLOOKUP(P381,'METRICS MDNA'!B:C,2,0)</f>
        <v>CUSTOS DOS PRODUTOS VENDIDOS</v>
      </c>
    </row>
    <row r="382" spans="1:17">
      <c r="A382" t="s">
        <v>1110</v>
      </c>
      <c r="B382" s="879">
        <v>46053</v>
      </c>
      <c r="C382">
        <v>5000073</v>
      </c>
      <c r="D382" t="s">
        <v>1993</v>
      </c>
      <c r="E382" t="s">
        <v>1965</v>
      </c>
      <c r="F382" t="s">
        <v>1120</v>
      </c>
      <c r="G382" t="s">
        <v>1174</v>
      </c>
      <c r="H382" t="s">
        <v>1966</v>
      </c>
      <c r="I382" t="s">
        <v>1967</v>
      </c>
      <c r="J382" s="995">
        <v>4.4000000000000004</v>
      </c>
      <c r="K382" s="996">
        <v>208.5778</v>
      </c>
      <c r="L382" s="996">
        <v>917.7423</v>
      </c>
      <c r="M382" t="s">
        <v>1109</v>
      </c>
      <c r="N382" t="str">
        <f t="shared" si="10"/>
        <v>janeiro 2026</v>
      </c>
      <c r="O382">
        <f t="shared" si="11"/>
        <v>2026</v>
      </c>
      <c r="P382" t="str">
        <f>VLOOKUP(I382,'METRICS MDNA'!A:B,2,0)</f>
        <v>Estoque Final</v>
      </c>
      <c r="Q382" t="str">
        <f>VLOOKUP(P382,'METRICS MDNA'!B:C,2,0)</f>
        <v>CUSTOS DOS PRODUTOS VENDIDOS</v>
      </c>
    </row>
    <row r="383" spans="1:17">
      <c r="A383" t="s">
        <v>1110</v>
      </c>
      <c r="B383" s="879">
        <v>46053</v>
      </c>
      <c r="C383">
        <v>5000071</v>
      </c>
      <c r="D383" t="s">
        <v>2316</v>
      </c>
      <c r="E383" t="s">
        <v>1965</v>
      </c>
      <c r="F383" t="s">
        <v>1120</v>
      </c>
      <c r="G383" t="s">
        <v>1174</v>
      </c>
      <c r="H383" t="s">
        <v>1966</v>
      </c>
      <c r="I383" t="s">
        <v>1967</v>
      </c>
      <c r="J383" s="995">
        <v>0.32</v>
      </c>
      <c r="K383" s="996">
        <v>26.9</v>
      </c>
      <c r="L383" s="996">
        <v>8.6080000000000005</v>
      </c>
      <c r="M383" t="s">
        <v>1109</v>
      </c>
      <c r="N383" t="str">
        <f t="shared" si="10"/>
        <v>janeiro 2026</v>
      </c>
      <c r="O383">
        <f t="shared" si="11"/>
        <v>2026</v>
      </c>
      <c r="P383" t="str">
        <f>VLOOKUP(I383,'METRICS MDNA'!A:B,2,0)</f>
        <v>Estoque Final</v>
      </c>
      <c r="Q383" t="str">
        <f>VLOOKUP(P383,'METRICS MDNA'!B:C,2,0)</f>
        <v>CUSTOS DOS PRODUTOS VENDIDOS</v>
      </c>
    </row>
    <row r="384" spans="1:17">
      <c r="A384" t="s">
        <v>1110</v>
      </c>
      <c r="B384" s="879">
        <v>46053</v>
      </c>
      <c r="C384">
        <v>5000270</v>
      </c>
      <c r="D384" t="s">
        <v>1994</v>
      </c>
      <c r="E384" t="s">
        <v>1965</v>
      </c>
      <c r="F384" t="s">
        <v>1120</v>
      </c>
      <c r="G384" t="s">
        <v>1174</v>
      </c>
      <c r="H384" t="s">
        <v>1966</v>
      </c>
      <c r="I384" t="s">
        <v>1967</v>
      </c>
      <c r="J384" s="995">
        <v>1.58</v>
      </c>
      <c r="K384" s="996">
        <v>20.37</v>
      </c>
      <c r="L384" s="996">
        <v>32.184600000000003</v>
      </c>
      <c r="M384" t="s">
        <v>1109</v>
      </c>
      <c r="N384" t="str">
        <f t="shared" si="10"/>
        <v>janeiro 2026</v>
      </c>
      <c r="O384">
        <f t="shared" si="11"/>
        <v>2026</v>
      </c>
      <c r="P384" t="str">
        <f>VLOOKUP(I384,'METRICS MDNA'!A:B,2,0)</f>
        <v>Estoque Final</v>
      </c>
      <c r="Q384" t="str">
        <f>VLOOKUP(P384,'METRICS MDNA'!B:C,2,0)</f>
        <v>CUSTOS DOS PRODUTOS VENDIDOS</v>
      </c>
    </row>
    <row r="385" spans="1:17">
      <c r="A385" t="s">
        <v>1110</v>
      </c>
      <c r="B385" s="879">
        <v>46053</v>
      </c>
      <c r="C385">
        <v>5000265</v>
      </c>
      <c r="D385" t="s">
        <v>1995</v>
      </c>
      <c r="E385" t="s">
        <v>1965</v>
      </c>
      <c r="F385" t="s">
        <v>1120</v>
      </c>
      <c r="G385" t="s">
        <v>1174</v>
      </c>
      <c r="H385" t="s">
        <v>1966</v>
      </c>
      <c r="I385" t="s">
        <v>1967</v>
      </c>
      <c r="J385" s="995">
        <v>1.1399999999999999</v>
      </c>
      <c r="K385" s="996">
        <v>10.74</v>
      </c>
      <c r="L385" s="996">
        <v>12.243600000000001</v>
      </c>
      <c r="M385" t="s">
        <v>1109</v>
      </c>
      <c r="N385" t="str">
        <f t="shared" si="10"/>
        <v>janeiro 2026</v>
      </c>
      <c r="O385">
        <f t="shared" si="11"/>
        <v>2026</v>
      </c>
      <c r="P385" t="str">
        <f>VLOOKUP(I385,'METRICS MDNA'!A:B,2,0)</f>
        <v>Estoque Final</v>
      </c>
      <c r="Q385" t="str">
        <f>VLOOKUP(P385,'METRICS MDNA'!B:C,2,0)</f>
        <v>CUSTOS DOS PRODUTOS VENDIDOS</v>
      </c>
    </row>
    <row r="386" spans="1:17">
      <c r="A386" t="s">
        <v>1110</v>
      </c>
      <c r="B386" s="879">
        <v>46053</v>
      </c>
      <c r="C386">
        <v>5000057</v>
      </c>
      <c r="D386" t="s">
        <v>1996</v>
      </c>
      <c r="E386" t="s">
        <v>1965</v>
      </c>
      <c r="F386" t="s">
        <v>1120</v>
      </c>
      <c r="G386" t="s">
        <v>1174</v>
      </c>
      <c r="H386" t="s">
        <v>1966</v>
      </c>
      <c r="I386" t="s">
        <v>1967</v>
      </c>
      <c r="J386" s="995">
        <v>5.4</v>
      </c>
      <c r="K386" s="996">
        <v>6.7000000000000002E-3</v>
      </c>
      <c r="L386" s="996">
        <v>3.6200000000000003E-2</v>
      </c>
      <c r="M386" t="s">
        <v>1109</v>
      </c>
      <c r="N386" t="str">
        <f t="shared" si="10"/>
        <v>janeiro 2026</v>
      </c>
      <c r="O386">
        <f t="shared" si="11"/>
        <v>2026</v>
      </c>
      <c r="P386" t="str">
        <f>VLOOKUP(I386,'METRICS MDNA'!A:B,2,0)</f>
        <v>Estoque Final</v>
      </c>
      <c r="Q386" t="str">
        <f>VLOOKUP(P386,'METRICS MDNA'!B:C,2,0)</f>
        <v>CUSTOS DOS PRODUTOS VENDIDOS</v>
      </c>
    </row>
    <row r="387" spans="1:17">
      <c r="A387" t="s">
        <v>1110</v>
      </c>
      <c r="B387" s="879">
        <v>46053</v>
      </c>
      <c r="C387">
        <v>5000023</v>
      </c>
      <c r="D387" t="s">
        <v>1997</v>
      </c>
      <c r="E387" t="s">
        <v>1965</v>
      </c>
      <c r="F387" t="s">
        <v>1120</v>
      </c>
      <c r="G387" t="s">
        <v>1174</v>
      </c>
      <c r="H387" t="s">
        <v>1966</v>
      </c>
      <c r="I387" t="s">
        <v>1967</v>
      </c>
      <c r="J387" s="995">
        <v>4.97</v>
      </c>
      <c r="K387" s="996">
        <v>150.20179999999999</v>
      </c>
      <c r="L387" s="996">
        <v>746.50289999999995</v>
      </c>
      <c r="M387" t="s">
        <v>1109</v>
      </c>
      <c r="N387" t="str">
        <f t="shared" si="10"/>
        <v>janeiro 2026</v>
      </c>
      <c r="O387">
        <f t="shared" si="11"/>
        <v>2026</v>
      </c>
      <c r="P387" t="str">
        <f>VLOOKUP(I387,'METRICS MDNA'!A:B,2,0)</f>
        <v>Estoque Final</v>
      </c>
      <c r="Q387" t="str">
        <f>VLOOKUP(P387,'METRICS MDNA'!B:C,2,0)</f>
        <v>CUSTOS DOS PRODUTOS VENDIDOS</v>
      </c>
    </row>
    <row r="388" spans="1:17">
      <c r="A388" t="s">
        <v>1110</v>
      </c>
      <c r="B388" s="879">
        <v>46053</v>
      </c>
      <c r="C388">
        <v>5000074</v>
      </c>
      <c r="D388" t="s">
        <v>1998</v>
      </c>
      <c r="E388" t="s">
        <v>1965</v>
      </c>
      <c r="F388" t="s">
        <v>1120</v>
      </c>
      <c r="G388" t="s">
        <v>1174</v>
      </c>
      <c r="H388" t="s">
        <v>1966</v>
      </c>
      <c r="I388" t="s">
        <v>1967</v>
      </c>
      <c r="J388" s="995">
        <v>1.7</v>
      </c>
      <c r="K388" s="996">
        <v>8.5366999999999997</v>
      </c>
      <c r="L388" s="996">
        <v>14.5124</v>
      </c>
      <c r="M388" t="s">
        <v>1109</v>
      </c>
      <c r="N388" t="str">
        <f t="shared" si="10"/>
        <v>janeiro 2026</v>
      </c>
      <c r="O388">
        <f t="shared" si="11"/>
        <v>2026</v>
      </c>
      <c r="P388" t="str">
        <f>VLOOKUP(I388,'METRICS MDNA'!A:B,2,0)</f>
        <v>Estoque Final</v>
      </c>
      <c r="Q388" t="str">
        <f>VLOOKUP(P388,'METRICS MDNA'!B:C,2,0)</f>
        <v>CUSTOS DOS PRODUTOS VENDIDOS</v>
      </c>
    </row>
    <row r="389" spans="1:17">
      <c r="A389" t="s">
        <v>1110</v>
      </c>
      <c r="B389" s="879">
        <v>46053</v>
      </c>
      <c r="C389">
        <v>5000044</v>
      </c>
      <c r="D389" t="s">
        <v>2317</v>
      </c>
      <c r="E389" t="s">
        <v>1965</v>
      </c>
      <c r="F389" t="s">
        <v>1120</v>
      </c>
      <c r="G389" t="s">
        <v>1174</v>
      </c>
      <c r="H389" t="s">
        <v>1966</v>
      </c>
      <c r="I389" t="s">
        <v>1967</v>
      </c>
      <c r="J389" s="995">
        <v>0.97</v>
      </c>
      <c r="K389" s="996">
        <v>34.838000000000001</v>
      </c>
      <c r="L389" s="996">
        <v>33.792900000000003</v>
      </c>
      <c r="M389" t="s">
        <v>1109</v>
      </c>
      <c r="N389" t="str">
        <f t="shared" ref="N389:N398" si="12">TEXT(B389, "mmmm aaaa")</f>
        <v>janeiro 2026</v>
      </c>
      <c r="O389">
        <f t="shared" ref="O389:O398" si="13">YEAR(B389)</f>
        <v>2026</v>
      </c>
      <c r="P389" t="str">
        <f>VLOOKUP(I389,'METRICS MDNA'!A:B,2,0)</f>
        <v>Estoque Final</v>
      </c>
      <c r="Q389" t="str">
        <f>VLOOKUP(P389,'METRICS MDNA'!B:C,2,0)</f>
        <v>CUSTOS DOS PRODUTOS VENDIDOS</v>
      </c>
    </row>
    <row r="390" spans="1:17">
      <c r="A390" t="s">
        <v>1110</v>
      </c>
      <c r="B390" s="879">
        <v>46053</v>
      </c>
      <c r="C390">
        <v>5000063</v>
      </c>
      <c r="D390" t="s">
        <v>1999</v>
      </c>
      <c r="E390" t="s">
        <v>1965</v>
      </c>
      <c r="F390" t="s">
        <v>1120</v>
      </c>
      <c r="G390" t="s">
        <v>1174</v>
      </c>
      <c r="H390" t="s">
        <v>1966</v>
      </c>
      <c r="I390" t="s">
        <v>1967</v>
      </c>
      <c r="J390" s="995">
        <v>2.29</v>
      </c>
      <c r="K390" s="996">
        <v>40.124699999999997</v>
      </c>
      <c r="L390" s="996">
        <v>91.885599999999997</v>
      </c>
      <c r="M390" t="s">
        <v>1109</v>
      </c>
      <c r="N390" t="str">
        <f t="shared" si="12"/>
        <v>janeiro 2026</v>
      </c>
      <c r="O390">
        <f t="shared" si="13"/>
        <v>2026</v>
      </c>
      <c r="P390" t="str">
        <f>VLOOKUP(I390,'METRICS MDNA'!A:B,2,0)</f>
        <v>Estoque Final</v>
      </c>
      <c r="Q390" t="str">
        <f>VLOOKUP(P390,'METRICS MDNA'!B:C,2,0)</f>
        <v>CUSTOS DOS PRODUTOS VENDIDOS</v>
      </c>
    </row>
    <row r="391" spans="1:17">
      <c r="A391" t="s">
        <v>1110</v>
      </c>
      <c r="B391" s="879">
        <v>46053</v>
      </c>
      <c r="C391">
        <v>5000069</v>
      </c>
      <c r="D391" t="s">
        <v>2318</v>
      </c>
      <c r="E391" t="s">
        <v>1965</v>
      </c>
      <c r="F391" t="s">
        <v>1120</v>
      </c>
      <c r="G391" t="s">
        <v>1174</v>
      </c>
      <c r="H391" t="s">
        <v>1966</v>
      </c>
      <c r="I391" t="s">
        <v>1967</v>
      </c>
      <c r="J391" s="995">
        <v>0.08</v>
      </c>
      <c r="K391" s="996">
        <v>168.6962</v>
      </c>
      <c r="L391" s="996">
        <v>13.495699999999999</v>
      </c>
      <c r="M391" t="s">
        <v>1109</v>
      </c>
      <c r="N391" t="str">
        <f t="shared" si="12"/>
        <v>janeiro 2026</v>
      </c>
      <c r="O391">
        <f t="shared" si="13"/>
        <v>2026</v>
      </c>
      <c r="P391" t="str">
        <f>VLOOKUP(I391,'METRICS MDNA'!A:B,2,0)</f>
        <v>Estoque Final</v>
      </c>
      <c r="Q391" t="str">
        <f>VLOOKUP(P391,'METRICS MDNA'!B:C,2,0)</f>
        <v>CUSTOS DOS PRODUTOS VENDIDOS</v>
      </c>
    </row>
    <row r="392" spans="1:17">
      <c r="A392" t="s">
        <v>1110</v>
      </c>
      <c r="B392" s="879">
        <v>46053</v>
      </c>
      <c r="C392">
        <v>5000225</v>
      </c>
      <c r="D392" t="s">
        <v>2002</v>
      </c>
      <c r="E392" t="s">
        <v>1965</v>
      </c>
      <c r="F392" t="s">
        <v>1120</v>
      </c>
      <c r="G392" t="s">
        <v>1174</v>
      </c>
      <c r="H392" t="s">
        <v>1966</v>
      </c>
      <c r="I392" t="s">
        <v>1967</v>
      </c>
      <c r="J392" s="995">
        <v>0.24</v>
      </c>
      <c r="K392" s="996">
        <v>4.4617000000000004</v>
      </c>
      <c r="L392" s="996">
        <v>1.0708</v>
      </c>
      <c r="M392" t="s">
        <v>1109</v>
      </c>
      <c r="N392" t="str">
        <f t="shared" si="12"/>
        <v>janeiro 2026</v>
      </c>
      <c r="O392">
        <f t="shared" si="13"/>
        <v>2026</v>
      </c>
      <c r="P392" t="str">
        <f>VLOOKUP(I392,'METRICS MDNA'!A:B,2,0)</f>
        <v>Estoque Final</v>
      </c>
      <c r="Q392" t="str">
        <f>VLOOKUP(P392,'METRICS MDNA'!B:C,2,0)</f>
        <v>CUSTOS DOS PRODUTOS VENDIDOS</v>
      </c>
    </row>
    <row r="393" spans="1:17">
      <c r="A393" t="s">
        <v>1110</v>
      </c>
      <c r="B393" s="879">
        <v>46053</v>
      </c>
      <c r="C393">
        <v>5000017</v>
      </c>
      <c r="D393" t="s">
        <v>2319</v>
      </c>
      <c r="E393" t="s">
        <v>1965</v>
      </c>
      <c r="F393" t="s">
        <v>1120</v>
      </c>
      <c r="G393" t="s">
        <v>1174</v>
      </c>
      <c r="H393" t="s">
        <v>1966</v>
      </c>
      <c r="I393" t="s">
        <v>1967</v>
      </c>
      <c r="J393" s="995">
        <v>0.24</v>
      </c>
      <c r="K393" s="996">
        <v>25.283300000000001</v>
      </c>
      <c r="L393" s="996">
        <v>6.0679999999999996</v>
      </c>
      <c r="M393" t="s">
        <v>1109</v>
      </c>
      <c r="N393" t="str">
        <f t="shared" si="12"/>
        <v>janeiro 2026</v>
      </c>
      <c r="O393">
        <f t="shared" si="13"/>
        <v>2026</v>
      </c>
      <c r="P393" t="str">
        <f>VLOOKUP(I393,'METRICS MDNA'!A:B,2,0)</f>
        <v>Estoque Final</v>
      </c>
      <c r="Q393" t="str">
        <f>VLOOKUP(P393,'METRICS MDNA'!B:C,2,0)</f>
        <v>CUSTOS DOS PRODUTOS VENDIDOS</v>
      </c>
    </row>
    <row r="394" spans="1:17">
      <c r="A394" t="s">
        <v>1110</v>
      </c>
      <c r="B394" s="879">
        <v>46053</v>
      </c>
      <c r="C394">
        <v>5000030</v>
      </c>
      <c r="D394" t="s">
        <v>2003</v>
      </c>
      <c r="E394" t="s">
        <v>1965</v>
      </c>
      <c r="F394" t="s">
        <v>1120</v>
      </c>
      <c r="G394" t="s">
        <v>1174</v>
      </c>
      <c r="H394" t="s">
        <v>1966</v>
      </c>
      <c r="I394" t="s">
        <v>1967</v>
      </c>
      <c r="J394" s="995">
        <v>6.9</v>
      </c>
      <c r="K394" s="996">
        <v>36.529000000000003</v>
      </c>
      <c r="L394" s="996">
        <v>252.05009999999999</v>
      </c>
      <c r="M394" t="s">
        <v>1109</v>
      </c>
      <c r="N394" t="str">
        <f t="shared" si="12"/>
        <v>janeiro 2026</v>
      </c>
      <c r="O394">
        <f t="shared" si="13"/>
        <v>2026</v>
      </c>
      <c r="P394" t="str">
        <f>VLOOKUP(I394,'METRICS MDNA'!A:B,2,0)</f>
        <v>Estoque Final</v>
      </c>
      <c r="Q394" t="str">
        <f>VLOOKUP(P394,'METRICS MDNA'!B:C,2,0)</f>
        <v>CUSTOS DOS PRODUTOS VENDIDOS</v>
      </c>
    </row>
    <row r="395" spans="1:17">
      <c r="A395" t="s">
        <v>1110</v>
      </c>
      <c r="B395" s="879">
        <v>46053</v>
      </c>
      <c r="C395">
        <v>5000128</v>
      </c>
      <c r="D395" t="s">
        <v>2320</v>
      </c>
      <c r="E395" t="s">
        <v>1965</v>
      </c>
      <c r="F395" t="s">
        <v>1120</v>
      </c>
      <c r="G395" t="s">
        <v>1174</v>
      </c>
      <c r="H395" t="s">
        <v>1966</v>
      </c>
      <c r="I395" t="s">
        <v>1967</v>
      </c>
      <c r="J395" s="995">
        <v>0.23</v>
      </c>
      <c r="K395" s="996">
        <v>27.668299999999999</v>
      </c>
      <c r="L395" s="996">
        <v>6.3636999999999997</v>
      </c>
      <c r="M395" t="s">
        <v>1109</v>
      </c>
      <c r="N395" t="str">
        <f t="shared" si="12"/>
        <v>janeiro 2026</v>
      </c>
      <c r="O395">
        <f t="shared" si="13"/>
        <v>2026</v>
      </c>
      <c r="P395" t="str">
        <f>VLOOKUP(I395,'METRICS MDNA'!A:B,2,0)</f>
        <v>Estoque Final</v>
      </c>
      <c r="Q395" t="str">
        <f>VLOOKUP(P395,'METRICS MDNA'!B:C,2,0)</f>
        <v>CUSTOS DOS PRODUTOS VENDIDOS</v>
      </c>
    </row>
    <row r="396" spans="1:17">
      <c r="A396" t="s">
        <v>1110</v>
      </c>
      <c r="B396" s="879">
        <v>46053</v>
      </c>
      <c r="C396">
        <v>5000122</v>
      </c>
      <c r="D396" t="s">
        <v>2321</v>
      </c>
      <c r="E396" t="s">
        <v>1965</v>
      </c>
      <c r="F396" t="s">
        <v>1120</v>
      </c>
      <c r="G396" t="s">
        <v>1174</v>
      </c>
      <c r="H396" t="s">
        <v>1966</v>
      </c>
      <c r="I396" t="s">
        <v>1967</v>
      </c>
      <c r="J396" s="995">
        <v>0.69</v>
      </c>
      <c r="K396" s="996">
        <v>31.364599999999999</v>
      </c>
      <c r="L396" s="996">
        <v>21.6416</v>
      </c>
      <c r="M396" t="s">
        <v>1109</v>
      </c>
      <c r="N396" t="str">
        <f t="shared" si="12"/>
        <v>janeiro 2026</v>
      </c>
      <c r="O396">
        <f t="shared" si="13"/>
        <v>2026</v>
      </c>
      <c r="P396" t="str">
        <f>VLOOKUP(I396,'METRICS MDNA'!A:B,2,0)</f>
        <v>Estoque Final</v>
      </c>
      <c r="Q396" t="str">
        <f>VLOOKUP(P396,'METRICS MDNA'!B:C,2,0)</f>
        <v>CUSTOS DOS PRODUTOS VENDIDOS</v>
      </c>
    </row>
    <row r="397" spans="1:17">
      <c r="A397" t="s">
        <v>1110</v>
      </c>
      <c r="B397" s="879">
        <v>46053</v>
      </c>
      <c r="C397">
        <v>5000121</v>
      </c>
      <c r="D397" t="s">
        <v>2322</v>
      </c>
      <c r="E397" t="s">
        <v>1965</v>
      </c>
      <c r="F397" t="s">
        <v>1120</v>
      </c>
      <c r="G397" t="s">
        <v>1174</v>
      </c>
      <c r="H397" t="s">
        <v>1966</v>
      </c>
      <c r="I397" t="s">
        <v>1967</v>
      </c>
      <c r="J397" s="995">
        <v>0.3</v>
      </c>
      <c r="K397" s="996">
        <v>4.1082999999999998</v>
      </c>
      <c r="L397" s="996">
        <v>1.2324999999999999</v>
      </c>
      <c r="M397" t="s">
        <v>1109</v>
      </c>
      <c r="N397" t="str">
        <f t="shared" si="12"/>
        <v>janeiro 2026</v>
      </c>
      <c r="O397">
        <f t="shared" si="13"/>
        <v>2026</v>
      </c>
      <c r="P397" t="str">
        <f>VLOOKUP(I397,'METRICS MDNA'!A:B,2,0)</f>
        <v>Estoque Final</v>
      </c>
      <c r="Q397" t="str">
        <f>VLOOKUP(P397,'METRICS MDNA'!B:C,2,0)</f>
        <v>CUSTOS DOS PRODUTOS VENDIDOS</v>
      </c>
    </row>
    <row r="398" spans="1:17">
      <c r="A398" t="s">
        <v>1110</v>
      </c>
      <c r="B398" s="879">
        <v>46053</v>
      </c>
      <c r="C398">
        <v>5000019</v>
      </c>
      <c r="D398" t="s">
        <v>2323</v>
      </c>
      <c r="E398" t="s">
        <v>1965</v>
      </c>
      <c r="F398" t="s">
        <v>1120</v>
      </c>
      <c r="G398" t="s">
        <v>1174</v>
      </c>
      <c r="H398" t="s">
        <v>1966</v>
      </c>
      <c r="I398" t="s">
        <v>1967</v>
      </c>
      <c r="J398" s="995">
        <v>0.15</v>
      </c>
      <c r="K398" s="996">
        <v>22.930700000000002</v>
      </c>
      <c r="L398" s="996">
        <v>3.4396</v>
      </c>
      <c r="M398" t="s">
        <v>1109</v>
      </c>
      <c r="N398" t="str">
        <f t="shared" si="12"/>
        <v>janeiro 2026</v>
      </c>
      <c r="O398">
        <f t="shared" si="13"/>
        <v>2026</v>
      </c>
      <c r="P398" t="str">
        <f>VLOOKUP(I398,'METRICS MDNA'!A:B,2,0)</f>
        <v>Estoque Final</v>
      </c>
      <c r="Q398" t="str">
        <f>VLOOKUP(P398,'METRICS MDNA'!B:C,2,0)</f>
        <v>CUSTOS DOS PRODUTOS VENDIDOS</v>
      </c>
    </row>
    <row r="399" spans="1:17">
      <c r="A399" t="s">
        <v>1110</v>
      </c>
      <c r="B399" s="879">
        <v>46081</v>
      </c>
      <c r="C399">
        <v>1000408</v>
      </c>
      <c r="D399" t="s">
        <v>1865</v>
      </c>
      <c r="E399" t="s">
        <v>1171</v>
      </c>
      <c r="F399" t="s">
        <v>1120</v>
      </c>
      <c r="G399" t="s">
        <v>1174</v>
      </c>
      <c r="H399" t="s">
        <v>1186</v>
      </c>
      <c r="I399" t="s">
        <v>1866</v>
      </c>
      <c r="J399" s="995">
        <v>14</v>
      </c>
      <c r="K399" s="996">
        <v>5.2845000000000004</v>
      </c>
      <c r="L399" s="996">
        <v>73.983000000000004</v>
      </c>
      <c r="M399" t="s">
        <v>1109</v>
      </c>
      <c r="N399" t="str">
        <f t="shared" ref="N399:N462" si="14">TEXT(B399, "mmmm aaaa")</f>
        <v>fevereiro 2026</v>
      </c>
      <c r="O399">
        <f t="shared" ref="O399:O462" si="15">YEAR(B399)</f>
        <v>2026</v>
      </c>
      <c r="P399" t="str">
        <f>VLOOKUP(I399,'METRICS MDNA'!A:B,2,0)</f>
        <v>Estoque Final</v>
      </c>
      <c r="Q399" t="str">
        <f>VLOOKUP(P399,'METRICS MDNA'!B:C,2,0)</f>
        <v>CUSTOS DOS PRODUTOS VENDIDOS</v>
      </c>
    </row>
    <row r="400" spans="1:17">
      <c r="A400" t="s">
        <v>1110</v>
      </c>
      <c r="B400" s="879">
        <v>46081</v>
      </c>
      <c r="C400">
        <v>1000352</v>
      </c>
      <c r="D400" t="s">
        <v>1867</v>
      </c>
      <c r="E400" t="s">
        <v>1171</v>
      </c>
      <c r="F400" t="s">
        <v>1120</v>
      </c>
      <c r="G400" t="s">
        <v>1174</v>
      </c>
      <c r="H400" t="s">
        <v>1186</v>
      </c>
      <c r="I400" t="s">
        <v>1868</v>
      </c>
      <c r="J400" s="995">
        <v>0.5</v>
      </c>
      <c r="K400" s="996">
        <v>9.4687999999999999</v>
      </c>
      <c r="L400" s="996">
        <v>4.7343999999999999</v>
      </c>
      <c r="M400" t="s">
        <v>1109</v>
      </c>
      <c r="N400" t="str">
        <f t="shared" si="14"/>
        <v>fevereiro 2026</v>
      </c>
      <c r="O400">
        <f t="shared" si="15"/>
        <v>2026</v>
      </c>
      <c r="P400" t="str">
        <f>VLOOKUP(I400,'METRICS MDNA'!A:B,2,0)</f>
        <v>Estoque Final</v>
      </c>
      <c r="Q400" t="str">
        <f>VLOOKUP(P400,'METRICS MDNA'!B:C,2,0)</f>
        <v>CUSTOS DOS PRODUTOS VENDIDOS</v>
      </c>
    </row>
    <row r="401" spans="1:17">
      <c r="A401" t="s">
        <v>1110</v>
      </c>
      <c r="B401" s="879">
        <v>46081</v>
      </c>
      <c r="C401">
        <v>1000910</v>
      </c>
      <c r="D401" t="s">
        <v>2214</v>
      </c>
      <c r="E401" t="s">
        <v>1171</v>
      </c>
      <c r="F401" t="s">
        <v>1120</v>
      </c>
      <c r="G401" t="s">
        <v>1174</v>
      </c>
      <c r="H401" t="s">
        <v>1186</v>
      </c>
      <c r="I401" t="s">
        <v>1866</v>
      </c>
      <c r="J401" s="995">
        <v>1</v>
      </c>
      <c r="K401" s="996">
        <v>10.25</v>
      </c>
      <c r="L401" s="996">
        <v>10.25</v>
      </c>
      <c r="M401" t="s">
        <v>1109</v>
      </c>
      <c r="N401" t="str">
        <f t="shared" si="14"/>
        <v>fevereiro 2026</v>
      </c>
      <c r="O401">
        <f t="shared" si="15"/>
        <v>2026</v>
      </c>
      <c r="P401" t="str">
        <f>VLOOKUP(I401,'METRICS MDNA'!A:B,2,0)</f>
        <v>Estoque Final</v>
      </c>
      <c r="Q401" t="str">
        <f>VLOOKUP(P401,'METRICS MDNA'!B:C,2,0)</f>
        <v>CUSTOS DOS PRODUTOS VENDIDOS</v>
      </c>
    </row>
    <row r="402" spans="1:17">
      <c r="A402" t="s">
        <v>1110</v>
      </c>
      <c r="B402" s="879">
        <v>46081</v>
      </c>
      <c r="C402">
        <v>1000906</v>
      </c>
      <c r="D402" t="s">
        <v>2215</v>
      </c>
      <c r="E402" t="s">
        <v>1171</v>
      </c>
      <c r="F402" t="s">
        <v>1120</v>
      </c>
      <c r="G402" t="s">
        <v>1174</v>
      </c>
      <c r="H402" t="s">
        <v>1200</v>
      </c>
      <c r="I402" t="s">
        <v>1201</v>
      </c>
      <c r="J402" s="995">
        <v>0.2</v>
      </c>
      <c r="K402" s="996">
        <v>35</v>
      </c>
      <c r="L402" s="996">
        <v>7</v>
      </c>
      <c r="M402" t="s">
        <v>1109</v>
      </c>
      <c r="N402" t="str">
        <f t="shared" si="14"/>
        <v>fevereiro 2026</v>
      </c>
      <c r="O402">
        <f t="shared" si="15"/>
        <v>2026</v>
      </c>
      <c r="P402" t="str">
        <f>VLOOKUP(I402,'METRICS MDNA'!A:B,2,0)</f>
        <v>Estoque Final</v>
      </c>
      <c r="Q402" t="str">
        <f>VLOOKUP(P402,'METRICS MDNA'!B:C,2,0)</f>
        <v>CUSTOS DOS PRODUTOS VENDIDOS</v>
      </c>
    </row>
    <row r="403" spans="1:17">
      <c r="A403" t="s">
        <v>1110</v>
      </c>
      <c r="B403" s="879">
        <v>46081</v>
      </c>
      <c r="C403">
        <v>1001026</v>
      </c>
      <c r="D403" t="s">
        <v>1870</v>
      </c>
      <c r="E403" t="s">
        <v>1171</v>
      </c>
      <c r="F403" t="s">
        <v>1120</v>
      </c>
      <c r="G403" t="s">
        <v>1174</v>
      </c>
      <c r="H403" t="s">
        <v>1200</v>
      </c>
      <c r="I403" t="s">
        <v>1201</v>
      </c>
      <c r="J403" s="995">
        <v>1</v>
      </c>
      <c r="K403" s="996">
        <v>6.9</v>
      </c>
      <c r="L403" s="996">
        <v>6.9</v>
      </c>
      <c r="M403" t="s">
        <v>1109</v>
      </c>
      <c r="N403" t="str">
        <f t="shared" si="14"/>
        <v>fevereiro 2026</v>
      </c>
      <c r="O403">
        <f t="shared" si="15"/>
        <v>2026</v>
      </c>
      <c r="P403" t="str">
        <f>VLOOKUP(I403,'METRICS MDNA'!A:B,2,0)</f>
        <v>Estoque Final</v>
      </c>
      <c r="Q403" t="str">
        <f>VLOOKUP(P403,'METRICS MDNA'!B:C,2,0)</f>
        <v>CUSTOS DOS PRODUTOS VENDIDOS</v>
      </c>
    </row>
    <row r="404" spans="1:17">
      <c r="A404" t="s">
        <v>1110</v>
      </c>
      <c r="B404" s="879">
        <v>46081</v>
      </c>
      <c r="C404">
        <v>1000180</v>
      </c>
      <c r="D404" t="s">
        <v>1871</v>
      </c>
      <c r="E404" t="s">
        <v>1171</v>
      </c>
      <c r="F404" t="s">
        <v>1120</v>
      </c>
      <c r="G404" t="s">
        <v>1174</v>
      </c>
      <c r="H404" t="s">
        <v>1200</v>
      </c>
      <c r="I404" t="s">
        <v>1201</v>
      </c>
      <c r="J404" s="995">
        <v>7</v>
      </c>
      <c r="K404" s="996">
        <v>4.3262</v>
      </c>
      <c r="L404" s="996">
        <v>30.2834</v>
      </c>
      <c r="M404" t="s">
        <v>1109</v>
      </c>
      <c r="N404" t="str">
        <f t="shared" si="14"/>
        <v>fevereiro 2026</v>
      </c>
      <c r="O404">
        <f t="shared" si="15"/>
        <v>2026</v>
      </c>
      <c r="P404" t="str">
        <f>VLOOKUP(I404,'METRICS MDNA'!A:B,2,0)</f>
        <v>Estoque Final</v>
      </c>
      <c r="Q404" t="str">
        <f>VLOOKUP(P404,'METRICS MDNA'!B:C,2,0)</f>
        <v>CUSTOS DOS PRODUTOS VENDIDOS</v>
      </c>
    </row>
    <row r="405" spans="1:17">
      <c r="A405" t="s">
        <v>1110</v>
      </c>
      <c r="B405" s="879">
        <v>46081</v>
      </c>
      <c r="C405">
        <v>1000324</v>
      </c>
      <c r="D405" t="s">
        <v>1873</v>
      </c>
      <c r="E405" t="s">
        <v>1171</v>
      </c>
      <c r="F405" t="s">
        <v>1120</v>
      </c>
      <c r="G405" t="s">
        <v>1174</v>
      </c>
      <c r="H405" t="s">
        <v>1186</v>
      </c>
      <c r="I405" t="s">
        <v>1866</v>
      </c>
      <c r="J405" s="995">
        <v>0.2</v>
      </c>
      <c r="K405" s="996">
        <v>59.488999999999997</v>
      </c>
      <c r="L405" s="996">
        <v>11.8978</v>
      </c>
      <c r="M405" t="s">
        <v>1109</v>
      </c>
      <c r="N405" t="str">
        <f t="shared" si="14"/>
        <v>fevereiro 2026</v>
      </c>
      <c r="O405">
        <f t="shared" si="15"/>
        <v>2026</v>
      </c>
      <c r="P405" t="str">
        <f>VLOOKUP(I405,'METRICS MDNA'!A:B,2,0)</f>
        <v>Estoque Final</v>
      </c>
      <c r="Q405" t="str">
        <f>VLOOKUP(P405,'METRICS MDNA'!B:C,2,0)</f>
        <v>CUSTOS DOS PRODUTOS VENDIDOS</v>
      </c>
    </row>
    <row r="406" spans="1:17">
      <c r="A406" t="s">
        <v>1110</v>
      </c>
      <c r="B406" s="879">
        <v>46081</v>
      </c>
      <c r="C406">
        <v>1000861</v>
      </c>
      <c r="D406" t="s">
        <v>2324</v>
      </c>
      <c r="E406" t="s">
        <v>1171</v>
      </c>
      <c r="F406" t="s">
        <v>1120</v>
      </c>
      <c r="G406" t="s">
        <v>1174</v>
      </c>
      <c r="H406" t="s">
        <v>1186</v>
      </c>
      <c r="I406" t="s">
        <v>1187</v>
      </c>
      <c r="J406" s="995">
        <v>0.5</v>
      </c>
      <c r="K406" s="996">
        <v>337.50459999999998</v>
      </c>
      <c r="L406" s="996">
        <v>168.75229999999999</v>
      </c>
      <c r="M406" t="s">
        <v>1109</v>
      </c>
      <c r="N406" t="str">
        <f t="shared" si="14"/>
        <v>fevereiro 2026</v>
      </c>
      <c r="O406">
        <f t="shared" si="15"/>
        <v>2026</v>
      </c>
      <c r="P406" t="str">
        <f>VLOOKUP(I406,'METRICS MDNA'!A:B,2,0)</f>
        <v>Estoque Final</v>
      </c>
      <c r="Q406" t="str">
        <f>VLOOKUP(P406,'METRICS MDNA'!B:C,2,0)</f>
        <v>CUSTOS DOS PRODUTOS VENDIDOS</v>
      </c>
    </row>
    <row r="407" spans="1:17">
      <c r="A407" t="s">
        <v>1110</v>
      </c>
      <c r="B407" s="879">
        <v>46081</v>
      </c>
      <c r="C407">
        <v>1000862</v>
      </c>
      <c r="D407" t="s">
        <v>1874</v>
      </c>
      <c r="E407" t="s">
        <v>1171</v>
      </c>
      <c r="F407" t="s">
        <v>1120</v>
      </c>
      <c r="G407" t="s">
        <v>1174</v>
      </c>
      <c r="H407" t="s">
        <v>1186</v>
      </c>
      <c r="I407" t="s">
        <v>1187</v>
      </c>
      <c r="J407" s="995">
        <v>0.3</v>
      </c>
      <c r="K407" s="996">
        <v>48.366700000000002</v>
      </c>
      <c r="L407" s="996">
        <v>14.51</v>
      </c>
      <c r="M407" t="s">
        <v>1109</v>
      </c>
      <c r="N407" t="str">
        <f t="shared" si="14"/>
        <v>fevereiro 2026</v>
      </c>
      <c r="O407">
        <f t="shared" si="15"/>
        <v>2026</v>
      </c>
      <c r="P407" t="str">
        <f>VLOOKUP(I407,'METRICS MDNA'!A:B,2,0)</f>
        <v>Estoque Final</v>
      </c>
      <c r="Q407" t="str">
        <f>VLOOKUP(P407,'METRICS MDNA'!B:C,2,0)</f>
        <v>CUSTOS DOS PRODUTOS VENDIDOS</v>
      </c>
    </row>
    <row r="408" spans="1:17">
      <c r="A408" t="s">
        <v>1110</v>
      </c>
      <c r="B408" s="879">
        <v>46081</v>
      </c>
      <c r="C408">
        <v>1000354</v>
      </c>
      <c r="D408" t="s">
        <v>1875</v>
      </c>
      <c r="E408" t="s">
        <v>1171</v>
      </c>
      <c r="F408" t="s">
        <v>1120</v>
      </c>
      <c r="G408" t="s">
        <v>1174</v>
      </c>
      <c r="H408" t="s">
        <v>1186</v>
      </c>
      <c r="I408" t="s">
        <v>1866</v>
      </c>
      <c r="J408" s="995">
        <v>1</v>
      </c>
      <c r="K408" s="996">
        <v>20</v>
      </c>
      <c r="L408" s="996">
        <v>20</v>
      </c>
      <c r="M408" t="s">
        <v>1109</v>
      </c>
      <c r="N408" t="str">
        <f t="shared" si="14"/>
        <v>fevereiro 2026</v>
      </c>
      <c r="O408">
        <f t="shared" si="15"/>
        <v>2026</v>
      </c>
      <c r="P408" t="str">
        <f>VLOOKUP(I408,'METRICS MDNA'!A:B,2,0)</f>
        <v>Estoque Final</v>
      </c>
      <c r="Q408" t="str">
        <f>VLOOKUP(P408,'METRICS MDNA'!B:C,2,0)</f>
        <v>CUSTOS DOS PRODUTOS VENDIDOS</v>
      </c>
    </row>
    <row r="409" spans="1:17">
      <c r="A409" t="s">
        <v>1110</v>
      </c>
      <c r="B409" s="879">
        <v>46081</v>
      </c>
      <c r="C409">
        <v>1000254</v>
      </c>
      <c r="D409" t="s">
        <v>1876</v>
      </c>
      <c r="E409" t="s">
        <v>1171</v>
      </c>
      <c r="F409" t="s">
        <v>1120</v>
      </c>
      <c r="G409" t="s">
        <v>1174</v>
      </c>
      <c r="H409" t="s">
        <v>1200</v>
      </c>
      <c r="I409" t="s">
        <v>1201</v>
      </c>
      <c r="J409" s="995">
        <v>1</v>
      </c>
      <c r="K409" s="996">
        <v>84.13</v>
      </c>
      <c r="L409" s="996">
        <v>84.13</v>
      </c>
      <c r="M409" t="s">
        <v>1109</v>
      </c>
      <c r="N409" t="str">
        <f t="shared" si="14"/>
        <v>fevereiro 2026</v>
      </c>
      <c r="O409">
        <f t="shared" si="15"/>
        <v>2026</v>
      </c>
      <c r="P409" t="str">
        <f>VLOOKUP(I409,'METRICS MDNA'!A:B,2,0)</f>
        <v>Estoque Final</v>
      </c>
      <c r="Q409" t="str">
        <f>VLOOKUP(P409,'METRICS MDNA'!B:C,2,0)</f>
        <v>CUSTOS DOS PRODUTOS VENDIDOS</v>
      </c>
    </row>
    <row r="410" spans="1:17">
      <c r="A410" t="s">
        <v>1110</v>
      </c>
      <c r="B410" s="879">
        <v>46081</v>
      </c>
      <c r="C410">
        <v>1000185</v>
      </c>
      <c r="D410" t="s">
        <v>2217</v>
      </c>
      <c r="E410" t="s">
        <v>1171</v>
      </c>
      <c r="F410" t="s">
        <v>1120</v>
      </c>
      <c r="G410" t="s">
        <v>1174</v>
      </c>
      <c r="H410" t="s">
        <v>1200</v>
      </c>
      <c r="I410" t="s">
        <v>1201</v>
      </c>
      <c r="J410" s="995">
        <v>1</v>
      </c>
      <c r="K410" s="996">
        <v>6.5509000000000004</v>
      </c>
      <c r="L410" s="996">
        <v>6.5509000000000004</v>
      </c>
      <c r="M410" t="s">
        <v>1109</v>
      </c>
      <c r="N410" t="str">
        <f t="shared" si="14"/>
        <v>fevereiro 2026</v>
      </c>
      <c r="O410">
        <f t="shared" si="15"/>
        <v>2026</v>
      </c>
      <c r="P410" t="str">
        <f>VLOOKUP(I410,'METRICS MDNA'!A:B,2,0)</f>
        <v>Estoque Final</v>
      </c>
      <c r="Q410" t="str">
        <f>VLOOKUP(P410,'METRICS MDNA'!B:C,2,0)</f>
        <v>CUSTOS DOS PRODUTOS VENDIDOS</v>
      </c>
    </row>
    <row r="411" spans="1:17">
      <c r="A411" t="s">
        <v>1110</v>
      </c>
      <c r="B411" s="879">
        <v>46081</v>
      </c>
      <c r="C411">
        <v>1000187</v>
      </c>
      <c r="D411" t="s">
        <v>1877</v>
      </c>
      <c r="E411" t="s">
        <v>1171</v>
      </c>
      <c r="F411" t="s">
        <v>1120</v>
      </c>
      <c r="G411" t="s">
        <v>1174</v>
      </c>
      <c r="H411" t="s">
        <v>1200</v>
      </c>
      <c r="I411" t="s">
        <v>1201</v>
      </c>
      <c r="J411" s="995">
        <v>15</v>
      </c>
      <c r="K411" s="996">
        <v>10.792299999999999</v>
      </c>
      <c r="L411" s="996">
        <v>161.8845</v>
      </c>
      <c r="M411" t="s">
        <v>1109</v>
      </c>
      <c r="N411" t="str">
        <f t="shared" si="14"/>
        <v>fevereiro 2026</v>
      </c>
      <c r="O411">
        <f t="shared" si="15"/>
        <v>2026</v>
      </c>
      <c r="P411" t="str">
        <f>VLOOKUP(I411,'METRICS MDNA'!A:B,2,0)</f>
        <v>Estoque Final</v>
      </c>
      <c r="Q411" t="str">
        <f>VLOOKUP(P411,'METRICS MDNA'!B:C,2,0)</f>
        <v>CUSTOS DOS PRODUTOS VENDIDOS</v>
      </c>
    </row>
    <row r="412" spans="1:17">
      <c r="A412" t="s">
        <v>1110</v>
      </c>
      <c r="B412" s="879">
        <v>46081</v>
      </c>
      <c r="C412">
        <v>1000186</v>
      </c>
      <c r="D412" t="s">
        <v>1878</v>
      </c>
      <c r="E412" t="s">
        <v>1171</v>
      </c>
      <c r="F412" t="s">
        <v>1120</v>
      </c>
      <c r="G412" t="s">
        <v>1174</v>
      </c>
      <c r="H412" t="s">
        <v>1200</v>
      </c>
      <c r="I412" t="s">
        <v>1201</v>
      </c>
      <c r="J412" s="995">
        <v>16</v>
      </c>
      <c r="K412" s="996">
        <v>23.563199999999998</v>
      </c>
      <c r="L412" s="996">
        <v>377.01119999999997</v>
      </c>
      <c r="M412" t="s">
        <v>1109</v>
      </c>
      <c r="N412" t="str">
        <f t="shared" si="14"/>
        <v>fevereiro 2026</v>
      </c>
      <c r="O412">
        <f t="shared" si="15"/>
        <v>2026</v>
      </c>
      <c r="P412" t="str">
        <f>VLOOKUP(I412,'METRICS MDNA'!A:B,2,0)</f>
        <v>Estoque Final</v>
      </c>
      <c r="Q412" t="str">
        <f>VLOOKUP(P412,'METRICS MDNA'!B:C,2,0)</f>
        <v>CUSTOS DOS PRODUTOS VENDIDOS</v>
      </c>
    </row>
    <row r="413" spans="1:17">
      <c r="A413" t="s">
        <v>1110</v>
      </c>
      <c r="B413" s="879">
        <v>46081</v>
      </c>
      <c r="C413">
        <v>1000807</v>
      </c>
      <c r="D413" t="s">
        <v>2218</v>
      </c>
      <c r="E413" t="s">
        <v>1171</v>
      </c>
      <c r="F413" t="s">
        <v>1120</v>
      </c>
      <c r="G413" t="s">
        <v>1174</v>
      </c>
      <c r="H413" t="s">
        <v>1193</v>
      </c>
      <c r="I413" t="s">
        <v>1242</v>
      </c>
      <c r="J413" s="995">
        <v>1.48</v>
      </c>
      <c r="K413" s="996">
        <v>79.219099999999997</v>
      </c>
      <c r="L413" s="996">
        <v>117.2443</v>
      </c>
      <c r="M413" t="s">
        <v>1109</v>
      </c>
      <c r="N413" t="str">
        <f t="shared" si="14"/>
        <v>fevereiro 2026</v>
      </c>
      <c r="O413">
        <f t="shared" si="15"/>
        <v>2026</v>
      </c>
      <c r="P413" t="str">
        <f>VLOOKUP(I413,'METRICS MDNA'!A:B,2,0)</f>
        <v>Estoque Final</v>
      </c>
      <c r="Q413" t="str">
        <f>VLOOKUP(P413,'METRICS MDNA'!B:C,2,0)</f>
        <v>CUSTOS DOS PRODUTOS VENDIDOS</v>
      </c>
    </row>
    <row r="414" spans="1:17">
      <c r="A414" t="s">
        <v>1110</v>
      </c>
      <c r="B414" s="879">
        <v>46081</v>
      </c>
      <c r="C414">
        <v>1000190</v>
      </c>
      <c r="D414" t="s">
        <v>1881</v>
      </c>
      <c r="E414" t="s">
        <v>1171</v>
      </c>
      <c r="F414" t="s">
        <v>1120</v>
      </c>
      <c r="G414" t="s">
        <v>1174</v>
      </c>
      <c r="H414" t="s">
        <v>1200</v>
      </c>
      <c r="I414" t="s">
        <v>1201</v>
      </c>
      <c r="J414" s="995">
        <v>0.52</v>
      </c>
      <c r="K414" s="996">
        <v>291.06</v>
      </c>
      <c r="L414" s="996">
        <v>151.35120000000001</v>
      </c>
      <c r="M414" t="s">
        <v>1109</v>
      </c>
      <c r="N414" t="str">
        <f t="shared" si="14"/>
        <v>fevereiro 2026</v>
      </c>
      <c r="O414">
        <f t="shared" si="15"/>
        <v>2026</v>
      </c>
      <c r="P414" t="str">
        <f>VLOOKUP(I414,'METRICS MDNA'!A:B,2,0)</f>
        <v>Estoque Final</v>
      </c>
      <c r="Q414" t="str">
        <f>VLOOKUP(P414,'METRICS MDNA'!B:C,2,0)</f>
        <v>CUSTOS DOS PRODUTOS VENDIDOS</v>
      </c>
    </row>
    <row r="415" spans="1:17">
      <c r="A415" t="s">
        <v>1110</v>
      </c>
      <c r="B415" s="879">
        <v>46081</v>
      </c>
      <c r="C415">
        <v>1001152</v>
      </c>
      <c r="D415" t="s">
        <v>1882</v>
      </c>
      <c r="E415" t="s">
        <v>1171</v>
      </c>
      <c r="F415" t="s">
        <v>1120</v>
      </c>
      <c r="G415" t="s">
        <v>1174</v>
      </c>
      <c r="H415" t="s">
        <v>1186</v>
      </c>
      <c r="I415" t="s">
        <v>1187</v>
      </c>
      <c r="J415" s="995">
        <v>0.18</v>
      </c>
      <c r="K415" s="996">
        <v>49.45</v>
      </c>
      <c r="L415" s="996">
        <v>8.9009999999999998</v>
      </c>
      <c r="M415" t="s">
        <v>1109</v>
      </c>
      <c r="N415" t="str">
        <f t="shared" si="14"/>
        <v>fevereiro 2026</v>
      </c>
      <c r="O415">
        <f t="shared" si="15"/>
        <v>2026</v>
      </c>
      <c r="P415" t="str">
        <f>VLOOKUP(I415,'METRICS MDNA'!A:B,2,0)</f>
        <v>Estoque Final</v>
      </c>
      <c r="Q415" t="str">
        <f>VLOOKUP(P415,'METRICS MDNA'!B:C,2,0)</f>
        <v>CUSTOS DOS PRODUTOS VENDIDOS</v>
      </c>
    </row>
    <row r="416" spans="1:17">
      <c r="A416" t="s">
        <v>1110</v>
      </c>
      <c r="B416" s="879">
        <v>46081</v>
      </c>
      <c r="C416">
        <v>1000777</v>
      </c>
      <c r="D416" t="s">
        <v>1240</v>
      </c>
      <c r="E416" t="s">
        <v>1171</v>
      </c>
      <c r="F416" t="s">
        <v>1120</v>
      </c>
      <c r="G416" t="s">
        <v>1174</v>
      </c>
      <c r="H416" t="s">
        <v>1193</v>
      </c>
      <c r="I416" t="s">
        <v>1242</v>
      </c>
      <c r="J416" s="995">
        <v>2</v>
      </c>
      <c r="K416" s="996">
        <v>248</v>
      </c>
      <c r="L416" s="996">
        <v>496</v>
      </c>
      <c r="M416" t="s">
        <v>1109</v>
      </c>
      <c r="N416" t="str">
        <f t="shared" si="14"/>
        <v>fevereiro 2026</v>
      </c>
      <c r="O416">
        <f t="shared" si="15"/>
        <v>2026</v>
      </c>
      <c r="P416" t="str">
        <f>VLOOKUP(I416,'METRICS MDNA'!A:B,2,0)</f>
        <v>Estoque Final</v>
      </c>
      <c r="Q416" t="str">
        <f>VLOOKUP(P416,'METRICS MDNA'!B:C,2,0)</f>
        <v>CUSTOS DOS PRODUTOS VENDIDOS</v>
      </c>
    </row>
    <row r="417" spans="1:17">
      <c r="A417" t="s">
        <v>1110</v>
      </c>
      <c r="B417" s="879">
        <v>46081</v>
      </c>
      <c r="C417">
        <v>1000445</v>
      </c>
      <c r="D417" t="s">
        <v>2325</v>
      </c>
      <c r="E417" t="s">
        <v>1171</v>
      </c>
      <c r="F417" t="s">
        <v>1120</v>
      </c>
      <c r="G417" t="s">
        <v>1174</v>
      </c>
      <c r="H417" t="s">
        <v>1193</v>
      </c>
      <c r="I417" t="s">
        <v>1194</v>
      </c>
      <c r="J417" s="995">
        <v>0.6</v>
      </c>
      <c r="K417" s="996">
        <v>50.44</v>
      </c>
      <c r="L417" s="996">
        <v>30.263999999999999</v>
      </c>
      <c r="M417" t="s">
        <v>1109</v>
      </c>
      <c r="N417" t="str">
        <f t="shared" si="14"/>
        <v>fevereiro 2026</v>
      </c>
      <c r="O417">
        <f t="shared" si="15"/>
        <v>2026</v>
      </c>
      <c r="P417" t="str">
        <f>VLOOKUP(I417,'METRICS MDNA'!A:B,2,0)</f>
        <v>Estoque Final</v>
      </c>
      <c r="Q417" t="str">
        <f>VLOOKUP(P417,'METRICS MDNA'!B:C,2,0)</f>
        <v>CUSTOS DOS PRODUTOS VENDIDOS</v>
      </c>
    </row>
    <row r="418" spans="1:17">
      <c r="A418" t="s">
        <v>1110</v>
      </c>
      <c r="B418" s="879">
        <v>46081</v>
      </c>
      <c r="C418">
        <v>1000359</v>
      </c>
      <c r="D418" t="s">
        <v>2220</v>
      </c>
      <c r="E418" t="s">
        <v>1171</v>
      </c>
      <c r="F418" t="s">
        <v>1120</v>
      </c>
      <c r="G418" t="s">
        <v>1174</v>
      </c>
      <c r="H418" t="s">
        <v>1186</v>
      </c>
      <c r="I418" t="s">
        <v>1868</v>
      </c>
      <c r="J418" s="995">
        <v>0.6</v>
      </c>
      <c r="K418" s="996">
        <v>4.7294999999999998</v>
      </c>
      <c r="L418" s="996">
        <v>2.8376999999999999</v>
      </c>
      <c r="M418" t="s">
        <v>1109</v>
      </c>
      <c r="N418" t="str">
        <f t="shared" si="14"/>
        <v>fevereiro 2026</v>
      </c>
      <c r="O418">
        <f t="shared" si="15"/>
        <v>2026</v>
      </c>
      <c r="P418" t="str">
        <f>VLOOKUP(I418,'METRICS MDNA'!A:B,2,0)</f>
        <v>Estoque Final</v>
      </c>
      <c r="Q418" t="str">
        <f>VLOOKUP(P418,'METRICS MDNA'!B:C,2,0)</f>
        <v>CUSTOS DOS PRODUTOS VENDIDOS</v>
      </c>
    </row>
    <row r="419" spans="1:17">
      <c r="A419" t="s">
        <v>1110</v>
      </c>
      <c r="B419" s="879">
        <v>46081</v>
      </c>
      <c r="C419">
        <v>1000747</v>
      </c>
      <c r="D419" t="s">
        <v>1887</v>
      </c>
      <c r="E419" t="s">
        <v>1171</v>
      </c>
      <c r="F419" t="s">
        <v>1120</v>
      </c>
      <c r="G419" t="s">
        <v>1174</v>
      </c>
      <c r="H419" t="s">
        <v>1200</v>
      </c>
      <c r="I419" t="s">
        <v>1201</v>
      </c>
      <c r="J419" s="995">
        <v>1</v>
      </c>
      <c r="K419" s="996">
        <v>24.684999999999999</v>
      </c>
      <c r="L419" s="996">
        <v>24.684999999999999</v>
      </c>
      <c r="M419" t="s">
        <v>1109</v>
      </c>
      <c r="N419" t="str">
        <f t="shared" si="14"/>
        <v>fevereiro 2026</v>
      </c>
      <c r="O419">
        <f t="shared" si="15"/>
        <v>2026</v>
      </c>
      <c r="P419" t="str">
        <f>VLOOKUP(I419,'METRICS MDNA'!A:B,2,0)</f>
        <v>Estoque Final</v>
      </c>
      <c r="Q419" t="str">
        <f>VLOOKUP(P419,'METRICS MDNA'!B:C,2,0)</f>
        <v>CUSTOS DOS PRODUTOS VENDIDOS</v>
      </c>
    </row>
    <row r="420" spans="1:17">
      <c r="A420" t="s">
        <v>1110</v>
      </c>
      <c r="B420" s="879">
        <v>46081</v>
      </c>
      <c r="C420">
        <v>1001164</v>
      </c>
      <c r="D420" t="s">
        <v>1888</v>
      </c>
      <c r="E420" t="s">
        <v>1171</v>
      </c>
      <c r="F420" t="s">
        <v>1120</v>
      </c>
      <c r="G420" t="s">
        <v>1174</v>
      </c>
      <c r="H420" t="s">
        <v>1186</v>
      </c>
      <c r="I420" t="s">
        <v>1187</v>
      </c>
      <c r="J420" s="995">
        <v>0.18</v>
      </c>
      <c r="K420" s="996">
        <v>296.66669999999999</v>
      </c>
      <c r="L420" s="996">
        <v>53.4</v>
      </c>
      <c r="M420" t="s">
        <v>1109</v>
      </c>
      <c r="N420" t="str">
        <f t="shared" si="14"/>
        <v>fevereiro 2026</v>
      </c>
      <c r="O420">
        <f t="shared" si="15"/>
        <v>2026</v>
      </c>
      <c r="P420" t="str">
        <f>VLOOKUP(I420,'METRICS MDNA'!A:B,2,0)</f>
        <v>Estoque Final</v>
      </c>
      <c r="Q420" t="str">
        <f>VLOOKUP(P420,'METRICS MDNA'!B:C,2,0)</f>
        <v>CUSTOS DOS PRODUTOS VENDIDOS</v>
      </c>
    </row>
    <row r="421" spans="1:17">
      <c r="A421" t="s">
        <v>1110</v>
      </c>
      <c r="B421" s="879">
        <v>46081</v>
      </c>
      <c r="C421">
        <v>1000360</v>
      </c>
      <c r="D421" t="s">
        <v>2221</v>
      </c>
      <c r="E421" t="s">
        <v>1171</v>
      </c>
      <c r="F421" t="s">
        <v>1120</v>
      </c>
      <c r="G421" t="s">
        <v>1174</v>
      </c>
      <c r="H421" t="s">
        <v>1186</v>
      </c>
      <c r="I421" t="s">
        <v>1868</v>
      </c>
      <c r="J421" s="995">
        <v>3</v>
      </c>
      <c r="K421" s="996">
        <v>7.9044999999999996</v>
      </c>
      <c r="L421" s="996">
        <v>23.7135</v>
      </c>
      <c r="M421" t="s">
        <v>1109</v>
      </c>
      <c r="N421" t="str">
        <f t="shared" si="14"/>
        <v>fevereiro 2026</v>
      </c>
      <c r="O421">
        <f t="shared" si="15"/>
        <v>2026</v>
      </c>
      <c r="P421" t="str">
        <f>VLOOKUP(I421,'METRICS MDNA'!A:B,2,0)</f>
        <v>Estoque Final</v>
      </c>
      <c r="Q421" t="str">
        <f>VLOOKUP(P421,'METRICS MDNA'!B:C,2,0)</f>
        <v>CUSTOS DOS PRODUTOS VENDIDOS</v>
      </c>
    </row>
    <row r="422" spans="1:17">
      <c r="A422" t="s">
        <v>1110</v>
      </c>
      <c r="B422" s="879">
        <v>46081</v>
      </c>
      <c r="C422">
        <v>1000296</v>
      </c>
      <c r="D422" t="s">
        <v>1890</v>
      </c>
      <c r="E422" t="s">
        <v>1171</v>
      </c>
      <c r="F422" t="s">
        <v>1120</v>
      </c>
      <c r="G422" t="s">
        <v>1174</v>
      </c>
      <c r="H422" t="s">
        <v>1175</v>
      </c>
      <c r="I422" t="s">
        <v>1891</v>
      </c>
      <c r="J422" s="995">
        <v>2.75</v>
      </c>
      <c r="K422" s="996">
        <v>119.7059</v>
      </c>
      <c r="L422" s="996">
        <v>329.19119999999998</v>
      </c>
      <c r="M422" t="s">
        <v>1109</v>
      </c>
      <c r="N422" t="str">
        <f t="shared" si="14"/>
        <v>fevereiro 2026</v>
      </c>
      <c r="O422">
        <f t="shared" si="15"/>
        <v>2026</v>
      </c>
      <c r="P422" t="str">
        <f>VLOOKUP(I422,'METRICS MDNA'!A:B,2,0)</f>
        <v>Estoque Final</v>
      </c>
      <c r="Q422" t="str">
        <f>VLOOKUP(P422,'METRICS MDNA'!B:C,2,0)</f>
        <v>CUSTOS DOS PRODUTOS VENDIDOS</v>
      </c>
    </row>
    <row r="423" spans="1:17">
      <c r="A423" t="s">
        <v>1110</v>
      </c>
      <c r="B423" s="879">
        <v>46081</v>
      </c>
      <c r="C423">
        <v>1000192</v>
      </c>
      <c r="D423" t="s">
        <v>1893</v>
      </c>
      <c r="E423" t="s">
        <v>1171</v>
      </c>
      <c r="F423" t="s">
        <v>1120</v>
      </c>
      <c r="G423" t="s">
        <v>1174</v>
      </c>
      <c r="H423" t="s">
        <v>1200</v>
      </c>
      <c r="I423" t="s">
        <v>1201</v>
      </c>
      <c r="J423" s="995">
        <v>2.5</v>
      </c>
      <c r="K423" s="996">
        <v>63.14</v>
      </c>
      <c r="L423" s="996">
        <v>157.85</v>
      </c>
      <c r="M423" t="s">
        <v>1109</v>
      </c>
      <c r="N423" t="str">
        <f t="shared" si="14"/>
        <v>fevereiro 2026</v>
      </c>
      <c r="O423">
        <f t="shared" si="15"/>
        <v>2026</v>
      </c>
      <c r="P423" t="str">
        <f>VLOOKUP(I423,'METRICS MDNA'!A:B,2,0)</f>
        <v>Estoque Final</v>
      </c>
      <c r="Q423" t="str">
        <f>VLOOKUP(P423,'METRICS MDNA'!B:C,2,0)</f>
        <v>CUSTOS DOS PRODUTOS VENDIDOS</v>
      </c>
    </row>
    <row r="424" spans="1:17">
      <c r="A424" t="s">
        <v>1110</v>
      </c>
      <c r="B424" s="879">
        <v>46081</v>
      </c>
      <c r="C424">
        <v>1000725</v>
      </c>
      <c r="D424" t="s">
        <v>1314</v>
      </c>
      <c r="E424" t="s">
        <v>1171</v>
      </c>
      <c r="F424" t="s">
        <v>1120</v>
      </c>
      <c r="G424" t="s">
        <v>1174</v>
      </c>
      <c r="H424" t="s">
        <v>1200</v>
      </c>
      <c r="I424" t="s">
        <v>1201</v>
      </c>
      <c r="J424" s="995">
        <v>12</v>
      </c>
      <c r="K424" s="996">
        <v>2.6507000000000001</v>
      </c>
      <c r="L424" s="996">
        <v>31.808399999999999</v>
      </c>
      <c r="M424" t="s">
        <v>1109</v>
      </c>
      <c r="N424" t="str">
        <f t="shared" si="14"/>
        <v>fevereiro 2026</v>
      </c>
      <c r="O424">
        <f t="shared" si="15"/>
        <v>2026</v>
      </c>
      <c r="P424" t="str">
        <f>VLOOKUP(I424,'METRICS MDNA'!A:B,2,0)</f>
        <v>Estoque Final</v>
      </c>
      <c r="Q424" t="str">
        <f>VLOOKUP(P424,'METRICS MDNA'!B:C,2,0)</f>
        <v>CUSTOS DOS PRODUTOS VENDIDOS</v>
      </c>
    </row>
    <row r="425" spans="1:17">
      <c r="A425" t="s">
        <v>1110</v>
      </c>
      <c r="B425" s="879">
        <v>46081</v>
      </c>
      <c r="C425">
        <v>1000579</v>
      </c>
      <c r="D425" t="s">
        <v>1319</v>
      </c>
      <c r="E425" t="s">
        <v>1171</v>
      </c>
      <c r="F425" t="s">
        <v>1120</v>
      </c>
      <c r="G425" t="s">
        <v>1174</v>
      </c>
      <c r="H425" t="s">
        <v>1200</v>
      </c>
      <c r="I425" t="s">
        <v>1201</v>
      </c>
      <c r="J425" s="995">
        <v>172</v>
      </c>
      <c r="K425" s="996">
        <v>2.7212999999999998</v>
      </c>
      <c r="L425" s="996">
        <v>468.06360000000001</v>
      </c>
      <c r="M425" t="s">
        <v>1109</v>
      </c>
      <c r="N425" t="str">
        <f t="shared" si="14"/>
        <v>fevereiro 2026</v>
      </c>
      <c r="O425">
        <f t="shared" si="15"/>
        <v>2026</v>
      </c>
      <c r="P425" t="str">
        <f>VLOOKUP(I425,'METRICS MDNA'!A:B,2,0)</f>
        <v>Estoque Final</v>
      </c>
      <c r="Q425" t="str">
        <f>VLOOKUP(P425,'METRICS MDNA'!B:C,2,0)</f>
        <v>CUSTOS DOS PRODUTOS VENDIDOS</v>
      </c>
    </row>
    <row r="426" spans="1:17">
      <c r="A426" t="s">
        <v>1110</v>
      </c>
      <c r="B426" s="879">
        <v>46081</v>
      </c>
      <c r="C426">
        <v>1000044</v>
      </c>
      <c r="D426" t="s">
        <v>1323</v>
      </c>
      <c r="E426" t="s">
        <v>1171</v>
      </c>
      <c r="F426" t="s">
        <v>1120</v>
      </c>
      <c r="G426" t="s">
        <v>1174</v>
      </c>
      <c r="H426" t="s">
        <v>1200</v>
      </c>
      <c r="I426" t="s">
        <v>1201</v>
      </c>
      <c r="J426" s="995">
        <v>182</v>
      </c>
      <c r="K426" s="996">
        <v>2.8</v>
      </c>
      <c r="L426" s="996">
        <v>509.6</v>
      </c>
      <c r="M426" t="s">
        <v>1109</v>
      </c>
      <c r="N426" t="str">
        <f t="shared" si="14"/>
        <v>fevereiro 2026</v>
      </c>
      <c r="O426">
        <f t="shared" si="15"/>
        <v>2026</v>
      </c>
      <c r="P426" t="str">
        <f>VLOOKUP(I426,'METRICS MDNA'!A:B,2,0)</f>
        <v>Estoque Final</v>
      </c>
      <c r="Q426" t="str">
        <f>VLOOKUP(P426,'METRICS MDNA'!B:C,2,0)</f>
        <v>CUSTOS DOS PRODUTOS VENDIDOS</v>
      </c>
    </row>
    <row r="427" spans="1:17">
      <c r="A427" t="s">
        <v>1110</v>
      </c>
      <c r="B427" s="879">
        <v>46081</v>
      </c>
      <c r="C427">
        <v>1000364</v>
      </c>
      <c r="D427" t="s">
        <v>1894</v>
      </c>
      <c r="E427" t="s">
        <v>1171</v>
      </c>
      <c r="F427" t="s">
        <v>1120</v>
      </c>
      <c r="G427" t="s">
        <v>1174</v>
      </c>
      <c r="H427" t="s">
        <v>1186</v>
      </c>
      <c r="I427" t="s">
        <v>1187</v>
      </c>
      <c r="J427" s="995">
        <v>2</v>
      </c>
      <c r="K427" s="996">
        <v>2.7359</v>
      </c>
      <c r="L427" s="996">
        <v>5.4718</v>
      </c>
      <c r="M427" t="s">
        <v>1109</v>
      </c>
      <c r="N427" t="str">
        <f t="shared" si="14"/>
        <v>fevereiro 2026</v>
      </c>
      <c r="O427">
        <f t="shared" si="15"/>
        <v>2026</v>
      </c>
      <c r="P427" t="str">
        <f>VLOOKUP(I427,'METRICS MDNA'!A:B,2,0)</f>
        <v>Estoque Final</v>
      </c>
      <c r="Q427" t="str">
        <f>VLOOKUP(P427,'METRICS MDNA'!B:C,2,0)</f>
        <v>CUSTOS DOS PRODUTOS VENDIDOS</v>
      </c>
    </row>
    <row r="428" spans="1:17">
      <c r="A428" t="s">
        <v>1110</v>
      </c>
      <c r="B428" s="879">
        <v>46081</v>
      </c>
      <c r="C428">
        <v>1000327</v>
      </c>
      <c r="D428" t="s">
        <v>1896</v>
      </c>
      <c r="E428" t="s">
        <v>1171</v>
      </c>
      <c r="F428" t="s">
        <v>1120</v>
      </c>
      <c r="G428" t="s">
        <v>1174</v>
      </c>
      <c r="H428" t="s">
        <v>1186</v>
      </c>
      <c r="I428" t="s">
        <v>1866</v>
      </c>
      <c r="J428" s="995">
        <v>0.28000000000000003</v>
      </c>
      <c r="K428" s="996">
        <v>48.686399999999999</v>
      </c>
      <c r="L428" s="996">
        <v>13.632199999999999</v>
      </c>
      <c r="M428" t="s">
        <v>1109</v>
      </c>
      <c r="N428" t="str">
        <f t="shared" si="14"/>
        <v>fevereiro 2026</v>
      </c>
      <c r="O428">
        <f t="shared" si="15"/>
        <v>2026</v>
      </c>
      <c r="P428" t="str">
        <f>VLOOKUP(I428,'METRICS MDNA'!A:B,2,0)</f>
        <v>Estoque Final</v>
      </c>
      <c r="Q428" t="str">
        <f>VLOOKUP(P428,'METRICS MDNA'!B:C,2,0)</f>
        <v>CUSTOS DOS PRODUTOS VENDIDOS</v>
      </c>
    </row>
    <row r="429" spans="1:17">
      <c r="A429" t="s">
        <v>1110</v>
      </c>
      <c r="B429" s="879">
        <v>46081</v>
      </c>
      <c r="C429">
        <v>1000367</v>
      </c>
      <c r="D429" t="s">
        <v>1897</v>
      </c>
      <c r="E429" t="s">
        <v>1171</v>
      </c>
      <c r="F429" t="s">
        <v>1120</v>
      </c>
      <c r="G429" t="s">
        <v>1174</v>
      </c>
      <c r="H429" t="s">
        <v>1186</v>
      </c>
      <c r="I429" t="s">
        <v>1868</v>
      </c>
      <c r="J429" s="995">
        <v>0.4</v>
      </c>
      <c r="K429" s="996">
        <v>5.1444999999999999</v>
      </c>
      <c r="L429" s="996">
        <v>2.0577999999999999</v>
      </c>
      <c r="M429" t="s">
        <v>1109</v>
      </c>
      <c r="N429" t="str">
        <f t="shared" si="14"/>
        <v>fevereiro 2026</v>
      </c>
      <c r="O429">
        <f t="shared" si="15"/>
        <v>2026</v>
      </c>
      <c r="P429" t="str">
        <f>VLOOKUP(I429,'METRICS MDNA'!A:B,2,0)</f>
        <v>Estoque Final</v>
      </c>
      <c r="Q429" t="str">
        <f>VLOOKUP(P429,'METRICS MDNA'!B:C,2,0)</f>
        <v>CUSTOS DOS PRODUTOS VENDIDOS</v>
      </c>
    </row>
    <row r="430" spans="1:17">
      <c r="A430" t="s">
        <v>1110</v>
      </c>
      <c r="B430" s="879">
        <v>46081</v>
      </c>
      <c r="C430">
        <v>1000949</v>
      </c>
      <c r="D430" t="s">
        <v>2224</v>
      </c>
      <c r="E430" t="s">
        <v>1171</v>
      </c>
      <c r="F430" t="s">
        <v>1120</v>
      </c>
      <c r="G430" t="s">
        <v>1174</v>
      </c>
      <c r="H430" t="s">
        <v>1200</v>
      </c>
      <c r="I430" t="s">
        <v>1201</v>
      </c>
      <c r="J430" s="995">
        <v>1.49</v>
      </c>
      <c r="K430" s="996">
        <v>144.75120000000001</v>
      </c>
      <c r="L430" s="996">
        <v>215.67930000000001</v>
      </c>
      <c r="M430" t="s">
        <v>1109</v>
      </c>
      <c r="N430" t="str">
        <f t="shared" si="14"/>
        <v>fevereiro 2026</v>
      </c>
      <c r="O430">
        <f t="shared" si="15"/>
        <v>2026</v>
      </c>
      <c r="P430" t="str">
        <f>VLOOKUP(I430,'METRICS MDNA'!A:B,2,0)</f>
        <v>Estoque Final</v>
      </c>
      <c r="Q430" t="str">
        <f>VLOOKUP(P430,'METRICS MDNA'!B:C,2,0)</f>
        <v>CUSTOS DOS PRODUTOS VENDIDOS</v>
      </c>
    </row>
    <row r="431" spans="1:17">
      <c r="A431" t="s">
        <v>1110</v>
      </c>
      <c r="B431" s="879">
        <v>46081</v>
      </c>
      <c r="C431">
        <v>1000950</v>
      </c>
      <c r="D431" t="s">
        <v>2225</v>
      </c>
      <c r="E431" t="s">
        <v>1171</v>
      </c>
      <c r="F431" t="s">
        <v>1120</v>
      </c>
      <c r="G431" t="s">
        <v>1174</v>
      </c>
      <c r="H431" t="s">
        <v>1200</v>
      </c>
      <c r="I431" t="s">
        <v>1201</v>
      </c>
      <c r="J431" s="995">
        <v>2.36</v>
      </c>
      <c r="K431" s="996">
        <v>292</v>
      </c>
      <c r="L431" s="996">
        <v>689.12</v>
      </c>
      <c r="M431" t="s">
        <v>1109</v>
      </c>
      <c r="N431" t="str">
        <f t="shared" si="14"/>
        <v>fevereiro 2026</v>
      </c>
      <c r="O431">
        <f t="shared" si="15"/>
        <v>2026</v>
      </c>
      <c r="P431" t="str">
        <f>VLOOKUP(I431,'METRICS MDNA'!A:B,2,0)</f>
        <v>Estoque Final</v>
      </c>
      <c r="Q431" t="str">
        <f>VLOOKUP(P431,'METRICS MDNA'!B:C,2,0)</f>
        <v>CUSTOS DOS PRODUTOS VENDIDOS</v>
      </c>
    </row>
    <row r="432" spans="1:17">
      <c r="A432" t="s">
        <v>1110</v>
      </c>
      <c r="B432" s="879">
        <v>46081</v>
      </c>
      <c r="C432">
        <v>1000888</v>
      </c>
      <c r="D432" t="s">
        <v>1405</v>
      </c>
      <c r="E432" t="s">
        <v>1171</v>
      </c>
      <c r="F432" t="s">
        <v>1120</v>
      </c>
      <c r="G432" t="s">
        <v>1174</v>
      </c>
      <c r="H432" t="s">
        <v>1200</v>
      </c>
      <c r="I432" t="s">
        <v>1201</v>
      </c>
      <c r="J432" s="995">
        <v>4.4800000000000004</v>
      </c>
      <c r="K432" s="996">
        <v>387.9006</v>
      </c>
      <c r="L432" s="996">
        <v>1737.7946999999999</v>
      </c>
      <c r="M432" t="s">
        <v>1109</v>
      </c>
      <c r="N432" t="str">
        <f t="shared" si="14"/>
        <v>fevereiro 2026</v>
      </c>
      <c r="O432">
        <f t="shared" si="15"/>
        <v>2026</v>
      </c>
      <c r="P432" t="str">
        <f>VLOOKUP(I432,'METRICS MDNA'!A:B,2,0)</f>
        <v>Estoque Final</v>
      </c>
      <c r="Q432" t="str">
        <f>VLOOKUP(P432,'METRICS MDNA'!B:C,2,0)</f>
        <v>CUSTOS DOS PRODUTOS VENDIDOS</v>
      </c>
    </row>
    <row r="433" spans="1:17">
      <c r="A433" t="s">
        <v>1110</v>
      </c>
      <c r="B433" s="879">
        <v>46081</v>
      </c>
      <c r="C433">
        <v>1000328</v>
      </c>
      <c r="D433" t="s">
        <v>2326</v>
      </c>
      <c r="E433" t="s">
        <v>1171</v>
      </c>
      <c r="F433" t="s">
        <v>1120</v>
      </c>
      <c r="G433" t="s">
        <v>1174</v>
      </c>
      <c r="H433" t="s">
        <v>1186</v>
      </c>
      <c r="I433" t="s">
        <v>1866</v>
      </c>
      <c r="J433" s="995">
        <v>0.5</v>
      </c>
      <c r="K433" s="996">
        <v>41.3</v>
      </c>
      <c r="L433" s="996">
        <v>20.65</v>
      </c>
      <c r="M433" t="s">
        <v>1109</v>
      </c>
      <c r="N433" t="str">
        <f t="shared" si="14"/>
        <v>fevereiro 2026</v>
      </c>
      <c r="O433">
        <f t="shared" si="15"/>
        <v>2026</v>
      </c>
      <c r="P433" t="str">
        <f>VLOOKUP(I433,'METRICS MDNA'!A:B,2,0)</f>
        <v>Estoque Final</v>
      </c>
      <c r="Q433" t="str">
        <f>VLOOKUP(P433,'METRICS MDNA'!B:C,2,0)</f>
        <v>CUSTOS DOS PRODUTOS VENDIDOS</v>
      </c>
    </row>
    <row r="434" spans="1:17">
      <c r="A434" t="s">
        <v>1110</v>
      </c>
      <c r="B434" s="879">
        <v>46081</v>
      </c>
      <c r="C434">
        <v>1000882</v>
      </c>
      <c r="D434" t="s">
        <v>1901</v>
      </c>
      <c r="E434" t="s">
        <v>1171</v>
      </c>
      <c r="F434" t="s">
        <v>1120</v>
      </c>
      <c r="G434" t="s">
        <v>1174</v>
      </c>
      <c r="H434" t="s">
        <v>1200</v>
      </c>
      <c r="I434" t="s">
        <v>1201</v>
      </c>
      <c r="J434" s="995">
        <v>0.25</v>
      </c>
      <c r="K434" s="996">
        <v>738</v>
      </c>
      <c r="L434" s="996">
        <v>184.5</v>
      </c>
      <c r="M434" t="s">
        <v>1109</v>
      </c>
      <c r="N434" t="str">
        <f t="shared" si="14"/>
        <v>fevereiro 2026</v>
      </c>
      <c r="O434">
        <f t="shared" si="15"/>
        <v>2026</v>
      </c>
      <c r="P434" t="str">
        <f>VLOOKUP(I434,'METRICS MDNA'!A:B,2,0)</f>
        <v>Estoque Final</v>
      </c>
      <c r="Q434" t="str">
        <f>VLOOKUP(P434,'METRICS MDNA'!B:C,2,0)</f>
        <v>CUSTOS DOS PRODUTOS VENDIDOS</v>
      </c>
    </row>
    <row r="435" spans="1:17">
      <c r="A435" t="s">
        <v>1110</v>
      </c>
      <c r="B435" s="879">
        <v>46081</v>
      </c>
      <c r="C435">
        <v>1000369</v>
      </c>
      <c r="D435" t="s">
        <v>1902</v>
      </c>
      <c r="E435" t="s">
        <v>1171</v>
      </c>
      <c r="F435" t="s">
        <v>1120</v>
      </c>
      <c r="G435" t="s">
        <v>1174</v>
      </c>
      <c r="H435" t="s">
        <v>1186</v>
      </c>
      <c r="I435" t="s">
        <v>1187</v>
      </c>
      <c r="J435" s="995">
        <v>0.6</v>
      </c>
      <c r="K435" s="996">
        <v>61.62</v>
      </c>
      <c r="L435" s="996">
        <v>36.972000000000001</v>
      </c>
      <c r="M435" t="s">
        <v>1109</v>
      </c>
      <c r="N435" t="str">
        <f t="shared" si="14"/>
        <v>fevereiro 2026</v>
      </c>
      <c r="O435">
        <f t="shared" si="15"/>
        <v>2026</v>
      </c>
      <c r="P435" t="str">
        <f>VLOOKUP(I435,'METRICS MDNA'!A:B,2,0)</f>
        <v>Estoque Final</v>
      </c>
      <c r="Q435" t="str">
        <f>VLOOKUP(P435,'METRICS MDNA'!B:C,2,0)</f>
        <v>CUSTOS DOS PRODUTOS VENDIDOS</v>
      </c>
    </row>
    <row r="436" spans="1:17">
      <c r="A436" t="s">
        <v>1110</v>
      </c>
      <c r="B436" s="879">
        <v>46081</v>
      </c>
      <c r="C436">
        <v>1000881</v>
      </c>
      <c r="D436" t="s">
        <v>1903</v>
      </c>
      <c r="E436" t="s">
        <v>1171</v>
      </c>
      <c r="F436" t="s">
        <v>1120</v>
      </c>
      <c r="G436" t="s">
        <v>1174</v>
      </c>
      <c r="H436" t="s">
        <v>1186</v>
      </c>
      <c r="I436" t="s">
        <v>1187</v>
      </c>
      <c r="J436" s="995">
        <v>0.8</v>
      </c>
      <c r="K436" s="996">
        <v>65.579599999999999</v>
      </c>
      <c r="L436" s="996">
        <v>52.463700000000003</v>
      </c>
      <c r="M436" t="s">
        <v>1109</v>
      </c>
      <c r="N436" t="str">
        <f t="shared" si="14"/>
        <v>fevereiro 2026</v>
      </c>
      <c r="O436">
        <f t="shared" si="15"/>
        <v>2026</v>
      </c>
      <c r="P436" t="str">
        <f>VLOOKUP(I436,'METRICS MDNA'!A:B,2,0)</f>
        <v>Estoque Final</v>
      </c>
      <c r="Q436" t="str">
        <f>VLOOKUP(P436,'METRICS MDNA'!B:C,2,0)</f>
        <v>CUSTOS DOS PRODUTOS VENDIDOS</v>
      </c>
    </row>
    <row r="437" spans="1:17">
      <c r="A437" t="s">
        <v>1110</v>
      </c>
      <c r="B437" s="879">
        <v>46081</v>
      </c>
      <c r="C437">
        <v>1000371</v>
      </c>
      <c r="D437" t="s">
        <v>2327</v>
      </c>
      <c r="E437" t="s">
        <v>1171</v>
      </c>
      <c r="F437" t="s">
        <v>1120</v>
      </c>
      <c r="G437" t="s">
        <v>1174</v>
      </c>
      <c r="H437" t="s">
        <v>1186</v>
      </c>
      <c r="I437" t="s">
        <v>1187</v>
      </c>
      <c r="J437" s="995">
        <v>1</v>
      </c>
      <c r="K437" s="996">
        <v>61.96</v>
      </c>
      <c r="L437" s="996">
        <v>61.96</v>
      </c>
      <c r="M437" t="s">
        <v>1109</v>
      </c>
      <c r="N437" t="str">
        <f t="shared" si="14"/>
        <v>fevereiro 2026</v>
      </c>
      <c r="O437">
        <f t="shared" si="15"/>
        <v>2026</v>
      </c>
      <c r="P437" t="str">
        <f>VLOOKUP(I437,'METRICS MDNA'!A:B,2,0)</f>
        <v>Estoque Final</v>
      </c>
      <c r="Q437" t="str">
        <f>VLOOKUP(P437,'METRICS MDNA'!B:C,2,0)</f>
        <v>CUSTOS DOS PRODUTOS VENDIDOS</v>
      </c>
    </row>
    <row r="438" spans="1:17">
      <c r="A438" t="s">
        <v>1110</v>
      </c>
      <c r="B438" s="879">
        <v>46081</v>
      </c>
      <c r="C438">
        <v>1000530</v>
      </c>
      <c r="D438" t="s">
        <v>1904</v>
      </c>
      <c r="E438" t="s">
        <v>1171</v>
      </c>
      <c r="F438" t="s">
        <v>1120</v>
      </c>
      <c r="G438" t="s">
        <v>1174</v>
      </c>
      <c r="H438" t="s">
        <v>1200</v>
      </c>
      <c r="I438" t="s">
        <v>1201</v>
      </c>
      <c r="J438" s="995">
        <v>0.5</v>
      </c>
      <c r="K438" s="996">
        <v>25.98</v>
      </c>
      <c r="L438" s="996">
        <v>12.99</v>
      </c>
      <c r="M438" t="s">
        <v>1109</v>
      </c>
      <c r="N438" t="str">
        <f t="shared" si="14"/>
        <v>fevereiro 2026</v>
      </c>
      <c r="O438">
        <f t="shared" si="15"/>
        <v>2026</v>
      </c>
      <c r="P438" t="str">
        <f>VLOOKUP(I438,'METRICS MDNA'!A:B,2,0)</f>
        <v>Estoque Final</v>
      </c>
      <c r="Q438" t="str">
        <f>VLOOKUP(P438,'METRICS MDNA'!B:C,2,0)</f>
        <v>CUSTOS DOS PRODUTOS VENDIDOS</v>
      </c>
    </row>
    <row r="439" spans="1:17">
      <c r="A439" t="s">
        <v>1110</v>
      </c>
      <c r="B439" s="879">
        <v>46081</v>
      </c>
      <c r="C439">
        <v>1001169</v>
      </c>
      <c r="D439" t="s">
        <v>1905</v>
      </c>
      <c r="E439" t="s">
        <v>1171</v>
      </c>
      <c r="F439" t="s">
        <v>1120</v>
      </c>
      <c r="G439" t="s">
        <v>1174</v>
      </c>
      <c r="H439" t="s">
        <v>1200</v>
      </c>
      <c r="I439" t="s">
        <v>1201</v>
      </c>
      <c r="J439" s="995">
        <v>0.9</v>
      </c>
      <c r="K439" s="996">
        <v>311.11110000000002</v>
      </c>
      <c r="L439" s="996">
        <v>280</v>
      </c>
      <c r="M439" t="s">
        <v>1109</v>
      </c>
      <c r="N439" t="str">
        <f t="shared" si="14"/>
        <v>fevereiro 2026</v>
      </c>
      <c r="O439">
        <f t="shared" si="15"/>
        <v>2026</v>
      </c>
      <c r="P439" t="str">
        <f>VLOOKUP(I439,'METRICS MDNA'!A:B,2,0)</f>
        <v>Estoque Final</v>
      </c>
      <c r="Q439" t="str">
        <f>VLOOKUP(P439,'METRICS MDNA'!B:C,2,0)</f>
        <v>CUSTOS DOS PRODUTOS VENDIDOS</v>
      </c>
    </row>
    <row r="440" spans="1:17">
      <c r="A440" t="s">
        <v>1110</v>
      </c>
      <c r="B440" s="879">
        <v>46081</v>
      </c>
      <c r="C440">
        <v>1000323</v>
      </c>
      <c r="D440" t="s">
        <v>2328</v>
      </c>
      <c r="E440" t="s">
        <v>1171</v>
      </c>
      <c r="F440" t="s">
        <v>1120</v>
      </c>
      <c r="G440" t="s">
        <v>1174</v>
      </c>
      <c r="H440" t="s">
        <v>1186</v>
      </c>
      <c r="I440" t="s">
        <v>1866</v>
      </c>
      <c r="J440" s="995">
        <v>2</v>
      </c>
      <c r="K440" s="996">
        <v>9.6334</v>
      </c>
      <c r="L440" s="996">
        <v>19.2668</v>
      </c>
      <c r="M440" t="s">
        <v>1109</v>
      </c>
      <c r="N440" t="str">
        <f t="shared" si="14"/>
        <v>fevereiro 2026</v>
      </c>
      <c r="O440">
        <f t="shared" si="15"/>
        <v>2026</v>
      </c>
      <c r="P440" t="str">
        <f>VLOOKUP(I440,'METRICS MDNA'!A:B,2,0)</f>
        <v>Estoque Final</v>
      </c>
      <c r="Q440" t="str">
        <f>VLOOKUP(P440,'METRICS MDNA'!B:C,2,0)</f>
        <v>CUSTOS DOS PRODUTOS VENDIDOS</v>
      </c>
    </row>
    <row r="441" spans="1:17">
      <c r="A441" t="s">
        <v>1110</v>
      </c>
      <c r="B441" s="879">
        <v>46081</v>
      </c>
      <c r="C441">
        <v>1000242</v>
      </c>
      <c r="D441" t="s">
        <v>1910</v>
      </c>
      <c r="E441" t="s">
        <v>1171</v>
      </c>
      <c r="F441" t="s">
        <v>1120</v>
      </c>
      <c r="G441" t="s">
        <v>1174</v>
      </c>
      <c r="H441" t="s">
        <v>1200</v>
      </c>
      <c r="I441" t="s">
        <v>1201</v>
      </c>
      <c r="J441" s="995">
        <v>0.14000000000000001</v>
      </c>
      <c r="K441" s="996">
        <v>61.62</v>
      </c>
      <c r="L441" s="996">
        <v>8.6267999999999994</v>
      </c>
      <c r="M441" t="s">
        <v>1109</v>
      </c>
      <c r="N441" t="str">
        <f t="shared" si="14"/>
        <v>fevereiro 2026</v>
      </c>
      <c r="O441">
        <f t="shared" si="15"/>
        <v>2026</v>
      </c>
      <c r="P441" t="str">
        <f>VLOOKUP(I441,'METRICS MDNA'!A:B,2,0)</f>
        <v>Estoque Final</v>
      </c>
      <c r="Q441" t="str">
        <f>VLOOKUP(P441,'METRICS MDNA'!B:C,2,0)</f>
        <v>CUSTOS DOS PRODUTOS VENDIDOS</v>
      </c>
    </row>
    <row r="442" spans="1:17">
      <c r="A442" t="s">
        <v>1110</v>
      </c>
      <c r="B442" s="879">
        <v>46081</v>
      </c>
      <c r="C442">
        <v>1000413</v>
      </c>
      <c r="D442" t="s">
        <v>1911</v>
      </c>
      <c r="E442" t="s">
        <v>1171</v>
      </c>
      <c r="F442" t="s">
        <v>1120</v>
      </c>
      <c r="G442" t="s">
        <v>1174</v>
      </c>
      <c r="H442" t="s">
        <v>1175</v>
      </c>
      <c r="I442" t="s">
        <v>1176</v>
      </c>
      <c r="J442" s="995">
        <v>6</v>
      </c>
      <c r="K442" s="996">
        <v>33.456200000000003</v>
      </c>
      <c r="L442" s="996">
        <v>200.7372</v>
      </c>
      <c r="M442" t="s">
        <v>1109</v>
      </c>
      <c r="N442" t="str">
        <f t="shared" si="14"/>
        <v>fevereiro 2026</v>
      </c>
      <c r="O442">
        <f t="shared" si="15"/>
        <v>2026</v>
      </c>
      <c r="P442" t="str">
        <f>VLOOKUP(I442,'METRICS MDNA'!A:B,2,0)</f>
        <v>Estoque Final</v>
      </c>
      <c r="Q442" t="str">
        <f>VLOOKUP(P442,'METRICS MDNA'!B:C,2,0)</f>
        <v>CUSTOS DOS PRODUTOS VENDIDOS</v>
      </c>
    </row>
    <row r="443" spans="1:17">
      <c r="A443" t="s">
        <v>1110</v>
      </c>
      <c r="B443" s="879">
        <v>46081</v>
      </c>
      <c r="C443">
        <v>1000791</v>
      </c>
      <c r="D443" t="s">
        <v>2229</v>
      </c>
      <c r="E443" t="s">
        <v>1171</v>
      </c>
      <c r="F443" t="s">
        <v>1120</v>
      </c>
      <c r="G443" t="s">
        <v>1174</v>
      </c>
      <c r="H443" t="s">
        <v>1200</v>
      </c>
      <c r="I443" t="s">
        <v>1201</v>
      </c>
      <c r="J443" s="995">
        <v>0.89</v>
      </c>
      <c r="K443" s="996">
        <v>180.8999</v>
      </c>
      <c r="L443" s="996">
        <v>161.0009</v>
      </c>
      <c r="M443" t="s">
        <v>1109</v>
      </c>
      <c r="N443" t="str">
        <f t="shared" si="14"/>
        <v>fevereiro 2026</v>
      </c>
      <c r="O443">
        <f t="shared" si="15"/>
        <v>2026</v>
      </c>
      <c r="P443" t="str">
        <f>VLOOKUP(I443,'METRICS MDNA'!A:B,2,0)</f>
        <v>Estoque Final</v>
      </c>
      <c r="Q443" t="str">
        <f>VLOOKUP(P443,'METRICS MDNA'!B:C,2,0)</f>
        <v>CUSTOS DOS PRODUTOS VENDIDOS</v>
      </c>
    </row>
    <row r="444" spans="1:17">
      <c r="A444" t="s">
        <v>1110</v>
      </c>
      <c r="B444" s="879">
        <v>46081</v>
      </c>
      <c r="C444">
        <v>1000470</v>
      </c>
      <c r="D444" t="s">
        <v>1912</v>
      </c>
      <c r="E444" t="s">
        <v>1171</v>
      </c>
      <c r="F444" t="s">
        <v>1120</v>
      </c>
      <c r="G444" t="s">
        <v>1174</v>
      </c>
      <c r="H444" t="s">
        <v>1193</v>
      </c>
      <c r="I444" t="s">
        <v>1412</v>
      </c>
      <c r="J444" s="995">
        <v>5.8</v>
      </c>
      <c r="K444" s="996">
        <v>199.59039999999999</v>
      </c>
      <c r="L444" s="996">
        <v>1157.6242999999999</v>
      </c>
      <c r="M444" t="s">
        <v>1109</v>
      </c>
      <c r="N444" t="str">
        <f t="shared" si="14"/>
        <v>fevereiro 2026</v>
      </c>
      <c r="O444">
        <f t="shared" si="15"/>
        <v>2026</v>
      </c>
      <c r="P444" t="str">
        <f>VLOOKUP(I444,'METRICS MDNA'!A:B,2,0)</f>
        <v>Estoque Final</v>
      </c>
      <c r="Q444" t="str">
        <f>VLOOKUP(P444,'METRICS MDNA'!B:C,2,0)</f>
        <v>CUSTOS DOS PRODUTOS VENDIDOS</v>
      </c>
    </row>
    <row r="445" spans="1:17">
      <c r="A445" t="s">
        <v>1110</v>
      </c>
      <c r="B445" s="879">
        <v>46081</v>
      </c>
      <c r="C445">
        <v>1000958</v>
      </c>
      <c r="D445" t="s">
        <v>1913</v>
      </c>
      <c r="E445" t="s">
        <v>1171</v>
      </c>
      <c r="F445" t="s">
        <v>1120</v>
      </c>
      <c r="G445" t="s">
        <v>1174</v>
      </c>
      <c r="H445" t="s">
        <v>1200</v>
      </c>
      <c r="I445" t="s">
        <v>1201</v>
      </c>
      <c r="J445" s="995">
        <v>1.1399999999999999</v>
      </c>
      <c r="K445" s="996">
        <v>80.400000000000006</v>
      </c>
      <c r="L445" s="996">
        <v>91.656000000000006</v>
      </c>
      <c r="M445" t="s">
        <v>1109</v>
      </c>
      <c r="N445" t="str">
        <f t="shared" si="14"/>
        <v>fevereiro 2026</v>
      </c>
      <c r="O445">
        <f t="shared" si="15"/>
        <v>2026</v>
      </c>
      <c r="P445" t="str">
        <f>VLOOKUP(I445,'METRICS MDNA'!A:B,2,0)</f>
        <v>Estoque Final</v>
      </c>
      <c r="Q445" t="str">
        <f>VLOOKUP(P445,'METRICS MDNA'!B:C,2,0)</f>
        <v>CUSTOS DOS PRODUTOS VENDIDOS</v>
      </c>
    </row>
    <row r="446" spans="1:17">
      <c r="A446" t="s">
        <v>1110</v>
      </c>
      <c r="B446" s="879">
        <v>46081</v>
      </c>
      <c r="C446">
        <v>1000864</v>
      </c>
      <c r="D446" t="s">
        <v>1914</v>
      </c>
      <c r="E446" t="s">
        <v>1171</v>
      </c>
      <c r="F446" t="s">
        <v>1120</v>
      </c>
      <c r="G446" t="s">
        <v>1174</v>
      </c>
      <c r="H446" t="s">
        <v>1186</v>
      </c>
      <c r="I446" t="s">
        <v>1866</v>
      </c>
      <c r="J446" s="995">
        <v>1</v>
      </c>
      <c r="K446" s="996">
        <v>27.479900000000001</v>
      </c>
      <c r="L446" s="996">
        <v>27.479900000000001</v>
      </c>
      <c r="M446" t="s">
        <v>1109</v>
      </c>
      <c r="N446" t="str">
        <f t="shared" si="14"/>
        <v>fevereiro 2026</v>
      </c>
      <c r="O446">
        <f t="shared" si="15"/>
        <v>2026</v>
      </c>
      <c r="P446" t="str">
        <f>VLOOKUP(I446,'METRICS MDNA'!A:B,2,0)</f>
        <v>Estoque Final</v>
      </c>
      <c r="Q446" t="str">
        <f>VLOOKUP(P446,'METRICS MDNA'!B:C,2,0)</f>
        <v>CUSTOS DOS PRODUTOS VENDIDOS</v>
      </c>
    </row>
    <row r="447" spans="1:17">
      <c r="A447" t="s">
        <v>1110</v>
      </c>
      <c r="B447" s="879">
        <v>46081</v>
      </c>
      <c r="C447">
        <v>1000195</v>
      </c>
      <c r="D447" t="s">
        <v>1916</v>
      </c>
      <c r="E447" t="s">
        <v>1171</v>
      </c>
      <c r="F447" t="s">
        <v>1120</v>
      </c>
      <c r="G447" t="s">
        <v>1174</v>
      </c>
      <c r="H447" t="s">
        <v>1200</v>
      </c>
      <c r="I447" t="s">
        <v>1201</v>
      </c>
      <c r="J447" s="995">
        <v>1</v>
      </c>
      <c r="K447" s="996">
        <v>9.9103999999999992</v>
      </c>
      <c r="L447" s="996">
        <v>9.9103999999999992</v>
      </c>
      <c r="M447" t="s">
        <v>1109</v>
      </c>
      <c r="N447" t="str">
        <f t="shared" si="14"/>
        <v>fevereiro 2026</v>
      </c>
      <c r="O447">
        <f t="shared" si="15"/>
        <v>2026</v>
      </c>
      <c r="P447" t="str">
        <f>VLOOKUP(I447,'METRICS MDNA'!A:B,2,0)</f>
        <v>Estoque Final</v>
      </c>
      <c r="Q447" t="str">
        <f>VLOOKUP(P447,'METRICS MDNA'!B:C,2,0)</f>
        <v>CUSTOS DOS PRODUTOS VENDIDOS</v>
      </c>
    </row>
    <row r="448" spans="1:17">
      <c r="A448" t="s">
        <v>1110</v>
      </c>
      <c r="B448" s="879">
        <v>46081</v>
      </c>
      <c r="C448">
        <v>1000488</v>
      </c>
      <c r="D448" t="s">
        <v>1917</v>
      </c>
      <c r="E448" t="s">
        <v>1171</v>
      </c>
      <c r="F448" t="s">
        <v>1120</v>
      </c>
      <c r="G448" t="s">
        <v>1174</v>
      </c>
      <c r="H448" t="s">
        <v>1200</v>
      </c>
      <c r="I448" t="s">
        <v>1201</v>
      </c>
      <c r="J448" s="995">
        <v>10</v>
      </c>
      <c r="K448" s="996">
        <v>47.64</v>
      </c>
      <c r="L448" s="996">
        <v>476.4</v>
      </c>
      <c r="M448" t="s">
        <v>1109</v>
      </c>
      <c r="N448" t="str">
        <f t="shared" si="14"/>
        <v>fevereiro 2026</v>
      </c>
      <c r="O448">
        <f t="shared" si="15"/>
        <v>2026</v>
      </c>
      <c r="P448" t="str">
        <f>VLOOKUP(I448,'METRICS MDNA'!A:B,2,0)</f>
        <v>Estoque Final</v>
      </c>
      <c r="Q448" t="str">
        <f>VLOOKUP(P448,'METRICS MDNA'!B:C,2,0)</f>
        <v>CUSTOS DOS PRODUTOS VENDIDOS</v>
      </c>
    </row>
    <row r="449" spans="1:17">
      <c r="A449" t="s">
        <v>1110</v>
      </c>
      <c r="B449" s="879">
        <v>46081</v>
      </c>
      <c r="C449">
        <v>1000194</v>
      </c>
      <c r="D449" t="s">
        <v>2239</v>
      </c>
      <c r="E449" t="s">
        <v>1171</v>
      </c>
      <c r="F449" t="s">
        <v>1120</v>
      </c>
      <c r="G449" t="s">
        <v>1174</v>
      </c>
      <c r="H449" t="s">
        <v>1200</v>
      </c>
      <c r="I449" t="s">
        <v>1201</v>
      </c>
      <c r="J449" s="995">
        <v>22.5</v>
      </c>
      <c r="K449" s="996">
        <v>5.7107000000000001</v>
      </c>
      <c r="L449" s="996">
        <v>128.49080000000001</v>
      </c>
      <c r="M449" t="s">
        <v>1109</v>
      </c>
      <c r="N449" t="str">
        <f t="shared" si="14"/>
        <v>fevereiro 2026</v>
      </c>
      <c r="O449">
        <f t="shared" si="15"/>
        <v>2026</v>
      </c>
      <c r="P449" t="str">
        <f>VLOOKUP(I449,'METRICS MDNA'!A:B,2,0)</f>
        <v>Estoque Final</v>
      </c>
      <c r="Q449" t="str">
        <f>VLOOKUP(P449,'METRICS MDNA'!B:C,2,0)</f>
        <v>CUSTOS DOS PRODUTOS VENDIDOS</v>
      </c>
    </row>
    <row r="450" spans="1:17">
      <c r="A450" t="s">
        <v>1110</v>
      </c>
      <c r="B450" s="879">
        <v>46081</v>
      </c>
      <c r="C450">
        <v>1000197</v>
      </c>
      <c r="D450" t="s">
        <v>1918</v>
      </c>
      <c r="E450" t="s">
        <v>1171</v>
      </c>
      <c r="F450" t="s">
        <v>1120</v>
      </c>
      <c r="G450" t="s">
        <v>1174</v>
      </c>
      <c r="H450" t="s">
        <v>1200</v>
      </c>
      <c r="I450" t="s">
        <v>1201</v>
      </c>
      <c r="J450" s="995">
        <v>3</v>
      </c>
      <c r="K450" s="996">
        <v>15.509399999999999</v>
      </c>
      <c r="L450" s="996">
        <v>46.528199999999998</v>
      </c>
      <c r="M450" t="s">
        <v>1109</v>
      </c>
      <c r="N450" t="str">
        <f t="shared" si="14"/>
        <v>fevereiro 2026</v>
      </c>
      <c r="O450">
        <f t="shared" si="15"/>
        <v>2026</v>
      </c>
      <c r="P450" t="str">
        <f>VLOOKUP(I450,'METRICS MDNA'!A:B,2,0)</f>
        <v>Estoque Final</v>
      </c>
      <c r="Q450" t="str">
        <f>VLOOKUP(P450,'METRICS MDNA'!B:C,2,0)</f>
        <v>CUSTOS DOS PRODUTOS VENDIDOS</v>
      </c>
    </row>
    <row r="451" spans="1:17">
      <c r="A451" t="s">
        <v>1110</v>
      </c>
      <c r="B451" s="879">
        <v>46081</v>
      </c>
      <c r="C451">
        <v>1000196</v>
      </c>
      <c r="D451" t="s">
        <v>1919</v>
      </c>
      <c r="E451" t="s">
        <v>1171</v>
      </c>
      <c r="F451" t="s">
        <v>1120</v>
      </c>
      <c r="G451" t="s">
        <v>1174</v>
      </c>
      <c r="H451" t="s">
        <v>1200</v>
      </c>
      <c r="I451" t="s">
        <v>1201</v>
      </c>
      <c r="J451" s="995">
        <v>35.5</v>
      </c>
      <c r="K451" s="996">
        <v>18.8247</v>
      </c>
      <c r="L451" s="996">
        <v>668.27689999999996</v>
      </c>
      <c r="M451" t="s">
        <v>1109</v>
      </c>
      <c r="N451" t="str">
        <f t="shared" si="14"/>
        <v>fevereiro 2026</v>
      </c>
      <c r="O451">
        <f t="shared" si="15"/>
        <v>2026</v>
      </c>
      <c r="P451" t="str">
        <f>VLOOKUP(I451,'METRICS MDNA'!A:B,2,0)</f>
        <v>Estoque Final</v>
      </c>
      <c r="Q451" t="str">
        <f>VLOOKUP(P451,'METRICS MDNA'!B:C,2,0)</f>
        <v>CUSTOS DOS PRODUTOS VENDIDOS</v>
      </c>
    </row>
    <row r="452" spans="1:17">
      <c r="A452" t="s">
        <v>1110</v>
      </c>
      <c r="B452" s="879">
        <v>46081</v>
      </c>
      <c r="C452">
        <v>1000895</v>
      </c>
      <c r="D452" t="s">
        <v>2241</v>
      </c>
      <c r="E452" t="s">
        <v>1171</v>
      </c>
      <c r="F452" t="s">
        <v>1120</v>
      </c>
      <c r="G452" t="s">
        <v>1174</v>
      </c>
      <c r="H452" t="s">
        <v>1200</v>
      </c>
      <c r="I452" t="s">
        <v>1201</v>
      </c>
      <c r="J452" s="995">
        <v>1</v>
      </c>
      <c r="K452" s="996">
        <v>20</v>
      </c>
      <c r="L452" s="996">
        <v>20</v>
      </c>
      <c r="M452" t="s">
        <v>1109</v>
      </c>
      <c r="N452" t="str">
        <f t="shared" si="14"/>
        <v>fevereiro 2026</v>
      </c>
      <c r="O452">
        <f t="shared" si="15"/>
        <v>2026</v>
      </c>
      <c r="P452" t="str">
        <f>VLOOKUP(I452,'METRICS MDNA'!A:B,2,0)</f>
        <v>Estoque Final</v>
      </c>
      <c r="Q452" t="str">
        <f>VLOOKUP(P452,'METRICS MDNA'!B:C,2,0)</f>
        <v>CUSTOS DOS PRODUTOS VENDIDOS</v>
      </c>
    </row>
    <row r="453" spans="1:17">
      <c r="A453" t="s">
        <v>1110</v>
      </c>
      <c r="B453" s="879">
        <v>46081</v>
      </c>
      <c r="C453">
        <v>1000199</v>
      </c>
      <c r="D453" t="s">
        <v>1920</v>
      </c>
      <c r="E453" t="s">
        <v>1171</v>
      </c>
      <c r="F453" t="s">
        <v>1120</v>
      </c>
      <c r="G453" t="s">
        <v>1174</v>
      </c>
      <c r="H453" t="s">
        <v>1200</v>
      </c>
      <c r="I453" t="s">
        <v>1201</v>
      </c>
      <c r="J453" s="995">
        <v>8</v>
      </c>
      <c r="K453" s="996">
        <v>7.6087999999999996</v>
      </c>
      <c r="L453" s="996">
        <v>60.870399999999997</v>
      </c>
      <c r="M453" t="s">
        <v>1109</v>
      </c>
      <c r="N453" t="str">
        <f t="shared" si="14"/>
        <v>fevereiro 2026</v>
      </c>
      <c r="O453">
        <f t="shared" si="15"/>
        <v>2026</v>
      </c>
      <c r="P453" t="str">
        <f>VLOOKUP(I453,'METRICS MDNA'!A:B,2,0)</f>
        <v>Estoque Final</v>
      </c>
      <c r="Q453" t="str">
        <f>VLOOKUP(P453,'METRICS MDNA'!B:C,2,0)</f>
        <v>CUSTOS DOS PRODUTOS VENDIDOS</v>
      </c>
    </row>
    <row r="454" spans="1:17">
      <c r="A454" t="s">
        <v>1110</v>
      </c>
      <c r="B454" s="879">
        <v>46081</v>
      </c>
      <c r="C454">
        <v>1000489</v>
      </c>
      <c r="D454" t="s">
        <v>1921</v>
      </c>
      <c r="E454" t="s">
        <v>1171</v>
      </c>
      <c r="F454" t="s">
        <v>1120</v>
      </c>
      <c r="G454" t="s">
        <v>1174</v>
      </c>
      <c r="H454" t="s">
        <v>1200</v>
      </c>
      <c r="I454" t="s">
        <v>1201</v>
      </c>
      <c r="J454" s="995">
        <v>8</v>
      </c>
      <c r="K454" s="996">
        <v>5.9751000000000003</v>
      </c>
      <c r="L454" s="996">
        <v>47.800800000000002</v>
      </c>
      <c r="M454" t="s">
        <v>1109</v>
      </c>
      <c r="N454" t="str">
        <f t="shared" si="14"/>
        <v>fevereiro 2026</v>
      </c>
      <c r="O454">
        <f t="shared" si="15"/>
        <v>2026</v>
      </c>
      <c r="P454" t="str">
        <f>VLOOKUP(I454,'METRICS MDNA'!A:B,2,0)</f>
        <v>Estoque Final</v>
      </c>
      <c r="Q454" t="str">
        <f>VLOOKUP(P454,'METRICS MDNA'!B:C,2,0)</f>
        <v>CUSTOS DOS PRODUTOS VENDIDOS</v>
      </c>
    </row>
    <row r="455" spans="1:17">
      <c r="A455" t="s">
        <v>1110</v>
      </c>
      <c r="B455" s="879">
        <v>46081</v>
      </c>
      <c r="C455">
        <v>1000782</v>
      </c>
      <c r="D455" t="s">
        <v>1922</v>
      </c>
      <c r="E455" t="s">
        <v>1171</v>
      </c>
      <c r="F455" t="s">
        <v>1120</v>
      </c>
      <c r="G455" t="s">
        <v>1174</v>
      </c>
      <c r="H455" t="s">
        <v>1200</v>
      </c>
      <c r="I455" t="s">
        <v>1201</v>
      </c>
      <c r="J455" s="995">
        <v>0.5</v>
      </c>
      <c r="K455" s="996">
        <v>132.44999999999999</v>
      </c>
      <c r="L455" s="996">
        <v>66.224999999999994</v>
      </c>
      <c r="M455" t="s">
        <v>1109</v>
      </c>
      <c r="N455" t="str">
        <f t="shared" si="14"/>
        <v>fevereiro 2026</v>
      </c>
      <c r="O455">
        <f t="shared" si="15"/>
        <v>2026</v>
      </c>
      <c r="P455" t="str">
        <f>VLOOKUP(I455,'METRICS MDNA'!A:B,2,0)</f>
        <v>Estoque Final</v>
      </c>
      <c r="Q455" t="str">
        <f>VLOOKUP(P455,'METRICS MDNA'!B:C,2,0)</f>
        <v>CUSTOS DOS PRODUTOS VENDIDOS</v>
      </c>
    </row>
    <row r="456" spans="1:17">
      <c r="A456" t="s">
        <v>1110</v>
      </c>
      <c r="B456" s="879">
        <v>46081</v>
      </c>
      <c r="C456">
        <v>1000962</v>
      </c>
      <c r="D456" t="s">
        <v>1923</v>
      </c>
      <c r="E456" t="s">
        <v>1171</v>
      </c>
      <c r="F456" t="s">
        <v>1120</v>
      </c>
      <c r="G456" t="s">
        <v>1174</v>
      </c>
      <c r="H456" t="s">
        <v>1200</v>
      </c>
      <c r="I456" t="s">
        <v>1201</v>
      </c>
      <c r="J456" s="995">
        <v>0.86</v>
      </c>
      <c r="K456" s="996">
        <v>99.8001</v>
      </c>
      <c r="L456" s="996">
        <v>85.828100000000006</v>
      </c>
      <c r="M456" t="s">
        <v>1109</v>
      </c>
      <c r="N456" t="str">
        <f t="shared" si="14"/>
        <v>fevereiro 2026</v>
      </c>
      <c r="O456">
        <f t="shared" si="15"/>
        <v>2026</v>
      </c>
      <c r="P456" t="str">
        <f>VLOOKUP(I456,'METRICS MDNA'!A:B,2,0)</f>
        <v>Estoque Final</v>
      </c>
      <c r="Q456" t="str">
        <f>VLOOKUP(P456,'METRICS MDNA'!B:C,2,0)</f>
        <v>CUSTOS DOS PRODUTOS VENDIDOS</v>
      </c>
    </row>
    <row r="457" spans="1:17">
      <c r="A457" t="s">
        <v>1110</v>
      </c>
      <c r="B457" s="879">
        <v>46081</v>
      </c>
      <c r="C457">
        <v>1001135</v>
      </c>
      <c r="D457" t="s">
        <v>1184</v>
      </c>
      <c r="E457" t="s">
        <v>1171</v>
      </c>
      <c r="F457" t="s">
        <v>1120</v>
      </c>
      <c r="G457" t="s">
        <v>1174</v>
      </c>
      <c r="H457" t="s">
        <v>1186</v>
      </c>
      <c r="I457" t="s">
        <v>1187</v>
      </c>
      <c r="J457" s="995">
        <v>0.22</v>
      </c>
      <c r="K457" s="996">
        <v>102.9414</v>
      </c>
      <c r="L457" s="996">
        <v>22.647099999999998</v>
      </c>
      <c r="M457" t="s">
        <v>1109</v>
      </c>
      <c r="N457" t="str">
        <f t="shared" si="14"/>
        <v>fevereiro 2026</v>
      </c>
      <c r="O457">
        <f t="shared" si="15"/>
        <v>2026</v>
      </c>
      <c r="P457" t="str">
        <f>VLOOKUP(I457,'METRICS MDNA'!A:B,2,0)</f>
        <v>Estoque Final</v>
      </c>
      <c r="Q457" t="str">
        <f>VLOOKUP(P457,'METRICS MDNA'!B:C,2,0)</f>
        <v>CUSTOS DOS PRODUTOS VENDIDOS</v>
      </c>
    </row>
    <row r="458" spans="1:17">
      <c r="A458" t="s">
        <v>1110</v>
      </c>
      <c r="B458" s="879">
        <v>46081</v>
      </c>
      <c r="C458">
        <v>1001156</v>
      </c>
      <c r="D458" t="s">
        <v>1925</v>
      </c>
      <c r="E458" t="s">
        <v>1171</v>
      </c>
      <c r="F458" t="s">
        <v>1120</v>
      </c>
      <c r="G458" t="s">
        <v>1174</v>
      </c>
      <c r="H458" t="s">
        <v>1186</v>
      </c>
      <c r="I458" t="s">
        <v>1187</v>
      </c>
      <c r="J458" s="995">
        <v>0.1</v>
      </c>
      <c r="K458" s="996">
        <v>833.5</v>
      </c>
      <c r="L458" s="996">
        <v>83.35</v>
      </c>
      <c r="M458" t="s">
        <v>1109</v>
      </c>
      <c r="N458" t="str">
        <f t="shared" si="14"/>
        <v>fevereiro 2026</v>
      </c>
      <c r="O458">
        <f t="shared" si="15"/>
        <v>2026</v>
      </c>
      <c r="P458" t="str">
        <f>VLOOKUP(I458,'METRICS MDNA'!A:B,2,0)</f>
        <v>Estoque Final</v>
      </c>
      <c r="Q458" t="str">
        <f>VLOOKUP(P458,'METRICS MDNA'!B:C,2,0)</f>
        <v>CUSTOS DOS PRODUTOS VENDIDOS</v>
      </c>
    </row>
    <row r="459" spans="1:17">
      <c r="A459" t="s">
        <v>1110</v>
      </c>
      <c r="B459" s="879">
        <v>46081</v>
      </c>
      <c r="C459">
        <v>1000776</v>
      </c>
      <c r="D459" t="s">
        <v>2243</v>
      </c>
      <c r="E459" t="s">
        <v>1171</v>
      </c>
      <c r="F459" t="s">
        <v>1120</v>
      </c>
      <c r="G459" t="s">
        <v>1174</v>
      </c>
      <c r="H459" t="s">
        <v>1186</v>
      </c>
      <c r="I459" t="s">
        <v>2244</v>
      </c>
      <c r="J459" s="995">
        <v>1</v>
      </c>
      <c r="K459" s="996">
        <v>57.9</v>
      </c>
      <c r="L459" s="996">
        <v>57.9</v>
      </c>
      <c r="M459" t="s">
        <v>1109</v>
      </c>
      <c r="N459" t="str">
        <f t="shared" si="14"/>
        <v>fevereiro 2026</v>
      </c>
      <c r="O459">
        <f t="shared" si="15"/>
        <v>2026</v>
      </c>
      <c r="P459" t="e">
        <f>VLOOKUP(I459,'METRICS MDNA'!A:B,2,0)</f>
        <v>#N/A</v>
      </c>
      <c r="Q459" t="e">
        <f>VLOOKUP(P459,'METRICS MDNA'!B:C,2,0)</f>
        <v>#N/A</v>
      </c>
    </row>
    <row r="460" spans="1:17">
      <c r="A460" t="s">
        <v>1110</v>
      </c>
      <c r="B460" s="879">
        <v>46081</v>
      </c>
      <c r="C460">
        <v>1000904</v>
      </c>
      <c r="D460" t="s">
        <v>1926</v>
      </c>
      <c r="E460" t="s">
        <v>1171</v>
      </c>
      <c r="F460" t="s">
        <v>1120</v>
      </c>
      <c r="G460" t="s">
        <v>1174</v>
      </c>
      <c r="H460" t="s">
        <v>1193</v>
      </c>
      <c r="I460" t="s">
        <v>1194</v>
      </c>
      <c r="J460" s="995">
        <v>3.9</v>
      </c>
      <c r="K460" s="996">
        <v>200</v>
      </c>
      <c r="L460" s="996">
        <v>780</v>
      </c>
      <c r="M460" t="s">
        <v>1109</v>
      </c>
      <c r="N460" t="str">
        <f t="shared" si="14"/>
        <v>fevereiro 2026</v>
      </c>
      <c r="O460">
        <f t="shared" si="15"/>
        <v>2026</v>
      </c>
      <c r="P460" t="str">
        <f>VLOOKUP(I460,'METRICS MDNA'!A:B,2,0)</f>
        <v>Estoque Final</v>
      </c>
      <c r="Q460" t="str">
        <f>VLOOKUP(P460,'METRICS MDNA'!B:C,2,0)</f>
        <v>CUSTOS DOS PRODUTOS VENDIDOS</v>
      </c>
    </row>
    <row r="461" spans="1:17">
      <c r="A461" t="s">
        <v>1110</v>
      </c>
      <c r="B461" s="879">
        <v>46081</v>
      </c>
      <c r="C461">
        <v>1000590</v>
      </c>
      <c r="D461" t="s">
        <v>1927</v>
      </c>
      <c r="E461" t="s">
        <v>1171</v>
      </c>
      <c r="F461" t="s">
        <v>1120</v>
      </c>
      <c r="G461" t="s">
        <v>1174</v>
      </c>
      <c r="H461" t="s">
        <v>1186</v>
      </c>
      <c r="I461" t="s">
        <v>1187</v>
      </c>
      <c r="J461" s="995">
        <v>0.5</v>
      </c>
      <c r="K461" s="996">
        <v>19.104399999999998</v>
      </c>
      <c r="L461" s="996">
        <v>9.5521999999999991</v>
      </c>
      <c r="M461" t="s">
        <v>1109</v>
      </c>
      <c r="N461" t="str">
        <f t="shared" si="14"/>
        <v>fevereiro 2026</v>
      </c>
      <c r="O461">
        <f t="shared" si="15"/>
        <v>2026</v>
      </c>
      <c r="P461" t="str">
        <f>VLOOKUP(I461,'METRICS MDNA'!A:B,2,0)</f>
        <v>Estoque Final</v>
      </c>
      <c r="Q461" t="str">
        <f>VLOOKUP(P461,'METRICS MDNA'!B:C,2,0)</f>
        <v>CUSTOS DOS PRODUTOS VENDIDOS</v>
      </c>
    </row>
    <row r="462" spans="1:17">
      <c r="A462" t="s">
        <v>1110</v>
      </c>
      <c r="B462" s="879">
        <v>46081</v>
      </c>
      <c r="C462">
        <v>1001117</v>
      </c>
      <c r="D462" t="s">
        <v>2329</v>
      </c>
      <c r="E462" t="s">
        <v>1171</v>
      </c>
      <c r="F462" t="s">
        <v>1120</v>
      </c>
      <c r="G462" t="s">
        <v>1174</v>
      </c>
      <c r="H462" t="s">
        <v>1175</v>
      </c>
      <c r="I462" t="s">
        <v>1176</v>
      </c>
      <c r="J462" s="995">
        <v>0.23</v>
      </c>
      <c r="K462" s="996">
        <v>21.660900000000002</v>
      </c>
      <c r="L462" s="996">
        <v>4.9820000000000002</v>
      </c>
      <c r="M462" t="s">
        <v>1109</v>
      </c>
      <c r="N462" t="str">
        <f t="shared" si="14"/>
        <v>fevereiro 2026</v>
      </c>
      <c r="O462">
        <f t="shared" si="15"/>
        <v>2026</v>
      </c>
      <c r="P462" t="str">
        <f>VLOOKUP(I462,'METRICS MDNA'!A:B,2,0)</f>
        <v>Estoque Final</v>
      </c>
      <c r="Q462" t="str">
        <f>VLOOKUP(P462,'METRICS MDNA'!B:C,2,0)</f>
        <v>CUSTOS DOS PRODUTOS VENDIDOS</v>
      </c>
    </row>
    <row r="463" spans="1:17">
      <c r="A463" t="s">
        <v>1110</v>
      </c>
      <c r="B463" s="879">
        <v>46081</v>
      </c>
      <c r="C463">
        <v>1000225</v>
      </c>
      <c r="D463" t="s">
        <v>2247</v>
      </c>
      <c r="E463" t="s">
        <v>1171</v>
      </c>
      <c r="F463" t="s">
        <v>1120</v>
      </c>
      <c r="G463" t="s">
        <v>1174</v>
      </c>
      <c r="H463" t="s">
        <v>1200</v>
      </c>
      <c r="I463" t="s">
        <v>1201</v>
      </c>
      <c r="J463" s="995">
        <v>5.7</v>
      </c>
      <c r="K463" s="996">
        <v>17.870699999999999</v>
      </c>
      <c r="L463" s="996">
        <v>101.863</v>
      </c>
      <c r="M463" t="s">
        <v>1109</v>
      </c>
      <c r="N463" t="str">
        <f t="shared" ref="N463:N526" si="16">TEXT(B463, "mmmm aaaa")</f>
        <v>fevereiro 2026</v>
      </c>
      <c r="O463">
        <f t="shared" ref="O463:O526" si="17">YEAR(B463)</f>
        <v>2026</v>
      </c>
      <c r="P463" t="str">
        <f>VLOOKUP(I463,'METRICS MDNA'!A:B,2,0)</f>
        <v>Estoque Final</v>
      </c>
      <c r="Q463" t="str">
        <f>VLOOKUP(P463,'METRICS MDNA'!B:C,2,0)</f>
        <v>CUSTOS DOS PRODUTOS VENDIDOS</v>
      </c>
    </row>
    <row r="464" spans="1:17">
      <c r="A464" t="s">
        <v>1110</v>
      </c>
      <c r="B464" s="879">
        <v>46081</v>
      </c>
      <c r="C464">
        <v>1000733</v>
      </c>
      <c r="D464" t="s">
        <v>1931</v>
      </c>
      <c r="E464" t="s">
        <v>1171</v>
      </c>
      <c r="F464" t="s">
        <v>1120</v>
      </c>
      <c r="G464" t="s">
        <v>1174</v>
      </c>
      <c r="H464" t="s">
        <v>1200</v>
      </c>
      <c r="I464" t="s">
        <v>1201</v>
      </c>
      <c r="J464" s="995">
        <v>0.6</v>
      </c>
      <c r="K464" s="996">
        <v>50.443199999999997</v>
      </c>
      <c r="L464" s="996">
        <v>30.265899999999998</v>
      </c>
      <c r="M464" t="s">
        <v>1109</v>
      </c>
      <c r="N464" t="str">
        <f t="shared" si="16"/>
        <v>fevereiro 2026</v>
      </c>
      <c r="O464">
        <f t="shared" si="17"/>
        <v>2026</v>
      </c>
      <c r="P464" t="str">
        <f>VLOOKUP(I464,'METRICS MDNA'!A:B,2,0)</f>
        <v>Estoque Final</v>
      </c>
      <c r="Q464" t="str">
        <f>VLOOKUP(P464,'METRICS MDNA'!B:C,2,0)</f>
        <v>CUSTOS DOS PRODUTOS VENDIDOS</v>
      </c>
    </row>
    <row r="465" spans="1:17">
      <c r="A465" t="s">
        <v>1110</v>
      </c>
      <c r="B465" s="879">
        <v>46081</v>
      </c>
      <c r="C465">
        <v>1000202</v>
      </c>
      <c r="D465" t="s">
        <v>1932</v>
      </c>
      <c r="E465" t="s">
        <v>1171</v>
      </c>
      <c r="F465" t="s">
        <v>1120</v>
      </c>
      <c r="G465" t="s">
        <v>1174</v>
      </c>
      <c r="H465" t="s">
        <v>1200</v>
      </c>
      <c r="I465" t="s">
        <v>1201</v>
      </c>
      <c r="J465" s="995">
        <v>2</v>
      </c>
      <c r="K465" s="996">
        <v>5.5168999999999997</v>
      </c>
      <c r="L465" s="996">
        <v>11.033799999999999</v>
      </c>
      <c r="M465" t="s">
        <v>1109</v>
      </c>
      <c r="N465" t="str">
        <f t="shared" si="16"/>
        <v>fevereiro 2026</v>
      </c>
      <c r="O465">
        <f t="shared" si="17"/>
        <v>2026</v>
      </c>
      <c r="P465" t="str">
        <f>VLOOKUP(I465,'METRICS MDNA'!A:B,2,0)</f>
        <v>Estoque Final</v>
      </c>
      <c r="Q465" t="str">
        <f>VLOOKUP(P465,'METRICS MDNA'!B:C,2,0)</f>
        <v>CUSTOS DOS PRODUTOS VENDIDOS</v>
      </c>
    </row>
    <row r="466" spans="1:17">
      <c r="A466" t="s">
        <v>1110</v>
      </c>
      <c r="B466" s="879">
        <v>46081</v>
      </c>
      <c r="C466">
        <v>1000343</v>
      </c>
      <c r="D466" t="s">
        <v>1933</v>
      </c>
      <c r="E466" t="s">
        <v>1171</v>
      </c>
      <c r="F466" t="s">
        <v>1120</v>
      </c>
      <c r="G466" t="s">
        <v>1174</v>
      </c>
      <c r="H466" t="s">
        <v>1186</v>
      </c>
      <c r="I466" t="s">
        <v>1885</v>
      </c>
      <c r="J466" s="995">
        <v>1</v>
      </c>
      <c r="K466" s="996">
        <v>17.4373</v>
      </c>
      <c r="L466" s="996">
        <v>17.4373</v>
      </c>
      <c r="M466" t="s">
        <v>1109</v>
      </c>
      <c r="N466" t="str">
        <f t="shared" si="16"/>
        <v>fevereiro 2026</v>
      </c>
      <c r="O466">
        <f t="shared" si="17"/>
        <v>2026</v>
      </c>
      <c r="P466" t="str">
        <f>VLOOKUP(I466,'METRICS MDNA'!A:B,2,0)</f>
        <v>Estoque Final</v>
      </c>
      <c r="Q466" t="str">
        <f>VLOOKUP(P466,'METRICS MDNA'!B:C,2,0)</f>
        <v>CUSTOS DOS PRODUTOS VENDIDOS</v>
      </c>
    </row>
    <row r="467" spans="1:17">
      <c r="A467" t="s">
        <v>1110</v>
      </c>
      <c r="B467" s="879">
        <v>46081</v>
      </c>
      <c r="C467">
        <v>1000344</v>
      </c>
      <c r="D467" t="s">
        <v>1934</v>
      </c>
      <c r="E467" t="s">
        <v>1171</v>
      </c>
      <c r="F467" t="s">
        <v>1120</v>
      </c>
      <c r="G467" t="s">
        <v>1174</v>
      </c>
      <c r="H467" t="s">
        <v>1186</v>
      </c>
      <c r="I467" t="s">
        <v>1885</v>
      </c>
      <c r="J467" s="995">
        <v>2</v>
      </c>
      <c r="K467" s="996">
        <v>5.0483000000000002</v>
      </c>
      <c r="L467" s="996">
        <v>10.0966</v>
      </c>
      <c r="M467" t="s">
        <v>1109</v>
      </c>
      <c r="N467" t="str">
        <f t="shared" si="16"/>
        <v>fevereiro 2026</v>
      </c>
      <c r="O467">
        <f t="shared" si="17"/>
        <v>2026</v>
      </c>
      <c r="P467" t="str">
        <f>VLOOKUP(I467,'METRICS MDNA'!A:B,2,0)</f>
        <v>Estoque Final</v>
      </c>
      <c r="Q467" t="str">
        <f>VLOOKUP(P467,'METRICS MDNA'!B:C,2,0)</f>
        <v>CUSTOS DOS PRODUTOS VENDIDOS</v>
      </c>
    </row>
    <row r="468" spans="1:17">
      <c r="A468" t="s">
        <v>1110</v>
      </c>
      <c r="B468" s="879">
        <v>46081</v>
      </c>
      <c r="C468">
        <v>1000395</v>
      </c>
      <c r="D468" t="s">
        <v>1936</v>
      </c>
      <c r="E468" t="s">
        <v>1171</v>
      </c>
      <c r="F468" t="s">
        <v>1120</v>
      </c>
      <c r="G468" t="s">
        <v>1174</v>
      </c>
      <c r="H468" t="s">
        <v>1175</v>
      </c>
      <c r="I468" t="s">
        <v>1176</v>
      </c>
      <c r="J468" s="995">
        <v>15</v>
      </c>
      <c r="K468" s="996">
        <v>8.7720000000000002</v>
      </c>
      <c r="L468" s="996">
        <v>131.58000000000001</v>
      </c>
      <c r="M468" t="s">
        <v>1109</v>
      </c>
      <c r="N468" t="str">
        <f t="shared" si="16"/>
        <v>fevereiro 2026</v>
      </c>
      <c r="O468">
        <f t="shared" si="17"/>
        <v>2026</v>
      </c>
      <c r="P468" t="str">
        <f>VLOOKUP(I468,'METRICS MDNA'!A:B,2,0)</f>
        <v>Estoque Final</v>
      </c>
      <c r="Q468" t="str">
        <f>VLOOKUP(P468,'METRICS MDNA'!B:C,2,0)</f>
        <v>CUSTOS DOS PRODUTOS VENDIDOS</v>
      </c>
    </row>
    <row r="469" spans="1:17">
      <c r="A469" t="s">
        <v>1110</v>
      </c>
      <c r="B469" s="879">
        <v>46081</v>
      </c>
      <c r="C469">
        <v>1000890</v>
      </c>
      <c r="D469" t="s">
        <v>1937</v>
      </c>
      <c r="E469" t="s">
        <v>1171</v>
      </c>
      <c r="F469" t="s">
        <v>1120</v>
      </c>
      <c r="G469" t="s">
        <v>1174</v>
      </c>
      <c r="H469" t="s">
        <v>1175</v>
      </c>
      <c r="I469" t="s">
        <v>1176</v>
      </c>
      <c r="J469" s="995">
        <v>0.72</v>
      </c>
      <c r="K469" s="996">
        <v>363.15</v>
      </c>
      <c r="L469" s="996">
        <v>261.46800000000002</v>
      </c>
      <c r="M469" t="s">
        <v>1109</v>
      </c>
      <c r="N469" t="str">
        <f t="shared" si="16"/>
        <v>fevereiro 2026</v>
      </c>
      <c r="O469">
        <f t="shared" si="17"/>
        <v>2026</v>
      </c>
      <c r="P469" t="str">
        <f>VLOOKUP(I469,'METRICS MDNA'!A:B,2,0)</f>
        <v>Estoque Final</v>
      </c>
      <c r="Q469" t="str">
        <f>VLOOKUP(P469,'METRICS MDNA'!B:C,2,0)</f>
        <v>CUSTOS DOS PRODUTOS VENDIDOS</v>
      </c>
    </row>
    <row r="470" spans="1:17">
      <c r="A470" t="s">
        <v>1110</v>
      </c>
      <c r="B470" s="879">
        <v>46081</v>
      </c>
      <c r="C470">
        <v>1000749</v>
      </c>
      <c r="D470" t="s">
        <v>1938</v>
      </c>
      <c r="E470" t="s">
        <v>1171</v>
      </c>
      <c r="F470" t="s">
        <v>1120</v>
      </c>
      <c r="G470" t="s">
        <v>1174</v>
      </c>
      <c r="H470" t="s">
        <v>1213</v>
      </c>
      <c r="I470" t="s">
        <v>1939</v>
      </c>
      <c r="J470" s="995">
        <v>1.5</v>
      </c>
      <c r="K470" s="996">
        <v>6.3037000000000001</v>
      </c>
      <c r="L470" s="996">
        <v>9.4556000000000004</v>
      </c>
      <c r="M470" t="s">
        <v>1109</v>
      </c>
      <c r="N470" t="str">
        <f t="shared" si="16"/>
        <v>fevereiro 2026</v>
      </c>
      <c r="O470">
        <f t="shared" si="17"/>
        <v>2026</v>
      </c>
      <c r="P470" t="str">
        <f>VLOOKUP(I470,'METRICS MDNA'!A:B,2,0)</f>
        <v>Estoque Final</v>
      </c>
      <c r="Q470" t="str">
        <f>VLOOKUP(P470,'METRICS MDNA'!B:C,2,0)</f>
        <v>CUSTOS DOS PRODUTOS VENDIDOS</v>
      </c>
    </row>
    <row r="471" spans="1:17">
      <c r="A471" t="s">
        <v>1110</v>
      </c>
      <c r="B471" s="879">
        <v>46081</v>
      </c>
      <c r="C471">
        <v>1000203</v>
      </c>
      <c r="D471" t="s">
        <v>1941</v>
      </c>
      <c r="E471" t="s">
        <v>1171</v>
      </c>
      <c r="F471" t="s">
        <v>1120</v>
      </c>
      <c r="G471" t="s">
        <v>1174</v>
      </c>
      <c r="H471" t="s">
        <v>1200</v>
      </c>
      <c r="I471" t="s">
        <v>1201</v>
      </c>
      <c r="J471" s="995">
        <v>4</v>
      </c>
      <c r="K471" s="996">
        <v>46.9</v>
      </c>
      <c r="L471" s="996">
        <v>187.6</v>
      </c>
      <c r="M471" t="s">
        <v>1109</v>
      </c>
      <c r="N471" t="str">
        <f t="shared" si="16"/>
        <v>fevereiro 2026</v>
      </c>
      <c r="O471">
        <f t="shared" si="17"/>
        <v>2026</v>
      </c>
      <c r="P471" t="str">
        <f>VLOOKUP(I471,'METRICS MDNA'!A:B,2,0)</f>
        <v>Estoque Final</v>
      </c>
      <c r="Q471" t="str">
        <f>VLOOKUP(P471,'METRICS MDNA'!B:C,2,0)</f>
        <v>CUSTOS DOS PRODUTOS VENDIDOS</v>
      </c>
    </row>
    <row r="472" spans="1:17">
      <c r="A472" t="s">
        <v>1110</v>
      </c>
      <c r="B472" s="879">
        <v>46081</v>
      </c>
      <c r="C472">
        <v>1000798</v>
      </c>
      <c r="D472" t="s">
        <v>1942</v>
      </c>
      <c r="E472" t="s">
        <v>1171</v>
      </c>
      <c r="F472" t="s">
        <v>1120</v>
      </c>
      <c r="G472" t="s">
        <v>1174</v>
      </c>
      <c r="H472" t="s">
        <v>1186</v>
      </c>
      <c r="I472" t="s">
        <v>1885</v>
      </c>
      <c r="J472" s="995">
        <v>14</v>
      </c>
      <c r="K472" s="996">
        <v>6.1879</v>
      </c>
      <c r="L472" s="996">
        <v>86.630600000000001</v>
      </c>
      <c r="M472" t="s">
        <v>1109</v>
      </c>
      <c r="N472" t="str">
        <f t="shared" si="16"/>
        <v>fevereiro 2026</v>
      </c>
      <c r="O472">
        <f t="shared" si="17"/>
        <v>2026</v>
      </c>
      <c r="P472" t="str">
        <f>VLOOKUP(I472,'METRICS MDNA'!A:B,2,0)</f>
        <v>Estoque Final</v>
      </c>
      <c r="Q472" t="str">
        <f>VLOOKUP(P472,'METRICS MDNA'!B:C,2,0)</f>
        <v>CUSTOS DOS PRODUTOS VENDIDOS</v>
      </c>
    </row>
    <row r="473" spans="1:17">
      <c r="A473" t="s">
        <v>1110</v>
      </c>
      <c r="B473" s="879">
        <v>46081</v>
      </c>
      <c r="C473">
        <v>1001158</v>
      </c>
      <c r="D473" t="s">
        <v>1943</v>
      </c>
      <c r="E473" t="s">
        <v>1171</v>
      </c>
      <c r="F473" t="s">
        <v>1120</v>
      </c>
      <c r="G473" t="s">
        <v>1174</v>
      </c>
      <c r="H473" t="s">
        <v>1186</v>
      </c>
      <c r="I473" t="s">
        <v>1187</v>
      </c>
      <c r="J473" s="995">
        <v>8.4000000000000005E-2</v>
      </c>
      <c r="K473" s="996">
        <v>92.6571</v>
      </c>
      <c r="L473" s="996">
        <v>7.7831999999999999</v>
      </c>
      <c r="M473" t="s">
        <v>1109</v>
      </c>
      <c r="N473" t="str">
        <f t="shared" si="16"/>
        <v>fevereiro 2026</v>
      </c>
      <c r="O473">
        <f t="shared" si="17"/>
        <v>2026</v>
      </c>
      <c r="P473" t="str">
        <f>VLOOKUP(I473,'METRICS MDNA'!A:B,2,0)</f>
        <v>Estoque Final</v>
      </c>
      <c r="Q473" t="str">
        <f>VLOOKUP(P473,'METRICS MDNA'!B:C,2,0)</f>
        <v>CUSTOS DOS PRODUTOS VENDIDOS</v>
      </c>
    </row>
    <row r="474" spans="1:17">
      <c r="A474" t="s">
        <v>1110</v>
      </c>
      <c r="B474" s="879">
        <v>46081</v>
      </c>
      <c r="C474">
        <v>1000278</v>
      </c>
      <c r="D474" t="s">
        <v>1945</v>
      </c>
      <c r="E474" t="s">
        <v>1171</v>
      </c>
      <c r="F474" t="s">
        <v>1120</v>
      </c>
      <c r="G474" t="s">
        <v>1174</v>
      </c>
      <c r="H474" t="s">
        <v>1200</v>
      </c>
      <c r="I474" t="s">
        <v>1201</v>
      </c>
      <c r="J474" s="995">
        <v>3.3</v>
      </c>
      <c r="K474" s="996">
        <v>10.548500000000001</v>
      </c>
      <c r="L474" s="996">
        <v>34.810099999999998</v>
      </c>
      <c r="M474" t="s">
        <v>1109</v>
      </c>
      <c r="N474" t="str">
        <f t="shared" si="16"/>
        <v>fevereiro 2026</v>
      </c>
      <c r="O474">
        <f t="shared" si="17"/>
        <v>2026</v>
      </c>
      <c r="P474" t="str">
        <f>VLOOKUP(I474,'METRICS MDNA'!A:B,2,0)</f>
        <v>Estoque Final</v>
      </c>
      <c r="Q474" t="str">
        <f>VLOOKUP(P474,'METRICS MDNA'!B:C,2,0)</f>
        <v>CUSTOS DOS PRODUTOS VENDIDOS</v>
      </c>
    </row>
    <row r="475" spans="1:17">
      <c r="A475" t="s">
        <v>1110</v>
      </c>
      <c r="B475" s="879">
        <v>46081</v>
      </c>
      <c r="C475">
        <v>1001163</v>
      </c>
      <c r="D475" t="s">
        <v>1946</v>
      </c>
      <c r="E475" t="s">
        <v>1171</v>
      </c>
      <c r="F475" t="s">
        <v>1120</v>
      </c>
      <c r="G475" t="s">
        <v>1174</v>
      </c>
      <c r="H475" t="s">
        <v>1200</v>
      </c>
      <c r="I475" t="s">
        <v>1201</v>
      </c>
      <c r="J475" s="995">
        <v>2</v>
      </c>
      <c r="K475" s="996">
        <v>80</v>
      </c>
      <c r="L475" s="996">
        <v>160</v>
      </c>
      <c r="M475" t="s">
        <v>1109</v>
      </c>
      <c r="N475" t="str">
        <f t="shared" si="16"/>
        <v>fevereiro 2026</v>
      </c>
      <c r="O475">
        <f t="shared" si="17"/>
        <v>2026</v>
      </c>
      <c r="P475" t="str">
        <f>VLOOKUP(I475,'METRICS MDNA'!A:B,2,0)</f>
        <v>Estoque Final</v>
      </c>
      <c r="Q475" t="str">
        <f>VLOOKUP(P475,'METRICS MDNA'!B:C,2,0)</f>
        <v>CUSTOS DOS PRODUTOS VENDIDOS</v>
      </c>
    </row>
    <row r="476" spans="1:17">
      <c r="A476" t="s">
        <v>1110</v>
      </c>
      <c r="B476" s="879">
        <v>46081</v>
      </c>
      <c r="C476">
        <v>1000283</v>
      </c>
      <c r="D476" t="s">
        <v>1947</v>
      </c>
      <c r="E476" t="s">
        <v>1171</v>
      </c>
      <c r="F476" t="s">
        <v>1120</v>
      </c>
      <c r="G476" t="s">
        <v>1174</v>
      </c>
      <c r="H476" t="s">
        <v>1200</v>
      </c>
      <c r="I476" t="s">
        <v>1201</v>
      </c>
      <c r="J476" s="995">
        <v>1</v>
      </c>
      <c r="K476" s="996">
        <v>56.479900000000001</v>
      </c>
      <c r="L476" s="996">
        <v>56.479900000000001</v>
      </c>
      <c r="M476" t="s">
        <v>1109</v>
      </c>
      <c r="N476" t="str">
        <f t="shared" si="16"/>
        <v>fevereiro 2026</v>
      </c>
      <c r="O476">
        <f t="shared" si="17"/>
        <v>2026</v>
      </c>
      <c r="P476" t="str">
        <f>VLOOKUP(I476,'METRICS MDNA'!A:B,2,0)</f>
        <v>Estoque Final</v>
      </c>
      <c r="Q476" t="str">
        <f>VLOOKUP(P476,'METRICS MDNA'!B:C,2,0)</f>
        <v>CUSTOS DOS PRODUTOS VENDIDOS</v>
      </c>
    </row>
    <row r="477" spans="1:17">
      <c r="A477" t="s">
        <v>1110</v>
      </c>
      <c r="B477" s="879">
        <v>46081</v>
      </c>
      <c r="C477">
        <v>1000281</v>
      </c>
      <c r="D477" t="s">
        <v>1949</v>
      </c>
      <c r="E477" t="s">
        <v>1171</v>
      </c>
      <c r="F477" t="s">
        <v>1120</v>
      </c>
      <c r="G477" t="s">
        <v>1174</v>
      </c>
      <c r="H477" t="s">
        <v>1200</v>
      </c>
      <c r="I477" t="s">
        <v>1201</v>
      </c>
      <c r="J477" s="995">
        <v>2.7</v>
      </c>
      <c r="K477" s="996">
        <v>7.9737999999999998</v>
      </c>
      <c r="L477" s="996">
        <v>21.529299999999999</v>
      </c>
      <c r="M477" t="s">
        <v>1109</v>
      </c>
      <c r="N477" t="str">
        <f t="shared" si="16"/>
        <v>fevereiro 2026</v>
      </c>
      <c r="O477">
        <f t="shared" si="17"/>
        <v>2026</v>
      </c>
      <c r="P477" t="str">
        <f>VLOOKUP(I477,'METRICS MDNA'!A:B,2,0)</f>
        <v>Estoque Final</v>
      </c>
      <c r="Q477" t="str">
        <f>VLOOKUP(P477,'METRICS MDNA'!B:C,2,0)</f>
        <v>CUSTOS DOS PRODUTOS VENDIDOS</v>
      </c>
    </row>
    <row r="478" spans="1:17">
      <c r="A478" t="s">
        <v>1110</v>
      </c>
      <c r="B478" s="879">
        <v>46081</v>
      </c>
      <c r="C478">
        <v>1000243</v>
      </c>
      <c r="D478" t="s">
        <v>1951</v>
      </c>
      <c r="E478" t="s">
        <v>1171</v>
      </c>
      <c r="F478" t="s">
        <v>1120</v>
      </c>
      <c r="G478" t="s">
        <v>1174</v>
      </c>
      <c r="H478" t="s">
        <v>1200</v>
      </c>
      <c r="I478" t="s">
        <v>1201</v>
      </c>
      <c r="J478" s="995">
        <v>1</v>
      </c>
      <c r="K478" s="996">
        <v>61.749200000000002</v>
      </c>
      <c r="L478" s="996">
        <v>61.749200000000002</v>
      </c>
      <c r="M478" t="s">
        <v>1109</v>
      </c>
      <c r="N478" t="str">
        <f t="shared" si="16"/>
        <v>fevereiro 2026</v>
      </c>
      <c r="O478">
        <f t="shared" si="17"/>
        <v>2026</v>
      </c>
      <c r="P478" t="str">
        <f>VLOOKUP(I478,'METRICS MDNA'!A:B,2,0)</f>
        <v>Estoque Final</v>
      </c>
      <c r="Q478" t="str">
        <f>VLOOKUP(P478,'METRICS MDNA'!B:C,2,0)</f>
        <v>CUSTOS DOS PRODUTOS VENDIDOS</v>
      </c>
    </row>
    <row r="479" spans="1:17">
      <c r="A479" t="s">
        <v>1110</v>
      </c>
      <c r="B479" s="879">
        <v>46081</v>
      </c>
      <c r="C479">
        <v>1000880</v>
      </c>
      <c r="D479" t="s">
        <v>1953</v>
      </c>
      <c r="E479" t="s">
        <v>1171</v>
      </c>
      <c r="F479" t="s">
        <v>1120</v>
      </c>
      <c r="G479" t="s">
        <v>1174</v>
      </c>
      <c r="H479" t="s">
        <v>1200</v>
      </c>
      <c r="I479" t="s">
        <v>1201</v>
      </c>
      <c r="J479" s="995">
        <v>2.7</v>
      </c>
      <c r="K479" s="996">
        <v>1.4E-2</v>
      </c>
      <c r="L479" s="996">
        <v>3.78E-2</v>
      </c>
      <c r="M479" t="s">
        <v>1109</v>
      </c>
      <c r="N479" t="str">
        <f t="shared" si="16"/>
        <v>fevereiro 2026</v>
      </c>
      <c r="O479">
        <f t="shared" si="17"/>
        <v>2026</v>
      </c>
      <c r="P479" t="str">
        <f>VLOOKUP(I479,'METRICS MDNA'!A:B,2,0)</f>
        <v>Estoque Final</v>
      </c>
      <c r="Q479" t="str">
        <f>VLOOKUP(P479,'METRICS MDNA'!B:C,2,0)</f>
        <v>CUSTOS DOS PRODUTOS VENDIDOS</v>
      </c>
    </row>
    <row r="480" spans="1:17">
      <c r="A480" t="s">
        <v>1110</v>
      </c>
      <c r="B480" s="879">
        <v>46081</v>
      </c>
      <c r="C480">
        <v>1000206</v>
      </c>
      <c r="D480" t="s">
        <v>1954</v>
      </c>
      <c r="E480" t="s">
        <v>1171</v>
      </c>
      <c r="F480" t="s">
        <v>1120</v>
      </c>
      <c r="G480" t="s">
        <v>1174</v>
      </c>
      <c r="H480" t="s">
        <v>1200</v>
      </c>
      <c r="I480" t="s">
        <v>1201</v>
      </c>
      <c r="J480" s="995">
        <v>4.5</v>
      </c>
      <c r="K480" s="996">
        <v>9.19</v>
      </c>
      <c r="L480" s="996">
        <v>41.354999999999997</v>
      </c>
      <c r="M480" t="s">
        <v>1109</v>
      </c>
      <c r="N480" t="str">
        <f t="shared" si="16"/>
        <v>fevereiro 2026</v>
      </c>
      <c r="O480">
        <f t="shared" si="17"/>
        <v>2026</v>
      </c>
      <c r="P480" t="str">
        <f>VLOOKUP(I480,'METRICS MDNA'!A:B,2,0)</f>
        <v>Estoque Final</v>
      </c>
      <c r="Q480" t="str">
        <f>VLOOKUP(P480,'METRICS MDNA'!B:C,2,0)</f>
        <v>CUSTOS DOS PRODUTOS VENDIDOS</v>
      </c>
    </row>
    <row r="481" spans="1:17">
      <c r="A481" t="s">
        <v>1110</v>
      </c>
      <c r="B481" s="879">
        <v>46081</v>
      </c>
      <c r="C481">
        <v>1000432</v>
      </c>
      <c r="D481" t="s">
        <v>1956</v>
      </c>
      <c r="E481" t="s">
        <v>1171</v>
      </c>
      <c r="F481" t="s">
        <v>1120</v>
      </c>
      <c r="G481" t="s">
        <v>1174</v>
      </c>
      <c r="H481" t="s">
        <v>1186</v>
      </c>
      <c r="I481" t="s">
        <v>1187</v>
      </c>
      <c r="J481" s="995">
        <v>212</v>
      </c>
      <c r="K481" s="996">
        <v>1.3711</v>
      </c>
      <c r="L481" s="996">
        <v>290.67320000000001</v>
      </c>
      <c r="M481" t="s">
        <v>1109</v>
      </c>
      <c r="N481" t="str">
        <f t="shared" si="16"/>
        <v>fevereiro 2026</v>
      </c>
      <c r="O481">
        <f t="shared" si="17"/>
        <v>2026</v>
      </c>
      <c r="P481" t="str">
        <f>VLOOKUP(I481,'METRICS MDNA'!A:B,2,0)</f>
        <v>Estoque Final</v>
      </c>
      <c r="Q481" t="str">
        <f>VLOOKUP(P481,'METRICS MDNA'!B:C,2,0)</f>
        <v>CUSTOS DOS PRODUTOS VENDIDOS</v>
      </c>
    </row>
    <row r="482" spans="1:17">
      <c r="A482" t="s">
        <v>1110</v>
      </c>
      <c r="B482" s="879">
        <v>46081</v>
      </c>
      <c r="C482">
        <v>1000805</v>
      </c>
      <c r="D482" t="s">
        <v>1959</v>
      </c>
      <c r="E482" t="s">
        <v>1171</v>
      </c>
      <c r="F482" t="s">
        <v>1120</v>
      </c>
      <c r="G482" t="s">
        <v>1174</v>
      </c>
      <c r="H482" t="s">
        <v>1200</v>
      </c>
      <c r="I482" t="s">
        <v>1201</v>
      </c>
      <c r="J482" s="995">
        <v>1</v>
      </c>
      <c r="K482" s="996">
        <v>279.89999999999998</v>
      </c>
      <c r="L482" s="996">
        <v>279.89999999999998</v>
      </c>
      <c r="M482" t="s">
        <v>1109</v>
      </c>
      <c r="N482" t="str">
        <f t="shared" si="16"/>
        <v>fevereiro 2026</v>
      </c>
      <c r="O482">
        <f t="shared" si="17"/>
        <v>2026</v>
      </c>
      <c r="P482" t="str">
        <f>VLOOKUP(I482,'METRICS MDNA'!A:B,2,0)</f>
        <v>Estoque Final</v>
      </c>
      <c r="Q482" t="str">
        <f>VLOOKUP(P482,'METRICS MDNA'!B:C,2,0)</f>
        <v>CUSTOS DOS PRODUTOS VENDIDOS</v>
      </c>
    </row>
    <row r="483" spans="1:17">
      <c r="A483" t="s">
        <v>1110</v>
      </c>
      <c r="B483" s="879">
        <v>46081</v>
      </c>
      <c r="C483">
        <v>1000382</v>
      </c>
      <c r="D483" t="s">
        <v>2254</v>
      </c>
      <c r="E483" t="s">
        <v>1171</v>
      </c>
      <c r="F483" t="s">
        <v>1120</v>
      </c>
      <c r="G483" t="s">
        <v>1174</v>
      </c>
      <c r="H483" t="s">
        <v>1186</v>
      </c>
      <c r="I483" t="s">
        <v>1868</v>
      </c>
      <c r="J483" s="995">
        <v>1</v>
      </c>
      <c r="K483" s="996">
        <v>22.2544</v>
      </c>
      <c r="L483" s="996">
        <v>22.2544</v>
      </c>
      <c r="M483" t="s">
        <v>1109</v>
      </c>
      <c r="N483" t="str">
        <f t="shared" si="16"/>
        <v>fevereiro 2026</v>
      </c>
      <c r="O483">
        <f t="shared" si="17"/>
        <v>2026</v>
      </c>
      <c r="P483" t="str">
        <f>VLOOKUP(I483,'METRICS MDNA'!A:B,2,0)</f>
        <v>Estoque Final</v>
      </c>
      <c r="Q483" t="str">
        <f>VLOOKUP(P483,'METRICS MDNA'!B:C,2,0)</f>
        <v>CUSTOS DOS PRODUTOS VENDIDOS</v>
      </c>
    </row>
    <row r="484" spans="1:17">
      <c r="A484" t="s">
        <v>1110</v>
      </c>
      <c r="B484" s="879">
        <v>46081</v>
      </c>
      <c r="C484">
        <v>1000383</v>
      </c>
      <c r="D484" t="s">
        <v>2255</v>
      </c>
      <c r="E484" t="s">
        <v>1171</v>
      </c>
      <c r="F484" t="s">
        <v>1120</v>
      </c>
      <c r="G484" t="s">
        <v>1174</v>
      </c>
      <c r="H484" t="s">
        <v>1186</v>
      </c>
      <c r="I484" t="s">
        <v>1868</v>
      </c>
      <c r="J484" s="995">
        <v>0.8</v>
      </c>
      <c r="K484" s="996">
        <v>22.185400000000001</v>
      </c>
      <c r="L484" s="996">
        <v>17.7483</v>
      </c>
      <c r="M484" t="s">
        <v>1109</v>
      </c>
      <c r="N484" t="str">
        <f t="shared" si="16"/>
        <v>fevereiro 2026</v>
      </c>
      <c r="O484">
        <f t="shared" si="17"/>
        <v>2026</v>
      </c>
      <c r="P484" t="str">
        <f>VLOOKUP(I484,'METRICS MDNA'!A:B,2,0)</f>
        <v>Estoque Final</v>
      </c>
      <c r="Q484" t="str">
        <f>VLOOKUP(P484,'METRICS MDNA'!B:C,2,0)</f>
        <v>CUSTOS DOS PRODUTOS VENDIDOS</v>
      </c>
    </row>
    <row r="485" spans="1:17">
      <c r="A485" t="s">
        <v>1110</v>
      </c>
      <c r="B485" s="879">
        <v>46081</v>
      </c>
      <c r="C485">
        <v>1000252</v>
      </c>
      <c r="D485" t="s">
        <v>1962</v>
      </c>
      <c r="E485" t="s">
        <v>1171</v>
      </c>
      <c r="F485" t="s">
        <v>1120</v>
      </c>
      <c r="G485" t="s">
        <v>1174</v>
      </c>
      <c r="H485" t="s">
        <v>1200</v>
      </c>
      <c r="I485" t="s">
        <v>1201</v>
      </c>
      <c r="J485" s="995">
        <v>0.78</v>
      </c>
      <c r="K485" s="996">
        <v>198.90539999999999</v>
      </c>
      <c r="L485" s="996">
        <v>155.14619999999999</v>
      </c>
      <c r="M485" t="s">
        <v>1109</v>
      </c>
      <c r="N485" t="str">
        <f t="shared" si="16"/>
        <v>fevereiro 2026</v>
      </c>
      <c r="O485">
        <f t="shared" si="17"/>
        <v>2026</v>
      </c>
      <c r="P485" t="str">
        <f>VLOOKUP(I485,'METRICS MDNA'!A:B,2,0)</f>
        <v>Estoque Final</v>
      </c>
      <c r="Q485" t="str">
        <f>VLOOKUP(P485,'METRICS MDNA'!B:C,2,0)</f>
        <v>CUSTOS DOS PRODUTOS VENDIDOS</v>
      </c>
    </row>
    <row r="486" spans="1:17">
      <c r="A486" t="s">
        <v>1110</v>
      </c>
      <c r="B486" s="879">
        <v>46081</v>
      </c>
      <c r="C486">
        <v>1001141</v>
      </c>
      <c r="D486" t="s">
        <v>1287</v>
      </c>
      <c r="E486" t="s">
        <v>1171</v>
      </c>
      <c r="F486" t="s">
        <v>1120</v>
      </c>
      <c r="G486" t="s">
        <v>1174</v>
      </c>
      <c r="H486" t="s">
        <v>1200</v>
      </c>
      <c r="I486" t="s">
        <v>1201</v>
      </c>
      <c r="J486" s="995">
        <v>1.5</v>
      </c>
      <c r="K486" s="996">
        <v>31.666699999999999</v>
      </c>
      <c r="L486" s="996">
        <v>47.500100000000003</v>
      </c>
      <c r="M486" t="s">
        <v>1109</v>
      </c>
      <c r="N486" t="str">
        <f t="shared" si="16"/>
        <v>fevereiro 2026</v>
      </c>
      <c r="O486">
        <f t="shared" si="17"/>
        <v>2026</v>
      </c>
      <c r="P486" t="str">
        <f>VLOOKUP(I486,'METRICS MDNA'!A:B,2,0)</f>
        <v>Estoque Final</v>
      </c>
      <c r="Q486" t="str">
        <f>VLOOKUP(P486,'METRICS MDNA'!B:C,2,0)</f>
        <v>CUSTOS DOS PRODUTOS VENDIDOS</v>
      </c>
    </row>
    <row r="487" spans="1:17">
      <c r="A487" t="s">
        <v>1110</v>
      </c>
      <c r="B487" s="879">
        <v>46081</v>
      </c>
      <c r="C487">
        <v>1000896</v>
      </c>
      <c r="D487" t="s">
        <v>2258</v>
      </c>
      <c r="E487" t="s">
        <v>1171</v>
      </c>
      <c r="F487" t="s">
        <v>1120</v>
      </c>
      <c r="G487" t="s">
        <v>1174</v>
      </c>
      <c r="H487" t="s">
        <v>1193</v>
      </c>
      <c r="I487" t="s">
        <v>1891</v>
      </c>
      <c r="J487" s="995">
        <v>5.5</v>
      </c>
      <c r="K487" s="996">
        <v>219</v>
      </c>
      <c r="L487" s="996">
        <v>1204.5</v>
      </c>
      <c r="M487" t="s">
        <v>1109</v>
      </c>
      <c r="N487" t="str">
        <f t="shared" si="16"/>
        <v>fevereiro 2026</v>
      </c>
      <c r="O487">
        <f t="shared" si="17"/>
        <v>2026</v>
      </c>
      <c r="P487" t="str">
        <f>VLOOKUP(I487,'METRICS MDNA'!A:B,2,0)</f>
        <v>Estoque Final</v>
      </c>
      <c r="Q487" t="str">
        <f>VLOOKUP(P487,'METRICS MDNA'!B:C,2,0)</f>
        <v>CUSTOS DOS PRODUTOS VENDIDOS</v>
      </c>
    </row>
    <row r="488" spans="1:17">
      <c r="A488" t="s">
        <v>1110</v>
      </c>
      <c r="B488" s="879">
        <v>46081</v>
      </c>
      <c r="C488">
        <v>5000042</v>
      </c>
      <c r="D488" t="s">
        <v>1964</v>
      </c>
      <c r="E488" t="s">
        <v>1965</v>
      </c>
      <c r="F488" t="s">
        <v>1120</v>
      </c>
      <c r="G488" t="s">
        <v>1174</v>
      </c>
      <c r="H488" t="s">
        <v>1966</v>
      </c>
      <c r="I488" t="s">
        <v>1967</v>
      </c>
      <c r="J488" s="995">
        <v>7.2779999999999996</v>
      </c>
      <c r="K488" s="996">
        <v>8.8000000000000007</v>
      </c>
      <c r="L488" s="996">
        <v>64.046400000000006</v>
      </c>
      <c r="M488" t="s">
        <v>1109</v>
      </c>
      <c r="N488" t="str">
        <f t="shared" si="16"/>
        <v>fevereiro 2026</v>
      </c>
      <c r="O488">
        <f t="shared" si="17"/>
        <v>2026</v>
      </c>
      <c r="P488" t="str">
        <f>VLOOKUP(I488,'METRICS MDNA'!A:B,2,0)</f>
        <v>Estoque Final</v>
      </c>
      <c r="Q488" t="str">
        <f>VLOOKUP(P488,'METRICS MDNA'!B:C,2,0)</f>
        <v>CUSTOS DOS PRODUTOS VENDIDOS</v>
      </c>
    </row>
    <row r="489" spans="1:17">
      <c r="A489" t="s">
        <v>1110</v>
      </c>
      <c r="B489" s="879">
        <v>46081</v>
      </c>
      <c r="C489">
        <v>5000027</v>
      </c>
      <c r="D489" t="s">
        <v>1968</v>
      </c>
      <c r="E489" t="s">
        <v>1965</v>
      </c>
      <c r="F489" t="s">
        <v>1120</v>
      </c>
      <c r="G489" t="s">
        <v>1174</v>
      </c>
      <c r="H489" t="s">
        <v>1966</v>
      </c>
      <c r="I489" t="s">
        <v>1967</v>
      </c>
      <c r="J489" s="995">
        <v>3.65</v>
      </c>
      <c r="K489" s="996">
        <v>84.001099999999994</v>
      </c>
      <c r="L489" s="996">
        <v>306.60399999999998</v>
      </c>
      <c r="M489" t="s">
        <v>1109</v>
      </c>
      <c r="N489" t="str">
        <f t="shared" si="16"/>
        <v>fevereiro 2026</v>
      </c>
      <c r="O489">
        <f t="shared" si="17"/>
        <v>2026</v>
      </c>
      <c r="P489" t="str">
        <f>VLOOKUP(I489,'METRICS MDNA'!A:B,2,0)</f>
        <v>Estoque Final</v>
      </c>
      <c r="Q489" t="str">
        <f>VLOOKUP(P489,'METRICS MDNA'!B:C,2,0)</f>
        <v>CUSTOS DOS PRODUTOS VENDIDOS</v>
      </c>
    </row>
    <row r="490" spans="1:17">
      <c r="A490" t="s">
        <v>1110</v>
      </c>
      <c r="B490" s="879">
        <v>46081</v>
      </c>
      <c r="C490">
        <v>5000115</v>
      </c>
      <c r="D490" t="s">
        <v>2286</v>
      </c>
      <c r="E490" t="s">
        <v>1965</v>
      </c>
      <c r="F490" t="s">
        <v>1120</v>
      </c>
      <c r="G490" t="s">
        <v>1174</v>
      </c>
      <c r="H490" t="s">
        <v>1966</v>
      </c>
      <c r="I490" t="s">
        <v>1967</v>
      </c>
      <c r="J490" s="995">
        <v>0.114</v>
      </c>
      <c r="K490" s="996">
        <v>94.071899999999999</v>
      </c>
      <c r="L490" s="996">
        <v>10.7242</v>
      </c>
      <c r="M490" t="s">
        <v>1109</v>
      </c>
      <c r="N490" t="str">
        <f t="shared" si="16"/>
        <v>fevereiro 2026</v>
      </c>
      <c r="O490">
        <f t="shared" si="17"/>
        <v>2026</v>
      </c>
      <c r="P490" t="str">
        <f>VLOOKUP(I490,'METRICS MDNA'!A:B,2,0)</f>
        <v>Estoque Final</v>
      </c>
      <c r="Q490" t="str">
        <f>VLOOKUP(P490,'METRICS MDNA'!B:C,2,0)</f>
        <v>CUSTOS DOS PRODUTOS VENDIDOS</v>
      </c>
    </row>
    <row r="491" spans="1:17">
      <c r="A491" t="s">
        <v>1110</v>
      </c>
      <c r="B491" s="879">
        <v>46081</v>
      </c>
      <c r="C491">
        <v>5000041</v>
      </c>
      <c r="D491" t="s">
        <v>1969</v>
      </c>
      <c r="E491" t="s">
        <v>1965</v>
      </c>
      <c r="F491" t="s">
        <v>1120</v>
      </c>
      <c r="G491" t="s">
        <v>1174</v>
      </c>
      <c r="H491" t="s">
        <v>1966</v>
      </c>
      <c r="I491" t="s">
        <v>1967</v>
      </c>
      <c r="J491" s="995">
        <v>0.18</v>
      </c>
      <c r="K491" s="996">
        <v>82.718299999999999</v>
      </c>
      <c r="L491" s="996">
        <v>14.8893</v>
      </c>
      <c r="M491" t="s">
        <v>1109</v>
      </c>
      <c r="N491" t="str">
        <f t="shared" si="16"/>
        <v>fevereiro 2026</v>
      </c>
      <c r="O491">
        <f t="shared" si="17"/>
        <v>2026</v>
      </c>
      <c r="P491" t="str">
        <f>VLOOKUP(I491,'METRICS MDNA'!A:B,2,0)</f>
        <v>Estoque Final</v>
      </c>
      <c r="Q491" t="str">
        <f>VLOOKUP(P491,'METRICS MDNA'!B:C,2,0)</f>
        <v>CUSTOS DOS PRODUTOS VENDIDOS</v>
      </c>
    </row>
    <row r="492" spans="1:17">
      <c r="A492" t="s">
        <v>1110</v>
      </c>
      <c r="B492" s="879">
        <v>46081</v>
      </c>
      <c r="C492">
        <v>5000014</v>
      </c>
      <c r="D492" t="s">
        <v>1970</v>
      </c>
      <c r="E492" t="s">
        <v>1965</v>
      </c>
      <c r="F492" t="s">
        <v>1120</v>
      </c>
      <c r="G492" t="s">
        <v>1174</v>
      </c>
      <c r="H492" t="s">
        <v>1966</v>
      </c>
      <c r="I492" t="s">
        <v>1967</v>
      </c>
      <c r="J492" s="995">
        <v>5.6</v>
      </c>
      <c r="K492" s="996">
        <v>37.9</v>
      </c>
      <c r="L492" s="996">
        <v>212.24</v>
      </c>
      <c r="M492" t="s">
        <v>1109</v>
      </c>
      <c r="N492" t="str">
        <f t="shared" si="16"/>
        <v>fevereiro 2026</v>
      </c>
      <c r="O492">
        <f t="shared" si="17"/>
        <v>2026</v>
      </c>
      <c r="P492" t="str">
        <f>VLOOKUP(I492,'METRICS MDNA'!A:B,2,0)</f>
        <v>Estoque Final</v>
      </c>
      <c r="Q492" t="str">
        <f>VLOOKUP(P492,'METRICS MDNA'!B:C,2,0)</f>
        <v>CUSTOS DOS PRODUTOS VENDIDOS</v>
      </c>
    </row>
    <row r="493" spans="1:17">
      <c r="A493" t="s">
        <v>1110</v>
      </c>
      <c r="B493" s="879">
        <v>46081</v>
      </c>
      <c r="C493">
        <v>5000072</v>
      </c>
      <c r="D493" t="s">
        <v>1971</v>
      </c>
      <c r="E493" t="s">
        <v>1965</v>
      </c>
      <c r="F493" t="s">
        <v>1120</v>
      </c>
      <c r="G493" t="s">
        <v>1174</v>
      </c>
      <c r="H493" t="s">
        <v>1966</v>
      </c>
      <c r="I493" t="s">
        <v>1967</v>
      </c>
      <c r="J493" s="995">
        <v>2.9470000000000001</v>
      </c>
      <c r="K493" s="996">
        <v>45.120800000000003</v>
      </c>
      <c r="L493" s="996">
        <v>132.971</v>
      </c>
      <c r="M493" t="s">
        <v>1109</v>
      </c>
      <c r="N493" t="str">
        <f t="shared" si="16"/>
        <v>fevereiro 2026</v>
      </c>
      <c r="O493">
        <f t="shared" si="17"/>
        <v>2026</v>
      </c>
      <c r="P493" t="str">
        <f>VLOOKUP(I493,'METRICS MDNA'!A:B,2,0)</f>
        <v>Estoque Final</v>
      </c>
      <c r="Q493" t="str">
        <f>VLOOKUP(P493,'METRICS MDNA'!B:C,2,0)</f>
        <v>CUSTOS DOS PRODUTOS VENDIDOS</v>
      </c>
    </row>
    <row r="494" spans="1:17">
      <c r="A494" t="s">
        <v>1110</v>
      </c>
      <c r="B494" s="879">
        <v>46081</v>
      </c>
      <c r="C494">
        <v>5000043</v>
      </c>
      <c r="D494" t="s">
        <v>1972</v>
      </c>
      <c r="E494" t="s">
        <v>1965</v>
      </c>
      <c r="F494" t="s">
        <v>1120</v>
      </c>
      <c r="G494" t="s">
        <v>1174</v>
      </c>
      <c r="H494" t="s">
        <v>1966</v>
      </c>
      <c r="I494" t="s">
        <v>1967</v>
      </c>
      <c r="J494" s="995">
        <v>4.59</v>
      </c>
      <c r="K494" s="996">
        <v>25.6387</v>
      </c>
      <c r="L494" s="996">
        <v>117.6816</v>
      </c>
      <c r="M494" t="s">
        <v>1109</v>
      </c>
      <c r="N494" t="str">
        <f t="shared" si="16"/>
        <v>fevereiro 2026</v>
      </c>
      <c r="O494">
        <f t="shared" si="17"/>
        <v>2026</v>
      </c>
      <c r="P494" t="str">
        <f>VLOOKUP(I494,'METRICS MDNA'!A:B,2,0)</f>
        <v>Estoque Final</v>
      </c>
      <c r="Q494" t="str">
        <f>VLOOKUP(P494,'METRICS MDNA'!B:C,2,0)</f>
        <v>CUSTOS DOS PRODUTOS VENDIDOS</v>
      </c>
    </row>
    <row r="495" spans="1:17">
      <c r="A495" t="s">
        <v>1110</v>
      </c>
      <c r="B495" s="879">
        <v>46081</v>
      </c>
      <c r="C495">
        <v>5000054</v>
      </c>
      <c r="D495" t="s">
        <v>1973</v>
      </c>
      <c r="E495" t="s">
        <v>1965</v>
      </c>
      <c r="F495" t="s">
        <v>1120</v>
      </c>
      <c r="G495" t="s">
        <v>1174</v>
      </c>
      <c r="H495" t="s">
        <v>1966</v>
      </c>
      <c r="I495" t="s">
        <v>1967</v>
      </c>
      <c r="J495" s="995">
        <v>1.752</v>
      </c>
      <c r="K495" s="996">
        <v>73.290800000000004</v>
      </c>
      <c r="L495" s="996">
        <v>128.40549999999999</v>
      </c>
      <c r="M495" t="s">
        <v>1109</v>
      </c>
      <c r="N495" t="str">
        <f t="shared" si="16"/>
        <v>fevereiro 2026</v>
      </c>
      <c r="O495">
        <f t="shared" si="17"/>
        <v>2026</v>
      </c>
      <c r="P495" t="str">
        <f>VLOOKUP(I495,'METRICS MDNA'!A:B,2,0)</f>
        <v>Estoque Final</v>
      </c>
      <c r="Q495" t="str">
        <f>VLOOKUP(P495,'METRICS MDNA'!B:C,2,0)</f>
        <v>CUSTOS DOS PRODUTOS VENDIDOS</v>
      </c>
    </row>
    <row r="496" spans="1:17">
      <c r="A496" t="s">
        <v>1110</v>
      </c>
      <c r="B496" s="879">
        <v>46081</v>
      </c>
      <c r="C496">
        <v>5000133</v>
      </c>
      <c r="D496" t="s">
        <v>2330</v>
      </c>
      <c r="E496" t="s">
        <v>1965</v>
      </c>
      <c r="F496" t="s">
        <v>1120</v>
      </c>
      <c r="G496" t="s">
        <v>1174</v>
      </c>
      <c r="H496" t="s">
        <v>1966</v>
      </c>
      <c r="I496" t="s">
        <v>1967</v>
      </c>
      <c r="J496" s="995">
        <v>0.06</v>
      </c>
      <c r="K496" s="996">
        <v>166.1267</v>
      </c>
      <c r="L496" s="996">
        <v>9.9675999999999991</v>
      </c>
      <c r="M496" t="s">
        <v>1109</v>
      </c>
      <c r="N496" t="str">
        <f t="shared" si="16"/>
        <v>fevereiro 2026</v>
      </c>
      <c r="O496">
        <f t="shared" si="17"/>
        <v>2026</v>
      </c>
      <c r="P496" t="str">
        <f>VLOOKUP(I496,'METRICS MDNA'!A:B,2,0)</f>
        <v>Estoque Final</v>
      </c>
      <c r="Q496" t="str">
        <f>VLOOKUP(P496,'METRICS MDNA'!B:C,2,0)</f>
        <v>CUSTOS DOS PRODUTOS VENDIDOS</v>
      </c>
    </row>
    <row r="497" spans="1:17">
      <c r="A497" t="s">
        <v>1110</v>
      </c>
      <c r="B497" s="879">
        <v>46081</v>
      </c>
      <c r="C497">
        <v>5000135</v>
      </c>
      <c r="D497" t="s">
        <v>2331</v>
      </c>
      <c r="E497" t="s">
        <v>1965</v>
      </c>
      <c r="F497" t="s">
        <v>1120</v>
      </c>
      <c r="G497" t="s">
        <v>1174</v>
      </c>
      <c r="H497" t="s">
        <v>1966</v>
      </c>
      <c r="I497" t="s">
        <v>1967</v>
      </c>
      <c r="J497" s="995">
        <v>0.06</v>
      </c>
      <c r="K497" s="996">
        <v>362.12329999999997</v>
      </c>
      <c r="L497" s="996">
        <v>21.727399999999999</v>
      </c>
      <c r="M497" t="s">
        <v>1109</v>
      </c>
      <c r="N497" t="str">
        <f t="shared" si="16"/>
        <v>fevereiro 2026</v>
      </c>
      <c r="O497">
        <f t="shared" si="17"/>
        <v>2026</v>
      </c>
      <c r="P497" t="str">
        <f>VLOOKUP(I497,'METRICS MDNA'!A:B,2,0)</f>
        <v>Estoque Final</v>
      </c>
      <c r="Q497" t="str">
        <f>VLOOKUP(P497,'METRICS MDNA'!B:C,2,0)</f>
        <v>CUSTOS DOS PRODUTOS VENDIDOS</v>
      </c>
    </row>
    <row r="498" spans="1:17">
      <c r="A498" t="s">
        <v>1110</v>
      </c>
      <c r="B498" s="879">
        <v>46081</v>
      </c>
      <c r="C498">
        <v>5000098</v>
      </c>
      <c r="D498" t="s">
        <v>2287</v>
      </c>
      <c r="E498" t="s">
        <v>1965</v>
      </c>
      <c r="F498" t="s">
        <v>1120</v>
      </c>
      <c r="G498" t="s">
        <v>1174</v>
      </c>
      <c r="H498" t="s">
        <v>1966</v>
      </c>
      <c r="I498" t="s">
        <v>1967</v>
      </c>
      <c r="J498" s="995">
        <v>0.628</v>
      </c>
      <c r="K498" s="996">
        <v>28.814</v>
      </c>
      <c r="L498" s="996">
        <v>18.095199999999998</v>
      </c>
      <c r="M498" t="s">
        <v>1109</v>
      </c>
      <c r="N498" t="str">
        <f t="shared" si="16"/>
        <v>fevereiro 2026</v>
      </c>
      <c r="O498">
        <f t="shared" si="17"/>
        <v>2026</v>
      </c>
      <c r="P498" t="str">
        <f>VLOOKUP(I498,'METRICS MDNA'!A:B,2,0)</f>
        <v>Estoque Final</v>
      </c>
      <c r="Q498" t="str">
        <f>VLOOKUP(P498,'METRICS MDNA'!B:C,2,0)</f>
        <v>CUSTOS DOS PRODUTOS VENDIDOS</v>
      </c>
    </row>
    <row r="499" spans="1:17">
      <c r="A499" t="s">
        <v>1110</v>
      </c>
      <c r="B499" s="879">
        <v>46081</v>
      </c>
      <c r="C499">
        <v>5000022</v>
      </c>
      <c r="D499" t="s">
        <v>2288</v>
      </c>
      <c r="E499" t="s">
        <v>1965</v>
      </c>
      <c r="F499" t="s">
        <v>1120</v>
      </c>
      <c r="G499" t="s">
        <v>1174</v>
      </c>
      <c r="H499" t="s">
        <v>1966</v>
      </c>
      <c r="I499" t="s">
        <v>1967</v>
      </c>
      <c r="J499" s="995">
        <v>0.68</v>
      </c>
      <c r="K499" s="996">
        <v>27.49</v>
      </c>
      <c r="L499" s="996">
        <v>18.693200000000001</v>
      </c>
      <c r="M499" t="s">
        <v>1109</v>
      </c>
      <c r="N499" t="str">
        <f t="shared" si="16"/>
        <v>fevereiro 2026</v>
      </c>
      <c r="O499">
        <f t="shared" si="17"/>
        <v>2026</v>
      </c>
      <c r="P499" t="str">
        <f>VLOOKUP(I499,'METRICS MDNA'!A:B,2,0)</f>
        <v>Estoque Final</v>
      </c>
      <c r="Q499" t="str">
        <f>VLOOKUP(P499,'METRICS MDNA'!B:C,2,0)</f>
        <v>CUSTOS DOS PRODUTOS VENDIDOS</v>
      </c>
    </row>
    <row r="500" spans="1:17">
      <c r="A500" t="s">
        <v>1110</v>
      </c>
      <c r="B500" s="879">
        <v>46081</v>
      </c>
      <c r="C500">
        <v>5000129</v>
      </c>
      <c r="D500" t="s">
        <v>2289</v>
      </c>
      <c r="E500" t="s">
        <v>1965</v>
      </c>
      <c r="F500" t="s">
        <v>1120</v>
      </c>
      <c r="G500" t="s">
        <v>1174</v>
      </c>
      <c r="H500" t="s">
        <v>1966</v>
      </c>
      <c r="I500" t="s">
        <v>1967</v>
      </c>
      <c r="J500" s="995">
        <v>0.3</v>
      </c>
      <c r="K500" s="996">
        <v>16.535</v>
      </c>
      <c r="L500" s="996">
        <v>4.9604999999999997</v>
      </c>
      <c r="M500" t="s">
        <v>1109</v>
      </c>
      <c r="N500" t="str">
        <f t="shared" si="16"/>
        <v>fevereiro 2026</v>
      </c>
      <c r="O500">
        <f t="shared" si="17"/>
        <v>2026</v>
      </c>
      <c r="P500" t="str">
        <f>VLOOKUP(I500,'METRICS MDNA'!A:B,2,0)</f>
        <v>Estoque Final</v>
      </c>
      <c r="Q500" t="str">
        <f>VLOOKUP(P500,'METRICS MDNA'!B:C,2,0)</f>
        <v>CUSTOS DOS PRODUTOS VENDIDOS</v>
      </c>
    </row>
    <row r="501" spans="1:17">
      <c r="A501" t="s">
        <v>1110</v>
      </c>
      <c r="B501" s="879">
        <v>46081</v>
      </c>
      <c r="C501">
        <v>5000120</v>
      </c>
      <c r="D501" t="s">
        <v>2290</v>
      </c>
      <c r="E501" t="s">
        <v>1965</v>
      </c>
      <c r="F501" t="s">
        <v>1120</v>
      </c>
      <c r="G501" t="s">
        <v>1174</v>
      </c>
      <c r="H501" t="s">
        <v>1966</v>
      </c>
      <c r="I501" t="s">
        <v>1967</v>
      </c>
      <c r="J501" s="995">
        <v>1.3069999999999999</v>
      </c>
      <c r="K501" s="996">
        <v>69.038499999999999</v>
      </c>
      <c r="L501" s="996">
        <v>90.2333</v>
      </c>
      <c r="M501" t="s">
        <v>1109</v>
      </c>
      <c r="N501" t="str">
        <f t="shared" si="16"/>
        <v>fevereiro 2026</v>
      </c>
      <c r="O501">
        <f t="shared" si="17"/>
        <v>2026</v>
      </c>
      <c r="P501" t="str">
        <f>VLOOKUP(I501,'METRICS MDNA'!A:B,2,0)</f>
        <v>Estoque Final</v>
      </c>
      <c r="Q501" t="str">
        <f>VLOOKUP(P501,'METRICS MDNA'!B:C,2,0)</f>
        <v>CUSTOS DOS PRODUTOS VENDIDOS</v>
      </c>
    </row>
    <row r="502" spans="1:17">
      <c r="A502" t="s">
        <v>1110</v>
      </c>
      <c r="B502" s="879">
        <v>46081</v>
      </c>
      <c r="C502">
        <v>5000103</v>
      </c>
      <c r="D502" t="s">
        <v>2291</v>
      </c>
      <c r="E502" t="s">
        <v>1965</v>
      </c>
      <c r="F502" t="s">
        <v>1120</v>
      </c>
      <c r="G502" t="s">
        <v>1174</v>
      </c>
      <c r="H502" t="s">
        <v>1966</v>
      </c>
      <c r="I502" t="s">
        <v>1967</v>
      </c>
      <c r="J502" s="995">
        <v>0.224</v>
      </c>
      <c r="K502" s="996">
        <v>15.9589</v>
      </c>
      <c r="L502" s="996">
        <v>3.5748000000000002</v>
      </c>
      <c r="M502" t="s">
        <v>1109</v>
      </c>
      <c r="N502" t="str">
        <f t="shared" si="16"/>
        <v>fevereiro 2026</v>
      </c>
      <c r="O502">
        <f t="shared" si="17"/>
        <v>2026</v>
      </c>
      <c r="P502" t="str">
        <f>VLOOKUP(I502,'METRICS MDNA'!A:B,2,0)</f>
        <v>Estoque Final</v>
      </c>
      <c r="Q502" t="str">
        <f>VLOOKUP(P502,'METRICS MDNA'!B:C,2,0)</f>
        <v>CUSTOS DOS PRODUTOS VENDIDOS</v>
      </c>
    </row>
    <row r="503" spans="1:17">
      <c r="A503" t="s">
        <v>1110</v>
      </c>
      <c r="B503" s="879">
        <v>46081</v>
      </c>
      <c r="C503">
        <v>5000064</v>
      </c>
      <c r="D503" t="s">
        <v>1974</v>
      </c>
      <c r="E503" t="s">
        <v>1965</v>
      </c>
      <c r="F503" t="s">
        <v>1120</v>
      </c>
      <c r="G503" t="s">
        <v>1174</v>
      </c>
      <c r="H503" t="s">
        <v>1966</v>
      </c>
      <c r="I503" t="s">
        <v>1967</v>
      </c>
      <c r="J503" s="995">
        <v>24</v>
      </c>
      <c r="K503" s="996">
        <v>85.696799999999996</v>
      </c>
      <c r="L503" s="996">
        <v>2056.7231999999999</v>
      </c>
      <c r="M503" t="s">
        <v>1109</v>
      </c>
      <c r="N503" t="str">
        <f t="shared" si="16"/>
        <v>fevereiro 2026</v>
      </c>
      <c r="O503">
        <f t="shared" si="17"/>
        <v>2026</v>
      </c>
      <c r="P503" t="str">
        <f>VLOOKUP(I503,'METRICS MDNA'!A:B,2,0)</f>
        <v>Estoque Final</v>
      </c>
      <c r="Q503" t="str">
        <f>VLOOKUP(P503,'METRICS MDNA'!B:C,2,0)</f>
        <v>CUSTOS DOS PRODUTOS VENDIDOS</v>
      </c>
    </row>
    <row r="504" spans="1:17">
      <c r="A504" t="s">
        <v>1110</v>
      </c>
      <c r="B504" s="879">
        <v>46081</v>
      </c>
      <c r="C504">
        <v>5000021</v>
      </c>
      <c r="D504" t="s">
        <v>2292</v>
      </c>
      <c r="E504" t="s">
        <v>1965</v>
      </c>
      <c r="F504" t="s">
        <v>1120</v>
      </c>
      <c r="G504" t="s">
        <v>1174</v>
      </c>
      <c r="H504" t="s">
        <v>1966</v>
      </c>
      <c r="I504" t="s">
        <v>1967</v>
      </c>
      <c r="J504" s="995">
        <v>0.96699999999999997</v>
      </c>
      <c r="K504" s="996">
        <v>29.27</v>
      </c>
      <c r="L504" s="996">
        <v>28.304099999999998</v>
      </c>
      <c r="M504" t="s">
        <v>1109</v>
      </c>
      <c r="N504" t="str">
        <f t="shared" si="16"/>
        <v>fevereiro 2026</v>
      </c>
      <c r="O504">
        <f t="shared" si="17"/>
        <v>2026</v>
      </c>
      <c r="P504" t="str">
        <f>VLOOKUP(I504,'METRICS MDNA'!A:B,2,0)</f>
        <v>Estoque Final</v>
      </c>
      <c r="Q504" t="str">
        <f>VLOOKUP(P504,'METRICS MDNA'!B:C,2,0)</f>
        <v>CUSTOS DOS PRODUTOS VENDIDOS</v>
      </c>
    </row>
    <row r="505" spans="1:17">
      <c r="A505" t="s">
        <v>1110</v>
      </c>
      <c r="B505" s="879">
        <v>46081</v>
      </c>
      <c r="C505">
        <v>5000109</v>
      </c>
      <c r="D505" t="s">
        <v>2293</v>
      </c>
      <c r="E505" t="s">
        <v>1965</v>
      </c>
      <c r="F505" t="s">
        <v>1120</v>
      </c>
      <c r="G505" t="s">
        <v>1174</v>
      </c>
      <c r="H505" t="s">
        <v>1966</v>
      </c>
      <c r="I505" t="s">
        <v>1967</v>
      </c>
      <c r="J505" s="995">
        <v>2.5059999999999998</v>
      </c>
      <c r="K505" s="996">
        <v>14.0961</v>
      </c>
      <c r="L505" s="996">
        <v>35.324800000000003</v>
      </c>
      <c r="M505" t="s">
        <v>1109</v>
      </c>
      <c r="N505" t="str">
        <f t="shared" si="16"/>
        <v>fevereiro 2026</v>
      </c>
      <c r="O505">
        <f t="shared" si="17"/>
        <v>2026</v>
      </c>
      <c r="P505" t="str">
        <f>VLOOKUP(I505,'METRICS MDNA'!A:B,2,0)</f>
        <v>Estoque Final</v>
      </c>
      <c r="Q505" t="str">
        <f>VLOOKUP(P505,'METRICS MDNA'!B:C,2,0)</f>
        <v>CUSTOS DOS PRODUTOS VENDIDOS</v>
      </c>
    </row>
    <row r="506" spans="1:17">
      <c r="A506" t="s">
        <v>1110</v>
      </c>
      <c r="B506" s="879">
        <v>46081</v>
      </c>
      <c r="C506">
        <v>5000267</v>
      </c>
      <c r="D506" t="s">
        <v>1976</v>
      </c>
      <c r="E506" t="s">
        <v>1965</v>
      </c>
      <c r="F506" t="s">
        <v>1120</v>
      </c>
      <c r="G506" t="s">
        <v>1174</v>
      </c>
      <c r="H506" t="s">
        <v>1966</v>
      </c>
      <c r="I506" t="s">
        <v>1967</v>
      </c>
      <c r="J506" s="995">
        <v>1</v>
      </c>
      <c r="K506" s="996">
        <v>90.25</v>
      </c>
      <c r="L506" s="996">
        <v>90.25</v>
      </c>
      <c r="M506" t="s">
        <v>1109</v>
      </c>
      <c r="N506" t="str">
        <f t="shared" si="16"/>
        <v>fevereiro 2026</v>
      </c>
      <c r="O506">
        <f t="shared" si="17"/>
        <v>2026</v>
      </c>
      <c r="P506" t="str">
        <f>VLOOKUP(I506,'METRICS MDNA'!A:B,2,0)</f>
        <v>Estoque Final</v>
      </c>
      <c r="Q506" t="str">
        <f>VLOOKUP(P506,'METRICS MDNA'!B:C,2,0)</f>
        <v>CUSTOS DOS PRODUTOS VENDIDOS</v>
      </c>
    </row>
    <row r="507" spans="1:17">
      <c r="A507" t="s">
        <v>1110</v>
      </c>
      <c r="B507" s="879">
        <v>46081</v>
      </c>
      <c r="C507">
        <v>5000229</v>
      </c>
      <c r="D507" t="s">
        <v>1978</v>
      </c>
      <c r="E507" t="s">
        <v>1965</v>
      </c>
      <c r="F507" t="s">
        <v>1120</v>
      </c>
      <c r="G507" t="s">
        <v>1174</v>
      </c>
      <c r="H507" t="s">
        <v>1966</v>
      </c>
      <c r="I507" t="s">
        <v>1967</v>
      </c>
      <c r="J507" s="995">
        <v>7.0000000000000007E-2</v>
      </c>
      <c r="K507" s="996">
        <v>24.1374</v>
      </c>
      <c r="L507" s="996">
        <v>1.6896</v>
      </c>
      <c r="M507" t="s">
        <v>1109</v>
      </c>
      <c r="N507" t="str">
        <f t="shared" si="16"/>
        <v>fevereiro 2026</v>
      </c>
      <c r="O507">
        <f t="shared" si="17"/>
        <v>2026</v>
      </c>
      <c r="P507" t="str">
        <f>VLOOKUP(I507,'METRICS MDNA'!A:B,2,0)</f>
        <v>Estoque Final</v>
      </c>
      <c r="Q507" t="str">
        <f>VLOOKUP(P507,'METRICS MDNA'!B:C,2,0)</f>
        <v>CUSTOS DOS PRODUTOS VENDIDOS</v>
      </c>
    </row>
    <row r="508" spans="1:17">
      <c r="A508" t="s">
        <v>1110</v>
      </c>
      <c r="B508" s="879">
        <v>46081</v>
      </c>
      <c r="C508">
        <v>5000223</v>
      </c>
      <c r="D508" t="s">
        <v>1979</v>
      </c>
      <c r="E508" t="s">
        <v>1965</v>
      </c>
      <c r="F508" t="s">
        <v>1120</v>
      </c>
      <c r="G508" t="s">
        <v>1174</v>
      </c>
      <c r="H508" t="s">
        <v>1966</v>
      </c>
      <c r="I508" t="s">
        <v>1967</v>
      </c>
      <c r="J508" s="995">
        <v>1.2889999999999999</v>
      </c>
      <c r="K508" s="996">
        <v>32.682499999999997</v>
      </c>
      <c r="L508" s="996">
        <v>42.127699999999997</v>
      </c>
      <c r="M508" t="s">
        <v>1109</v>
      </c>
      <c r="N508" t="str">
        <f t="shared" si="16"/>
        <v>fevereiro 2026</v>
      </c>
      <c r="O508">
        <f t="shared" si="17"/>
        <v>2026</v>
      </c>
      <c r="P508" t="str">
        <f>VLOOKUP(I508,'METRICS MDNA'!A:B,2,0)</f>
        <v>Estoque Final</v>
      </c>
      <c r="Q508" t="str">
        <f>VLOOKUP(P508,'METRICS MDNA'!B:C,2,0)</f>
        <v>CUSTOS DOS PRODUTOS VENDIDOS</v>
      </c>
    </row>
    <row r="509" spans="1:17">
      <c r="A509" t="s">
        <v>1110</v>
      </c>
      <c r="B509" s="879">
        <v>46081</v>
      </c>
      <c r="C509">
        <v>5000222</v>
      </c>
      <c r="D509" t="s">
        <v>1982</v>
      </c>
      <c r="E509" t="s">
        <v>1965</v>
      </c>
      <c r="F509" t="s">
        <v>1120</v>
      </c>
      <c r="G509" t="s">
        <v>1174</v>
      </c>
      <c r="H509" t="s">
        <v>1966</v>
      </c>
      <c r="I509" t="s">
        <v>1967</v>
      </c>
      <c r="J509" s="995">
        <v>0.13500000000000001</v>
      </c>
      <c r="K509" s="996">
        <v>54.964399999999998</v>
      </c>
      <c r="L509" s="996">
        <v>7.4202000000000004</v>
      </c>
      <c r="M509" t="s">
        <v>1109</v>
      </c>
      <c r="N509" t="str">
        <f t="shared" si="16"/>
        <v>fevereiro 2026</v>
      </c>
      <c r="O509">
        <f t="shared" si="17"/>
        <v>2026</v>
      </c>
      <c r="P509" t="str">
        <f>VLOOKUP(I509,'METRICS MDNA'!A:B,2,0)</f>
        <v>Estoque Final</v>
      </c>
      <c r="Q509" t="str">
        <f>VLOOKUP(P509,'METRICS MDNA'!B:C,2,0)</f>
        <v>CUSTOS DOS PRODUTOS VENDIDOS</v>
      </c>
    </row>
    <row r="510" spans="1:17">
      <c r="A510" t="s">
        <v>1110</v>
      </c>
      <c r="B510" s="879">
        <v>46081</v>
      </c>
      <c r="C510">
        <v>5000099</v>
      </c>
      <c r="D510" t="s">
        <v>2302</v>
      </c>
      <c r="E510" t="s">
        <v>1965</v>
      </c>
      <c r="F510" t="s">
        <v>1120</v>
      </c>
      <c r="G510" t="s">
        <v>1174</v>
      </c>
      <c r="H510" t="s">
        <v>1966</v>
      </c>
      <c r="I510" t="s">
        <v>1967</v>
      </c>
      <c r="J510" s="995">
        <v>1.018</v>
      </c>
      <c r="K510" s="996">
        <v>23.730399999999999</v>
      </c>
      <c r="L510" s="996">
        <v>24.157499999999999</v>
      </c>
      <c r="M510" t="s">
        <v>1109</v>
      </c>
      <c r="N510" t="str">
        <f t="shared" si="16"/>
        <v>fevereiro 2026</v>
      </c>
      <c r="O510">
        <f t="shared" si="17"/>
        <v>2026</v>
      </c>
      <c r="P510" t="str">
        <f>VLOOKUP(I510,'METRICS MDNA'!A:B,2,0)</f>
        <v>Estoque Final</v>
      </c>
      <c r="Q510" t="str">
        <f>VLOOKUP(P510,'METRICS MDNA'!B:C,2,0)</f>
        <v>CUSTOS DOS PRODUTOS VENDIDOS</v>
      </c>
    </row>
    <row r="511" spans="1:17">
      <c r="A511" t="s">
        <v>1110</v>
      </c>
      <c r="B511" s="879">
        <v>46081</v>
      </c>
      <c r="C511">
        <v>5000100</v>
      </c>
      <c r="D511" t="s">
        <v>2303</v>
      </c>
      <c r="E511" t="s">
        <v>1965</v>
      </c>
      <c r="F511" t="s">
        <v>1120</v>
      </c>
      <c r="G511" t="s">
        <v>1174</v>
      </c>
      <c r="H511" t="s">
        <v>1966</v>
      </c>
      <c r="I511" t="s">
        <v>1967</v>
      </c>
      <c r="J511" s="995">
        <v>0.30499999999999999</v>
      </c>
      <c r="K511" s="996">
        <v>19.752500000000001</v>
      </c>
      <c r="L511" s="996">
        <v>6.0244999999999997</v>
      </c>
      <c r="M511" t="s">
        <v>1109</v>
      </c>
      <c r="N511" t="str">
        <f t="shared" si="16"/>
        <v>fevereiro 2026</v>
      </c>
      <c r="O511">
        <f t="shared" si="17"/>
        <v>2026</v>
      </c>
      <c r="P511" t="str">
        <f>VLOOKUP(I511,'METRICS MDNA'!A:B,2,0)</f>
        <v>Estoque Final</v>
      </c>
      <c r="Q511" t="str">
        <f>VLOOKUP(P511,'METRICS MDNA'!B:C,2,0)</f>
        <v>CUSTOS DOS PRODUTOS VENDIDOS</v>
      </c>
    </row>
    <row r="512" spans="1:17">
      <c r="A512" t="s">
        <v>1110</v>
      </c>
      <c r="B512" s="879">
        <v>46081</v>
      </c>
      <c r="C512">
        <v>5000219</v>
      </c>
      <c r="D512" t="s">
        <v>1985</v>
      </c>
      <c r="E512" t="s">
        <v>1965</v>
      </c>
      <c r="F512" t="s">
        <v>1120</v>
      </c>
      <c r="G512" t="s">
        <v>1174</v>
      </c>
      <c r="H512" t="s">
        <v>1966</v>
      </c>
      <c r="I512" t="s">
        <v>1967</v>
      </c>
      <c r="J512" s="995">
        <v>1.0169999999999999</v>
      </c>
      <c r="K512" s="996">
        <v>17.4482</v>
      </c>
      <c r="L512" s="996">
        <v>17.744800000000001</v>
      </c>
      <c r="M512" t="s">
        <v>1109</v>
      </c>
      <c r="N512" t="str">
        <f t="shared" si="16"/>
        <v>fevereiro 2026</v>
      </c>
      <c r="O512">
        <f t="shared" si="17"/>
        <v>2026</v>
      </c>
      <c r="P512" t="str">
        <f>VLOOKUP(I512,'METRICS MDNA'!A:B,2,0)</f>
        <v>Estoque Final</v>
      </c>
      <c r="Q512" t="str">
        <f>VLOOKUP(P512,'METRICS MDNA'!B:C,2,0)</f>
        <v>CUSTOS DOS PRODUTOS VENDIDOS</v>
      </c>
    </row>
    <row r="513" spans="1:17">
      <c r="A513" t="s">
        <v>1110</v>
      </c>
      <c r="B513" s="879">
        <v>46081</v>
      </c>
      <c r="C513">
        <v>5000123</v>
      </c>
      <c r="D513" t="s">
        <v>2304</v>
      </c>
      <c r="E513" t="s">
        <v>1965</v>
      </c>
      <c r="F513" t="s">
        <v>1120</v>
      </c>
      <c r="G513" t="s">
        <v>1174</v>
      </c>
      <c r="H513" t="s">
        <v>1966</v>
      </c>
      <c r="I513" t="s">
        <v>1967</v>
      </c>
      <c r="J513" s="995">
        <v>1.514</v>
      </c>
      <c r="K513" s="996">
        <v>81.200599999999994</v>
      </c>
      <c r="L513" s="996">
        <v>122.93770000000001</v>
      </c>
      <c r="M513" t="s">
        <v>1109</v>
      </c>
      <c r="N513" t="str">
        <f t="shared" si="16"/>
        <v>fevereiro 2026</v>
      </c>
      <c r="O513">
        <f t="shared" si="17"/>
        <v>2026</v>
      </c>
      <c r="P513" t="str">
        <f>VLOOKUP(I513,'METRICS MDNA'!A:B,2,0)</f>
        <v>Estoque Final</v>
      </c>
      <c r="Q513" t="str">
        <f>VLOOKUP(P513,'METRICS MDNA'!B:C,2,0)</f>
        <v>CUSTOS DOS PRODUTOS VENDIDOS</v>
      </c>
    </row>
    <row r="514" spans="1:17">
      <c r="A514" t="s">
        <v>1110</v>
      </c>
      <c r="B514" s="879">
        <v>46081</v>
      </c>
      <c r="C514">
        <v>5000061</v>
      </c>
      <c r="D514" t="s">
        <v>1987</v>
      </c>
      <c r="E514" t="s">
        <v>1965</v>
      </c>
      <c r="F514" t="s">
        <v>1120</v>
      </c>
      <c r="G514" t="s">
        <v>1174</v>
      </c>
      <c r="H514" t="s">
        <v>1966</v>
      </c>
      <c r="I514" t="s">
        <v>1967</v>
      </c>
      <c r="J514" s="995">
        <v>5.5</v>
      </c>
      <c r="K514" s="996">
        <v>126.5796</v>
      </c>
      <c r="L514" s="996">
        <v>696.18780000000004</v>
      </c>
      <c r="M514" t="s">
        <v>1109</v>
      </c>
      <c r="N514" t="str">
        <f t="shared" si="16"/>
        <v>fevereiro 2026</v>
      </c>
      <c r="O514">
        <f t="shared" si="17"/>
        <v>2026</v>
      </c>
      <c r="P514" t="str">
        <f>VLOOKUP(I514,'METRICS MDNA'!A:B,2,0)</f>
        <v>Estoque Final</v>
      </c>
      <c r="Q514" t="str">
        <f>VLOOKUP(P514,'METRICS MDNA'!B:C,2,0)</f>
        <v>CUSTOS DOS PRODUTOS VENDIDOS</v>
      </c>
    </row>
    <row r="515" spans="1:17">
      <c r="A515" t="s">
        <v>1110</v>
      </c>
      <c r="B515" s="879">
        <v>46081</v>
      </c>
      <c r="C515">
        <v>5000102</v>
      </c>
      <c r="D515" t="s">
        <v>2305</v>
      </c>
      <c r="E515" t="s">
        <v>1965</v>
      </c>
      <c r="F515" t="s">
        <v>1120</v>
      </c>
      <c r="G515" t="s">
        <v>1174</v>
      </c>
      <c r="H515" t="s">
        <v>1966</v>
      </c>
      <c r="I515" t="s">
        <v>1967</v>
      </c>
      <c r="J515" s="995">
        <v>0.83299999999999996</v>
      </c>
      <c r="K515" s="996">
        <v>145.7749</v>
      </c>
      <c r="L515" s="996">
        <v>121.43049999999999</v>
      </c>
      <c r="M515" t="s">
        <v>1109</v>
      </c>
      <c r="N515" t="str">
        <f t="shared" si="16"/>
        <v>fevereiro 2026</v>
      </c>
      <c r="O515">
        <f t="shared" si="17"/>
        <v>2026</v>
      </c>
      <c r="P515" t="str">
        <f>VLOOKUP(I515,'METRICS MDNA'!A:B,2,0)</f>
        <v>Estoque Final</v>
      </c>
      <c r="Q515" t="str">
        <f>VLOOKUP(P515,'METRICS MDNA'!B:C,2,0)</f>
        <v>CUSTOS DOS PRODUTOS VENDIDOS</v>
      </c>
    </row>
    <row r="516" spans="1:17">
      <c r="A516" t="s">
        <v>1110</v>
      </c>
      <c r="B516" s="879">
        <v>46081</v>
      </c>
      <c r="C516">
        <v>5000270</v>
      </c>
      <c r="D516" t="s">
        <v>1994</v>
      </c>
      <c r="E516" t="s">
        <v>1965</v>
      </c>
      <c r="F516" t="s">
        <v>1120</v>
      </c>
      <c r="G516" t="s">
        <v>1174</v>
      </c>
      <c r="H516" t="s">
        <v>1966</v>
      </c>
      <c r="I516" t="s">
        <v>1967</v>
      </c>
      <c r="J516" s="995">
        <v>1.58</v>
      </c>
      <c r="K516" s="996">
        <v>20.37</v>
      </c>
      <c r="L516" s="996">
        <v>32.184600000000003</v>
      </c>
      <c r="M516" t="s">
        <v>1109</v>
      </c>
      <c r="N516" t="str">
        <f t="shared" si="16"/>
        <v>fevereiro 2026</v>
      </c>
      <c r="O516">
        <f t="shared" si="17"/>
        <v>2026</v>
      </c>
      <c r="P516" t="str">
        <f>VLOOKUP(I516,'METRICS MDNA'!A:B,2,0)</f>
        <v>Estoque Final</v>
      </c>
      <c r="Q516" t="str">
        <f>VLOOKUP(P516,'METRICS MDNA'!B:C,2,0)</f>
        <v>CUSTOS DOS PRODUTOS VENDIDOS</v>
      </c>
    </row>
    <row r="517" spans="1:17">
      <c r="A517" t="s">
        <v>1110</v>
      </c>
      <c r="B517" s="879">
        <v>46081</v>
      </c>
      <c r="C517">
        <v>5000265</v>
      </c>
      <c r="D517" t="s">
        <v>1995</v>
      </c>
      <c r="E517" t="s">
        <v>1965</v>
      </c>
      <c r="F517" t="s">
        <v>1120</v>
      </c>
      <c r="G517" t="s">
        <v>1174</v>
      </c>
      <c r="H517" t="s">
        <v>1966</v>
      </c>
      <c r="I517" t="s">
        <v>1967</v>
      </c>
      <c r="J517" s="995">
        <v>1.1399999999999999</v>
      </c>
      <c r="K517" s="996">
        <v>10.74</v>
      </c>
      <c r="L517" s="996">
        <v>12.243600000000001</v>
      </c>
      <c r="M517" t="s">
        <v>1109</v>
      </c>
      <c r="N517" t="str">
        <f t="shared" si="16"/>
        <v>fevereiro 2026</v>
      </c>
      <c r="O517">
        <f t="shared" si="17"/>
        <v>2026</v>
      </c>
      <c r="P517" t="str">
        <f>VLOOKUP(I517,'METRICS MDNA'!A:B,2,0)</f>
        <v>Estoque Final</v>
      </c>
      <c r="Q517" t="str">
        <f>VLOOKUP(P517,'METRICS MDNA'!B:C,2,0)</f>
        <v>CUSTOS DOS PRODUTOS VENDIDOS</v>
      </c>
    </row>
    <row r="518" spans="1:17">
      <c r="A518" t="s">
        <v>1110</v>
      </c>
      <c r="B518" s="879">
        <v>46081</v>
      </c>
      <c r="C518">
        <v>5000225</v>
      </c>
      <c r="D518" t="s">
        <v>2002</v>
      </c>
      <c r="E518" t="s">
        <v>1965</v>
      </c>
      <c r="F518" t="s">
        <v>1120</v>
      </c>
      <c r="G518" t="s">
        <v>1174</v>
      </c>
      <c r="H518" t="s">
        <v>1966</v>
      </c>
      <c r="I518" t="s">
        <v>1967</v>
      </c>
      <c r="J518" s="995">
        <v>0.24</v>
      </c>
      <c r="K518" s="996">
        <v>4.4615</v>
      </c>
      <c r="L518" s="996">
        <v>1.0708</v>
      </c>
      <c r="M518" t="s">
        <v>1109</v>
      </c>
      <c r="N518" t="str">
        <f t="shared" si="16"/>
        <v>fevereiro 2026</v>
      </c>
      <c r="O518">
        <f t="shared" si="17"/>
        <v>2026</v>
      </c>
      <c r="P518" t="str">
        <f>VLOOKUP(I518,'METRICS MDNA'!A:B,2,0)</f>
        <v>Estoque Final</v>
      </c>
      <c r="Q518" t="str">
        <f>VLOOKUP(P518,'METRICS MDNA'!B:C,2,0)</f>
        <v>CUSTOS DOS PRODUTOS VENDIDOS</v>
      </c>
    </row>
    <row r="519" spans="1:17">
      <c r="A519" t="s">
        <v>1110</v>
      </c>
      <c r="B519" s="879">
        <v>46081</v>
      </c>
      <c r="C519">
        <v>5000105</v>
      </c>
      <c r="D519" t="s">
        <v>2332</v>
      </c>
      <c r="E519" t="s">
        <v>1965</v>
      </c>
      <c r="F519" t="s">
        <v>1120</v>
      </c>
      <c r="G519" t="s">
        <v>1174</v>
      </c>
      <c r="H519" t="s">
        <v>1966</v>
      </c>
      <c r="I519" t="s">
        <v>1967</v>
      </c>
      <c r="J519" s="995">
        <v>0.68600000000000005</v>
      </c>
      <c r="K519" s="996">
        <v>11.4344</v>
      </c>
      <c r="L519" s="996">
        <v>7.8440000000000003</v>
      </c>
      <c r="M519" t="s">
        <v>1109</v>
      </c>
      <c r="N519" t="str">
        <f t="shared" si="16"/>
        <v>fevereiro 2026</v>
      </c>
      <c r="O519">
        <f t="shared" si="17"/>
        <v>2026</v>
      </c>
      <c r="P519" t="str">
        <f>VLOOKUP(I519,'METRICS MDNA'!A:B,2,0)</f>
        <v>Estoque Final</v>
      </c>
      <c r="Q519" t="str">
        <f>VLOOKUP(P519,'METRICS MDNA'!B:C,2,0)</f>
        <v>CUSTOS DOS PRODUTOS VENDIDOS</v>
      </c>
    </row>
    <row r="520" spans="1:17">
      <c r="A520" t="s">
        <v>1110</v>
      </c>
      <c r="B520" s="879">
        <v>46081</v>
      </c>
      <c r="C520">
        <v>1000783</v>
      </c>
      <c r="D520" t="s">
        <v>2259</v>
      </c>
      <c r="E520" t="s">
        <v>1171</v>
      </c>
      <c r="F520" t="s">
        <v>1120</v>
      </c>
      <c r="G520" t="s">
        <v>1174</v>
      </c>
      <c r="H520" t="s">
        <v>1175</v>
      </c>
      <c r="I520" t="s">
        <v>1176</v>
      </c>
      <c r="J520" s="995">
        <v>0.47</v>
      </c>
      <c r="K520" s="996">
        <v>88</v>
      </c>
      <c r="L520" s="996">
        <v>41.36</v>
      </c>
      <c r="M520" t="s">
        <v>1109</v>
      </c>
      <c r="N520" t="str">
        <f t="shared" si="16"/>
        <v>fevereiro 2026</v>
      </c>
      <c r="O520">
        <f t="shared" si="17"/>
        <v>2026</v>
      </c>
      <c r="P520" t="str">
        <f>VLOOKUP(I520,'METRICS MDNA'!A:B,2,0)</f>
        <v>Estoque Final</v>
      </c>
      <c r="Q520" t="str">
        <f>VLOOKUP(P520,'METRICS MDNA'!B:C,2,0)</f>
        <v>CUSTOS DOS PRODUTOS VENDIDOS</v>
      </c>
    </row>
    <row r="521" spans="1:17">
      <c r="A521" t="s">
        <v>1110</v>
      </c>
      <c r="B521" s="879">
        <v>46081</v>
      </c>
      <c r="C521">
        <v>1000405</v>
      </c>
      <c r="D521" t="s">
        <v>2006</v>
      </c>
      <c r="E521" t="s">
        <v>1171</v>
      </c>
      <c r="F521" t="s">
        <v>1120</v>
      </c>
      <c r="G521" t="s">
        <v>1174</v>
      </c>
      <c r="H521" t="s">
        <v>1175</v>
      </c>
      <c r="I521" t="s">
        <v>1176</v>
      </c>
      <c r="J521" s="995">
        <v>2.9</v>
      </c>
      <c r="K521" s="996">
        <v>51.990099999999998</v>
      </c>
      <c r="L521" s="996">
        <v>150.7713</v>
      </c>
      <c r="M521" t="s">
        <v>1109</v>
      </c>
      <c r="N521" t="str">
        <f t="shared" si="16"/>
        <v>fevereiro 2026</v>
      </c>
      <c r="O521">
        <f t="shared" si="17"/>
        <v>2026</v>
      </c>
      <c r="P521" t="str">
        <f>VLOOKUP(I521,'METRICS MDNA'!A:B,2,0)</f>
        <v>Estoque Final</v>
      </c>
      <c r="Q521" t="str">
        <f>VLOOKUP(P521,'METRICS MDNA'!B:C,2,0)</f>
        <v>CUSTOS DOS PRODUTOS VENDIDOS</v>
      </c>
    </row>
    <row r="522" spans="1:17">
      <c r="A522" t="s">
        <v>1110</v>
      </c>
      <c r="B522" s="879">
        <v>46081</v>
      </c>
      <c r="C522">
        <v>1000794</v>
      </c>
      <c r="D522" t="s">
        <v>1172</v>
      </c>
      <c r="E522" t="s">
        <v>1171</v>
      </c>
      <c r="F522" t="s">
        <v>1120</v>
      </c>
      <c r="G522" t="s">
        <v>1174</v>
      </c>
      <c r="H522" t="s">
        <v>1175</v>
      </c>
      <c r="I522" t="s">
        <v>1176</v>
      </c>
      <c r="J522" s="995">
        <v>1.5</v>
      </c>
      <c r="K522" s="996">
        <v>130.79249999999999</v>
      </c>
      <c r="L522" s="996">
        <v>196.18879999999999</v>
      </c>
      <c r="M522" t="s">
        <v>1109</v>
      </c>
      <c r="N522" t="str">
        <f t="shared" si="16"/>
        <v>fevereiro 2026</v>
      </c>
      <c r="O522">
        <f t="shared" si="17"/>
        <v>2026</v>
      </c>
      <c r="P522" t="str">
        <f>VLOOKUP(I522,'METRICS MDNA'!A:B,2,0)</f>
        <v>Estoque Final</v>
      </c>
      <c r="Q522" t="str">
        <f>VLOOKUP(P522,'METRICS MDNA'!B:C,2,0)</f>
        <v>CUSTOS DOS PRODUTOS VENDIDOS</v>
      </c>
    </row>
    <row r="523" spans="1:17">
      <c r="A523" t="s">
        <v>1110</v>
      </c>
      <c r="B523" s="879">
        <v>46081</v>
      </c>
      <c r="C523">
        <v>1000391</v>
      </c>
      <c r="D523" t="s">
        <v>2007</v>
      </c>
      <c r="E523" t="s">
        <v>1171</v>
      </c>
      <c r="F523" t="s">
        <v>1120</v>
      </c>
      <c r="G523" t="s">
        <v>1174</v>
      </c>
      <c r="H523" t="s">
        <v>1175</v>
      </c>
      <c r="I523" t="s">
        <v>1176</v>
      </c>
      <c r="J523" s="995">
        <v>3.5</v>
      </c>
      <c r="K523" s="996">
        <v>57.898699999999998</v>
      </c>
      <c r="L523" s="996">
        <v>202.6455</v>
      </c>
      <c r="M523" t="s">
        <v>1109</v>
      </c>
      <c r="N523" t="str">
        <f t="shared" si="16"/>
        <v>fevereiro 2026</v>
      </c>
      <c r="O523">
        <f t="shared" si="17"/>
        <v>2026</v>
      </c>
      <c r="P523" t="str">
        <f>VLOOKUP(I523,'METRICS MDNA'!A:B,2,0)</f>
        <v>Estoque Final</v>
      </c>
      <c r="Q523" t="str">
        <f>VLOOKUP(P523,'METRICS MDNA'!B:C,2,0)</f>
        <v>CUSTOS DOS PRODUTOS VENDIDOS</v>
      </c>
    </row>
    <row r="524" spans="1:17">
      <c r="A524" t="s">
        <v>1110</v>
      </c>
      <c r="B524" s="879">
        <v>46081</v>
      </c>
      <c r="C524">
        <v>1000897</v>
      </c>
      <c r="D524" t="s">
        <v>2008</v>
      </c>
      <c r="E524" t="s">
        <v>1171</v>
      </c>
      <c r="F524" t="s">
        <v>1120</v>
      </c>
      <c r="G524" t="s">
        <v>1174</v>
      </c>
      <c r="H524" t="s">
        <v>1175</v>
      </c>
      <c r="I524" t="s">
        <v>1176</v>
      </c>
      <c r="J524" s="995">
        <v>7.5</v>
      </c>
      <c r="K524" s="996">
        <v>86.04</v>
      </c>
      <c r="L524" s="996">
        <v>645.29999999999995</v>
      </c>
      <c r="M524" t="s">
        <v>1109</v>
      </c>
      <c r="N524" t="str">
        <f t="shared" si="16"/>
        <v>fevereiro 2026</v>
      </c>
      <c r="O524">
        <f t="shared" si="17"/>
        <v>2026</v>
      </c>
      <c r="P524" t="str">
        <f>VLOOKUP(I524,'METRICS MDNA'!A:B,2,0)</f>
        <v>Estoque Final</v>
      </c>
      <c r="Q524" t="str">
        <f>VLOOKUP(P524,'METRICS MDNA'!B:C,2,0)</f>
        <v>CUSTOS DOS PRODUTOS VENDIDOS</v>
      </c>
    </row>
    <row r="525" spans="1:17">
      <c r="A525" t="s">
        <v>1110</v>
      </c>
      <c r="B525" s="879">
        <v>46081</v>
      </c>
      <c r="C525">
        <v>1000557</v>
      </c>
      <c r="D525" t="s">
        <v>1205</v>
      </c>
      <c r="E525" t="s">
        <v>1171</v>
      </c>
      <c r="F525" t="s">
        <v>1120</v>
      </c>
      <c r="G525" t="s">
        <v>1174</v>
      </c>
      <c r="H525" t="s">
        <v>1175</v>
      </c>
      <c r="I525" t="s">
        <v>1176</v>
      </c>
      <c r="J525" s="995">
        <v>14.6</v>
      </c>
      <c r="K525" s="996">
        <v>111.8635</v>
      </c>
      <c r="L525" s="996">
        <v>1633.2071000000001</v>
      </c>
      <c r="M525" t="s">
        <v>1109</v>
      </c>
      <c r="N525" t="str">
        <f t="shared" si="16"/>
        <v>fevereiro 2026</v>
      </c>
      <c r="O525">
        <f t="shared" si="17"/>
        <v>2026</v>
      </c>
      <c r="P525" t="str">
        <f>VLOOKUP(I525,'METRICS MDNA'!A:B,2,0)</f>
        <v>Estoque Final</v>
      </c>
      <c r="Q525" t="str">
        <f>VLOOKUP(P525,'METRICS MDNA'!B:C,2,0)</f>
        <v>CUSTOS DOS PRODUTOS VENDIDOS</v>
      </c>
    </row>
    <row r="526" spans="1:17">
      <c r="A526" t="s">
        <v>1110</v>
      </c>
      <c r="B526" s="879">
        <v>46081</v>
      </c>
      <c r="C526">
        <v>1000558</v>
      </c>
      <c r="D526" t="s">
        <v>1393</v>
      </c>
      <c r="E526" t="s">
        <v>1171</v>
      </c>
      <c r="F526" t="s">
        <v>1120</v>
      </c>
      <c r="G526" t="s">
        <v>1174</v>
      </c>
      <c r="H526" t="s">
        <v>1175</v>
      </c>
      <c r="I526" t="s">
        <v>1176</v>
      </c>
      <c r="J526" s="995">
        <v>3.7</v>
      </c>
      <c r="K526" s="996">
        <v>279.96969999999999</v>
      </c>
      <c r="L526" s="996">
        <v>1035.8878999999999</v>
      </c>
      <c r="M526" t="s">
        <v>1109</v>
      </c>
      <c r="N526" t="str">
        <f t="shared" si="16"/>
        <v>fevereiro 2026</v>
      </c>
      <c r="O526">
        <f t="shared" si="17"/>
        <v>2026</v>
      </c>
      <c r="P526" t="str">
        <f>VLOOKUP(I526,'METRICS MDNA'!A:B,2,0)</f>
        <v>Estoque Final</v>
      </c>
      <c r="Q526" t="str">
        <f>VLOOKUP(P526,'METRICS MDNA'!B:C,2,0)</f>
        <v>CUSTOS DOS PRODUTOS VENDIDOS</v>
      </c>
    </row>
    <row r="527" spans="1:17">
      <c r="A527" t="s">
        <v>1110</v>
      </c>
      <c r="B527" s="879">
        <v>46081</v>
      </c>
      <c r="C527">
        <v>1000793</v>
      </c>
      <c r="D527" t="s">
        <v>2333</v>
      </c>
      <c r="E527" t="s">
        <v>1171</v>
      </c>
      <c r="F527" t="s">
        <v>1120</v>
      </c>
      <c r="G527" t="s">
        <v>1174</v>
      </c>
      <c r="H527" t="s">
        <v>1175</v>
      </c>
      <c r="I527" t="s">
        <v>1176</v>
      </c>
      <c r="J527" s="995">
        <v>1</v>
      </c>
      <c r="K527" s="996">
        <v>85.98</v>
      </c>
      <c r="L527" s="996">
        <v>85.98</v>
      </c>
      <c r="M527" t="s">
        <v>1109</v>
      </c>
      <c r="N527" t="str">
        <f t="shared" ref="N527:N590" si="18">TEXT(B527, "mmmm aaaa")</f>
        <v>fevereiro 2026</v>
      </c>
      <c r="O527">
        <f t="shared" ref="O527:O590" si="19">YEAR(B527)</f>
        <v>2026</v>
      </c>
      <c r="P527" t="str">
        <f>VLOOKUP(I527,'METRICS MDNA'!A:B,2,0)</f>
        <v>Estoque Final</v>
      </c>
      <c r="Q527" t="str">
        <f>VLOOKUP(P527,'METRICS MDNA'!B:C,2,0)</f>
        <v>CUSTOS DOS PRODUTOS VENDIDOS</v>
      </c>
    </row>
    <row r="528" spans="1:17">
      <c r="A528" t="s">
        <v>1110</v>
      </c>
      <c r="B528" s="879">
        <v>46081</v>
      </c>
      <c r="C528">
        <v>1000211</v>
      </c>
      <c r="D528" t="s">
        <v>2010</v>
      </c>
      <c r="E528" t="s">
        <v>1171</v>
      </c>
      <c r="F528" t="s">
        <v>1120</v>
      </c>
      <c r="G528" t="s">
        <v>1174</v>
      </c>
      <c r="H528" t="s">
        <v>1200</v>
      </c>
      <c r="I528" t="s">
        <v>1201</v>
      </c>
      <c r="J528" s="995">
        <v>6</v>
      </c>
      <c r="K528" s="996">
        <v>3.29</v>
      </c>
      <c r="L528" s="996">
        <v>19.739999999999998</v>
      </c>
      <c r="M528" t="s">
        <v>1109</v>
      </c>
      <c r="N528" t="str">
        <f t="shared" si="18"/>
        <v>fevereiro 2026</v>
      </c>
      <c r="O528">
        <f t="shared" si="19"/>
        <v>2026</v>
      </c>
      <c r="P528" t="str">
        <f>VLOOKUP(I528,'METRICS MDNA'!A:B,2,0)</f>
        <v>Estoque Final</v>
      </c>
      <c r="Q528" t="str">
        <f>VLOOKUP(P528,'METRICS MDNA'!B:C,2,0)</f>
        <v>CUSTOS DOS PRODUTOS VENDIDOS</v>
      </c>
    </row>
    <row r="529" spans="1:17">
      <c r="A529" t="s">
        <v>1110</v>
      </c>
      <c r="B529" s="879">
        <v>46081</v>
      </c>
      <c r="C529">
        <v>1000212</v>
      </c>
      <c r="D529" t="s">
        <v>2012</v>
      </c>
      <c r="E529" t="s">
        <v>1171</v>
      </c>
      <c r="F529" t="s">
        <v>1120</v>
      </c>
      <c r="G529" t="s">
        <v>1174</v>
      </c>
      <c r="H529" t="s">
        <v>1200</v>
      </c>
      <c r="I529" t="s">
        <v>1201</v>
      </c>
      <c r="J529" s="995">
        <v>2</v>
      </c>
      <c r="K529" s="996">
        <v>2.3938999999999999</v>
      </c>
      <c r="L529" s="996">
        <v>4.7877999999999998</v>
      </c>
      <c r="M529" t="s">
        <v>1109</v>
      </c>
      <c r="N529" t="str">
        <f t="shared" si="18"/>
        <v>fevereiro 2026</v>
      </c>
      <c r="O529">
        <f t="shared" si="19"/>
        <v>2026</v>
      </c>
      <c r="P529" t="str">
        <f>VLOOKUP(I529,'METRICS MDNA'!A:B,2,0)</f>
        <v>Estoque Final</v>
      </c>
      <c r="Q529" t="str">
        <f>VLOOKUP(P529,'METRICS MDNA'!B:C,2,0)</f>
        <v>CUSTOS DOS PRODUTOS VENDIDOS</v>
      </c>
    </row>
    <row r="530" spans="1:17">
      <c r="A530" t="s">
        <v>1110</v>
      </c>
      <c r="B530" s="879">
        <v>46081</v>
      </c>
      <c r="C530">
        <v>1000796</v>
      </c>
      <c r="D530" t="s">
        <v>2013</v>
      </c>
      <c r="E530" t="s">
        <v>1171</v>
      </c>
      <c r="F530" t="s">
        <v>1120</v>
      </c>
      <c r="G530" t="s">
        <v>1174</v>
      </c>
      <c r="H530" t="s">
        <v>1186</v>
      </c>
      <c r="I530" t="s">
        <v>1866</v>
      </c>
      <c r="J530" s="995">
        <v>1</v>
      </c>
      <c r="K530" s="996">
        <v>9.1266999999999996</v>
      </c>
      <c r="L530" s="996">
        <v>9.1266999999999996</v>
      </c>
      <c r="M530" t="s">
        <v>1109</v>
      </c>
      <c r="N530" t="str">
        <f t="shared" si="18"/>
        <v>fevereiro 2026</v>
      </c>
      <c r="O530">
        <f t="shared" si="19"/>
        <v>2026</v>
      </c>
      <c r="P530" t="str">
        <f>VLOOKUP(I530,'METRICS MDNA'!A:B,2,0)</f>
        <v>Estoque Final</v>
      </c>
      <c r="Q530" t="str">
        <f>VLOOKUP(P530,'METRICS MDNA'!B:C,2,0)</f>
        <v>CUSTOS DOS PRODUTOS VENDIDOS</v>
      </c>
    </row>
    <row r="531" spans="1:17">
      <c r="A531" t="s">
        <v>1110</v>
      </c>
      <c r="B531" s="879">
        <v>46081</v>
      </c>
      <c r="C531">
        <v>1000808</v>
      </c>
      <c r="D531" t="s">
        <v>2014</v>
      </c>
      <c r="E531" t="s">
        <v>1171</v>
      </c>
      <c r="F531" t="s">
        <v>1120</v>
      </c>
      <c r="G531" t="s">
        <v>1174</v>
      </c>
      <c r="H531" t="s">
        <v>1200</v>
      </c>
      <c r="I531" t="s">
        <v>1201</v>
      </c>
      <c r="J531" s="995">
        <v>0.06</v>
      </c>
      <c r="K531" s="996">
        <v>78.5</v>
      </c>
      <c r="L531" s="996">
        <v>4.71</v>
      </c>
      <c r="M531" t="s">
        <v>1109</v>
      </c>
      <c r="N531" t="str">
        <f t="shared" si="18"/>
        <v>fevereiro 2026</v>
      </c>
      <c r="O531">
        <f t="shared" si="19"/>
        <v>2026</v>
      </c>
      <c r="P531" t="str">
        <f>VLOOKUP(I531,'METRICS MDNA'!A:B,2,0)</f>
        <v>Estoque Final</v>
      </c>
      <c r="Q531" t="str">
        <f>VLOOKUP(P531,'METRICS MDNA'!B:C,2,0)</f>
        <v>CUSTOS DOS PRODUTOS VENDIDOS</v>
      </c>
    </row>
    <row r="532" spans="1:17">
      <c r="A532" t="s">
        <v>1110</v>
      </c>
      <c r="B532" s="879">
        <v>46081</v>
      </c>
      <c r="C532">
        <v>1000256</v>
      </c>
      <c r="D532" t="s">
        <v>2015</v>
      </c>
      <c r="E532" t="s">
        <v>1171</v>
      </c>
      <c r="F532" t="s">
        <v>1120</v>
      </c>
      <c r="G532" t="s">
        <v>1174</v>
      </c>
      <c r="H532" t="s">
        <v>1200</v>
      </c>
      <c r="I532" t="s">
        <v>1201</v>
      </c>
      <c r="J532" s="995">
        <v>0.5</v>
      </c>
      <c r="K532" s="996">
        <v>20.6342</v>
      </c>
      <c r="L532" s="996">
        <v>10.3171</v>
      </c>
      <c r="M532" t="s">
        <v>1109</v>
      </c>
      <c r="N532" t="str">
        <f t="shared" si="18"/>
        <v>fevereiro 2026</v>
      </c>
      <c r="O532">
        <f t="shared" si="19"/>
        <v>2026</v>
      </c>
      <c r="P532" t="str">
        <f>VLOOKUP(I532,'METRICS MDNA'!A:B,2,0)</f>
        <v>Estoque Final</v>
      </c>
      <c r="Q532" t="str">
        <f>VLOOKUP(P532,'METRICS MDNA'!B:C,2,0)</f>
        <v>CUSTOS DOS PRODUTOS VENDIDOS</v>
      </c>
    </row>
    <row r="533" spans="1:17">
      <c r="A533" t="s">
        <v>1110</v>
      </c>
      <c r="B533" s="879">
        <v>46081</v>
      </c>
      <c r="C533">
        <v>1000548</v>
      </c>
      <c r="D533" t="s">
        <v>2020</v>
      </c>
      <c r="E533" t="s">
        <v>1171</v>
      </c>
      <c r="F533" t="s">
        <v>1120</v>
      </c>
      <c r="G533" t="s">
        <v>1174</v>
      </c>
      <c r="H533" t="s">
        <v>1186</v>
      </c>
      <c r="I533" t="s">
        <v>1868</v>
      </c>
      <c r="J533" s="995">
        <v>0.6</v>
      </c>
      <c r="K533" s="996">
        <v>8.7995000000000001</v>
      </c>
      <c r="L533" s="996">
        <v>5.2797000000000001</v>
      </c>
      <c r="M533" t="s">
        <v>1109</v>
      </c>
      <c r="N533" t="str">
        <f t="shared" si="18"/>
        <v>fevereiro 2026</v>
      </c>
      <c r="O533">
        <f t="shared" si="19"/>
        <v>2026</v>
      </c>
      <c r="P533" t="str">
        <f>VLOOKUP(I533,'METRICS MDNA'!A:B,2,0)</f>
        <v>Estoque Final</v>
      </c>
      <c r="Q533" t="str">
        <f>VLOOKUP(P533,'METRICS MDNA'!B:C,2,0)</f>
        <v>CUSTOS DOS PRODUTOS VENDIDOS</v>
      </c>
    </row>
    <row r="534" spans="1:17">
      <c r="A534" t="s">
        <v>1110</v>
      </c>
      <c r="B534" s="879">
        <v>46081</v>
      </c>
      <c r="C534">
        <v>1000809</v>
      </c>
      <c r="D534" t="s">
        <v>2264</v>
      </c>
      <c r="E534" t="s">
        <v>1171</v>
      </c>
      <c r="F534" t="s">
        <v>1120</v>
      </c>
      <c r="G534" t="s">
        <v>1174</v>
      </c>
      <c r="H534" t="s">
        <v>1200</v>
      </c>
      <c r="I534" t="s">
        <v>1201</v>
      </c>
      <c r="J534" s="995">
        <v>72.5</v>
      </c>
      <c r="K534" s="996">
        <v>16.0183</v>
      </c>
      <c r="L534" s="996">
        <v>1161.3268</v>
      </c>
      <c r="M534" t="s">
        <v>1109</v>
      </c>
      <c r="N534" t="str">
        <f t="shared" si="18"/>
        <v>fevereiro 2026</v>
      </c>
      <c r="O534">
        <f t="shared" si="19"/>
        <v>2026</v>
      </c>
      <c r="P534" t="str">
        <f>VLOOKUP(I534,'METRICS MDNA'!A:B,2,0)</f>
        <v>Estoque Final</v>
      </c>
      <c r="Q534" t="str">
        <f>VLOOKUP(P534,'METRICS MDNA'!B:C,2,0)</f>
        <v>CUSTOS DOS PRODUTOS VENDIDOS</v>
      </c>
    </row>
    <row r="535" spans="1:17">
      <c r="A535" t="s">
        <v>1110</v>
      </c>
      <c r="B535" s="879">
        <v>46081</v>
      </c>
      <c r="C535">
        <v>1000433</v>
      </c>
      <c r="D535" t="s">
        <v>2021</v>
      </c>
      <c r="E535" t="s">
        <v>1171</v>
      </c>
      <c r="F535" t="s">
        <v>1120</v>
      </c>
      <c r="G535" t="s">
        <v>1174</v>
      </c>
      <c r="H535" t="s">
        <v>1186</v>
      </c>
      <c r="I535" t="s">
        <v>1868</v>
      </c>
      <c r="J535" s="995">
        <v>1</v>
      </c>
      <c r="K535" s="996">
        <v>8.6814</v>
      </c>
      <c r="L535" s="996">
        <v>8.6814</v>
      </c>
      <c r="M535" t="s">
        <v>1109</v>
      </c>
      <c r="N535" t="str">
        <f t="shared" si="18"/>
        <v>fevereiro 2026</v>
      </c>
      <c r="O535">
        <f t="shared" si="19"/>
        <v>2026</v>
      </c>
      <c r="P535" t="str">
        <f>VLOOKUP(I535,'METRICS MDNA'!A:B,2,0)</f>
        <v>Estoque Final</v>
      </c>
      <c r="Q535" t="str">
        <f>VLOOKUP(P535,'METRICS MDNA'!B:C,2,0)</f>
        <v>CUSTOS DOS PRODUTOS VENDIDOS</v>
      </c>
    </row>
    <row r="536" spans="1:17">
      <c r="A536" t="s">
        <v>1110</v>
      </c>
      <c r="B536" s="879">
        <v>46081</v>
      </c>
      <c r="C536">
        <v>1001154</v>
      </c>
      <c r="D536" t="s">
        <v>2022</v>
      </c>
      <c r="E536" t="s">
        <v>1171</v>
      </c>
      <c r="F536" t="s">
        <v>1120</v>
      </c>
      <c r="G536" t="s">
        <v>1174</v>
      </c>
      <c r="H536" t="s">
        <v>1186</v>
      </c>
      <c r="I536" t="s">
        <v>1187</v>
      </c>
      <c r="J536" s="995">
        <v>2.75E-2</v>
      </c>
      <c r="K536" s="996">
        <v>8084.2109</v>
      </c>
      <c r="L536" s="996">
        <v>222.3158</v>
      </c>
      <c r="M536" t="s">
        <v>1109</v>
      </c>
      <c r="N536" t="str">
        <f t="shared" si="18"/>
        <v>fevereiro 2026</v>
      </c>
      <c r="O536">
        <f t="shared" si="19"/>
        <v>2026</v>
      </c>
      <c r="P536" t="str">
        <f>VLOOKUP(I536,'METRICS MDNA'!A:B,2,0)</f>
        <v>Estoque Final</v>
      </c>
      <c r="Q536" t="str">
        <f>VLOOKUP(P536,'METRICS MDNA'!B:C,2,0)</f>
        <v>CUSTOS DOS PRODUTOS VENDIDOS</v>
      </c>
    </row>
    <row r="537" spans="1:17">
      <c r="A537" t="s">
        <v>1110</v>
      </c>
      <c r="B537" s="879">
        <v>46081</v>
      </c>
      <c r="C537">
        <v>1000220</v>
      </c>
      <c r="D537" t="s">
        <v>2284</v>
      </c>
      <c r="E537" t="s">
        <v>1171</v>
      </c>
      <c r="F537" t="s">
        <v>1120</v>
      </c>
      <c r="G537" t="s">
        <v>1174</v>
      </c>
      <c r="H537" t="s">
        <v>1200</v>
      </c>
      <c r="I537" t="s">
        <v>1201</v>
      </c>
      <c r="J537" s="995">
        <v>0.5</v>
      </c>
      <c r="K537" s="996">
        <v>32.703400000000002</v>
      </c>
      <c r="L537" s="996">
        <v>16.351700000000001</v>
      </c>
      <c r="M537" t="s">
        <v>1109</v>
      </c>
      <c r="N537" t="str">
        <f t="shared" si="18"/>
        <v>fevereiro 2026</v>
      </c>
      <c r="O537">
        <f t="shared" si="19"/>
        <v>2026</v>
      </c>
      <c r="P537" t="str">
        <f>VLOOKUP(I537,'METRICS MDNA'!A:B,2,0)</f>
        <v>Estoque Final</v>
      </c>
      <c r="Q537" t="str">
        <f>VLOOKUP(P537,'METRICS MDNA'!B:C,2,0)</f>
        <v>CUSTOS DOS PRODUTOS VENDIDOS</v>
      </c>
    </row>
    <row r="538" spans="1:17">
      <c r="A538" t="s">
        <v>1110</v>
      </c>
      <c r="B538" s="879">
        <v>46081</v>
      </c>
      <c r="C538">
        <v>1000217</v>
      </c>
      <c r="D538" t="s">
        <v>2023</v>
      </c>
      <c r="E538" t="s">
        <v>1171</v>
      </c>
      <c r="F538" t="s">
        <v>1120</v>
      </c>
      <c r="G538" t="s">
        <v>1174</v>
      </c>
      <c r="H538" t="s">
        <v>1200</v>
      </c>
      <c r="I538" t="s">
        <v>1201</v>
      </c>
      <c r="J538" s="995">
        <v>1.5</v>
      </c>
      <c r="K538" s="996">
        <v>9.8132000000000001</v>
      </c>
      <c r="L538" s="996">
        <v>14.719799999999999</v>
      </c>
      <c r="M538" t="s">
        <v>1109</v>
      </c>
      <c r="N538" t="str">
        <f t="shared" si="18"/>
        <v>fevereiro 2026</v>
      </c>
      <c r="O538">
        <f t="shared" si="19"/>
        <v>2026</v>
      </c>
      <c r="P538" t="str">
        <f>VLOOKUP(I538,'METRICS MDNA'!A:B,2,0)</f>
        <v>Estoque Final</v>
      </c>
      <c r="Q538" t="str">
        <f>VLOOKUP(P538,'METRICS MDNA'!B:C,2,0)</f>
        <v>CUSTOS DOS PRODUTOS VENDIDOS</v>
      </c>
    </row>
    <row r="539" spans="1:17">
      <c r="A539" t="s">
        <v>1110</v>
      </c>
      <c r="B539" s="879">
        <v>46081</v>
      </c>
      <c r="C539">
        <v>1000218</v>
      </c>
      <c r="D539" t="s">
        <v>2334</v>
      </c>
      <c r="E539" t="s">
        <v>1171</v>
      </c>
      <c r="F539" t="s">
        <v>1120</v>
      </c>
      <c r="G539" t="s">
        <v>1174</v>
      </c>
      <c r="H539" t="s">
        <v>1200</v>
      </c>
      <c r="I539" t="s">
        <v>1201</v>
      </c>
      <c r="J539" s="995">
        <v>0.5</v>
      </c>
      <c r="K539" s="996">
        <v>11.5</v>
      </c>
      <c r="L539" s="996">
        <v>5.75</v>
      </c>
      <c r="M539" t="s">
        <v>1109</v>
      </c>
      <c r="N539" t="str">
        <f t="shared" si="18"/>
        <v>fevereiro 2026</v>
      </c>
      <c r="O539">
        <f t="shared" si="19"/>
        <v>2026</v>
      </c>
      <c r="P539" t="str">
        <f>VLOOKUP(I539,'METRICS MDNA'!A:B,2,0)</f>
        <v>Estoque Final</v>
      </c>
      <c r="Q539" t="str">
        <f>VLOOKUP(P539,'METRICS MDNA'!B:C,2,0)</f>
        <v>CUSTOS DOS PRODUTOS VENDIDOS</v>
      </c>
    </row>
    <row r="540" spans="1:17">
      <c r="A540" t="s">
        <v>1110</v>
      </c>
      <c r="B540" s="879">
        <v>46081</v>
      </c>
      <c r="C540">
        <v>1000879</v>
      </c>
      <c r="D540" t="s">
        <v>2024</v>
      </c>
      <c r="E540" t="s">
        <v>1171</v>
      </c>
      <c r="F540" t="s">
        <v>1120</v>
      </c>
      <c r="G540" t="s">
        <v>1174</v>
      </c>
      <c r="H540" t="s">
        <v>1200</v>
      </c>
      <c r="I540" t="s">
        <v>1201</v>
      </c>
      <c r="J540" s="995">
        <v>4.5</v>
      </c>
      <c r="K540" s="996">
        <v>10.73</v>
      </c>
      <c r="L540" s="996">
        <v>48.284999999999997</v>
      </c>
      <c r="M540" t="s">
        <v>1109</v>
      </c>
      <c r="N540" t="str">
        <f t="shared" si="18"/>
        <v>fevereiro 2026</v>
      </c>
      <c r="O540">
        <f t="shared" si="19"/>
        <v>2026</v>
      </c>
      <c r="P540" t="str">
        <f>VLOOKUP(I540,'METRICS MDNA'!A:B,2,0)</f>
        <v>Estoque Final</v>
      </c>
      <c r="Q540" t="str">
        <f>VLOOKUP(P540,'METRICS MDNA'!B:C,2,0)</f>
        <v>CUSTOS DOS PRODUTOS VENDIDOS</v>
      </c>
    </row>
    <row r="541" spans="1:17">
      <c r="A541" t="s">
        <v>1110</v>
      </c>
      <c r="B541" s="879">
        <v>46081</v>
      </c>
      <c r="C541">
        <v>1000288</v>
      </c>
      <c r="D541" t="s">
        <v>2025</v>
      </c>
      <c r="E541" t="s">
        <v>1171</v>
      </c>
      <c r="F541" t="s">
        <v>1120</v>
      </c>
      <c r="G541" t="s">
        <v>1174</v>
      </c>
      <c r="H541" t="s">
        <v>1200</v>
      </c>
      <c r="I541" t="s">
        <v>1201</v>
      </c>
      <c r="J541" s="995">
        <v>4.5</v>
      </c>
      <c r="K541" s="996">
        <v>15.7768</v>
      </c>
      <c r="L541" s="996">
        <v>70.995599999999996</v>
      </c>
      <c r="M541" t="s">
        <v>1109</v>
      </c>
      <c r="N541" t="str">
        <f t="shared" si="18"/>
        <v>fevereiro 2026</v>
      </c>
      <c r="O541">
        <f t="shared" si="19"/>
        <v>2026</v>
      </c>
      <c r="P541" t="str">
        <f>VLOOKUP(I541,'METRICS MDNA'!A:B,2,0)</f>
        <v>Estoque Final</v>
      </c>
      <c r="Q541" t="str">
        <f>VLOOKUP(P541,'METRICS MDNA'!B:C,2,0)</f>
        <v>CUSTOS DOS PRODUTOS VENDIDOS</v>
      </c>
    </row>
    <row r="542" spans="1:17">
      <c r="A542" t="s">
        <v>1110</v>
      </c>
      <c r="B542" s="879">
        <v>46081</v>
      </c>
      <c r="C542">
        <v>1000517</v>
      </c>
      <c r="D542" t="s">
        <v>2026</v>
      </c>
      <c r="E542" t="s">
        <v>1171</v>
      </c>
      <c r="F542" t="s">
        <v>1120</v>
      </c>
      <c r="G542" t="s">
        <v>1174</v>
      </c>
      <c r="H542" t="s">
        <v>1200</v>
      </c>
      <c r="I542" t="s">
        <v>1201</v>
      </c>
      <c r="J542" s="995">
        <v>3</v>
      </c>
      <c r="K542" s="996">
        <v>40</v>
      </c>
      <c r="L542" s="996">
        <v>120</v>
      </c>
      <c r="M542" t="s">
        <v>1109</v>
      </c>
      <c r="N542" t="str">
        <f t="shared" si="18"/>
        <v>fevereiro 2026</v>
      </c>
      <c r="O542">
        <f t="shared" si="19"/>
        <v>2026</v>
      </c>
      <c r="P542" t="str">
        <f>VLOOKUP(I542,'METRICS MDNA'!A:B,2,0)</f>
        <v>Estoque Final</v>
      </c>
      <c r="Q542" t="str">
        <f>VLOOKUP(P542,'METRICS MDNA'!B:C,2,0)</f>
        <v>CUSTOS DOS PRODUTOS VENDIDOS</v>
      </c>
    </row>
    <row r="543" spans="1:17">
      <c r="A543" t="s">
        <v>1110</v>
      </c>
      <c r="B543" s="879">
        <v>46081</v>
      </c>
      <c r="C543">
        <v>1000042</v>
      </c>
      <c r="D543" t="s">
        <v>2027</v>
      </c>
      <c r="E543" t="s">
        <v>1171</v>
      </c>
      <c r="F543" t="s">
        <v>1120</v>
      </c>
      <c r="G543" t="s">
        <v>1220</v>
      </c>
      <c r="H543" t="s">
        <v>1221</v>
      </c>
      <c r="I543" t="s">
        <v>1222</v>
      </c>
      <c r="J543" s="995">
        <v>13</v>
      </c>
      <c r="K543" s="996">
        <v>14.0283</v>
      </c>
      <c r="L543" s="996">
        <v>182.36789999999999</v>
      </c>
      <c r="M543" t="s">
        <v>1109</v>
      </c>
      <c r="N543" t="str">
        <f t="shared" si="18"/>
        <v>fevereiro 2026</v>
      </c>
      <c r="O543">
        <f t="shared" si="19"/>
        <v>2026</v>
      </c>
      <c r="P543" t="str">
        <f>VLOOKUP(I543,'METRICS MDNA'!A:B,2,0)</f>
        <v>Estoque Final</v>
      </c>
      <c r="Q543" t="str">
        <f>VLOOKUP(P543,'METRICS MDNA'!B:C,2,0)</f>
        <v>CUSTOS DOS PRODUTOS VENDIDOS</v>
      </c>
    </row>
    <row r="544" spans="1:17">
      <c r="A544" t="s">
        <v>1110</v>
      </c>
      <c r="B544" s="879">
        <v>46081</v>
      </c>
      <c r="C544">
        <v>1000041</v>
      </c>
      <c r="D544" t="s">
        <v>2028</v>
      </c>
      <c r="E544" t="s">
        <v>1171</v>
      </c>
      <c r="F544" t="s">
        <v>1120</v>
      </c>
      <c r="G544" t="s">
        <v>1220</v>
      </c>
      <c r="H544" t="s">
        <v>1221</v>
      </c>
      <c r="I544" t="s">
        <v>1222</v>
      </c>
      <c r="J544" s="995">
        <v>5</v>
      </c>
      <c r="K544" s="996">
        <v>15.8</v>
      </c>
      <c r="L544" s="996">
        <v>79</v>
      </c>
      <c r="M544" t="s">
        <v>1109</v>
      </c>
      <c r="N544" t="str">
        <f t="shared" si="18"/>
        <v>fevereiro 2026</v>
      </c>
      <c r="O544">
        <f t="shared" si="19"/>
        <v>2026</v>
      </c>
      <c r="P544" t="str">
        <f>VLOOKUP(I544,'METRICS MDNA'!A:B,2,0)</f>
        <v>Estoque Final</v>
      </c>
      <c r="Q544" t="str">
        <f>VLOOKUP(P544,'METRICS MDNA'!B:C,2,0)</f>
        <v>CUSTOS DOS PRODUTOS VENDIDOS</v>
      </c>
    </row>
    <row r="545" spans="1:17">
      <c r="A545" t="s">
        <v>1110</v>
      </c>
      <c r="B545" s="879">
        <v>46081</v>
      </c>
      <c r="C545">
        <v>1000309</v>
      </c>
      <c r="D545" t="s">
        <v>2029</v>
      </c>
      <c r="E545" t="s">
        <v>1171</v>
      </c>
      <c r="F545" t="s">
        <v>1120</v>
      </c>
      <c r="G545" t="s">
        <v>1220</v>
      </c>
      <c r="H545" t="s">
        <v>1263</v>
      </c>
      <c r="I545" t="s">
        <v>1380</v>
      </c>
      <c r="J545" s="995">
        <v>0.4</v>
      </c>
      <c r="K545" s="996">
        <v>964.56200000000001</v>
      </c>
      <c r="L545" s="996">
        <v>385.82479999999998</v>
      </c>
      <c r="M545" t="s">
        <v>1109</v>
      </c>
      <c r="N545" t="str">
        <f t="shared" si="18"/>
        <v>fevereiro 2026</v>
      </c>
      <c r="O545">
        <f t="shared" si="19"/>
        <v>2026</v>
      </c>
      <c r="P545" t="str">
        <f>VLOOKUP(I545,'METRICS MDNA'!A:B,2,0)</f>
        <v>Estoque Final</v>
      </c>
      <c r="Q545" t="str">
        <f>VLOOKUP(P545,'METRICS MDNA'!B:C,2,0)</f>
        <v>CUSTOS DOS PRODUTOS VENDIDOS</v>
      </c>
    </row>
    <row r="546" spans="1:17">
      <c r="A546" t="s">
        <v>1110</v>
      </c>
      <c r="B546" s="879">
        <v>46081</v>
      </c>
      <c r="C546">
        <v>1000462</v>
      </c>
      <c r="D546" t="s">
        <v>2031</v>
      </c>
      <c r="E546" t="s">
        <v>1171</v>
      </c>
      <c r="F546" t="s">
        <v>1120</v>
      </c>
      <c r="G546" t="s">
        <v>1220</v>
      </c>
      <c r="H546" t="s">
        <v>1263</v>
      </c>
      <c r="I546" t="s">
        <v>1380</v>
      </c>
      <c r="J546" s="995">
        <v>4.59</v>
      </c>
      <c r="K546" s="996">
        <v>48.871200000000002</v>
      </c>
      <c r="L546" s="996">
        <v>224.31880000000001</v>
      </c>
      <c r="M546" t="s">
        <v>1109</v>
      </c>
      <c r="N546" t="str">
        <f t="shared" si="18"/>
        <v>fevereiro 2026</v>
      </c>
      <c r="O546">
        <f t="shared" si="19"/>
        <v>2026</v>
      </c>
      <c r="P546" t="str">
        <f>VLOOKUP(I546,'METRICS MDNA'!A:B,2,0)</f>
        <v>Estoque Final</v>
      </c>
      <c r="Q546" t="str">
        <f>VLOOKUP(P546,'METRICS MDNA'!B:C,2,0)</f>
        <v>CUSTOS DOS PRODUTOS VENDIDOS</v>
      </c>
    </row>
    <row r="547" spans="1:17">
      <c r="A547" t="s">
        <v>1110</v>
      </c>
      <c r="B547" s="879">
        <v>46081</v>
      </c>
      <c r="C547">
        <v>1000946</v>
      </c>
      <c r="D547" t="s">
        <v>2032</v>
      </c>
      <c r="E547" t="s">
        <v>1171</v>
      </c>
      <c r="F547" t="s">
        <v>1120</v>
      </c>
      <c r="G547" t="s">
        <v>1220</v>
      </c>
      <c r="H547" t="s">
        <v>1263</v>
      </c>
      <c r="I547" t="s">
        <v>1380</v>
      </c>
      <c r="J547" s="995">
        <v>0.9</v>
      </c>
      <c r="K547" s="996">
        <v>2.6200000000000001E-2</v>
      </c>
      <c r="L547" s="996">
        <v>2.3599999999999999E-2</v>
      </c>
      <c r="M547" t="s">
        <v>1109</v>
      </c>
      <c r="N547" t="str">
        <f t="shared" si="18"/>
        <v>fevereiro 2026</v>
      </c>
      <c r="O547">
        <f t="shared" si="19"/>
        <v>2026</v>
      </c>
      <c r="P547" t="str">
        <f>VLOOKUP(I547,'METRICS MDNA'!A:B,2,0)</f>
        <v>Estoque Final</v>
      </c>
      <c r="Q547" t="str">
        <f>VLOOKUP(P547,'METRICS MDNA'!B:C,2,0)</f>
        <v>CUSTOS DOS PRODUTOS VENDIDOS</v>
      </c>
    </row>
    <row r="548" spans="1:17">
      <c r="A548" t="s">
        <v>1110</v>
      </c>
      <c r="B548" s="879">
        <v>46081</v>
      </c>
      <c r="C548">
        <v>1000773</v>
      </c>
      <c r="D548" t="s">
        <v>2033</v>
      </c>
      <c r="E548" t="s">
        <v>1171</v>
      </c>
      <c r="F548" t="s">
        <v>1120</v>
      </c>
      <c r="G548" t="s">
        <v>1220</v>
      </c>
      <c r="H548" t="s">
        <v>1263</v>
      </c>
      <c r="I548" t="s">
        <v>1380</v>
      </c>
      <c r="J548" s="995">
        <v>14.5</v>
      </c>
      <c r="K548" s="996">
        <v>140.6</v>
      </c>
      <c r="L548" s="996">
        <v>2038.7</v>
      </c>
      <c r="M548" t="s">
        <v>1109</v>
      </c>
      <c r="N548" t="str">
        <f t="shared" si="18"/>
        <v>fevereiro 2026</v>
      </c>
      <c r="O548">
        <f t="shared" si="19"/>
        <v>2026</v>
      </c>
      <c r="P548" t="str">
        <f>VLOOKUP(I548,'METRICS MDNA'!A:B,2,0)</f>
        <v>Estoque Final</v>
      </c>
      <c r="Q548" t="str">
        <f>VLOOKUP(P548,'METRICS MDNA'!B:C,2,0)</f>
        <v>CUSTOS DOS PRODUTOS VENDIDOS</v>
      </c>
    </row>
    <row r="549" spans="1:17">
      <c r="A549" t="s">
        <v>1110</v>
      </c>
      <c r="B549" s="879">
        <v>46081</v>
      </c>
      <c r="C549">
        <v>1000464</v>
      </c>
      <c r="D549" t="s">
        <v>2034</v>
      </c>
      <c r="E549" t="s">
        <v>1171</v>
      </c>
      <c r="F549" t="s">
        <v>1120</v>
      </c>
      <c r="G549" t="s">
        <v>1220</v>
      </c>
      <c r="H549" t="s">
        <v>1263</v>
      </c>
      <c r="I549" t="s">
        <v>1380</v>
      </c>
      <c r="J549" s="995">
        <v>0.75</v>
      </c>
      <c r="K549" s="996">
        <v>112.96</v>
      </c>
      <c r="L549" s="996">
        <v>84.72</v>
      </c>
      <c r="M549" t="s">
        <v>1109</v>
      </c>
      <c r="N549" t="str">
        <f t="shared" si="18"/>
        <v>fevereiro 2026</v>
      </c>
      <c r="O549">
        <f t="shared" si="19"/>
        <v>2026</v>
      </c>
      <c r="P549" t="str">
        <f>VLOOKUP(I549,'METRICS MDNA'!A:B,2,0)</f>
        <v>Estoque Final</v>
      </c>
      <c r="Q549" t="str">
        <f>VLOOKUP(P549,'METRICS MDNA'!B:C,2,0)</f>
        <v>CUSTOS DOS PRODUTOS VENDIDOS</v>
      </c>
    </row>
    <row r="550" spans="1:17">
      <c r="A550" t="s">
        <v>1110</v>
      </c>
      <c r="B550" s="879">
        <v>46081</v>
      </c>
      <c r="C550">
        <v>1000566</v>
      </c>
      <c r="D550" t="s">
        <v>2035</v>
      </c>
      <c r="E550" t="s">
        <v>1171</v>
      </c>
      <c r="F550" t="s">
        <v>1120</v>
      </c>
      <c r="G550" t="s">
        <v>1220</v>
      </c>
      <c r="H550" t="s">
        <v>1263</v>
      </c>
      <c r="I550" t="s">
        <v>1380</v>
      </c>
      <c r="J550" s="995">
        <v>0.6</v>
      </c>
      <c r="K550" s="996">
        <v>110.7433</v>
      </c>
      <c r="L550" s="996">
        <v>66.445999999999998</v>
      </c>
      <c r="M550" t="s">
        <v>1109</v>
      </c>
      <c r="N550" t="str">
        <f t="shared" si="18"/>
        <v>fevereiro 2026</v>
      </c>
      <c r="O550">
        <f t="shared" si="19"/>
        <v>2026</v>
      </c>
      <c r="P550" t="str">
        <f>VLOOKUP(I550,'METRICS MDNA'!A:B,2,0)</f>
        <v>Estoque Final</v>
      </c>
      <c r="Q550" t="str">
        <f>VLOOKUP(P550,'METRICS MDNA'!B:C,2,0)</f>
        <v>CUSTOS DOS PRODUTOS VENDIDOS</v>
      </c>
    </row>
    <row r="551" spans="1:17">
      <c r="A551" t="s">
        <v>1110</v>
      </c>
      <c r="B551" s="879">
        <v>46081</v>
      </c>
      <c r="C551">
        <v>1001037</v>
      </c>
      <c r="D551" t="s">
        <v>2036</v>
      </c>
      <c r="E551" t="s">
        <v>1171</v>
      </c>
      <c r="F551" t="s">
        <v>1120</v>
      </c>
      <c r="G551" t="s">
        <v>1220</v>
      </c>
      <c r="H551" t="s">
        <v>1263</v>
      </c>
      <c r="I551" t="s">
        <v>1380</v>
      </c>
      <c r="J551" s="995">
        <v>0.14799999999999999</v>
      </c>
      <c r="K551" s="996">
        <v>608</v>
      </c>
      <c r="L551" s="996">
        <v>89.983999999999995</v>
      </c>
      <c r="M551" t="s">
        <v>1109</v>
      </c>
      <c r="N551" t="str">
        <f t="shared" si="18"/>
        <v>fevereiro 2026</v>
      </c>
      <c r="O551">
        <f t="shared" si="19"/>
        <v>2026</v>
      </c>
      <c r="P551" t="str">
        <f>VLOOKUP(I551,'METRICS MDNA'!A:B,2,0)</f>
        <v>Estoque Final</v>
      </c>
      <c r="Q551" t="str">
        <f>VLOOKUP(P551,'METRICS MDNA'!B:C,2,0)</f>
        <v>CUSTOS DOS PRODUTOS VENDIDOS</v>
      </c>
    </row>
    <row r="552" spans="1:17">
      <c r="A552" t="s">
        <v>1110</v>
      </c>
      <c r="B552" s="879">
        <v>46081</v>
      </c>
      <c r="C552">
        <v>1000943</v>
      </c>
      <c r="D552" t="s">
        <v>2037</v>
      </c>
      <c r="E552" t="s">
        <v>1171</v>
      </c>
      <c r="F552" t="s">
        <v>1120</v>
      </c>
      <c r="G552" t="s">
        <v>1220</v>
      </c>
      <c r="H552" t="s">
        <v>1263</v>
      </c>
      <c r="I552" t="s">
        <v>1380</v>
      </c>
      <c r="J552" s="995">
        <v>0.75</v>
      </c>
      <c r="K552" s="996">
        <v>169.8</v>
      </c>
      <c r="L552" s="996">
        <v>127.35</v>
      </c>
      <c r="M552" t="s">
        <v>1109</v>
      </c>
      <c r="N552" t="str">
        <f t="shared" si="18"/>
        <v>fevereiro 2026</v>
      </c>
      <c r="O552">
        <f t="shared" si="19"/>
        <v>2026</v>
      </c>
      <c r="P552" t="str">
        <f>VLOOKUP(I552,'METRICS MDNA'!A:B,2,0)</f>
        <v>Estoque Final</v>
      </c>
      <c r="Q552" t="str">
        <f>VLOOKUP(P552,'METRICS MDNA'!B:C,2,0)</f>
        <v>CUSTOS DOS PRODUTOS VENDIDOS</v>
      </c>
    </row>
    <row r="553" spans="1:17">
      <c r="A553" t="s">
        <v>1110</v>
      </c>
      <c r="B553" s="879">
        <v>46081</v>
      </c>
      <c r="C553">
        <v>1000945</v>
      </c>
      <c r="D553" t="s">
        <v>2038</v>
      </c>
      <c r="E553" t="s">
        <v>1171</v>
      </c>
      <c r="F553" t="s">
        <v>1120</v>
      </c>
      <c r="G553" t="s">
        <v>1220</v>
      </c>
      <c r="H553" t="s">
        <v>1263</v>
      </c>
      <c r="I553" t="s">
        <v>1380</v>
      </c>
      <c r="J553" s="995">
        <v>0.7</v>
      </c>
      <c r="K553" s="996">
        <v>92.942899999999995</v>
      </c>
      <c r="L553" s="996">
        <v>65.06</v>
      </c>
      <c r="M553" t="s">
        <v>1109</v>
      </c>
      <c r="N553" t="str">
        <f t="shared" si="18"/>
        <v>fevereiro 2026</v>
      </c>
      <c r="O553">
        <f t="shared" si="19"/>
        <v>2026</v>
      </c>
      <c r="P553" t="str">
        <f>VLOOKUP(I553,'METRICS MDNA'!A:B,2,0)</f>
        <v>Estoque Final</v>
      </c>
      <c r="Q553" t="str">
        <f>VLOOKUP(P553,'METRICS MDNA'!B:C,2,0)</f>
        <v>CUSTOS DOS PRODUTOS VENDIDOS</v>
      </c>
    </row>
    <row r="554" spans="1:17">
      <c r="A554" t="s">
        <v>1110</v>
      </c>
      <c r="B554" s="879">
        <v>46081</v>
      </c>
      <c r="C554">
        <v>1000923</v>
      </c>
      <c r="D554" t="s">
        <v>2039</v>
      </c>
      <c r="E554" t="s">
        <v>1171</v>
      </c>
      <c r="F554" t="s">
        <v>1120</v>
      </c>
      <c r="G554" t="s">
        <v>1220</v>
      </c>
      <c r="H554" t="s">
        <v>1263</v>
      </c>
      <c r="I554" t="s">
        <v>2040</v>
      </c>
      <c r="J554" s="995">
        <v>2.25</v>
      </c>
      <c r="K554" s="996">
        <v>81.423900000000003</v>
      </c>
      <c r="L554" s="996">
        <v>183.2038</v>
      </c>
      <c r="M554" t="s">
        <v>1109</v>
      </c>
      <c r="N554" t="str">
        <f t="shared" si="18"/>
        <v>fevereiro 2026</v>
      </c>
      <c r="O554">
        <f t="shared" si="19"/>
        <v>2026</v>
      </c>
      <c r="P554" t="str">
        <f>VLOOKUP(I554,'METRICS MDNA'!A:B,2,0)</f>
        <v>Estoque Final</v>
      </c>
      <c r="Q554" t="str">
        <f>VLOOKUP(P554,'METRICS MDNA'!B:C,2,0)</f>
        <v>CUSTOS DOS PRODUTOS VENDIDOS</v>
      </c>
    </row>
    <row r="555" spans="1:17">
      <c r="A555" t="s">
        <v>1110</v>
      </c>
      <c r="B555" s="879">
        <v>46081</v>
      </c>
      <c r="C555">
        <v>1000922</v>
      </c>
      <c r="D555" t="s">
        <v>2041</v>
      </c>
      <c r="E555" t="s">
        <v>1171</v>
      </c>
      <c r="F555" t="s">
        <v>1120</v>
      </c>
      <c r="G555" t="s">
        <v>1220</v>
      </c>
      <c r="H555" t="s">
        <v>1263</v>
      </c>
      <c r="I555" t="s">
        <v>2040</v>
      </c>
      <c r="J555" s="995">
        <v>1.5</v>
      </c>
      <c r="K555" s="996">
        <v>72.138099999999994</v>
      </c>
      <c r="L555" s="996">
        <v>108.2072</v>
      </c>
      <c r="M555" t="s">
        <v>1109</v>
      </c>
      <c r="N555" t="str">
        <f t="shared" si="18"/>
        <v>fevereiro 2026</v>
      </c>
      <c r="O555">
        <f t="shared" si="19"/>
        <v>2026</v>
      </c>
      <c r="P555" t="str">
        <f>VLOOKUP(I555,'METRICS MDNA'!A:B,2,0)</f>
        <v>Estoque Final</v>
      </c>
      <c r="Q555" t="str">
        <f>VLOOKUP(P555,'METRICS MDNA'!B:C,2,0)</f>
        <v>CUSTOS DOS PRODUTOS VENDIDOS</v>
      </c>
    </row>
    <row r="556" spans="1:17">
      <c r="A556" t="s">
        <v>1110</v>
      </c>
      <c r="B556" s="879">
        <v>46081</v>
      </c>
      <c r="C556">
        <v>1000925</v>
      </c>
      <c r="D556" t="s">
        <v>2042</v>
      </c>
      <c r="E556" t="s">
        <v>1171</v>
      </c>
      <c r="F556" t="s">
        <v>1120</v>
      </c>
      <c r="G556" t="s">
        <v>1220</v>
      </c>
      <c r="H556" t="s">
        <v>1263</v>
      </c>
      <c r="I556" t="s">
        <v>2040</v>
      </c>
      <c r="J556" s="995">
        <v>1.4</v>
      </c>
      <c r="K556" s="996">
        <v>149.13999999999999</v>
      </c>
      <c r="L556" s="996">
        <v>208.79599999999999</v>
      </c>
      <c r="M556" t="s">
        <v>1109</v>
      </c>
      <c r="N556" t="str">
        <f t="shared" si="18"/>
        <v>fevereiro 2026</v>
      </c>
      <c r="O556">
        <f t="shared" si="19"/>
        <v>2026</v>
      </c>
      <c r="P556" t="str">
        <f>VLOOKUP(I556,'METRICS MDNA'!A:B,2,0)</f>
        <v>Estoque Final</v>
      </c>
      <c r="Q556" t="str">
        <f>VLOOKUP(P556,'METRICS MDNA'!B:C,2,0)</f>
        <v>CUSTOS DOS PRODUTOS VENDIDOS</v>
      </c>
    </row>
    <row r="557" spans="1:17">
      <c r="A557" t="s">
        <v>1110</v>
      </c>
      <c r="B557" s="879">
        <v>46081</v>
      </c>
      <c r="C557">
        <v>1000924</v>
      </c>
      <c r="D557" t="s">
        <v>2043</v>
      </c>
      <c r="E557" t="s">
        <v>1171</v>
      </c>
      <c r="F557" t="s">
        <v>1120</v>
      </c>
      <c r="G557" t="s">
        <v>1220</v>
      </c>
      <c r="H557" t="s">
        <v>1263</v>
      </c>
      <c r="I557" t="s">
        <v>2040</v>
      </c>
      <c r="J557" s="995">
        <v>0.7</v>
      </c>
      <c r="K557" s="996">
        <v>101.2</v>
      </c>
      <c r="L557" s="996">
        <v>70.84</v>
      </c>
      <c r="M557" t="s">
        <v>1109</v>
      </c>
      <c r="N557" t="str">
        <f t="shared" si="18"/>
        <v>fevereiro 2026</v>
      </c>
      <c r="O557">
        <f t="shared" si="19"/>
        <v>2026</v>
      </c>
      <c r="P557" t="str">
        <f>VLOOKUP(I557,'METRICS MDNA'!A:B,2,0)</f>
        <v>Estoque Final</v>
      </c>
      <c r="Q557" t="str">
        <f>VLOOKUP(P557,'METRICS MDNA'!B:C,2,0)</f>
        <v>CUSTOS DOS PRODUTOS VENDIDOS</v>
      </c>
    </row>
    <row r="558" spans="1:17">
      <c r="A558" t="s">
        <v>1110</v>
      </c>
      <c r="B558" s="879">
        <v>46081</v>
      </c>
      <c r="C558">
        <v>1000134</v>
      </c>
      <c r="D558" t="s">
        <v>2047</v>
      </c>
      <c r="E558" t="s">
        <v>1171</v>
      </c>
      <c r="F558" t="s">
        <v>1120</v>
      </c>
      <c r="G558" t="s">
        <v>1220</v>
      </c>
      <c r="H558" t="s">
        <v>1328</v>
      </c>
      <c r="I558" t="s">
        <v>1329</v>
      </c>
      <c r="J558" s="995">
        <v>1</v>
      </c>
      <c r="K558" s="996">
        <v>1655.08</v>
      </c>
      <c r="L558" s="996">
        <v>1655.08</v>
      </c>
      <c r="M558" t="s">
        <v>1109</v>
      </c>
      <c r="N558" t="str">
        <f t="shared" si="18"/>
        <v>fevereiro 2026</v>
      </c>
      <c r="O558">
        <f t="shared" si="19"/>
        <v>2026</v>
      </c>
      <c r="P558" t="str">
        <f>VLOOKUP(I558,'METRICS MDNA'!A:B,2,0)</f>
        <v>Estoque Final</v>
      </c>
      <c r="Q558" t="str">
        <f>VLOOKUP(P558,'METRICS MDNA'!B:C,2,0)</f>
        <v>CUSTOS DOS PRODUTOS VENDIDOS</v>
      </c>
    </row>
    <row r="559" spans="1:17">
      <c r="A559" t="s">
        <v>1110</v>
      </c>
      <c r="B559" s="879">
        <v>46081</v>
      </c>
      <c r="C559">
        <v>1001225</v>
      </c>
      <c r="D559" t="s">
        <v>2048</v>
      </c>
      <c r="E559" t="s">
        <v>1171</v>
      </c>
      <c r="F559" t="s">
        <v>1120</v>
      </c>
      <c r="G559" t="s">
        <v>1220</v>
      </c>
      <c r="H559" t="s">
        <v>1328</v>
      </c>
      <c r="I559" t="s">
        <v>1329</v>
      </c>
      <c r="J559" s="995">
        <v>1</v>
      </c>
      <c r="K559" s="996">
        <v>5694.99</v>
      </c>
      <c r="L559" s="996">
        <v>5694.99</v>
      </c>
      <c r="M559" t="s">
        <v>1109</v>
      </c>
      <c r="N559" t="str">
        <f t="shared" si="18"/>
        <v>fevereiro 2026</v>
      </c>
      <c r="O559">
        <f t="shared" si="19"/>
        <v>2026</v>
      </c>
      <c r="P559" t="str">
        <f>VLOOKUP(I559,'METRICS MDNA'!A:B,2,0)</f>
        <v>Estoque Final</v>
      </c>
      <c r="Q559" t="str">
        <f>VLOOKUP(P559,'METRICS MDNA'!B:C,2,0)</f>
        <v>CUSTOS DOS PRODUTOS VENDIDOS</v>
      </c>
    </row>
    <row r="560" spans="1:17">
      <c r="A560" t="s">
        <v>1110</v>
      </c>
      <c r="B560" s="879">
        <v>46081</v>
      </c>
      <c r="C560">
        <v>1000778</v>
      </c>
      <c r="D560" t="s">
        <v>2049</v>
      </c>
      <c r="E560" t="s">
        <v>1171</v>
      </c>
      <c r="F560" t="s">
        <v>1120</v>
      </c>
      <c r="G560" t="s">
        <v>1220</v>
      </c>
      <c r="H560" t="s">
        <v>1328</v>
      </c>
      <c r="I560" t="s">
        <v>1329</v>
      </c>
      <c r="J560" s="995">
        <v>1</v>
      </c>
      <c r="K560" s="996">
        <v>385</v>
      </c>
      <c r="L560" s="996">
        <v>385</v>
      </c>
      <c r="M560" t="s">
        <v>1109</v>
      </c>
      <c r="N560" t="str">
        <f t="shared" si="18"/>
        <v>fevereiro 2026</v>
      </c>
      <c r="O560">
        <f t="shared" si="19"/>
        <v>2026</v>
      </c>
      <c r="P560" t="str">
        <f>VLOOKUP(I560,'METRICS MDNA'!A:B,2,0)</f>
        <v>Estoque Final</v>
      </c>
      <c r="Q560" t="str">
        <f>VLOOKUP(P560,'METRICS MDNA'!B:C,2,0)</f>
        <v>CUSTOS DOS PRODUTOS VENDIDOS</v>
      </c>
    </row>
    <row r="561" spans="1:17">
      <c r="A561" t="s">
        <v>1110</v>
      </c>
      <c r="B561" s="879">
        <v>46081</v>
      </c>
      <c r="C561">
        <v>1000122</v>
      </c>
      <c r="D561" t="s">
        <v>2050</v>
      </c>
      <c r="E561" t="s">
        <v>1171</v>
      </c>
      <c r="F561" t="s">
        <v>1120</v>
      </c>
      <c r="G561" t="s">
        <v>1220</v>
      </c>
      <c r="H561" t="s">
        <v>1221</v>
      </c>
      <c r="I561" t="s">
        <v>1222</v>
      </c>
      <c r="J561" s="995">
        <v>66</v>
      </c>
      <c r="K561" s="996">
        <v>3.2202000000000002</v>
      </c>
      <c r="L561" s="996">
        <v>212.53319999999999</v>
      </c>
      <c r="M561" t="s">
        <v>1109</v>
      </c>
      <c r="N561" t="str">
        <f t="shared" si="18"/>
        <v>fevereiro 2026</v>
      </c>
      <c r="O561">
        <f t="shared" si="19"/>
        <v>2026</v>
      </c>
      <c r="P561" t="str">
        <f>VLOOKUP(I561,'METRICS MDNA'!A:B,2,0)</f>
        <v>Estoque Final</v>
      </c>
      <c r="Q561" t="str">
        <f>VLOOKUP(P561,'METRICS MDNA'!B:C,2,0)</f>
        <v>CUSTOS DOS PRODUTOS VENDIDOS</v>
      </c>
    </row>
    <row r="562" spans="1:17">
      <c r="A562" t="s">
        <v>1110</v>
      </c>
      <c r="B562" s="879">
        <v>46081</v>
      </c>
      <c r="C562">
        <v>1000121</v>
      </c>
      <c r="D562" t="s">
        <v>2051</v>
      </c>
      <c r="E562" t="s">
        <v>1171</v>
      </c>
      <c r="F562" t="s">
        <v>1120</v>
      </c>
      <c r="G562" t="s">
        <v>1220</v>
      </c>
      <c r="H562" t="s">
        <v>1221</v>
      </c>
      <c r="I562" t="s">
        <v>1222</v>
      </c>
      <c r="J562" s="995">
        <v>44</v>
      </c>
      <c r="K562" s="996">
        <v>3.2202000000000002</v>
      </c>
      <c r="L562" s="996">
        <v>141.68879999999999</v>
      </c>
      <c r="M562" t="s">
        <v>1109</v>
      </c>
      <c r="N562" t="str">
        <f t="shared" si="18"/>
        <v>fevereiro 2026</v>
      </c>
      <c r="O562">
        <f t="shared" si="19"/>
        <v>2026</v>
      </c>
      <c r="P562" t="str">
        <f>VLOOKUP(I562,'METRICS MDNA'!A:B,2,0)</f>
        <v>Estoque Final</v>
      </c>
      <c r="Q562" t="str">
        <f>VLOOKUP(P562,'METRICS MDNA'!B:C,2,0)</f>
        <v>CUSTOS DOS PRODUTOS VENDIDOS</v>
      </c>
    </row>
    <row r="563" spans="1:17">
      <c r="A563" t="s">
        <v>1110</v>
      </c>
      <c r="B563" s="879">
        <v>46081</v>
      </c>
      <c r="C563">
        <v>1000984</v>
      </c>
      <c r="D563" t="s">
        <v>2232</v>
      </c>
      <c r="E563" t="s">
        <v>1171</v>
      </c>
      <c r="F563" t="s">
        <v>1120</v>
      </c>
      <c r="G563" t="s">
        <v>1220</v>
      </c>
      <c r="H563" t="s">
        <v>1328</v>
      </c>
      <c r="I563" t="s">
        <v>1329</v>
      </c>
      <c r="J563" s="995">
        <v>2</v>
      </c>
      <c r="K563" s="996">
        <v>179</v>
      </c>
      <c r="L563" s="996">
        <v>358</v>
      </c>
      <c r="M563" t="s">
        <v>1109</v>
      </c>
      <c r="N563" t="str">
        <f t="shared" si="18"/>
        <v>fevereiro 2026</v>
      </c>
      <c r="O563">
        <f t="shared" si="19"/>
        <v>2026</v>
      </c>
      <c r="P563" t="str">
        <f>VLOOKUP(I563,'METRICS MDNA'!A:B,2,0)</f>
        <v>Estoque Final</v>
      </c>
      <c r="Q563" t="str">
        <f>VLOOKUP(P563,'METRICS MDNA'!B:C,2,0)</f>
        <v>CUSTOS DOS PRODUTOS VENDIDOS</v>
      </c>
    </row>
    <row r="564" spans="1:17">
      <c r="A564" t="s">
        <v>1110</v>
      </c>
      <c r="B564" s="879">
        <v>46081</v>
      </c>
      <c r="C564">
        <v>1000934</v>
      </c>
      <c r="D564" t="s">
        <v>2233</v>
      </c>
      <c r="E564" t="s">
        <v>1171</v>
      </c>
      <c r="F564" t="s">
        <v>1120</v>
      </c>
      <c r="G564" t="s">
        <v>1220</v>
      </c>
      <c r="H564" t="s">
        <v>1328</v>
      </c>
      <c r="I564" t="s">
        <v>1329</v>
      </c>
      <c r="J564" s="995">
        <v>2</v>
      </c>
      <c r="K564" s="996">
        <v>160.24</v>
      </c>
      <c r="L564" s="996">
        <v>320.48</v>
      </c>
      <c r="M564" t="s">
        <v>1109</v>
      </c>
      <c r="N564" t="str">
        <f t="shared" si="18"/>
        <v>fevereiro 2026</v>
      </c>
      <c r="O564">
        <f t="shared" si="19"/>
        <v>2026</v>
      </c>
      <c r="P564" t="str">
        <f>VLOOKUP(I564,'METRICS MDNA'!A:B,2,0)</f>
        <v>Estoque Final</v>
      </c>
      <c r="Q564" t="str">
        <f>VLOOKUP(P564,'METRICS MDNA'!B:C,2,0)</f>
        <v>CUSTOS DOS PRODUTOS VENDIDOS</v>
      </c>
    </row>
    <row r="565" spans="1:17">
      <c r="A565" t="s">
        <v>1110</v>
      </c>
      <c r="B565" s="879">
        <v>46081</v>
      </c>
      <c r="C565">
        <v>1000449</v>
      </c>
      <c r="D565" t="s">
        <v>1372</v>
      </c>
      <c r="E565" t="s">
        <v>1171</v>
      </c>
      <c r="F565" t="s">
        <v>1120</v>
      </c>
      <c r="G565" t="s">
        <v>1220</v>
      </c>
      <c r="H565" t="s">
        <v>1328</v>
      </c>
      <c r="I565" t="s">
        <v>1329</v>
      </c>
      <c r="J565" s="995">
        <v>26.2</v>
      </c>
      <c r="K565" s="996">
        <v>34.577599999999997</v>
      </c>
      <c r="L565" s="996">
        <v>905.93309999999997</v>
      </c>
      <c r="M565" t="s">
        <v>1109</v>
      </c>
      <c r="N565" t="str">
        <f t="shared" si="18"/>
        <v>fevereiro 2026</v>
      </c>
      <c r="O565">
        <f t="shared" si="19"/>
        <v>2026</v>
      </c>
      <c r="P565" t="str">
        <f>VLOOKUP(I565,'METRICS MDNA'!A:B,2,0)</f>
        <v>Estoque Final</v>
      </c>
      <c r="Q565" t="str">
        <f>VLOOKUP(P565,'METRICS MDNA'!B:C,2,0)</f>
        <v>CUSTOS DOS PRODUTOS VENDIDOS</v>
      </c>
    </row>
    <row r="566" spans="1:17">
      <c r="A566" t="s">
        <v>1110</v>
      </c>
      <c r="B566" s="879">
        <v>46081</v>
      </c>
      <c r="C566">
        <v>1000940</v>
      </c>
      <c r="D566" t="s">
        <v>1376</v>
      </c>
      <c r="E566" t="s">
        <v>1171</v>
      </c>
      <c r="F566" t="s">
        <v>1120</v>
      </c>
      <c r="G566" t="s">
        <v>1220</v>
      </c>
      <c r="H566" t="s">
        <v>1328</v>
      </c>
      <c r="I566" t="s">
        <v>1329</v>
      </c>
      <c r="J566" s="995">
        <v>9</v>
      </c>
      <c r="K566" s="996">
        <v>95.521799999999999</v>
      </c>
      <c r="L566" s="996">
        <v>859.69619999999998</v>
      </c>
      <c r="M566" t="s">
        <v>1109</v>
      </c>
      <c r="N566" t="str">
        <f t="shared" si="18"/>
        <v>fevereiro 2026</v>
      </c>
      <c r="O566">
        <f t="shared" si="19"/>
        <v>2026</v>
      </c>
      <c r="P566" t="str">
        <f>VLOOKUP(I566,'METRICS MDNA'!A:B,2,0)</f>
        <v>Estoque Final</v>
      </c>
      <c r="Q566" t="str">
        <f>VLOOKUP(P566,'METRICS MDNA'!B:C,2,0)</f>
        <v>CUSTOS DOS PRODUTOS VENDIDOS</v>
      </c>
    </row>
    <row r="567" spans="1:17">
      <c r="A567" t="s">
        <v>1110</v>
      </c>
      <c r="B567" s="879">
        <v>46081</v>
      </c>
      <c r="C567">
        <v>1000936</v>
      </c>
      <c r="D567" t="s">
        <v>2234</v>
      </c>
      <c r="E567" t="s">
        <v>1171</v>
      </c>
      <c r="F567" t="s">
        <v>1120</v>
      </c>
      <c r="G567" t="s">
        <v>1220</v>
      </c>
      <c r="H567" t="s">
        <v>1328</v>
      </c>
      <c r="I567" t="s">
        <v>1329</v>
      </c>
      <c r="J567" s="995">
        <v>1</v>
      </c>
      <c r="K567" s="996">
        <v>2458.9899999999998</v>
      </c>
      <c r="L567" s="996">
        <v>2458.9899999999998</v>
      </c>
      <c r="M567" t="s">
        <v>1109</v>
      </c>
      <c r="N567" t="str">
        <f t="shared" si="18"/>
        <v>fevereiro 2026</v>
      </c>
      <c r="O567">
        <f t="shared" si="19"/>
        <v>2026</v>
      </c>
      <c r="P567" t="str">
        <f>VLOOKUP(I567,'METRICS MDNA'!A:B,2,0)</f>
        <v>Estoque Final</v>
      </c>
      <c r="Q567" t="str">
        <f>VLOOKUP(P567,'METRICS MDNA'!B:C,2,0)</f>
        <v>CUSTOS DOS PRODUTOS VENDIDOS</v>
      </c>
    </row>
    <row r="568" spans="1:17">
      <c r="A568" t="s">
        <v>1110</v>
      </c>
      <c r="B568" s="879">
        <v>46081</v>
      </c>
      <c r="C568">
        <v>1001219</v>
      </c>
      <c r="D568" t="s">
        <v>2052</v>
      </c>
      <c r="E568" t="s">
        <v>1171</v>
      </c>
      <c r="F568" t="s">
        <v>1120</v>
      </c>
      <c r="G568" t="s">
        <v>1220</v>
      </c>
      <c r="H568" t="s">
        <v>1328</v>
      </c>
      <c r="I568" t="s">
        <v>1329</v>
      </c>
      <c r="J568" s="995">
        <v>2</v>
      </c>
      <c r="K568" s="996">
        <v>199.9</v>
      </c>
      <c r="L568" s="996">
        <v>399.8</v>
      </c>
      <c r="M568" t="s">
        <v>1109</v>
      </c>
      <c r="N568" t="str">
        <f t="shared" si="18"/>
        <v>fevereiro 2026</v>
      </c>
      <c r="O568">
        <f t="shared" si="19"/>
        <v>2026</v>
      </c>
      <c r="P568" t="str">
        <f>VLOOKUP(I568,'METRICS MDNA'!A:B,2,0)</f>
        <v>Estoque Final</v>
      </c>
      <c r="Q568" t="str">
        <f>VLOOKUP(P568,'METRICS MDNA'!B:C,2,0)</f>
        <v>CUSTOS DOS PRODUTOS VENDIDOS</v>
      </c>
    </row>
    <row r="569" spans="1:17">
      <c r="A569" t="s">
        <v>1110</v>
      </c>
      <c r="B569" s="879">
        <v>46081</v>
      </c>
      <c r="C569">
        <v>1000937</v>
      </c>
      <c r="D569" t="s">
        <v>2235</v>
      </c>
      <c r="E569" t="s">
        <v>1171</v>
      </c>
      <c r="F569" t="s">
        <v>1120</v>
      </c>
      <c r="G569" t="s">
        <v>1220</v>
      </c>
      <c r="H569" t="s">
        <v>1328</v>
      </c>
      <c r="I569" t="s">
        <v>1329</v>
      </c>
      <c r="J569" s="995">
        <v>1</v>
      </c>
      <c r="K569" s="996">
        <v>890</v>
      </c>
      <c r="L569" s="996">
        <v>890</v>
      </c>
      <c r="M569" t="s">
        <v>1109</v>
      </c>
      <c r="N569" t="str">
        <f t="shared" si="18"/>
        <v>fevereiro 2026</v>
      </c>
      <c r="O569">
        <f t="shared" si="19"/>
        <v>2026</v>
      </c>
      <c r="P569" t="str">
        <f>VLOOKUP(I569,'METRICS MDNA'!A:B,2,0)</f>
        <v>Estoque Final</v>
      </c>
      <c r="Q569" t="str">
        <f>VLOOKUP(P569,'METRICS MDNA'!B:C,2,0)</f>
        <v>CUSTOS DOS PRODUTOS VENDIDOS</v>
      </c>
    </row>
    <row r="570" spans="1:17">
      <c r="A570" t="s">
        <v>1110</v>
      </c>
      <c r="B570" s="879">
        <v>46081</v>
      </c>
      <c r="C570">
        <v>1001052</v>
      </c>
      <c r="D570" t="s">
        <v>2236</v>
      </c>
      <c r="E570" t="s">
        <v>1171</v>
      </c>
      <c r="F570" t="s">
        <v>1120</v>
      </c>
      <c r="G570" t="s">
        <v>1220</v>
      </c>
      <c r="H570" t="s">
        <v>1328</v>
      </c>
      <c r="I570" t="s">
        <v>1329</v>
      </c>
      <c r="J570" s="995">
        <v>4</v>
      </c>
      <c r="K570" s="996">
        <v>78.900000000000006</v>
      </c>
      <c r="L570" s="996">
        <v>315.60000000000002</v>
      </c>
      <c r="M570" t="s">
        <v>1109</v>
      </c>
      <c r="N570" t="str">
        <f t="shared" si="18"/>
        <v>fevereiro 2026</v>
      </c>
      <c r="O570">
        <f t="shared" si="19"/>
        <v>2026</v>
      </c>
      <c r="P570" t="str">
        <f>VLOOKUP(I570,'METRICS MDNA'!A:B,2,0)</f>
        <v>Estoque Final</v>
      </c>
      <c r="Q570" t="str">
        <f>VLOOKUP(P570,'METRICS MDNA'!B:C,2,0)</f>
        <v>CUSTOS DOS PRODUTOS VENDIDOS</v>
      </c>
    </row>
    <row r="571" spans="1:17">
      <c r="A571" t="s">
        <v>1110</v>
      </c>
      <c r="B571" s="879">
        <v>46081</v>
      </c>
      <c r="C571">
        <v>1000932</v>
      </c>
      <c r="D571" t="s">
        <v>1331</v>
      </c>
      <c r="E571" t="s">
        <v>1171</v>
      </c>
      <c r="F571" t="s">
        <v>1120</v>
      </c>
      <c r="G571" t="s">
        <v>1220</v>
      </c>
      <c r="H571" t="s">
        <v>1328</v>
      </c>
      <c r="I571" t="s">
        <v>1329</v>
      </c>
      <c r="J571" s="995">
        <v>2</v>
      </c>
      <c r="K571" s="996">
        <v>88.9422</v>
      </c>
      <c r="L571" s="996">
        <v>177.8844</v>
      </c>
      <c r="M571" t="s">
        <v>1109</v>
      </c>
      <c r="N571" t="str">
        <f t="shared" si="18"/>
        <v>fevereiro 2026</v>
      </c>
      <c r="O571">
        <f t="shared" si="19"/>
        <v>2026</v>
      </c>
      <c r="P571" t="str">
        <f>VLOOKUP(I571,'METRICS MDNA'!A:B,2,0)</f>
        <v>Estoque Final</v>
      </c>
      <c r="Q571" t="str">
        <f>VLOOKUP(P571,'METRICS MDNA'!B:C,2,0)</f>
        <v>CUSTOS DOS PRODUTOS VENDIDOS</v>
      </c>
    </row>
    <row r="572" spans="1:17">
      <c r="A572" t="s">
        <v>1110</v>
      </c>
      <c r="B572" s="879">
        <v>46081</v>
      </c>
      <c r="C572">
        <v>1000933</v>
      </c>
      <c r="D572" t="s">
        <v>1326</v>
      </c>
      <c r="E572" t="s">
        <v>1171</v>
      </c>
      <c r="F572" t="s">
        <v>1120</v>
      </c>
      <c r="G572" t="s">
        <v>1220</v>
      </c>
      <c r="H572" t="s">
        <v>1328</v>
      </c>
      <c r="I572" t="s">
        <v>1329</v>
      </c>
      <c r="J572" s="995">
        <v>2</v>
      </c>
      <c r="K572" s="996">
        <v>101.1735</v>
      </c>
      <c r="L572" s="996">
        <v>202.34700000000001</v>
      </c>
      <c r="M572" t="s">
        <v>1109</v>
      </c>
      <c r="N572" t="str">
        <f t="shared" si="18"/>
        <v>fevereiro 2026</v>
      </c>
      <c r="O572">
        <f t="shared" si="19"/>
        <v>2026</v>
      </c>
      <c r="P572" t="str">
        <f>VLOOKUP(I572,'METRICS MDNA'!A:B,2,0)</f>
        <v>Estoque Final</v>
      </c>
      <c r="Q572" t="str">
        <f>VLOOKUP(P572,'METRICS MDNA'!B:C,2,0)</f>
        <v>CUSTOS DOS PRODUTOS VENDIDOS</v>
      </c>
    </row>
    <row r="573" spans="1:17">
      <c r="A573" t="s">
        <v>1110</v>
      </c>
      <c r="B573" s="879">
        <v>46081</v>
      </c>
      <c r="C573">
        <v>1001021</v>
      </c>
      <c r="D573" t="s">
        <v>1225</v>
      </c>
      <c r="E573" t="s">
        <v>1171</v>
      </c>
      <c r="F573" t="s">
        <v>1120</v>
      </c>
      <c r="G573" t="s">
        <v>1220</v>
      </c>
      <c r="H573" t="s">
        <v>1221</v>
      </c>
      <c r="I573" t="s">
        <v>1222</v>
      </c>
      <c r="J573" s="995">
        <v>100</v>
      </c>
      <c r="K573" s="996">
        <v>3.1873</v>
      </c>
      <c r="L573" s="996">
        <v>318.73</v>
      </c>
      <c r="M573" t="s">
        <v>1109</v>
      </c>
      <c r="N573" t="str">
        <f t="shared" si="18"/>
        <v>fevereiro 2026</v>
      </c>
      <c r="O573">
        <f t="shared" si="19"/>
        <v>2026</v>
      </c>
      <c r="P573" t="str">
        <f>VLOOKUP(I573,'METRICS MDNA'!A:B,2,0)</f>
        <v>Estoque Final</v>
      </c>
      <c r="Q573" t="str">
        <f>VLOOKUP(P573,'METRICS MDNA'!B:C,2,0)</f>
        <v>CUSTOS DOS PRODUTOS VENDIDOS</v>
      </c>
    </row>
    <row r="574" spans="1:17">
      <c r="A574" t="s">
        <v>1110</v>
      </c>
      <c r="B574" s="879">
        <v>46081</v>
      </c>
      <c r="C574">
        <v>1000938</v>
      </c>
      <c r="D574" t="s">
        <v>2054</v>
      </c>
      <c r="E574" t="s">
        <v>1171</v>
      </c>
      <c r="F574" t="s">
        <v>1120</v>
      </c>
      <c r="G574" t="s">
        <v>1220</v>
      </c>
      <c r="H574" t="s">
        <v>1263</v>
      </c>
      <c r="I574" t="s">
        <v>1380</v>
      </c>
      <c r="J574" s="995">
        <v>0.7</v>
      </c>
      <c r="K574" s="996">
        <v>357.3143</v>
      </c>
      <c r="L574" s="996">
        <v>250.12</v>
      </c>
      <c r="M574" t="s">
        <v>1109</v>
      </c>
      <c r="N574" t="str">
        <f t="shared" si="18"/>
        <v>fevereiro 2026</v>
      </c>
      <c r="O574">
        <f t="shared" si="19"/>
        <v>2026</v>
      </c>
      <c r="P574" t="str">
        <f>VLOOKUP(I574,'METRICS MDNA'!A:B,2,0)</f>
        <v>Estoque Final</v>
      </c>
      <c r="Q574" t="str">
        <f>VLOOKUP(P574,'METRICS MDNA'!B:C,2,0)</f>
        <v>CUSTOS DOS PRODUTOS VENDIDOS</v>
      </c>
    </row>
    <row r="575" spans="1:17">
      <c r="A575" t="s">
        <v>1110</v>
      </c>
      <c r="B575" s="879">
        <v>46081</v>
      </c>
      <c r="C575">
        <v>1000939</v>
      </c>
      <c r="D575" t="s">
        <v>2055</v>
      </c>
      <c r="E575" t="s">
        <v>1171</v>
      </c>
      <c r="F575" t="s">
        <v>1120</v>
      </c>
      <c r="G575" t="s">
        <v>1220</v>
      </c>
      <c r="H575" t="s">
        <v>1263</v>
      </c>
      <c r="I575" t="s">
        <v>1380</v>
      </c>
      <c r="J575" s="995">
        <v>0.7</v>
      </c>
      <c r="K575" s="996">
        <v>713.15710000000001</v>
      </c>
      <c r="L575" s="996">
        <v>499.21</v>
      </c>
      <c r="M575" t="s">
        <v>1109</v>
      </c>
      <c r="N575" t="str">
        <f t="shared" si="18"/>
        <v>fevereiro 2026</v>
      </c>
      <c r="O575">
        <f t="shared" si="19"/>
        <v>2026</v>
      </c>
      <c r="P575" t="str">
        <f>VLOOKUP(I575,'METRICS MDNA'!A:B,2,0)</f>
        <v>Estoque Final</v>
      </c>
      <c r="Q575" t="str">
        <f>VLOOKUP(P575,'METRICS MDNA'!B:C,2,0)</f>
        <v>CUSTOS DOS PRODUTOS VENDIDOS</v>
      </c>
    </row>
    <row r="576" spans="1:17">
      <c r="A576" t="s">
        <v>1110</v>
      </c>
      <c r="B576" s="879">
        <v>46081</v>
      </c>
      <c r="C576">
        <v>1000448</v>
      </c>
      <c r="D576" t="s">
        <v>2056</v>
      </c>
      <c r="E576" t="s">
        <v>1171</v>
      </c>
      <c r="F576" t="s">
        <v>1120</v>
      </c>
      <c r="G576" t="s">
        <v>1220</v>
      </c>
      <c r="H576" t="s">
        <v>1263</v>
      </c>
      <c r="I576" t="s">
        <v>2057</v>
      </c>
      <c r="J576" s="995">
        <v>1.5</v>
      </c>
      <c r="K576" s="996">
        <v>99.406000000000006</v>
      </c>
      <c r="L576" s="996">
        <v>149.10900000000001</v>
      </c>
      <c r="M576" t="s">
        <v>1109</v>
      </c>
      <c r="N576" t="str">
        <f t="shared" si="18"/>
        <v>fevereiro 2026</v>
      </c>
      <c r="O576">
        <f t="shared" si="19"/>
        <v>2026</v>
      </c>
      <c r="P576" t="str">
        <f>VLOOKUP(I576,'METRICS MDNA'!A:B,2,0)</f>
        <v>Estoque Final</v>
      </c>
      <c r="Q576" t="str">
        <f>VLOOKUP(P576,'METRICS MDNA'!B:C,2,0)</f>
        <v>CUSTOS DOS PRODUTOS VENDIDOS</v>
      </c>
    </row>
    <row r="577" spans="1:17">
      <c r="A577" t="s">
        <v>1110</v>
      </c>
      <c r="B577" s="879">
        <v>46081</v>
      </c>
      <c r="C577">
        <v>1000495</v>
      </c>
      <c r="D577" t="s">
        <v>2058</v>
      </c>
      <c r="E577" t="s">
        <v>1171</v>
      </c>
      <c r="F577" t="s">
        <v>1120</v>
      </c>
      <c r="G577" t="s">
        <v>1220</v>
      </c>
      <c r="H577" t="s">
        <v>1263</v>
      </c>
      <c r="I577" t="s">
        <v>2057</v>
      </c>
      <c r="J577" s="995">
        <v>0.4</v>
      </c>
      <c r="K577" s="996">
        <v>220.66669999999999</v>
      </c>
      <c r="L577" s="996">
        <v>88.2667</v>
      </c>
      <c r="M577" t="s">
        <v>1109</v>
      </c>
      <c r="N577" t="str">
        <f t="shared" si="18"/>
        <v>fevereiro 2026</v>
      </c>
      <c r="O577">
        <f t="shared" si="19"/>
        <v>2026</v>
      </c>
      <c r="P577" t="str">
        <f>VLOOKUP(I577,'METRICS MDNA'!A:B,2,0)</f>
        <v>Estoque Final</v>
      </c>
      <c r="Q577" t="str">
        <f>VLOOKUP(P577,'METRICS MDNA'!B:C,2,0)</f>
        <v>CUSTOS DOS PRODUTOS VENDIDOS</v>
      </c>
    </row>
    <row r="578" spans="1:17">
      <c r="A578" t="s">
        <v>1110</v>
      </c>
      <c r="B578" s="879">
        <v>46081</v>
      </c>
      <c r="C578">
        <v>1000941</v>
      </c>
      <c r="D578" t="s">
        <v>2059</v>
      </c>
      <c r="E578" t="s">
        <v>1171</v>
      </c>
      <c r="F578" t="s">
        <v>1120</v>
      </c>
      <c r="G578" t="s">
        <v>1220</v>
      </c>
      <c r="H578" t="s">
        <v>1263</v>
      </c>
      <c r="I578" t="s">
        <v>2057</v>
      </c>
      <c r="J578" s="995">
        <v>0.65</v>
      </c>
      <c r="K578" s="996">
        <v>271.65710000000001</v>
      </c>
      <c r="L578" s="996">
        <v>176.5771</v>
      </c>
      <c r="M578" t="s">
        <v>1109</v>
      </c>
      <c r="N578" t="str">
        <f t="shared" si="18"/>
        <v>fevereiro 2026</v>
      </c>
      <c r="O578">
        <f t="shared" si="19"/>
        <v>2026</v>
      </c>
      <c r="P578" t="str">
        <f>VLOOKUP(I578,'METRICS MDNA'!A:B,2,0)</f>
        <v>Estoque Final</v>
      </c>
      <c r="Q578" t="str">
        <f>VLOOKUP(P578,'METRICS MDNA'!B:C,2,0)</f>
        <v>CUSTOS DOS PRODUTOS VENDIDOS</v>
      </c>
    </row>
    <row r="579" spans="1:17">
      <c r="A579" t="s">
        <v>1110</v>
      </c>
      <c r="B579" s="879">
        <v>46081</v>
      </c>
      <c r="C579">
        <v>1000957</v>
      </c>
      <c r="D579" t="s">
        <v>2060</v>
      </c>
      <c r="E579" t="s">
        <v>1171</v>
      </c>
      <c r="F579" t="s">
        <v>1120</v>
      </c>
      <c r="G579" t="s">
        <v>1220</v>
      </c>
      <c r="H579" t="s">
        <v>1221</v>
      </c>
      <c r="I579" t="s">
        <v>1222</v>
      </c>
      <c r="J579" s="995">
        <v>8.5</v>
      </c>
      <c r="K579" s="996">
        <v>34.799999999999997</v>
      </c>
      <c r="L579" s="996">
        <v>295.8</v>
      </c>
      <c r="M579" t="s">
        <v>1109</v>
      </c>
      <c r="N579" t="str">
        <f t="shared" si="18"/>
        <v>fevereiro 2026</v>
      </c>
      <c r="O579">
        <f t="shared" si="19"/>
        <v>2026</v>
      </c>
      <c r="P579" t="str">
        <f>VLOOKUP(I579,'METRICS MDNA'!A:B,2,0)</f>
        <v>Estoque Final</v>
      </c>
      <c r="Q579" t="str">
        <f>VLOOKUP(P579,'METRICS MDNA'!B:C,2,0)</f>
        <v>CUSTOS DOS PRODUTOS VENDIDOS</v>
      </c>
    </row>
    <row r="580" spans="1:17">
      <c r="A580" t="s">
        <v>1110</v>
      </c>
      <c r="B580" s="879">
        <v>46081</v>
      </c>
      <c r="C580">
        <v>1000056</v>
      </c>
      <c r="D580" t="s">
        <v>2061</v>
      </c>
      <c r="E580" t="s">
        <v>1171</v>
      </c>
      <c r="F580" t="s">
        <v>1120</v>
      </c>
      <c r="G580" t="s">
        <v>1220</v>
      </c>
      <c r="H580" t="s">
        <v>1263</v>
      </c>
      <c r="I580" t="s">
        <v>2062</v>
      </c>
      <c r="J580" s="995">
        <v>1.8</v>
      </c>
      <c r="K580" s="996">
        <v>194.1986</v>
      </c>
      <c r="L580" s="996">
        <v>349.5575</v>
      </c>
      <c r="M580" t="s">
        <v>1109</v>
      </c>
      <c r="N580" t="str">
        <f t="shared" si="18"/>
        <v>fevereiro 2026</v>
      </c>
      <c r="O580">
        <f t="shared" si="19"/>
        <v>2026</v>
      </c>
      <c r="P580" t="str">
        <f>VLOOKUP(I580,'METRICS MDNA'!A:B,2,0)</f>
        <v>Estoque Final</v>
      </c>
      <c r="Q580" t="str">
        <f>VLOOKUP(P580,'METRICS MDNA'!B:C,2,0)</f>
        <v>CUSTOS DOS PRODUTOS VENDIDOS</v>
      </c>
    </row>
    <row r="581" spans="1:17">
      <c r="A581" t="s">
        <v>1110</v>
      </c>
      <c r="B581" s="879">
        <v>46081</v>
      </c>
      <c r="C581">
        <v>1000947</v>
      </c>
      <c r="D581" t="s">
        <v>2063</v>
      </c>
      <c r="E581" t="s">
        <v>1171</v>
      </c>
      <c r="F581" t="s">
        <v>1120</v>
      </c>
      <c r="G581" t="s">
        <v>1220</v>
      </c>
      <c r="H581" t="s">
        <v>1263</v>
      </c>
      <c r="I581" t="s">
        <v>2062</v>
      </c>
      <c r="J581" s="995">
        <v>0.7</v>
      </c>
      <c r="K581" s="996">
        <v>302.56659999999999</v>
      </c>
      <c r="L581" s="996">
        <v>211.79660000000001</v>
      </c>
      <c r="M581" t="s">
        <v>1109</v>
      </c>
      <c r="N581" t="str">
        <f t="shared" si="18"/>
        <v>fevereiro 2026</v>
      </c>
      <c r="O581">
        <f t="shared" si="19"/>
        <v>2026</v>
      </c>
      <c r="P581" t="str">
        <f>VLOOKUP(I581,'METRICS MDNA'!A:B,2,0)</f>
        <v>Estoque Final</v>
      </c>
      <c r="Q581" t="str">
        <f>VLOOKUP(P581,'METRICS MDNA'!B:C,2,0)</f>
        <v>CUSTOS DOS PRODUTOS VENDIDOS</v>
      </c>
    </row>
    <row r="582" spans="1:17">
      <c r="A582" t="s">
        <v>1110</v>
      </c>
      <c r="B582" s="879">
        <v>46081</v>
      </c>
      <c r="C582">
        <v>1000571</v>
      </c>
      <c r="D582" t="s">
        <v>2064</v>
      </c>
      <c r="E582" t="s">
        <v>1171</v>
      </c>
      <c r="F582" t="s">
        <v>1120</v>
      </c>
      <c r="G582" t="s">
        <v>1220</v>
      </c>
      <c r="H582" t="s">
        <v>1263</v>
      </c>
      <c r="I582" t="s">
        <v>2062</v>
      </c>
      <c r="J582" s="995">
        <v>0.5</v>
      </c>
      <c r="K582" s="996">
        <v>143.9222</v>
      </c>
      <c r="L582" s="996">
        <v>71.961100000000002</v>
      </c>
      <c r="M582" t="s">
        <v>1109</v>
      </c>
      <c r="N582" t="str">
        <f t="shared" si="18"/>
        <v>fevereiro 2026</v>
      </c>
      <c r="O582">
        <f t="shared" si="19"/>
        <v>2026</v>
      </c>
      <c r="P582" t="str">
        <f>VLOOKUP(I582,'METRICS MDNA'!A:B,2,0)</f>
        <v>Estoque Final</v>
      </c>
      <c r="Q582" t="str">
        <f>VLOOKUP(P582,'METRICS MDNA'!B:C,2,0)</f>
        <v>CUSTOS DOS PRODUTOS VENDIDOS</v>
      </c>
    </row>
    <row r="583" spans="1:17">
      <c r="A583" t="s">
        <v>1110</v>
      </c>
      <c r="B583" s="879">
        <v>46081</v>
      </c>
      <c r="C583">
        <v>1001036</v>
      </c>
      <c r="D583" t="s">
        <v>2065</v>
      </c>
      <c r="E583" t="s">
        <v>1171</v>
      </c>
      <c r="F583" t="s">
        <v>1120</v>
      </c>
      <c r="G583" t="s">
        <v>1220</v>
      </c>
      <c r="H583" t="s">
        <v>1263</v>
      </c>
      <c r="I583" t="s">
        <v>2062</v>
      </c>
      <c r="J583" s="995">
        <v>0.65</v>
      </c>
      <c r="K583" s="996">
        <v>250.25</v>
      </c>
      <c r="L583" s="996">
        <v>162.66249999999999</v>
      </c>
      <c r="M583" t="s">
        <v>1109</v>
      </c>
      <c r="N583" t="str">
        <f t="shared" si="18"/>
        <v>fevereiro 2026</v>
      </c>
      <c r="O583">
        <f t="shared" si="19"/>
        <v>2026</v>
      </c>
      <c r="P583" t="str">
        <f>VLOOKUP(I583,'METRICS MDNA'!A:B,2,0)</f>
        <v>Estoque Final</v>
      </c>
      <c r="Q583" t="str">
        <f>VLOOKUP(P583,'METRICS MDNA'!B:C,2,0)</f>
        <v>CUSTOS DOS PRODUTOS VENDIDOS</v>
      </c>
    </row>
    <row r="584" spans="1:17">
      <c r="A584" t="s">
        <v>1110</v>
      </c>
      <c r="B584" s="879">
        <v>46081</v>
      </c>
      <c r="C584">
        <v>1000013</v>
      </c>
      <c r="D584" t="s">
        <v>2066</v>
      </c>
      <c r="E584" t="s">
        <v>1171</v>
      </c>
      <c r="F584" t="s">
        <v>1120</v>
      </c>
      <c r="G584" t="s">
        <v>1220</v>
      </c>
      <c r="H584" t="s">
        <v>1263</v>
      </c>
      <c r="I584" t="s">
        <v>2062</v>
      </c>
      <c r="J584" s="995">
        <v>1.2</v>
      </c>
      <c r="K584" s="996">
        <v>177.57149999999999</v>
      </c>
      <c r="L584" s="996">
        <v>213.08580000000001</v>
      </c>
      <c r="M584" t="s">
        <v>1109</v>
      </c>
      <c r="N584" t="str">
        <f t="shared" si="18"/>
        <v>fevereiro 2026</v>
      </c>
      <c r="O584">
        <f t="shared" si="19"/>
        <v>2026</v>
      </c>
      <c r="P584" t="str">
        <f>VLOOKUP(I584,'METRICS MDNA'!A:B,2,0)</f>
        <v>Estoque Final</v>
      </c>
      <c r="Q584" t="str">
        <f>VLOOKUP(P584,'METRICS MDNA'!B:C,2,0)</f>
        <v>CUSTOS DOS PRODUTOS VENDIDOS</v>
      </c>
    </row>
    <row r="585" spans="1:17">
      <c r="A585" t="s">
        <v>1110</v>
      </c>
      <c r="B585" s="879">
        <v>46081</v>
      </c>
      <c r="C585">
        <v>1000930</v>
      </c>
      <c r="D585" t="s">
        <v>2067</v>
      </c>
      <c r="E585" t="s">
        <v>1171</v>
      </c>
      <c r="F585" t="s">
        <v>1120</v>
      </c>
      <c r="G585" t="s">
        <v>1220</v>
      </c>
      <c r="H585" t="s">
        <v>1263</v>
      </c>
      <c r="I585" t="s">
        <v>2062</v>
      </c>
      <c r="J585" s="995">
        <v>1.3</v>
      </c>
      <c r="K585" s="996">
        <v>243.7928</v>
      </c>
      <c r="L585" s="996">
        <v>316.93060000000003</v>
      </c>
      <c r="M585" t="s">
        <v>1109</v>
      </c>
      <c r="N585" t="str">
        <f t="shared" si="18"/>
        <v>fevereiro 2026</v>
      </c>
      <c r="O585">
        <f t="shared" si="19"/>
        <v>2026</v>
      </c>
      <c r="P585" t="str">
        <f>VLOOKUP(I585,'METRICS MDNA'!A:B,2,0)</f>
        <v>Estoque Final</v>
      </c>
      <c r="Q585" t="str">
        <f>VLOOKUP(P585,'METRICS MDNA'!B:C,2,0)</f>
        <v>CUSTOS DOS PRODUTOS VENDIDOS</v>
      </c>
    </row>
    <row r="586" spans="1:17">
      <c r="A586" t="s">
        <v>1110</v>
      </c>
      <c r="B586" s="879">
        <v>46081</v>
      </c>
      <c r="C586">
        <v>1001035</v>
      </c>
      <c r="D586" t="s">
        <v>2068</v>
      </c>
      <c r="E586" t="s">
        <v>1171</v>
      </c>
      <c r="F586" t="s">
        <v>1120</v>
      </c>
      <c r="G586" t="s">
        <v>1220</v>
      </c>
      <c r="H586" t="s">
        <v>1263</v>
      </c>
      <c r="I586" t="s">
        <v>2062</v>
      </c>
      <c r="J586" s="995">
        <v>0.75</v>
      </c>
      <c r="K586" s="996">
        <v>141.94999999999999</v>
      </c>
      <c r="L586" s="996">
        <v>106.46250000000001</v>
      </c>
      <c r="M586" t="s">
        <v>1109</v>
      </c>
      <c r="N586" t="str">
        <f t="shared" si="18"/>
        <v>fevereiro 2026</v>
      </c>
      <c r="O586">
        <f t="shared" si="19"/>
        <v>2026</v>
      </c>
      <c r="P586" t="str">
        <f>VLOOKUP(I586,'METRICS MDNA'!A:B,2,0)</f>
        <v>Estoque Final</v>
      </c>
      <c r="Q586" t="str">
        <f>VLOOKUP(P586,'METRICS MDNA'!B:C,2,0)</f>
        <v>CUSTOS DOS PRODUTOS VENDIDOS</v>
      </c>
    </row>
    <row r="587" spans="1:17">
      <c r="A587" t="s">
        <v>1110</v>
      </c>
      <c r="B587" s="879">
        <v>46081</v>
      </c>
      <c r="C587">
        <v>1000752</v>
      </c>
      <c r="D587" t="s">
        <v>2069</v>
      </c>
      <c r="E587" t="s">
        <v>1171</v>
      </c>
      <c r="F587" t="s">
        <v>1120</v>
      </c>
      <c r="G587" t="s">
        <v>1220</v>
      </c>
      <c r="H587" t="s">
        <v>1263</v>
      </c>
      <c r="I587" t="s">
        <v>2062</v>
      </c>
      <c r="J587" s="995">
        <v>0.7</v>
      </c>
      <c r="K587" s="996">
        <v>141.15639999999999</v>
      </c>
      <c r="L587" s="996">
        <v>98.8095</v>
      </c>
      <c r="M587" t="s">
        <v>1109</v>
      </c>
      <c r="N587" t="str">
        <f t="shared" si="18"/>
        <v>fevereiro 2026</v>
      </c>
      <c r="O587">
        <f t="shared" si="19"/>
        <v>2026</v>
      </c>
      <c r="P587" t="str">
        <f>VLOOKUP(I587,'METRICS MDNA'!A:B,2,0)</f>
        <v>Estoque Final</v>
      </c>
      <c r="Q587" t="str">
        <f>VLOOKUP(P587,'METRICS MDNA'!B:C,2,0)</f>
        <v>CUSTOS DOS PRODUTOS VENDIDOS</v>
      </c>
    </row>
    <row r="588" spans="1:17">
      <c r="A588" t="s">
        <v>1110</v>
      </c>
      <c r="B588" s="879">
        <v>46081</v>
      </c>
      <c r="C588">
        <v>1001029</v>
      </c>
      <c r="D588" t="s">
        <v>2072</v>
      </c>
      <c r="E588" t="s">
        <v>1171</v>
      </c>
      <c r="F588" t="s">
        <v>1120</v>
      </c>
      <c r="G588" t="s">
        <v>1220</v>
      </c>
      <c r="H588" t="s">
        <v>1263</v>
      </c>
      <c r="I588" t="s">
        <v>2062</v>
      </c>
      <c r="J588" s="995">
        <v>0.75</v>
      </c>
      <c r="K588" s="996">
        <v>200</v>
      </c>
      <c r="L588" s="996">
        <v>150</v>
      </c>
      <c r="M588" t="s">
        <v>1109</v>
      </c>
      <c r="N588" t="str">
        <f t="shared" si="18"/>
        <v>fevereiro 2026</v>
      </c>
      <c r="O588">
        <f t="shared" si="19"/>
        <v>2026</v>
      </c>
      <c r="P588" t="str">
        <f>VLOOKUP(I588,'METRICS MDNA'!A:B,2,0)</f>
        <v>Estoque Final</v>
      </c>
      <c r="Q588" t="str">
        <f>VLOOKUP(P588,'METRICS MDNA'!B:C,2,0)</f>
        <v>CUSTOS DOS PRODUTOS VENDIDOS</v>
      </c>
    </row>
    <row r="589" spans="1:17">
      <c r="A589" t="s">
        <v>1110</v>
      </c>
      <c r="B589" s="879">
        <v>46081</v>
      </c>
      <c r="C589">
        <v>1000567</v>
      </c>
      <c r="D589" t="s">
        <v>2073</v>
      </c>
      <c r="E589" t="s">
        <v>1171</v>
      </c>
      <c r="F589" t="s">
        <v>1120</v>
      </c>
      <c r="G589" t="s">
        <v>1220</v>
      </c>
      <c r="H589" t="s">
        <v>1263</v>
      </c>
      <c r="I589" t="s">
        <v>2062</v>
      </c>
      <c r="J589" s="995">
        <v>1</v>
      </c>
      <c r="K589" s="996">
        <v>224.9975</v>
      </c>
      <c r="L589" s="996">
        <v>224.9975</v>
      </c>
      <c r="M589" t="s">
        <v>1109</v>
      </c>
      <c r="N589" t="str">
        <f t="shared" si="18"/>
        <v>fevereiro 2026</v>
      </c>
      <c r="O589">
        <f t="shared" si="19"/>
        <v>2026</v>
      </c>
      <c r="P589" t="str">
        <f>VLOOKUP(I589,'METRICS MDNA'!A:B,2,0)</f>
        <v>Estoque Final</v>
      </c>
      <c r="Q589" t="str">
        <f>VLOOKUP(P589,'METRICS MDNA'!B:C,2,0)</f>
        <v>CUSTOS DOS PRODUTOS VENDIDOS</v>
      </c>
    </row>
    <row r="590" spans="1:17">
      <c r="A590" t="s">
        <v>1110</v>
      </c>
      <c r="B590" s="879">
        <v>46081</v>
      </c>
      <c r="C590">
        <v>1000482</v>
      </c>
      <c r="D590" t="s">
        <v>2074</v>
      </c>
      <c r="E590" t="s">
        <v>1171</v>
      </c>
      <c r="F590" t="s">
        <v>1120</v>
      </c>
      <c r="G590" t="s">
        <v>1220</v>
      </c>
      <c r="H590" t="s">
        <v>1221</v>
      </c>
      <c r="I590" t="s">
        <v>1222</v>
      </c>
      <c r="J590" s="995">
        <v>0.9</v>
      </c>
      <c r="K590" s="996">
        <v>89.35</v>
      </c>
      <c r="L590" s="996">
        <v>80.415000000000006</v>
      </c>
      <c r="M590" t="s">
        <v>1109</v>
      </c>
      <c r="N590" t="str">
        <f t="shared" si="18"/>
        <v>fevereiro 2026</v>
      </c>
      <c r="O590">
        <f t="shared" si="19"/>
        <v>2026</v>
      </c>
      <c r="P590" t="str">
        <f>VLOOKUP(I590,'METRICS MDNA'!A:B,2,0)</f>
        <v>Estoque Final</v>
      </c>
      <c r="Q590" t="str">
        <f>VLOOKUP(P590,'METRICS MDNA'!B:C,2,0)</f>
        <v>CUSTOS DOS PRODUTOS VENDIDOS</v>
      </c>
    </row>
    <row r="591" spans="1:17">
      <c r="A591" t="s">
        <v>1110</v>
      </c>
      <c r="B591" s="879">
        <v>46081</v>
      </c>
      <c r="C591">
        <v>1000960</v>
      </c>
      <c r="D591" t="s">
        <v>2076</v>
      </c>
      <c r="E591" t="s">
        <v>1171</v>
      </c>
      <c r="F591" t="s">
        <v>1120</v>
      </c>
      <c r="G591" t="s">
        <v>1220</v>
      </c>
      <c r="H591" t="s">
        <v>1263</v>
      </c>
      <c r="I591" t="s">
        <v>2077</v>
      </c>
      <c r="J591" s="995">
        <v>1.4</v>
      </c>
      <c r="K591" s="996">
        <v>45.919400000000003</v>
      </c>
      <c r="L591" s="996">
        <v>64.287199999999999</v>
      </c>
      <c r="M591" t="s">
        <v>1109</v>
      </c>
      <c r="N591" t="str">
        <f t="shared" ref="N591:N654" si="20">TEXT(B591, "mmmm aaaa")</f>
        <v>fevereiro 2026</v>
      </c>
      <c r="O591">
        <f t="shared" ref="O591:O654" si="21">YEAR(B591)</f>
        <v>2026</v>
      </c>
      <c r="P591" t="str">
        <f>VLOOKUP(I591,'METRICS MDNA'!A:B,2,0)</f>
        <v>Estoque Final</v>
      </c>
      <c r="Q591" t="str">
        <f>VLOOKUP(P591,'METRICS MDNA'!B:C,2,0)</f>
        <v>CUSTOS DOS PRODUTOS VENDIDOS</v>
      </c>
    </row>
    <row r="592" spans="1:17">
      <c r="A592" t="s">
        <v>1110</v>
      </c>
      <c r="B592" s="879">
        <v>46081</v>
      </c>
      <c r="C592">
        <v>1000507</v>
      </c>
      <c r="D592" t="s">
        <v>2078</v>
      </c>
      <c r="E592" t="s">
        <v>1171</v>
      </c>
      <c r="F592" t="s">
        <v>1120</v>
      </c>
      <c r="G592" t="s">
        <v>1220</v>
      </c>
      <c r="H592" t="s">
        <v>1263</v>
      </c>
      <c r="I592" t="s">
        <v>2077</v>
      </c>
      <c r="J592" s="995">
        <v>0.75</v>
      </c>
      <c r="K592" s="996">
        <v>90.619</v>
      </c>
      <c r="L592" s="996">
        <v>67.964299999999994</v>
      </c>
      <c r="M592" t="s">
        <v>1109</v>
      </c>
      <c r="N592" t="str">
        <f t="shared" si="20"/>
        <v>fevereiro 2026</v>
      </c>
      <c r="O592">
        <f t="shared" si="21"/>
        <v>2026</v>
      </c>
      <c r="P592" t="str">
        <f>VLOOKUP(I592,'METRICS MDNA'!A:B,2,0)</f>
        <v>Estoque Final</v>
      </c>
      <c r="Q592" t="str">
        <f>VLOOKUP(P592,'METRICS MDNA'!B:C,2,0)</f>
        <v>CUSTOS DOS PRODUTOS VENDIDOS</v>
      </c>
    </row>
    <row r="593" spans="1:17">
      <c r="A593" t="s">
        <v>1110</v>
      </c>
      <c r="B593" s="879">
        <v>46081</v>
      </c>
      <c r="C593">
        <v>1000926</v>
      </c>
      <c r="D593" t="s">
        <v>2079</v>
      </c>
      <c r="E593" t="s">
        <v>1171</v>
      </c>
      <c r="F593" t="s">
        <v>1120</v>
      </c>
      <c r="G593" t="s">
        <v>1220</v>
      </c>
      <c r="H593" t="s">
        <v>1263</v>
      </c>
      <c r="I593" t="s">
        <v>2077</v>
      </c>
      <c r="J593" s="995">
        <v>0.3</v>
      </c>
      <c r="K593" s="996">
        <v>215.0428</v>
      </c>
      <c r="L593" s="996">
        <v>64.512799999999999</v>
      </c>
      <c r="M593" t="s">
        <v>1109</v>
      </c>
      <c r="N593" t="str">
        <f t="shared" si="20"/>
        <v>fevereiro 2026</v>
      </c>
      <c r="O593">
        <f t="shared" si="21"/>
        <v>2026</v>
      </c>
      <c r="P593" t="str">
        <f>VLOOKUP(I593,'METRICS MDNA'!A:B,2,0)</f>
        <v>Estoque Final</v>
      </c>
      <c r="Q593" t="str">
        <f>VLOOKUP(P593,'METRICS MDNA'!B:C,2,0)</f>
        <v>CUSTOS DOS PRODUTOS VENDIDOS</v>
      </c>
    </row>
    <row r="594" spans="1:17">
      <c r="A594" t="s">
        <v>1110</v>
      </c>
      <c r="B594" s="879">
        <v>46081</v>
      </c>
      <c r="C594">
        <v>1000735</v>
      </c>
      <c r="D594" t="s">
        <v>2080</v>
      </c>
      <c r="E594" t="s">
        <v>1171</v>
      </c>
      <c r="F594" t="s">
        <v>1120</v>
      </c>
      <c r="G594" t="s">
        <v>1220</v>
      </c>
      <c r="H594" t="s">
        <v>1263</v>
      </c>
      <c r="I594" t="s">
        <v>2077</v>
      </c>
      <c r="J594" s="995">
        <v>0.27</v>
      </c>
      <c r="K594" s="996">
        <v>664.15350000000001</v>
      </c>
      <c r="L594" s="996">
        <v>179.32140000000001</v>
      </c>
      <c r="M594" t="s">
        <v>1109</v>
      </c>
      <c r="N594" t="str">
        <f t="shared" si="20"/>
        <v>fevereiro 2026</v>
      </c>
      <c r="O594">
        <f t="shared" si="21"/>
        <v>2026</v>
      </c>
      <c r="P594" t="str">
        <f>VLOOKUP(I594,'METRICS MDNA'!A:B,2,0)</f>
        <v>Estoque Final</v>
      </c>
      <c r="Q594" t="str">
        <f>VLOOKUP(P594,'METRICS MDNA'!B:C,2,0)</f>
        <v>CUSTOS DOS PRODUTOS VENDIDOS</v>
      </c>
    </row>
    <row r="595" spans="1:17">
      <c r="A595" t="s">
        <v>1110</v>
      </c>
      <c r="B595" s="879">
        <v>46081</v>
      </c>
      <c r="C595">
        <v>1000483</v>
      </c>
      <c r="D595" t="s">
        <v>2081</v>
      </c>
      <c r="E595" t="s">
        <v>1171</v>
      </c>
      <c r="F595" t="s">
        <v>1120</v>
      </c>
      <c r="G595" t="s">
        <v>1220</v>
      </c>
      <c r="H595" t="s">
        <v>1263</v>
      </c>
      <c r="I595" t="s">
        <v>1380</v>
      </c>
      <c r="J595" s="995">
        <v>0.15</v>
      </c>
      <c r="K595" s="996">
        <v>50.959400000000002</v>
      </c>
      <c r="L595" s="996">
        <v>7.6439000000000004</v>
      </c>
      <c r="M595" t="s">
        <v>1109</v>
      </c>
      <c r="N595" t="str">
        <f t="shared" si="20"/>
        <v>fevereiro 2026</v>
      </c>
      <c r="O595">
        <f t="shared" si="21"/>
        <v>2026</v>
      </c>
      <c r="P595" t="str">
        <f>VLOOKUP(I595,'METRICS MDNA'!A:B,2,0)</f>
        <v>Estoque Final</v>
      </c>
      <c r="Q595" t="str">
        <f>VLOOKUP(P595,'METRICS MDNA'!B:C,2,0)</f>
        <v>CUSTOS DOS PRODUTOS VENDIDOS</v>
      </c>
    </row>
    <row r="596" spans="1:17">
      <c r="A596" t="s">
        <v>1110</v>
      </c>
      <c r="B596" s="879">
        <v>46081</v>
      </c>
      <c r="C596">
        <v>1000968</v>
      </c>
      <c r="D596" t="s">
        <v>2082</v>
      </c>
      <c r="E596" t="s">
        <v>1171</v>
      </c>
      <c r="F596" t="s">
        <v>1120</v>
      </c>
      <c r="G596" t="s">
        <v>1220</v>
      </c>
      <c r="H596" t="s">
        <v>1221</v>
      </c>
      <c r="I596" t="s">
        <v>1222</v>
      </c>
      <c r="J596" s="995">
        <v>5.75</v>
      </c>
      <c r="K596" s="996">
        <v>15.9</v>
      </c>
      <c r="L596" s="996">
        <v>91.424999999999997</v>
      </c>
      <c r="M596" t="s">
        <v>1109</v>
      </c>
      <c r="N596" t="str">
        <f t="shared" si="20"/>
        <v>fevereiro 2026</v>
      </c>
      <c r="O596">
        <f t="shared" si="21"/>
        <v>2026</v>
      </c>
      <c r="P596" t="str">
        <f>VLOOKUP(I596,'METRICS MDNA'!A:B,2,0)</f>
        <v>Estoque Final</v>
      </c>
      <c r="Q596" t="str">
        <f>VLOOKUP(P596,'METRICS MDNA'!B:C,2,0)</f>
        <v>CUSTOS DOS PRODUTOS VENDIDOS</v>
      </c>
    </row>
    <row r="597" spans="1:17">
      <c r="A597" t="s">
        <v>1110</v>
      </c>
      <c r="B597" s="879">
        <v>46081</v>
      </c>
      <c r="C597">
        <v>1000493</v>
      </c>
      <c r="D597" t="s">
        <v>2083</v>
      </c>
      <c r="E597" t="s">
        <v>1171</v>
      </c>
      <c r="F597" t="s">
        <v>1120</v>
      </c>
      <c r="G597" t="s">
        <v>1220</v>
      </c>
      <c r="H597" t="s">
        <v>1221</v>
      </c>
      <c r="I597" t="s">
        <v>1222</v>
      </c>
      <c r="J597" s="995">
        <v>2.75</v>
      </c>
      <c r="K597" s="996">
        <v>24.9</v>
      </c>
      <c r="L597" s="996">
        <v>68.474999999999994</v>
      </c>
      <c r="M597" t="s">
        <v>1109</v>
      </c>
      <c r="N597" t="str">
        <f t="shared" si="20"/>
        <v>fevereiro 2026</v>
      </c>
      <c r="O597">
        <f t="shared" si="21"/>
        <v>2026</v>
      </c>
      <c r="P597" t="str">
        <f>VLOOKUP(I597,'METRICS MDNA'!A:B,2,0)</f>
        <v>Estoque Final</v>
      </c>
      <c r="Q597" t="str">
        <f>VLOOKUP(P597,'METRICS MDNA'!B:C,2,0)</f>
        <v>CUSTOS DOS PRODUTOS VENDIDOS</v>
      </c>
    </row>
    <row r="598" spans="1:17">
      <c r="A598" t="s">
        <v>1110</v>
      </c>
      <c r="B598" s="879">
        <v>46081</v>
      </c>
      <c r="C598">
        <v>1000916</v>
      </c>
      <c r="D598" t="s">
        <v>2084</v>
      </c>
      <c r="E598" t="s">
        <v>1171</v>
      </c>
      <c r="F598" t="s">
        <v>1120</v>
      </c>
      <c r="G598" t="s">
        <v>1220</v>
      </c>
      <c r="H598" t="s">
        <v>1221</v>
      </c>
      <c r="I598" t="s">
        <v>1222</v>
      </c>
      <c r="J598" s="995">
        <v>2.7</v>
      </c>
      <c r="K598" s="996">
        <v>8.9901</v>
      </c>
      <c r="L598" s="996">
        <v>24.273299999999999</v>
      </c>
      <c r="M598" t="s">
        <v>1109</v>
      </c>
      <c r="N598" t="str">
        <f t="shared" si="20"/>
        <v>fevereiro 2026</v>
      </c>
      <c r="O598">
        <f t="shared" si="21"/>
        <v>2026</v>
      </c>
      <c r="P598" t="str">
        <f>VLOOKUP(I598,'METRICS MDNA'!A:B,2,0)</f>
        <v>Estoque Final</v>
      </c>
      <c r="Q598" t="str">
        <f>VLOOKUP(P598,'METRICS MDNA'!B:C,2,0)</f>
        <v>CUSTOS DOS PRODUTOS VENDIDOS</v>
      </c>
    </row>
    <row r="599" spans="1:17">
      <c r="A599" t="s">
        <v>1110</v>
      </c>
      <c r="B599" s="879">
        <v>46081</v>
      </c>
      <c r="C599">
        <v>1000931</v>
      </c>
      <c r="D599" t="s">
        <v>2085</v>
      </c>
      <c r="E599" t="s">
        <v>1171</v>
      </c>
      <c r="F599" t="s">
        <v>1120</v>
      </c>
      <c r="G599" t="s">
        <v>1220</v>
      </c>
      <c r="H599" t="s">
        <v>1263</v>
      </c>
      <c r="I599" t="s">
        <v>2086</v>
      </c>
      <c r="J599" s="995">
        <v>0.7</v>
      </c>
      <c r="K599" s="996">
        <v>2333.4933000000001</v>
      </c>
      <c r="L599" s="996">
        <v>1633.4453000000001</v>
      </c>
      <c r="M599" t="s">
        <v>1109</v>
      </c>
      <c r="N599" t="str">
        <f t="shared" si="20"/>
        <v>fevereiro 2026</v>
      </c>
      <c r="O599">
        <f t="shared" si="21"/>
        <v>2026</v>
      </c>
      <c r="P599" t="str">
        <f>VLOOKUP(I599,'METRICS MDNA'!A:B,2,0)</f>
        <v>Estoque Final</v>
      </c>
      <c r="Q599" t="str">
        <f>VLOOKUP(P599,'METRICS MDNA'!B:C,2,0)</f>
        <v>CUSTOS DOS PRODUTOS VENDIDOS</v>
      </c>
    </row>
    <row r="600" spans="1:17">
      <c r="A600" t="s">
        <v>1110</v>
      </c>
      <c r="B600" s="879">
        <v>46081</v>
      </c>
      <c r="C600">
        <v>1001027</v>
      </c>
      <c r="D600" t="s">
        <v>2087</v>
      </c>
      <c r="E600" t="s">
        <v>1171</v>
      </c>
      <c r="F600" t="s">
        <v>1120</v>
      </c>
      <c r="G600" t="s">
        <v>1220</v>
      </c>
      <c r="H600" t="s">
        <v>1263</v>
      </c>
      <c r="I600" t="s">
        <v>2086</v>
      </c>
      <c r="J600" s="995">
        <v>0.2</v>
      </c>
      <c r="K600" s="996">
        <v>357.99</v>
      </c>
      <c r="L600" s="996">
        <v>71.597999999999999</v>
      </c>
      <c r="M600" t="s">
        <v>1109</v>
      </c>
      <c r="N600" t="str">
        <f t="shared" si="20"/>
        <v>fevereiro 2026</v>
      </c>
      <c r="O600">
        <f t="shared" si="21"/>
        <v>2026</v>
      </c>
      <c r="P600" t="str">
        <f>VLOOKUP(I600,'METRICS MDNA'!A:B,2,0)</f>
        <v>Estoque Final</v>
      </c>
      <c r="Q600" t="str">
        <f>VLOOKUP(P600,'METRICS MDNA'!B:C,2,0)</f>
        <v>CUSTOS DOS PRODUTOS VENDIDOS</v>
      </c>
    </row>
    <row r="601" spans="1:17">
      <c r="A601" t="s">
        <v>1110</v>
      </c>
      <c r="B601" s="879">
        <v>46081</v>
      </c>
      <c r="C601">
        <v>1000594</v>
      </c>
      <c r="D601" t="s">
        <v>2088</v>
      </c>
      <c r="E601" t="s">
        <v>1171</v>
      </c>
      <c r="F601" t="s">
        <v>1120</v>
      </c>
      <c r="G601" t="s">
        <v>1220</v>
      </c>
      <c r="H601" t="s">
        <v>1263</v>
      </c>
      <c r="I601" t="s">
        <v>2086</v>
      </c>
      <c r="J601" s="995">
        <v>1.1000000000000001</v>
      </c>
      <c r="K601" s="996">
        <v>274.8</v>
      </c>
      <c r="L601" s="996">
        <v>302.27999999999997</v>
      </c>
      <c r="M601" t="s">
        <v>1109</v>
      </c>
      <c r="N601" t="str">
        <f t="shared" si="20"/>
        <v>fevereiro 2026</v>
      </c>
      <c r="O601">
        <f t="shared" si="21"/>
        <v>2026</v>
      </c>
      <c r="P601" t="str">
        <f>VLOOKUP(I601,'METRICS MDNA'!A:B,2,0)</f>
        <v>Estoque Final</v>
      </c>
      <c r="Q601" t="str">
        <f>VLOOKUP(P601,'METRICS MDNA'!B:C,2,0)</f>
        <v>CUSTOS DOS PRODUTOS VENDIDOS</v>
      </c>
    </row>
    <row r="602" spans="1:17">
      <c r="A602" t="s">
        <v>1110</v>
      </c>
      <c r="B602" s="879">
        <v>46081</v>
      </c>
      <c r="C602">
        <v>1000911</v>
      </c>
      <c r="D602" t="s">
        <v>2089</v>
      </c>
      <c r="E602" t="s">
        <v>1171</v>
      </c>
      <c r="F602" t="s">
        <v>1120</v>
      </c>
      <c r="G602" t="s">
        <v>1220</v>
      </c>
      <c r="H602" t="s">
        <v>1263</v>
      </c>
      <c r="I602" t="s">
        <v>2086</v>
      </c>
      <c r="J602" s="995">
        <v>1.5</v>
      </c>
      <c r="K602" s="996">
        <v>445.6</v>
      </c>
      <c r="L602" s="996">
        <v>668.4</v>
      </c>
      <c r="M602" t="s">
        <v>1109</v>
      </c>
      <c r="N602" t="str">
        <f t="shared" si="20"/>
        <v>fevereiro 2026</v>
      </c>
      <c r="O602">
        <f t="shared" si="21"/>
        <v>2026</v>
      </c>
      <c r="P602" t="str">
        <f>VLOOKUP(I602,'METRICS MDNA'!A:B,2,0)</f>
        <v>Estoque Final</v>
      </c>
      <c r="Q602" t="str">
        <f>VLOOKUP(P602,'METRICS MDNA'!B:C,2,0)</f>
        <v>CUSTOS DOS PRODUTOS VENDIDOS</v>
      </c>
    </row>
    <row r="603" spans="1:17">
      <c r="A603" t="s">
        <v>1110</v>
      </c>
      <c r="B603" s="879">
        <v>46081</v>
      </c>
      <c r="C603">
        <v>1000029</v>
      </c>
      <c r="D603" t="s">
        <v>2090</v>
      </c>
      <c r="E603" t="s">
        <v>1171</v>
      </c>
      <c r="F603" t="s">
        <v>1120</v>
      </c>
      <c r="G603" t="s">
        <v>1220</v>
      </c>
      <c r="H603" t="s">
        <v>1221</v>
      </c>
      <c r="I603" t="s">
        <v>1222</v>
      </c>
      <c r="J603" s="995">
        <v>12</v>
      </c>
      <c r="K603" s="996">
        <v>3.0691999999999999</v>
      </c>
      <c r="L603" s="996">
        <v>36.830399999999997</v>
      </c>
      <c r="M603" t="s">
        <v>1109</v>
      </c>
      <c r="N603" t="str">
        <f t="shared" si="20"/>
        <v>fevereiro 2026</v>
      </c>
      <c r="O603">
        <f t="shared" si="21"/>
        <v>2026</v>
      </c>
      <c r="P603" t="str">
        <f>VLOOKUP(I603,'METRICS MDNA'!A:B,2,0)</f>
        <v>Estoque Final</v>
      </c>
      <c r="Q603" t="str">
        <f>VLOOKUP(P603,'METRICS MDNA'!B:C,2,0)</f>
        <v>CUSTOS DOS PRODUTOS VENDIDOS</v>
      </c>
    </row>
    <row r="604" spans="1:17">
      <c r="A604" t="s">
        <v>1110</v>
      </c>
      <c r="B604" s="879">
        <v>46081</v>
      </c>
      <c r="C604">
        <v>1000030</v>
      </c>
      <c r="D604" t="s">
        <v>2091</v>
      </c>
      <c r="E604" t="s">
        <v>1171</v>
      </c>
      <c r="F604" t="s">
        <v>1120</v>
      </c>
      <c r="G604" t="s">
        <v>1220</v>
      </c>
      <c r="H604" t="s">
        <v>1221</v>
      </c>
      <c r="I604" t="s">
        <v>1222</v>
      </c>
      <c r="J604" s="995">
        <v>14</v>
      </c>
      <c r="K604" s="996">
        <v>3.0691999999999999</v>
      </c>
      <c r="L604" s="996">
        <v>42.968800000000002</v>
      </c>
      <c r="M604" t="s">
        <v>1109</v>
      </c>
      <c r="N604" t="str">
        <f t="shared" si="20"/>
        <v>fevereiro 2026</v>
      </c>
      <c r="O604">
        <f t="shared" si="21"/>
        <v>2026</v>
      </c>
      <c r="P604" t="str">
        <f>VLOOKUP(I604,'METRICS MDNA'!A:B,2,0)</f>
        <v>Estoque Final</v>
      </c>
      <c r="Q604" t="str">
        <f>VLOOKUP(P604,'METRICS MDNA'!B:C,2,0)</f>
        <v>CUSTOS DOS PRODUTOS VENDIDOS</v>
      </c>
    </row>
    <row r="605" spans="1:17">
      <c r="A605" t="s">
        <v>1110</v>
      </c>
      <c r="B605" s="879">
        <v>46081</v>
      </c>
      <c r="C605">
        <v>1001013</v>
      </c>
      <c r="D605" t="s">
        <v>1271</v>
      </c>
      <c r="E605" t="s">
        <v>1171</v>
      </c>
      <c r="F605" t="s">
        <v>1120</v>
      </c>
      <c r="G605" t="s">
        <v>1220</v>
      </c>
      <c r="H605" t="s">
        <v>1267</v>
      </c>
      <c r="I605" t="s">
        <v>1256</v>
      </c>
      <c r="J605" s="995">
        <v>13</v>
      </c>
      <c r="K605" s="996">
        <v>216.9023</v>
      </c>
      <c r="L605" s="996">
        <v>2819.7298999999998</v>
      </c>
      <c r="M605" t="s">
        <v>1109</v>
      </c>
      <c r="N605" t="str">
        <f t="shared" si="20"/>
        <v>fevereiro 2026</v>
      </c>
      <c r="O605">
        <f t="shared" si="21"/>
        <v>2026</v>
      </c>
      <c r="P605" t="str">
        <f>VLOOKUP(I605,'METRICS MDNA'!A:B,2,0)</f>
        <v>Estoque Final</v>
      </c>
      <c r="Q605" t="str">
        <f>VLOOKUP(P605,'METRICS MDNA'!B:C,2,0)</f>
        <v>CUSTOS DOS PRODUTOS VENDIDOS</v>
      </c>
    </row>
    <row r="606" spans="1:17">
      <c r="A606" t="s">
        <v>1110</v>
      </c>
      <c r="B606" s="879">
        <v>46081</v>
      </c>
      <c r="C606">
        <v>1001002</v>
      </c>
      <c r="D606" t="s">
        <v>2092</v>
      </c>
      <c r="E606" t="s">
        <v>1171</v>
      </c>
      <c r="F606" t="s">
        <v>1120</v>
      </c>
      <c r="G606" t="s">
        <v>1220</v>
      </c>
      <c r="H606" t="s">
        <v>1267</v>
      </c>
      <c r="I606" t="s">
        <v>1256</v>
      </c>
      <c r="J606" s="995">
        <v>2</v>
      </c>
      <c r="K606" s="996">
        <v>129.84</v>
      </c>
      <c r="L606" s="996">
        <v>259.68</v>
      </c>
      <c r="M606" t="s">
        <v>1109</v>
      </c>
      <c r="N606" t="str">
        <f t="shared" si="20"/>
        <v>fevereiro 2026</v>
      </c>
      <c r="O606">
        <f t="shared" si="21"/>
        <v>2026</v>
      </c>
      <c r="P606" t="str">
        <f>VLOOKUP(I606,'METRICS MDNA'!A:B,2,0)</f>
        <v>Estoque Final</v>
      </c>
      <c r="Q606" t="str">
        <f>VLOOKUP(P606,'METRICS MDNA'!B:C,2,0)</f>
        <v>CUSTOS DOS PRODUTOS VENDIDOS</v>
      </c>
    </row>
    <row r="607" spans="1:17">
      <c r="A607" t="s">
        <v>1110</v>
      </c>
      <c r="B607" s="879">
        <v>46081</v>
      </c>
      <c r="C607">
        <v>1001071</v>
      </c>
      <c r="D607" t="s">
        <v>2093</v>
      </c>
      <c r="E607" t="s">
        <v>1171</v>
      </c>
      <c r="F607" t="s">
        <v>1120</v>
      </c>
      <c r="G607" t="s">
        <v>1220</v>
      </c>
      <c r="H607" t="s">
        <v>1267</v>
      </c>
      <c r="I607" t="s">
        <v>1256</v>
      </c>
      <c r="J607" s="995">
        <v>2</v>
      </c>
      <c r="K607" s="996">
        <v>156.33000000000001</v>
      </c>
      <c r="L607" s="996">
        <v>312.66000000000003</v>
      </c>
      <c r="M607" t="s">
        <v>1109</v>
      </c>
      <c r="N607" t="str">
        <f t="shared" si="20"/>
        <v>fevereiro 2026</v>
      </c>
      <c r="O607">
        <f t="shared" si="21"/>
        <v>2026</v>
      </c>
      <c r="P607" t="str">
        <f>VLOOKUP(I607,'METRICS MDNA'!A:B,2,0)</f>
        <v>Estoque Final</v>
      </c>
      <c r="Q607" t="str">
        <f>VLOOKUP(P607,'METRICS MDNA'!B:C,2,0)</f>
        <v>CUSTOS DOS PRODUTOS VENDIDOS</v>
      </c>
    </row>
    <row r="608" spans="1:17">
      <c r="A608" t="s">
        <v>1110</v>
      </c>
      <c r="B608" s="879">
        <v>46081</v>
      </c>
      <c r="C608">
        <v>1001001</v>
      </c>
      <c r="D608" t="s">
        <v>2094</v>
      </c>
      <c r="E608" t="s">
        <v>1171</v>
      </c>
      <c r="F608" t="s">
        <v>1120</v>
      </c>
      <c r="G608" t="s">
        <v>1220</v>
      </c>
      <c r="H608" t="s">
        <v>1267</v>
      </c>
      <c r="I608" t="s">
        <v>1256</v>
      </c>
      <c r="J608" s="995">
        <v>1</v>
      </c>
      <c r="K608" s="996">
        <v>155.88999999999999</v>
      </c>
      <c r="L608" s="996">
        <v>155.88999999999999</v>
      </c>
      <c r="M608" t="s">
        <v>1109</v>
      </c>
      <c r="N608" t="str">
        <f t="shared" si="20"/>
        <v>fevereiro 2026</v>
      </c>
      <c r="O608">
        <f t="shared" si="21"/>
        <v>2026</v>
      </c>
      <c r="P608" t="str">
        <f>VLOOKUP(I608,'METRICS MDNA'!A:B,2,0)</f>
        <v>Estoque Final</v>
      </c>
      <c r="Q608" t="str">
        <f>VLOOKUP(P608,'METRICS MDNA'!B:C,2,0)</f>
        <v>CUSTOS DOS PRODUTOS VENDIDOS</v>
      </c>
    </row>
    <row r="609" spans="1:17">
      <c r="A609" t="s">
        <v>1110</v>
      </c>
      <c r="B609" s="879">
        <v>46081</v>
      </c>
      <c r="C609">
        <v>1001006</v>
      </c>
      <c r="D609" t="s">
        <v>2095</v>
      </c>
      <c r="E609" t="s">
        <v>1171</v>
      </c>
      <c r="F609" t="s">
        <v>1120</v>
      </c>
      <c r="G609" t="s">
        <v>1220</v>
      </c>
      <c r="H609" t="s">
        <v>1267</v>
      </c>
      <c r="I609" t="s">
        <v>1256</v>
      </c>
      <c r="J609" s="995">
        <v>2</v>
      </c>
      <c r="K609" s="996">
        <v>134.18</v>
      </c>
      <c r="L609" s="996">
        <v>268.36</v>
      </c>
      <c r="M609" t="s">
        <v>1109</v>
      </c>
      <c r="N609" t="str">
        <f t="shared" si="20"/>
        <v>fevereiro 2026</v>
      </c>
      <c r="O609">
        <f t="shared" si="21"/>
        <v>2026</v>
      </c>
      <c r="P609" t="str">
        <f>VLOOKUP(I609,'METRICS MDNA'!A:B,2,0)</f>
        <v>Estoque Final</v>
      </c>
      <c r="Q609" t="str">
        <f>VLOOKUP(P609,'METRICS MDNA'!B:C,2,0)</f>
        <v>CUSTOS DOS PRODUTOS VENDIDOS</v>
      </c>
    </row>
    <row r="610" spans="1:17">
      <c r="A610" t="s">
        <v>1110</v>
      </c>
      <c r="B610" s="879">
        <v>46081</v>
      </c>
      <c r="C610">
        <v>1001206</v>
      </c>
      <c r="D610" t="s">
        <v>2096</v>
      </c>
      <c r="E610" t="s">
        <v>1171</v>
      </c>
      <c r="F610" t="s">
        <v>1120</v>
      </c>
      <c r="G610" t="s">
        <v>1220</v>
      </c>
      <c r="H610" t="s">
        <v>1267</v>
      </c>
      <c r="I610" t="s">
        <v>1256</v>
      </c>
      <c r="J610" s="995">
        <v>3</v>
      </c>
      <c r="K610" s="996">
        <v>153.69</v>
      </c>
      <c r="L610" s="996">
        <v>461.07</v>
      </c>
      <c r="M610" t="s">
        <v>1109</v>
      </c>
      <c r="N610" t="str">
        <f t="shared" si="20"/>
        <v>fevereiro 2026</v>
      </c>
      <c r="O610">
        <f t="shared" si="21"/>
        <v>2026</v>
      </c>
      <c r="P610" t="str">
        <f>VLOOKUP(I610,'METRICS MDNA'!A:B,2,0)</f>
        <v>Estoque Final</v>
      </c>
      <c r="Q610" t="str">
        <f>VLOOKUP(P610,'METRICS MDNA'!B:C,2,0)</f>
        <v>CUSTOS DOS PRODUTOS VENDIDOS</v>
      </c>
    </row>
    <row r="611" spans="1:17">
      <c r="A611" t="s">
        <v>1110</v>
      </c>
      <c r="B611" s="879">
        <v>46081</v>
      </c>
      <c r="C611">
        <v>1001086</v>
      </c>
      <c r="D611" t="s">
        <v>2267</v>
      </c>
      <c r="E611" t="s">
        <v>1171</v>
      </c>
      <c r="F611" t="s">
        <v>1120</v>
      </c>
      <c r="G611" t="s">
        <v>1220</v>
      </c>
      <c r="H611" t="s">
        <v>1267</v>
      </c>
      <c r="I611" t="s">
        <v>1256</v>
      </c>
      <c r="J611" s="995">
        <v>4</v>
      </c>
      <c r="K611" s="996">
        <v>492.815</v>
      </c>
      <c r="L611" s="996">
        <v>1971.26</v>
      </c>
      <c r="M611" t="s">
        <v>1109</v>
      </c>
      <c r="N611" t="str">
        <f t="shared" si="20"/>
        <v>fevereiro 2026</v>
      </c>
      <c r="O611">
        <f t="shared" si="21"/>
        <v>2026</v>
      </c>
      <c r="P611" t="str">
        <f>VLOOKUP(I611,'METRICS MDNA'!A:B,2,0)</f>
        <v>Estoque Final</v>
      </c>
      <c r="Q611" t="str">
        <f>VLOOKUP(P611,'METRICS MDNA'!B:C,2,0)</f>
        <v>CUSTOS DOS PRODUTOS VENDIDOS</v>
      </c>
    </row>
    <row r="612" spans="1:17">
      <c r="A612" t="s">
        <v>1110</v>
      </c>
      <c r="B612" s="879">
        <v>46081</v>
      </c>
      <c r="C612">
        <v>1001204</v>
      </c>
      <c r="D612" t="s">
        <v>2097</v>
      </c>
      <c r="E612" t="s">
        <v>1171</v>
      </c>
      <c r="F612" t="s">
        <v>1120</v>
      </c>
      <c r="G612" t="s">
        <v>1220</v>
      </c>
      <c r="H612" t="s">
        <v>1267</v>
      </c>
      <c r="I612" t="s">
        <v>1256</v>
      </c>
      <c r="J612" s="995">
        <v>4</v>
      </c>
      <c r="K612" s="996">
        <v>93.24</v>
      </c>
      <c r="L612" s="996">
        <v>372.96</v>
      </c>
      <c r="M612" t="s">
        <v>1109</v>
      </c>
      <c r="N612" t="str">
        <f t="shared" si="20"/>
        <v>fevereiro 2026</v>
      </c>
      <c r="O612">
        <f t="shared" si="21"/>
        <v>2026</v>
      </c>
      <c r="P612" t="str">
        <f>VLOOKUP(I612,'METRICS MDNA'!A:B,2,0)</f>
        <v>Estoque Final</v>
      </c>
      <c r="Q612" t="str">
        <f>VLOOKUP(P612,'METRICS MDNA'!B:C,2,0)</f>
        <v>CUSTOS DOS PRODUTOS VENDIDOS</v>
      </c>
    </row>
    <row r="613" spans="1:17">
      <c r="A613" t="s">
        <v>1110</v>
      </c>
      <c r="B613" s="879">
        <v>46081</v>
      </c>
      <c r="C613">
        <v>1001070</v>
      </c>
      <c r="D613" t="s">
        <v>2098</v>
      </c>
      <c r="E613" t="s">
        <v>1171</v>
      </c>
      <c r="F613" t="s">
        <v>1120</v>
      </c>
      <c r="G613" t="s">
        <v>1220</v>
      </c>
      <c r="H613" t="s">
        <v>1267</v>
      </c>
      <c r="I613" t="s">
        <v>1256</v>
      </c>
      <c r="J613" s="995">
        <v>2</v>
      </c>
      <c r="K613" s="996">
        <v>138.18</v>
      </c>
      <c r="L613" s="996">
        <v>276.36</v>
      </c>
      <c r="M613" t="s">
        <v>1109</v>
      </c>
      <c r="N613" t="str">
        <f t="shared" si="20"/>
        <v>fevereiro 2026</v>
      </c>
      <c r="O613">
        <f t="shared" si="21"/>
        <v>2026</v>
      </c>
      <c r="P613" t="str">
        <f>VLOOKUP(I613,'METRICS MDNA'!A:B,2,0)</f>
        <v>Estoque Final</v>
      </c>
      <c r="Q613" t="str">
        <f>VLOOKUP(P613,'METRICS MDNA'!B:C,2,0)</f>
        <v>CUSTOS DOS PRODUTOS VENDIDOS</v>
      </c>
    </row>
    <row r="614" spans="1:17">
      <c r="A614" t="s">
        <v>1110</v>
      </c>
      <c r="B614" s="879">
        <v>46081</v>
      </c>
      <c r="C614">
        <v>1000081</v>
      </c>
      <c r="D614" t="s">
        <v>2099</v>
      </c>
      <c r="E614" t="s">
        <v>1171</v>
      </c>
      <c r="F614" t="s">
        <v>1120</v>
      </c>
      <c r="G614" t="s">
        <v>1220</v>
      </c>
      <c r="H614" t="s">
        <v>1267</v>
      </c>
      <c r="I614" t="s">
        <v>1256</v>
      </c>
      <c r="J614" s="995">
        <v>8</v>
      </c>
      <c r="K614" s="996">
        <v>80.9375</v>
      </c>
      <c r="L614" s="996">
        <v>647.5</v>
      </c>
      <c r="M614" t="s">
        <v>1109</v>
      </c>
      <c r="N614" t="str">
        <f t="shared" si="20"/>
        <v>fevereiro 2026</v>
      </c>
      <c r="O614">
        <f t="shared" si="21"/>
        <v>2026</v>
      </c>
      <c r="P614" t="str">
        <f>VLOOKUP(I614,'METRICS MDNA'!A:B,2,0)</f>
        <v>Estoque Final</v>
      </c>
      <c r="Q614" t="str">
        <f>VLOOKUP(P614,'METRICS MDNA'!B:C,2,0)</f>
        <v>CUSTOS DOS PRODUTOS VENDIDOS</v>
      </c>
    </row>
    <row r="615" spans="1:17">
      <c r="A615" t="s">
        <v>1110</v>
      </c>
      <c r="B615" s="879">
        <v>46081</v>
      </c>
      <c r="C615">
        <v>1001211</v>
      </c>
      <c r="D615" t="s">
        <v>2100</v>
      </c>
      <c r="E615" t="s">
        <v>1171</v>
      </c>
      <c r="F615" t="s">
        <v>1120</v>
      </c>
      <c r="G615" t="s">
        <v>1220</v>
      </c>
      <c r="H615" t="s">
        <v>1267</v>
      </c>
      <c r="I615" t="s">
        <v>1256</v>
      </c>
      <c r="J615" s="995">
        <v>2</v>
      </c>
      <c r="K615" s="996">
        <v>451.02</v>
      </c>
      <c r="L615" s="996">
        <v>902.04</v>
      </c>
      <c r="M615" t="s">
        <v>1109</v>
      </c>
      <c r="N615" t="str">
        <f t="shared" si="20"/>
        <v>fevereiro 2026</v>
      </c>
      <c r="O615">
        <f t="shared" si="21"/>
        <v>2026</v>
      </c>
      <c r="P615" t="str">
        <f>VLOOKUP(I615,'METRICS MDNA'!A:B,2,0)</f>
        <v>Estoque Final</v>
      </c>
      <c r="Q615" t="str">
        <f>VLOOKUP(P615,'METRICS MDNA'!B:C,2,0)</f>
        <v>CUSTOS DOS PRODUTOS VENDIDOS</v>
      </c>
    </row>
    <row r="616" spans="1:17">
      <c r="A616" t="s">
        <v>1110</v>
      </c>
      <c r="B616" s="879">
        <v>46081</v>
      </c>
      <c r="C616">
        <v>1000987</v>
      </c>
      <c r="D616" t="s">
        <v>2268</v>
      </c>
      <c r="E616" t="s">
        <v>1171</v>
      </c>
      <c r="F616" t="s">
        <v>1120</v>
      </c>
      <c r="G616" t="s">
        <v>1220</v>
      </c>
      <c r="H616" t="s">
        <v>1267</v>
      </c>
      <c r="I616" t="s">
        <v>1256</v>
      </c>
      <c r="J616" s="995">
        <v>2</v>
      </c>
      <c r="K616" s="996">
        <v>234.06</v>
      </c>
      <c r="L616" s="996">
        <v>468.12</v>
      </c>
      <c r="M616" t="s">
        <v>1109</v>
      </c>
      <c r="N616" t="str">
        <f t="shared" si="20"/>
        <v>fevereiro 2026</v>
      </c>
      <c r="O616">
        <f t="shared" si="21"/>
        <v>2026</v>
      </c>
      <c r="P616" t="str">
        <f>VLOOKUP(I616,'METRICS MDNA'!A:B,2,0)</f>
        <v>Estoque Final</v>
      </c>
      <c r="Q616" t="str">
        <f>VLOOKUP(P616,'METRICS MDNA'!B:C,2,0)</f>
        <v>CUSTOS DOS PRODUTOS VENDIDOS</v>
      </c>
    </row>
    <row r="617" spans="1:17">
      <c r="A617" t="s">
        <v>1110</v>
      </c>
      <c r="B617" s="879">
        <v>46081</v>
      </c>
      <c r="C617">
        <v>1000998</v>
      </c>
      <c r="D617" t="s">
        <v>2101</v>
      </c>
      <c r="E617" t="s">
        <v>1171</v>
      </c>
      <c r="F617" t="s">
        <v>1120</v>
      </c>
      <c r="G617" t="s">
        <v>1220</v>
      </c>
      <c r="H617" t="s">
        <v>1267</v>
      </c>
      <c r="I617" t="s">
        <v>1256</v>
      </c>
      <c r="J617" s="995">
        <v>2</v>
      </c>
      <c r="K617" s="996">
        <v>197.59</v>
      </c>
      <c r="L617" s="996">
        <v>395.18</v>
      </c>
      <c r="M617" t="s">
        <v>1109</v>
      </c>
      <c r="N617" t="str">
        <f t="shared" si="20"/>
        <v>fevereiro 2026</v>
      </c>
      <c r="O617">
        <f t="shared" si="21"/>
        <v>2026</v>
      </c>
      <c r="P617" t="str">
        <f>VLOOKUP(I617,'METRICS MDNA'!A:B,2,0)</f>
        <v>Estoque Final</v>
      </c>
      <c r="Q617" t="str">
        <f>VLOOKUP(P617,'METRICS MDNA'!B:C,2,0)</f>
        <v>CUSTOS DOS PRODUTOS VENDIDOS</v>
      </c>
    </row>
    <row r="618" spans="1:17">
      <c r="A618" t="s">
        <v>1110</v>
      </c>
      <c r="B618" s="879">
        <v>46081</v>
      </c>
      <c r="C618">
        <v>1001005</v>
      </c>
      <c r="D618" t="s">
        <v>2102</v>
      </c>
      <c r="E618" t="s">
        <v>1171</v>
      </c>
      <c r="F618" t="s">
        <v>1120</v>
      </c>
      <c r="G618" t="s">
        <v>1220</v>
      </c>
      <c r="H618" t="s">
        <v>1267</v>
      </c>
      <c r="I618" t="s">
        <v>1256</v>
      </c>
      <c r="J618" s="995">
        <v>2</v>
      </c>
      <c r="K618" s="996">
        <v>203.66</v>
      </c>
      <c r="L618" s="996">
        <v>407.32</v>
      </c>
      <c r="M618" t="s">
        <v>1109</v>
      </c>
      <c r="N618" t="str">
        <f t="shared" si="20"/>
        <v>fevereiro 2026</v>
      </c>
      <c r="O618">
        <f t="shared" si="21"/>
        <v>2026</v>
      </c>
      <c r="P618" t="str">
        <f>VLOOKUP(I618,'METRICS MDNA'!A:B,2,0)</f>
        <v>Estoque Final</v>
      </c>
      <c r="Q618" t="str">
        <f>VLOOKUP(P618,'METRICS MDNA'!B:C,2,0)</f>
        <v>CUSTOS DOS PRODUTOS VENDIDOS</v>
      </c>
    </row>
    <row r="619" spans="1:17">
      <c r="A619" t="s">
        <v>1110</v>
      </c>
      <c r="B619" s="879">
        <v>46081</v>
      </c>
      <c r="C619">
        <v>1001104</v>
      </c>
      <c r="D619" t="s">
        <v>1337</v>
      </c>
      <c r="E619" t="s">
        <v>1171</v>
      </c>
      <c r="F619" t="s">
        <v>1120</v>
      </c>
      <c r="G619" t="s">
        <v>1220</v>
      </c>
      <c r="H619" t="s">
        <v>1267</v>
      </c>
      <c r="I619" t="s">
        <v>1256</v>
      </c>
      <c r="J619" s="995">
        <v>1</v>
      </c>
      <c r="K619" s="996">
        <v>129.21799999999999</v>
      </c>
      <c r="L619" s="996">
        <v>129.21799999999999</v>
      </c>
      <c r="M619" t="s">
        <v>1109</v>
      </c>
      <c r="N619" t="str">
        <f t="shared" si="20"/>
        <v>fevereiro 2026</v>
      </c>
      <c r="O619">
        <f t="shared" si="21"/>
        <v>2026</v>
      </c>
      <c r="P619" t="str">
        <f>VLOOKUP(I619,'METRICS MDNA'!A:B,2,0)</f>
        <v>Estoque Final</v>
      </c>
      <c r="Q619" t="str">
        <f>VLOOKUP(P619,'METRICS MDNA'!B:C,2,0)</f>
        <v>CUSTOS DOS PRODUTOS VENDIDOS</v>
      </c>
    </row>
    <row r="620" spans="1:17">
      <c r="A620" t="s">
        <v>1110</v>
      </c>
      <c r="B620" s="879">
        <v>46081</v>
      </c>
      <c r="C620">
        <v>1001210</v>
      </c>
      <c r="D620" t="s">
        <v>2103</v>
      </c>
      <c r="E620" t="s">
        <v>1171</v>
      </c>
      <c r="F620" t="s">
        <v>1120</v>
      </c>
      <c r="G620" t="s">
        <v>1220</v>
      </c>
      <c r="H620" t="s">
        <v>1267</v>
      </c>
      <c r="I620" t="s">
        <v>1256</v>
      </c>
      <c r="J620" s="995">
        <v>2</v>
      </c>
      <c r="K620" s="996">
        <v>262.83</v>
      </c>
      <c r="L620" s="996">
        <v>525.66</v>
      </c>
      <c r="M620" t="s">
        <v>1109</v>
      </c>
      <c r="N620" t="str">
        <f t="shared" si="20"/>
        <v>fevereiro 2026</v>
      </c>
      <c r="O620">
        <f t="shared" si="21"/>
        <v>2026</v>
      </c>
      <c r="P620" t="str">
        <f>VLOOKUP(I620,'METRICS MDNA'!A:B,2,0)</f>
        <v>Estoque Final</v>
      </c>
      <c r="Q620" t="str">
        <f>VLOOKUP(P620,'METRICS MDNA'!B:C,2,0)</f>
        <v>CUSTOS DOS PRODUTOS VENDIDOS</v>
      </c>
    </row>
    <row r="621" spans="1:17">
      <c r="A621" t="s">
        <v>1110</v>
      </c>
      <c r="B621" s="879">
        <v>46081</v>
      </c>
      <c r="C621">
        <v>1001051</v>
      </c>
      <c r="D621" t="s">
        <v>1357</v>
      </c>
      <c r="E621" t="s">
        <v>1171</v>
      </c>
      <c r="F621" t="s">
        <v>1120</v>
      </c>
      <c r="G621" t="s">
        <v>1220</v>
      </c>
      <c r="H621" t="s">
        <v>1267</v>
      </c>
      <c r="I621" t="s">
        <v>1256</v>
      </c>
      <c r="J621" s="995">
        <v>1</v>
      </c>
      <c r="K621" s="996">
        <v>575.95000000000005</v>
      </c>
      <c r="L621" s="996">
        <v>575.95000000000005</v>
      </c>
      <c r="M621" t="s">
        <v>1109</v>
      </c>
      <c r="N621" t="str">
        <f t="shared" si="20"/>
        <v>fevereiro 2026</v>
      </c>
      <c r="O621">
        <f t="shared" si="21"/>
        <v>2026</v>
      </c>
      <c r="P621" t="str">
        <f>VLOOKUP(I621,'METRICS MDNA'!A:B,2,0)</f>
        <v>Estoque Final</v>
      </c>
      <c r="Q621" t="str">
        <f>VLOOKUP(P621,'METRICS MDNA'!B:C,2,0)</f>
        <v>CUSTOS DOS PRODUTOS VENDIDOS</v>
      </c>
    </row>
    <row r="622" spans="1:17">
      <c r="A622" t="s">
        <v>1110</v>
      </c>
      <c r="B622" s="879">
        <v>46081</v>
      </c>
      <c r="C622">
        <v>1001105</v>
      </c>
      <c r="D622" t="s">
        <v>2269</v>
      </c>
      <c r="E622" t="s">
        <v>1171</v>
      </c>
      <c r="F622" t="s">
        <v>1120</v>
      </c>
      <c r="G622" t="s">
        <v>1220</v>
      </c>
      <c r="H622" t="s">
        <v>1267</v>
      </c>
      <c r="I622" t="s">
        <v>1256</v>
      </c>
      <c r="J622" s="995">
        <v>2</v>
      </c>
      <c r="K622" s="996">
        <v>275.75</v>
      </c>
      <c r="L622" s="996">
        <v>551.5</v>
      </c>
      <c r="M622" t="s">
        <v>1109</v>
      </c>
      <c r="N622" t="str">
        <f t="shared" si="20"/>
        <v>fevereiro 2026</v>
      </c>
      <c r="O622">
        <f t="shared" si="21"/>
        <v>2026</v>
      </c>
      <c r="P622" t="str">
        <f>VLOOKUP(I622,'METRICS MDNA'!A:B,2,0)</f>
        <v>Estoque Final</v>
      </c>
      <c r="Q622" t="str">
        <f>VLOOKUP(P622,'METRICS MDNA'!B:C,2,0)</f>
        <v>CUSTOS DOS PRODUTOS VENDIDOS</v>
      </c>
    </row>
    <row r="623" spans="1:17">
      <c r="A623" t="s">
        <v>1110</v>
      </c>
      <c r="B623" s="879">
        <v>46081</v>
      </c>
      <c r="C623">
        <v>1001050</v>
      </c>
      <c r="D623" t="s">
        <v>2104</v>
      </c>
      <c r="E623" t="s">
        <v>1171</v>
      </c>
      <c r="F623" t="s">
        <v>1120</v>
      </c>
      <c r="G623" t="s">
        <v>1220</v>
      </c>
      <c r="H623" t="s">
        <v>1267</v>
      </c>
      <c r="I623" t="s">
        <v>1256</v>
      </c>
      <c r="J623" s="995">
        <v>1</v>
      </c>
      <c r="K623" s="996">
        <v>372.44</v>
      </c>
      <c r="L623" s="996">
        <v>372.44</v>
      </c>
      <c r="M623" t="s">
        <v>1109</v>
      </c>
      <c r="N623" t="str">
        <f t="shared" si="20"/>
        <v>fevereiro 2026</v>
      </c>
      <c r="O623">
        <f t="shared" si="21"/>
        <v>2026</v>
      </c>
      <c r="P623" t="str">
        <f>VLOOKUP(I623,'METRICS MDNA'!A:B,2,0)</f>
        <v>Estoque Final</v>
      </c>
      <c r="Q623" t="str">
        <f>VLOOKUP(P623,'METRICS MDNA'!B:C,2,0)</f>
        <v>CUSTOS DOS PRODUTOS VENDIDOS</v>
      </c>
    </row>
    <row r="624" spans="1:17">
      <c r="A624" t="s">
        <v>1110</v>
      </c>
      <c r="B624" s="879">
        <v>46081</v>
      </c>
      <c r="C624">
        <v>1000914</v>
      </c>
      <c r="D624" t="s">
        <v>2105</v>
      </c>
      <c r="E624" t="s">
        <v>1171</v>
      </c>
      <c r="F624" t="s">
        <v>1120</v>
      </c>
      <c r="G624" t="s">
        <v>1220</v>
      </c>
      <c r="H624" t="s">
        <v>1267</v>
      </c>
      <c r="I624" t="s">
        <v>1256</v>
      </c>
      <c r="J624" s="995">
        <v>0.52</v>
      </c>
      <c r="K624" s="996">
        <v>103.82940000000001</v>
      </c>
      <c r="L624" s="996">
        <v>53.991300000000003</v>
      </c>
      <c r="M624" t="s">
        <v>1109</v>
      </c>
      <c r="N624" t="str">
        <f t="shared" si="20"/>
        <v>fevereiro 2026</v>
      </c>
      <c r="O624">
        <f t="shared" si="21"/>
        <v>2026</v>
      </c>
      <c r="P624" t="str">
        <f>VLOOKUP(I624,'METRICS MDNA'!A:B,2,0)</f>
        <v>Estoque Final</v>
      </c>
      <c r="Q624" t="str">
        <f>VLOOKUP(P624,'METRICS MDNA'!B:C,2,0)</f>
        <v>CUSTOS DOS PRODUTOS VENDIDOS</v>
      </c>
    </row>
    <row r="625" spans="1:17">
      <c r="A625" t="s">
        <v>1110</v>
      </c>
      <c r="B625" s="879">
        <v>46081</v>
      </c>
      <c r="C625">
        <v>1000102</v>
      </c>
      <c r="D625" t="s">
        <v>2106</v>
      </c>
      <c r="E625" t="s">
        <v>1171</v>
      </c>
      <c r="F625" t="s">
        <v>1120</v>
      </c>
      <c r="G625" t="s">
        <v>1220</v>
      </c>
      <c r="H625" t="s">
        <v>1267</v>
      </c>
      <c r="I625" t="s">
        <v>1256</v>
      </c>
      <c r="J625" s="995">
        <v>4</v>
      </c>
      <c r="K625" s="996">
        <v>268.5675</v>
      </c>
      <c r="L625" s="996">
        <v>1074.27</v>
      </c>
      <c r="M625" t="s">
        <v>1109</v>
      </c>
      <c r="N625" t="str">
        <f t="shared" si="20"/>
        <v>fevereiro 2026</v>
      </c>
      <c r="O625">
        <f t="shared" si="21"/>
        <v>2026</v>
      </c>
      <c r="P625" t="str">
        <f>VLOOKUP(I625,'METRICS MDNA'!A:B,2,0)</f>
        <v>Estoque Final</v>
      </c>
      <c r="Q625" t="str">
        <f>VLOOKUP(P625,'METRICS MDNA'!B:C,2,0)</f>
        <v>CUSTOS DOS PRODUTOS VENDIDOS</v>
      </c>
    </row>
    <row r="626" spans="1:17">
      <c r="A626" t="s">
        <v>1110</v>
      </c>
      <c r="B626" s="879">
        <v>46081</v>
      </c>
      <c r="C626">
        <v>1001107</v>
      </c>
      <c r="D626" t="s">
        <v>2270</v>
      </c>
      <c r="E626" t="s">
        <v>1171</v>
      </c>
      <c r="F626" t="s">
        <v>1120</v>
      </c>
      <c r="G626" t="s">
        <v>1220</v>
      </c>
      <c r="H626" t="s">
        <v>1267</v>
      </c>
      <c r="I626" t="s">
        <v>1256</v>
      </c>
      <c r="J626" s="995">
        <v>2</v>
      </c>
      <c r="K626" s="996">
        <v>125.94</v>
      </c>
      <c r="L626" s="996">
        <v>251.88</v>
      </c>
      <c r="M626" t="s">
        <v>1109</v>
      </c>
      <c r="N626" t="str">
        <f t="shared" si="20"/>
        <v>fevereiro 2026</v>
      </c>
      <c r="O626">
        <f t="shared" si="21"/>
        <v>2026</v>
      </c>
      <c r="P626" t="str">
        <f>VLOOKUP(I626,'METRICS MDNA'!A:B,2,0)</f>
        <v>Estoque Final</v>
      </c>
      <c r="Q626" t="str">
        <f>VLOOKUP(P626,'METRICS MDNA'!B:C,2,0)</f>
        <v>CUSTOS DOS PRODUTOS VENDIDOS</v>
      </c>
    </row>
    <row r="627" spans="1:17">
      <c r="A627" t="s">
        <v>1110</v>
      </c>
      <c r="B627" s="879">
        <v>46081</v>
      </c>
      <c r="C627">
        <v>1001053</v>
      </c>
      <c r="D627" t="s">
        <v>2107</v>
      </c>
      <c r="E627" t="s">
        <v>1171</v>
      </c>
      <c r="F627" t="s">
        <v>1120</v>
      </c>
      <c r="G627" t="s">
        <v>1220</v>
      </c>
      <c r="H627" t="s">
        <v>1267</v>
      </c>
      <c r="I627" t="s">
        <v>1256</v>
      </c>
      <c r="J627" s="995">
        <v>4</v>
      </c>
      <c r="K627" s="996">
        <v>109.78</v>
      </c>
      <c r="L627" s="996">
        <v>439.12</v>
      </c>
      <c r="M627" t="s">
        <v>1109</v>
      </c>
      <c r="N627" t="str">
        <f t="shared" si="20"/>
        <v>fevereiro 2026</v>
      </c>
      <c r="O627">
        <f t="shared" si="21"/>
        <v>2026</v>
      </c>
      <c r="P627" t="str">
        <f>VLOOKUP(I627,'METRICS MDNA'!A:B,2,0)</f>
        <v>Estoque Final</v>
      </c>
      <c r="Q627" t="str">
        <f>VLOOKUP(P627,'METRICS MDNA'!B:C,2,0)</f>
        <v>CUSTOS DOS PRODUTOS VENDIDOS</v>
      </c>
    </row>
    <row r="628" spans="1:17">
      <c r="A628" t="s">
        <v>1110</v>
      </c>
      <c r="B628" s="879">
        <v>46081</v>
      </c>
      <c r="C628">
        <v>1001096</v>
      </c>
      <c r="D628" t="s">
        <v>1341</v>
      </c>
      <c r="E628" t="s">
        <v>1171</v>
      </c>
      <c r="F628" t="s">
        <v>1120</v>
      </c>
      <c r="G628" t="s">
        <v>1220</v>
      </c>
      <c r="H628" t="s">
        <v>1267</v>
      </c>
      <c r="I628" t="s">
        <v>1256</v>
      </c>
      <c r="J628" s="995">
        <v>3</v>
      </c>
      <c r="K628" s="996">
        <v>170.655</v>
      </c>
      <c r="L628" s="996">
        <v>511.96499999999997</v>
      </c>
      <c r="M628" t="s">
        <v>1109</v>
      </c>
      <c r="N628" t="str">
        <f t="shared" si="20"/>
        <v>fevereiro 2026</v>
      </c>
      <c r="O628">
        <f t="shared" si="21"/>
        <v>2026</v>
      </c>
      <c r="P628" t="str">
        <f>VLOOKUP(I628,'METRICS MDNA'!A:B,2,0)</f>
        <v>Estoque Final</v>
      </c>
      <c r="Q628" t="str">
        <f>VLOOKUP(P628,'METRICS MDNA'!B:C,2,0)</f>
        <v>CUSTOS DOS PRODUTOS VENDIDOS</v>
      </c>
    </row>
    <row r="629" spans="1:17">
      <c r="A629" t="s">
        <v>1110</v>
      </c>
      <c r="B629" s="879">
        <v>46081</v>
      </c>
      <c r="C629">
        <v>1001103</v>
      </c>
      <c r="D629" t="s">
        <v>2108</v>
      </c>
      <c r="E629" t="s">
        <v>1171</v>
      </c>
      <c r="F629" t="s">
        <v>1120</v>
      </c>
      <c r="G629" t="s">
        <v>1220</v>
      </c>
      <c r="H629" t="s">
        <v>1267</v>
      </c>
      <c r="I629" t="s">
        <v>1256</v>
      </c>
      <c r="J629" s="995">
        <v>3</v>
      </c>
      <c r="K629" s="996">
        <v>124.41</v>
      </c>
      <c r="L629" s="996">
        <v>373.23</v>
      </c>
      <c r="M629" t="s">
        <v>1109</v>
      </c>
      <c r="N629" t="str">
        <f t="shared" si="20"/>
        <v>fevereiro 2026</v>
      </c>
      <c r="O629">
        <f t="shared" si="21"/>
        <v>2026</v>
      </c>
      <c r="P629" t="str">
        <f>VLOOKUP(I629,'METRICS MDNA'!A:B,2,0)</f>
        <v>Estoque Final</v>
      </c>
      <c r="Q629" t="str">
        <f>VLOOKUP(P629,'METRICS MDNA'!B:C,2,0)</f>
        <v>CUSTOS DOS PRODUTOS VENDIDOS</v>
      </c>
    </row>
    <row r="630" spans="1:17">
      <c r="A630" t="s">
        <v>1110</v>
      </c>
      <c r="B630" s="879">
        <v>46081</v>
      </c>
      <c r="C630">
        <v>1001072</v>
      </c>
      <c r="D630" t="s">
        <v>2109</v>
      </c>
      <c r="E630" t="s">
        <v>1171</v>
      </c>
      <c r="F630" t="s">
        <v>1120</v>
      </c>
      <c r="G630" t="s">
        <v>1220</v>
      </c>
      <c r="H630" t="s">
        <v>1267</v>
      </c>
      <c r="I630" t="s">
        <v>1256</v>
      </c>
      <c r="J630" s="995">
        <v>3</v>
      </c>
      <c r="K630" s="996">
        <v>245.35</v>
      </c>
      <c r="L630" s="996">
        <v>736.05</v>
      </c>
      <c r="M630" t="s">
        <v>1109</v>
      </c>
      <c r="N630" t="str">
        <f t="shared" si="20"/>
        <v>fevereiro 2026</v>
      </c>
      <c r="O630">
        <f t="shared" si="21"/>
        <v>2026</v>
      </c>
      <c r="P630" t="str">
        <f>VLOOKUP(I630,'METRICS MDNA'!A:B,2,0)</f>
        <v>Estoque Final</v>
      </c>
      <c r="Q630" t="str">
        <f>VLOOKUP(P630,'METRICS MDNA'!B:C,2,0)</f>
        <v>CUSTOS DOS PRODUTOS VENDIDOS</v>
      </c>
    </row>
    <row r="631" spans="1:17">
      <c r="A631" t="s">
        <v>1110</v>
      </c>
      <c r="B631" s="879">
        <v>46081</v>
      </c>
      <c r="C631">
        <v>1001214</v>
      </c>
      <c r="D631" t="s">
        <v>2110</v>
      </c>
      <c r="E631" t="s">
        <v>1171</v>
      </c>
      <c r="F631" t="s">
        <v>1120</v>
      </c>
      <c r="G631" t="s">
        <v>1220</v>
      </c>
      <c r="H631" t="s">
        <v>1267</v>
      </c>
      <c r="I631" t="s">
        <v>1256</v>
      </c>
      <c r="J631" s="995">
        <v>2</v>
      </c>
      <c r="K631" s="996">
        <v>346.5</v>
      </c>
      <c r="L631" s="996">
        <v>693</v>
      </c>
      <c r="M631" t="s">
        <v>1109</v>
      </c>
      <c r="N631" t="str">
        <f t="shared" si="20"/>
        <v>fevereiro 2026</v>
      </c>
      <c r="O631">
        <f t="shared" si="21"/>
        <v>2026</v>
      </c>
      <c r="P631" t="str">
        <f>VLOOKUP(I631,'METRICS MDNA'!A:B,2,0)</f>
        <v>Estoque Final</v>
      </c>
      <c r="Q631" t="str">
        <f>VLOOKUP(P631,'METRICS MDNA'!B:C,2,0)</f>
        <v>CUSTOS DOS PRODUTOS VENDIDOS</v>
      </c>
    </row>
    <row r="632" spans="1:17">
      <c r="A632" t="s">
        <v>1110</v>
      </c>
      <c r="B632" s="879">
        <v>46081</v>
      </c>
      <c r="C632">
        <v>1001205</v>
      </c>
      <c r="D632" t="s">
        <v>2111</v>
      </c>
      <c r="E632" t="s">
        <v>1171</v>
      </c>
      <c r="F632" t="s">
        <v>1120</v>
      </c>
      <c r="G632" t="s">
        <v>1220</v>
      </c>
      <c r="H632" t="s">
        <v>1267</v>
      </c>
      <c r="I632" t="s">
        <v>1256</v>
      </c>
      <c r="J632" s="995">
        <v>4</v>
      </c>
      <c r="K632" s="996">
        <v>93.46</v>
      </c>
      <c r="L632" s="996">
        <v>373.84</v>
      </c>
      <c r="M632" t="s">
        <v>1109</v>
      </c>
      <c r="N632" t="str">
        <f t="shared" si="20"/>
        <v>fevereiro 2026</v>
      </c>
      <c r="O632">
        <f t="shared" si="21"/>
        <v>2026</v>
      </c>
      <c r="P632" t="str">
        <f>VLOOKUP(I632,'METRICS MDNA'!A:B,2,0)</f>
        <v>Estoque Final</v>
      </c>
      <c r="Q632" t="str">
        <f>VLOOKUP(P632,'METRICS MDNA'!B:C,2,0)</f>
        <v>CUSTOS DOS PRODUTOS VENDIDOS</v>
      </c>
    </row>
    <row r="633" spans="1:17">
      <c r="A633" t="s">
        <v>1110</v>
      </c>
      <c r="B633" s="879">
        <v>46081</v>
      </c>
      <c r="C633">
        <v>1000138</v>
      </c>
      <c r="D633" t="s">
        <v>2112</v>
      </c>
      <c r="E633" t="s">
        <v>1171</v>
      </c>
      <c r="F633" t="s">
        <v>1120</v>
      </c>
      <c r="G633" t="s">
        <v>1220</v>
      </c>
      <c r="H633" t="s">
        <v>1267</v>
      </c>
      <c r="I633" t="s">
        <v>1256</v>
      </c>
      <c r="J633" s="995">
        <v>8</v>
      </c>
      <c r="K633" s="996">
        <v>68.907499999999999</v>
      </c>
      <c r="L633" s="996">
        <v>551.26</v>
      </c>
      <c r="M633" t="s">
        <v>1109</v>
      </c>
      <c r="N633" t="str">
        <f t="shared" si="20"/>
        <v>fevereiro 2026</v>
      </c>
      <c r="O633">
        <f t="shared" si="21"/>
        <v>2026</v>
      </c>
      <c r="P633" t="str">
        <f>VLOOKUP(I633,'METRICS MDNA'!A:B,2,0)</f>
        <v>Estoque Final</v>
      </c>
      <c r="Q633" t="str">
        <f>VLOOKUP(P633,'METRICS MDNA'!B:C,2,0)</f>
        <v>CUSTOS DOS PRODUTOS VENDIDOS</v>
      </c>
    </row>
    <row r="634" spans="1:17">
      <c r="A634" t="s">
        <v>1110</v>
      </c>
      <c r="B634" s="879">
        <v>46081</v>
      </c>
      <c r="C634">
        <v>1001212</v>
      </c>
      <c r="D634" t="s">
        <v>2113</v>
      </c>
      <c r="E634" t="s">
        <v>1171</v>
      </c>
      <c r="F634" t="s">
        <v>1120</v>
      </c>
      <c r="G634" t="s">
        <v>1220</v>
      </c>
      <c r="H634" t="s">
        <v>1267</v>
      </c>
      <c r="I634" t="s">
        <v>1256</v>
      </c>
      <c r="J634" s="995">
        <v>1</v>
      </c>
      <c r="K634" s="996">
        <v>375.74</v>
      </c>
      <c r="L634" s="996">
        <v>375.74</v>
      </c>
      <c r="M634" t="s">
        <v>1109</v>
      </c>
      <c r="N634" t="str">
        <f t="shared" si="20"/>
        <v>fevereiro 2026</v>
      </c>
      <c r="O634">
        <f t="shared" si="21"/>
        <v>2026</v>
      </c>
      <c r="P634" t="str">
        <f>VLOOKUP(I634,'METRICS MDNA'!A:B,2,0)</f>
        <v>Estoque Final</v>
      </c>
      <c r="Q634" t="str">
        <f>VLOOKUP(P634,'METRICS MDNA'!B:C,2,0)</f>
        <v>CUSTOS DOS PRODUTOS VENDIDOS</v>
      </c>
    </row>
    <row r="635" spans="1:17">
      <c r="A635" t="s">
        <v>1110</v>
      </c>
      <c r="B635" s="879">
        <v>46081</v>
      </c>
      <c r="C635">
        <v>1000999</v>
      </c>
      <c r="D635" t="s">
        <v>1253</v>
      </c>
      <c r="E635" t="s">
        <v>1171</v>
      </c>
      <c r="F635" t="s">
        <v>1120</v>
      </c>
      <c r="G635" t="s">
        <v>1220</v>
      </c>
      <c r="H635" t="s">
        <v>1267</v>
      </c>
      <c r="I635" t="s">
        <v>1256</v>
      </c>
      <c r="J635" s="995">
        <v>4</v>
      </c>
      <c r="K635" s="996">
        <v>127.185</v>
      </c>
      <c r="L635" s="996">
        <v>508.74</v>
      </c>
      <c r="M635" t="s">
        <v>1109</v>
      </c>
      <c r="N635" t="str">
        <f t="shared" si="20"/>
        <v>fevereiro 2026</v>
      </c>
      <c r="O635">
        <f t="shared" si="21"/>
        <v>2026</v>
      </c>
      <c r="P635" t="str">
        <f>VLOOKUP(I635,'METRICS MDNA'!A:B,2,0)</f>
        <v>Estoque Final</v>
      </c>
      <c r="Q635" t="str">
        <f>VLOOKUP(P635,'METRICS MDNA'!B:C,2,0)</f>
        <v>CUSTOS DOS PRODUTOS VENDIDOS</v>
      </c>
    </row>
    <row r="636" spans="1:17">
      <c r="A636" t="s">
        <v>1110</v>
      </c>
      <c r="B636" s="879">
        <v>46081</v>
      </c>
      <c r="C636">
        <v>1000997</v>
      </c>
      <c r="D636" t="s">
        <v>2115</v>
      </c>
      <c r="E636" t="s">
        <v>1171</v>
      </c>
      <c r="F636" t="s">
        <v>1120</v>
      </c>
      <c r="G636" t="s">
        <v>1220</v>
      </c>
      <c r="H636" t="s">
        <v>1267</v>
      </c>
      <c r="I636" t="s">
        <v>1256</v>
      </c>
      <c r="J636" s="995">
        <v>2</v>
      </c>
      <c r="K636" s="996">
        <v>142.87</v>
      </c>
      <c r="L636" s="996">
        <v>285.74</v>
      </c>
      <c r="M636" t="s">
        <v>1109</v>
      </c>
      <c r="N636" t="str">
        <f t="shared" si="20"/>
        <v>fevereiro 2026</v>
      </c>
      <c r="O636">
        <f t="shared" si="21"/>
        <v>2026</v>
      </c>
      <c r="P636" t="str">
        <f>VLOOKUP(I636,'METRICS MDNA'!A:B,2,0)</f>
        <v>Estoque Final</v>
      </c>
      <c r="Q636" t="str">
        <f>VLOOKUP(P636,'METRICS MDNA'!B:C,2,0)</f>
        <v>CUSTOS DOS PRODUTOS VENDIDOS</v>
      </c>
    </row>
    <row r="637" spans="1:17">
      <c r="A637" t="s">
        <v>1110</v>
      </c>
      <c r="B637" s="879">
        <v>46081</v>
      </c>
      <c r="C637">
        <v>1001106</v>
      </c>
      <c r="D637" t="s">
        <v>2271</v>
      </c>
      <c r="E637" t="s">
        <v>1171</v>
      </c>
      <c r="F637" t="s">
        <v>1120</v>
      </c>
      <c r="G637" t="s">
        <v>1220</v>
      </c>
      <c r="H637" t="s">
        <v>1267</v>
      </c>
      <c r="I637" t="s">
        <v>1256</v>
      </c>
      <c r="J637" s="995">
        <v>1</v>
      </c>
      <c r="K637" s="996">
        <v>189.83330000000001</v>
      </c>
      <c r="L637" s="996">
        <v>189.83330000000001</v>
      </c>
      <c r="M637" t="s">
        <v>1109</v>
      </c>
      <c r="N637" t="str">
        <f t="shared" si="20"/>
        <v>fevereiro 2026</v>
      </c>
      <c r="O637">
        <f t="shared" si="21"/>
        <v>2026</v>
      </c>
      <c r="P637" t="str">
        <f>VLOOKUP(I637,'METRICS MDNA'!A:B,2,0)</f>
        <v>Estoque Final</v>
      </c>
      <c r="Q637" t="str">
        <f>VLOOKUP(P637,'METRICS MDNA'!B:C,2,0)</f>
        <v>CUSTOS DOS PRODUTOS VENDIDOS</v>
      </c>
    </row>
    <row r="638" spans="1:17">
      <c r="A638" t="s">
        <v>1110</v>
      </c>
      <c r="B638" s="879">
        <v>46081</v>
      </c>
      <c r="C638">
        <v>1001007</v>
      </c>
      <c r="D638" t="s">
        <v>2116</v>
      </c>
      <c r="E638" t="s">
        <v>1171</v>
      </c>
      <c r="F638" t="s">
        <v>1120</v>
      </c>
      <c r="G638" t="s">
        <v>1220</v>
      </c>
      <c r="H638" t="s">
        <v>1267</v>
      </c>
      <c r="I638" t="s">
        <v>1256</v>
      </c>
      <c r="J638" s="995">
        <v>2</v>
      </c>
      <c r="K638" s="996">
        <v>97.71</v>
      </c>
      <c r="L638" s="996">
        <v>195.42</v>
      </c>
      <c r="M638" t="s">
        <v>1109</v>
      </c>
      <c r="N638" t="str">
        <f t="shared" si="20"/>
        <v>fevereiro 2026</v>
      </c>
      <c r="O638">
        <f t="shared" si="21"/>
        <v>2026</v>
      </c>
      <c r="P638" t="str">
        <f>VLOOKUP(I638,'METRICS MDNA'!A:B,2,0)</f>
        <v>Estoque Final</v>
      </c>
      <c r="Q638" t="str">
        <f>VLOOKUP(P638,'METRICS MDNA'!B:C,2,0)</f>
        <v>CUSTOS DOS PRODUTOS VENDIDOS</v>
      </c>
    </row>
    <row r="639" spans="1:17">
      <c r="A639" t="s">
        <v>1110</v>
      </c>
      <c r="B639" s="879">
        <v>46081</v>
      </c>
      <c r="C639">
        <v>1001008</v>
      </c>
      <c r="D639" t="s">
        <v>1339</v>
      </c>
      <c r="E639" t="s">
        <v>1171</v>
      </c>
      <c r="F639" t="s">
        <v>1120</v>
      </c>
      <c r="G639" t="s">
        <v>1220</v>
      </c>
      <c r="H639" t="s">
        <v>1267</v>
      </c>
      <c r="I639" t="s">
        <v>1256</v>
      </c>
      <c r="J639" s="995">
        <v>2</v>
      </c>
      <c r="K639" s="996">
        <v>159.55840000000001</v>
      </c>
      <c r="L639" s="996">
        <v>319.11680000000001</v>
      </c>
      <c r="M639" t="s">
        <v>1109</v>
      </c>
      <c r="N639" t="str">
        <f t="shared" si="20"/>
        <v>fevereiro 2026</v>
      </c>
      <c r="O639">
        <f t="shared" si="21"/>
        <v>2026</v>
      </c>
      <c r="P639" t="str">
        <f>VLOOKUP(I639,'METRICS MDNA'!A:B,2,0)</f>
        <v>Estoque Final</v>
      </c>
      <c r="Q639" t="str">
        <f>VLOOKUP(P639,'METRICS MDNA'!B:C,2,0)</f>
        <v>CUSTOS DOS PRODUTOS VENDIDOS</v>
      </c>
    </row>
    <row r="640" spans="1:17">
      <c r="A640" t="s">
        <v>1110</v>
      </c>
      <c r="B640" s="879">
        <v>46081</v>
      </c>
      <c r="C640">
        <v>1001004</v>
      </c>
      <c r="D640" t="s">
        <v>1259</v>
      </c>
      <c r="E640" t="s">
        <v>1171</v>
      </c>
      <c r="F640" t="s">
        <v>1120</v>
      </c>
      <c r="G640" t="s">
        <v>1220</v>
      </c>
      <c r="H640" t="s">
        <v>1267</v>
      </c>
      <c r="I640" t="s">
        <v>1256</v>
      </c>
      <c r="J640" s="995">
        <v>3</v>
      </c>
      <c r="K640" s="996">
        <v>68.908500000000004</v>
      </c>
      <c r="L640" s="996">
        <v>206.72550000000001</v>
      </c>
      <c r="M640" t="s">
        <v>1109</v>
      </c>
      <c r="N640" t="str">
        <f t="shared" si="20"/>
        <v>fevereiro 2026</v>
      </c>
      <c r="O640">
        <f t="shared" si="21"/>
        <v>2026</v>
      </c>
      <c r="P640" t="str">
        <f>VLOOKUP(I640,'METRICS MDNA'!A:B,2,0)</f>
        <v>Estoque Final</v>
      </c>
      <c r="Q640" t="str">
        <f>VLOOKUP(P640,'METRICS MDNA'!B:C,2,0)</f>
        <v>CUSTOS DOS PRODUTOS VENDIDOS</v>
      </c>
    </row>
    <row r="641" spans="1:17">
      <c r="A641" t="s">
        <v>1110</v>
      </c>
      <c r="B641" s="879">
        <v>46081</v>
      </c>
      <c r="C641">
        <v>1001213</v>
      </c>
      <c r="D641" t="s">
        <v>2117</v>
      </c>
      <c r="E641" t="s">
        <v>1171</v>
      </c>
      <c r="F641" t="s">
        <v>1120</v>
      </c>
      <c r="G641" t="s">
        <v>1220</v>
      </c>
      <c r="H641" t="s">
        <v>1267</v>
      </c>
      <c r="I641" t="s">
        <v>1256</v>
      </c>
      <c r="J641" s="995">
        <v>2</v>
      </c>
      <c r="K641" s="996">
        <v>262.83</v>
      </c>
      <c r="L641" s="996">
        <v>525.66</v>
      </c>
      <c r="M641" t="s">
        <v>1109</v>
      </c>
      <c r="N641" t="str">
        <f t="shared" si="20"/>
        <v>fevereiro 2026</v>
      </c>
      <c r="O641">
        <f t="shared" si="21"/>
        <v>2026</v>
      </c>
      <c r="P641" t="str">
        <f>VLOOKUP(I641,'METRICS MDNA'!A:B,2,0)</f>
        <v>Estoque Final</v>
      </c>
      <c r="Q641" t="str">
        <f>VLOOKUP(P641,'METRICS MDNA'!B:C,2,0)</f>
        <v>CUSTOS DOS PRODUTOS VENDIDOS</v>
      </c>
    </row>
    <row r="642" spans="1:17">
      <c r="A642" t="s">
        <v>1110</v>
      </c>
      <c r="B642" s="879">
        <v>46081</v>
      </c>
      <c r="C642">
        <v>1001202</v>
      </c>
      <c r="D642" t="s">
        <v>2118</v>
      </c>
      <c r="E642" t="s">
        <v>1171</v>
      </c>
      <c r="F642" t="s">
        <v>1120</v>
      </c>
      <c r="G642" t="s">
        <v>1220</v>
      </c>
      <c r="H642" t="s">
        <v>1267</v>
      </c>
      <c r="I642" t="s">
        <v>1256</v>
      </c>
      <c r="J642" s="995">
        <v>2</v>
      </c>
      <c r="K642" s="996">
        <v>335.6</v>
      </c>
      <c r="L642" s="996">
        <v>671.2</v>
      </c>
      <c r="M642" t="s">
        <v>1109</v>
      </c>
      <c r="N642" t="str">
        <f t="shared" si="20"/>
        <v>fevereiro 2026</v>
      </c>
      <c r="O642">
        <f t="shared" si="21"/>
        <v>2026</v>
      </c>
      <c r="P642" t="str">
        <f>VLOOKUP(I642,'METRICS MDNA'!A:B,2,0)</f>
        <v>Estoque Final</v>
      </c>
      <c r="Q642" t="str">
        <f>VLOOKUP(P642,'METRICS MDNA'!B:C,2,0)</f>
        <v>CUSTOS DOS PRODUTOS VENDIDOS</v>
      </c>
    </row>
    <row r="643" spans="1:17">
      <c r="A643" t="s">
        <v>1110</v>
      </c>
      <c r="B643" s="879">
        <v>46081</v>
      </c>
      <c r="C643">
        <v>1001102</v>
      </c>
      <c r="D643" t="s">
        <v>2119</v>
      </c>
      <c r="E643" t="s">
        <v>1171</v>
      </c>
      <c r="F643" t="s">
        <v>1120</v>
      </c>
      <c r="G643" t="s">
        <v>1220</v>
      </c>
      <c r="H643" t="s">
        <v>1263</v>
      </c>
      <c r="I643" t="s">
        <v>1256</v>
      </c>
      <c r="J643" s="995">
        <v>1</v>
      </c>
      <c r="K643" s="996">
        <v>108.675</v>
      </c>
      <c r="L643" s="996">
        <v>108.675</v>
      </c>
      <c r="M643" t="s">
        <v>1109</v>
      </c>
      <c r="N643" t="str">
        <f t="shared" si="20"/>
        <v>fevereiro 2026</v>
      </c>
      <c r="O643">
        <f t="shared" si="21"/>
        <v>2026</v>
      </c>
      <c r="P643" t="str">
        <f>VLOOKUP(I643,'METRICS MDNA'!A:B,2,0)</f>
        <v>Estoque Final</v>
      </c>
      <c r="Q643" t="str">
        <f>VLOOKUP(P643,'METRICS MDNA'!B:C,2,0)</f>
        <v>CUSTOS DOS PRODUTOS VENDIDOS</v>
      </c>
    </row>
    <row r="644" spans="1:17">
      <c r="A644" t="s">
        <v>1110</v>
      </c>
      <c r="B644" s="879">
        <v>46081</v>
      </c>
      <c r="C644">
        <v>1001000</v>
      </c>
      <c r="D644" t="s">
        <v>2120</v>
      </c>
      <c r="E644" t="s">
        <v>1171</v>
      </c>
      <c r="F644" t="s">
        <v>1120</v>
      </c>
      <c r="G644" t="s">
        <v>1220</v>
      </c>
      <c r="H644" t="s">
        <v>1267</v>
      </c>
      <c r="I644" t="s">
        <v>1256</v>
      </c>
      <c r="J644" s="995">
        <v>2</v>
      </c>
      <c r="K644" s="996">
        <v>147.41999999999999</v>
      </c>
      <c r="L644" s="996">
        <v>294.83999999999997</v>
      </c>
      <c r="M644" t="s">
        <v>1109</v>
      </c>
      <c r="N644" t="str">
        <f t="shared" si="20"/>
        <v>fevereiro 2026</v>
      </c>
      <c r="O644">
        <f t="shared" si="21"/>
        <v>2026</v>
      </c>
      <c r="P644" t="str">
        <f>VLOOKUP(I644,'METRICS MDNA'!A:B,2,0)</f>
        <v>Estoque Final</v>
      </c>
      <c r="Q644" t="str">
        <f>VLOOKUP(P644,'METRICS MDNA'!B:C,2,0)</f>
        <v>CUSTOS DOS PRODUTOS VENDIDOS</v>
      </c>
    </row>
    <row r="645" spans="1:17">
      <c r="A645" t="s">
        <v>1110</v>
      </c>
      <c r="B645" s="879">
        <v>46081</v>
      </c>
      <c r="C645">
        <v>1000600</v>
      </c>
      <c r="D645" t="s">
        <v>2121</v>
      </c>
      <c r="E645" t="s">
        <v>1171</v>
      </c>
      <c r="F645" t="s">
        <v>1120</v>
      </c>
      <c r="G645" t="s">
        <v>1220</v>
      </c>
      <c r="H645" t="s">
        <v>1267</v>
      </c>
      <c r="I645" t="s">
        <v>1268</v>
      </c>
      <c r="J645" s="995">
        <v>2</v>
      </c>
      <c r="K645" s="996">
        <v>219.3</v>
      </c>
      <c r="L645" s="996">
        <v>438.6</v>
      </c>
      <c r="M645" t="s">
        <v>1109</v>
      </c>
      <c r="N645" t="str">
        <f t="shared" si="20"/>
        <v>fevereiro 2026</v>
      </c>
      <c r="O645">
        <f t="shared" si="21"/>
        <v>2026</v>
      </c>
      <c r="P645" t="str">
        <f>VLOOKUP(I645,'METRICS MDNA'!A:B,2,0)</f>
        <v>Estoque Final</v>
      </c>
      <c r="Q645" t="str">
        <f>VLOOKUP(P645,'METRICS MDNA'!B:C,2,0)</f>
        <v>CUSTOS DOS PRODUTOS VENDIDOS</v>
      </c>
    </row>
    <row r="646" spans="1:17">
      <c r="A646" t="s">
        <v>1110</v>
      </c>
      <c r="B646" s="879">
        <v>46081</v>
      </c>
      <c r="C646">
        <v>1001215</v>
      </c>
      <c r="D646" t="s">
        <v>2122</v>
      </c>
      <c r="E646" t="s">
        <v>1171</v>
      </c>
      <c r="F646" t="s">
        <v>1120</v>
      </c>
      <c r="G646" t="s">
        <v>1220</v>
      </c>
      <c r="H646" t="s">
        <v>1267</v>
      </c>
      <c r="I646" t="s">
        <v>1268</v>
      </c>
      <c r="J646" s="995">
        <v>1</v>
      </c>
      <c r="K646" s="996">
        <v>187.56</v>
      </c>
      <c r="L646" s="996">
        <v>187.56</v>
      </c>
      <c r="M646" t="s">
        <v>1109</v>
      </c>
      <c r="N646" t="str">
        <f t="shared" si="20"/>
        <v>fevereiro 2026</v>
      </c>
      <c r="O646">
        <f t="shared" si="21"/>
        <v>2026</v>
      </c>
      <c r="P646" t="str">
        <f>VLOOKUP(I646,'METRICS MDNA'!A:B,2,0)</f>
        <v>Estoque Final</v>
      </c>
      <c r="Q646" t="str">
        <f>VLOOKUP(P646,'METRICS MDNA'!B:C,2,0)</f>
        <v>CUSTOS DOS PRODUTOS VENDIDOS</v>
      </c>
    </row>
    <row r="647" spans="1:17">
      <c r="A647" t="s">
        <v>1110</v>
      </c>
      <c r="B647" s="879">
        <v>46081</v>
      </c>
      <c r="C647">
        <v>1000083</v>
      </c>
      <c r="D647" t="s">
        <v>1265</v>
      </c>
      <c r="E647" t="s">
        <v>1171</v>
      </c>
      <c r="F647" t="s">
        <v>1120</v>
      </c>
      <c r="G647" t="s">
        <v>1220</v>
      </c>
      <c r="H647" t="s">
        <v>1267</v>
      </c>
      <c r="I647" t="s">
        <v>1268</v>
      </c>
      <c r="J647" s="995">
        <v>4</v>
      </c>
      <c r="K647" s="996">
        <v>82.781800000000004</v>
      </c>
      <c r="L647" s="996">
        <v>331.12720000000002</v>
      </c>
      <c r="M647" t="s">
        <v>1109</v>
      </c>
      <c r="N647" t="str">
        <f t="shared" si="20"/>
        <v>fevereiro 2026</v>
      </c>
      <c r="O647">
        <f t="shared" si="21"/>
        <v>2026</v>
      </c>
      <c r="P647" t="str">
        <f>VLOOKUP(I647,'METRICS MDNA'!A:B,2,0)</f>
        <v>Estoque Final</v>
      </c>
      <c r="Q647" t="str">
        <f>VLOOKUP(P647,'METRICS MDNA'!B:C,2,0)</f>
        <v>CUSTOS DOS PRODUTOS VENDIDOS</v>
      </c>
    </row>
    <row r="648" spans="1:17">
      <c r="A648" t="s">
        <v>1110</v>
      </c>
      <c r="B648" s="879">
        <v>46081</v>
      </c>
      <c r="C648">
        <v>1001055</v>
      </c>
      <c r="D648" t="s">
        <v>2123</v>
      </c>
      <c r="E648" t="s">
        <v>1171</v>
      </c>
      <c r="F648" t="s">
        <v>1120</v>
      </c>
      <c r="G648" t="s">
        <v>1220</v>
      </c>
      <c r="H648" t="s">
        <v>1267</v>
      </c>
      <c r="I648" t="s">
        <v>1268</v>
      </c>
      <c r="J648" s="995">
        <v>3</v>
      </c>
      <c r="K648" s="996">
        <v>119.78</v>
      </c>
      <c r="L648" s="996">
        <v>359.34</v>
      </c>
      <c r="M648" t="s">
        <v>1109</v>
      </c>
      <c r="N648" t="str">
        <f t="shared" si="20"/>
        <v>fevereiro 2026</v>
      </c>
      <c r="O648">
        <f t="shared" si="21"/>
        <v>2026</v>
      </c>
      <c r="P648" t="str">
        <f>VLOOKUP(I648,'METRICS MDNA'!A:B,2,0)</f>
        <v>Estoque Final</v>
      </c>
      <c r="Q648" t="str">
        <f>VLOOKUP(P648,'METRICS MDNA'!B:C,2,0)</f>
        <v>CUSTOS DOS PRODUTOS VENDIDOS</v>
      </c>
    </row>
    <row r="649" spans="1:17">
      <c r="A649" t="s">
        <v>1110</v>
      </c>
      <c r="B649" s="879">
        <v>46081</v>
      </c>
      <c r="C649">
        <v>1001010</v>
      </c>
      <c r="D649" t="s">
        <v>2124</v>
      </c>
      <c r="E649" t="s">
        <v>1171</v>
      </c>
      <c r="F649" t="s">
        <v>1120</v>
      </c>
      <c r="G649" t="s">
        <v>1220</v>
      </c>
      <c r="H649" t="s">
        <v>1267</v>
      </c>
      <c r="I649" t="s">
        <v>1268</v>
      </c>
      <c r="J649" s="995">
        <v>2</v>
      </c>
      <c r="K649" s="996">
        <v>190.63</v>
      </c>
      <c r="L649" s="996">
        <v>381.26</v>
      </c>
      <c r="M649" t="s">
        <v>1109</v>
      </c>
      <c r="N649" t="str">
        <f t="shared" si="20"/>
        <v>fevereiro 2026</v>
      </c>
      <c r="O649">
        <f t="shared" si="21"/>
        <v>2026</v>
      </c>
      <c r="P649" t="str">
        <f>VLOOKUP(I649,'METRICS MDNA'!A:B,2,0)</f>
        <v>Estoque Final</v>
      </c>
      <c r="Q649" t="str">
        <f>VLOOKUP(P649,'METRICS MDNA'!B:C,2,0)</f>
        <v>CUSTOS DOS PRODUTOS VENDIDOS</v>
      </c>
    </row>
    <row r="650" spans="1:17">
      <c r="A650" t="s">
        <v>1110</v>
      </c>
      <c r="B650" s="879">
        <v>46081</v>
      </c>
      <c r="C650">
        <v>1001011</v>
      </c>
      <c r="D650" t="s">
        <v>2125</v>
      </c>
      <c r="E650" t="s">
        <v>1171</v>
      </c>
      <c r="F650" t="s">
        <v>1120</v>
      </c>
      <c r="G650" t="s">
        <v>1220</v>
      </c>
      <c r="H650" t="s">
        <v>1267</v>
      </c>
      <c r="I650" t="s">
        <v>1268</v>
      </c>
      <c r="J650" s="995">
        <v>6</v>
      </c>
      <c r="K650" s="996">
        <v>135.4667</v>
      </c>
      <c r="L650" s="996">
        <v>812.80020000000002</v>
      </c>
      <c r="M650" t="s">
        <v>1109</v>
      </c>
      <c r="N650" t="str">
        <f t="shared" si="20"/>
        <v>fevereiro 2026</v>
      </c>
      <c r="O650">
        <f t="shared" si="21"/>
        <v>2026</v>
      </c>
      <c r="P650" t="str">
        <f>VLOOKUP(I650,'METRICS MDNA'!A:B,2,0)</f>
        <v>Estoque Final</v>
      </c>
      <c r="Q650" t="str">
        <f>VLOOKUP(P650,'METRICS MDNA'!B:C,2,0)</f>
        <v>CUSTOS DOS PRODUTOS VENDIDOS</v>
      </c>
    </row>
    <row r="651" spans="1:17">
      <c r="A651" t="s">
        <v>1110</v>
      </c>
      <c r="B651" s="879">
        <v>46081</v>
      </c>
      <c r="C651">
        <v>1001009</v>
      </c>
      <c r="D651" t="s">
        <v>2126</v>
      </c>
      <c r="E651" t="s">
        <v>1171</v>
      </c>
      <c r="F651" t="s">
        <v>1120</v>
      </c>
      <c r="G651" t="s">
        <v>1220</v>
      </c>
      <c r="H651" t="s">
        <v>1267</v>
      </c>
      <c r="I651" t="s">
        <v>1268</v>
      </c>
      <c r="J651" s="995">
        <v>1</v>
      </c>
      <c r="K651" s="996">
        <v>96.41</v>
      </c>
      <c r="L651" s="996">
        <v>96.41</v>
      </c>
      <c r="M651" t="s">
        <v>1109</v>
      </c>
      <c r="N651" t="str">
        <f t="shared" si="20"/>
        <v>fevereiro 2026</v>
      </c>
      <c r="O651">
        <f t="shared" si="21"/>
        <v>2026</v>
      </c>
      <c r="P651" t="str">
        <f>VLOOKUP(I651,'METRICS MDNA'!A:B,2,0)</f>
        <v>Estoque Final</v>
      </c>
      <c r="Q651" t="str">
        <f>VLOOKUP(P651,'METRICS MDNA'!B:C,2,0)</f>
        <v>CUSTOS DOS PRODUTOS VENDIDOS</v>
      </c>
    </row>
    <row r="652" spans="1:17">
      <c r="A652" t="s">
        <v>1110</v>
      </c>
      <c r="B652" s="879">
        <v>46081</v>
      </c>
      <c r="C652">
        <v>1001073</v>
      </c>
      <c r="D652" t="s">
        <v>2128</v>
      </c>
      <c r="E652" t="s">
        <v>1171</v>
      </c>
      <c r="F652" t="s">
        <v>1120</v>
      </c>
      <c r="G652" t="s">
        <v>1220</v>
      </c>
      <c r="H652" t="s">
        <v>1267</v>
      </c>
      <c r="I652" t="s">
        <v>1268</v>
      </c>
      <c r="J652" s="995">
        <v>2</v>
      </c>
      <c r="K652" s="996">
        <v>145.7225</v>
      </c>
      <c r="L652" s="996">
        <v>291.44499999999999</v>
      </c>
      <c r="M652" t="s">
        <v>1109</v>
      </c>
      <c r="N652" t="str">
        <f t="shared" si="20"/>
        <v>fevereiro 2026</v>
      </c>
      <c r="O652">
        <f t="shared" si="21"/>
        <v>2026</v>
      </c>
      <c r="P652" t="str">
        <f>VLOOKUP(I652,'METRICS MDNA'!A:B,2,0)</f>
        <v>Estoque Final</v>
      </c>
      <c r="Q652" t="str">
        <f>VLOOKUP(P652,'METRICS MDNA'!B:C,2,0)</f>
        <v>CUSTOS DOS PRODUTOS VENDIDOS</v>
      </c>
    </row>
    <row r="653" spans="1:17">
      <c r="A653" t="s">
        <v>1110</v>
      </c>
      <c r="B653" s="879">
        <v>46081</v>
      </c>
      <c r="C653">
        <v>1000992</v>
      </c>
      <c r="D653" t="s">
        <v>1349</v>
      </c>
      <c r="E653" t="s">
        <v>1171</v>
      </c>
      <c r="F653" t="s">
        <v>1120</v>
      </c>
      <c r="G653" t="s">
        <v>1220</v>
      </c>
      <c r="H653" t="s">
        <v>1267</v>
      </c>
      <c r="I653" t="s">
        <v>1264</v>
      </c>
      <c r="J653" s="995">
        <v>2</v>
      </c>
      <c r="K653" s="996">
        <v>221.52500000000001</v>
      </c>
      <c r="L653" s="996">
        <v>443.05</v>
      </c>
      <c r="M653" t="s">
        <v>1109</v>
      </c>
      <c r="N653" t="str">
        <f t="shared" si="20"/>
        <v>fevereiro 2026</v>
      </c>
      <c r="O653">
        <f t="shared" si="21"/>
        <v>2026</v>
      </c>
      <c r="P653" t="str">
        <f>VLOOKUP(I653,'METRICS MDNA'!A:B,2,0)</f>
        <v>Estoque Final</v>
      </c>
      <c r="Q653" t="str">
        <f>VLOOKUP(P653,'METRICS MDNA'!B:C,2,0)</f>
        <v>CUSTOS DOS PRODUTOS VENDIDOS</v>
      </c>
    </row>
    <row r="654" spans="1:17">
      <c r="A654" t="s">
        <v>1110</v>
      </c>
      <c r="B654" s="879">
        <v>46081</v>
      </c>
      <c r="C654">
        <v>1001034</v>
      </c>
      <c r="D654" t="s">
        <v>2129</v>
      </c>
      <c r="E654" t="s">
        <v>1171</v>
      </c>
      <c r="F654" t="s">
        <v>1120</v>
      </c>
      <c r="G654" t="s">
        <v>1220</v>
      </c>
      <c r="H654" t="s">
        <v>1267</v>
      </c>
      <c r="I654" t="s">
        <v>1264</v>
      </c>
      <c r="J654" s="995">
        <v>2</v>
      </c>
      <c r="K654" s="996">
        <v>277.02</v>
      </c>
      <c r="L654" s="996">
        <v>554.04</v>
      </c>
      <c r="M654" t="s">
        <v>1109</v>
      </c>
      <c r="N654" t="str">
        <f t="shared" si="20"/>
        <v>fevereiro 2026</v>
      </c>
      <c r="O654">
        <f t="shared" si="21"/>
        <v>2026</v>
      </c>
      <c r="P654" t="str">
        <f>VLOOKUP(I654,'METRICS MDNA'!A:B,2,0)</f>
        <v>Estoque Final</v>
      </c>
      <c r="Q654" t="str">
        <f>VLOOKUP(P654,'METRICS MDNA'!B:C,2,0)</f>
        <v>CUSTOS DOS PRODUTOS VENDIDOS</v>
      </c>
    </row>
    <row r="655" spans="1:17">
      <c r="A655" t="s">
        <v>1110</v>
      </c>
      <c r="B655" s="879">
        <v>46081</v>
      </c>
      <c r="C655">
        <v>1000993</v>
      </c>
      <c r="D655" t="s">
        <v>2130</v>
      </c>
      <c r="E655" t="s">
        <v>1171</v>
      </c>
      <c r="F655" t="s">
        <v>1120</v>
      </c>
      <c r="G655" t="s">
        <v>1220</v>
      </c>
      <c r="H655" t="s">
        <v>1267</v>
      </c>
      <c r="I655" t="s">
        <v>1264</v>
      </c>
      <c r="J655" s="995">
        <v>3</v>
      </c>
      <c r="K655" s="996">
        <v>138.28</v>
      </c>
      <c r="L655" s="996">
        <v>414.84</v>
      </c>
      <c r="M655" t="s">
        <v>1109</v>
      </c>
      <c r="N655" t="str">
        <f t="shared" ref="N655:N718" si="22">TEXT(B655, "mmmm aaaa")</f>
        <v>fevereiro 2026</v>
      </c>
      <c r="O655">
        <f t="shared" ref="O655:O718" si="23">YEAR(B655)</f>
        <v>2026</v>
      </c>
      <c r="P655" t="str">
        <f>VLOOKUP(I655,'METRICS MDNA'!A:B,2,0)</f>
        <v>Estoque Final</v>
      </c>
      <c r="Q655" t="str">
        <f>VLOOKUP(P655,'METRICS MDNA'!B:C,2,0)</f>
        <v>CUSTOS DOS PRODUTOS VENDIDOS</v>
      </c>
    </row>
    <row r="656" spans="1:17">
      <c r="A656" t="s">
        <v>1110</v>
      </c>
      <c r="B656" s="879">
        <v>46081</v>
      </c>
      <c r="C656">
        <v>1001059</v>
      </c>
      <c r="D656" t="s">
        <v>1365</v>
      </c>
      <c r="E656" t="s">
        <v>1171</v>
      </c>
      <c r="F656" t="s">
        <v>1120</v>
      </c>
      <c r="G656" t="s">
        <v>1220</v>
      </c>
      <c r="H656" t="s">
        <v>1267</v>
      </c>
      <c r="I656" t="s">
        <v>1264</v>
      </c>
      <c r="J656" s="995">
        <v>3</v>
      </c>
      <c r="K656" s="996">
        <v>73.533000000000001</v>
      </c>
      <c r="L656" s="996">
        <v>220.59899999999999</v>
      </c>
      <c r="M656" t="s">
        <v>1109</v>
      </c>
      <c r="N656" t="str">
        <f t="shared" si="22"/>
        <v>fevereiro 2026</v>
      </c>
      <c r="O656">
        <f t="shared" si="23"/>
        <v>2026</v>
      </c>
      <c r="P656" t="str">
        <f>VLOOKUP(I656,'METRICS MDNA'!A:B,2,0)</f>
        <v>Estoque Final</v>
      </c>
      <c r="Q656" t="str">
        <f>VLOOKUP(P656,'METRICS MDNA'!B:C,2,0)</f>
        <v>CUSTOS DOS PRODUTOS VENDIDOS</v>
      </c>
    </row>
    <row r="657" spans="1:17">
      <c r="A657" t="s">
        <v>1110</v>
      </c>
      <c r="B657" s="879">
        <v>46081</v>
      </c>
      <c r="C657">
        <v>1001040</v>
      </c>
      <c r="D657" t="s">
        <v>2131</v>
      </c>
      <c r="E657" t="s">
        <v>1171</v>
      </c>
      <c r="F657" t="s">
        <v>1120</v>
      </c>
      <c r="G657" t="s">
        <v>1220</v>
      </c>
      <c r="H657" t="s">
        <v>1267</v>
      </c>
      <c r="I657" t="s">
        <v>1264</v>
      </c>
      <c r="J657" s="995">
        <v>2</v>
      </c>
      <c r="K657" s="996">
        <v>304.77</v>
      </c>
      <c r="L657" s="996">
        <v>609.54</v>
      </c>
      <c r="M657" t="s">
        <v>1109</v>
      </c>
      <c r="N657" t="str">
        <f t="shared" si="22"/>
        <v>fevereiro 2026</v>
      </c>
      <c r="O657">
        <f t="shared" si="23"/>
        <v>2026</v>
      </c>
      <c r="P657" t="str">
        <f>VLOOKUP(I657,'METRICS MDNA'!A:B,2,0)</f>
        <v>Estoque Final</v>
      </c>
      <c r="Q657" t="str">
        <f>VLOOKUP(P657,'METRICS MDNA'!B:C,2,0)</f>
        <v>CUSTOS DOS PRODUTOS VENDIDOS</v>
      </c>
    </row>
    <row r="658" spans="1:17">
      <c r="A658" t="s">
        <v>1110</v>
      </c>
      <c r="B658" s="879">
        <v>46081</v>
      </c>
      <c r="C658">
        <v>1001218</v>
      </c>
      <c r="D658" t="s">
        <v>2132</v>
      </c>
      <c r="E658" t="s">
        <v>1171</v>
      </c>
      <c r="F658" t="s">
        <v>1120</v>
      </c>
      <c r="G658" t="s">
        <v>1220</v>
      </c>
      <c r="H658" t="s">
        <v>1267</v>
      </c>
      <c r="I658" t="s">
        <v>1264</v>
      </c>
      <c r="J658" s="995">
        <v>2</v>
      </c>
      <c r="K658" s="996">
        <v>626.66</v>
      </c>
      <c r="L658" s="996">
        <v>1253.32</v>
      </c>
      <c r="M658" t="s">
        <v>1109</v>
      </c>
      <c r="N658" t="str">
        <f t="shared" si="22"/>
        <v>fevereiro 2026</v>
      </c>
      <c r="O658">
        <f t="shared" si="23"/>
        <v>2026</v>
      </c>
      <c r="P658" t="str">
        <f>VLOOKUP(I658,'METRICS MDNA'!A:B,2,0)</f>
        <v>Estoque Final</v>
      </c>
      <c r="Q658" t="str">
        <f>VLOOKUP(P658,'METRICS MDNA'!B:C,2,0)</f>
        <v>CUSTOS DOS PRODUTOS VENDIDOS</v>
      </c>
    </row>
    <row r="659" spans="1:17">
      <c r="A659" t="s">
        <v>1110</v>
      </c>
      <c r="B659" s="879">
        <v>46081</v>
      </c>
      <c r="C659">
        <v>1000144</v>
      </c>
      <c r="D659" t="s">
        <v>2272</v>
      </c>
      <c r="E659" t="s">
        <v>1171</v>
      </c>
      <c r="F659" t="s">
        <v>1120</v>
      </c>
      <c r="G659" t="s">
        <v>1220</v>
      </c>
      <c r="H659" t="s">
        <v>1267</v>
      </c>
      <c r="I659" t="s">
        <v>1264</v>
      </c>
      <c r="J659" s="995">
        <v>4</v>
      </c>
      <c r="K659" s="996">
        <v>48.564999999999998</v>
      </c>
      <c r="L659" s="996">
        <v>194.26</v>
      </c>
      <c r="M659" t="s">
        <v>1109</v>
      </c>
      <c r="N659" t="str">
        <f t="shared" si="22"/>
        <v>fevereiro 2026</v>
      </c>
      <c r="O659">
        <f t="shared" si="23"/>
        <v>2026</v>
      </c>
      <c r="P659" t="str">
        <f>VLOOKUP(I659,'METRICS MDNA'!A:B,2,0)</f>
        <v>Estoque Final</v>
      </c>
      <c r="Q659" t="str">
        <f>VLOOKUP(P659,'METRICS MDNA'!B:C,2,0)</f>
        <v>CUSTOS DOS PRODUTOS VENDIDOS</v>
      </c>
    </row>
    <row r="660" spans="1:17">
      <c r="A660" t="s">
        <v>1110</v>
      </c>
      <c r="B660" s="879">
        <v>46081</v>
      </c>
      <c r="C660">
        <v>1001046</v>
      </c>
      <c r="D660" t="s">
        <v>2133</v>
      </c>
      <c r="E660" t="s">
        <v>1171</v>
      </c>
      <c r="F660" t="s">
        <v>1120</v>
      </c>
      <c r="G660" t="s">
        <v>1220</v>
      </c>
      <c r="H660" t="s">
        <v>1267</v>
      </c>
      <c r="I660" t="s">
        <v>1264</v>
      </c>
      <c r="J660" s="995">
        <v>2</v>
      </c>
      <c r="K660" s="996">
        <v>198.404</v>
      </c>
      <c r="L660" s="996">
        <v>396.80799999999999</v>
      </c>
      <c r="M660" t="s">
        <v>1109</v>
      </c>
      <c r="N660" t="str">
        <f t="shared" si="22"/>
        <v>fevereiro 2026</v>
      </c>
      <c r="O660">
        <f t="shared" si="23"/>
        <v>2026</v>
      </c>
      <c r="P660" t="str">
        <f>VLOOKUP(I660,'METRICS MDNA'!A:B,2,0)</f>
        <v>Estoque Final</v>
      </c>
      <c r="Q660" t="str">
        <f>VLOOKUP(P660,'METRICS MDNA'!B:C,2,0)</f>
        <v>CUSTOS DOS PRODUTOS VENDIDOS</v>
      </c>
    </row>
    <row r="661" spans="1:17">
      <c r="A661" t="s">
        <v>1110</v>
      </c>
      <c r="B661" s="879">
        <v>46081</v>
      </c>
      <c r="C661">
        <v>1000126</v>
      </c>
      <c r="D661" t="s">
        <v>1367</v>
      </c>
      <c r="E661" t="s">
        <v>1171</v>
      </c>
      <c r="F661" t="s">
        <v>1120</v>
      </c>
      <c r="G661" t="s">
        <v>1220</v>
      </c>
      <c r="H661" t="s">
        <v>1267</v>
      </c>
      <c r="I661" t="s">
        <v>1264</v>
      </c>
      <c r="J661" s="995">
        <v>4</v>
      </c>
      <c r="K661" s="996">
        <v>94.8125</v>
      </c>
      <c r="L661" s="996">
        <v>379.25</v>
      </c>
      <c r="M661" t="s">
        <v>1109</v>
      </c>
      <c r="N661" t="str">
        <f t="shared" si="22"/>
        <v>fevereiro 2026</v>
      </c>
      <c r="O661">
        <f t="shared" si="23"/>
        <v>2026</v>
      </c>
      <c r="P661" t="str">
        <f>VLOOKUP(I661,'METRICS MDNA'!A:B,2,0)</f>
        <v>Estoque Final</v>
      </c>
      <c r="Q661" t="str">
        <f>VLOOKUP(P661,'METRICS MDNA'!B:C,2,0)</f>
        <v>CUSTOS DOS PRODUTOS VENDIDOS</v>
      </c>
    </row>
    <row r="662" spans="1:17">
      <c r="A662" t="s">
        <v>1110</v>
      </c>
      <c r="B662" s="879">
        <v>46081</v>
      </c>
      <c r="C662">
        <v>1000991</v>
      </c>
      <c r="D662" t="s">
        <v>2134</v>
      </c>
      <c r="E662" t="s">
        <v>1171</v>
      </c>
      <c r="F662" t="s">
        <v>1120</v>
      </c>
      <c r="G662" t="s">
        <v>1220</v>
      </c>
      <c r="H662" t="s">
        <v>1267</v>
      </c>
      <c r="I662" t="s">
        <v>1264</v>
      </c>
      <c r="J662" s="995">
        <v>2</v>
      </c>
      <c r="K662" s="996">
        <v>306.16000000000003</v>
      </c>
      <c r="L662" s="996">
        <v>612.32000000000005</v>
      </c>
      <c r="M662" t="s">
        <v>1109</v>
      </c>
      <c r="N662" t="str">
        <f t="shared" si="22"/>
        <v>fevereiro 2026</v>
      </c>
      <c r="O662">
        <f t="shared" si="23"/>
        <v>2026</v>
      </c>
      <c r="P662" t="str">
        <f>VLOOKUP(I662,'METRICS MDNA'!A:B,2,0)</f>
        <v>Estoque Final</v>
      </c>
      <c r="Q662" t="str">
        <f>VLOOKUP(P662,'METRICS MDNA'!B:C,2,0)</f>
        <v>CUSTOS DOS PRODUTOS VENDIDOS</v>
      </c>
    </row>
    <row r="663" spans="1:17">
      <c r="A663" t="s">
        <v>1110</v>
      </c>
      <c r="B663" s="879">
        <v>46081</v>
      </c>
      <c r="C663">
        <v>1001057</v>
      </c>
      <c r="D663" t="s">
        <v>1361</v>
      </c>
      <c r="E663" t="s">
        <v>1171</v>
      </c>
      <c r="F663" t="s">
        <v>1120</v>
      </c>
      <c r="G663" t="s">
        <v>1220</v>
      </c>
      <c r="H663" t="s">
        <v>1267</v>
      </c>
      <c r="I663" t="s">
        <v>1264</v>
      </c>
      <c r="J663" s="995">
        <v>2</v>
      </c>
      <c r="K663" s="996">
        <v>87.408500000000004</v>
      </c>
      <c r="L663" s="996">
        <v>174.81700000000001</v>
      </c>
      <c r="M663" t="s">
        <v>1109</v>
      </c>
      <c r="N663" t="str">
        <f t="shared" si="22"/>
        <v>fevereiro 2026</v>
      </c>
      <c r="O663">
        <f t="shared" si="23"/>
        <v>2026</v>
      </c>
      <c r="P663" t="str">
        <f>VLOOKUP(I663,'METRICS MDNA'!A:B,2,0)</f>
        <v>Estoque Final</v>
      </c>
      <c r="Q663" t="str">
        <f>VLOOKUP(P663,'METRICS MDNA'!B:C,2,0)</f>
        <v>CUSTOS DOS PRODUTOS VENDIDOS</v>
      </c>
    </row>
    <row r="664" spans="1:17">
      <c r="A664" t="s">
        <v>1110</v>
      </c>
      <c r="B664" s="879">
        <v>46081</v>
      </c>
      <c r="C664">
        <v>1001216</v>
      </c>
      <c r="D664" t="s">
        <v>2135</v>
      </c>
      <c r="E664" t="s">
        <v>1171</v>
      </c>
      <c r="F664" t="s">
        <v>1120</v>
      </c>
      <c r="G664" t="s">
        <v>1220</v>
      </c>
      <c r="H664" t="s">
        <v>1267</v>
      </c>
      <c r="I664" t="s">
        <v>1268</v>
      </c>
      <c r="J664" s="995">
        <v>2</v>
      </c>
      <c r="K664" s="996">
        <v>329.33</v>
      </c>
      <c r="L664" s="996">
        <v>658.66</v>
      </c>
      <c r="M664" t="s">
        <v>1109</v>
      </c>
      <c r="N664" t="str">
        <f t="shared" si="22"/>
        <v>fevereiro 2026</v>
      </c>
      <c r="O664">
        <f t="shared" si="23"/>
        <v>2026</v>
      </c>
      <c r="P664" t="str">
        <f>VLOOKUP(I664,'METRICS MDNA'!A:B,2,0)</f>
        <v>Estoque Final</v>
      </c>
      <c r="Q664" t="str">
        <f>VLOOKUP(P664,'METRICS MDNA'!B:C,2,0)</f>
        <v>CUSTOS DOS PRODUTOS VENDIDOS</v>
      </c>
    </row>
    <row r="665" spans="1:17">
      <c r="A665" t="s">
        <v>1110</v>
      </c>
      <c r="B665" s="879">
        <v>46081</v>
      </c>
      <c r="C665">
        <v>1001098</v>
      </c>
      <c r="D665" t="s">
        <v>2273</v>
      </c>
      <c r="E665" t="s">
        <v>1171</v>
      </c>
      <c r="F665" t="s">
        <v>1120</v>
      </c>
      <c r="G665" t="s">
        <v>1220</v>
      </c>
      <c r="H665" t="s">
        <v>1263</v>
      </c>
      <c r="I665" t="s">
        <v>1264</v>
      </c>
      <c r="J665" s="995">
        <v>1</v>
      </c>
      <c r="K665" s="996">
        <v>249.27330000000001</v>
      </c>
      <c r="L665" s="996">
        <v>249.27330000000001</v>
      </c>
      <c r="M665" t="s">
        <v>1109</v>
      </c>
      <c r="N665" t="str">
        <f t="shared" si="22"/>
        <v>fevereiro 2026</v>
      </c>
      <c r="O665">
        <f t="shared" si="23"/>
        <v>2026</v>
      </c>
      <c r="P665" t="str">
        <f>VLOOKUP(I665,'METRICS MDNA'!A:B,2,0)</f>
        <v>Estoque Final</v>
      </c>
      <c r="Q665" t="str">
        <f>VLOOKUP(P665,'METRICS MDNA'!B:C,2,0)</f>
        <v>CUSTOS DOS PRODUTOS VENDIDOS</v>
      </c>
    </row>
    <row r="666" spans="1:17">
      <c r="A666" t="s">
        <v>1110</v>
      </c>
      <c r="B666" s="879">
        <v>46081</v>
      </c>
      <c r="C666">
        <v>1001032</v>
      </c>
      <c r="D666" t="s">
        <v>2136</v>
      </c>
      <c r="E666" t="s">
        <v>1171</v>
      </c>
      <c r="F666" t="s">
        <v>1120</v>
      </c>
      <c r="G666" t="s">
        <v>1220</v>
      </c>
      <c r="H666" t="s">
        <v>1267</v>
      </c>
      <c r="I666" t="s">
        <v>1264</v>
      </c>
      <c r="J666" s="995">
        <v>1</v>
      </c>
      <c r="K666" s="996">
        <v>253.9</v>
      </c>
      <c r="L666" s="996">
        <v>253.9</v>
      </c>
      <c r="M666" t="s">
        <v>1109</v>
      </c>
      <c r="N666" t="str">
        <f t="shared" si="22"/>
        <v>fevereiro 2026</v>
      </c>
      <c r="O666">
        <f t="shared" si="23"/>
        <v>2026</v>
      </c>
      <c r="P666" t="str">
        <f>VLOOKUP(I666,'METRICS MDNA'!A:B,2,0)</f>
        <v>Estoque Final</v>
      </c>
      <c r="Q666" t="str">
        <f>VLOOKUP(P666,'METRICS MDNA'!B:C,2,0)</f>
        <v>CUSTOS DOS PRODUTOS VENDIDOS</v>
      </c>
    </row>
    <row r="667" spans="1:17">
      <c r="A667" t="s">
        <v>1110</v>
      </c>
      <c r="B667" s="879">
        <v>46081</v>
      </c>
      <c r="C667">
        <v>1000084</v>
      </c>
      <c r="D667" t="s">
        <v>1345</v>
      </c>
      <c r="E667" t="s">
        <v>1171</v>
      </c>
      <c r="F667" t="s">
        <v>1120</v>
      </c>
      <c r="G667" t="s">
        <v>1220</v>
      </c>
      <c r="H667" t="s">
        <v>1267</v>
      </c>
      <c r="I667" t="s">
        <v>1264</v>
      </c>
      <c r="J667" s="995">
        <v>7</v>
      </c>
      <c r="K667" s="996">
        <v>290.89569999999998</v>
      </c>
      <c r="L667" s="996">
        <v>2036.2699</v>
      </c>
      <c r="M667" t="s">
        <v>1109</v>
      </c>
      <c r="N667" t="str">
        <f t="shared" si="22"/>
        <v>fevereiro 2026</v>
      </c>
      <c r="O667">
        <f t="shared" si="23"/>
        <v>2026</v>
      </c>
      <c r="P667" t="str">
        <f>VLOOKUP(I667,'METRICS MDNA'!A:B,2,0)</f>
        <v>Estoque Final</v>
      </c>
      <c r="Q667" t="str">
        <f>VLOOKUP(P667,'METRICS MDNA'!B:C,2,0)</f>
        <v>CUSTOS DOS PRODUTOS VENDIDOS</v>
      </c>
    </row>
    <row r="668" spans="1:17">
      <c r="A668" t="s">
        <v>1110</v>
      </c>
      <c r="B668" s="879">
        <v>46081</v>
      </c>
      <c r="C668">
        <v>1000019</v>
      </c>
      <c r="D668" t="s">
        <v>2274</v>
      </c>
      <c r="E668" t="s">
        <v>1171</v>
      </c>
      <c r="F668" t="s">
        <v>1120</v>
      </c>
      <c r="G668" t="s">
        <v>1220</v>
      </c>
      <c r="H668" t="s">
        <v>1267</v>
      </c>
      <c r="I668" t="s">
        <v>1264</v>
      </c>
      <c r="J668" s="995">
        <v>2</v>
      </c>
      <c r="K668" s="996">
        <v>203.02500000000001</v>
      </c>
      <c r="L668" s="996">
        <v>406.05</v>
      </c>
      <c r="M668" t="s">
        <v>1109</v>
      </c>
      <c r="N668" t="str">
        <f t="shared" si="22"/>
        <v>fevereiro 2026</v>
      </c>
      <c r="O668">
        <f t="shared" si="23"/>
        <v>2026</v>
      </c>
      <c r="P668" t="str">
        <f>VLOOKUP(I668,'METRICS MDNA'!A:B,2,0)</f>
        <v>Estoque Final</v>
      </c>
      <c r="Q668" t="str">
        <f>VLOOKUP(P668,'METRICS MDNA'!B:C,2,0)</f>
        <v>CUSTOS DOS PRODUTOS VENDIDOS</v>
      </c>
    </row>
    <row r="669" spans="1:17">
      <c r="A669" t="s">
        <v>1110</v>
      </c>
      <c r="B669" s="879">
        <v>46081</v>
      </c>
      <c r="C669">
        <v>1001084</v>
      </c>
      <c r="D669" t="s">
        <v>2137</v>
      </c>
      <c r="E669" t="s">
        <v>1171</v>
      </c>
      <c r="F669" t="s">
        <v>1120</v>
      </c>
      <c r="G669" t="s">
        <v>1220</v>
      </c>
      <c r="H669" t="s">
        <v>1267</v>
      </c>
      <c r="I669" t="s">
        <v>1264</v>
      </c>
      <c r="J669" s="995">
        <v>2</v>
      </c>
      <c r="K669" s="996">
        <v>190.63499999999999</v>
      </c>
      <c r="L669" s="996">
        <v>381.27</v>
      </c>
      <c r="M669" t="s">
        <v>1109</v>
      </c>
      <c r="N669" t="str">
        <f t="shared" si="22"/>
        <v>fevereiro 2026</v>
      </c>
      <c r="O669">
        <f t="shared" si="23"/>
        <v>2026</v>
      </c>
      <c r="P669" t="str">
        <f>VLOOKUP(I669,'METRICS MDNA'!A:B,2,0)</f>
        <v>Estoque Final</v>
      </c>
      <c r="Q669" t="str">
        <f>VLOOKUP(P669,'METRICS MDNA'!B:C,2,0)</f>
        <v>CUSTOS DOS PRODUTOS VENDIDOS</v>
      </c>
    </row>
    <row r="670" spans="1:17">
      <c r="A670" t="s">
        <v>1110</v>
      </c>
      <c r="B670" s="879">
        <v>46081</v>
      </c>
      <c r="C670">
        <v>1001033</v>
      </c>
      <c r="D670" t="s">
        <v>1283</v>
      </c>
      <c r="E670" t="s">
        <v>1171</v>
      </c>
      <c r="F670" t="s">
        <v>1120</v>
      </c>
      <c r="G670" t="s">
        <v>1220</v>
      </c>
      <c r="H670" t="s">
        <v>1267</v>
      </c>
      <c r="I670" t="s">
        <v>1264</v>
      </c>
      <c r="J670" s="995">
        <v>1</v>
      </c>
      <c r="K670" s="996">
        <v>85.561499999999995</v>
      </c>
      <c r="L670" s="996">
        <v>85.561499999999995</v>
      </c>
      <c r="M670" t="s">
        <v>1109</v>
      </c>
      <c r="N670" t="str">
        <f t="shared" si="22"/>
        <v>fevereiro 2026</v>
      </c>
      <c r="O670">
        <f t="shared" si="23"/>
        <v>2026</v>
      </c>
      <c r="P670" t="str">
        <f>VLOOKUP(I670,'METRICS MDNA'!A:B,2,0)</f>
        <v>Estoque Final</v>
      </c>
      <c r="Q670" t="str">
        <f>VLOOKUP(P670,'METRICS MDNA'!B:C,2,0)</f>
        <v>CUSTOS DOS PRODUTOS VENDIDOS</v>
      </c>
    </row>
    <row r="671" spans="1:17">
      <c r="A671" t="s">
        <v>1110</v>
      </c>
      <c r="B671" s="879">
        <v>46081</v>
      </c>
      <c r="C671">
        <v>1001109</v>
      </c>
      <c r="D671" t="s">
        <v>1347</v>
      </c>
      <c r="E671" t="s">
        <v>1171</v>
      </c>
      <c r="F671" t="s">
        <v>1120</v>
      </c>
      <c r="G671" t="s">
        <v>1220</v>
      </c>
      <c r="H671" t="s">
        <v>1267</v>
      </c>
      <c r="I671" t="s">
        <v>1264</v>
      </c>
      <c r="J671" s="995">
        <v>2</v>
      </c>
      <c r="K671" s="996">
        <v>203.02500000000001</v>
      </c>
      <c r="L671" s="996">
        <v>406.05</v>
      </c>
      <c r="M671" t="s">
        <v>1109</v>
      </c>
      <c r="N671" t="str">
        <f t="shared" si="22"/>
        <v>fevereiro 2026</v>
      </c>
      <c r="O671">
        <f t="shared" si="23"/>
        <v>2026</v>
      </c>
      <c r="P671" t="str">
        <f>VLOOKUP(I671,'METRICS MDNA'!A:B,2,0)</f>
        <v>Estoque Final</v>
      </c>
      <c r="Q671" t="str">
        <f>VLOOKUP(P671,'METRICS MDNA'!B:C,2,0)</f>
        <v>CUSTOS DOS PRODUTOS VENDIDOS</v>
      </c>
    </row>
    <row r="672" spans="1:17">
      <c r="A672" t="s">
        <v>1110</v>
      </c>
      <c r="B672" s="879">
        <v>46081</v>
      </c>
      <c r="C672">
        <v>1001217</v>
      </c>
      <c r="D672" t="s">
        <v>2138</v>
      </c>
      <c r="E672" t="s">
        <v>1171</v>
      </c>
      <c r="F672" t="s">
        <v>1120</v>
      </c>
      <c r="G672" t="s">
        <v>1220</v>
      </c>
      <c r="H672" t="s">
        <v>1267</v>
      </c>
      <c r="I672" t="s">
        <v>1264</v>
      </c>
      <c r="J672" s="995">
        <v>1</v>
      </c>
      <c r="K672" s="996">
        <v>229.9</v>
      </c>
      <c r="L672" s="996">
        <v>229.9</v>
      </c>
      <c r="M672" t="s">
        <v>1109</v>
      </c>
      <c r="N672" t="str">
        <f t="shared" si="22"/>
        <v>fevereiro 2026</v>
      </c>
      <c r="O672">
        <f t="shared" si="23"/>
        <v>2026</v>
      </c>
      <c r="P672" t="str">
        <f>VLOOKUP(I672,'METRICS MDNA'!A:B,2,0)</f>
        <v>Estoque Final</v>
      </c>
      <c r="Q672" t="str">
        <f>VLOOKUP(P672,'METRICS MDNA'!B:C,2,0)</f>
        <v>CUSTOS DOS PRODUTOS VENDIDOS</v>
      </c>
    </row>
    <row r="673" spans="1:17">
      <c r="A673" t="s">
        <v>1110</v>
      </c>
      <c r="B673" s="879">
        <v>46081</v>
      </c>
      <c r="C673">
        <v>1001200</v>
      </c>
      <c r="D673" t="s">
        <v>2139</v>
      </c>
      <c r="E673" t="s">
        <v>1171</v>
      </c>
      <c r="F673" t="s">
        <v>1120</v>
      </c>
      <c r="G673" t="s">
        <v>1220</v>
      </c>
      <c r="H673" t="s">
        <v>1267</v>
      </c>
      <c r="I673" t="s">
        <v>1264</v>
      </c>
      <c r="J673" s="995">
        <v>3</v>
      </c>
      <c r="K673" s="996">
        <v>203.66</v>
      </c>
      <c r="L673" s="996">
        <v>610.98</v>
      </c>
      <c r="M673" t="s">
        <v>1109</v>
      </c>
      <c r="N673" t="str">
        <f t="shared" si="22"/>
        <v>fevereiro 2026</v>
      </c>
      <c r="O673">
        <f t="shared" si="23"/>
        <v>2026</v>
      </c>
      <c r="P673" t="str">
        <f>VLOOKUP(I673,'METRICS MDNA'!A:B,2,0)</f>
        <v>Estoque Final</v>
      </c>
      <c r="Q673" t="str">
        <f>VLOOKUP(P673,'METRICS MDNA'!B:C,2,0)</f>
        <v>CUSTOS DOS PRODUTOS VENDIDOS</v>
      </c>
    </row>
    <row r="674" spans="1:17">
      <c r="A674" t="s">
        <v>1110</v>
      </c>
      <c r="B674" s="879">
        <v>46081</v>
      </c>
      <c r="C674">
        <v>1000754</v>
      </c>
      <c r="D674" t="s">
        <v>2275</v>
      </c>
      <c r="E674" t="s">
        <v>1171</v>
      </c>
      <c r="F674" t="s">
        <v>1120</v>
      </c>
      <c r="G674" t="s">
        <v>1220</v>
      </c>
      <c r="H674" t="s">
        <v>1267</v>
      </c>
      <c r="I674" t="s">
        <v>1264</v>
      </c>
      <c r="J674" s="995">
        <v>0.97499999999999998</v>
      </c>
      <c r="K674" s="996">
        <v>77.5</v>
      </c>
      <c r="L674" s="996">
        <v>75.5625</v>
      </c>
      <c r="M674" t="s">
        <v>1109</v>
      </c>
      <c r="N674" t="str">
        <f t="shared" si="22"/>
        <v>fevereiro 2026</v>
      </c>
      <c r="O674">
        <f t="shared" si="23"/>
        <v>2026</v>
      </c>
      <c r="P674" t="str">
        <f>VLOOKUP(I674,'METRICS MDNA'!A:B,2,0)</f>
        <v>Estoque Final</v>
      </c>
      <c r="Q674" t="str">
        <f>VLOOKUP(P674,'METRICS MDNA'!B:C,2,0)</f>
        <v>CUSTOS DOS PRODUTOS VENDIDOS</v>
      </c>
    </row>
    <row r="675" spans="1:17">
      <c r="A675" t="s">
        <v>1110</v>
      </c>
      <c r="B675" s="879">
        <v>46081</v>
      </c>
      <c r="C675">
        <v>1000900</v>
      </c>
      <c r="D675" t="s">
        <v>2140</v>
      </c>
      <c r="E675" t="s">
        <v>1171</v>
      </c>
      <c r="F675" t="s">
        <v>1120</v>
      </c>
      <c r="G675" t="s">
        <v>1220</v>
      </c>
      <c r="H675" t="s">
        <v>1267</v>
      </c>
      <c r="I675" t="s">
        <v>1264</v>
      </c>
      <c r="J675" s="995">
        <v>1</v>
      </c>
      <c r="K675" s="996">
        <v>582.5489</v>
      </c>
      <c r="L675" s="996">
        <v>582.5489</v>
      </c>
      <c r="M675" t="s">
        <v>1109</v>
      </c>
      <c r="N675" t="str">
        <f t="shared" si="22"/>
        <v>fevereiro 2026</v>
      </c>
      <c r="O675">
        <f t="shared" si="23"/>
        <v>2026</v>
      </c>
      <c r="P675" t="str">
        <f>VLOOKUP(I675,'METRICS MDNA'!A:B,2,0)</f>
        <v>Estoque Final</v>
      </c>
      <c r="Q675" t="str">
        <f>VLOOKUP(P675,'METRICS MDNA'!B:C,2,0)</f>
        <v>CUSTOS DOS PRODUTOS VENDIDOS</v>
      </c>
    </row>
    <row r="676" spans="1:17">
      <c r="A676" t="s">
        <v>1110</v>
      </c>
      <c r="B676" s="879">
        <v>46081</v>
      </c>
      <c r="C676">
        <v>1001244</v>
      </c>
      <c r="D676" t="s">
        <v>2276</v>
      </c>
      <c r="E676" t="s">
        <v>1171</v>
      </c>
      <c r="F676" t="s">
        <v>1120</v>
      </c>
      <c r="G676" t="s">
        <v>1220</v>
      </c>
      <c r="H676" t="s">
        <v>1267</v>
      </c>
      <c r="I676" t="s">
        <v>1264</v>
      </c>
      <c r="J676" s="995">
        <v>3</v>
      </c>
      <c r="K676" s="996">
        <v>294.2</v>
      </c>
      <c r="L676" s="996">
        <v>882.6</v>
      </c>
      <c r="M676" t="s">
        <v>1109</v>
      </c>
      <c r="N676" t="str">
        <f t="shared" si="22"/>
        <v>fevereiro 2026</v>
      </c>
      <c r="O676">
        <f t="shared" si="23"/>
        <v>2026</v>
      </c>
      <c r="P676" t="str">
        <f>VLOOKUP(I676,'METRICS MDNA'!A:B,2,0)</f>
        <v>Estoque Final</v>
      </c>
      <c r="Q676" t="str">
        <f>VLOOKUP(P676,'METRICS MDNA'!B:C,2,0)</f>
        <v>CUSTOS DOS PRODUTOS VENDIDOS</v>
      </c>
    </row>
    <row r="677" spans="1:17">
      <c r="A677" t="s">
        <v>1110</v>
      </c>
      <c r="B677" s="879">
        <v>46081</v>
      </c>
      <c r="C677">
        <v>1001209</v>
      </c>
      <c r="D677" t="s">
        <v>2277</v>
      </c>
      <c r="E677" t="s">
        <v>1171</v>
      </c>
      <c r="F677" t="s">
        <v>1120</v>
      </c>
      <c r="G677" t="s">
        <v>1220</v>
      </c>
      <c r="H677" t="s">
        <v>1267</v>
      </c>
      <c r="I677" t="s">
        <v>1264</v>
      </c>
      <c r="J677" s="995">
        <v>2</v>
      </c>
      <c r="K677" s="996">
        <v>195</v>
      </c>
      <c r="L677" s="996">
        <v>390</v>
      </c>
      <c r="M677" t="s">
        <v>1109</v>
      </c>
      <c r="N677" t="str">
        <f t="shared" si="22"/>
        <v>fevereiro 2026</v>
      </c>
      <c r="O677">
        <f t="shared" si="23"/>
        <v>2026</v>
      </c>
      <c r="P677" t="str">
        <f>VLOOKUP(I677,'METRICS MDNA'!A:B,2,0)</f>
        <v>Estoque Final</v>
      </c>
      <c r="Q677" t="str">
        <f>VLOOKUP(P677,'METRICS MDNA'!B:C,2,0)</f>
        <v>CUSTOS DOS PRODUTOS VENDIDOS</v>
      </c>
    </row>
    <row r="678" spans="1:17">
      <c r="A678" t="s">
        <v>1110</v>
      </c>
      <c r="B678" s="879">
        <v>46081</v>
      </c>
      <c r="C678">
        <v>1001047</v>
      </c>
      <c r="D678" t="s">
        <v>2141</v>
      </c>
      <c r="E678" t="s">
        <v>1171</v>
      </c>
      <c r="F678" t="s">
        <v>1120</v>
      </c>
      <c r="G678" t="s">
        <v>1220</v>
      </c>
      <c r="H678" t="s">
        <v>1267</v>
      </c>
      <c r="I678" t="s">
        <v>1264</v>
      </c>
      <c r="J678" s="995">
        <v>2</v>
      </c>
      <c r="K678" s="996">
        <v>294.2</v>
      </c>
      <c r="L678" s="996">
        <v>588.4</v>
      </c>
      <c r="M678" t="s">
        <v>1109</v>
      </c>
      <c r="N678" t="str">
        <f t="shared" si="22"/>
        <v>fevereiro 2026</v>
      </c>
      <c r="O678">
        <f t="shared" si="23"/>
        <v>2026</v>
      </c>
      <c r="P678" t="str">
        <f>VLOOKUP(I678,'METRICS MDNA'!A:B,2,0)</f>
        <v>Estoque Final</v>
      </c>
      <c r="Q678" t="str">
        <f>VLOOKUP(P678,'METRICS MDNA'!B:C,2,0)</f>
        <v>CUSTOS DOS PRODUTOS VENDIDOS</v>
      </c>
    </row>
    <row r="679" spans="1:17">
      <c r="A679" t="s">
        <v>1110</v>
      </c>
      <c r="B679" s="879">
        <v>46081</v>
      </c>
      <c r="C679">
        <v>1001023</v>
      </c>
      <c r="D679" t="s">
        <v>1275</v>
      </c>
      <c r="E679" t="s">
        <v>1171</v>
      </c>
      <c r="F679" t="s">
        <v>1120</v>
      </c>
      <c r="G679" t="s">
        <v>1220</v>
      </c>
      <c r="H679" t="s">
        <v>1267</v>
      </c>
      <c r="I679" t="s">
        <v>1277</v>
      </c>
      <c r="J679" s="995">
        <v>21</v>
      </c>
      <c r="K679" s="996">
        <v>138.28</v>
      </c>
      <c r="L679" s="996">
        <v>2903.88</v>
      </c>
      <c r="M679" t="s">
        <v>1109</v>
      </c>
      <c r="N679" t="str">
        <f t="shared" si="22"/>
        <v>fevereiro 2026</v>
      </c>
      <c r="O679">
        <f t="shared" si="23"/>
        <v>2026</v>
      </c>
      <c r="P679" t="str">
        <f>VLOOKUP(I679,'METRICS MDNA'!A:B,2,0)</f>
        <v>Estoque Final</v>
      </c>
      <c r="Q679" t="str">
        <f>VLOOKUP(P679,'METRICS MDNA'!B:C,2,0)</f>
        <v>CUSTOS DOS PRODUTOS VENDIDOS</v>
      </c>
    </row>
    <row r="680" spans="1:17">
      <c r="A680" t="s">
        <v>1110</v>
      </c>
      <c r="B680" s="879">
        <v>46081</v>
      </c>
      <c r="C680">
        <v>1000990</v>
      </c>
      <c r="D680" t="s">
        <v>2142</v>
      </c>
      <c r="E680" t="s">
        <v>1171</v>
      </c>
      <c r="F680" t="s">
        <v>1120</v>
      </c>
      <c r="G680" t="s">
        <v>1220</v>
      </c>
      <c r="H680" t="s">
        <v>1267</v>
      </c>
      <c r="I680" t="s">
        <v>1264</v>
      </c>
      <c r="J680" s="995">
        <v>2</v>
      </c>
      <c r="K680" s="996">
        <v>401.89499999999998</v>
      </c>
      <c r="L680" s="996">
        <v>803.79</v>
      </c>
      <c r="M680" t="s">
        <v>1109</v>
      </c>
      <c r="N680" t="str">
        <f t="shared" si="22"/>
        <v>fevereiro 2026</v>
      </c>
      <c r="O680">
        <f t="shared" si="23"/>
        <v>2026</v>
      </c>
      <c r="P680" t="str">
        <f>VLOOKUP(I680,'METRICS MDNA'!A:B,2,0)</f>
        <v>Estoque Final</v>
      </c>
      <c r="Q680" t="str">
        <f>VLOOKUP(P680,'METRICS MDNA'!B:C,2,0)</f>
        <v>CUSTOS DOS PRODUTOS VENDIDOS</v>
      </c>
    </row>
    <row r="681" spans="1:17">
      <c r="A681" t="s">
        <v>1110</v>
      </c>
      <c r="B681" s="879">
        <v>46081</v>
      </c>
      <c r="C681">
        <v>1000098</v>
      </c>
      <c r="D681" t="s">
        <v>2278</v>
      </c>
      <c r="E681" t="s">
        <v>1171</v>
      </c>
      <c r="F681" t="s">
        <v>1120</v>
      </c>
      <c r="G681" t="s">
        <v>1220</v>
      </c>
      <c r="H681" t="s">
        <v>1267</v>
      </c>
      <c r="I681" t="s">
        <v>1264</v>
      </c>
      <c r="J681" s="995">
        <v>3</v>
      </c>
      <c r="K681" s="996">
        <v>313.99849999999998</v>
      </c>
      <c r="L681" s="996">
        <v>941.99549999999999</v>
      </c>
      <c r="M681" t="s">
        <v>1109</v>
      </c>
      <c r="N681" t="str">
        <f t="shared" si="22"/>
        <v>fevereiro 2026</v>
      </c>
      <c r="O681">
        <f t="shared" si="23"/>
        <v>2026</v>
      </c>
      <c r="P681" t="str">
        <f>VLOOKUP(I681,'METRICS MDNA'!A:B,2,0)</f>
        <v>Estoque Final</v>
      </c>
      <c r="Q681" t="str">
        <f>VLOOKUP(P681,'METRICS MDNA'!B:C,2,0)</f>
        <v>CUSTOS DOS PRODUTOS VENDIDOS</v>
      </c>
    </row>
    <row r="682" spans="1:17">
      <c r="A682" t="s">
        <v>1110</v>
      </c>
      <c r="B682" s="879">
        <v>46081</v>
      </c>
      <c r="C682">
        <v>1001031</v>
      </c>
      <c r="D682" t="s">
        <v>2143</v>
      </c>
      <c r="E682" t="s">
        <v>1171</v>
      </c>
      <c r="F682" t="s">
        <v>1120</v>
      </c>
      <c r="G682" t="s">
        <v>1220</v>
      </c>
      <c r="H682" t="s">
        <v>1267</v>
      </c>
      <c r="I682" t="s">
        <v>1264</v>
      </c>
      <c r="J682" s="995">
        <v>2</v>
      </c>
      <c r="K682" s="996">
        <v>179.905</v>
      </c>
      <c r="L682" s="996">
        <v>359.81</v>
      </c>
      <c r="M682" t="s">
        <v>1109</v>
      </c>
      <c r="N682" t="str">
        <f t="shared" si="22"/>
        <v>fevereiro 2026</v>
      </c>
      <c r="O682">
        <f t="shared" si="23"/>
        <v>2026</v>
      </c>
      <c r="P682" t="str">
        <f>VLOOKUP(I682,'METRICS MDNA'!A:B,2,0)</f>
        <v>Estoque Final</v>
      </c>
      <c r="Q682" t="str">
        <f>VLOOKUP(P682,'METRICS MDNA'!B:C,2,0)</f>
        <v>CUSTOS DOS PRODUTOS VENDIDOS</v>
      </c>
    </row>
    <row r="683" spans="1:17">
      <c r="A683" t="s">
        <v>1110</v>
      </c>
      <c r="B683" s="879">
        <v>46081</v>
      </c>
      <c r="C683">
        <v>1001038</v>
      </c>
      <c r="D683" t="s">
        <v>2144</v>
      </c>
      <c r="E683" t="s">
        <v>1171</v>
      </c>
      <c r="F683" t="s">
        <v>1120</v>
      </c>
      <c r="G683" t="s">
        <v>1220</v>
      </c>
      <c r="H683" t="s">
        <v>1267</v>
      </c>
      <c r="I683" t="s">
        <v>1264</v>
      </c>
      <c r="J683" s="995">
        <v>2</v>
      </c>
      <c r="K683" s="996">
        <v>221.52500000000001</v>
      </c>
      <c r="L683" s="996">
        <v>443.05</v>
      </c>
      <c r="M683" t="s">
        <v>1109</v>
      </c>
      <c r="N683" t="str">
        <f t="shared" si="22"/>
        <v>fevereiro 2026</v>
      </c>
      <c r="O683">
        <f t="shared" si="23"/>
        <v>2026</v>
      </c>
      <c r="P683" t="str">
        <f>VLOOKUP(I683,'METRICS MDNA'!A:B,2,0)</f>
        <v>Estoque Final</v>
      </c>
      <c r="Q683" t="str">
        <f>VLOOKUP(P683,'METRICS MDNA'!B:C,2,0)</f>
        <v>CUSTOS DOS PRODUTOS VENDIDOS</v>
      </c>
    </row>
    <row r="684" spans="1:17">
      <c r="A684" t="s">
        <v>1110</v>
      </c>
      <c r="B684" s="879">
        <v>46081</v>
      </c>
      <c r="C684">
        <v>1001085</v>
      </c>
      <c r="D684" t="s">
        <v>2279</v>
      </c>
      <c r="E684" t="s">
        <v>1171</v>
      </c>
      <c r="F684" t="s">
        <v>1120</v>
      </c>
      <c r="G684" t="s">
        <v>1220</v>
      </c>
      <c r="H684" t="s">
        <v>1267</v>
      </c>
      <c r="I684" t="s">
        <v>1264</v>
      </c>
      <c r="J684" s="995">
        <v>2</v>
      </c>
      <c r="K684" s="996">
        <v>131.81</v>
      </c>
      <c r="L684" s="996">
        <v>263.62</v>
      </c>
      <c r="M684" t="s">
        <v>1109</v>
      </c>
      <c r="N684" t="str">
        <f t="shared" si="22"/>
        <v>fevereiro 2026</v>
      </c>
      <c r="O684">
        <f t="shared" si="23"/>
        <v>2026</v>
      </c>
      <c r="P684" t="str">
        <f>VLOOKUP(I684,'METRICS MDNA'!A:B,2,0)</f>
        <v>Estoque Final</v>
      </c>
      <c r="Q684" t="str">
        <f>VLOOKUP(P684,'METRICS MDNA'!B:C,2,0)</f>
        <v>CUSTOS DOS PRODUTOS VENDIDOS</v>
      </c>
    </row>
    <row r="685" spans="1:17">
      <c r="A685" t="s">
        <v>1110</v>
      </c>
      <c r="B685" s="879">
        <v>46081</v>
      </c>
      <c r="C685">
        <v>1000598</v>
      </c>
      <c r="D685" t="s">
        <v>2280</v>
      </c>
      <c r="E685" t="s">
        <v>1171</v>
      </c>
      <c r="F685" t="s">
        <v>1120</v>
      </c>
      <c r="G685" t="s">
        <v>1220</v>
      </c>
      <c r="H685" t="s">
        <v>1267</v>
      </c>
      <c r="I685" t="s">
        <v>1256</v>
      </c>
      <c r="J685" s="995">
        <v>4</v>
      </c>
      <c r="K685" s="996">
        <v>63.907499999999999</v>
      </c>
      <c r="L685" s="996">
        <v>255.63</v>
      </c>
      <c r="M685" t="s">
        <v>1109</v>
      </c>
      <c r="N685" t="str">
        <f t="shared" si="22"/>
        <v>fevereiro 2026</v>
      </c>
      <c r="O685">
        <f t="shared" si="23"/>
        <v>2026</v>
      </c>
      <c r="P685" t="str">
        <f>VLOOKUP(I685,'METRICS MDNA'!A:B,2,0)</f>
        <v>Estoque Final</v>
      </c>
      <c r="Q685" t="str">
        <f>VLOOKUP(P685,'METRICS MDNA'!B:C,2,0)</f>
        <v>CUSTOS DOS PRODUTOS VENDIDOS</v>
      </c>
    </row>
    <row r="686" spans="1:17">
      <c r="A686" t="s">
        <v>1110</v>
      </c>
      <c r="B686" s="879">
        <v>46081</v>
      </c>
      <c r="C686">
        <v>1001041</v>
      </c>
      <c r="D686" t="s">
        <v>2145</v>
      </c>
      <c r="E686" t="s">
        <v>1171</v>
      </c>
      <c r="F686" t="s">
        <v>1120</v>
      </c>
      <c r="G686" t="s">
        <v>1220</v>
      </c>
      <c r="H686" t="s">
        <v>1267</v>
      </c>
      <c r="I686" t="s">
        <v>1277</v>
      </c>
      <c r="J686" s="995">
        <v>2</v>
      </c>
      <c r="K686" s="996">
        <v>184.52500000000001</v>
      </c>
      <c r="L686" s="996">
        <v>369.05</v>
      </c>
      <c r="M686" t="s">
        <v>1109</v>
      </c>
      <c r="N686" t="str">
        <f t="shared" si="22"/>
        <v>fevereiro 2026</v>
      </c>
      <c r="O686">
        <f t="shared" si="23"/>
        <v>2026</v>
      </c>
      <c r="P686" t="str">
        <f>VLOOKUP(I686,'METRICS MDNA'!A:B,2,0)</f>
        <v>Estoque Final</v>
      </c>
      <c r="Q686" t="str">
        <f>VLOOKUP(P686,'METRICS MDNA'!B:C,2,0)</f>
        <v>CUSTOS DOS PRODUTOS VENDIDOS</v>
      </c>
    </row>
    <row r="687" spans="1:17">
      <c r="A687" t="s">
        <v>1110</v>
      </c>
      <c r="B687" s="879">
        <v>46081</v>
      </c>
      <c r="C687">
        <v>1001043</v>
      </c>
      <c r="D687" t="s">
        <v>1353</v>
      </c>
      <c r="E687" t="s">
        <v>1171</v>
      </c>
      <c r="F687" t="s">
        <v>1120</v>
      </c>
      <c r="G687" t="s">
        <v>1220</v>
      </c>
      <c r="H687" t="s">
        <v>1267</v>
      </c>
      <c r="I687" t="s">
        <v>1264</v>
      </c>
      <c r="J687" s="995">
        <v>2</v>
      </c>
      <c r="K687" s="996">
        <v>304.77</v>
      </c>
      <c r="L687" s="996">
        <v>609.54</v>
      </c>
      <c r="M687" t="s">
        <v>1109</v>
      </c>
      <c r="N687" t="str">
        <f t="shared" si="22"/>
        <v>fevereiro 2026</v>
      </c>
      <c r="O687">
        <f t="shared" si="23"/>
        <v>2026</v>
      </c>
      <c r="P687" t="str">
        <f>VLOOKUP(I687,'METRICS MDNA'!A:B,2,0)</f>
        <v>Estoque Final</v>
      </c>
      <c r="Q687" t="str">
        <f>VLOOKUP(P687,'METRICS MDNA'!B:C,2,0)</f>
        <v>CUSTOS DOS PRODUTOS VENDIDOS</v>
      </c>
    </row>
    <row r="688" spans="1:17">
      <c r="A688" t="s">
        <v>1110</v>
      </c>
      <c r="B688" s="879">
        <v>46081</v>
      </c>
      <c r="C688">
        <v>1001018</v>
      </c>
      <c r="D688" t="s">
        <v>1269</v>
      </c>
      <c r="E688" t="s">
        <v>1171</v>
      </c>
      <c r="F688" t="s">
        <v>1120</v>
      </c>
      <c r="G688" t="s">
        <v>1220</v>
      </c>
      <c r="H688" t="s">
        <v>1267</v>
      </c>
      <c r="I688" t="s">
        <v>1264</v>
      </c>
      <c r="J688" s="995">
        <v>3</v>
      </c>
      <c r="K688" s="996">
        <v>119.78</v>
      </c>
      <c r="L688" s="996">
        <v>359.34</v>
      </c>
      <c r="M688" t="s">
        <v>1109</v>
      </c>
      <c r="N688" t="str">
        <f t="shared" si="22"/>
        <v>fevereiro 2026</v>
      </c>
      <c r="O688">
        <f t="shared" si="23"/>
        <v>2026</v>
      </c>
      <c r="P688" t="str">
        <f>VLOOKUP(I688,'METRICS MDNA'!A:B,2,0)</f>
        <v>Estoque Final</v>
      </c>
      <c r="Q688" t="str">
        <f>VLOOKUP(P688,'METRICS MDNA'!B:C,2,0)</f>
        <v>CUSTOS DOS PRODUTOS VENDIDOS</v>
      </c>
    </row>
    <row r="689" spans="1:17">
      <c r="A689" t="s">
        <v>1110</v>
      </c>
      <c r="B689" s="879">
        <v>46081</v>
      </c>
      <c r="C689">
        <v>1001042</v>
      </c>
      <c r="D689" t="s">
        <v>2146</v>
      </c>
      <c r="E689" t="s">
        <v>1171</v>
      </c>
      <c r="F689" t="s">
        <v>1120</v>
      </c>
      <c r="G689" t="s">
        <v>1220</v>
      </c>
      <c r="H689" t="s">
        <v>1267</v>
      </c>
      <c r="I689" t="s">
        <v>1264</v>
      </c>
      <c r="J689" s="995">
        <v>3</v>
      </c>
      <c r="K689" s="996">
        <v>202.43</v>
      </c>
      <c r="L689" s="996">
        <v>607.29</v>
      </c>
      <c r="M689" t="s">
        <v>1109</v>
      </c>
      <c r="N689" t="str">
        <f t="shared" si="22"/>
        <v>fevereiro 2026</v>
      </c>
      <c r="O689">
        <f t="shared" si="23"/>
        <v>2026</v>
      </c>
      <c r="P689" t="str">
        <f>VLOOKUP(I689,'METRICS MDNA'!A:B,2,0)</f>
        <v>Estoque Final</v>
      </c>
      <c r="Q689" t="str">
        <f>VLOOKUP(P689,'METRICS MDNA'!B:C,2,0)</f>
        <v>CUSTOS DOS PRODUTOS VENDIDOS</v>
      </c>
    </row>
    <row r="690" spans="1:17">
      <c r="A690" t="s">
        <v>1110</v>
      </c>
      <c r="B690" s="879">
        <v>46081</v>
      </c>
      <c r="C690">
        <v>1001076</v>
      </c>
      <c r="D690" t="s">
        <v>2147</v>
      </c>
      <c r="E690" t="s">
        <v>1171</v>
      </c>
      <c r="F690" t="s">
        <v>1120</v>
      </c>
      <c r="G690" t="s">
        <v>1220</v>
      </c>
      <c r="H690" t="s">
        <v>1267</v>
      </c>
      <c r="I690" t="s">
        <v>1264</v>
      </c>
      <c r="J690" s="995">
        <v>2</v>
      </c>
      <c r="K690" s="996">
        <v>261.30500000000001</v>
      </c>
      <c r="L690" s="996">
        <v>522.61</v>
      </c>
      <c r="M690" t="s">
        <v>1109</v>
      </c>
      <c r="N690" t="str">
        <f t="shared" si="22"/>
        <v>fevereiro 2026</v>
      </c>
      <c r="O690">
        <f t="shared" si="23"/>
        <v>2026</v>
      </c>
      <c r="P690" t="str">
        <f>VLOOKUP(I690,'METRICS MDNA'!A:B,2,0)</f>
        <v>Estoque Final</v>
      </c>
      <c r="Q690" t="str">
        <f>VLOOKUP(P690,'METRICS MDNA'!B:C,2,0)</f>
        <v>CUSTOS DOS PRODUTOS VENDIDOS</v>
      </c>
    </row>
    <row r="691" spans="1:17">
      <c r="A691" t="s">
        <v>1110</v>
      </c>
      <c r="B691" s="879">
        <v>46081</v>
      </c>
      <c r="C691">
        <v>1001101</v>
      </c>
      <c r="D691" t="s">
        <v>1395</v>
      </c>
      <c r="E691" t="s">
        <v>1171</v>
      </c>
      <c r="F691" t="s">
        <v>1120</v>
      </c>
      <c r="G691" t="s">
        <v>1220</v>
      </c>
      <c r="H691" t="s">
        <v>1267</v>
      </c>
      <c r="I691" t="s">
        <v>1264</v>
      </c>
      <c r="J691" s="995">
        <v>2</v>
      </c>
      <c r="K691" s="996">
        <v>150</v>
      </c>
      <c r="L691" s="996">
        <v>300</v>
      </c>
      <c r="M691" t="s">
        <v>1109</v>
      </c>
      <c r="N691" t="str">
        <f t="shared" si="22"/>
        <v>fevereiro 2026</v>
      </c>
      <c r="O691">
        <f t="shared" si="23"/>
        <v>2026</v>
      </c>
      <c r="P691" t="str">
        <f>VLOOKUP(I691,'METRICS MDNA'!A:B,2,0)</f>
        <v>Estoque Final</v>
      </c>
      <c r="Q691" t="str">
        <f>VLOOKUP(P691,'METRICS MDNA'!B:C,2,0)</f>
        <v>CUSTOS DOS PRODUTOS VENDIDOS</v>
      </c>
    </row>
    <row r="692" spans="1:17">
      <c r="A692" t="s">
        <v>1110</v>
      </c>
      <c r="B692" s="879">
        <v>46081</v>
      </c>
      <c r="C692">
        <v>1001074</v>
      </c>
      <c r="D692" t="s">
        <v>2148</v>
      </c>
      <c r="E692" t="s">
        <v>1171</v>
      </c>
      <c r="F692" t="s">
        <v>1120</v>
      </c>
      <c r="G692" t="s">
        <v>1220</v>
      </c>
      <c r="H692" t="s">
        <v>1267</v>
      </c>
      <c r="I692" t="s">
        <v>1264</v>
      </c>
      <c r="J692" s="995">
        <v>4</v>
      </c>
      <c r="K692" s="996">
        <v>178.89500000000001</v>
      </c>
      <c r="L692" s="996">
        <v>715.58</v>
      </c>
      <c r="M692" t="s">
        <v>1109</v>
      </c>
      <c r="N692" t="str">
        <f t="shared" si="22"/>
        <v>fevereiro 2026</v>
      </c>
      <c r="O692">
        <f t="shared" si="23"/>
        <v>2026</v>
      </c>
      <c r="P692" t="str">
        <f>VLOOKUP(I692,'METRICS MDNA'!A:B,2,0)</f>
        <v>Estoque Final</v>
      </c>
      <c r="Q692" t="str">
        <f>VLOOKUP(P692,'METRICS MDNA'!B:C,2,0)</f>
        <v>CUSTOS DOS PRODUTOS VENDIDOS</v>
      </c>
    </row>
    <row r="693" spans="1:17">
      <c r="A693" t="s">
        <v>1110</v>
      </c>
      <c r="B693" s="879">
        <v>46081</v>
      </c>
      <c r="C693">
        <v>1000020</v>
      </c>
      <c r="D693" t="s">
        <v>1355</v>
      </c>
      <c r="E693" t="s">
        <v>1171</v>
      </c>
      <c r="F693" t="s">
        <v>1120</v>
      </c>
      <c r="G693" t="s">
        <v>1220</v>
      </c>
      <c r="H693" t="s">
        <v>1267</v>
      </c>
      <c r="I693" t="s">
        <v>1264</v>
      </c>
      <c r="J693" s="995">
        <v>2</v>
      </c>
      <c r="K693" s="996">
        <v>221.99250000000001</v>
      </c>
      <c r="L693" s="996">
        <v>443.98500000000001</v>
      </c>
      <c r="M693" t="s">
        <v>1109</v>
      </c>
      <c r="N693" t="str">
        <f t="shared" si="22"/>
        <v>fevereiro 2026</v>
      </c>
      <c r="O693">
        <f t="shared" si="23"/>
        <v>2026</v>
      </c>
      <c r="P693" t="str">
        <f>VLOOKUP(I693,'METRICS MDNA'!A:B,2,0)</f>
        <v>Estoque Final</v>
      </c>
      <c r="Q693" t="str">
        <f>VLOOKUP(P693,'METRICS MDNA'!B:C,2,0)</f>
        <v>CUSTOS DOS PRODUTOS VENDIDOS</v>
      </c>
    </row>
    <row r="694" spans="1:17">
      <c r="A694" t="s">
        <v>1110</v>
      </c>
      <c r="B694" s="879">
        <v>46081</v>
      </c>
      <c r="C694">
        <v>1000989</v>
      </c>
      <c r="D694" t="s">
        <v>1278</v>
      </c>
      <c r="E694" t="s">
        <v>1171</v>
      </c>
      <c r="F694" t="s">
        <v>1120</v>
      </c>
      <c r="G694" t="s">
        <v>1220</v>
      </c>
      <c r="H694" t="s">
        <v>1267</v>
      </c>
      <c r="I694" t="s">
        <v>1264</v>
      </c>
      <c r="J694" s="995">
        <v>2</v>
      </c>
      <c r="K694" s="996">
        <v>110.5311</v>
      </c>
      <c r="L694" s="996">
        <v>221.06219999999999</v>
      </c>
      <c r="M694" t="s">
        <v>1109</v>
      </c>
      <c r="N694" t="str">
        <f t="shared" si="22"/>
        <v>fevereiro 2026</v>
      </c>
      <c r="O694">
        <f t="shared" si="23"/>
        <v>2026</v>
      </c>
      <c r="P694" t="str">
        <f>VLOOKUP(I694,'METRICS MDNA'!A:B,2,0)</f>
        <v>Estoque Final</v>
      </c>
      <c r="Q694" t="str">
        <f>VLOOKUP(P694,'METRICS MDNA'!B:C,2,0)</f>
        <v>CUSTOS DOS PRODUTOS VENDIDOS</v>
      </c>
    </row>
    <row r="695" spans="1:17">
      <c r="A695" t="s">
        <v>1110</v>
      </c>
      <c r="B695" s="879">
        <v>46081</v>
      </c>
      <c r="C695">
        <v>1001077</v>
      </c>
      <c r="D695" t="s">
        <v>2149</v>
      </c>
      <c r="E695" t="s">
        <v>1171</v>
      </c>
      <c r="F695" t="s">
        <v>1120</v>
      </c>
      <c r="G695" t="s">
        <v>1220</v>
      </c>
      <c r="H695" t="s">
        <v>1267</v>
      </c>
      <c r="I695" t="s">
        <v>1264</v>
      </c>
      <c r="J695" s="995">
        <v>2</v>
      </c>
      <c r="K695" s="996">
        <v>212.27500000000001</v>
      </c>
      <c r="L695" s="996">
        <v>424.55</v>
      </c>
      <c r="M695" t="s">
        <v>1109</v>
      </c>
      <c r="N695" t="str">
        <f t="shared" si="22"/>
        <v>fevereiro 2026</v>
      </c>
      <c r="O695">
        <f t="shared" si="23"/>
        <v>2026</v>
      </c>
      <c r="P695" t="str">
        <f>VLOOKUP(I695,'METRICS MDNA'!A:B,2,0)</f>
        <v>Estoque Final</v>
      </c>
      <c r="Q695" t="str">
        <f>VLOOKUP(P695,'METRICS MDNA'!B:C,2,0)</f>
        <v>CUSTOS DOS PRODUTOS VENDIDOS</v>
      </c>
    </row>
    <row r="696" spans="1:17">
      <c r="A696" t="s">
        <v>1110</v>
      </c>
      <c r="B696" s="879">
        <v>46081</v>
      </c>
      <c r="C696">
        <v>1001075</v>
      </c>
      <c r="D696" t="s">
        <v>2150</v>
      </c>
      <c r="E696" t="s">
        <v>1171</v>
      </c>
      <c r="F696" t="s">
        <v>1120</v>
      </c>
      <c r="G696" t="s">
        <v>1220</v>
      </c>
      <c r="H696" t="s">
        <v>1267</v>
      </c>
      <c r="I696" t="s">
        <v>1264</v>
      </c>
      <c r="J696" s="995">
        <v>3</v>
      </c>
      <c r="K696" s="996">
        <v>119.78</v>
      </c>
      <c r="L696" s="996">
        <v>359.34</v>
      </c>
      <c r="M696" t="s">
        <v>1109</v>
      </c>
      <c r="N696" t="str">
        <f t="shared" si="22"/>
        <v>fevereiro 2026</v>
      </c>
      <c r="O696">
        <f t="shared" si="23"/>
        <v>2026</v>
      </c>
      <c r="P696" t="str">
        <f>VLOOKUP(I696,'METRICS MDNA'!A:B,2,0)</f>
        <v>Estoque Final</v>
      </c>
      <c r="Q696" t="str">
        <f>VLOOKUP(P696,'METRICS MDNA'!B:C,2,0)</f>
        <v>CUSTOS DOS PRODUTOS VENDIDOS</v>
      </c>
    </row>
    <row r="697" spans="1:17">
      <c r="A697" t="s">
        <v>1110</v>
      </c>
      <c r="B697" s="879">
        <v>46081</v>
      </c>
      <c r="C697">
        <v>1001049</v>
      </c>
      <c r="D697" t="s">
        <v>1285</v>
      </c>
      <c r="E697" t="s">
        <v>1171</v>
      </c>
      <c r="F697" t="s">
        <v>1120</v>
      </c>
      <c r="G697" t="s">
        <v>1220</v>
      </c>
      <c r="H697" t="s">
        <v>1267</v>
      </c>
      <c r="I697" t="s">
        <v>1264</v>
      </c>
      <c r="J697" s="995">
        <v>6</v>
      </c>
      <c r="K697" s="996">
        <v>182.03</v>
      </c>
      <c r="L697" s="996">
        <v>1092.18</v>
      </c>
      <c r="M697" t="s">
        <v>1109</v>
      </c>
      <c r="N697" t="str">
        <f t="shared" si="22"/>
        <v>fevereiro 2026</v>
      </c>
      <c r="O697">
        <f t="shared" si="23"/>
        <v>2026</v>
      </c>
      <c r="P697" t="str">
        <f>VLOOKUP(I697,'METRICS MDNA'!A:B,2,0)</f>
        <v>Estoque Final</v>
      </c>
      <c r="Q697" t="str">
        <f>VLOOKUP(P697,'METRICS MDNA'!B:C,2,0)</f>
        <v>CUSTOS DOS PRODUTOS VENDIDOS</v>
      </c>
    </row>
    <row r="698" spans="1:17">
      <c r="A698" t="s">
        <v>1110</v>
      </c>
      <c r="B698" s="879">
        <v>46081</v>
      </c>
      <c r="C698">
        <v>1001045</v>
      </c>
      <c r="D698" t="s">
        <v>2151</v>
      </c>
      <c r="E698" t="s">
        <v>1171</v>
      </c>
      <c r="F698" t="s">
        <v>1120</v>
      </c>
      <c r="G698" t="s">
        <v>1220</v>
      </c>
      <c r="H698" t="s">
        <v>1267</v>
      </c>
      <c r="I698" t="s">
        <v>1264</v>
      </c>
      <c r="J698" s="995">
        <v>1</v>
      </c>
      <c r="K698" s="996">
        <v>193.77500000000001</v>
      </c>
      <c r="L698" s="996">
        <v>193.77500000000001</v>
      </c>
      <c r="M698" t="s">
        <v>1109</v>
      </c>
      <c r="N698" t="str">
        <f t="shared" si="22"/>
        <v>fevereiro 2026</v>
      </c>
      <c r="O698">
        <f t="shared" si="23"/>
        <v>2026</v>
      </c>
      <c r="P698" t="str">
        <f>VLOOKUP(I698,'METRICS MDNA'!A:B,2,0)</f>
        <v>Estoque Final</v>
      </c>
      <c r="Q698" t="str">
        <f>VLOOKUP(P698,'METRICS MDNA'!B:C,2,0)</f>
        <v>CUSTOS DOS PRODUTOS VENDIDOS</v>
      </c>
    </row>
    <row r="699" spans="1:17">
      <c r="A699" t="s">
        <v>1110</v>
      </c>
      <c r="B699" s="879">
        <v>46081</v>
      </c>
      <c r="C699">
        <v>1001208</v>
      </c>
      <c r="D699" t="s">
        <v>2152</v>
      </c>
      <c r="E699" t="s">
        <v>1171</v>
      </c>
      <c r="F699" t="s">
        <v>1120</v>
      </c>
      <c r="G699" t="s">
        <v>1220</v>
      </c>
      <c r="H699" t="s">
        <v>1267</v>
      </c>
      <c r="I699" t="s">
        <v>1264</v>
      </c>
      <c r="J699" s="995">
        <v>2</v>
      </c>
      <c r="K699" s="996">
        <v>276.22000000000003</v>
      </c>
      <c r="L699" s="996">
        <v>552.44000000000005</v>
      </c>
      <c r="M699" t="s">
        <v>1109</v>
      </c>
      <c r="N699" t="str">
        <f t="shared" si="22"/>
        <v>fevereiro 2026</v>
      </c>
      <c r="O699">
        <f t="shared" si="23"/>
        <v>2026</v>
      </c>
      <c r="P699" t="str">
        <f>VLOOKUP(I699,'METRICS MDNA'!A:B,2,0)</f>
        <v>Estoque Final</v>
      </c>
      <c r="Q699" t="str">
        <f>VLOOKUP(P699,'METRICS MDNA'!B:C,2,0)</f>
        <v>CUSTOS DOS PRODUTOS VENDIDOS</v>
      </c>
    </row>
    <row r="700" spans="1:17">
      <c r="A700" t="s">
        <v>1110</v>
      </c>
      <c r="B700" s="879">
        <v>46081</v>
      </c>
      <c r="C700">
        <v>1000994</v>
      </c>
      <c r="D700" t="s">
        <v>2153</v>
      </c>
      <c r="E700" t="s">
        <v>1171</v>
      </c>
      <c r="F700" t="s">
        <v>1120</v>
      </c>
      <c r="G700" t="s">
        <v>1220</v>
      </c>
      <c r="H700" t="s">
        <v>1267</v>
      </c>
      <c r="I700" t="s">
        <v>1264</v>
      </c>
      <c r="J700" s="995">
        <v>2</v>
      </c>
      <c r="K700" s="996">
        <v>216.905</v>
      </c>
      <c r="L700" s="996">
        <v>433.81</v>
      </c>
      <c r="M700" t="s">
        <v>1109</v>
      </c>
      <c r="N700" t="str">
        <f t="shared" si="22"/>
        <v>fevereiro 2026</v>
      </c>
      <c r="O700">
        <f t="shared" si="23"/>
        <v>2026</v>
      </c>
      <c r="P700" t="str">
        <f>VLOOKUP(I700,'METRICS MDNA'!A:B,2,0)</f>
        <v>Estoque Final</v>
      </c>
      <c r="Q700" t="str">
        <f>VLOOKUP(P700,'METRICS MDNA'!B:C,2,0)</f>
        <v>CUSTOS DOS PRODUTOS VENDIDOS</v>
      </c>
    </row>
    <row r="701" spans="1:17">
      <c r="A701" t="s">
        <v>1110</v>
      </c>
      <c r="B701" s="879">
        <v>46081</v>
      </c>
      <c r="C701">
        <v>1000086</v>
      </c>
      <c r="D701" t="s">
        <v>1273</v>
      </c>
      <c r="E701" t="s">
        <v>1171</v>
      </c>
      <c r="F701" t="s">
        <v>1120</v>
      </c>
      <c r="G701" t="s">
        <v>1220</v>
      </c>
      <c r="H701" t="s">
        <v>1267</v>
      </c>
      <c r="I701" t="s">
        <v>1264</v>
      </c>
      <c r="J701" s="995">
        <v>1</v>
      </c>
      <c r="K701" s="996">
        <v>108.6866</v>
      </c>
      <c r="L701" s="996">
        <v>108.6866</v>
      </c>
      <c r="M701" t="s">
        <v>1109</v>
      </c>
      <c r="N701" t="str">
        <f t="shared" si="22"/>
        <v>fevereiro 2026</v>
      </c>
      <c r="O701">
        <f t="shared" si="23"/>
        <v>2026</v>
      </c>
      <c r="P701" t="str">
        <f>VLOOKUP(I701,'METRICS MDNA'!A:B,2,0)</f>
        <v>Estoque Final</v>
      </c>
      <c r="Q701" t="str">
        <f>VLOOKUP(P701,'METRICS MDNA'!B:C,2,0)</f>
        <v>CUSTOS DOS PRODUTOS VENDIDOS</v>
      </c>
    </row>
    <row r="702" spans="1:17">
      <c r="A702" t="s">
        <v>1110</v>
      </c>
      <c r="B702" s="879">
        <v>46081</v>
      </c>
      <c r="C702">
        <v>1001069</v>
      </c>
      <c r="D702" t="s">
        <v>1351</v>
      </c>
      <c r="E702" t="s">
        <v>1171</v>
      </c>
      <c r="F702" t="s">
        <v>1120</v>
      </c>
      <c r="G702" t="s">
        <v>1220</v>
      </c>
      <c r="H702" t="s">
        <v>1267</v>
      </c>
      <c r="I702" t="s">
        <v>1264</v>
      </c>
      <c r="J702" s="995">
        <v>3</v>
      </c>
      <c r="K702" s="996">
        <v>124.4072</v>
      </c>
      <c r="L702" s="996">
        <v>373.22160000000002</v>
      </c>
      <c r="M702" t="s">
        <v>1109</v>
      </c>
      <c r="N702" t="str">
        <f t="shared" si="22"/>
        <v>fevereiro 2026</v>
      </c>
      <c r="O702">
        <f t="shared" si="23"/>
        <v>2026</v>
      </c>
      <c r="P702" t="str">
        <f>VLOOKUP(I702,'METRICS MDNA'!A:B,2,0)</f>
        <v>Estoque Final</v>
      </c>
      <c r="Q702" t="str">
        <f>VLOOKUP(P702,'METRICS MDNA'!B:C,2,0)</f>
        <v>CUSTOS DOS PRODUTOS VENDIDOS</v>
      </c>
    </row>
    <row r="703" spans="1:17">
      <c r="A703" t="s">
        <v>1110</v>
      </c>
      <c r="B703" s="879">
        <v>46081</v>
      </c>
      <c r="C703">
        <v>1000995</v>
      </c>
      <c r="D703" t="s">
        <v>2154</v>
      </c>
      <c r="E703" t="s">
        <v>1171</v>
      </c>
      <c r="F703" t="s">
        <v>1120</v>
      </c>
      <c r="G703" t="s">
        <v>1220</v>
      </c>
      <c r="H703" t="s">
        <v>1267</v>
      </c>
      <c r="I703" t="s">
        <v>1264</v>
      </c>
      <c r="J703" s="995">
        <v>2</v>
      </c>
      <c r="K703" s="996">
        <v>119.78</v>
      </c>
      <c r="L703" s="996">
        <v>239.56</v>
      </c>
      <c r="M703" t="s">
        <v>1109</v>
      </c>
      <c r="N703" t="str">
        <f t="shared" si="22"/>
        <v>fevereiro 2026</v>
      </c>
      <c r="O703">
        <f t="shared" si="23"/>
        <v>2026</v>
      </c>
      <c r="P703" t="str">
        <f>VLOOKUP(I703,'METRICS MDNA'!A:B,2,0)</f>
        <v>Estoque Final</v>
      </c>
      <c r="Q703" t="str">
        <f>VLOOKUP(P703,'METRICS MDNA'!B:C,2,0)</f>
        <v>CUSTOS DOS PRODUTOS VENDIDOS</v>
      </c>
    </row>
    <row r="704" spans="1:17">
      <c r="A704" t="s">
        <v>1110</v>
      </c>
      <c r="B704" s="879">
        <v>46081</v>
      </c>
      <c r="C704">
        <v>1000996</v>
      </c>
      <c r="D704" t="s">
        <v>2155</v>
      </c>
      <c r="E704" t="s">
        <v>1171</v>
      </c>
      <c r="F704" t="s">
        <v>1120</v>
      </c>
      <c r="G704" t="s">
        <v>1220</v>
      </c>
      <c r="H704" t="s">
        <v>1267</v>
      </c>
      <c r="I704" t="s">
        <v>1264</v>
      </c>
      <c r="J704" s="995">
        <v>3</v>
      </c>
      <c r="K704" s="996">
        <v>443.51670000000001</v>
      </c>
      <c r="L704" s="996">
        <v>1330.5500999999999</v>
      </c>
      <c r="M704" t="s">
        <v>1109</v>
      </c>
      <c r="N704" t="str">
        <f t="shared" si="22"/>
        <v>fevereiro 2026</v>
      </c>
      <c r="O704">
        <f t="shared" si="23"/>
        <v>2026</v>
      </c>
      <c r="P704" t="str">
        <f>VLOOKUP(I704,'METRICS MDNA'!A:B,2,0)</f>
        <v>Estoque Final</v>
      </c>
      <c r="Q704" t="str">
        <f>VLOOKUP(P704,'METRICS MDNA'!B:C,2,0)</f>
        <v>CUSTOS DOS PRODUTOS VENDIDOS</v>
      </c>
    </row>
    <row r="705" spans="1:17">
      <c r="A705" t="s">
        <v>1110</v>
      </c>
      <c r="B705" s="879">
        <v>46081</v>
      </c>
      <c r="C705">
        <v>1001044</v>
      </c>
      <c r="D705" t="s">
        <v>2156</v>
      </c>
      <c r="E705" t="s">
        <v>1171</v>
      </c>
      <c r="F705" t="s">
        <v>1120</v>
      </c>
      <c r="G705" t="s">
        <v>1220</v>
      </c>
      <c r="H705" t="s">
        <v>1267</v>
      </c>
      <c r="I705" t="s">
        <v>1277</v>
      </c>
      <c r="J705" s="995">
        <v>2</v>
      </c>
      <c r="K705" s="996">
        <v>159.56</v>
      </c>
      <c r="L705" s="996">
        <v>319.12</v>
      </c>
      <c r="M705" t="s">
        <v>1109</v>
      </c>
      <c r="N705" t="str">
        <f t="shared" si="22"/>
        <v>fevereiro 2026</v>
      </c>
      <c r="O705">
        <f t="shared" si="23"/>
        <v>2026</v>
      </c>
      <c r="P705" t="str">
        <f>VLOOKUP(I705,'METRICS MDNA'!A:B,2,0)</f>
        <v>Estoque Final</v>
      </c>
      <c r="Q705" t="str">
        <f>VLOOKUP(P705,'METRICS MDNA'!B:C,2,0)</f>
        <v>CUSTOS DOS PRODUTOS VENDIDOS</v>
      </c>
    </row>
    <row r="706" spans="1:17">
      <c r="A706" t="s">
        <v>1110</v>
      </c>
      <c r="B706" s="879">
        <v>46081</v>
      </c>
      <c r="C706">
        <v>1001025</v>
      </c>
      <c r="D706" t="s">
        <v>2157</v>
      </c>
      <c r="E706" t="s">
        <v>1171</v>
      </c>
      <c r="F706" t="s">
        <v>1120</v>
      </c>
      <c r="G706" t="s">
        <v>1220</v>
      </c>
      <c r="H706" t="s">
        <v>1267</v>
      </c>
      <c r="I706" t="s">
        <v>1264</v>
      </c>
      <c r="J706" s="995">
        <v>5</v>
      </c>
      <c r="K706" s="996">
        <v>316.51</v>
      </c>
      <c r="L706" s="996">
        <v>1582.55</v>
      </c>
      <c r="M706" t="s">
        <v>1109</v>
      </c>
      <c r="N706" t="str">
        <f t="shared" si="22"/>
        <v>fevereiro 2026</v>
      </c>
      <c r="O706">
        <f t="shared" si="23"/>
        <v>2026</v>
      </c>
      <c r="P706" t="str">
        <f>VLOOKUP(I706,'METRICS MDNA'!A:B,2,0)</f>
        <v>Estoque Final</v>
      </c>
      <c r="Q706" t="str">
        <f>VLOOKUP(P706,'METRICS MDNA'!B:C,2,0)</f>
        <v>CUSTOS DOS PRODUTOS VENDIDOS</v>
      </c>
    </row>
    <row r="707" spans="1:17">
      <c r="A707" t="s">
        <v>1110</v>
      </c>
      <c r="B707" s="879">
        <v>46081</v>
      </c>
      <c r="C707">
        <v>1001022</v>
      </c>
      <c r="D707" t="s">
        <v>2158</v>
      </c>
      <c r="E707" t="s">
        <v>1171</v>
      </c>
      <c r="F707" t="s">
        <v>1120</v>
      </c>
      <c r="G707" t="s">
        <v>1220</v>
      </c>
      <c r="H707" t="s">
        <v>1267</v>
      </c>
      <c r="I707" t="s">
        <v>1264</v>
      </c>
      <c r="J707" s="995">
        <v>6</v>
      </c>
      <c r="K707" s="996">
        <v>126.4716</v>
      </c>
      <c r="L707" s="996">
        <v>758.82960000000003</v>
      </c>
      <c r="M707" t="s">
        <v>1109</v>
      </c>
      <c r="N707" t="str">
        <f t="shared" si="22"/>
        <v>fevereiro 2026</v>
      </c>
      <c r="O707">
        <f t="shared" si="23"/>
        <v>2026</v>
      </c>
      <c r="P707" t="str">
        <f>VLOOKUP(I707,'METRICS MDNA'!A:B,2,0)</f>
        <v>Estoque Final</v>
      </c>
      <c r="Q707" t="str">
        <f>VLOOKUP(P707,'METRICS MDNA'!B:C,2,0)</f>
        <v>CUSTOS DOS PRODUTOS VENDIDOS</v>
      </c>
    </row>
    <row r="708" spans="1:17">
      <c r="A708" t="s">
        <v>1110</v>
      </c>
      <c r="B708" s="879">
        <v>46081</v>
      </c>
      <c r="C708">
        <v>1001097</v>
      </c>
      <c r="D708" t="s">
        <v>2281</v>
      </c>
      <c r="E708" t="s">
        <v>1171</v>
      </c>
      <c r="F708" t="s">
        <v>1120</v>
      </c>
      <c r="G708" t="s">
        <v>1220</v>
      </c>
      <c r="H708" t="s">
        <v>1267</v>
      </c>
      <c r="I708" t="s">
        <v>1264</v>
      </c>
      <c r="J708" s="995">
        <v>2</v>
      </c>
      <c r="K708" s="996">
        <v>2959.3850000000002</v>
      </c>
      <c r="L708" s="996">
        <v>5918.77</v>
      </c>
      <c r="M708" t="s">
        <v>1109</v>
      </c>
      <c r="N708" t="str">
        <f t="shared" si="22"/>
        <v>fevereiro 2026</v>
      </c>
      <c r="O708">
        <f t="shared" si="23"/>
        <v>2026</v>
      </c>
      <c r="P708" t="str">
        <f>VLOOKUP(I708,'METRICS MDNA'!A:B,2,0)</f>
        <v>Estoque Final</v>
      </c>
      <c r="Q708" t="str">
        <f>VLOOKUP(P708,'METRICS MDNA'!B:C,2,0)</f>
        <v>CUSTOS DOS PRODUTOS VENDIDOS</v>
      </c>
    </row>
    <row r="709" spans="1:17">
      <c r="A709" t="s">
        <v>1110</v>
      </c>
      <c r="B709" s="879">
        <v>46081</v>
      </c>
      <c r="C709">
        <v>1001056</v>
      </c>
      <c r="D709" t="s">
        <v>1359</v>
      </c>
      <c r="E709" t="s">
        <v>1171</v>
      </c>
      <c r="F709" t="s">
        <v>1120</v>
      </c>
      <c r="G709" t="s">
        <v>1220</v>
      </c>
      <c r="H709" t="s">
        <v>1267</v>
      </c>
      <c r="I709" t="s">
        <v>1264</v>
      </c>
      <c r="J709" s="995">
        <v>3</v>
      </c>
      <c r="K709" s="996">
        <v>228.93</v>
      </c>
      <c r="L709" s="996">
        <v>686.79</v>
      </c>
      <c r="M709" t="s">
        <v>1109</v>
      </c>
      <c r="N709" t="str">
        <f t="shared" si="22"/>
        <v>fevereiro 2026</v>
      </c>
      <c r="O709">
        <f t="shared" si="23"/>
        <v>2026</v>
      </c>
      <c r="P709" t="str">
        <f>VLOOKUP(I709,'METRICS MDNA'!A:B,2,0)</f>
        <v>Estoque Final</v>
      </c>
      <c r="Q709" t="str">
        <f>VLOOKUP(P709,'METRICS MDNA'!B:C,2,0)</f>
        <v>CUSTOS DOS PRODUTOS VENDIDOS</v>
      </c>
    </row>
    <row r="710" spans="1:17">
      <c r="A710" t="s">
        <v>1110</v>
      </c>
      <c r="B710" s="879">
        <v>46081</v>
      </c>
      <c r="C710">
        <v>1001030</v>
      </c>
      <c r="D710" t="s">
        <v>2159</v>
      </c>
      <c r="E710" t="s">
        <v>1171</v>
      </c>
      <c r="F710" t="s">
        <v>1120</v>
      </c>
      <c r="G710" t="s">
        <v>1220</v>
      </c>
      <c r="H710" t="s">
        <v>1267</v>
      </c>
      <c r="I710" t="s">
        <v>1264</v>
      </c>
      <c r="J710" s="995">
        <v>1</v>
      </c>
      <c r="K710" s="996">
        <v>122.56</v>
      </c>
      <c r="L710" s="996">
        <v>122.56</v>
      </c>
      <c r="M710" t="s">
        <v>1109</v>
      </c>
      <c r="N710" t="str">
        <f t="shared" si="22"/>
        <v>fevereiro 2026</v>
      </c>
      <c r="O710">
        <f t="shared" si="23"/>
        <v>2026</v>
      </c>
      <c r="P710" t="str">
        <f>VLOOKUP(I710,'METRICS MDNA'!A:B,2,0)</f>
        <v>Estoque Final</v>
      </c>
      <c r="Q710" t="str">
        <f>VLOOKUP(P710,'METRICS MDNA'!B:C,2,0)</f>
        <v>CUSTOS DOS PRODUTOS VENDIDOS</v>
      </c>
    </row>
    <row r="711" spans="1:17">
      <c r="A711" t="s">
        <v>1110</v>
      </c>
      <c r="B711" s="879">
        <v>46081</v>
      </c>
      <c r="C711">
        <v>1001015</v>
      </c>
      <c r="D711" t="s">
        <v>1343</v>
      </c>
      <c r="E711" t="s">
        <v>1171</v>
      </c>
      <c r="F711" t="s">
        <v>1120</v>
      </c>
      <c r="G711" t="s">
        <v>1220</v>
      </c>
      <c r="H711" t="s">
        <v>1267</v>
      </c>
      <c r="I711" t="s">
        <v>1264</v>
      </c>
      <c r="J711" s="995">
        <v>6</v>
      </c>
      <c r="K711" s="996">
        <v>289.51060000000001</v>
      </c>
      <c r="L711" s="996">
        <v>1737.0636</v>
      </c>
      <c r="M711" t="s">
        <v>1109</v>
      </c>
      <c r="N711" t="str">
        <f t="shared" si="22"/>
        <v>fevereiro 2026</v>
      </c>
      <c r="O711">
        <f t="shared" si="23"/>
        <v>2026</v>
      </c>
      <c r="P711" t="str">
        <f>VLOOKUP(I711,'METRICS MDNA'!A:B,2,0)</f>
        <v>Estoque Final</v>
      </c>
      <c r="Q711" t="str">
        <f>VLOOKUP(P711,'METRICS MDNA'!B:C,2,0)</f>
        <v>CUSTOS DOS PRODUTOS VENDIDOS</v>
      </c>
    </row>
    <row r="712" spans="1:17">
      <c r="A712" t="s">
        <v>1110</v>
      </c>
      <c r="B712" s="879">
        <v>46081</v>
      </c>
      <c r="C712">
        <v>1001016</v>
      </c>
      <c r="D712" t="s">
        <v>1343</v>
      </c>
      <c r="E712" t="s">
        <v>1171</v>
      </c>
      <c r="F712" t="s">
        <v>1120</v>
      </c>
      <c r="G712" t="s">
        <v>1220</v>
      </c>
      <c r="H712" t="s">
        <v>1267</v>
      </c>
      <c r="I712" t="s">
        <v>1264</v>
      </c>
      <c r="J712" s="995">
        <v>2</v>
      </c>
      <c r="K712" s="996">
        <v>688.51</v>
      </c>
      <c r="L712" s="996">
        <v>1377.02</v>
      </c>
      <c r="M712" t="s">
        <v>1109</v>
      </c>
      <c r="N712" t="str">
        <f t="shared" si="22"/>
        <v>fevereiro 2026</v>
      </c>
      <c r="O712">
        <f t="shared" si="23"/>
        <v>2026</v>
      </c>
      <c r="P712" t="str">
        <f>VLOOKUP(I712,'METRICS MDNA'!A:B,2,0)</f>
        <v>Estoque Final</v>
      </c>
      <c r="Q712" t="str">
        <f>VLOOKUP(P712,'METRICS MDNA'!B:C,2,0)</f>
        <v>CUSTOS DOS PRODUTOS VENDIDOS</v>
      </c>
    </row>
    <row r="713" spans="1:17">
      <c r="A713" t="s">
        <v>1110</v>
      </c>
      <c r="B713" s="879">
        <v>46081</v>
      </c>
      <c r="C713">
        <v>1001048</v>
      </c>
      <c r="D713" t="s">
        <v>2160</v>
      </c>
      <c r="E713" t="s">
        <v>1171</v>
      </c>
      <c r="F713" t="s">
        <v>1120</v>
      </c>
      <c r="G713" t="s">
        <v>1220</v>
      </c>
      <c r="H713" t="s">
        <v>1267</v>
      </c>
      <c r="I713" t="s">
        <v>1264</v>
      </c>
      <c r="J713" s="995">
        <v>2</v>
      </c>
      <c r="K713" s="996">
        <v>249.27500000000001</v>
      </c>
      <c r="L713" s="996">
        <v>498.55</v>
      </c>
      <c r="M713" t="s">
        <v>1109</v>
      </c>
      <c r="N713" t="str">
        <f t="shared" si="22"/>
        <v>fevereiro 2026</v>
      </c>
      <c r="O713">
        <f t="shared" si="23"/>
        <v>2026</v>
      </c>
      <c r="P713" t="str">
        <f>VLOOKUP(I713,'METRICS MDNA'!A:B,2,0)</f>
        <v>Estoque Final</v>
      </c>
      <c r="Q713" t="str">
        <f>VLOOKUP(P713,'METRICS MDNA'!B:C,2,0)</f>
        <v>CUSTOS DOS PRODUTOS VENDIDOS</v>
      </c>
    </row>
    <row r="714" spans="1:17">
      <c r="A714" t="s">
        <v>1110</v>
      </c>
      <c r="B714" s="879">
        <v>46081</v>
      </c>
      <c r="C714">
        <v>1001012</v>
      </c>
      <c r="D714" t="s">
        <v>1261</v>
      </c>
      <c r="E714" t="s">
        <v>1171</v>
      </c>
      <c r="F714" t="s">
        <v>1120</v>
      </c>
      <c r="G714" t="s">
        <v>1220</v>
      </c>
      <c r="H714" t="s">
        <v>1263</v>
      </c>
      <c r="I714" t="s">
        <v>1264</v>
      </c>
      <c r="J714" s="995">
        <v>3</v>
      </c>
      <c r="K714" s="996">
        <v>102.375</v>
      </c>
      <c r="L714" s="996">
        <v>307.125</v>
      </c>
      <c r="M714" t="s">
        <v>1109</v>
      </c>
      <c r="N714" t="str">
        <f t="shared" si="22"/>
        <v>fevereiro 2026</v>
      </c>
      <c r="O714">
        <f t="shared" si="23"/>
        <v>2026</v>
      </c>
      <c r="P714" t="str">
        <f>VLOOKUP(I714,'METRICS MDNA'!A:B,2,0)</f>
        <v>Estoque Final</v>
      </c>
      <c r="Q714" t="str">
        <f>VLOOKUP(P714,'METRICS MDNA'!B:C,2,0)</f>
        <v>CUSTOS DOS PRODUTOS VENDIDOS</v>
      </c>
    </row>
    <row r="715" spans="1:17">
      <c r="A715" t="s">
        <v>1110</v>
      </c>
      <c r="B715" s="879">
        <v>46081</v>
      </c>
      <c r="C715">
        <v>1000988</v>
      </c>
      <c r="D715" t="s">
        <v>2282</v>
      </c>
      <c r="E715" t="s">
        <v>1171</v>
      </c>
      <c r="F715" t="s">
        <v>1120</v>
      </c>
      <c r="G715" t="s">
        <v>1220</v>
      </c>
      <c r="H715" t="s">
        <v>1267</v>
      </c>
      <c r="I715" t="s">
        <v>1264</v>
      </c>
      <c r="J715" s="995">
        <v>2</v>
      </c>
      <c r="K715" s="996">
        <v>462.01499999999999</v>
      </c>
      <c r="L715" s="996">
        <v>924.03</v>
      </c>
      <c r="M715" t="s">
        <v>2283</v>
      </c>
      <c r="N715" t="str">
        <f t="shared" si="22"/>
        <v>fevereiro 2026</v>
      </c>
      <c r="O715">
        <f t="shared" si="23"/>
        <v>2026</v>
      </c>
      <c r="P715" t="str">
        <f>VLOOKUP(I715,'METRICS MDNA'!A:B,2,0)</f>
        <v>Estoque Final</v>
      </c>
      <c r="Q715" t="str">
        <f>VLOOKUP(P715,'METRICS MDNA'!B:C,2,0)</f>
        <v>CUSTOS DOS PRODUTOS VENDIDOS</v>
      </c>
    </row>
    <row r="716" spans="1:17">
      <c r="A716" t="s">
        <v>1110</v>
      </c>
      <c r="B716" s="879">
        <v>46081</v>
      </c>
      <c r="C716">
        <v>1001058</v>
      </c>
      <c r="D716" t="s">
        <v>1363</v>
      </c>
      <c r="E716" t="s">
        <v>1171</v>
      </c>
      <c r="F716" t="s">
        <v>1120</v>
      </c>
      <c r="G716" t="s">
        <v>1220</v>
      </c>
      <c r="H716" t="s">
        <v>1267</v>
      </c>
      <c r="I716" t="s">
        <v>1264</v>
      </c>
      <c r="J716" s="995">
        <v>3</v>
      </c>
      <c r="K716" s="996">
        <v>67.063299999999998</v>
      </c>
      <c r="L716" s="996">
        <v>201.18989999999999</v>
      </c>
      <c r="M716" t="s">
        <v>1109</v>
      </c>
      <c r="N716" t="str">
        <f t="shared" si="22"/>
        <v>fevereiro 2026</v>
      </c>
      <c r="O716">
        <f t="shared" si="23"/>
        <v>2026</v>
      </c>
      <c r="P716" t="str">
        <f>VLOOKUP(I716,'METRICS MDNA'!A:B,2,0)</f>
        <v>Estoque Final</v>
      </c>
      <c r="Q716" t="str">
        <f>VLOOKUP(P716,'METRICS MDNA'!B:C,2,0)</f>
        <v>CUSTOS DOS PRODUTOS VENDIDOS</v>
      </c>
    </row>
    <row r="717" spans="1:17">
      <c r="A717" t="s">
        <v>1110</v>
      </c>
      <c r="B717" s="879">
        <v>46081</v>
      </c>
      <c r="C717">
        <v>1001060</v>
      </c>
      <c r="D717" t="s">
        <v>2161</v>
      </c>
      <c r="E717" t="s">
        <v>1171</v>
      </c>
      <c r="F717" t="s">
        <v>1120</v>
      </c>
      <c r="G717" t="s">
        <v>1220</v>
      </c>
      <c r="H717" t="s">
        <v>1267</v>
      </c>
      <c r="I717" t="s">
        <v>1264</v>
      </c>
      <c r="J717" s="995">
        <v>2</v>
      </c>
      <c r="K717" s="996">
        <v>346.39499999999998</v>
      </c>
      <c r="L717" s="996">
        <v>692.79</v>
      </c>
      <c r="M717" t="s">
        <v>1109</v>
      </c>
      <c r="N717" t="str">
        <f t="shared" si="22"/>
        <v>fevereiro 2026</v>
      </c>
      <c r="O717">
        <f t="shared" si="23"/>
        <v>2026</v>
      </c>
      <c r="P717" t="str">
        <f>VLOOKUP(I717,'METRICS MDNA'!A:B,2,0)</f>
        <v>Estoque Final</v>
      </c>
      <c r="Q717" t="str">
        <f>VLOOKUP(P717,'METRICS MDNA'!B:C,2,0)</f>
        <v>CUSTOS DOS PRODUTOS VENDIDOS</v>
      </c>
    </row>
    <row r="718" spans="1:17">
      <c r="A718" t="s">
        <v>1110</v>
      </c>
      <c r="B718" s="879">
        <v>46081</v>
      </c>
      <c r="C718">
        <v>1001061</v>
      </c>
      <c r="D718" t="s">
        <v>2162</v>
      </c>
      <c r="E718" t="s">
        <v>1171</v>
      </c>
      <c r="F718" t="s">
        <v>1120</v>
      </c>
      <c r="G718" t="s">
        <v>1220</v>
      </c>
      <c r="H718" t="s">
        <v>1267</v>
      </c>
      <c r="I718" t="s">
        <v>1277</v>
      </c>
      <c r="J718" s="995">
        <v>2</v>
      </c>
      <c r="K718" s="996">
        <v>181.95</v>
      </c>
      <c r="L718" s="996">
        <v>363.9</v>
      </c>
      <c r="M718" t="s">
        <v>1109</v>
      </c>
      <c r="N718" t="str">
        <f t="shared" si="22"/>
        <v>fevereiro 2026</v>
      </c>
      <c r="O718">
        <f t="shared" si="23"/>
        <v>2026</v>
      </c>
      <c r="P718" t="str">
        <f>VLOOKUP(I718,'METRICS MDNA'!A:B,2,0)</f>
        <v>Estoque Final</v>
      </c>
      <c r="Q718" t="str">
        <f>VLOOKUP(P718,'METRICS MDNA'!B:C,2,0)</f>
        <v>CUSTOS DOS PRODUTOS VENDIDOS</v>
      </c>
    </row>
    <row r="719" spans="1:17">
      <c r="A719" t="s">
        <v>1110</v>
      </c>
      <c r="B719" s="879">
        <v>46081</v>
      </c>
      <c r="C719">
        <v>1000753</v>
      </c>
      <c r="D719" t="s">
        <v>2163</v>
      </c>
      <c r="E719" t="s">
        <v>1171</v>
      </c>
      <c r="F719" t="s">
        <v>1120</v>
      </c>
      <c r="G719" t="s">
        <v>1220</v>
      </c>
      <c r="H719" t="s">
        <v>1263</v>
      </c>
      <c r="I719" t="s">
        <v>1380</v>
      </c>
      <c r="J719" s="995">
        <v>2</v>
      </c>
      <c r="K719" s="996">
        <v>423.39</v>
      </c>
      <c r="L719" s="996">
        <v>846.78</v>
      </c>
      <c r="M719" t="s">
        <v>1109</v>
      </c>
      <c r="N719" t="str">
        <f t="shared" ref="N719:N738" si="24">TEXT(B719, "mmmm aaaa")</f>
        <v>fevereiro 2026</v>
      </c>
      <c r="O719">
        <f t="shared" ref="O719:O738" si="25">YEAR(B719)</f>
        <v>2026</v>
      </c>
      <c r="P719" t="str">
        <f>VLOOKUP(I719,'METRICS MDNA'!A:B,2,0)</f>
        <v>Estoque Final</v>
      </c>
      <c r="Q719" t="str">
        <f>VLOOKUP(P719,'METRICS MDNA'!B:C,2,0)</f>
        <v>CUSTOS DOS PRODUTOS VENDIDOS</v>
      </c>
    </row>
    <row r="720" spans="1:17">
      <c r="A720" t="s">
        <v>1110</v>
      </c>
      <c r="B720" s="879">
        <v>46081</v>
      </c>
      <c r="C720">
        <v>1000918</v>
      </c>
      <c r="D720" t="s">
        <v>2164</v>
      </c>
      <c r="E720" t="s">
        <v>1171</v>
      </c>
      <c r="F720" t="s">
        <v>1120</v>
      </c>
      <c r="G720" t="s">
        <v>1220</v>
      </c>
      <c r="H720" t="s">
        <v>1263</v>
      </c>
      <c r="I720" t="s">
        <v>1380</v>
      </c>
      <c r="J720" s="995">
        <v>1</v>
      </c>
      <c r="K720" s="996">
        <v>107.99</v>
      </c>
      <c r="L720" s="996">
        <v>107.99</v>
      </c>
      <c r="M720" t="s">
        <v>1109</v>
      </c>
      <c r="N720" t="str">
        <f t="shared" si="24"/>
        <v>fevereiro 2026</v>
      </c>
      <c r="O720">
        <f t="shared" si="25"/>
        <v>2026</v>
      </c>
      <c r="P720" t="str">
        <f>VLOOKUP(I720,'METRICS MDNA'!A:B,2,0)</f>
        <v>Estoque Final</v>
      </c>
      <c r="Q720" t="str">
        <f>VLOOKUP(P720,'METRICS MDNA'!B:C,2,0)</f>
        <v>CUSTOS DOS PRODUTOS VENDIDOS</v>
      </c>
    </row>
    <row r="721" spans="1:17">
      <c r="A721" t="s">
        <v>1110</v>
      </c>
      <c r="B721" s="879">
        <v>46081</v>
      </c>
      <c r="C721">
        <v>1000944</v>
      </c>
      <c r="D721" t="s">
        <v>2166</v>
      </c>
      <c r="E721" t="s">
        <v>1171</v>
      </c>
      <c r="F721" t="s">
        <v>1120</v>
      </c>
      <c r="G721" t="s">
        <v>1220</v>
      </c>
      <c r="H721" t="s">
        <v>1263</v>
      </c>
      <c r="I721" t="s">
        <v>1385</v>
      </c>
      <c r="J721" s="995">
        <v>1</v>
      </c>
      <c r="K721" s="996">
        <v>71.625900000000001</v>
      </c>
      <c r="L721" s="996">
        <v>71.625900000000001</v>
      </c>
      <c r="M721" t="s">
        <v>1109</v>
      </c>
      <c r="N721" t="str">
        <f t="shared" si="24"/>
        <v>fevereiro 2026</v>
      </c>
      <c r="O721">
        <f t="shared" si="25"/>
        <v>2026</v>
      </c>
      <c r="P721" t="str">
        <f>VLOOKUP(I721,'METRICS MDNA'!A:B,2,0)</f>
        <v>Estoque Final</v>
      </c>
      <c r="Q721" t="str">
        <f>VLOOKUP(P721,'METRICS MDNA'!B:C,2,0)</f>
        <v>CUSTOS DOS PRODUTOS VENDIDOS</v>
      </c>
    </row>
    <row r="722" spans="1:17">
      <c r="A722" t="s">
        <v>1110</v>
      </c>
      <c r="B722" s="879">
        <v>46081</v>
      </c>
      <c r="C722">
        <v>1000751</v>
      </c>
      <c r="D722" t="s">
        <v>1383</v>
      </c>
      <c r="E722" t="s">
        <v>1171</v>
      </c>
      <c r="F722" t="s">
        <v>1120</v>
      </c>
      <c r="G722" t="s">
        <v>1220</v>
      </c>
      <c r="H722" t="s">
        <v>1263</v>
      </c>
      <c r="I722" t="s">
        <v>1385</v>
      </c>
      <c r="J722" s="995">
        <v>1.5</v>
      </c>
      <c r="K722" s="996">
        <v>91.411500000000004</v>
      </c>
      <c r="L722" s="996">
        <v>137.1173</v>
      </c>
      <c r="M722" t="s">
        <v>1109</v>
      </c>
      <c r="N722" t="str">
        <f t="shared" si="24"/>
        <v>fevereiro 2026</v>
      </c>
      <c r="O722">
        <f t="shared" si="25"/>
        <v>2026</v>
      </c>
      <c r="P722" t="str">
        <f>VLOOKUP(I722,'METRICS MDNA'!A:B,2,0)</f>
        <v>Estoque Final</v>
      </c>
      <c r="Q722" t="str">
        <f>VLOOKUP(P722,'METRICS MDNA'!B:C,2,0)</f>
        <v>CUSTOS DOS PRODUTOS VENDIDOS</v>
      </c>
    </row>
    <row r="723" spans="1:17">
      <c r="A723" t="s">
        <v>1110</v>
      </c>
      <c r="B723" s="879">
        <v>46081</v>
      </c>
      <c r="C723">
        <v>1001028</v>
      </c>
      <c r="D723" t="s">
        <v>2167</v>
      </c>
      <c r="E723" t="s">
        <v>1171</v>
      </c>
      <c r="F723" t="s">
        <v>1120</v>
      </c>
      <c r="G723" t="s">
        <v>1220</v>
      </c>
      <c r="H723" t="s">
        <v>1263</v>
      </c>
      <c r="I723" t="s">
        <v>1385</v>
      </c>
      <c r="J723" s="995">
        <v>0.7</v>
      </c>
      <c r="K723" s="996">
        <v>181.5429</v>
      </c>
      <c r="L723" s="996">
        <v>127.08</v>
      </c>
      <c r="M723" t="s">
        <v>1109</v>
      </c>
      <c r="N723" t="str">
        <f t="shared" si="24"/>
        <v>fevereiro 2026</v>
      </c>
      <c r="O723">
        <f t="shared" si="25"/>
        <v>2026</v>
      </c>
      <c r="P723" t="str">
        <f>VLOOKUP(I723,'METRICS MDNA'!A:B,2,0)</f>
        <v>Estoque Final</v>
      </c>
      <c r="Q723" t="str">
        <f>VLOOKUP(P723,'METRICS MDNA'!B:C,2,0)</f>
        <v>CUSTOS DOS PRODUTOS VENDIDOS</v>
      </c>
    </row>
    <row r="724" spans="1:17">
      <c r="A724" t="s">
        <v>1110</v>
      </c>
      <c r="B724" s="879">
        <v>46081</v>
      </c>
      <c r="C724">
        <v>1000447</v>
      </c>
      <c r="D724" t="s">
        <v>2168</v>
      </c>
      <c r="E724" t="s">
        <v>1171</v>
      </c>
      <c r="F724" t="s">
        <v>1120</v>
      </c>
      <c r="G724" t="s">
        <v>1220</v>
      </c>
      <c r="H724" t="s">
        <v>1263</v>
      </c>
      <c r="I724" t="s">
        <v>1385</v>
      </c>
      <c r="J724" s="995">
        <v>2</v>
      </c>
      <c r="K724" s="996">
        <v>135.9177</v>
      </c>
      <c r="L724" s="996">
        <v>271.83539999999999</v>
      </c>
      <c r="M724" t="s">
        <v>1109</v>
      </c>
      <c r="N724" t="str">
        <f t="shared" si="24"/>
        <v>fevereiro 2026</v>
      </c>
      <c r="O724">
        <f t="shared" si="25"/>
        <v>2026</v>
      </c>
      <c r="P724" t="str">
        <f>VLOOKUP(I724,'METRICS MDNA'!A:B,2,0)</f>
        <v>Estoque Final</v>
      </c>
      <c r="Q724" t="str">
        <f>VLOOKUP(P724,'METRICS MDNA'!B:C,2,0)</f>
        <v>CUSTOS DOS PRODUTOS VENDIDOS</v>
      </c>
    </row>
    <row r="725" spans="1:17">
      <c r="A725" t="s">
        <v>1110</v>
      </c>
      <c r="B725" s="879">
        <v>46081</v>
      </c>
      <c r="C725">
        <v>1000587</v>
      </c>
      <c r="D725" t="s">
        <v>2169</v>
      </c>
      <c r="E725" t="s">
        <v>1171</v>
      </c>
      <c r="F725" t="s">
        <v>1120</v>
      </c>
      <c r="G725" t="s">
        <v>1220</v>
      </c>
      <c r="H725" t="s">
        <v>1263</v>
      </c>
      <c r="I725" t="s">
        <v>1385</v>
      </c>
      <c r="J725" s="995">
        <v>0.7</v>
      </c>
      <c r="K725" s="996">
        <v>245.71</v>
      </c>
      <c r="L725" s="996">
        <v>171.99700000000001</v>
      </c>
      <c r="M725" t="s">
        <v>1109</v>
      </c>
      <c r="N725" t="str">
        <f t="shared" si="24"/>
        <v>fevereiro 2026</v>
      </c>
      <c r="O725">
        <f t="shared" si="25"/>
        <v>2026</v>
      </c>
      <c r="P725" t="str">
        <f>VLOOKUP(I725,'METRICS MDNA'!A:B,2,0)</f>
        <v>Estoque Final</v>
      </c>
      <c r="Q725" t="str">
        <f>VLOOKUP(P725,'METRICS MDNA'!B:C,2,0)</f>
        <v>CUSTOS DOS PRODUTOS VENDIDOS</v>
      </c>
    </row>
    <row r="726" spans="1:17">
      <c r="A726" t="s">
        <v>1110</v>
      </c>
      <c r="B726" s="879">
        <v>46081</v>
      </c>
      <c r="C726">
        <v>1000764</v>
      </c>
      <c r="D726" t="s">
        <v>1387</v>
      </c>
      <c r="E726" t="s">
        <v>1171</v>
      </c>
      <c r="F726" t="s">
        <v>1120</v>
      </c>
      <c r="G726" t="s">
        <v>1220</v>
      </c>
      <c r="H726" t="s">
        <v>1263</v>
      </c>
      <c r="I726" t="s">
        <v>1385</v>
      </c>
      <c r="J726" s="995">
        <v>1.5</v>
      </c>
      <c r="K726" s="996">
        <v>29.963999999999999</v>
      </c>
      <c r="L726" s="996">
        <v>44.945999999999998</v>
      </c>
      <c r="M726" t="s">
        <v>1109</v>
      </c>
      <c r="N726" t="str">
        <f t="shared" si="24"/>
        <v>fevereiro 2026</v>
      </c>
      <c r="O726">
        <f t="shared" si="25"/>
        <v>2026</v>
      </c>
      <c r="P726" t="str">
        <f>VLOOKUP(I726,'METRICS MDNA'!A:B,2,0)</f>
        <v>Estoque Final</v>
      </c>
      <c r="Q726" t="str">
        <f>VLOOKUP(P726,'METRICS MDNA'!B:C,2,0)</f>
        <v>CUSTOS DOS PRODUTOS VENDIDOS</v>
      </c>
    </row>
    <row r="727" spans="1:17">
      <c r="A727" t="s">
        <v>1110</v>
      </c>
      <c r="B727" s="879">
        <v>46081</v>
      </c>
      <c r="C727">
        <v>1000927</v>
      </c>
      <c r="D727" t="s">
        <v>2170</v>
      </c>
      <c r="E727" t="s">
        <v>1171</v>
      </c>
      <c r="F727" t="s">
        <v>1120</v>
      </c>
      <c r="G727" t="s">
        <v>1220</v>
      </c>
      <c r="H727" t="s">
        <v>1263</v>
      </c>
      <c r="I727" t="s">
        <v>2171</v>
      </c>
      <c r="J727" s="995">
        <v>0.8</v>
      </c>
      <c r="K727" s="996">
        <v>171.59</v>
      </c>
      <c r="L727" s="996">
        <v>137.27199999999999</v>
      </c>
      <c r="M727" t="s">
        <v>1109</v>
      </c>
      <c r="N727" t="str">
        <f t="shared" si="24"/>
        <v>fevereiro 2026</v>
      </c>
      <c r="O727">
        <f t="shared" si="25"/>
        <v>2026</v>
      </c>
      <c r="P727" t="str">
        <f>VLOOKUP(I727,'METRICS MDNA'!A:B,2,0)</f>
        <v>Estoque Final</v>
      </c>
      <c r="Q727" t="str">
        <f>VLOOKUP(P727,'METRICS MDNA'!B:C,2,0)</f>
        <v>CUSTOS DOS PRODUTOS VENDIDOS</v>
      </c>
    </row>
    <row r="728" spans="1:17">
      <c r="A728" t="s">
        <v>1110</v>
      </c>
      <c r="B728" s="879">
        <v>46081</v>
      </c>
      <c r="C728">
        <v>1000133</v>
      </c>
      <c r="D728" t="s">
        <v>2172</v>
      </c>
      <c r="E728" t="s">
        <v>1171</v>
      </c>
      <c r="F728" t="s">
        <v>1120</v>
      </c>
      <c r="G728" t="s">
        <v>1220</v>
      </c>
      <c r="H728" t="s">
        <v>1263</v>
      </c>
      <c r="I728" t="s">
        <v>2171</v>
      </c>
      <c r="J728" s="995">
        <v>1.3</v>
      </c>
      <c r="K728" s="996">
        <v>115.36879999999999</v>
      </c>
      <c r="L728" s="996">
        <v>149.9794</v>
      </c>
      <c r="M728" t="s">
        <v>1109</v>
      </c>
      <c r="N728" t="str">
        <f t="shared" si="24"/>
        <v>fevereiro 2026</v>
      </c>
      <c r="O728">
        <f t="shared" si="25"/>
        <v>2026</v>
      </c>
      <c r="P728" t="str">
        <f>VLOOKUP(I728,'METRICS MDNA'!A:B,2,0)</f>
        <v>Estoque Final</v>
      </c>
      <c r="Q728" t="str">
        <f>VLOOKUP(P728,'METRICS MDNA'!B:C,2,0)</f>
        <v>CUSTOS DOS PRODUTOS VENDIDOS</v>
      </c>
    </row>
    <row r="729" spans="1:17">
      <c r="A729" t="s">
        <v>1110</v>
      </c>
      <c r="B729" s="879">
        <v>46081</v>
      </c>
      <c r="C729">
        <v>1000874</v>
      </c>
      <c r="D729" t="s">
        <v>2173</v>
      </c>
      <c r="E729" t="s">
        <v>1171</v>
      </c>
      <c r="F729" t="s">
        <v>1120</v>
      </c>
      <c r="G729" t="s">
        <v>1220</v>
      </c>
      <c r="H729" t="s">
        <v>1263</v>
      </c>
      <c r="I729" t="s">
        <v>2171</v>
      </c>
      <c r="J729" s="995">
        <v>0.75</v>
      </c>
      <c r="K729" s="996">
        <v>513.13329999999996</v>
      </c>
      <c r="L729" s="996">
        <v>384.85</v>
      </c>
      <c r="M729" t="s">
        <v>1109</v>
      </c>
      <c r="N729" t="str">
        <f t="shared" si="24"/>
        <v>fevereiro 2026</v>
      </c>
      <c r="O729">
        <f t="shared" si="25"/>
        <v>2026</v>
      </c>
      <c r="P729" t="str">
        <f>VLOOKUP(I729,'METRICS MDNA'!A:B,2,0)</f>
        <v>Estoque Final</v>
      </c>
      <c r="Q729" t="str">
        <f>VLOOKUP(P729,'METRICS MDNA'!B:C,2,0)</f>
        <v>CUSTOS DOS PRODUTOS VENDIDOS</v>
      </c>
    </row>
    <row r="730" spans="1:17">
      <c r="A730" t="s">
        <v>1110</v>
      </c>
      <c r="B730" s="879">
        <v>46081</v>
      </c>
      <c r="C730">
        <v>1000130</v>
      </c>
      <c r="D730" t="s">
        <v>2174</v>
      </c>
      <c r="E730" t="s">
        <v>1171</v>
      </c>
      <c r="F730" t="s">
        <v>1120</v>
      </c>
      <c r="G730" t="s">
        <v>1220</v>
      </c>
      <c r="H730" t="s">
        <v>1263</v>
      </c>
      <c r="I730" t="s">
        <v>2171</v>
      </c>
      <c r="J730" s="995">
        <v>0.6</v>
      </c>
      <c r="K730" s="996">
        <v>133.47999999999999</v>
      </c>
      <c r="L730" s="996">
        <v>80.087999999999994</v>
      </c>
      <c r="M730" t="s">
        <v>1109</v>
      </c>
      <c r="N730" t="str">
        <f t="shared" si="24"/>
        <v>fevereiro 2026</v>
      </c>
      <c r="O730">
        <f t="shared" si="25"/>
        <v>2026</v>
      </c>
      <c r="P730" t="str">
        <f>VLOOKUP(I730,'METRICS MDNA'!A:B,2,0)</f>
        <v>Estoque Final</v>
      </c>
      <c r="Q730" t="str">
        <f>VLOOKUP(P730,'METRICS MDNA'!B:C,2,0)</f>
        <v>CUSTOS DOS PRODUTOS VENDIDOS</v>
      </c>
    </row>
    <row r="731" spans="1:17">
      <c r="A731" t="s">
        <v>1110</v>
      </c>
      <c r="B731" s="879">
        <v>46081</v>
      </c>
      <c r="C731">
        <v>1000565</v>
      </c>
      <c r="D731" t="s">
        <v>2175</v>
      </c>
      <c r="E731" t="s">
        <v>1171</v>
      </c>
      <c r="F731" t="s">
        <v>1120</v>
      </c>
      <c r="G731" t="s">
        <v>1220</v>
      </c>
      <c r="H731" t="s">
        <v>1263</v>
      </c>
      <c r="I731" t="s">
        <v>2171</v>
      </c>
      <c r="J731" s="995">
        <v>0.3</v>
      </c>
      <c r="K731" s="996">
        <v>244.5857</v>
      </c>
      <c r="L731" s="996">
        <v>73.375699999999995</v>
      </c>
      <c r="M731" t="s">
        <v>1109</v>
      </c>
      <c r="N731" t="str">
        <f t="shared" si="24"/>
        <v>fevereiro 2026</v>
      </c>
      <c r="O731">
        <f t="shared" si="25"/>
        <v>2026</v>
      </c>
      <c r="P731" t="str">
        <f>VLOOKUP(I731,'METRICS MDNA'!A:B,2,0)</f>
        <v>Estoque Final</v>
      </c>
      <c r="Q731" t="str">
        <f>VLOOKUP(P731,'METRICS MDNA'!B:C,2,0)</f>
        <v>CUSTOS DOS PRODUTOS VENDIDOS</v>
      </c>
    </row>
    <row r="732" spans="1:17">
      <c r="A732" t="s">
        <v>1110</v>
      </c>
      <c r="B732" s="879">
        <v>46081</v>
      </c>
      <c r="C732">
        <v>1000154</v>
      </c>
      <c r="D732" t="s">
        <v>2176</v>
      </c>
      <c r="E732" t="s">
        <v>1171</v>
      </c>
      <c r="F732" t="s">
        <v>1120</v>
      </c>
      <c r="G732" t="s">
        <v>1220</v>
      </c>
      <c r="H732" t="s">
        <v>1263</v>
      </c>
      <c r="I732" t="s">
        <v>2171</v>
      </c>
      <c r="J732" s="995">
        <v>1.1000000000000001</v>
      </c>
      <c r="K732" s="996">
        <v>78.015699999999995</v>
      </c>
      <c r="L732" s="996">
        <v>85.817300000000003</v>
      </c>
      <c r="M732" t="s">
        <v>1109</v>
      </c>
      <c r="N732" t="str">
        <f t="shared" si="24"/>
        <v>fevereiro 2026</v>
      </c>
      <c r="O732">
        <f t="shared" si="25"/>
        <v>2026</v>
      </c>
      <c r="P732" t="str">
        <f>VLOOKUP(I732,'METRICS MDNA'!A:B,2,0)</f>
        <v>Estoque Final</v>
      </c>
      <c r="Q732" t="str">
        <f>VLOOKUP(P732,'METRICS MDNA'!B:C,2,0)</f>
        <v>CUSTOS DOS PRODUTOS VENDIDOS</v>
      </c>
    </row>
    <row r="733" spans="1:17">
      <c r="A733" t="s">
        <v>1110</v>
      </c>
      <c r="B733" s="879">
        <v>46081</v>
      </c>
      <c r="C733">
        <v>1001078</v>
      </c>
      <c r="D733" t="s">
        <v>2285</v>
      </c>
      <c r="E733" t="s">
        <v>1171</v>
      </c>
      <c r="F733" t="s">
        <v>1120</v>
      </c>
      <c r="G733" t="s">
        <v>1220</v>
      </c>
      <c r="H733" t="s">
        <v>1263</v>
      </c>
      <c r="I733" t="s">
        <v>2171</v>
      </c>
      <c r="J733" s="995">
        <v>0.9</v>
      </c>
      <c r="K733" s="996">
        <v>207.53</v>
      </c>
      <c r="L733" s="996">
        <v>186.77699999999999</v>
      </c>
      <c r="M733" t="s">
        <v>1109</v>
      </c>
      <c r="N733" t="str">
        <f t="shared" si="24"/>
        <v>fevereiro 2026</v>
      </c>
      <c r="O733">
        <f t="shared" si="25"/>
        <v>2026</v>
      </c>
      <c r="P733" t="str">
        <f>VLOOKUP(I733,'METRICS MDNA'!A:B,2,0)</f>
        <v>Estoque Final</v>
      </c>
      <c r="Q733" t="str">
        <f>VLOOKUP(P733,'METRICS MDNA'!B:C,2,0)</f>
        <v>CUSTOS DOS PRODUTOS VENDIDOS</v>
      </c>
    </row>
    <row r="734" spans="1:17">
      <c r="A734" t="s">
        <v>1110</v>
      </c>
      <c r="B734" s="879">
        <v>46081</v>
      </c>
      <c r="C734">
        <v>1000036</v>
      </c>
      <c r="D734" t="s">
        <v>2177</v>
      </c>
      <c r="E734" t="s">
        <v>1171</v>
      </c>
      <c r="F734" t="s">
        <v>1120</v>
      </c>
      <c r="G734" t="s">
        <v>1220</v>
      </c>
      <c r="H734" t="s">
        <v>1263</v>
      </c>
      <c r="I734" t="s">
        <v>2171</v>
      </c>
      <c r="J734" s="995">
        <v>0.7</v>
      </c>
      <c r="K734" s="996">
        <v>912.85709999999995</v>
      </c>
      <c r="L734" s="996">
        <v>639</v>
      </c>
      <c r="M734" t="s">
        <v>1109</v>
      </c>
      <c r="N734" t="str">
        <f t="shared" si="24"/>
        <v>fevereiro 2026</v>
      </c>
      <c r="O734">
        <f t="shared" si="25"/>
        <v>2026</v>
      </c>
      <c r="P734" t="str">
        <f>VLOOKUP(I734,'METRICS MDNA'!A:B,2,0)</f>
        <v>Estoque Final</v>
      </c>
      <c r="Q734" t="str">
        <f>VLOOKUP(P734,'METRICS MDNA'!B:C,2,0)</f>
        <v>CUSTOS DOS PRODUTOS VENDIDOS</v>
      </c>
    </row>
    <row r="735" spans="1:17">
      <c r="A735" t="s">
        <v>1110</v>
      </c>
      <c r="B735" s="879">
        <v>46081</v>
      </c>
      <c r="C735">
        <v>1000037</v>
      </c>
      <c r="D735" t="s">
        <v>2178</v>
      </c>
      <c r="E735" t="s">
        <v>1171</v>
      </c>
      <c r="F735" t="s">
        <v>1120</v>
      </c>
      <c r="G735" t="s">
        <v>1220</v>
      </c>
      <c r="H735" t="s">
        <v>1263</v>
      </c>
      <c r="I735" t="s">
        <v>2171</v>
      </c>
      <c r="J735" s="995">
        <v>0.7</v>
      </c>
      <c r="K735" s="996">
        <v>1857</v>
      </c>
      <c r="L735" s="996">
        <v>1299.9000000000001</v>
      </c>
      <c r="M735" t="s">
        <v>1109</v>
      </c>
      <c r="N735" t="str">
        <f t="shared" si="24"/>
        <v>fevereiro 2026</v>
      </c>
      <c r="O735">
        <f t="shared" si="25"/>
        <v>2026</v>
      </c>
      <c r="P735" t="str">
        <f>VLOOKUP(I735,'METRICS MDNA'!A:B,2,0)</f>
        <v>Estoque Final</v>
      </c>
      <c r="Q735" t="str">
        <f>VLOOKUP(P735,'METRICS MDNA'!B:C,2,0)</f>
        <v>CUSTOS DOS PRODUTOS VENDIDOS</v>
      </c>
    </row>
    <row r="736" spans="1:17">
      <c r="A736" t="s">
        <v>1110</v>
      </c>
      <c r="B736" s="879">
        <v>46081</v>
      </c>
      <c r="C736">
        <v>1000929</v>
      </c>
      <c r="D736" t="s">
        <v>2179</v>
      </c>
      <c r="E736" t="s">
        <v>1171</v>
      </c>
      <c r="F736" t="s">
        <v>1120</v>
      </c>
      <c r="G736" t="s">
        <v>1220</v>
      </c>
      <c r="H736" t="s">
        <v>1263</v>
      </c>
      <c r="I736" t="s">
        <v>2171</v>
      </c>
      <c r="J736" s="995">
        <v>1.05</v>
      </c>
      <c r="K736" s="996">
        <v>227.18870000000001</v>
      </c>
      <c r="L736" s="996">
        <v>238.54810000000001</v>
      </c>
      <c r="M736" t="s">
        <v>1109</v>
      </c>
      <c r="N736" t="str">
        <f t="shared" si="24"/>
        <v>fevereiro 2026</v>
      </c>
      <c r="O736">
        <f t="shared" si="25"/>
        <v>2026</v>
      </c>
      <c r="P736" t="str">
        <f>VLOOKUP(I736,'METRICS MDNA'!A:B,2,0)</f>
        <v>Estoque Final</v>
      </c>
      <c r="Q736" t="str">
        <f>VLOOKUP(P736,'METRICS MDNA'!B:C,2,0)</f>
        <v>CUSTOS DOS PRODUTOS VENDIDOS</v>
      </c>
    </row>
    <row r="737" spans="1:17">
      <c r="A737" t="s">
        <v>1110</v>
      </c>
      <c r="B737" s="879">
        <v>46081</v>
      </c>
      <c r="C737">
        <v>1000755</v>
      </c>
      <c r="D737" t="s">
        <v>2181</v>
      </c>
      <c r="E737" t="s">
        <v>1171</v>
      </c>
      <c r="F737" t="s">
        <v>1120</v>
      </c>
      <c r="G737" t="s">
        <v>1220</v>
      </c>
      <c r="H737" t="s">
        <v>1221</v>
      </c>
      <c r="I737" t="s">
        <v>1222</v>
      </c>
      <c r="J737" s="995">
        <v>0.6</v>
      </c>
      <c r="K737" s="996">
        <v>65.900000000000006</v>
      </c>
      <c r="L737" s="996">
        <v>39.54</v>
      </c>
      <c r="M737" t="s">
        <v>1109</v>
      </c>
      <c r="N737" t="str">
        <f t="shared" si="24"/>
        <v>fevereiro 2026</v>
      </c>
      <c r="O737">
        <f t="shared" si="25"/>
        <v>2026</v>
      </c>
      <c r="P737" t="str">
        <f>VLOOKUP(I737,'METRICS MDNA'!A:B,2,0)</f>
        <v>Estoque Final</v>
      </c>
      <c r="Q737" t="str">
        <f>VLOOKUP(P737,'METRICS MDNA'!B:C,2,0)</f>
        <v>CUSTOS DOS PRODUTOS VENDIDOS</v>
      </c>
    </row>
    <row r="738" spans="1:17">
      <c r="A738" t="s">
        <v>1110</v>
      </c>
      <c r="B738" s="879">
        <v>46081</v>
      </c>
      <c r="C738">
        <v>1000301</v>
      </c>
      <c r="D738" t="s">
        <v>1389</v>
      </c>
      <c r="E738" t="s">
        <v>1171</v>
      </c>
      <c r="F738" t="s">
        <v>1120</v>
      </c>
      <c r="G738" t="s">
        <v>1220</v>
      </c>
      <c r="H738" t="s">
        <v>1221</v>
      </c>
      <c r="I738" t="s">
        <v>1222</v>
      </c>
      <c r="J738" s="995">
        <v>0.3</v>
      </c>
      <c r="K738" s="996">
        <v>69.849999999999994</v>
      </c>
      <c r="L738" s="996">
        <v>20.954999999999998</v>
      </c>
      <c r="M738" t="s">
        <v>1109</v>
      </c>
      <c r="N738" t="str">
        <f t="shared" si="24"/>
        <v>fevereiro 2026</v>
      </c>
      <c r="O738">
        <f t="shared" si="25"/>
        <v>2026</v>
      </c>
      <c r="P738" t="str">
        <f>VLOOKUP(I738,'METRICS MDNA'!A:B,2,0)</f>
        <v>Estoque Final</v>
      </c>
      <c r="Q738" t="str">
        <f>VLOOKUP(P738,'METRICS MDNA'!B:C,2,0)</f>
        <v>CUSTOS DOS PRODUTOS VENDIDOS</v>
      </c>
    </row>
    <row r="739" spans="1:17">
      <c r="A739" t="s">
        <v>1110</v>
      </c>
      <c r="B739" s="879">
        <v>46112</v>
      </c>
      <c r="C739">
        <v>1000408</v>
      </c>
      <c r="D739" t="s">
        <v>1865</v>
      </c>
      <c r="E739" t="s">
        <v>1171</v>
      </c>
      <c r="F739" t="s">
        <v>1120</v>
      </c>
      <c r="G739" t="s">
        <v>1174</v>
      </c>
      <c r="H739" t="s">
        <v>1186</v>
      </c>
      <c r="I739" t="s">
        <v>1866</v>
      </c>
      <c r="J739" s="995">
        <v>12</v>
      </c>
      <c r="K739" s="996">
        <v>5.2164000000000001</v>
      </c>
      <c r="L739" s="996">
        <v>62.596800000000002</v>
      </c>
      <c r="M739" t="s">
        <v>1109</v>
      </c>
      <c r="N739" t="str">
        <f t="shared" ref="N739:N802" si="26">TEXT(B739, "mmmm aaaa")</f>
        <v>março 2026</v>
      </c>
      <c r="O739">
        <f t="shared" ref="O739:O802" si="27">YEAR(B739)</f>
        <v>2026</v>
      </c>
      <c r="P739" t="str">
        <f>VLOOKUP(I739,'METRICS MDNA'!A:B,2,0)</f>
        <v>Estoque Final</v>
      </c>
      <c r="Q739" t="str">
        <f>VLOOKUP(P739,'METRICS MDNA'!B:C,2,0)</f>
        <v>CUSTOS DOS PRODUTOS VENDIDOS</v>
      </c>
    </row>
    <row r="740" spans="1:17">
      <c r="A740" t="s">
        <v>1110</v>
      </c>
      <c r="B740" s="879">
        <v>46112</v>
      </c>
      <c r="C740">
        <v>1000352</v>
      </c>
      <c r="D740" t="s">
        <v>1867</v>
      </c>
      <c r="E740" t="s">
        <v>1171</v>
      </c>
      <c r="F740" t="s">
        <v>1120</v>
      </c>
      <c r="G740" t="s">
        <v>1174</v>
      </c>
      <c r="H740" t="s">
        <v>1186</v>
      </c>
      <c r="I740" t="s">
        <v>1868</v>
      </c>
      <c r="J740" s="995">
        <v>3</v>
      </c>
      <c r="K740" s="996">
        <v>13.476000000000001</v>
      </c>
      <c r="L740" s="996">
        <v>40.427999999999997</v>
      </c>
      <c r="M740" t="s">
        <v>1109</v>
      </c>
      <c r="N740" t="str">
        <f t="shared" si="26"/>
        <v>março 2026</v>
      </c>
      <c r="O740">
        <f t="shared" si="27"/>
        <v>2026</v>
      </c>
      <c r="P740" t="str">
        <f>VLOOKUP(I740,'METRICS MDNA'!A:B,2,0)</f>
        <v>Estoque Final</v>
      </c>
      <c r="Q740" t="str">
        <f>VLOOKUP(P740,'METRICS MDNA'!B:C,2,0)</f>
        <v>CUSTOS DOS PRODUTOS VENDIDOS</v>
      </c>
    </row>
    <row r="741" spans="1:17">
      <c r="A741" t="s">
        <v>1110</v>
      </c>
      <c r="B741" s="879">
        <v>46112</v>
      </c>
      <c r="C741">
        <v>1000245</v>
      </c>
      <c r="D741" t="s">
        <v>1869</v>
      </c>
      <c r="E741" t="s">
        <v>1171</v>
      </c>
      <c r="F741" t="s">
        <v>1120</v>
      </c>
      <c r="G741" t="s">
        <v>1174</v>
      </c>
      <c r="H741" t="s">
        <v>1200</v>
      </c>
      <c r="I741" t="s">
        <v>1201</v>
      </c>
      <c r="J741" s="995">
        <v>1.5</v>
      </c>
      <c r="K741" s="996">
        <v>6.3949999999999996</v>
      </c>
      <c r="L741" s="996">
        <v>9.5924999999999994</v>
      </c>
      <c r="M741" t="s">
        <v>1109</v>
      </c>
      <c r="N741" t="str">
        <f t="shared" si="26"/>
        <v>março 2026</v>
      </c>
      <c r="O741">
        <f t="shared" si="27"/>
        <v>2026</v>
      </c>
      <c r="P741" t="str">
        <f>VLOOKUP(I741,'METRICS MDNA'!A:B,2,0)</f>
        <v>Estoque Final</v>
      </c>
      <c r="Q741" t="str">
        <f>VLOOKUP(P741,'METRICS MDNA'!B:C,2,0)</f>
        <v>CUSTOS DOS PRODUTOS VENDIDOS</v>
      </c>
    </row>
    <row r="742" spans="1:17">
      <c r="A742" t="s">
        <v>1110</v>
      </c>
      <c r="B742" s="879">
        <v>46112</v>
      </c>
      <c r="C742">
        <v>1001026</v>
      </c>
      <c r="D742" t="s">
        <v>1870</v>
      </c>
      <c r="E742" t="s">
        <v>1171</v>
      </c>
      <c r="F742" t="s">
        <v>1120</v>
      </c>
      <c r="G742" t="s">
        <v>1174</v>
      </c>
      <c r="H742" t="s">
        <v>1200</v>
      </c>
      <c r="I742" t="s">
        <v>1201</v>
      </c>
      <c r="J742" s="995">
        <v>0.9</v>
      </c>
      <c r="K742" s="996">
        <v>6.9</v>
      </c>
      <c r="L742" s="996">
        <v>6.21</v>
      </c>
      <c r="M742" t="s">
        <v>1109</v>
      </c>
      <c r="N742" t="str">
        <f t="shared" si="26"/>
        <v>março 2026</v>
      </c>
      <c r="O742">
        <f t="shared" si="27"/>
        <v>2026</v>
      </c>
      <c r="P742" t="str">
        <f>VLOOKUP(I742,'METRICS MDNA'!A:B,2,0)</f>
        <v>Estoque Final</v>
      </c>
      <c r="Q742" t="str">
        <f>VLOOKUP(P742,'METRICS MDNA'!B:C,2,0)</f>
        <v>CUSTOS DOS PRODUTOS VENDIDOS</v>
      </c>
    </row>
    <row r="743" spans="1:17">
      <c r="A743" t="s">
        <v>1110</v>
      </c>
      <c r="B743" s="879">
        <v>46112</v>
      </c>
      <c r="C743">
        <v>1001237</v>
      </c>
      <c r="D743" t="s">
        <v>2335</v>
      </c>
      <c r="E743" t="s">
        <v>1171</v>
      </c>
      <c r="F743" t="s">
        <v>1120</v>
      </c>
      <c r="G743" t="s">
        <v>1174</v>
      </c>
      <c r="H743" t="s">
        <v>1200</v>
      </c>
      <c r="I743" t="s">
        <v>1201</v>
      </c>
      <c r="J743" s="995">
        <v>1.2</v>
      </c>
      <c r="K743" s="996">
        <v>15.416700000000001</v>
      </c>
      <c r="L743" s="996">
        <v>18.5</v>
      </c>
      <c r="M743" t="s">
        <v>1109</v>
      </c>
      <c r="N743" t="str">
        <f t="shared" si="26"/>
        <v>março 2026</v>
      </c>
      <c r="O743">
        <f t="shared" si="27"/>
        <v>2026</v>
      </c>
      <c r="P743" t="str">
        <f>VLOOKUP(I743,'METRICS MDNA'!A:B,2,0)</f>
        <v>Estoque Final</v>
      </c>
      <c r="Q743" t="str">
        <f>VLOOKUP(P743,'METRICS MDNA'!B:C,2,0)</f>
        <v>CUSTOS DOS PRODUTOS VENDIDOS</v>
      </c>
    </row>
    <row r="744" spans="1:17">
      <c r="A744" t="s">
        <v>1110</v>
      </c>
      <c r="B744" s="879">
        <v>46112</v>
      </c>
      <c r="C744">
        <v>1000180</v>
      </c>
      <c r="D744" t="s">
        <v>1871</v>
      </c>
      <c r="E744" t="s">
        <v>1171</v>
      </c>
      <c r="F744" t="s">
        <v>1120</v>
      </c>
      <c r="G744" t="s">
        <v>1174</v>
      </c>
      <c r="H744" t="s">
        <v>1200</v>
      </c>
      <c r="I744" t="s">
        <v>1201</v>
      </c>
      <c r="J744" s="995">
        <v>12</v>
      </c>
      <c r="K744" s="996">
        <v>4.2633999999999999</v>
      </c>
      <c r="L744" s="996">
        <v>51.160800000000002</v>
      </c>
      <c r="M744" t="s">
        <v>1109</v>
      </c>
      <c r="N744" t="str">
        <f t="shared" si="26"/>
        <v>março 2026</v>
      </c>
      <c r="O744">
        <f t="shared" si="27"/>
        <v>2026</v>
      </c>
      <c r="P744" t="str">
        <f>VLOOKUP(I744,'METRICS MDNA'!A:B,2,0)</f>
        <v>Estoque Final</v>
      </c>
      <c r="Q744" t="str">
        <f>VLOOKUP(P744,'METRICS MDNA'!B:C,2,0)</f>
        <v>CUSTOS DOS PRODUTOS VENDIDOS</v>
      </c>
    </row>
    <row r="745" spans="1:17">
      <c r="A745" t="s">
        <v>1110</v>
      </c>
      <c r="B745" s="879">
        <v>46112</v>
      </c>
      <c r="C745">
        <v>1000177</v>
      </c>
      <c r="D745" t="s">
        <v>1872</v>
      </c>
      <c r="E745" t="s">
        <v>1171</v>
      </c>
      <c r="F745" t="s">
        <v>1120</v>
      </c>
      <c r="G745" t="s">
        <v>1174</v>
      </c>
      <c r="H745" t="s">
        <v>1200</v>
      </c>
      <c r="I745" t="s">
        <v>1201</v>
      </c>
      <c r="J745" s="995">
        <v>2.8</v>
      </c>
      <c r="K745" s="996">
        <v>40.26</v>
      </c>
      <c r="L745" s="996">
        <v>112.72799999999999</v>
      </c>
      <c r="M745" t="s">
        <v>1109</v>
      </c>
      <c r="N745" t="str">
        <f t="shared" si="26"/>
        <v>março 2026</v>
      </c>
      <c r="O745">
        <f t="shared" si="27"/>
        <v>2026</v>
      </c>
      <c r="P745" t="str">
        <f>VLOOKUP(I745,'METRICS MDNA'!A:B,2,0)</f>
        <v>Estoque Final</v>
      </c>
      <c r="Q745" t="str">
        <f>VLOOKUP(P745,'METRICS MDNA'!B:C,2,0)</f>
        <v>CUSTOS DOS PRODUTOS VENDIDOS</v>
      </c>
    </row>
    <row r="746" spans="1:17">
      <c r="A746" t="s">
        <v>1110</v>
      </c>
      <c r="B746" s="879">
        <v>46112</v>
      </c>
      <c r="C746">
        <v>1000324</v>
      </c>
      <c r="D746" t="s">
        <v>1873</v>
      </c>
      <c r="E746" t="s">
        <v>1171</v>
      </c>
      <c r="F746" t="s">
        <v>1120</v>
      </c>
      <c r="G746" t="s">
        <v>1174</v>
      </c>
      <c r="H746" t="s">
        <v>1186</v>
      </c>
      <c r="I746" t="s">
        <v>1866</v>
      </c>
      <c r="J746" s="995">
        <v>0.2</v>
      </c>
      <c r="K746" s="996">
        <v>45.83</v>
      </c>
      <c r="L746" s="996">
        <v>9.1660000000000004</v>
      </c>
      <c r="M746" t="s">
        <v>1109</v>
      </c>
      <c r="N746" t="str">
        <f t="shared" si="26"/>
        <v>março 2026</v>
      </c>
      <c r="O746">
        <f t="shared" si="27"/>
        <v>2026</v>
      </c>
      <c r="P746" t="str">
        <f>VLOOKUP(I746,'METRICS MDNA'!A:B,2,0)</f>
        <v>Estoque Final</v>
      </c>
      <c r="Q746" t="str">
        <f>VLOOKUP(P746,'METRICS MDNA'!B:C,2,0)</f>
        <v>CUSTOS DOS PRODUTOS VENDIDOS</v>
      </c>
    </row>
    <row r="747" spans="1:17">
      <c r="A747" t="s">
        <v>1110</v>
      </c>
      <c r="B747" s="879">
        <v>46112</v>
      </c>
      <c r="C747">
        <v>1000862</v>
      </c>
      <c r="D747" t="s">
        <v>1874</v>
      </c>
      <c r="E747" t="s">
        <v>1171</v>
      </c>
      <c r="F747" t="s">
        <v>1120</v>
      </c>
      <c r="G747" t="s">
        <v>1174</v>
      </c>
      <c r="H747" t="s">
        <v>1186</v>
      </c>
      <c r="I747" t="s">
        <v>1187</v>
      </c>
      <c r="J747" s="995">
        <v>0.85</v>
      </c>
      <c r="K747" s="996">
        <v>45.451599999999999</v>
      </c>
      <c r="L747" s="996">
        <v>38.633899999999997</v>
      </c>
      <c r="M747" t="s">
        <v>1109</v>
      </c>
      <c r="N747" t="str">
        <f t="shared" si="26"/>
        <v>março 2026</v>
      </c>
      <c r="O747">
        <f t="shared" si="27"/>
        <v>2026</v>
      </c>
      <c r="P747" t="str">
        <f>VLOOKUP(I747,'METRICS MDNA'!A:B,2,0)</f>
        <v>Estoque Final</v>
      </c>
      <c r="Q747" t="str">
        <f>VLOOKUP(P747,'METRICS MDNA'!B:C,2,0)</f>
        <v>CUSTOS DOS PRODUTOS VENDIDOS</v>
      </c>
    </row>
    <row r="748" spans="1:17">
      <c r="A748" t="s">
        <v>1110</v>
      </c>
      <c r="B748" s="879">
        <v>46112</v>
      </c>
      <c r="C748">
        <v>1000354</v>
      </c>
      <c r="D748" t="s">
        <v>1875</v>
      </c>
      <c r="E748" t="s">
        <v>1171</v>
      </c>
      <c r="F748" t="s">
        <v>1120</v>
      </c>
      <c r="G748" t="s">
        <v>1174</v>
      </c>
      <c r="H748" t="s">
        <v>1186</v>
      </c>
      <c r="I748" t="s">
        <v>1866</v>
      </c>
      <c r="J748" s="995">
        <v>1</v>
      </c>
      <c r="K748" s="996">
        <v>19.994900000000001</v>
      </c>
      <c r="L748" s="996">
        <v>19.994900000000001</v>
      </c>
      <c r="M748" t="s">
        <v>1109</v>
      </c>
      <c r="N748" t="str">
        <f t="shared" si="26"/>
        <v>março 2026</v>
      </c>
      <c r="O748">
        <f t="shared" si="27"/>
        <v>2026</v>
      </c>
      <c r="P748" t="str">
        <f>VLOOKUP(I748,'METRICS MDNA'!A:B,2,0)</f>
        <v>Estoque Final</v>
      </c>
      <c r="Q748" t="str">
        <f>VLOOKUP(P748,'METRICS MDNA'!B:C,2,0)</f>
        <v>CUSTOS DOS PRODUTOS VENDIDOS</v>
      </c>
    </row>
    <row r="749" spans="1:17">
      <c r="A749" t="s">
        <v>1110</v>
      </c>
      <c r="B749" s="879">
        <v>46112</v>
      </c>
      <c r="C749">
        <v>1000254</v>
      </c>
      <c r="D749" t="s">
        <v>1876</v>
      </c>
      <c r="E749" t="s">
        <v>1171</v>
      </c>
      <c r="F749" t="s">
        <v>1120</v>
      </c>
      <c r="G749" t="s">
        <v>1174</v>
      </c>
      <c r="H749" t="s">
        <v>1200</v>
      </c>
      <c r="I749" t="s">
        <v>1201</v>
      </c>
      <c r="J749" s="995">
        <v>1</v>
      </c>
      <c r="K749" s="996">
        <v>84.13</v>
      </c>
      <c r="L749" s="996">
        <v>84.13</v>
      </c>
      <c r="M749" t="s">
        <v>1109</v>
      </c>
      <c r="N749" t="str">
        <f t="shared" si="26"/>
        <v>março 2026</v>
      </c>
      <c r="O749">
        <f t="shared" si="27"/>
        <v>2026</v>
      </c>
      <c r="P749" t="str">
        <f>VLOOKUP(I749,'METRICS MDNA'!A:B,2,0)</f>
        <v>Estoque Final</v>
      </c>
      <c r="Q749" t="str">
        <f>VLOOKUP(P749,'METRICS MDNA'!B:C,2,0)</f>
        <v>CUSTOS DOS PRODUTOS VENDIDOS</v>
      </c>
    </row>
    <row r="750" spans="1:17">
      <c r="A750" t="s">
        <v>1110</v>
      </c>
      <c r="B750" s="879">
        <v>46112</v>
      </c>
      <c r="C750">
        <v>1000187</v>
      </c>
      <c r="D750" t="s">
        <v>1877</v>
      </c>
      <c r="E750" t="s">
        <v>1171</v>
      </c>
      <c r="F750" t="s">
        <v>1120</v>
      </c>
      <c r="G750" t="s">
        <v>1174</v>
      </c>
      <c r="H750" t="s">
        <v>1200</v>
      </c>
      <c r="I750" t="s">
        <v>1201</v>
      </c>
      <c r="J750" s="995">
        <v>20</v>
      </c>
      <c r="K750" s="996">
        <v>7.8295000000000003</v>
      </c>
      <c r="L750" s="996">
        <v>156.59</v>
      </c>
      <c r="M750" t="s">
        <v>1109</v>
      </c>
      <c r="N750" t="str">
        <f t="shared" si="26"/>
        <v>março 2026</v>
      </c>
      <c r="O750">
        <f t="shared" si="27"/>
        <v>2026</v>
      </c>
      <c r="P750" t="str">
        <f>VLOOKUP(I750,'METRICS MDNA'!A:B,2,0)</f>
        <v>Estoque Final</v>
      </c>
      <c r="Q750" t="str">
        <f>VLOOKUP(P750,'METRICS MDNA'!B:C,2,0)</f>
        <v>CUSTOS DOS PRODUTOS VENDIDOS</v>
      </c>
    </row>
    <row r="751" spans="1:17">
      <c r="A751" t="s">
        <v>1110</v>
      </c>
      <c r="B751" s="879">
        <v>46112</v>
      </c>
      <c r="C751">
        <v>1000186</v>
      </c>
      <c r="D751" t="s">
        <v>1878</v>
      </c>
      <c r="E751" t="s">
        <v>1171</v>
      </c>
      <c r="F751" t="s">
        <v>1120</v>
      </c>
      <c r="G751" t="s">
        <v>1174</v>
      </c>
      <c r="H751" t="s">
        <v>1200</v>
      </c>
      <c r="I751" t="s">
        <v>1201</v>
      </c>
      <c r="J751" s="995">
        <v>15</v>
      </c>
      <c r="K751" s="996">
        <v>24.016200000000001</v>
      </c>
      <c r="L751" s="996">
        <v>360.24299999999999</v>
      </c>
      <c r="M751" t="s">
        <v>1109</v>
      </c>
      <c r="N751" t="str">
        <f t="shared" si="26"/>
        <v>março 2026</v>
      </c>
      <c r="O751">
        <f t="shared" si="27"/>
        <v>2026</v>
      </c>
      <c r="P751" t="str">
        <f>VLOOKUP(I751,'METRICS MDNA'!A:B,2,0)</f>
        <v>Estoque Final</v>
      </c>
      <c r="Q751" t="str">
        <f>VLOOKUP(P751,'METRICS MDNA'!B:C,2,0)</f>
        <v>CUSTOS DOS PRODUTOS VENDIDOS</v>
      </c>
    </row>
    <row r="752" spans="1:17">
      <c r="A752" t="s">
        <v>1110</v>
      </c>
      <c r="B752" s="879">
        <v>46112</v>
      </c>
      <c r="C752">
        <v>1000523</v>
      </c>
      <c r="D752" t="s">
        <v>1879</v>
      </c>
      <c r="E752" t="s">
        <v>1171</v>
      </c>
      <c r="F752" t="s">
        <v>1120</v>
      </c>
      <c r="G752" t="s">
        <v>1174</v>
      </c>
      <c r="H752" t="s">
        <v>1193</v>
      </c>
      <c r="I752" t="s">
        <v>1242</v>
      </c>
      <c r="J752" s="995">
        <v>1.44</v>
      </c>
      <c r="K752" s="996">
        <v>55.776000000000003</v>
      </c>
      <c r="L752" s="996">
        <v>80.317400000000006</v>
      </c>
      <c r="M752" t="s">
        <v>1109</v>
      </c>
      <c r="N752" t="str">
        <f t="shared" si="26"/>
        <v>março 2026</v>
      </c>
      <c r="O752">
        <f t="shared" si="27"/>
        <v>2026</v>
      </c>
      <c r="P752" t="str">
        <f>VLOOKUP(I752,'METRICS MDNA'!A:B,2,0)</f>
        <v>Estoque Final</v>
      </c>
      <c r="Q752" t="str">
        <f>VLOOKUP(P752,'METRICS MDNA'!B:C,2,0)</f>
        <v>CUSTOS DOS PRODUTOS VENDIDOS</v>
      </c>
    </row>
    <row r="753" spans="1:17">
      <c r="A753" t="s">
        <v>1110</v>
      </c>
      <c r="B753" s="879">
        <v>46112</v>
      </c>
      <c r="C753">
        <v>1000189</v>
      </c>
      <c r="D753" t="s">
        <v>1880</v>
      </c>
      <c r="E753" t="s">
        <v>1171</v>
      </c>
      <c r="F753" t="s">
        <v>1120</v>
      </c>
      <c r="G753" t="s">
        <v>1174</v>
      </c>
      <c r="H753" t="s">
        <v>1200</v>
      </c>
      <c r="I753" t="s">
        <v>1201</v>
      </c>
      <c r="J753" s="995">
        <v>5</v>
      </c>
      <c r="K753" s="996">
        <v>59.180700000000002</v>
      </c>
      <c r="L753" s="996">
        <v>295.90350000000001</v>
      </c>
      <c r="M753" t="s">
        <v>1109</v>
      </c>
      <c r="N753" t="str">
        <f t="shared" si="26"/>
        <v>março 2026</v>
      </c>
      <c r="O753">
        <f t="shared" si="27"/>
        <v>2026</v>
      </c>
      <c r="P753" t="str">
        <f>VLOOKUP(I753,'METRICS MDNA'!A:B,2,0)</f>
        <v>Estoque Final</v>
      </c>
      <c r="Q753" t="str">
        <f>VLOOKUP(P753,'METRICS MDNA'!B:C,2,0)</f>
        <v>CUSTOS DOS PRODUTOS VENDIDOS</v>
      </c>
    </row>
    <row r="754" spans="1:17">
      <c r="A754" t="s">
        <v>1110</v>
      </c>
      <c r="B754" s="879">
        <v>46112</v>
      </c>
      <c r="C754">
        <v>1000190</v>
      </c>
      <c r="D754" t="s">
        <v>1881</v>
      </c>
      <c r="E754" t="s">
        <v>1171</v>
      </c>
      <c r="F754" t="s">
        <v>1120</v>
      </c>
      <c r="G754" t="s">
        <v>1174</v>
      </c>
      <c r="H754" t="s">
        <v>1200</v>
      </c>
      <c r="I754" t="s">
        <v>1201</v>
      </c>
      <c r="J754" s="995">
        <v>3</v>
      </c>
      <c r="K754" s="996">
        <v>283.08969999999999</v>
      </c>
      <c r="L754" s="996">
        <v>849.26909999999998</v>
      </c>
      <c r="M754" t="s">
        <v>1109</v>
      </c>
      <c r="N754" t="str">
        <f t="shared" si="26"/>
        <v>março 2026</v>
      </c>
      <c r="O754">
        <f t="shared" si="27"/>
        <v>2026</v>
      </c>
      <c r="P754" t="str">
        <f>VLOOKUP(I754,'METRICS MDNA'!A:B,2,0)</f>
        <v>Estoque Final</v>
      </c>
      <c r="Q754" t="str">
        <f>VLOOKUP(P754,'METRICS MDNA'!B:C,2,0)</f>
        <v>CUSTOS DOS PRODUTOS VENDIDOS</v>
      </c>
    </row>
    <row r="755" spans="1:17">
      <c r="A755" t="s">
        <v>1110</v>
      </c>
      <c r="B755" s="879">
        <v>46112</v>
      </c>
      <c r="C755">
        <v>1001152</v>
      </c>
      <c r="D755" t="s">
        <v>1882</v>
      </c>
      <c r="E755" t="s">
        <v>1171</v>
      </c>
      <c r="F755" t="s">
        <v>1120</v>
      </c>
      <c r="G755" t="s">
        <v>1174</v>
      </c>
      <c r="H755" t="s">
        <v>1186</v>
      </c>
      <c r="I755" t="s">
        <v>1187</v>
      </c>
      <c r="J755" s="995">
        <v>0.18</v>
      </c>
      <c r="K755" s="996">
        <v>49.45</v>
      </c>
      <c r="L755" s="996">
        <v>8.9009999999999998</v>
      </c>
      <c r="M755" t="s">
        <v>1109</v>
      </c>
      <c r="N755" t="str">
        <f t="shared" si="26"/>
        <v>março 2026</v>
      </c>
      <c r="O755">
        <f t="shared" si="27"/>
        <v>2026</v>
      </c>
      <c r="P755" t="str">
        <f>VLOOKUP(I755,'METRICS MDNA'!A:B,2,0)</f>
        <v>Estoque Final</v>
      </c>
      <c r="Q755" t="str">
        <f>VLOOKUP(P755,'METRICS MDNA'!B:C,2,0)</f>
        <v>CUSTOS DOS PRODUTOS VENDIDOS</v>
      </c>
    </row>
    <row r="756" spans="1:17">
      <c r="A756" t="s">
        <v>1110</v>
      </c>
      <c r="B756" s="879">
        <v>46112</v>
      </c>
      <c r="C756">
        <v>1000777</v>
      </c>
      <c r="D756" t="s">
        <v>1240</v>
      </c>
      <c r="E756" t="s">
        <v>1171</v>
      </c>
      <c r="F756" t="s">
        <v>1120</v>
      </c>
      <c r="G756" t="s">
        <v>1174</v>
      </c>
      <c r="H756" t="s">
        <v>1193</v>
      </c>
      <c r="I756" t="s">
        <v>1242</v>
      </c>
      <c r="J756" s="995">
        <v>2</v>
      </c>
      <c r="K756" s="996">
        <v>248</v>
      </c>
      <c r="L756" s="996">
        <v>496</v>
      </c>
      <c r="M756" t="s">
        <v>1109</v>
      </c>
      <c r="N756" t="str">
        <f t="shared" si="26"/>
        <v>março 2026</v>
      </c>
      <c r="O756">
        <f t="shared" si="27"/>
        <v>2026</v>
      </c>
      <c r="P756" t="str">
        <f>VLOOKUP(I756,'METRICS MDNA'!A:B,2,0)</f>
        <v>Estoque Final</v>
      </c>
      <c r="Q756" t="str">
        <f>VLOOKUP(P756,'METRICS MDNA'!B:C,2,0)</f>
        <v>CUSTOS DOS PRODUTOS VENDIDOS</v>
      </c>
    </row>
    <row r="757" spans="1:17">
      <c r="A757" t="s">
        <v>1110</v>
      </c>
      <c r="B757" s="879">
        <v>46112</v>
      </c>
      <c r="C757">
        <v>1000444</v>
      </c>
      <c r="D757" t="s">
        <v>1883</v>
      </c>
      <c r="E757" t="s">
        <v>1171</v>
      </c>
      <c r="F757" t="s">
        <v>1120</v>
      </c>
      <c r="G757" t="s">
        <v>1174</v>
      </c>
      <c r="H757" t="s">
        <v>1193</v>
      </c>
      <c r="I757" t="s">
        <v>1194</v>
      </c>
      <c r="J757" s="995">
        <v>3.77</v>
      </c>
      <c r="K757" s="996">
        <v>40</v>
      </c>
      <c r="L757" s="996">
        <v>150.80000000000001</v>
      </c>
      <c r="M757" t="s">
        <v>1109</v>
      </c>
      <c r="N757" t="str">
        <f t="shared" si="26"/>
        <v>março 2026</v>
      </c>
      <c r="O757">
        <f t="shared" si="27"/>
        <v>2026</v>
      </c>
      <c r="P757" t="str">
        <f>VLOOKUP(I757,'METRICS MDNA'!A:B,2,0)</f>
        <v>Estoque Final</v>
      </c>
      <c r="Q757" t="str">
        <f>VLOOKUP(P757,'METRICS MDNA'!B:C,2,0)</f>
        <v>CUSTOS DOS PRODUTOS VENDIDOS</v>
      </c>
    </row>
    <row r="758" spans="1:17">
      <c r="A758" t="s">
        <v>1110</v>
      </c>
      <c r="B758" s="879">
        <v>46112</v>
      </c>
      <c r="C758">
        <v>1000338</v>
      </c>
      <c r="D758" t="s">
        <v>1884</v>
      </c>
      <c r="E758" t="s">
        <v>1171</v>
      </c>
      <c r="F758" t="s">
        <v>1120</v>
      </c>
      <c r="G758" t="s">
        <v>1174</v>
      </c>
      <c r="H758" t="s">
        <v>1186</v>
      </c>
      <c r="I758" t="s">
        <v>1885</v>
      </c>
      <c r="J758" s="995">
        <v>3</v>
      </c>
      <c r="K758" s="996">
        <v>7.4698000000000002</v>
      </c>
      <c r="L758" s="996">
        <v>22.409400000000002</v>
      </c>
      <c r="M758" t="s">
        <v>1109</v>
      </c>
      <c r="N758" t="str">
        <f t="shared" si="26"/>
        <v>março 2026</v>
      </c>
      <c r="O758">
        <f t="shared" si="27"/>
        <v>2026</v>
      </c>
      <c r="P758" t="str">
        <f>VLOOKUP(I758,'METRICS MDNA'!A:B,2,0)</f>
        <v>Estoque Final</v>
      </c>
      <c r="Q758" t="str">
        <f>VLOOKUP(P758,'METRICS MDNA'!B:C,2,0)</f>
        <v>CUSTOS DOS PRODUTOS VENDIDOS</v>
      </c>
    </row>
    <row r="759" spans="1:17">
      <c r="A759" t="s">
        <v>1110</v>
      </c>
      <c r="B759" s="879">
        <v>46112</v>
      </c>
      <c r="C759">
        <v>1000356</v>
      </c>
      <c r="D759" t="s">
        <v>1886</v>
      </c>
      <c r="E759" t="s">
        <v>1171</v>
      </c>
      <c r="F759" t="s">
        <v>1120</v>
      </c>
      <c r="G759" t="s">
        <v>1174</v>
      </c>
      <c r="H759" t="s">
        <v>1186</v>
      </c>
      <c r="I759" t="s">
        <v>1868</v>
      </c>
      <c r="J759" s="995">
        <v>4</v>
      </c>
      <c r="K759" s="996">
        <v>4.8467000000000002</v>
      </c>
      <c r="L759" s="996">
        <v>19.386800000000001</v>
      </c>
      <c r="M759" t="s">
        <v>1109</v>
      </c>
      <c r="N759" t="str">
        <f t="shared" si="26"/>
        <v>março 2026</v>
      </c>
      <c r="O759">
        <f t="shared" si="27"/>
        <v>2026</v>
      </c>
      <c r="P759" t="str">
        <f>VLOOKUP(I759,'METRICS MDNA'!A:B,2,0)</f>
        <v>Estoque Final</v>
      </c>
      <c r="Q759" t="str">
        <f>VLOOKUP(P759,'METRICS MDNA'!B:C,2,0)</f>
        <v>CUSTOS DOS PRODUTOS VENDIDOS</v>
      </c>
    </row>
    <row r="760" spans="1:17">
      <c r="A760" t="s">
        <v>1110</v>
      </c>
      <c r="B760" s="879">
        <v>46112</v>
      </c>
      <c r="C760">
        <v>1000747</v>
      </c>
      <c r="D760" t="s">
        <v>1887</v>
      </c>
      <c r="E760" t="s">
        <v>1171</v>
      </c>
      <c r="F760" t="s">
        <v>1120</v>
      </c>
      <c r="G760" t="s">
        <v>1174</v>
      </c>
      <c r="H760" t="s">
        <v>1200</v>
      </c>
      <c r="I760" t="s">
        <v>1201</v>
      </c>
      <c r="J760" s="995">
        <v>3</v>
      </c>
      <c r="K760" s="996">
        <v>25.3919</v>
      </c>
      <c r="L760" s="996">
        <v>76.175700000000006</v>
      </c>
      <c r="M760" t="s">
        <v>1109</v>
      </c>
      <c r="N760" t="str">
        <f t="shared" si="26"/>
        <v>março 2026</v>
      </c>
      <c r="O760">
        <f t="shared" si="27"/>
        <v>2026</v>
      </c>
      <c r="P760" t="str">
        <f>VLOOKUP(I760,'METRICS MDNA'!A:B,2,0)</f>
        <v>Estoque Final</v>
      </c>
      <c r="Q760" t="str">
        <f>VLOOKUP(P760,'METRICS MDNA'!B:C,2,0)</f>
        <v>CUSTOS DOS PRODUTOS VENDIDOS</v>
      </c>
    </row>
    <row r="761" spans="1:17">
      <c r="A761" t="s">
        <v>1110</v>
      </c>
      <c r="B761" s="879">
        <v>46112</v>
      </c>
      <c r="C761">
        <v>1001164</v>
      </c>
      <c r="D761" t="s">
        <v>1888</v>
      </c>
      <c r="E761" t="s">
        <v>1171</v>
      </c>
      <c r="F761" t="s">
        <v>1120</v>
      </c>
      <c r="G761" t="s">
        <v>1174</v>
      </c>
      <c r="H761" t="s">
        <v>1186</v>
      </c>
      <c r="I761" t="s">
        <v>1187</v>
      </c>
      <c r="J761" s="995">
        <v>0.36</v>
      </c>
      <c r="K761" s="996">
        <v>296.66669999999999</v>
      </c>
      <c r="L761" s="996">
        <v>106.8</v>
      </c>
      <c r="M761" t="s">
        <v>1109</v>
      </c>
      <c r="N761" t="str">
        <f t="shared" si="26"/>
        <v>março 2026</v>
      </c>
      <c r="O761">
        <f t="shared" si="27"/>
        <v>2026</v>
      </c>
      <c r="P761" t="str">
        <f>VLOOKUP(I761,'METRICS MDNA'!A:B,2,0)</f>
        <v>Estoque Final</v>
      </c>
      <c r="Q761" t="str">
        <f>VLOOKUP(P761,'METRICS MDNA'!B:C,2,0)</f>
        <v>CUSTOS DOS PRODUTOS VENDIDOS</v>
      </c>
    </row>
    <row r="762" spans="1:17">
      <c r="A762" t="s">
        <v>1110</v>
      </c>
      <c r="B762" s="879">
        <v>46112</v>
      </c>
      <c r="C762">
        <v>1000173</v>
      </c>
      <c r="D762" t="s">
        <v>1889</v>
      </c>
      <c r="E762" t="s">
        <v>1171</v>
      </c>
      <c r="F762" t="s">
        <v>1120</v>
      </c>
      <c r="G762" t="s">
        <v>1174</v>
      </c>
      <c r="H762" t="s">
        <v>1193</v>
      </c>
      <c r="I762" t="s">
        <v>1194</v>
      </c>
      <c r="J762" s="995">
        <v>7</v>
      </c>
      <c r="K762" s="996">
        <v>23.9</v>
      </c>
      <c r="L762" s="996">
        <v>167.3</v>
      </c>
      <c r="M762" t="s">
        <v>1109</v>
      </c>
      <c r="N762" t="str">
        <f t="shared" si="26"/>
        <v>março 2026</v>
      </c>
      <c r="O762">
        <f t="shared" si="27"/>
        <v>2026</v>
      </c>
      <c r="P762" t="str">
        <f>VLOOKUP(I762,'METRICS MDNA'!A:B,2,0)</f>
        <v>Estoque Final</v>
      </c>
      <c r="Q762" t="str">
        <f>VLOOKUP(P762,'METRICS MDNA'!B:C,2,0)</f>
        <v>CUSTOS DOS PRODUTOS VENDIDOS</v>
      </c>
    </row>
    <row r="763" spans="1:17">
      <c r="A763" t="s">
        <v>1110</v>
      </c>
      <c r="B763" s="879">
        <v>46112</v>
      </c>
      <c r="C763">
        <v>1000296</v>
      </c>
      <c r="D763" t="s">
        <v>1890</v>
      </c>
      <c r="E763" t="s">
        <v>1171</v>
      </c>
      <c r="F763" t="s">
        <v>1120</v>
      </c>
      <c r="G763" t="s">
        <v>1174</v>
      </c>
      <c r="H763" t="s">
        <v>1175</v>
      </c>
      <c r="I763" t="s">
        <v>1891</v>
      </c>
      <c r="J763" s="995">
        <v>3</v>
      </c>
      <c r="K763" s="996">
        <v>119.7059</v>
      </c>
      <c r="L763" s="996">
        <v>359.11770000000001</v>
      </c>
      <c r="M763" t="s">
        <v>1109</v>
      </c>
      <c r="N763" t="str">
        <f t="shared" si="26"/>
        <v>março 2026</v>
      </c>
      <c r="O763">
        <f t="shared" si="27"/>
        <v>2026</v>
      </c>
      <c r="P763" t="str">
        <f>VLOOKUP(I763,'METRICS MDNA'!A:B,2,0)</f>
        <v>Estoque Final</v>
      </c>
      <c r="Q763" t="str">
        <f>VLOOKUP(P763,'METRICS MDNA'!B:C,2,0)</f>
        <v>CUSTOS DOS PRODUTOS VENDIDOS</v>
      </c>
    </row>
    <row r="764" spans="1:17">
      <c r="A764" t="s">
        <v>1110</v>
      </c>
      <c r="B764" s="879">
        <v>46112</v>
      </c>
      <c r="C764">
        <v>1000724</v>
      </c>
      <c r="D764" t="s">
        <v>1892</v>
      </c>
      <c r="E764" t="s">
        <v>1171</v>
      </c>
      <c r="F764" t="s">
        <v>1120</v>
      </c>
      <c r="G764" t="s">
        <v>1174</v>
      </c>
      <c r="H764" t="s">
        <v>1200</v>
      </c>
      <c r="I764" t="s">
        <v>1201</v>
      </c>
      <c r="J764" s="995">
        <v>2</v>
      </c>
      <c r="K764" s="996">
        <v>99.799899999999994</v>
      </c>
      <c r="L764" s="996">
        <v>199.59979999999999</v>
      </c>
      <c r="M764" t="s">
        <v>1109</v>
      </c>
      <c r="N764" t="str">
        <f t="shared" si="26"/>
        <v>março 2026</v>
      </c>
      <c r="O764">
        <f t="shared" si="27"/>
        <v>2026</v>
      </c>
      <c r="P764" t="str">
        <f>VLOOKUP(I764,'METRICS MDNA'!A:B,2,0)</f>
        <v>Estoque Final</v>
      </c>
      <c r="Q764" t="str">
        <f>VLOOKUP(P764,'METRICS MDNA'!B:C,2,0)</f>
        <v>CUSTOS DOS PRODUTOS VENDIDOS</v>
      </c>
    </row>
    <row r="765" spans="1:17">
      <c r="A765" t="s">
        <v>1110</v>
      </c>
      <c r="B765" s="879">
        <v>46112</v>
      </c>
      <c r="C765">
        <v>1000192</v>
      </c>
      <c r="D765" t="s">
        <v>1893</v>
      </c>
      <c r="E765" t="s">
        <v>1171</v>
      </c>
      <c r="F765" t="s">
        <v>1120</v>
      </c>
      <c r="G765" t="s">
        <v>1174</v>
      </c>
      <c r="H765" t="s">
        <v>1200</v>
      </c>
      <c r="I765" t="s">
        <v>1201</v>
      </c>
      <c r="J765" s="995">
        <v>2.5</v>
      </c>
      <c r="K765" s="996">
        <v>56.767499999999998</v>
      </c>
      <c r="L765" s="996">
        <v>141.9188</v>
      </c>
      <c r="M765" t="s">
        <v>1109</v>
      </c>
      <c r="N765" t="str">
        <f t="shared" si="26"/>
        <v>março 2026</v>
      </c>
      <c r="O765">
        <f t="shared" si="27"/>
        <v>2026</v>
      </c>
      <c r="P765" t="str">
        <f>VLOOKUP(I765,'METRICS MDNA'!A:B,2,0)</f>
        <v>Estoque Final</v>
      </c>
      <c r="Q765" t="str">
        <f>VLOOKUP(P765,'METRICS MDNA'!B:C,2,0)</f>
        <v>CUSTOS DOS PRODUTOS VENDIDOS</v>
      </c>
    </row>
    <row r="766" spans="1:17">
      <c r="A766" t="s">
        <v>1110</v>
      </c>
      <c r="B766" s="879">
        <v>46112</v>
      </c>
      <c r="C766">
        <v>1000725</v>
      </c>
      <c r="D766" t="s">
        <v>1314</v>
      </c>
      <c r="E766" t="s">
        <v>1171</v>
      </c>
      <c r="F766" t="s">
        <v>1120</v>
      </c>
      <c r="G766" t="s">
        <v>1174</v>
      </c>
      <c r="H766" t="s">
        <v>1200</v>
      </c>
      <c r="I766" t="s">
        <v>1201</v>
      </c>
      <c r="J766" s="995">
        <v>129</v>
      </c>
      <c r="K766" s="996">
        <v>2.6543000000000001</v>
      </c>
      <c r="L766" s="996">
        <v>342.40469999999999</v>
      </c>
      <c r="M766" t="s">
        <v>1109</v>
      </c>
      <c r="N766" t="str">
        <f t="shared" si="26"/>
        <v>março 2026</v>
      </c>
      <c r="O766">
        <f t="shared" si="27"/>
        <v>2026</v>
      </c>
      <c r="P766" t="str">
        <f>VLOOKUP(I766,'METRICS MDNA'!A:B,2,0)</f>
        <v>Estoque Final</v>
      </c>
      <c r="Q766" t="str">
        <f>VLOOKUP(P766,'METRICS MDNA'!B:C,2,0)</f>
        <v>CUSTOS DOS PRODUTOS VENDIDOS</v>
      </c>
    </row>
    <row r="767" spans="1:17">
      <c r="A767" t="s">
        <v>1110</v>
      </c>
      <c r="B767" s="879">
        <v>46112</v>
      </c>
      <c r="C767">
        <v>1000579</v>
      </c>
      <c r="D767" t="s">
        <v>1319</v>
      </c>
      <c r="E767" t="s">
        <v>1171</v>
      </c>
      <c r="F767" t="s">
        <v>1120</v>
      </c>
      <c r="G767" t="s">
        <v>1174</v>
      </c>
      <c r="H767" t="s">
        <v>1200</v>
      </c>
      <c r="I767" t="s">
        <v>1201</v>
      </c>
      <c r="J767" s="995">
        <v>260</v>
      </c>
      <c r="K767" s="996">
        <v>2.6475</v>
      </c>
      <c r="L767" s="996">
        <v>688.35</v>
      </c>
      <c r="M767" t="s">
        <v>1109</v>
      </c>
      <c r="N767" t="str">
        <f t="shared" si="26"/>
        <v>março 2026</v>
      </c>
      <c r="O767">
        <f t="shared" si="27"/>
        <v>2026</v>
      </c>
      <c r="P767" t="str">
        <f>VLOOKUP(I767,'METRICS MDNA'!A:B,2,0)</f>
        <v>Estoque Final</v>
      </c>
      <c r="Q767" t="str">
        <f>VLOOKUP(P767,'METRICS MDNA'!B:C,2,0)</f>
        <v>CUSTOS DOS PRODUTOS VENDIDOS</v>
      </c>
    </row>
    <row r="768" spans="1:17">
      <c r="A768" t="s">
        <v>1110</v>
      </c>
      <c r="B768" s="879">
        <v>46112</v>
      </c>
      <c r="C768">
        <v>1000044</v>
      </c>
      <c r="D768" t="s">
        <v>1323</v>
      </c>
      <c r="E768" t="s">
        <v>1171</v>
      </c>
      <c r="F768" t="s">
        <v>1120</v>
      </c>
      <c r="G768" t="s">
        <v>1174</v>
      </c>
      <c r="H768" t="s">
        <v>1200</v>
      </c>
      <c r="I768" t="s">
        <v>1201</v>
      </c>
      <c r="J768" s="995">
        <v>143.01730000000001</v>
      </c>
      <c r="K768" s="996">
        <v>2.8</v>
      </c>
      <c r="L768" s="996">
        <v>400.44839999999999</v>
      </c>
      <c r="M768" t="s">
        <v>1109</v>
      </c>
      <c r="N768" t="str">
        <f t="shared" si="26"/>
        <v>março 2026</v>
      </c>
      <c r="O768">
        <f t="shared" si="27"/>
        <v>2026</v>
      </c>
      <c r="P768" t="str">
        <f>VLOOKUP(I768,'METRICS MDNA'!A:B,2,0)</f>
        <v>Estoque Final</v>
      </c>
      <c r="Q768" t="str">
        <f>VLOOKUP(P768,'METRICS MDNA'!B:C,2,0)</f>
        <v>CUSTOS DOS PRODUTOS VENDIDOS</v>
      </c>
    </row>
    <row r="769" spans="1:17">
      <c r="A769" t="s">
        <v>1110</v>
      </c>
      <c r="B769" s="879">
        <v>46112</v>
      </c>
      <c r="C769">
        <v>1000364</v>
      </c>
      <c r="D769" t="s">
        <v>1894</v>
      </c>
      <c r="E769" t="s">
        <v>1171</v>
      </c>
      <c r="F769" t="s">
        <v>1120</v>
      </c>
      <c r="G769" t="s">
        <v>1174</v>
      </c>
      <c r="H769" t="s">
        <v>1186</v>
      </c>
      <c r="I769" t="s">
        <v>1187</v>
      </c>
      <c r="J769" s="995">
        <v>5</v>
      </c>
      <c r="K769" s="996">
        <v>4.6608000000000001</v>
      </c>
      <c r="L769" s="996">
        <v>23.303999999999998</v>
      </c>
      <c r="M769" t="s">
        <v>1109</v>
      </c>
      <c r="N769" t="str">
        <f t="shared" si="26"/>
        <v>março 2026</v>
      </c>
      <c r="O769">
        <f t="shared" si="27"/>
        <v>2026</v>
      </c>
      <c r="P769" t="str">
        <f>VLOOKUP(I769,'METRICS MDNA'!A:B,2,0)</f>
        <v>Estoque Final</v>
      </c>
      <c r="Q769" t="str">
        <f>VLOOKUP(P769,'METRICS MDNA'!B:C,2,0)</f>
        <v>CUSTOS DOS PRODUTOS VENDIDOS</v>
      </c>
    </row>
    <row r="770" spans="1:17">
      <c r="A770" t="s">
        <v>1110</v>
      </c>
      <c r="B770" s="879">
        <v>46112</v>
      </c>
      <c r="C770">
        <v>1000365</v>
      </c>
      <c r="D770" t="s">
        <v>1895</v>
      </c>
      <c r="E770" t="s">
        <v>1171</v>
      </c>
      <c r="F770" t="s">
        <v>1120</v>
      </c>
      <c r="G770" t="s">
        <v>1174</v>
      </c>
      <c r="H770" t="s">
        <v>1186</v>
      </c>
      <c r="I770" t="s">
        <v>1187</v>
      </c>
      <c r="J770" s="995">
        <v>1</v>
      </c>
      <c r="K770" s="996">
        <v>6.7489999999999997</v>
      </c>
      <c r="L770" s="996">
        <v>6.7489999999999997</v>
      </c>
      <c r="M770" t="s">
        <v>1109</v>
      </c>
      <c r="N770" t="str">
        <f t="shared" si="26"/>
        <v>março 2026</v>
      </c>
      <c r="O770">
        <f t="shared" si="27"/>
        <v>2026</v>
      </c>
      <c r="P770" t="str">
        <f>VLOOKUP(I770,'METRICS MDNA'!A:B,2,0)</f>
        <v>Estoque Final</v>
      </c>
      <c r="Q770" t="str">
        <f>VLOOKUP(P770,'METRICS MDNA'!B:C,2,0)</f>
        <v>CUSTOS DOS PRODUTOS VENDIDOS</v>
      </c>
    </row>
    <row r="771" spans="1:17">
      <c r="A771" t="s">
        <v>1110</v>
      </c>
      <c r="B771" s="879">
        <v>46112</v>
      </c>
      <c r="C771">
        <v>1000327</v>
      </c>
      <c r="D771" t="s">
        <v>1896</v>
      </c>
      <c r="E771" t="s">
        <v>1171</v>
      </c>
      <c r="F771" t="s">
        <v>1120</v>
      </c>
      <c r="G771" t="s">
        <v>1174</v>
      </c>
      <c r="H771" t="s">
        <v>1186</v>
      </c>
      <c r="I771" t="s">
        <v>1866</v>
      </c>
      <c r="J771" s="995">
        <v>0.45</v>
      </c>
      <c r="K771" s="996">
        <v>48.682699999999997</v>
      </c>
      <c r="L771" s="996">
        <v>21.9072</v>
      </c>
      <c r="M771" t="s">
        <v>1109</v>
      </c>
      <c r="N771" t="str">
        <f t="shared" si="26"/>
        <v>março 2026</v>
      </c>
      <c r="O771">
        <f t="shared" si="27"/>
        <v>2026</v>
      </c>
      <c r="P771" t="str">
        <f>VLOOKUP(I771,'METRICS MDNA'!A:B,2,0)</f>
        <v>Estoque Final</v>
      </c>
      <c r="Q771" t="str">
        <f>VLOOKUP(P771,'METRICS MDNA'!B:C,2,0)</f>
        <v>CUSTOS DOS PRODUTOS VENDIDOS</v>
      </c>
    </row>
    <row r="772" spans="1:17">
      <c r="A772" t="s">
        <v>1110</v>
      </c>
      <c r="B772" s="879">
        <v>46112</v>
      </c>
      <c r="C772">
        <v>1000367</v>
      </c>
      <c r="D772" t="s">
        <v>1897</v>
      </c>
      <c r="E772" t="s">
        <v>1171</v>
      </c>
      <c r="F772" t="s">
        <v>1120</v>
      </c>
      <c r="G772" t="s">
        <v>1174</v>
      </c>
      <c r="H772" t="s">
        <v>1186</v>
      </c>
      <c r="I772" t="s">
        <v>1868</v>
      </c>
      <c r="J772" s="995">
        <v>2.6</v>
      </c>
      <c r="K772" s="996">
        <v>7.3620999999999999</v>
      </c>
      <c r="L772" s="996">
        <v>19.141500000000001</v>
      </c>
      <c r="M772" t="s">
        <v>1109</v>
      </c>
      <c r="N772" t="str">
        <f t="shared" si="26"/>
        <v>março 2026</v>
      </c>
      <c r="O772">
        <f t="shared" si="27"/>
        <v>2026</v>
      </c>
      <c r="P772" t="str">
        <f>VLOOKUP(I772,'METRICS MDNA'!A:B,2,0)</f>
        <v>Estoque Final</v>
      </c>
      <c r="Q772" t="str">
        <f>VLOOKUP(P772,'METRICS MDNA'!B:C,2,0)</f>
        <v>CUSTOS DOS PRODUTOS VENDIDOS</v>
      </c>
    </row>
    <row r="773" spans="1:17">
      <c r="A773" t="s">
        <v>1110</v>
      </c>
      <c r="B773" s="879">
        <v>46112</v>
      </c>
      <c r="C773">
        <v>1001198</v>
      </c>
      <c r="D773" t="s">
        <v>1898</v>
      </c>
      <c r="E773" t="s">
        <v>1171</v>
      </c>
      <c r="F773" t="s">
        <v>1120</v>
      </c>
      <c r="G773" t="s">
        <v>1174</v>
      </c>
      <c r="H773" t="s">
        <v>1200</v>
      </c>
      <c r="I773" t="s">
        <v>1201</v>
      </c>
      <c r="J773" s="995">
        <v>16</v>
      </c>
      <c r="K773" s="996">
        <v>1.4650000000000001</v>
      </c>
      <c r="L773" s="996">
        <v>23.44</v>
      </c>
      <c r="M773" t="s">
        <v>1109</v>
      </c>
      <c r="N773" t="str">
        <f t="shared" si="26"/>
        <v>março 2026</v>
      </c>
      <c r="O773">
        <f t="shared" si="27"/>
        <v>2026</v>
      </c>
      <c r="P773" t="str">
        <f>VLOOKUP(I773,'METRICS MDNA'!A:B,2,0)</f>
        <v>Estoque Final</v>
      </c>
      <c r="Q773" t="str">
        <f>VLOOKUP(P773,'METRICS MDNA'!B:C,2,0)</f>
        <v>CUSTOS DOS PRODUTOS VENDIDOS</v>
      </c>
    </row>
    <row r="774" spans="1:17">
      <c r="A774" t="s">
        <v>1110</v>
      </c>
      <c r="B774" s="879">
        <v>46112</v>
      </c>
      <c r="C774">
        <v>1001122</v>
      </c>
      <c r="D774" t="s">
        <v>1899</v>
      </c>
      <c r="E774" t="s">
        <v>1171</v>
      </c>
      <c r="F774" t="s">
        <v>1120</v>
      </c>
      <c r="G774" t="s">
        <v>1174</v>
      </c>
      <c r="H774" t="s">
        <v>1200</v>
      </c>
      <c r="I774" t="s">
        <v>1201</v>
      </c>
      <c r="J774" s="995">
        <v>1.4</v>
      </c>
      <c r="K774" s="996">
        <v>82.85</v>
      </c>
      <c r="L774" s="996">
        <v>115.99</v>
      </c>
      <c r="M774" t="s">
        <v>1109</v>
      </c>
      <c r="N774" t="str">
        <f t="shared" si="26"/>
        <v>março 2026</v>
      </c>
      <c r="O774">
        <f t="shared" si="27"/>
        <v>2026</v>
      </c>
      <c r="P774" t="str">
        <f>VLOOKUP(I774,'METRICS MDNA'!A:B,2,0)</f>
        <v>Estoque Final</v>
      </c>
      <c r="Q774" t="str">
        <f>VLOOKUP(P774,'METRICS MDNA'!B:C,2,0)</f>
        <v>CUSTOS DOS PRODUTOS VENDIDOS</v>
      </c>
    </row>
    <row r="775" spans="1:17">
      <c r="A775" t="s">
        <v>1110</v>
      </c>
      <c r="B775" s="879">
        <v>46112</v>
      </c>
      <c r="C775">
        <v>1000757</v>
      </c>
      <c r="D775" t="s">
        <v>1407</v>
      </c>
      <c r="E775" t="s">
        <v>1171</v>
      </c>
      <c r="F775" t="s">
        <v>1120</v>
      </c>
      <c r="G775" t="s">
        <v>1174</v>
      </c>
      <c r="H775" t="s">
        <v>1200</v>
      </c>
      <c r="I775" t="s">
        <v>1201</v>
      </c>
      <c r="J775" s="995">
        <v>3.8</v>
      </c>
      <c r="K775" s="996">
        <v>182.82089999999999</v>
      </c>
      <c r="L775" s="996">
        <v>694.71939999999995</v>
      </c>
      <c r="M775" t="s">
        <v>1109</v>
      </c>
      <c r="N775" t="str">
        <f t="shared" si="26"/>
        <v>março 2026</v>
      </c>
      <c r="O775">
        <f t="shared" si="27"/>
        <v>2026</v>
      </c>
      <c r="P775" t="str">
        <f>VLOOKUP(I775,'METRICS MDNA'!A:B,2,0)</f>
        <v>Estoque Final</v>
      </c>
      <c r="Q775" t="str">
        <f>VLOOKUP(P775,'METRICS MDNA'!B:C,2,0)</f>
        <v>CUSTOS DOS PRODUTOS VENDIDOS</v>
      </c>
    </row>
    <row r="776" spans="1:17">
      <c r="A776" t="s">
        <v>1110</v>
      </c>
      <c r="B776" s="879">
        <v>46112</v>
      </c>
      <c r="C776">
        <v>1000756</v>
      </c>
      <c r="D776" t="s">
        <v>1401</v>
      </c>
      <c r="E776" t="s">
        <v>1171</v>
      </c>
      <c r="F776" t="s">
        <v>1120</v>
      </c>
      <c r="G776" t="s">
        <v>1174</v>
      </c>
      <c r="H776" t="s">
        <v>1200</v>
      </c>
      <c r="I776" t="s">
        <v>1201</v>
      </c>
      <c r="J776" s="995">
        <v>2</v>
      </c>
      <c r="K776" s="996">
        <v>170.59700000000001</v>
      </c>
      <c r="L776" s="996">
        <v>341.19400000000002</v>
      </c>
      <c r="M776" t="s">
        <v>1109</v>
      </c>
      <c r="N776" t="str">
        <f t="shared" si="26"/>
        <v>março 2026</v>
      </c>
      <c r="O776">
        <f t="shared" si="27"/>
        <v>2026</v>
      </c>
      <c r="P776" t="str">
        <f>VLOOKUP(I776,'METRICS MDNA'!A:B,2,0)</f>
        <v>Estoque Final</v>
      </c>
      <c r="Q776" t="str">
        <f>VLOOKUP(P776,'METRICS MDNA'!B:C,2,0)</f>
        <v>CUSTOS DOS PRODUTOS VENDIDOS</v>
      </c>
    </row>
    <row r="777" spans="1:17">
      <c r="A777" t="s">
        <v>1110</v>
      </c>
      <c r="B777" s="879">
        <v>46112</v>
      </c>
      <c r="C777">
        <v>1000238</v>
      </c>
      <c r="D777" t="s">
        <v>1900</v>
      </c>
      <c r="E777" t="s">
        <v>1171</v>
      </c>
      <c r="F777" t="s">
        <v>1120</v>
      </c>
      <c r="G777" t="s">
        <v>1174</v>
      </c>
      <c r="H777" t="s">
        <v>1200</v>
      </c>
      <c r="I777" t="s">
        <v>1201</v>
      </c>
      <c r="J777" s="995">
        <v>0.7</v>
      </c>
      <c r="K777" s="996">
        <v>103.7561</v>
      </c>
      <c r="L777" s="996">
        <v>72.629300000000001</v>
      </c>
      <c r="M777" t="s">
        <v>1109</v>
      </c>
      <c r="N777" t="str">
        <f t="shared" si="26"/>
        <v>março 2026</v>
      </c>
      <c r="O777">
        <f t="shared" si="27"/>
        <v>2026</v>
      </c>
      <c r="P777" t="str">
        <f>VLOOKUP(I777,'METRICS MDNA'!A:B,2,0)</f>
        <v>Estoque Final</v>
      </c>
      <c r="Q777" t="str">
        <f>VLOOKUP(P777,'METRICS MDNA'!B:C,2,0)</f>
        <v>CUSTOS DOS PRODUTOS VENDIDOS</v>
      </c>
    </row>
    <row r="778" spans="1:17">
      <c r="A778" t="s">
        <v>1110</v>
      </c>
      <c r="B778" s="879">
        <v>46112</v>
      </c>
      <c r="C778">
        <v>1000888</v>
      </c>
      <c r="D778" t="s">
        <v>1405</v>
      </c>
      <c r="E778" t="s">
        <v>1171</v>
      </c>
      <c r="F778" t="s">
        <v>1120</v>
      </c>
      <c r="G778" t="s">
        <v>1174</v>
      </c>
      <c r="H778" t="s">
        <v>1200</v>
      </c>
      <c r="I778" t="s">
        <v>1201</v>
      </c>
      <c r="J778" s="995">
        <v>3.5</v>
      </c>
      <c r="K778" s="996">
        <v>358.88830000000002</v>
      </c>
      <c r="L778" s="996">
        <v>1256.1090999999999</v>
      </c>
      <c r="M778" t="s">
        <v>1109</v>
      </c>
      <c r="N778" t="str">
        <f t="shared" si="26"/>
        <v>março 2026</v>
      </c>
      <c r="O778">
        <f t="shared" si="27"/>
        <v>2026</v>
      </c>
      <c r="P778" t="str">
        <f>VLOOKUP(I778,'METRICS MDNA'!A:B,2,0)</f>
        <v>Estoque Final</v>
      </c>
      <c r="Q778" t="str">
        <f>VLOOKUP(P778,'METRICS MDNA'!B:C,2,0)</f>
        <v>CUSTOS DOS PRODUTOS VENDIDOS</v>
      </c>
    </row>
    <row r="779" spans="1:17">
      <c r="A779" t="s">
        <v>1110</v>
      </c>
      <c r="B779" s="879">
        <v>46112</v>
      </c>
      <c r="C779">
        <v>1000882</v>
      </c>
      <c r="D779" t="s">
        <v>1901</v>
      </c>
      <c r="E779" t="s">
        <v>1171</v>
      </c>
      <c r="F779" t="s">
        <v>1120</v>
      </c>
      <c r="G779" t="s">
        <v>1174</v>
      </c>
      <c r="H779" t="s">
        <v>1200</v>
      </c>
      <c r="I779" t="s">
        <v>1201</v>
      </c>
      <c r="J779" s="995">
        <v>0.64</v>
      </c>
      <c r="K779" s="996">
        <v>387.01949999999999</v>
      </c>
      <c r="L779" s="996">
        <v>247.6925</v>
      </c>
      <c r="M779" t="s">
        <v>1109</v>
      </c>
      <c r="N779" t="str">
        <f t="shared" si="26"/>
        <v>março 2026</v>
      </c>
      <c r="O779">
        <f t="shared" si="27"/>
        <v>2026</v>
      </c>
      <c r="P779" t="str">
        <f>VLOOKUP(I779,'METRICS MDNA'!A:B,2,0)</f>
        <v>Estoque Final</v>
      </c>
      <c r="Q779" t="str">
        <f>VLOOKUP(P779,'METRICS MDNA'!B:C,2,0)</f>
        <v>CUSTOS DOS PRODUTOS VENDIDOS</v>
      </c>
    </row>
    <row r="780" spans="1:17">
      <c r="A780" t="s">
        <v>1110</v>
      </c>
      <c r="B780" s="879">
        <v>46112</v>
      </c>
      <c r="C780">
        <v>1000369</v>
      </c>
      <c r="D780" t="s">
        <v>1902</v>
      </c>
      <c r="E780" t="s">
        <v>1171</v>
      </c>
      <c r="F780" t="s">
        <v>1120</v>
      </c>
      <c r="G780" t="s">
        <v>1174</v>
      </c>
      <c r="H780" t="s">
        <v>1186</v>
      </c>
      <c r="I780" t="s">
        <v>1187</v>
      </c>
      <c r="J780" s="995">
        <v>0.15</v>
      </c>
      <c r="K780" s="996">
        <v>61.11</v>
      </c>
      <c r="L780" s="996">
        <v>9.1664999999999992</v>
      </c>
      <c r="M780" t="s">
        <v>1109</v>
      </c>
      <c r="N780" t="str">
        <f t="shared" si="26"/>
        <v>março 2026</v>
      </c>
      <c r="O780">
        <f t="shared" si="27"/>
        <v>2026</v>
      </c>
      <c r="P780" t="str">
        <f>VLOOKUP(I780,'METRICS MDNA'!A:B,2,0)</f>
        <v>Estoque Final</v>
      </c>
      <c r="Q780" t="str">
        <f>VLOOKUP(P780,'METRICS MDNA'!B:C,2,0)</f>
        <v>CUSTOS DOS PRODUTOS VENDIDOS</v>
      </c>
    </row>
    <row r="781" spans="1:17">
      <c r="A781" t="s">
        <v>1110</v>
      </c>
      <c r="B781" s="879">
        <v>46112</v>
      </c>
      <c r="C781">
        <v>1000881</v>
      </c>
      <c r="D781" t="s">
        <v>1903</v>
      </c>
      <c r="E781" t="s">
        <v>1171</v>
      </c>
      <c r="F781" t="s">
        <v>1120</v>
      </c>
      <c r="G781" t="s">
        <v>1174</v>
      </c>
      <c r="H781" t="s">
        <v>1186</v>
      </c>
      <c r="I781" t="s">
        <v>1187</v>
      </c>
      <c r="J781" s="995">
        <v>0.6</v>
      </c>
      <c r="K781" s="996">
        <v>64.526300000000006</v>
      </c>
      <c r="L781" s="996">
        <v>38.715800000000002</v>
      </c>
      <c r="M781" t="s">
        <v>1109</v>
      </c>
      <c r="N781" t="str">
        <f t="shared" si="26"/>
        <v>março 2026</v>
      </c>
      <c r="O781">
        <f t="shared" si="27"/>
        <v>2026</v>
      </c>
      <c r="P781" t="str">
        <f>VLOOKUP(I781,'METRICS MDNA'!A:B,2,0)</f>
        <v>Estoque Final</v>
      </c>
      <c r="Q781" t="str">
        <f>VLOOKUP(P781,'METRICS MDNA'!B:C,2,0)</f>
        <v>CUSTOS DOS PRODUTOS VENDIDOS</v>
      </c>
    </row>
    <row r="782" spans="1:17">
      <c r="A782" t="s">
        <v>1110</v>
      </c>
      <c r="B782" s="879">
        <v>46112</v>
      </c>
      <c r="C782">
        <v>1000530</v>
      </c>
      <c r="D782" t="s">
        <v>1904</v>
      </c>
      <c r="E782" t="s">
        <v>1171</v>
      </c>
      <c r="F782" t="s">
        <v>1120</v>
      </c>
      <c r="G782" t="s">
        <v>1174</v>
      </c>
      <c r="H782" t="s">
        <v>1200</v>
      </c>
      <c r="I782" t="s">
        <v>1201</v>
      </c>
      <c r="J782" s="995">
        <v>0.4</v>
      </c>
      <c r="K782" s="996">
        <v>25.98</v>
      </c>
      <c r="L782" s="996">
        <v>10.391999999999999</v>
      </c>
      <c r="M782" t="s">
        <v>1109</v>
      </c>
      <c r="N782" t="str">
        <f t="shared" si="26"/>
        <v>março 2026</v>
      </c>
      <c r="O782">
        <f t="shared" si="27"/>
        <v>2026</v>
      </c>
      <c r="P782" t="str">
        <f>VLOOKUP(I782,'METRICS MDNA'!A:B,2,0)</f>
        <v>Estoque Final</v>
      </c>
      <c r="Q782" t="str">
        <f>VLOOKUP(P782,'METRICS MDNA'!B:C,2,0)</f>
        <v>CUSTOS DOS PRODUTOS VENDIDOS</v>
      </c>
    </row>
    <row r="783" spans="1:17">
      <c r="A783" t="s">
        <v>1110</v>
      </c>
      <c r="B783" s="879">
        <v>46112</v>
      </c>
      <c r="C783">
        <v>1001169</v>
      </c>
      <c r="D783" t="s">
        <v>1905</v>
      </c>
      <c r="E783" t="s">
        <v>1171</v>
      </c>
      <c r="F783" t="s">
        <v>1120</v>
      </c>
      <c r="G783" t="s">
        <v>1174</v>
      </c>
      <c r="H783" t="s">
        <v>1200</v>
      </c>
      <c r="I783" t="s">
        <v>1201</v>
      </c>
      <c r="J783" s="995">
        <v>0.9</v>
      </c>
      <c r="K783" s="996">
        <v>311.11110000000002</v>
      </c>
      <c r="L783" s="996">
        <v>280</v>
      </c>
      <c r="M783" t="s">
        <v>1109</v>
      </c>
      <c r="N783" t="str">
        <f t="shared" si="26"/>
        <v>março 2026</v>
      </c>
      <c r="O783">
        <f t="shared" si="27"/>
        <v>2026</v>
      </c>
      <c r="P783" t="str">
        <f>VLOOKUP(I783,'METRICS MDNA'!A:B,2,0)</f>
        <v>Estoque Final</v>
      </c>
      <c r="Q783" t="str">
        <f>VLOOKUP(P783,'METRICS MDNA'!B:C,2,0)</f>
        <v>CUSTOS DOS PRODUTOS VENDIDOS</v>
      </c>
    </row>
    <row r="784" spans="1:17">
      <c r="A784" t="s">
        <v>1110</v>
      </c>
      <c r="B784" s="879">
        <v>46112</v>
      </c>
      <c r="C784">
        <v>1000801</v>
      </c>
      <c r="D784" t="s">
        <v>1906</v>
      </c>
      <c r="E784" t="s">
        <v>1171</v>
      </c>
      <c r="F784" t="s">
        <v>1120</v>
      </c>
      <c r="G784" t="s">
        <v>1174</v>
      </c>
      <c r="H784" t="s">
        <v>1193</v>
      </c>
      <c r="I784" t="s">
        <v>1412</v>
      </c>
      <c r="J784" s="995">
        <v>3.2568000000000001</v>
      </c>
      <c r="K784" s="996">
        <v>28.9</v>
      </c>
      <c r="L784" s="996">
        <v>94.121499999999997</v>
      </c>
      <c r="M784" t="s">
        <v>1109</v>
      </c>
      <c r="N784" t="str">
        <f t="shared" si="26"/>
        <v>março 2026</v>
      </c>
      <c r="O784">
        <f t="shared" si="27"/>
        <v>2026</v>
      </c>
      <c r="P784" t="str">
        <f>VLOOKUP(I784,'METRICS MDNA'!A:B,2,0)</f>
        <v>Estoque Final</v>
      </c>
      <c r="Q784" t="str">
        <f>VLOOKUP(P784,'METRICS MDNA'!B:C,2,0)</f>
        <v>CUSTOS DOS PRODUTOS VENDIDOS</v>
      </c>
    </row>
    <row r="785" spans="1:17">
      <c r="A785" t="s">
        <v>1110</v>
      </c>
      <c r="B785" s="879">
        <v>46112</v>
      </c>
      <c r="C785">
        <v>1000416</v>
      </c>
      <c r="D785" t="s">
        <v>1907</v>
      </c>
      <c r="E785" t="s">
        <v>1171</v>
      </c>
      <c r="F785" t="s">
        <v>1120</v>
      </c>
      <c r="G785" t="s">
        <v>1174</v>
      </c>
      <c r="H785" t="s">
        <v>1193</v>
      </c>
      <c r="I785" t="s">
        <v>1194</v>
      </c>
      <c r="J785" s="995">
        <v>7</v>
      </c>
      <c r="K785" s="996">
        <v>29.451000000000001</v>
      </c>
      <c r="L785" s="996">
        <v>206.15700000000001</v>
      </c>
      <c r="M785" t="s">
        <v>1109</v>
      </c>
      <c r="N785" t="str">
        <f t="shared" si="26"/>
        <v>março 2026</v>
      </c>
      <c r="O785">
        <f t="shared" si="27"/>
        <v>2026</v>
      </c>
      <c r="P785" t="str">
        <f>VLOOKUP(I785,'METRICS MDNA'!A:B,2,0)</f>
        <v>Estoque Final</v>
      </c>
      <c r="Q785" t="str">
        <f>VLOOKUP(P785,'METRICS MDNA'!B:C,2,0)</f>
        <v>CUSTOS DOS PRODUTOS VENDIDOS</v>
      </c>
    </row>
    <row r="786" spans="1:17">
      <c r="A786" t="s">
        <v>1110</v>
      </c>
      <c r="B786" s="879">
        <v>46112</v>
      </c>
      <c r="C786">
        <v>1000740</v>
      </c>
      <c r="D786" t="s">
        <v>1908</v>
      </c>
      <c r="E786" t="s">
        <v>1171</v>
      </c>
      <c r="F786" t="s">
        <v>1120</v>
      </c>
      <c r="G786" t="s">
        <v>1174</v>
      </c>
      <c r="H786" t="s">
        <v>1193</v>
      </c>
      <c r="I786" t="s">
        <v>1412</v>
      </c>
      <c r="J786" s="995">
        <v>7</v>
      </c>
      <c r="K786" s="996">
        <v>44.5</v>
      </c>
      <c r="L786" s="996">
        <v>311.5</v>
      </c>
      <c r="M786" t="s">
        <v>1109</v>
      </c>
      <c r="N786" t="str">
        <f t="shared" si="26"/>
        <v>março 2026</v>
      </c>
      <c r="O786">
        <f t="shared" si="27"/>
        <v>2026</v>
      </c>
      <c r="P786" t="str">
        <f>VLOOKUP(I786,'METRICS MDNA'!A:B,2,0)</f>
        <v>Estoque Final</v>
      </c>
      <c r="Q786" t="str">
        <f>VLOOKUP(P786,'METRICS MDNA'!B:C,2,0)</f>
        <v>CUSTOS DOS PRODUTOS VENDIDOS</v>
      </c>
    </row>
    <row r="787" spans="1:17">
      <c r="A787" t="s">
        <v>1110</v>
      </c>
      <c r="B787" s="879">
        <v>46112</v>
      </c>
      <c r="C787">
        <v>1001186</v>
      </c>
      <c r="D787" t="s">
        <v>1909</v>
      </c>
      <c r="E787" t="s">
        <v>1171</v>
      </c>
      <c r="F787" t="s">
        <v>1120</v>
      </c>
      <c r="G787" t="s">
        <v>1174</v>
      </c>
      <c r="H787" t="s">
        <v>1200</v>
      </c>
      <c r="I787" t="s">
        <v>1201</v>
      </c>
      <c r="J787" s="995">
        <v>0.45</v>
      </c>
      <c r="K787" s="996">
        <v>221.24440000000001</v>
      </c>
      <c r="L787" s="996">
        <v>99.56</v>
      </c>
      <c r="M787" t="s">
        <v>1109</v>
      </c>
      <c r="N787" t="str">
        <f t="shared" si="26"/>
        <v>março 2026</v>
      </c>
      <c r="O787">
        <f t="shared" si="27"/>
        <v>2026</v>
      </c>
      <c r="P787" t="str">
        <f>VLOOKUP(I787,'METRICS MDNA'!A:B,2,0)</f>
        <v>Estoque Final</v>
      </c>
      <c r="Q787" t="str">
        <f>VLOOKUP(P787,'METRICS MDNA'!B:C,2,0)</f>
        <v>CUSTOS DOS PRODUTOS VENDIDOS</v>
      </c>
    </row>
    <row r="788" spans="1:17">
      <c r="A788" t="s">
        <v>1110</v>
      </c>
      <c r="B788" s="879">
        <v>46112</v>
      </c>
      <c r="C788">
        <v>1000242</v>
      </c>
      <c r="D788" t="s">
        <v>1910</v>
      </c>
      <c r="E788" t="s">
        <v>1171</v>
      </c>
      <c r="F788" t="s">
        <v>1120</v>
      </c>
      <c r="G788" t="s">
        <v>1174</v>
      </c>
      <c r="H788" t="s">
        <v>1200</v>
      </c>
      <c r="I788" t="s">
        <v>1201</v>
      </c>
      <c r="J788" s="995">
        <v>0.14000000000000001</v>
      </c>
      <c r="K788" s="996">
        <v>61.62</v>
      </c>
      <c r="L788" s="996">
        <v>8.6267999999999994</v>
      </c>
      <c r="M788" t="s">
        <v>1109</v>
      </c>
      <c r="N788" t="str">
        <f t="shared" si="26"/>
        <v>março 2026</v>
      </c>
      <c r="O788">
        <f t="shared" si="27"/>
        <v>2026</v>
      </c>
      <c r="P788" t="str">
        <f>VLOOKUP(I788,'METRICS MDNA'!A:B,2,0)</f>
        <v>Estoque Final</v>
      </c>
      <c r="Q788" t="str">
        <f>VLOOKUP(P788,'METRICS MDNA'!B:C,2,0)</f>
        <v>CUSTOS DOS PRODUTOS VENDIDOS</v>
      </c>
    </row>
    <row r="789" spans="1:17">
      <c r="A789" t="s">
        <v>1110</v>
      </c>
      <c r="B789" s="879">
        <v>46112</v>
      </c>
      <c r="C789">
        <v>1000413</v>
      </c>
      <c r="D789" t="s">
        <v>1911</v>
      </c>
      <c r="E789" t="s">
        <v>1171</v>
      </c>
      <c r="F789" t="s">
        <v>1120</v>
      </c>
      <c r="G789" t="s">
        <v>1174</v>
      </c>
      <c r="H789" t="s">
        <v>1175</v>
      </c>
      <c r="I789" t="s">
        <v>1176</v>
      </c>
      <c r="J789" s="995">
        <v>15</v>
      </c>
      <c r="K789" s="996">
        <v>34.802900000000001</v>
      </c>
      <c r="L789" s="996">
        <v>522.04349999999999</v>
      </c>
      <c r="M789" t="s">
        <v>1109</v>
      </c>
      <c r="N789" t="str">
        <f t="shared" si="26"/>
        <v>março 2026</v>
      </c>
      <c r="O789">
        <f t="shared" si="27"/>
        <v>2026</v>
      </c>
      <c r="P789" t="str">
        <f>VLOOKUP(I789,'METRICS MDNA'!A:B,2,0)</f>
        <v>Estoque Final</v>
      </c>
      <c r="Q789" t="str">
        <f>VLOOKUP(P789,'METRICS MDNA'!B:C,2,0)</f>
        <v>CUSTOS DOS PRODUTOS VENDIDOS</v>
      </c>
    </row>
    <row r="790" spans="1:17">
      <c r="A790" t="s">
        <v>1110</v>
      </c>
      <c r="B790" s="879">
        <v>46112</v>
      </c>
      <c r="C790">
        <v>1000470</v>
      </c>
      <c r="D790" t="s">
        <v>1912</v>
      </c>
      <c r="E790" t="s">
        <v>1171</v>
      </c>
      <c r="F790" t="s">
        <v>1120</v>
      </c>
      <c r="G790" t="s">
        <v>1174</v>
      </c>
      <c r="H790" t="s">
        <v>1193</v>
      </c>
      <c r="I790" t="s">
        <v>1412</v>
      </c>
      <c r="J790" s="995">
        <v>0.91479999999999995</v>
      </c>
      <c r="K790" s="996">
        <v>199.59039999999999</v>
      </c>
      <c r="L790" s="996">
        <v>182.58529999999999</v>
      </c>
      <c r="M790" t="s">
        <v>1109</v>
      </c>
      <c r="N790" t="str">
        <f t="shared" si="26"/>
        <v>março 2026</v>
      </c>
      <c r="O790">
        <f t="shared" si="27"/>
        <v>2026</v>
      </c>
      <c r="P790" t="str">
        <f>VLOOKUP(I790,'METRICS MDNA'!A:B,2,0)</f>
        <v>Estoque Final</v>
      </c>
      <c r="Q790" t="str">
        <f>VLOOKUP(P790,'METRICS MDNA'!B:C,2,0)</f>
        <v>CUSTOS DOS PRODUTOS VENDIDOS</v>
      </c>
    </row>
    <row r="791" spans="1:17">
      <c r="A791" t="s">
        <v>1110</v>
      </c>
      <c r="B791" s="879">
        <v>46112</v>
      </c>
      <c r="C791">
        <v>1000958</v>
      </c>
      <c r="D791" t="s">
        <v>1913</v>
      </c>
      <c r="E791" t="s">
        <v>1171</v>
      </c>
      <c r="F791" t="s">
        <v>1120</v>
      </c>
      <c r="G791" t="s">
        <v>1174</v>
      </c>
      <c r="H791" t="s">
        <v>1200</v>
      </c>
      <c r="I791" t="s">
        <v>1201</v>
      </c>
      <c r="J791" s="995">
        <v>1.1000000000000001</v>
      </c>
      <c r="K791" s="996">
        <v>80.400000000000006</v>
      </c>
      <c r="L791" s="996">
        <v>88.44</v>
      </c>
      <c r="M791" t="s">
        <v>1109</v>
      </c>
      <c r="N791" t="str">
        <f t="shared" si="26"/>
        <v>março 2026</v>
      </c>
      <c r="O791">
        <f t="shared" si="27"/>
        <v>2026</v>
      </c>
      <c r="P791" t="str">
        <f>VLOOKUP(I791,'METRICS MDNA'!A:B,2,0)</f>
        <v>Estoque Final</v>
      </c>
      <c r="Q791" t="str">
        <f>VLOOKUP(P791,'METRICS MDNA'!B:C,2,0)</f>
        <v>CUSTOS DOS PRODUTOS VENDIDOS</v>
      </c>
    </row>
    <row r="792" spans="1:17">
      <c r="A792" t="s">
        <v>1110</v>
      </c>
      <c r="B792" s="879">
        <v>46112</v>
      </c>
      <c r="C792">
        <v>1000864</v>
      </c>
      <c r="D792" t="s">
        <v>1914</v>
      </c>
      <c r="E792" t="s">
        <v>1171</v>
      </c>
      <c r="F792" t="s">
        <v>1120</v>
      </c>
      <c r="G792" t="s">
        <v>1174</v>
      </c>
      <c r="H792" t="s">
        <v>1186</v>
      </c>
      <c r="I792" t="s">
        <v>1866</v>
      </c>
      <c r="J792" s="995">
        <v>3.8</v>
      </c>
      <c r="K792" s="996">
        <v>30.114000000000001</v>
      </c>
      <c r="L792" s="996">
        <v>114.4332</v>
      </c>
      <c r="M792" t="s">
        <v>1109</v>
      </c>
      <c r="N792" t="str">
        <f t="shared" si="26"/>
        <v>março 2026</v>
      </c>
      <c r="O792">
        <f t="shared" si="27"/>
        <v>2026</v>
      </c>
      <c r="P792" t="str">
        <f>VLOOKUP(I792,'METRICS MDNA'!A:B,2,0)</f>
        <v>Estoque Final</v>
      </c>
      <c r="Q792" t="str">
        <f>VLOOKUP(P792,'METRICS MDNA'!B:C,2,0)</f>
        <v>CUSTOS DOS PRODUTOS VENDIDOS</v>
      </c>
    </row>
    <row r="793" spans="1:17">
      <c r="A793" t="s">
        <v>1110</v>
      </c>
      <c r="B793" s="879">
        <v>46112</v>
      </c>
      <c r="C793">
        <v>1000216</v>
      </c>
      <c r="D793" t="s">
        <v>1915</v>
      </c>
      <c r="E793" t="s">
        <v>1171</v>
      </c>
      <c r="F793" t="s">
        <v>1120</v>
      </c>
      <c r="G793" t="s">
        <v>1174</v>
      </c>
      <c r="H793" t="s">
        <v>1200</v>
      </c>
      <c r="I793" t="s">
        <v>1201</v>
      </c>
      <c r="J793" s="995">
        <v>6.8</v>
      </c>
      <c r="K793" s="996">
        <v>17.4617</v>
      </c>
      <c r="L793" s="996">
        <v>118.7396</v>
      </c>
      <c r="M793" t="s">
        <v>1109</v>
      </c>
      <c r="N793" t="str">
        <f t="shared" si="26"/>
        <v>março 2026</v>
      </c>
      <c r="O793">
        <f t="shared" si="27"/>
        <v>2026</v>
      </c>
      <c r="P793" t="str">
        <f>VLOOKUP(I793,'METRICS MDNA'!A:B,2,0)</f>
        <v>Estoque Final</v>
      </c>
      <c r="Q793" t="str">
        <f>VLOOKUP(P793,'METRICS MDNA'!B:C,2,0)</f>
        <v>CUSTOS DOS PRODUTOS VENDIDOS</v>
      </c>
    </row>
    <row r="794" spans="1:17">
      <c r="A794" t="s">
        <v>1110</v>
      </c>
      <c r="B794" s="879">
        <v>46112</v>
      </c>
      <c r="C794">
        <v>1000195</v>
      </c>
      <c r="D794" t="s">
        <v>1916</v>
      </c>
      <c r="E794" t="s">
        <v>1171</v>
      </c>
      <c r="F794" t="s">
        <v>1120</v>
      </c>
      <c r="G794" t="s">
        <v>1174</v>
      </c>
      <c r="H794" t="s">
        <v>1200</v>
      </c>
      <c r="I794" t="s">
        <v>1201</v>
      </c>
      <c r="J794" s="995">
        <v>2</v>
      </c>
      <c r="K794" s="996">
        <v>4.1432000000000002</v>
      </c>
      <c r="L794" s="996">
        <v>8.2864000000000004</v>
      </c>
      <c r="M794" t="s">
        <v>1109</v>
      </c>
      <c r="N794" t="str">
        <f t="shared" si="26"/>
        <v>março 2026</v>
      </c>
      <c r="O794">
        <f t="shared" si="27"/>
        <v>2026</v>
      </c>
      <c r="P794" t="str">
        <f>VLOOKUP(I794,'METRICS MDNA'!A:B,2,0)</f>
        <v>Estoque Final</v>
      </c>
      <c r="Q794" t="str">
        <f>VLOOKUP(P794,'METRICS MDNA'!B:C,2,0)</f>
        <v>CUSTOS DOS PRODUTOS VENDIDOS</v>
      </c>
    </row>
    <row r="795" spans="1:17">
      <c r="A795" t="s">
        <v>1110</v>
      </c>
      <c r="B795" s="879">
        <v>46112</v>
      </c>
      <c r="C795">
        <v>1000488</v>
      </c>
      <c r="D795" t="s">
        <v>1917</v>
      </c>
      <c r="E795" t="s">
        <v>1171</v>
      </c>
      <c r="F795" t="s">
        <v>1120</v>
      </c>
      <c r="G795" t="s">
        <v>1174</v>
      </c>
      <c r="H795" t="s">
        <v>1200</v>
      </c>
      <c r="I795" t="s">
        <v>1201</v>
      </c>
      <c r="J795" s="995">
        <v>32</v>
      </c>
      <c r="K795" s="996">
        <v>47.64</v>
      </c>
      <c r="L795" s="996">
        <v>1524.48</v>
      </c>
      <c r="M795" t="s">
        <v>1109</v>
      </c>
      <c r="N795" t="str">
        <f t="shared" si="26"/>
        <v>março 2026</v>
      </c>
      <c r="O795">
        <f t="shared" si="27"/>
        <v>2026</v>
      </c>
      <c r="P795" t="str">
        <f>VLOOKUP(I795,'METRICS MDNA'!A:B,2,0)</f>
        <v>Estoque Final</v>
      </c>
      <c r="Q795" t="str">
        <f>VLOOKUP(P795,'METRICS MDNA'!B:C,2,0)</f>
        <v>CUSTOS DOS PRODUTOS VENDIDOS</v>
      </c>
    </row>
    <row r="796" spans="1:17">
      <c r="A796" t="s">
        <v>1110</v>
      </c>
      <c r="B796" s="879">
        <v>46112</v>
      </c>
      <c r="C796">
        <v>1000197</v>
      </c>
      <c r="D796" t="s">
        <v>1918</v>
      </c>
      <c r="E796" t="s">
        <v>1171</v>
      </c>
      <c r="F796" t="s">
        <v>1120</v>
      </c>
      <c r="G796" t="s">
        <v>1174</v>
      </c>
      <c r="H796" t="s">
        <v>1200</v>
      </c>
      <c r="I796" t="s">
        <v>1201</v>
      </c>
      <c r="J796" s="995">
        <v>4</v>
      </c>
      <c r="K796" s="996">
        <v>15.629200000000001</v>
      </c>
      <c r="L796" s="996">
        <v>62.516800000000003</v>
      </c>
      <c r="M796" t="s">
        <v>1109</v>
      </c>
      <c r="N796" t="str">
        <f t="shared" si="26"/>
        <v>março 2026</v>
      </c>
      <c r="O796">
        <f t="shared" si="27"/>
        <v>2026</v>
      </c>
      <c r="P796" t="str">
        <f>VLOOKUP(I796,'METRICS MDNA'!A:B,2,0)</f>
        <v>Estoque Final</v>
      </c>
      <c r="Q796" t="str">
        <f>VLOOKUP(P796,'METRICS MDNA'!B:C,2,0)</f>
        <v>CUSTOS DOS PRODUTOS VENDIDOS</v>
      </c>
    </row>
    <row r="797" spans="1:17">
      <c r="A797" t="s">
        <v>1110</v>
      </c>
      <c r="B797" s="879">
        <v>46112</v>
      </c>
      <c r="C797">
        <v>1000196</v>
      </c>
      <c r="D797" t="s">
        <v>1919</v>
      </c>
      <c r="E797" t="s">
        <v>1171</v>
      </c>
      <c r="F797" t="s">
        <v>1120</v>
      </c>
      <c r="G797" t="s">
        <v>1174</v>
      </c>
      <c r="H797" t="s">
        <v>1200</v>
      </c>
      <c r="I797" t="s">
        <v>1201</v>
      </c>
      <c r="J797" s="995">
        <v>20</v>
      </c>
      <c r="K797" s="996">
        <v>18.762499999999999</v>
      </c>
      <c r="L797" s="996">
        <v>375.25</v>
      </c>
      <c r="M797" t="s">
        <v>1109</v>
      </c>
      <c r="N797" t="str">
        <f t="shared" si="26"/>
        <v>março 2026</v>
      </c>
      <c r="O797">
        <f t="shared" si="27"/>
        <v>2026</v>
      </c>
      <c r="P797" t="str">
        <f>VLOOKUP(I797,'METRICS MDNA'!A:B,2,0)</f>
        <v>Estoque Final</v>
      </c>
      <c r="Q797" t="str">
        <f>VLOOKUP(P797,'METRICS MDNA'!B:C,2,0)</f>
        <v>CUSTOS DOS PRODUTOS VENDIDOS</v>
      </c>
    </row>
    <row r="798" spans="1:17">
      <c r="A798" t="s">
        <v>1110</v>
      </c>
      <c r="B798" s="879">
        <v>46112</v>
      </c>
      <c r="C798">
        <v>1000199</v>
      </c>
      <c r="D798" t="s">
        <v>1920</v>
      </c>
      <c r="E798" t="s">
        <v>1171</v>
      </c>
      <c r="F798" t="s">
        <v>1120</v>
      </c>
      <c r="G798" t="s">
        <v>1174</v>
      </c>
      <c r="H798" t="s">
        <v>1200</v>
      </c>
      <c r="I798" t="s">
        <v>1201</v>
      </c>
      <c r="J798" s="995">
        <v>10</v>
      </c>
      <c r="K798" s="996">
        <v>8.7500999999999998</v>
      </c>
      <c r="L798" s="996">
        <v>87.501000000000005</v>
      </c>
      <c r="M798" t="s">
        <v>1109</v>
      </c>
      <c r="N798" t="str">
        <f t="shared" si="26"/>
        <v>março 2026</v>
      </c>
      <c r="O798">
        <f t="shared" si="27"/>
        <v>2026</v>
      </c>
      <c r="P798" t="str">
        <f>VLOOKUP(I798,'METRICS MDNA'!A:B,2,0)</f>
        <v>Estoque Final</v>
      </c>
      <c r="Q798" t="str">
        <f>VLOOKUP(P798,'METRICS MDNA'!B:C,2,0)</f>
        <v>CUSTOS DOS PRODUTOS VENDIDOS</v>
      </c>
    </row>
    <row r="799" spans="1:17">
      <c r="A799" t="s">
        <v>1110</v>
      </c>
      <c r="B799" s="879">
        <v>46112</v>
      </c>
      <c r="C799">
        <v>1000489</v>
      </c>
      <c r="D799" t="s">
        <v>1921</v>
      </c>
      <c r="E799" t="s">
        <v>1171</v>
      </c>
      <c r="F799" t="s">
        <v>1120</v>
      </c>
      <c r="G799" t="s">
        <v>1174</v>
      </c>
      <c r="H799" t="s">
        <v>1200</v>
      </c>
      <c r="I799" t="s">
        <v>1201</v>
      </c>
      <c r="J799" s="995">
        <v>3</v>
      </c>
      <c r="K799" s="996">
        <v>5.9687000000000001</v>
      </c>
      <c r="L799" s="996">
        <v>17.906099999999999</v>
      </c>
      <c r="M799" t="s">
        <v>1109</v>
      </c>
      <c r="N799" t="str">
        <f t="shared" si="26"/>
        <v>março 2026</v>
      </c>
      <c r="O799">
        <f t="shared" si="27"/>
        <v>2026</v>
      </c>
      <c r="P799" t="str">
        <f>VLOOKUP(I799,'METRICS MDNA'!A:B,2,0)</f>
        <v>Estoque Final</v>
      </c>
      <c r="Q799" t="str">
        <f>VLOOKUP(P799,'METRICS MDNA'!B:C,2,0)</f>
        <v>CUSTOS DOS PRODUTOS VENDIDOS</v>
      </c>
    </row>
    <row r="800" spans="1:17">
      <c r="A800" t="s">
        <v>1110</v>
      </c>
      <c r="B800" s="879">
        <v>46112</v>
      </c>
      <c r="C800">
        <v>1000782</v>
      </c>
      <c r="D800" t="s">
        <v>1922</v>
      </c>
      <c r="E800" t="s">
        <v>1171</v>
      </c>
      <c r="F800" t="s">
        <v>1120</v>
      </c>
      <c r="G800" t="s">
        <v>1174</v>
      </c>
      <c r="H800" t="s">
        <v>1200</v>
      </c>
      <c r="I800" t="s">
        <v>1201</v>
      </c>
      <c r="J800" s="995">
        <v>0.5</v>
      </c>
      <c r="K800" s="996">
        <v>132.44999999999999</v>
      </c>
      <c r="L800" s="996">
        <v>66.224999999999994</v>
      </c>
      <c r="M800" t="s">
        <v>1109</v>
      </c>
      <c r="N800" t="str">
        <f t="shared" si="26"/>
        <v>março 2026</v>
      </c>
      <c r="O800">
        <f t="shared" si="27"/>
        <v>2026</v>
      </c>
      <c r="P800" t="str">
        <f>VLOOKUP(I800,'METRICS MDNA'!A:B,2,0)</f>
        <v>Estoque Final</v>
      </c>
      <c r="Q800" t="str">
        <f>VLOOKUP(P800,'METRICS MDNA'!B:C,2,0)</f>
        <v>CUSTOS DOS PRODUTOS VENDIDOS</v>
      </c>
    </row>
    <row r="801" spans="1:17">
      <c r="A801" t="s">
        <v>1110</v>
      </c>
      <c r="B801" s="879">
        <v>46112</v>
      </c>
      <c r="C801">
        <v>1000962</v>
      </c>
      <c r="D801" t="s">
        <v>1923</v>
      </c>
      <c r="E801" t="s">
        <v>1171</v>
      </c>
      <c r="F801" t="s">
        <v>1120</v>
      </c>
      <c r="G801" t="s">
        <v>1174</v>
      </c>
      <c r="H801" t="s">
        <v>1200</v>
      </c>
      <c r="I801" t="s">
        <v>1201</v>
      </c>
      <c r="J801" s="995">
        <v>0.85</v>
      </c>
      <c r="K801" s="996">
        <v>99.800200000000004</v>
      </c>
      <c r="L801" s="996">
        <v>84.830200000000005</v>
      </c>
      <c r="M801" t="s">
        <v>1109</v>
      </c>
      <c r="N801" t="str">
        <f t="shared" si="26"/>
        <v>março 2026</v>
      </c>
      <c r="O801">
        <f t="shared" si="27"/>
        <v>2026</v>
      </c>
      <c r="P801" t="str">
        <f>VLOOKUP(I801,'METRICS MDNA'!A:B,2,0)</f>
        <v>Estoque Final</v>
      </c>
      <c r="Q801" t="str">
        <f>VLOOKUP(P801,'METRICS MDNA'!B:C,2,0)</f>
        <v>CUSTOS DOS PRODUTOS VENDIDOS</v>
      </c>
    </row>
    <row r="802" spans="1:17">
      <c r="A802" t="s">
        <v>1110</v>
      </c>
      <c r="B802" s="879">
        <v>46112</v>
      </c>
      <c r="C802">
        <v>1000898</v>
      </c>
      <c r="D802" t="s">
        <v>1924</v>
      </c>
      <c r="E802" t="s">
        <v>1171</v>
      </c>
      <c r="F802" t="s">
        <v>1120</v>
      </c>
      <c r="G802" t="s">
        <v>1174</v>
      </c>
      <c r="H802" t="s">
        <v>1193</v>
      </c>
      <c r="I802" t="s">
        <v>1242</v>
      </c>
      <c r="J802" s="995">
        <v>7</v>
      </c>
      <c r="K802" s="996">
        <v>65</v>
      </c>
      <c r="L802" s="996">
        <v>455</v>
      </c>
      <c r="M802" t="s">
        <v>1109</v>
      </c>
      <c r="N802" t="str">
        <f t="shared" si="26"/>
        <v>março 2026</v>
      </c>
      <c r="O802">
        <f t="shared" si="27"/>
        <v>2026</v>
      </c>
      <c r="P802" t="str">
        <f>VLOOKUP(I802,'METRICS MDNA'!A:B,2,0)</f>
        <v>Estoque Final</v>
      </c>
      <c r="Q802" t="str">
        <f>VLOOKUP(P802,'METRICS MDNA'!B:C,2,0)</f>
        <v>CUSTOS DOS PRODUTOS VENDIDOS</v>
      </c>
    </row>
    <row r="803" spans="1:17">
      <c r="A803" t="s">
        <v>1110</v>
      </c>
      <c r="B803" s="879">
        <v>46112</v>
      </c>
      <c r="C803">
        <v>1000737</v>
      </c>
      <c r="D803" t="s">
        <v>1370</v>
      </c>
      <c r="E803" t="s">
        <v>1171</v>
      </c>
      <c r="F803" t="s">
        <v>1120</v>
      </c>
      <c r="G803" t="s">
        <v>1174</v>
      </c>
      <c r="H803" t="s">
        <v>1200</v>
      </c>
      <c r="I803" t="s">
        <v>1201</v>
      </c>
      <c r="J803" s="995">
        <v>1.8</v>
      </c>
      <c r="K803" s="996">
        <v>750</v>
      </c>
      <c r="L803" s="996">
        <v>1350</v>
      </c>
      <c r="M803" t="s">
        <v>1109</v>
      </c>
      <c r="N803" t="str">
        <f t="shared" ref="N803:N866" si="28">TEXT(B803, "mmmm aaaa")</f>
        <v>março 2026</v>
      </c>
      <c r="O803">
        <f t="shared" ref="O803:O866" si="29">YEAR(B803)</f>
        <v>2026</v>
      </c>
      <c r="P803" t="str">
        <f>VLOOKUP(I803,'METRICS MDNA'!A:B,2,0)</f>
        <v>Estoque Final</v>
      </c>
      <c r="Q803" t="str">
        <f>VLOOKUP(P803,'METRICS MDNA'!B:C,2,0)</f>
        <v>CUSTOS DOS PRODUTOS VENDIDOS</v>
      </c>
    </row>
    <row r="804" spans="1:17">
      <c r="A804" t="s">
        <v>1110</v>
      </c>
      <c r="B804" s="879">
        <v>46112</v>
      </c>
      <c r="C804">
        <v>1001156</v>
      </c>
      <c r="D804" t="s">
        <v>1925</v>
      </c>
      <c r="E804" t="s">
        <v>1171</v>
      </c>
      <c r="F804" t="s">
        <v>1120</v>
      </c>
      <c r="G804" t="s">
        <v>1174</v>
      </c>
      <c r="H804" t="s">
        <v>1186</v>
      </c>
      <c r="I804" t="s">
        <v>1187</v>
      </c>
      <c r="J804" s="995">
        <v>0.2</v>
      </c>
      <c r="K804" s="996">
        <v>833.5</v>
      </c>
      <c r="L804" s="996">
        <v>166.7</v>
      </c>
      <c r="M804" t="s">
        <v>1109</v>
      </c>
      <c r="N804" t="str">
        <f t="shared" si="28"/>
        <v>março 2026</v>
      </c>
      <c r="O804">
        <f t="shared" si="29"/>
        <v>2026</v>
      </c>
      <c r="P804" t="str">
        <f>VLOOKUP(I804,'METRICS MDNA'!A:B,2,0)</f>
        <v>Estoque Final</v>
      </c>
      <c r="Q804" t="str">
        <f>VLOOKUP(P804,'METRICS MDNA'!B:C,2,0)</f>
        <v>CUSTOS DOS PRODUTOS VENDIDOS</v>
      </c>
    </row>
    <row r="805" spans="1:17">
      <c r="A805" t="s">
        <v>1110</v>
      </c>
      <c r="B805" s="879">
        <v>46112</v>
      </c>
      <c r="C805">
        <v>1000904</v>
      </c>
      <c r="D805" t="s">
        <v>1926</v>
      </c>
      <c r="E805" t="s">
        <v>1171</v>
      </c>
      <c r="F805" t="s">
        <v>1120</v>
      </c>
      <c r="G805" t="s">
        <v>1174</v>
      </c>
      <c r="H805" t="s">
        <v>1193</v>
      </c>
      <c r="I805" t="s">
        <v>1194</v>
      </c>
      <c r="J805" s="995">
        <v>5.8</v>
      </c>
      <c r="K805" s="996">
        <v>200</v>
      </c>
      <c r="L805" s="996">
        <v>1160</v>
      </c>
      <c r="M805" t="s">
        <v>1109</v>
      </c>
      <c r="N805" t="str">
        <f t="shared" si="28"/>
        <v>março 2026</v>
      </c>
      <c r="O805">
        <f t="shared" si="29"/>
        <v>2026</v>
      </c>
      <c r="P805" t="str">
        <f>VLOOKUP(I805,'METRICS MDNA'!A:B,2,0)</f>
        <v>Estoque Final</v>
      </c>
      <c r="Q805" t="str">
        <f>VLOOKUP(P805,'METRICS MDNA'!B:C,2,0)</f>
        <v>CUSTOS DOS PRODUTOS VENDIDOS</v>
      </c>
    </row>
    <row r="806" spans="1:17">
      <c r="A806" t="s">
        <v>1110</v>
      </c>
      <c r="B806" s="879">
        <v>46112</v>
      </c>
      <c r="C806">
        <v>1000590</v>
      </c>
      <c r="D806" t="s">
        <v>1927</v>
      </c>
      <c r="E806" t="s">
        <v>1171</v>
      </c>
      <c r="F806" t="s">
        <v>1120</v>
      </c>
      <c r="G806" t="s">
        <v>1174</v>
      </c>
      <c r="H806" t="s">
        <v>1186</v>
      </c>
      <c r="I806" t="s">
        <v>1187</v>
      </c>
      <c r="J806" s="995">
        <v>0.22</v>
      </c>
      <c r="K806" s="996">
        <v>18.0473</v>
      </c>
      <c r="L806" s="996">
        <v>3.9704000000000002</v>
      </c>
      <c r="M806" t="s">
        <v>1109</v>
      </c>
      <c r="N806" t="str">
        <f t="shared" si="28"/>
        <v>março 2026</v>
      </c>
      <c r="O806">
        <f t="shared" si="29"/>
        <v>2026</v>
      </c>
      <c r="P806" t="str">
        <f>VLOOKUP(I806,'METRICS MDNA'!A:B,2,0)</f>
        <v>Estoque Final</v>
      </c>
      <c r="Q806" t="str">
        <f>VLOOKUP(P806,'METRICS MDNA'!B:C,2,0)</f>
        <v>CUSTOS DOS PRODUTOS VENDIDOS</v>
      </c>
    </row>
    <row r="807" spans="1:17">
      <c r="A807" t="s">
        <v>1110</v>
      </c>
      <c r="B807" s="879">
        <v>46112</v>
      </c>
      <c r="C807">
        <v>1000341</v>
      </c>
      <c r="D807" t="s">
        <v>1928</v>
      </c>
      <c r="E807" t="s">
        <v>1171</v>
      </c>
      <c r="F807" t="s">
        <v>1120</v>
      </c>
      <c r="G807" t="s">
        <v>1174</v>
      </c>
      <c r="H807" t="s">
        <v>1186</v>
      </c>
      <c r="I807" t="s">
        <v>1885</v>
      </c>
      <c r="J807" s="995">
        <v>2</v>
      </c>
      <c r="K807" s="996">
        <v>13.853</v>
      </c>
      <c r="L807" s="996">
        <v>27.706</v>
      </c>
      <c r="M807" t="s">
        <v>1109</v>
      </c>
      <c r="N807" t="str">
        <f t="shared" si="28"/>
        <v>março 2026</v>
      </c>
      <c r="O807">
        <f t="shared" si="29"/>
        <v>2026</v>
      </c>
      <c r="P807" t="str">
        <f>VLOOKUP(I807,'METRICS MDNA'!A:B,2,0)</f>
        <v>Estoque Final</v>
      </c>
      <c r="Q807" t="str">
        <f>VLOOKUP(P807,'METRICS MDNA'!B:C,2,0)</f>
        <v>CUSTOS DOS PRODUTOS VENDIDOS</v>
      </c>
    </row>
    <row r="808" spans="1:17">
      <c r="A808" t="s">
        <v>1110</v>
      </c>
      <c r="B808" s="879">
        <v>46112</v>
      </c>
      <c r="C808">
        <v>1000550</v>
      </c>
      <c r="D808" t="s">
        <v>1929</v>
      </c>
      <c r="E808" t="s">
        <v>1171</v>
      </c>
      <c r="F808" t="s">
        <v>1120</v>
      </c>
      <c r="G808" t="s">
        <v>1174</v>
      </c>
      <c r="H808" t="s">
        <v>1186</v>
      </c>
      <c r="I808" t="s">
        <v>1885</v>
      </c>
      <c r="J808" s="995">
        <v>4</v>
      </c>
      <c r="K808" s="996">
        <v>6.6836000000000002</v>
      </c>
      <c r="L808" s="996">
        <v>26.734400000000001</v>
      </c>
      <c r="M808" t="s">
        <v>1109</v>
      </c>
      <c r="N808" t="str">
        <f t="shared" si="28"/>
        <v>março 2026</v>
      </c>
      <c r="O808">
        <f t="shared" si="29"/>
        <v>2026</v>
      </c>
      <c r="P808" t="str">
        <f>VLOOKUP(I808,'METRICS MDNA'!A:B,2,0)</f>
        <v>Estoque Final</v>
      </c>
      <c r="Q808" t="str">
        <f>VLOOKUP(P808,'METRICS MDNA'!B:C,2,0)</f>
        <v>CUSTOS DOS PRODUTOS VENDIDOS</v>
      </c>
    </row>
    <row r="809" spans="1:17">
      <c r="A809" t="s">
        <v>1110</v>
      </c>
      <c r="B809" s="879">
        <v>46112</v>
      </c>
      <c r="C809">
        <v>1001184</v>
      </c>
      <c r="D809" t="s">
        <v>1930</v>
      </c>
      <c r="E809" t="s">
        <v>1171</v>
      </c>
      <c r="F809" t="s">
        <v>1120</v>
      </c>
      <c r="G809" t="s">
        <v>1174</v>
      </c>
      <c r="H809" t="s">
        <v>1193</v>
      </c>
      <c r="I809" t="s">
        <v>1412</v>
      </c>
      <c r="J809" s="995">
        <v>0.63</v>
      </c>
      <c r="K809" s="996">
        <v>42.5</v>
      </c>
      <c r="L809" s="996">
        <v>26.774999999999999</v>
      </c>
      <c r="M809" t="s">
        <v>1109</v>
      </c>
      <c r="N809" t="str">
        <f t="shared" si="28"/>
        <v>março 2026</v>
      </c>
      <c r="O809">
        <f t="shared" si="29"/>
        <v>2026</v>
      </c>
      <c r="P809" t="str">
        <f>VLOOKUP(I809,'METRICS MDNA'!A:B,2,0)</f>
        <v>Estoque Final</v>
      </c>
      <c r="Q809" t="str">
        <f>VLOOKUP(P809,'METRICS MDNA'!B:C,2,0)</f>
        <v>CUSTOS DOS PRODUTOS VENDIDOS</v>
      </c>
    </row>
    <row r="810" spans="1:17">
      <c r="A810" t="s">
        <v>1110</v>
      </c>
      <c r="B810" s="879">
        <v>46112</v>
      </c>
      <c r="C810">
        <v>1000733</v>
      </c>
      <c r="D810" t="s">
        <v>1931</v>
      </c>
      <c r="E810" t="s">
        <v>1171</v>
      </c>
      <c r="F810" t="s">
        <v>1120</v>
      </c>
      <c r="G810" t="s">
        <v>1174</v>
      </c>
      <c r="H810" t="s">
        <v>1200</v>
      </c>
      <c r="I810" t="s">
        <v>1201</v>
      </c>
      <c r="J810" s="995">
        <v>0.6</v>
      </c>
      <c r="K810" s="996">
        <v>50.443300000000001</v>
      </c>
      <c r="L810" s="996">
        <v>30.265999999999998</v>
      </c>
      <c r="M810" t="s">
        <v>1109</v>
      </c>
      <c r="N810" t="str">
        <f t="shared" si="28"/>
        <v>março 2026</v>
      </c>
      <c r="O810">
        <f t="shared" si="29"/>
        <v>2026</v>
      </c>
      <c r="P810" t="str">
        <f>VLOOKUP(I810,'METRICS MDNA'!A:B,2,0)</f>
        <v>Estoque Final</v>
      </c>
      <c r="Q810" t="str">
        <f>VLOOKUP(P810,'METRICS MDNA'!B:C,2,0)</f>
        <v>CUSTOS DOS PRODUTOS VENDIDOS</v>
      </c>
    </row>
    <row r="811" spans="1:17">
      <c r="A811" t="s">
        <v>1110</v>
      </c>
      <c r="B811" s="879">
        <v>46112</v>
      </c>
      <c r="C811">
        <v>1000202</v>
      </c>
      <c r="D811" t="s">
        <v>1932</v>
      </c>
      <c r="E811" t="s">
        <v>1171</v>
      </c>
      <c r="F811" t="s">
        <v>1120</v>
      </c>
      <c r="G811" t="s">
        <v>1174</v>
      </c>
      <c r="H811" t="s">
        <v>1200</v>
      </c>
      <c r="I811" t="s">
        <v>1201</v>
      </c>
      <c r="J811" s="995">
        <v>18</v>
      </c>
      <c r="K811" s="996">
        <v>5.2732999999999999</v>
      </c>
      <c r="L811" s="996">
        <v>94.919399999999996</v>
      </c>
      <c r="M811" t="s">
        <v>1109</v>
      </c>
      <c r="N811" t="str">
        <f t="shared" si="28"/>
        <v>março 2026</v>
      </c>
      <c r="O811">
        <f t="shared" si="29"/>
        <v>2026</v>
      </c>
      <c r="P811" t="str">
        <f>VLOOKUP(I811,'METRICS MDNA'!A:B,2,0)</f>
        <v>Estoque Final</v>
      </c>
      <c r="Q811" t="str">
        <f>VLOOKUP(P811,'METRICS MDNA'!B:C,2,0)</f>
        <v>CUSTOS DOS PRODUTOS VENDIDOS</v>
      </c>
    </row>
    <row r="812" spans="1:17">
      <c r="A812" t="s">
        <v>1110</v>
      </c>
      <c r="B812" s="879">
        <v>46112</v>
      </c>
      <c r="C812">
        <v>1000343</v>
      </c>
      <c r="D812" t="s">
        <v>1933</v>
      </c>
      <c r="E812" t="s">
        <v>1171</v>
      </c>
      <c r="F812" t="s">
        <v>1120</v>
      </c>
      <c r="G812" t="s">
        <v>1174</v>
      </c>
      <c r="H812" t="s">
        <v>1186</v>
      </c>
      <c r="I812" t="s">
        <v>1885</v>
      </c>
      <c r="J812" s="995">
        <v>0.9</v>
      </c>
      <c r="K812" s="996">
        <v>15.9018</v>
      </c>
      <c r="L812" s="996">
        <v>14.3116</v>
      </c>
      <c r="M812" t="s">
        <v>1109</v>
      </c>
      <c r="N812" t="str">
        <f t="shared" si="28"/>
        <v>março 2026</v>
      </c>
      <c r="O812">
        <f t="shared" si="29"/>
        <v>2026</v>
      </c>
      <c r="P812" t="str">
        <f>VLOOKUP(I812,'METRICS MDNA'!A:B,2,0)</f>
        <v>Estoque Final</v>
      </c>
      <c r="Q812" t="str">
        <f>VLOOKUP(P812,'METRICS MDNA'!B:C,2,0)</f>
        <v>CUSTOS DOS PRODUTOS VENDIDOS</v>
      </c>
    </row>
    <row r="813" spans="1:17">
      <c r="A813" t="s">
        <v>1110</v>
      </c>
      <c r="B813" s="879">
        <v>46112</v>
      </c>
      <c r="C813">
        <v>1000344</v>
      </c>
      <c r="D813" t="s">
        <v>1934</v>
      </c>
      <c r="E813" t="s">
        <v>1171</v>
      </c>
      <c r="F813" t="s">
        <v>1120</v>
      </c>
      <c r="G813" t="s">
        <v>1174</v>
      </c>
      <c r="H813" t="s">
        <v>1186</v>
      </c>
      <c r="I813" t="s">
        <v>1885</v>
      </c>
      <c r="J813" s="995">
        <v>0.6</v>
      </c>
      <c r="K813" s="996">
        <v>4.9828000000000001</v>
      </c>
      <c r="L813" s="996">
        <v>2.9897</v>
      </c>
      <c r="M813" t="s">
        <v>1109</v>
      </c>
      <c r="N813" t="str">
        <f t="shared" si="28"/>
        <v>março 2026</v>
      </c>
      <c r="O813">
        <f t="shared" si="29"/>
        <v>2026</v>
      </c>
      <c r="P813" t="str">
        <f>VLOOKUP(I813,'METRICS MDNA'!A:B,2,0)</f>
        <v>Estoque Final</v>
      </c>
      <c r="Q813" t="str">
        <f>VLOOKUP(P813,'METRICS MDNA'!B:C,2,0)</f>
        <v>CUSTOS DOS PRODUTOS VENDIDOS</v>
      </c>
    </row>
    <row r="814" spans="1:17">
      <c r="A814" t="s">
        <v>1110</v>
      </c>
      <c r="B814" s="879">
        <v>46112</v>
      </c>
      <c r="C814">
        <v>1000451</v>
      </c>
      <c r="D814" t="s">
        <v>1935</v>
      </c>
      <c r="E814" t="s">
        <v>1171</v>
      </c>
      <c r="F814" t="s">
        <v>1120</v>
      </c>
      <c r="G814" t="s">
        <v>1174</v>
      </c>
      <c r="H814" t="s">
        <v>1193</v>
      </c>
      <c r="I814" t="s">
        <v>1194</v>
      </c>
      <c r="J814" s="995">
        <v>1</v>
      </c>
      <c r="K814" s="996">
        <v>39.241300000000003</v>
      </c>
      <c r="L814" s="996">
        <v>39.241300000000003</v>
      </c>
      <c r="M814" t="s">
        <v>1109</v>
      </c>
      <c r="N814" t="str">
        <f t="shared" si="28"/>
        <v>março 2026</v>
      </c>
      <c r="O814">
        <f t="shared" si="29"/>
        <v>2026</v>
      </c>
      <c r="P814" t="str">
        <f>VLOOKUP(I814,'METRICS MDNA'!A:B,2,0)</f>
        <v>Estoque Final</v>
      </c>
      <c r="Q814" t="str">
        <f>VLOOKUP(P814,'METRICS MDNA'!B:C,2,0)</f>
        <v>CUSTOS DOS PRODUTOS VENDIDOS</v>
      </c>
    </row>
    <row r="815" spans="1:17">
      <c r="A815" t="s">
        <v>1110</v>
      </c>
      <c r="B815" s="879">
        <v>46112</v>
      </c>
      <c r="C815">
        <v>1000560</v>
      </c>
      <c r="D815" t="s">
        <v>1423</v>
      </c>
      <c r="E815" t="s">
        <v>1171</v>
      </c>
      <c r="F815" t="s">
        <v>1120</v>
      </c>
      <c r="G815" t="s">
        <v>1174</v>
      </c>
      <c r="H815" t="s">
        <v>1193</v>
      </c>
      <c r="I815" t="s">
        <v>1194</v>
      </c>
      <c r="J815" s="995">
        <v>5</v>
      </c>
      <c r="K815" s="996">
        <v>25.98</v>
      </c>
      <c r="L815" s="996">
        <v>129.9</v>
      </c>
      <c r="M815" t="s">
        <v>1109</v>
      </c>
      <c r="N815" t="str">
        <f t="shared" si="28"/>
        <v>março 2026</v>
      </c>
      <c r="O815">
        <f t="shared" si="29"/>
        <v>2026</v>
      </c>
      <c r="P815" t="str">
        <f>VLOOKUP(I815,'METRICS MDNA'!A:B,2,0)</f>
        <v>Estoque Final</v>
      </c>
      <c r="Q815" t="str">
        <f>VLOOKUP(P815,'METRICS MDNA'!B:C,2,0)</f>
        <v>CUSTOS DOS PRODUTOS VENDIDOS</v>
      </c>
    </row>
    <row r="816" spans="1:17">
      <c r="A816" t="s">
        <v>1110</v>
      </c>
      <c r="B816" s="879">
        <v>46112</v>
      </c>
      <c r="C816">
        <v>1000395</v>
      </c>
      <c r="D816" t="s">
        <v>1936</v>
      </c>
      <c r="E816" t="s">
        <v>1171</v>
      </c>
      <c r="F816" t="s">
        <v>1120</v>
      </c>
      <c r="G816" t="s">
        <v>1174</v>
      </c>
      <c r="H816" t="s">
        <v>1175</v>
      </c>
      <c r="I816" t="s">
        <v>1176</v>
      </c>
      <c r="J816" s="995">
        <v>10</v>
      </c>
      <c r="K816" s="996">
        <v>8.9540000000000006</v>
      </c>
      <c r="L816" s="996">
        <v>89.54</v>
      </c>
      <c r="M816" t="s">
        <v>1109</v>
      </c>
      <c r="N816" t="str">
        <f t="shared" si="28"/>
        <v>março 2026</v>
      </c>
      <c r="O816">
        <f t="shared" si="29"/>
        <v>2026</v>
      </c>
      <c r="P816" t="str">
        <f>VLOOKUP(I816,'METRICS MDNA'!A:B,2,0)</f>
        <v>Estoque Final</v>
      </c>
      <c r="Q816" t="str">
        <f>VLOOKUP(P816,'METRICS MDNA'!B:C,2,0)</f>
        <v>CUSTOS DOS PRODUTOS VENDIDOS</v>
      </c>
    </row>
    <row r="817" spans="1:17">
      <c r="A817" t="s">
        <v>1110</v>
      </c>
      <c r="B817" s="879">
        <v>46112</v>
      </c>
      <c r="C817">
        <v>1000890</v>
      </c>
      <c r="D817" t="s">
        <v>1937</v>
      </c>
      <c r="E817" t="s">
        <v>1171</v>
      </c>
      <c r="F817" t="s">
        <v>1120</v>
      </c>
      <c r="G817" t="s">
        <v>1174</v>
      </c>
      <c r="H817" t="s">
        <v>1175</v>
      </c>
      <c r="I817" t="s">
        <v>1176</v>
      </c>
      <c r="J817" s="995">
        <v>0.39</v>
      </c>
      <c r="K817" s="996">
        <v>363.15</v>
      </c>
      <c r="L817" s="996">
        <v>141.6285</v>
      </c>
      <c r="M817" t="s">
        <v>1109</v>
      </c>
      <c r="N817" t="str">
        <f t="shared" si="28"/>
        <v>março 2026</v>
      </c>
      <c r="O817">
        <f t="shared" si="29"/>
        <v>2026</v>
      </c>
      <c r="P817" t="str">
        <f>VLOOKUP(I817,'METRICS MDNA'!A:B,2,0)</f>
        <v>Estoque Final</v>
      </c>
      <c r="Q817" t="str">
        <f>VLOOKUP(P817,'METRICS MDNA'!B:C,2,0)</f>
        <v>CUSTOS DOS PRODUTOS VENDIDOS</v>
      </c>
    </row>
    <row r="818" spans="1:17">
      <c r="A818" t="s">
        <v>1110</v>
      </c>
      <c r="B818" s="879">
        <v>46112</v>
      </c>
      <c r="C818">
        <v>1000749</v>
      </c>
      <c r="D818" t="s">
        <v>1938</v>
      </c>
      <c r="E818" t="s">
        <v>1171</v>
      </c>
      <c r="F818" t="s">
        <v>1120</v>
      </c>
      <c r="G818" t="s">
        <v>1174</v>
      </c>
      <c r="H818" t="s">
        <v>1213</v>
      </c>
      <c r="I818" t="s">
        <v>1939</v>
      </c>
      <c r="J818" s="995">
        <v>2</v>
      </c>
      <c r="K818" s="996">
        <v>7.9659000000000004</v>
      </c>
      <c r="L818" s="996">
        <v>15.931800000000001</v>
      </c>
      <c r="M818" t="s">
        <v>1109</v>
      </c>
      <c r="N818" t="str">
        <f t="shared" si="28"/>
        <v>março 2026</v>
      </c>
      <c r="O818">
        <f t="shared" si="29"/>
        <v>2026</v>
      </c>
      <c r="P818" t="str">
        <f>VLOOKUP(I818,'METRICS MDNA'!A:B,2,0)</f>
        <v>Estoque Final</v>
      </c>
      <c r="Q818" t="str">
        <f>VLOOKUP(P818,'METRICS MDNA'!B:C,2,0)</f>
        <v>CUSTOS DOS PRODUTOS VENDIDOS</v>
      </c>
    </row>
    <row r="819" spans="1:17">
      <c r="A819" t="s">
        <v>1110</v>
      </c>
      <c r="B819" s="879">
        <v>46112</v>
      </c>
      <c r="C819">
        <v>1000450</v>
      </c>
      <c r="D819" t="s">
        <v>1940</v>
      </c>
      <c r="E819" t="s">
        <v>1171</v>
      </c>
      <c r="F819" t="s">
        <v>1120</v>
      </c>
      <c r="G819" t="s">
        <v>1174</v>
      </c>
      <c r="H819" t="s">
        <v>1213</v>
      </c>
      <c r="I819" t="s">
        <v>1939</v>
      </c>
      <c r="J819" s="995">
        <v>3</v>
      </c>
      <c r="K819" s="996">
        <v>34.817999999999998</v>
      </c>
      <c r="L819" s="996">
        <v>104.45399999999999</v>
      </c>
      <c r="M819" t="s">
        <v>1109</v>
      </c>
      <c r="N819" t="str">
        <f t="shared" si="28"/>
        <v>março 2026</v>
      </c>
      <c r="O819">
        <f t="shared" si="29"/>
        <v>2026</v>
      </c>
      <c r="P819" t="str">
        <f>VLOOKUP(I819,'METRICS MDNA'!A:B,2,0)</f>
        <v>Estoque Final</v>
      </c>
      <c r="Q819" t="str">
        <f>VLOOKUP(P819,'METRICS MDNA'!B:C,2,0)</f>
        <v>CUSTOS DOS PRODUTOS VENDIDOS</v>
      </c>
    </row>
    <row r="820" spans="1:17">
      <c r="A820" t="s">
        <v>1110</v>
      </c>
      <c r="B820" s="879">
        <v>46112</v>
      </c>
      <c r="C820">
        <v>1000203</v>
      </c>
      <c r="D820" t="s">
        <v>1941</v>
      </c>
      <c r="E820" t="s">
        <v>1171</v>
      </c>
      <c r="F820" t="s">
        <v>1120</v>
      </c>
      <c r="G820" t="s">
        <v>1174</v>
      </c>
      <c r="H820" t="s">
        <v>1200</v>
      </c>
      <c r="I820" t="s">
        <v>1201</v>
      </c>
      <c r="J820" s="995">
        <v>4</v>
      </c>
      <c r="K820" s="996">
        <v>46.9</v>
      </c>
      <c r="L820" s="996">
        <v>187.6</v>
      </c>
      <c r="M820" t="s">
        <v>1109</v>
      </c>
      <c r="N820" t="str">
        <f t="shared" si="28"/>
        <v>março 2026</v>
      </c>
      <c r="O820">
        <f t="shared" si="29"/>
        <v>2026</v>
      </c>
      <c r="P820" t="str">
        <f>VLOOKUP(I820,'METRICS MDNA'!A:B,2,0)</f>
        <v>Estoque Final</v>
      </c>
      <c r="Q820" t="str">
        <f>VLOOKUP(P820,'METRICS MDNA'!B:C,2,0)</f>
        <v>CUSTOS DOS PRODUTOS VENDIDOS</v>
      </c>
    </row>
    <row r="821" spans="1:17">
      <c r="A821" t="s">
        <v>1110</v>
      </c>
      <c r="B821" s="879">
        <v>46112</v>
      </c>
      <c r="C821">
        <v>1000798</v>
      </c>
      <c r="D821" t="s">
        <v>1942</v>
      </c>
      <c r="E821" t="s">
        <v>1171</v>
      </c>
      <c r="F821" t="s">
        <v>1120</v>
      </c>
      <c r="G821" t="s">
        <v>1174</v>
      </c>
      <c r="H821" t="s">
        <v>1186</v>
      </c>
      <c r="I821" t="s">
        <v>1885</v>
      </c>
      <c r="J821" s="995">
        <v>14</v>
      </c>
      <c r="K821" s="996">
        <v>6.7049000000000003</v>
      </c>
      <c r="L821" s="996">
        <v>93.868600000000001</v>
      </c>
      <c r="M821" t="s">
        <v>1109</v>
      </c>
      <c r="N821" t="str">
        <f t="shared" si="28"/>
        <v>março 2026</v>
      </c>
      <c r="O821">
        <f t="shared" si="29"/>
        <v>2026</v>
      </c>
      <c r="P821" t="str">
        <f>VLOOKUP(I821,'METRICS MDNA'!A:B,2,0)</f>
        <v>Estoque Final</v>
      </c>
      <c r="Q821" t="str">
        <f>VLOOKUP(P821,'METRICS MDNA'!B:C,2,0)</f>
        <v>CUSTOS DOS PRODUTOS VENDIDOS</v>
      </c>
    </row>
    <row r="822" spans="1:17">
      <c r="A822" t="s">
        <v>1110</v>
      </c>
      <c r="B822" s="879">
        <v>46112</v>
      </c>
      <c r="C822">
        <v>1001158</v>
      </c>
      <c r="D822" t="s">
        <v>1943</v>
      </c>
      <c r="E822" t="s">
        <v>1171</v>
      </c>
      <c r="F822" t="s">
        <v>1120</v>
      </c>
      <c r="G822" t="s">
        <v>1174</v>
      </c>
      <c r="H822" t="s">
        <v>1186</v>
      </c>
      <c r="I822" t="s">
        <v>1187</v>
      </c>
      <c r="J822" s="995">
        <v>8.4000000000000005E-2</v>
      </c>
      <c r="K822" s="996">
        <v>92.6571</v>
      </c>
      <c r="L822" s="996">
        <v>7.7831999999999999</v>
      </c>
      <c r="M822" t="s">
        <v>1109</v>
      </c>
      <c r="N822" t="str">
        <f t="shared" si="28"/>
        <v>março 2026</v>
      </c>
      <c r="O822">
        <f t="shared" si="29"/>
        <v>2026</v>
      </c>
      <c r="P822" t="str">
        <f>VLOOKUP(I822,'METRICS MDNA'!A:B,2,0)</f>
        <v>Estoque Final</v>
      </c>
      <c r="Q822" t="str">
        <f>VLOOKUP(P822,'METRICS MDNA'!B:C,2,0)</f>
        <v>CUSTOS DOS PRODUTOS VENDIDOS</v>
      </c>
    </row>
    <row r="823" spans="1:17">
      <c r="A823" t="s">
        <v>1110</v>
      </c>
      <c r="B823" s="879">
        <v>46112</v>
      </c>
      <c r="C823">
        <v>1000204</v>
      </c>
      <c r="D823" t="s">
        <v>1944</v>
      </c>
      <c r="E823" t="s">
        <v>1171</v>
      </c>
      <c r="F823" t="s">
        <v>1120</v>
      </c>
      <c r="G823" t="s">
        <v>1174</v>
      </c>
      <c r="H823" t="s">
        <v>1200</v>
      </c>
      <c r="I823" t="s">
        <v>1201</v>
      </c>
      <c r="J823" s="995">
        <v>2.7</v>
      </c>
      <c r="K823" s="996">
        <v>14.217599999999999</v>
      </c>
      <c r="L823" s="996">
        <v>38.387500000000003</v>
      </c>
      <c r="M823" t="s">
        <v>1109</v>
      </c>
      <c r="N823" t="str">
        <f t="shared" si="28"/>
        <v>março 2026</v>
      </c>
      <c r="O823">
        <f t="shared" si="29"/>
        <v>2026</v>
      </c>
      <c r="P823" t="str">
        <f>VLOOKUP(I823,'METRICS MDNA'!A:B,2,0)</f>
        <v>Estoque Final</v>
      </c>
      <c r="Q823" t="str">
        <f>VLOOKUP(P823,'METRICS MDNA'!B:C,2,0)</f>
        <v>CUSTOS DOS PRODUTOS VENDIDOS</v>
      </c>
    </row>
    <row r="824" spans="1:17">
      <c r="A824" t="s">
        <v>1110</v>
      </c>
      <c r="B824" s="879">
        <v>46112</v>
      </c>
      <c r="C824">
        <v>1000278</v>
      </c>
      <c r="D824" t="s">
        <v>1945</v>
      </c>
      <c r="E824" t="s">
        <v>1171</v>
      </c>
      <c r="F824" t="s">
        <v>1120</v>
      </c>
      <c r="G824" t="s">
        <v>1174</v>
      </c>
      <c r="H824" t="s">
        <v>1200</v>
      </c>
      <c r="I824" t="s">
        <v>1201</v>
      </c>
      <c r="J824" s="995">
        <v>1</v>
      </c>
      <c r="K824" s="996">
        <v>10.537100000000001</v>
      </c>
      <c r="L824" s="996">
        <v>10.537100000000001</v>
      </c>
      <c r="M824" t="s">
        <v>1109</v>
      </c>
      <c r="N824" t="str">
        <f t="shared" si="28"/>
        <v>março 2026</v>
      </c>
      <c r="O824">
        <f t="shared" si="29"/>
        <v>2026</v>
      </c>
      <c r="P824" t="str">
        <f>VLOOKUP(I824,'METRICS MDNA'!A:B,2,0)</f>
        <v>Estoque Final</v>
      </c>
      <c r="Q824" t="str">
        <f>VLOOKUP(P824,'METRICS MDNA'!B:C,2,0)</f>
        <v>CUSTOS DOS PRODUTOS VENDIDOS</v>
      </c>
    </row>
    <row r="825" spans="1:17">
      <c r="A825" t="s">
        <v>1110</v>
      </c>
      <c r="B825" s="879">
        <v>46112</v>
      </c>
      <c r="C825">
        <v>1001163</v>
      </c>
      <c r="D825" t="s">
        <v>1946</v>
      </c>
      <c r="E825" t="s">
        <v>1171</v>
      </c>
      <c r="F825" t="s">
        <v>1120</v>
      </c>
      <c r="G825" t="s">
        <v>1174</v>
      </c>
      <c r="H825" t="s">
        <v>1200</v>
      </c>
      <c r="I825" t="s">
        <v>1201</v>
      </c>
      <c r="J825" s="995">
        <v>2</v>
      </c>
      <c r="K825" s="996">
        <v>80</v>
      </c>
      <c r="L825" s="996">
        <v>160</v>
      </c>
      <c r="M825" t="s">
        <v>1109</v>
      </c>
      <c r="N825" t="str">
        <f t="shared" si="28"/>
        <v>março 2026</v>
      </c>
      <c r="O825">
        <f t="shared" si="29"/>
        <v>2026</v>
      </c>
      <c r="P825" t="str">
        <f>VLOOKUP(I825,'METRICS MDNA'!A:B,2,0)</f>
        <v>Estoque Final</v>
      </c>
      <c r="Q825" t="str">
        <f>VLOOKUP(P825,'METRICS MDNA'!B:C,2,0)</f>
        <v>CUSTOS DOS PRODUTOS VENDIDOS</v>
      </c>
    </row>
    <row r="826" spans="1:17">
      <c r="A826" t="s">
        <v>1110</v>
      </c>
      <c r="B826" s="879">
        <v>46112</v>
      </c>
      <c r="C826">
        <v>1000283</v>
      </c>
      <c r="D826" t="s">
        <v>1947</v>
      </c>
      <c r="E826" t="s">
        <v>1171</v>
      </c>
      <c r="F826" t="s">
        <v>1120</v>
      </c>
      <c r="G826" t="s">
        <v>1174</v>
      </c>
      <c r="H826" t="s">
        <v>1200</v>
      </c>
      <c r="I826" t="s">
        <v>1201</v>
      </c>
      <c r="J826" s="995">
        <v>4</v>
      </c>
      <c r="K826" s="996">
        <v>57.2151</v>
      </c>
      <c r="L826" s="996">
        <v>228.8604</v>
      </c>
      <c r="M826" t="s">
        <v>1109</v>
      </c>
      <c r="N826" t="str">
        <f t="shared" si="28"/>
        <v>março 2026</v>
      </c>
      <c r="O826">
        <f t="shared" si="29"/>
        <v>2026</v>
      </c>
      <c r="P826" t="str">
        <f>VLOOKUP(I826,'METRICS MDNA'!A:B,2,0)</f>
        <v>Estoque Final</v>
      </c>
      <c r="Q826" t="str">
        <f>VLOOKUP(P826,'METRICS MDNA'!B:C,2,0)</f>
        <v>CUSTOS DOS PRODUTOS VENDIDOS</v>
      </c>
    </row>
    <row r="827" spans="1:17">
      <c r="A827" t="s">
        <v>1110</v>
      </c>
      <c r="B827" s="879">
        <v>46112</v>
      </c>
      <c r="C827">
        <v>1000219</v>
      </c>
      <c r="D827" t="s">
        <v>1948</v>
      </c>
      <c r="E827" t="s">
        <v>1171</v>
      </c>
      <c r="F827" t="s">
        <v>1120</v>
      </c>
      <c r="G827" t="s">
        <v>1174</v>
      </c>
      <c r="H827" t="s">
        <v>1200</v>
      </c>
      <c r="I827" t="s">
        <v>1201</v>
      </c>
      <c r="J827" s="995">
        <v>80</v>
      </c>
      <c r="K827" s="996">
        <v>30.49</v>
      </c>
      <c r="L827" s="996">
        <v>2439.1999999999998</v>
      </c>
      <c r="M827" t="s">
        <v>1109</v>
      </c>
      <c r="N827" t="str">
        <f t="shared" si="28"/>
        <v>março 2026</v>
      </c>
      <c r="O827">
        <f t="shared" si="29"/>
        <v>2026</v>
      </c>
      <c r="P827" t="str">
        <f>VLOOKUP(I827,'METRICS MDNA'!A:B,2,0)</f>
        <v>Estoque Final</v>
      </c>
      <c r="Q827" t="str">
        <f>VLOOKUP(P827,'METRICS MDNA'!B:C,2,0)</f>
        <v>CUSTOS DOS PRODUTOS VENDIDOS</v>
      </c>
    </row>
    <row r="828" spans="1:17">
      <c r="A828" t="s">
        <v>1110</v>
      </c>
      <c r="B828" s="879">
        <v>46112</v>
      </c>
      <c r="C828">
        <v>1000281</v>
      </c>
      <c r="D828" t="s">
        <v>1949</v>
      </c>
      <c r="E828" t="s">
        <v>1171</v>
      </c>
      <c r="F828" t="s">
        <v>1120</v>
      </c>
      <c r="G828" t="s">
        <v>1174</v>
      </c>
      <c r="H828" t="s">
        <v>1200</v>
      </c>
      <c r="I828" t="s">
        <v>1201</v>
      </c>
      <c r="J828" s="995">
        <v>3.3</v>
      </c>
      <c r="K828" s="996">
        <v>7.9699</v>
      </c>
      <c r="L828" s="996">
        <v>26.300699999999999</v>
      </c>
      <c r="M828" t="s">
        <v>1109</v>
      </c>
      <c r="N828" t="str">
        <f t="shared" si="28"/>
        <v>março 2026</v>
      </c>
      <c r="O828">
        <f t="shared" si="29"/>
        <v>2026</v>
      </c>
      <c r="P828" t="str">
        <f>VLOOKUP(I828,'METRICS MDNA'!A:B,2,0)</f>
        <v>Estoque Final</v>
      </c>
      <c r="Q828" t="str">
        <f>VLOOKUP(P828,'METRICS MDNA'!B:C,2,0)</f>
        <v>CUSTOS DOS PRODUTOS VENDIDOS</v>
      </c>
    </row>
    <row r="829" spans="1:17">
      <c r="A829" t="s">
        <v>1110</v>
      </c>
      <c r="B829" s="879">
        <v>46112</v>
      </c>
      <c r="C829">
        <v>1000959</v>
      </c>
      <c r="D829" t="s">
        <v>1950</v>
      </c>
      <c r="E829" t="s">
        <v>1171</v>
      </c>
      <c r="F829" t="s">
        <v>1120</v>
      </c>
      <c r="G829" t="s">
        <v>1174</v>
      </c>
      <c r="H829" t="s">
        <v>1200</v>
      </c>
      <c r="I829" t="s">
        <v>1201</v>
      </c>
      <c r="J829" s="995">
        <v>0.89</v>
      </c>
      <c r="K829" s="996">
        <v>170</v>
      </c>
      <c r="L829" s="996">
        <v>151.30000000000001</v>
      </c>
      <c r="M829" t="s">
        <v>1109</v>
      </c>
      <c r="N829" t="str">
        <f t="shared" si="28"/>
        <v>março 2026</v>
      </c>
      <c r="O829">
        <f t="shared" si="29"/>
        <v>2026</v>
      </c>
      <c r="P829" t="str">
        <f>VLOOKUP(I829,'METRICS MDNA'!A:B,2,0)</f>
        <v>Estoque Final</v>
      </c>
      <c r="Q829" t="str">
        <f>VLOOKUP(P829,'METRICS MDNA'!B:C,2,0)</f>
        <v>CUSTOS DOS PRODUTOS VENDIDOS</v>
      </c>
    </row>
    <row r="830" spans="1:17">
      <c r="A830" t="s">
        <v>1110</v>
      </c>
      <c r="B830" s="879">
        <v>46112</v>
      </c>
      <c r="C830">
        <v>1000243</v>
      </c>
      <c r="D830" t="s">
        <v>1951</v>
      </c>
      <c r="E830" t="s">
        <v>1171</v>
      </c>
      <c r="F830" t="s">
        <v>1120</v>
      </c>
      <c r="G830" t="s">
        <v>1174</v>
      </c>
      <c r="H830" t="s">
        <v>1200</v>
      </c>
      <c r="I830" t="s">
        <v>1201</v>
      </c>
      <c r="J830" s="995">
        <v>1</v>
      </c>
      <c r="K830" s="996">
        <v>61.749200000000002</v>
      </c>
      <c r="L830" s="996">
        <v>61.749200000000002</v>
      </c>
      <c r="M830" t="s">
        <v>1109</v>
      </c>
      <c r="N830" t="str">
        <f t="shared" si="28"/>
        <v>março 2026</v>
      </c>
      <c r="O830">
        <f t="shared" si="29"/>
        <v>2026</v>
      </c>
      <c r="P830" t="str">
        <f>VLOOKUP(I830,'METRICS MDNA'!A:B,2,0)</f>
        <v>Estoque Final</v>
      </c>
      <c r="Q830" t="str">
        <f>VLOOKUP(P830,'METRICS MDNA'!B:C,2,0)</f>
        <v>CUSTOS DOS PRODUTOS VENDIDOS</v>
      </c>
    </row>
    <row r="831" spans="1:17">
      <c r="A831" t="s">
        <v>1110</v>
      </c>
      <c r="B831" s="879">
        <v>46112</v>
      </c>
      <c r="C831">
        <v>1000205</v>
      </c>
      <c r="D831" t="s">
        <v>1952</v>
      </c>
      <c r="E831" t="s">
        <v>1171</v>
      </c>
      <c r="F831" t="s">
        <v>1120</v>
      </c>
      <c r="G831" t="s">
        <v>1174</v>
      </c>
      <c r="H831" t="s">
        <v>1200</v>
      </c>
      <c r="I831" t="s">
        <v>1201</v>
      </c>
      <c r="J831" s="995">
        <v>15.8</v>
      </c>
      <c r="K831" s="996">
        <v>12.9396</v>
      </c>
      <c r="L831" s="996">
        <v>204.44569999999999</v>
      </c>
      <c r="M831" t="s">
        <v>1109</v>
      </c>
      <c r="N831" t="str">
        <f t="shared" si="28"/>
        <v>março 2026</v>
      </c>
      <c r="O831">
        <f t="shared" si="29"/>
        <v>2026</v>
      </c>
      <c r="P831" t="str">
        <f>VLOOKUP(I831,'METRICS MDNA'!A:B,2,0)</f>
        <v>Estoque Final</v>
      </c>
      <c r="Q831" t="str">
        <f>VLOOKUP(P831,'METRICS MDNA'!B:C,2,0)</f>
        <v>CUSTOS DOS PRODUTOS VENDIDOS</v>
      </c>
    </row>
    <row r="832" spans="1:17">
      <c r="A832" t="s">
        <v>1110</v>
      </c>
      <c r="B832" s="879">
        <v>46112</v>
      </c>
      <c r="C832">
        <v>1000880</v>
      </c>
      <c r="D832" t="s">
        <v>1953</v>
      </c>
      <c r="E832" t="s">
        <v>1171</v>
      </c>
      <c r="F832" t="s">
        <v>1120</v>
      </c>
      <c r="G832" t="s">
        <v>1174</v>
      </c>
      <c r="H832" t="s">
        <v>1200</v>
      </c>
      <c r="I832" t="s">
        <v>1201</v>
      </c>
      <c r="J832" s="995">
        <v>7.2</v>
      </c>
      <c r="K832" s="996">
        <v>2.35E-2</v>
      </c>
      <c r="L832" s="996">
        <v>0.16919999999999999</v>
      </c>
      <c r="M832" t="s">
        <v>1109</v>
      </c>
      <c r="N832" t="str">
        <f t="shared" si="28"/>
        <v>março 2026</v>
      </c>
      <c r="O832">
        <f t="shared" si="29"/>
        <v>2026</v>
      </c>
      <c r="P832" t="str">
        <f>VLOOKUP(I832,'METRICS MDNA'!A:B,2,0)</f>
        <v>Estoque Final</v>
      </c>
      <c r="Q832" t="str">
        <f>VLOOKUP(P832,'METRICS MDNA'!B:C,2,0)</f>
        <v>CUSTOS DOS PRODUTOS VENDIDOS</v>
      </c>
    </row>
    <row r="833" spans="1:17">
      <c r="A833" t="s">
        <v>1110</v>
      </c>
      <c r="B833" s="879">
        <v>46112</v>
      </c>
      <c r="C833">
        <v>1000206</v>
      </c>
      <c r="D833" t="s">
        <v>1954</v>
      </c>
      <c r="E833" t="s">
        <v>1171</v>
      </c>
      <c r="F833" t="s">
        <v>1120</v>
      </c>
      <c r="G833" t="s">
        <v>1174</v>
      </c>
      <c r="H833" t="s">
        <v>1200</v>
      </c>
      <c r="I833" t="s">
        <v>1201</v>
      </c>
      <c r="J833" s="995">
        <v>3.6</v>
      </c>
      <c r="K833" s="996">
        <v>1.7600000000000001E-2</v>
      </c>
      <c r="L833" s="996">
        <v>6.3399999999999998E-2</v>
      </c>
      <c r="M833" t="s">
        <v>1109</v>
      </c>
      <c r="N833" t="str">
        <f t="shared" si="28"/>
        <v>março 2026</v>
      </c>
      <c r="O833">
        <f t="shared" si="29"/>
        <v>2026</v>
      </c>
      <c r="P833" t="str">
        <f>VLOOKUP(I833,'METRICS MDNA'!A:B,2,0)</f>
        <v>Estoque Final</v>
      </c>
      <c r="Q833" t="str">
        <f>VLOOKUP(P833,'METRICS MDNA'!B:C,2,0)</f>
        <v>CUSTOS DOS PRODUTOS VENDIDOS</v>
      </c>
    </row>
    <row r="834" spans="1:17">
      <c r="A834" t="s">
        <v>1110</v>
      </c>
      <c r="B834" s="879">
        <v>46112</v>
      </c>
      <c r="C834">
        <v>1000583</v>
      </c>
      <c r="D834" t="s">
        <v>1955</v>
      </c>
      <c r="E834" t="s">
        <v>1171</v>
      </c>
      <c r="F834" t="s">
        <v>1120</v>
      </c>
      <c r="G834" t="s">
        <v>1174</v>
      </c>
      <c r="H834" t="s">
        <v>1186</v>
      </c>
      <c r="I834" t="s">
        <v>1187</v>
      </c>
      <c r="J834" s="995">
        <v>60</v>
      </c>
      <c r="K834" s="996">
        <v>1.0757000000000001</v>
      </c>
      <c r="L834" s="996">
        <v>64.542000000000002</v>
      </c>
      <c r="M834" t="s">
        <v>1109</v>
      </c>
      <c r="N834" t="str">
        <f t="shared" si="28"/>
        <v>março 2026</v>
      </c>
      <c r="O834">
        <f t="shared" si="29"/>
        <v>2026</v>
      </c>
      <c r="P834" t="str">
        <f>VLOOKUP(I834,'METRICS MDNA'!A:B,2,0)</f>
        <v>Estoque Final</v>
      </c>
      <c r="Q834" t="str">
        <f>VLOOKUP(P834,'METRICS MDNA'!B:C,2,0)</f>
        <v>CUSTOS DOS PRODUTOS VENDIDOS</v>
      </c>
    </row>
    <row r="835" spans="1:17">
      <c r="A835" t="s">
        <v>1110</v>
      </c>
      <c r="B835" s="879">
        <v>46112</v>
      </c>
      <c r="C835">
        <v>1000432</v>
      </c>
      <c r="D835" t="s">
        <v>1956</v>
      </c>
      <c r="E835" t="s">
        <v>1171</v>
      </c>
      <c r="F835" t="s">
        <v>1120</v>
      </c>
      <c r="G835" t="s">
        <v>1174</v>
      </c>
      <c r="H835" t="s">
        <v>1186</v>
      </c>
      <c r="I835" t="s">
        <v>1187</v>
      </c>
      <c r="J835" s="995">
        <v>380</v>
      </c>
      <c r="K835" s="996">
        <v>1.4744999999999999</v>
      </c>
      <c r="L835" s="996">
        <v>560.30999999999995</v>
      </c>
      <c r="M835" t="s">
        <v>1109</v>
      </c>
      <c r="N835" t="str">
        <f t="shared" si="28"/>
        <v>março 2026</v>
      </c>
      <c r="O835">
        <f t="shared" si="29"/>
        <v>2026</v>
      </c>
      <c r="P835" t="str">
        <f>VLOOKUP(I835,'METRICS MDNA'!A:B,2,0)</f>
        <v>Estoque Final</v>
      </c>
      <c r="Q835" t="str">
        <f>VLOOKUP(P835,'METRICS MDNA'!B:C,2,0)</f>
        <v>CUSTOS DOS PRODUTOS VENDIDOS</v>
      </c>
    </row>
    <row r="836" spans="1:17">
      <c r="A836" t="s">
        <v>1110</v>
      </c>
      <c r="B836" s="879">
        <v>46112</v>
      </c>
      <c r="C836">
        <v>1000745</v>
      </c>
      <c r="D836" t="s">
        <v>1957</v>
      </c>
      <c r="E836" t="s">
        <v>1171</v>
      </c>
      <c r="F836" t="s">
        <v>1120</v>
      </c>
      <c r="G836" t="s">
        <v>1174</v>
      </c>
      <c r="H836" t="s">
        <v>1193</v>
      </c>
      <c r="I836" t="s">
        <v>1958</v>
      </c>
      <c r="J836" s="995">
        <v>18.43</v>
      </c>
      <c r="K836" s="996">
        <v>70.280500000000004</v>
      </c>
      <c r="L836" s="996">
        <v>1295.2696000000001</v>
      </c>
      <c r="M836" t="s">
        <v>1109</v>
      </c>
      <c r="N836" t="str">
        <f t="shared" si="28"/>
        <v>março 2026</v>
      </c>
      <c r="O836">
        <f t="shared" si="29"/>
        <v>2026</v>
      </c>
      <c r="P836" t="str">
        <f>VLOOKUP(I836,'METRICS MDNA'!A:B,2,0)</f>
        <v>Estoque Final</v>
      </c>
      <c r="Q836" t="str">
        <f>VLOOKUP(P836,'METRICS MDNA'!B:C,2,0)</f>
        <v>CUSTOS DOS PRODUTOS VENDIDOS</v>
      </c>
    </row>
    <row r="837" spans="1:17">
      <c r="A837" t="s">
        <v>1110</v>
      </c>
      <c r="B837" s="879">
        <v>46112</v>
      </c>
      <c r="C837">
        <v>1000805</v>
      </c>
      <c r="D837" t="s">
        <v>1959</v>
      </c>
      <c r="E837" t="s">
        <v>1171</v>
      </c>
      <c r="F837" t="s">
        <v>1120</v>
      </c>
      <c r="G837" t="s">
        <v>1174</v>
      </c>
      <c r="H837" t="s">
        <v>1200</v>
      </c>
      <c r="I837" t="s">
        <v>1201</v>
      </c>
      <c r="J837" s="995">
        <v>1</v>
      </c>
      <c r="K837" s="996">
        <v>279.89999999999998</v>
      </c>
      <c r="L837" s="996">
        <v>279.89999999999998</v>
      </c>
      <c r="M837" t="s">
        <v>1109</v>
      </c>
      <c r="N837" t="str">
        <f t="shared" si="28"/>
        <v>março 2026</v>
      </c>
      <c r="O837">
        <f t="shared" si="29"/>
        <v>2026</v>
      </c>
      <c r="P837" t="str">
        <f>VLOOKUP(I837,'METRICS MDNA'!A:B,2,0)</f>
        <v>Estoque Final</v>
      </c>
      <c r="Q837" t="str">
        <f>VLOOKUP(P837,'METRICS MDNA'!B:C,2,0)</f>
        <v>CUSTOS DOS PRODUTOS VENDIDOS</v>
      </c>
    </row>
    <row r="838" spans="1:17">
      <c r="A838" t="s">
        <v>1110</v>
      </c>
      <c r="B838" s="879">
        <v>46112</v>
      </c>
      <c r="C838">
        <v>1001082</v>
      </c>
      <c r="D838" t="s">
        <v>1960</v>
      </c>
      <c r="E838" t="s">
        <v>1171</v>
      </c>
      <c r="F838" t="s">
        <v>1120</v>
      </c>
      <c r="G838" t="s">
        <v>1174</v>
      </c>
      <c r="H838" t="s">
        <v>1186</v>
      </c>
      <c r="I838" t="s">
        <v>1187</v>
      </c>
      <c r="J838" s="995">
        <v>2.2999999999999998</v>
      </c>
      <c r="K838" s="996">
        <v>40.200000000000003</v>
      </c>
      <c r="L838" s="996">
        <v>92.46</v>
      </c>
      <c r="M838" t="s">
        <v>1109</v>
      </c>
      <c r="N838" t="str">
        <f t="shared" si="28"/>
        <v>março 2026</v>
      </c>
      <c r="O838">
        <f t="shared" si="29"/>
        <v>2026</v>
      </c>
      <c r="P838" t="str">
        <f>VLOOKUP(I838,'METRICS MDNA'!A:B,2,0)</f>
        <v>Estoque Final</v>
      </c>
      <c r="Q838" t="str">
        <f>VLOOKUP(P838,'METRICS MDNA'!B:C,2,0)</f>
        <v>CUSTOS DOS PRODUTOS VENDIDOS</v>
      </c>
    </row>
    <row r="839" spans="1:17">
      <c r="A839" t="s">
        <v>1110</v>
      </c>
      <c r="B839" s="879">
        <v>46112</v>
      </c>
      <c r="C839">
        <v>1000377</v>
      </c>
      <c r="D839" t="s">
        <v>1961</v>
      </c>
      <c r="E839" t="s">
        <v>1171</v>
      </c>
      <c r="F839" t="s">
        <v>1120</v>
      </c>
      <c r="G839" t="s">
        <v>1174</v>
      </c>
      <c r="H839" t="s">
        <v>1186</v>
      </c>
      <c r="I839" t="s">
        <v>1187</v>
      </c>
      <c r="J839" s="995">
        <v>2.1</v>
      </c>
      <c r="K839" s="996">
        <v>46.5</v>
      </c>
      <c r="L839" s="996">
        <v>97.65</v>
      </c>
      <c r="M839" t="s">
        <v>1109</v>
      </c>
      <c r="N839" t="str">
        <f t="shared" si="28"/>
        <v>março 2026</v>
      </c>
      <c r="O839">
        <f t="shared" si="29"/>
        <v>2026</v>
      </c>
      <c r="P839" t="str">
        <f>VLOOKUP(I839,'METRICS MDNA'!A:B,2,0)</f>
        <v>Estoque Final</v>
      </c>
      <c r="Q839" t="str">
        <f>VLOOKUP(P839,'METRICS MDNA'!B:C,2,0)</f>
        <v>CUSTOS DOS PRODUTOS VENDIDOS</v>
      </c>
    </row>
    <row r="840" spans="1:17">
      <c r="A840" t="s">
        <v>1110</v>
      </c>
      <c r="B840" s="879">
        <v>46112</v>
      </c>
      <c r="C840">
        <v>1000252</v>
      </c>
      <c r="D840" t="s">
        <v>1962</v>
      </c>
      <c r="E840" t="s">
        <v>1171</v>
      </c>
      <c r="F840" t="s">
        <v>1120</v>
      </c>
      <c r="G840" t="s">
        <v>1174</v>
      </c>
      <c r="H840" t="s">
        <v>1200</v>
      </c>
      <c r="I840" t="s">
        <v>1201</v>
      </c>
      <c r="J840" s="995">
        <v>0.72</v>
      </c>
      <c r="K840" s="996">
        <v>198.90539999999999</v>
      </c>
      <c r="L840" s="996">
        <v>143.21190000000001</v>
      </c>
      <c r="M840" t="s">
        <v>1109</v>
      </c>
      <c r="N840" t="str">
        <f t="shared" si="28"/>
        <v>março 2026</v>
      </c>
      <c r="O840">
        <f t="shared" si="29"/>
        <v>2026</v>
      </c>
      <c r="P840" t="str">
        <f>VLOOKUP(I840,'METRICS MDNA'!A:B,2,0)</f>
        <v>Estoque Final</v>
      </c>
      <c r="Q840" t="str">
        <f>VLOOKUP(P840,'METRICS MDNA'!B:C,2,0)</f>
        <v>CUSTOS DOS PRODUTOS VENDIDOS</v>
      </c>
    </row>
    <row r="841" spans="1:17">
      <c r="A841" t="s">
        <v>1110</v>
      </c>
      <c r="B841" s="879">
        <v>46112</v>
      </c>
      <c r="C841">
        <v>1001141</v>
      </c>
      <c r="D841" t="s">
        <v>1287</v>
      </c>
      <c r="E841" t="s">
        <v>1171</v>
      </c>
      <c r="F841" t="s">
        <v>1120</v>
      </c>
      <c r="G841" t="s">
        <v>1174</v>
      </c>
      <c r="H841" t="s">
        <v>1200</v>
      </c>
      <c r="I841" t="s">
        <v>1201</v>
      </c>
      <c r="J841" s="995">
        <v>1</v>
      </c>
      <c r="K841" s="996">
        <v>31.666599999999999</v>
      </c>
      <c r="L841" s="996">
        <v>31.666599999999999</v>
      </c>
      <c r="M841" t="s">
        <v>1109</v>
      </c>
      <c r="N841" t="str">
        <f t="shared" si="28"/>
        <v>março 2026</v>
      </c>
      <c r="O841">
        <f t="shared" si="29"/>
        <v>2026</v>
      </c>
      <c r="P841" t="str">
        <f>VLOOKUP(I841,'METRICS MDNA'!A:B,2,0)</f>
        <v>Estoque Final</v>
      </c>
      <c r="Q841" t="str">
        <f>VLOOKUP(P841,'METRICS MDNA'!B:C,2,0)</f>
        <v>CUSTOS DOS PRODUTOS VENDIDOS</v>
      </c>
    </row>
    <row r="842" spans="1:17">
      <c r="A842" t="s">
        <v>1110</v>
      </c>
      <c r="B842" s="879">
        <v>46112</v>
      </c>
      <c r="C842">
        <v>1000538</v>
      </c>
      <c r="D842" t="s">
        <v>1963</v>
      </c>
      <c r="E842" t="s">
        <v>1171</v>
      </c>
      <c r="F842" t="s">
        <v>1120</v>
      </c>
      <c r="G842" t="s">
        <v>1174</v>
      </c>
      <c r="H842" t="s">
        <v>1193</v>
      </c>
      <c r="I842" t="s">
        <v>1891</v>
      </c>
      <c r="J842" s="995">
        <v>3.75</v>
      </c>
      <c r="K842" s="996">
        <v>182.31200000000001</v>
      </c>
      <c r="L842" s="996">
        <v>683.67</v>
      </c>
      <c r="M842" t="s">
        <v>1109</v>
      </c>
      <c r="N842" t="str">
        <f t="shared" si="28"/>
        <v>março 2026</v>
      </c>
      <c r="O842">
        <f t="shared" si="29"/>
        <v>2026</v>
      </c>
      <c r="P842" t="str">
        <f>VLOOKUP(I842,'METRICS MDNA'!A:B,2,0)</f>
        <v>Estoque Final</v>
      </c>
      <c r="Q842" t="str">
        <f>VLOOKUP(P842,'METRICS MDNA'!B:C,2,0)</f>
        <v>CUSTOS DOS PRODUTOS VENDIDOS</v>
      </c>
    </row>
    <row r="843" spans="1:17">
      <c r="A843" t="s">
        <v>1110</v>
      </c>
      <c r="B843" s="879">
        <v>46112</v>
      </c>
      <c r="C843">
        <v>5000042</v>
      </c>
      <c r="D843" t="s">
        <v>1964</v>
      </c>
      <c r="E843" t="s">
        <v>1965</v>
      </c>
      <c r="F843" t="s">
        <v>1120</v>
      </c>
      <c r="G843" t="s">
        <v>1174</v>
      </c>
      <c r="H843" t="s">
        <v>1966</v>
      </c>
      <c r="I843" t="s">
        <v>1967</v>
      </c>
      <c r="J843" s="995">
        <v>3.42</v>
      </c>
      <c r="K843" s="996">
        <v>8.8000000000000005E-3</v>
      </c>
      <c r="L843" s="996">
        <v>3.0099999999999998E-2</v>
      </c>
      <c r="M843" t="s">
        <v>1109</v>
      </c>
      <c r="N843" t="str">
        <f t="shared" si="28"/>
        <v>março 2026</v>
      </c>
      <c r="O843">
        <f t="shared" si="29"/>
        <v>2026</v>
      </c>
      <c r="P843" t="str">
        <f>VLOOKUP(I843,'METRICS MDNA'!A:B,2,0)</f>
        <v>Estoque Final</v>
      </c>
      <c r="Q843" t="str">
        <f>VLOOKUP(P843,'METRICS MDNA'!B:C,2,0)</f>
        <v>CUSTOS DOS PRODUTOS VENDIDOS</v>
      </c>
    </row>
    <row r="844" spans="1:17">
      <c r="A844" t="s">
        <v>1110</v>
      </c>
      <c r="B844" s="879">
        <v>46112</v>
      </c>
      <c r="C844">
        <v>5000027</v>
      </c>
      <c r="D844" t="s">
        <v>1968</v>
      </c>
      <c r="E844" t="s">
        <v>1965</v>
      </c>
      <c r="F844" t="s">
        <v>1120</v>
      </c>
      <c r="G844" t="s">
        <v>1174</v>
      </c>
      <c r="H844" t="s">
        <v>1966</v>
      </c>
      <c r="I844" t="s">
        <v>1967</v>
      </c>
      <c r="J844" s="995">
        <v>1.49</v>
      </c>
      <c r="K844" s="996">
        <v>85.164199999999994</v>
      </c>
      <c r="L844" s="996">
        <v>126.8947</v>
      </c>
      <c r="M844" t="s">
        <v>1109</v>
      </c>
      <c r="N844" t="str">
        <f t="shared" si="28"/>
        <v>março 2026</v>
      </c>
      <c r="O844">
        <f t="shared" si="29"/>
        <v>2026</v>
      </c>
      <c r="P844" t="str">
        <f>VLOOKUP(I844,'METRICS MDNA'!A:B,2,0)</f>
        <v>Estoque Final</v>
      </c>
      <c r="Q844" t="str">
        <f>VLOOKUP(P844,'METRICS MDNA'!B:C,2,0)</f>
        <v>CUSTOS DOS PRODUTOS VENDIDOS</v>
      </c>
    </row>
    <row r="845" spans="1:17">
      <c r="A845" t="s">
        <v>1110</v>
      </c>
      <c r="B845" s="879">
        <v>46112</v>
      </c>
      <c r="C845">
        <v>5000041</v>
      </c>
      <c r="D845" t="s">
        <v>1969</v>
      </c>
      <c r="E845" t="s">
        <v>1965</v>
      </c>
      <c r="F845" t="s">
        <v>1120</v>
      </c>
      <c r="G845" t="s">
        <v>1174</v>
      </c>
      <c r="H845" t="s">
        <v>1966</v>
      </c>
      <c r="I845" t="s">
        <v>1967</v>
      </c>
      <c r="J845" s="995">
        <v>0.2</v>
      </c>
      <c r="K845" s="996">
        <v>82.718500000000006</v>
      </c>
      <c r="L845" s="996">
        <v>16.543700000000001</v>
      </c>
      <c r="M845" t="s">
        <v>1109</v>
      </c>
      <c r="N845" t="str">
        <f t="shared" si="28"/>
        <v>março 2026</v>
      </c>
      <c r="O845">
        <f t="shared" si="29"/>
        <v>2026</v>
      </c>
      <c r="P845" t="str">
        <f>VLOOKUP(I845,'METRICS MDNA'!A:B,2,0)</f>
        <v>Estoque Final</v>
      </c>
      <c r="Q845" t="str">
        <f>VLOOKUP(P845,'METRICS MDNA'!B:C,2,0)</f>
        <v>CUSTOS DOS PRODUTOS VENDIDOS</v>
      </c>
    </row>
    <row r="846" spans="1:17">
      <c r="A846" t="s">
        <v>1110</v>
      </c>
      <c r="B846" s="879">
        <v>46112</v>
      </c>
      <c r="C846">
        <v>5000014</v>
      </c>
      <c r="D846" t="s">
        <v>1970</v>
      </c>
      <c r="E846" t="s">
        <v>1965</v>
      </c>
      <c r="F846" t="s">
        <v>1120</v>
      </c>
      <c r="G846" t="s">
        <v>1174</v>
      </c>
      <c r="H846" t="s">
        <v>1966</v>
      </c>
      <c r="I846" t="s">
        <v>1967</v>
      </c>
      <c r="J846" s="995">
        <v>10.42</v>
      </c>
      <c r="K846" s="996">
        <v>37.9</v>
      </c>
      <c r="L846" s="996">
        <v>394.91800000000001</v>
      </c>
      <c r="M846" t="s">
        <v>1109</v>
      </c>
      <c r="N846" t="str">
        <f t="shared" si="28"/>
        <v>março 2026</v>
      </c>
      <c r="O846">
        <f t="shared" si="29"/>
        <v>2026</v>
      </c>
      <c r="P846" t="str">
        <f>VLOOKUP(I846,'METRICS MDNA'!A:B,2,0)</f>
        <v>Estoque Final</v>
      </c>
      <c r="Q846" t="str">
        <f>VLOOKUP(P846,'METRICS MDNA'!B:C,2,0)</f>
        <v>CUSTOS DOS PRODUTOS VENDIDOS</v>
      </c>
    </row>
    <row r="847" spans="1:17">
      <c r="A847" t="s">
        <v>1110</v>
      </c>
      <c r="B847" s="879">
        <v>46112</v>
      </c>
      <c r="C847">
        <v>5000072</v>
      </c>
      <c r="D847" t="s">
        <v>1971</v>
      </c>
      <c r="E847" t="s">
        <v>1965</v>
      </c>
      <c r="F847" t="s">
        <v>1120</v>
      </c>
      <c r="G847" t="s">
        <v>1174</v>
      </c>
      <c r="H847" t="s">
        <v>1966</v>
      </c>
      <c r="I847" t="s">
        <v>1967</v>
      </c>
      <c r="J847" s="995">
        <v>9.0399999999999991</v>
      </c>
      <c r="K847" s="996">
        <v>44.671999999999997</v>
      </c>
      <c r="L847" s="996">
        <v>403.8349</v>
      </c>
      <c r="M847" t="s">
        <v>1109</v>
      </c>
      <c r="N847" t="str">
        <f t="shared" si="28"/>
        <v>março 2026</v>
      </c>
      <c r="O847">
        <f t="shared" si="29"/>
        <v>2026</v>
      </c>
      <c r="P847" t="str">
        <f>VLOOKUP(I847,'METRICS MDNA'!A:B,2,0)</f>
        <v>Estoque Final</v>
      </c>
      <c r="Q847" t="str">
        <f>VLOOKUP(P847,'METRICS MDNA'!B:C,2,0)</f>
        <v>CUSTOS DOS PRODUTOS VENDIDOS</v>
      </c>
    </row>
    <row r="848" spans="1:17">
      <c r="A848" t="s">
        <v>1110</v>
      </c>
      <c r="B848" s="879">
        <v>46112</v>
      </c>
      <c r="C848">
        <v>5000043</v>
      </c>
      <c r="D848" t="s">
        <v>1972</v>
      </c>
      <c r="E848" t="s">
        <v>1965</v>
      </c>
      <c r="F848" t="s">
        <v>1120</v>
      </c>
      <c r="G848" t="s">
        <v>1174</v>
      </c>
      <c r="H848" t="s">
        <v>1966</v>
      </c>
      <c r="I848" t="s">
        <v>1967</v>
      </c>
      <c r="J848" s="995">
        <v>0.65</v>
      </c>
      <c r="K848" s="996">
        <v>25.6388</v>
      </c>
      <c r="L848" s="996">
        <v>16.665199999999999</v>
      </c>
      <c r="M848" t="s">
        <v>1109</v>
      </c>
      <c r="N848" t="str">
        <f t="shared" si="28"/>
        <v>março 2026</v>
      </c>
      <c r="O848">
        <f t="shared" si="29"/>
        <v>2026</v>
      </c>
      <c r="P848" t="str">
        <f>VLOOKUP(I848,'METRICS MDNA'!A:B,2,0)</f>
        <v>Estoque Final</v>
      </c>
      <c r="Q848" t="str">
        <f>VLOOKUP(P848,'METRICS MDNA'!B:C,2,0)</f>
        <v>CUSTOS DOS PRODUTOS VENDIDOS</v>
      </c>
    </row>
    <row r="849" spans="1:17">
      <c r="A849" t="s">
        <v>1110</v>
      </c>
      <c r="B849" s="879">
        <v>46112</v>
      </c>
      <c r="C849">
        <v>5000054</v>
      </c>
      <c r="D849" t="s">
        <v>1973</v>
      </c>
      <c r="E849" t="s">
        <v>1965</v>
      </c>
      <c r="F849" t="s">
        <v>1120</v>
      </c>
      <c r="G849" t="s">
        <v>1174</v>
      </c>
      <c r="H849" t="s">
        <v>1966</v>
      </c>
      <c r="I849" t="s">
        <v>1967</v>
      </c>
      <c r="J849" s="995">
        <v>8.9</v>
      </c>
      <c r="K849" s="996">
        <v>0.1399</v>
      </c>
      <c r="L849" s="996">
        <v>1.2451000000000001</v>
      </c>
      <c r="M849" t="s">
        <v>1109</v>
      </c>
      <c r="N849" t="str">
        <f t="shared" si="28"/>
        <v>março 2026</v>
      </c>
      <c r="O849">
        <f t="shared" si="29"/>
        <v>2026</v>
      </c>
      <c r="P849" t="str">
        <f>VLOOKUP(I849,'METRICS MDNA'!A:B,2,0)</f>
        <v>Estoque Final</v>
      </c>
      <c r="Q849" t="str">
        <f>VLOOKUP(P849,'METRICS MDNA'!B:C,2,0)</f>
        <v>CUSTOS DOS PRODUTOS VENDIDOS</v>
      </c>
    </row>
    <row r="850" spans="1:17">
      <c r="A850" t="s">
        <v>1110</v>
      </c>
      <c r="B850" s="879">
        <v>46112</v>
      </c>
      <c r="C850">
        <v>5000064</v>
      </c>
      <c r="D850" t="s">
        <v>1974</v>
      </c>
      <c r="E850" t="s">
        <v>1965</v>
      </c>
      <c r="F850" t="s">
        <v>1120</v>
      </c>
      <c r="G850" t="s">
        <v>1174</v>
      </c>
      <c r="H850" t="s">
        <v>1966</v>
      </c>
      <c r="I850" t="s">
        <v>1967</v>
      </c>
      <c r="J850" s="995">
        <v>14</v>
      </c>
      <c r="K850" s="996">
        <v>85.696799999999996</v>
      </c>
      <c r="L850" s="996">
        <v>1199.7552000000001</v>
      </c>
      <c r="M850" t="s">
        <v>1109</v>
      </c>
      <c r="N850" t="str">
        <f t="shared" si="28"/>
        <v>março 2026</v>
      </c>
      <c r="O850">
        <f t="shared" si="29"/>
        <v>2026</v>
      </c>
      <c r="P850" t="str">
        <f>VLOOKUP(I850,'METRICS MDNA'!A:B,2,0)</f>
        <v>Estoque Final</v>
      </c>
      <c r="Q850" t="str">
        <f>VLOOKUP(P850,'METRICS MDNA'!B:C,2,0)</f>
        <v>CUSTOS DOS PRODUTOS VENDIDOS</v>
      </c>
    </row>
    <row r="851" spans="1:17">
      <c r="A851" t="s">
        <v>1110</v>
      </c>
      <c r="B851" s="879">
        <v>46112</v>
      </c>
      <c r="C851">
        <v>5000097</v>
      </c>
      <c r="D851" t="s">
        <v>1975</v>
      </c>
      <c r="E851" t="s">
        <v>1965</v>
      </c>
      <c r="F851" t="s">
        <v>1120</v>
      </c>
      <c r="G851" t="s">
        <v>1174</v>
      </c>
      <c r="H851" t="s">
        <v>1966</v>
      </c>
      <c r="I851" t="s">
        <v>1967</v>
      </c>
      <c r="J851" s="995">
        <v>0.97</v>
      </c>
      <c r="K851" s="996">
        <v>374.66520000000003</v>
      </c>
      <c r="L851" s="996">
        <v>363.42520000000002</v>
      </c>
      <c r="M851" t="s">
        <v>1109</v>
      </c>
      <c r="N851" t="str">
        <f t="shared" si="28"/>
        <v>março 2026</v>
      </c>
      <c r="O851">
        <f t="shared" si="29"/>
        <v>2026</v>
      </c>
      <c r="P851" t="str">
        <f>VLOOKUP(I851,'METRICS MDNA'!A:B,2,0)</f>
        <v>Estoque Final</v>
      </c>
      <c r="Q851" t="str">
        <f>VLOOKUP(P851,'METRICS MDNA'!B:C,2,0)</f>
        <v>CUSTOS DOS PRODUTOS VENDIDOS</v>
      </c>
    </row>
    <row r="852" spans="1:17">
      <c r="A852" t="s">
        <v>1110</v>
      </c>
      <c r="B852" s="879">
        <v>46112</v>
      </c>
      <c r="C852">
        <v>5000267</v>
      </c>
      <c r="D852" t="s">
        <v>1976</v>
      </c>
      <c r="E852" t="s">
        <v>1965</v>
      </c>
      <c r="F852" t="s">
        <v>1120</v>
      </c>
      <c r="G852" t="s">
        <v>1174</v>
      </c>
      <c r="H852" t="s">
        <v>1966</v>
      </c>
      <c r="I852" t="s">
        <v>1967</v>
      </c>
      <c r="J852" s="995">
        <v>1</v>
      </c>
      <c r="K852" s="996">
        <v>90.25</v>
      </c>
      <c r="L852" s="996">
        <v>90.25</v>
      </c>
      <c r="M852" t="s">
        <v>1109</v>
      </c>
      <c r="N852" t="str">
        <f t="shared" si="28"/>
        <v>março 2026</v>
      </c>
      <c r="O852">
        <f t="shared" si="29"/>
        <v>2026</v>
      </c>
      <c r="P852" t="str">
        <f>VLOOKUP(I852,'METRICS MDNA'!A:B,2,0)</f>
        <v>Estoque Final</v>
      </c>
      <c r="Q852" t="str">
        <f>VLOOKUP(P852,'METRICS MDNA'!B:C,2,0)</f>
        <v>CUSTOS DOS PRODUTOS VENDIDOS</v>
      </c>
    </row>
    <row r="853" spans="1:17">
      <c r="A853" t="s">
        <v>1110</v>
      </c>
      <c r="B853" s="879">
        <v>46112</v>
      </c>
      <c r="C853">
        <v>5000078</v>
      </c>
      <c r="D853" t="s">
        <v>1977</v>
      </c>
      <c r="E853" t="s">
        <v>1965</v>
      </c>
      <c r="F853" t="s">
        <v>1120</v>
      </c>
      <c r="G853" t="s">
        <v>1174</v>
      </c>
      <c r="H853" t="s">
        <v>1966</v>
      </c>
      <c r="I853" t="s">
        <v>1967</v>
      </c>
      <c r="J853" s="995">
        <v>3.5</v>
      </c>
      <c r="K853" s="996">
        <v>178.43729999999999</v>
      </c>
      <c r="L853" s="996">
        <v>624.53060000000005</v>
      </c>
      <c r="M853" t="s">
        <v>1109</v>
      </c>
      <c r="N853" t="str">
        <f t="shared" si="28"/>
        <v>março 2026</v>
      </c>
      <c r="O853">
        <f t="shared" si="29"/>
        <v>2026</v>
      </c>
      <c r="P853" t="str">
        <f>VLOOKUP(I853,'METRICS MDNA'!A:B,2,0)</f>
        <v>Estoque Final</v>
      </c>
      <c r="Q853" t="str">
        <f>VLOOKUP(P853,'METRICS MDNA'!B:C,2,0)</f>
        <v>CUSTOS DOS PRODUTOS VENDIDOS</v>
      </c>
    </row>
    <row r="854" spans="1:17">
      <c r="A854" t="s">
        <v>1110</v>
      </c>
      <c r="B854" s="879">
        <v>46112</v>
      </c>
      <c r="C854">
        <v>5000229</v>
      </c>
      <c r="D854" t="s">
        <v>1978</v>
      </c>
      <c r="E854" t="s">
        <v>1965</v>
      </c>
      <c r="F854" t="s">
        <v>1120</v>
      </c>
      <c r="G854" t="s">
        <v>1174</v>
      </c>
      <c r="H854" t="s">
        <v>1966</v>
      </c>
      <c r="I854" t="s">
        <v>1967</v>
      </c>
      <c r="J854" s="995">
        <v>7.0000000000000007E-2</v>
      </c>
      <c r="K854" s="996">
        <v>67.129099999999994</v>
      </c>
      <c r="L854" s="996">
        <v>4.6989999999999998</v>
      </c>
      <c r="M854" t="s">
        <v>1109</v>
      </c>
      <c r="N854" t="str">
        <f t="shared" si="28"/>
        <v>março 2026</v>
      </c>
      <c r="O854">
        <f t="shared" si="29"/>
        <v>2026</v>
      </c>
      <c r="P854" t="str">
        <f>VLOOKUP(I854,'METRICS MDNA'!A:B,2,0)</f>
        <v>Estoque Final</v>
      </c>
      <c r="Q854" t="str">
        <f>VLOOKUP(P854,'METRICS MDNA'!B:C,2,0)</f>
        <v>CUSTOS DOS PRODUTOS VENDIDOS</v>
      </c>
    </row>
    <row r="855" spans="1:17">
      <c r="A855" t="s">
        <v>1110</v>
      </c>
      <c r="B855" s="879">
        <v>46112</v>
      </c>
      <c r="C855">
        <v>5000223</v>
      </c>
      <c r="D855" t="s">
        <v>1979</v>
      </c>
      <c r="E855" t="s">
        <v>1965</v>
      </c>
      <c r="F855" t="s">
        <v>1120</v>
      </c>
      <c r="G855" t="s">
        <v>1174</v>
      </c>
      <c r="H855" t="s">
        <v>1966</v>
      </c>
      <c r="I855" t="s">
        <v>1967</v>
      </c>
      <c r="J855" s="995">
        <v>1.2889999999999999</v>
      </c>
      <c r="K855" s="996">
        <v>41.134900000000002</v>
      </c>
      <c r="L855" s="996">
        <v>53.0229</v>
      </c>
      <c r="M855" t="s">
        <v>1109</v>
      </c>
      <c r="N855" t="str">
        <f t="shared" si="28"/>
        <v>março 2026</v>
      </c>
      <c r="O855">
        <f t="shared" si="29"/>
        <v>2026</v>
      </c>
      <c r="P855" t="str">
        <f>VLOOKUP(I855,'METRICS MDNA'!A:B,2,0)</f>
        <v>Estoque Final</v>
      </c>
      <c r="Q855" t="str">
        <f>VLOOKUP(P855,'METRICS MDNA'!B:C,2,0)</f>
        <v>CUSTOS DOS PRODUTOS VENDIDOS</v>
      </c>
    </row>
    <row r="856" spans="1:17">
      <c r="A856" t="s">
        <v>1110</v>
      </c>
      <c r="B856" s="879">
        <v>46112</v>
      </c>
      <c r="C856">
        <v>5000025</v>
      </c>
      <c r="D856" t="s">
        <v>1980</v>
      </c>
      <c r="E856" t="s">
        <v>1965</v>
      </c>
      <c r="F856" t="s">
        <v>1120</v>
      </c>
      <c r="G856" t="s">
        <v>1174</v>
      </c>
      <c r="H856" t="s">
        <v>1966</v>
      </c>
      <c r="I856" t="s">
        <v>1967</v>
      </c>
      <c r="J856" s="995">
        <v>2.2599999999999998</v>
      </c>
      <c r="K856" s="996">
        <v>19.575700000000001</v>
      </c>
      <c r="L856" s="996">
        <v>44.241100000000003</v>
      </c>
      <c r="M856" t="s">
        <v>1109</v>
      </c>
      <c r="N856" t="str">
        <f t="shared" si="28"/>
        <v>março 2026</v>
      </c>
      <c r="O856">
        <f t="shared" si="29"/>
        <v>2026</v>
      </c>
      <c r="P856" t="str">
        <f>VLOOKUP(I856,'METRICS MDNA'!A:B,2,0)</f>
        <v>Estoque Final</v>
      </c>
      <c r="Q856" t="str">
        <f>VLOOKUP(P856,'METRICS MDNA'!B:C,2,0)</f>
        <v>CUSTOS DOS PRODUTOS VENDIDOS</v>
      </c>
    </row>
    <row r="857" spans="1:17">
      <c r="A857" t="s">
        <v>1110</v>
      </c>
      <c r="B857" s="879">
        <v>46112</v>
      </c>
      <c r="C857">
        <v>5000049</v>
      </c>
      <c r="D857" t="s">
        <v>1981</v>
      </c>
      <c r="E857" t="s">
        <v>1965</v>
      </c>
      <c r="F857" t="s">
        <v>1120</v>
      </c>
      <c r="G857" t="s">
        <v>1174</v>
      </c>
      <c r="H857" t="s">
        <v>1966</v>
      </c>
      <c r="I857" t="s">
        <v>1967</v>
      </c>
      <c r="J857" s="995">
        <v>3.5</v>
      </c>
      <c r="K857" s="996">
        <v>246.22730000000001</v>
      </c>
      <c r="L857" s="996">
        <v>861.79560000000004</v>
      </c>
      <c r="M857" t="s">
        <v>1109</v>
      </c>
      <c r="N857" t="str">
        <f t="shared" si="28"/>
        <v>março 2026</v>
      </c>
      <c r="O857">
        <f t="shared" si="29"/>
        <v>2026</v>
      </c>
      <c r="P857" t="str">
        <f>VLOOKUP(I857,'METRICS MDNA'!A:B,2,0)</f>
        <v>Estoque Final</v>
      </c>
      <c r="Q857" t="str">
        <f>VLOOKUP(P857,'METRICS MDNA'!B:C,2,0)</f>
        <v>CUSTOS DOS PRODUTOS VENDIDOS</v>
      </c>
    </row>
    <row r="858" spans="1:17">
      <c r="A858" t="s">
        <v>1110</v>
      </c>
      <c r="B858" s="879">
        <v>46112</v>
      </c>
      <c r="C858">
        <v>5000222</v>
      </c>
      <c r="D858" t="s">
        <v>1982</v>
      </c>
      <c r="E858" t="s">
        <v>1965</v>
      </c>
      <c r="F858" t="s">
        <v>1120</v>
      </c>
      <c r="G858" t="s">
        <v>1174</v>
      </c>
      <c r="H858" t="s">
        <v>1966</v>
      </c>
      <c r="I858" t="s">
        <v>1967</v>
      </c>
      <c r="J858" s="995">
        <v>0.13500000000000001</v>
      </c>
      <c r="K858" s="996">
        <v>54.964399999999998</v>
      </c>
      <c r="L858" s="996">
        <v>7.4202000000000004</v>
      </c>
      <c r="M858" t="s">
        <v>1109</v>
      </c>
      <c r="N858" t="str">
        <f t="shared" si="28"/>
        <v>março 2026</v>
      </c>
      <c r="O858">
        <f t="shared" si="29"/>
        <v>2026</v>
      </c>
      <c r="P858" t="str">
        <f>VLOOKUP(I858,'METRICS MDNA'!A:B,2,0)</f>
        <v>Estoque Final</v>
      </c>
      <c r="Q858" t="str">
        <f>VLOOKUP(P858,'METRICS MDNA'!B:C,2,0)</f>
        <v>CUSTOS DOS PRODUTOS VENDIDOS</v>
      </c>
    </row>
    <row r="859" spans="1:17">
      <c r="A859" t="s">
        <v>1110</v>
      </c>
      <c r="B859" s="879">
        <v>46112</v>
      </c>
      <c r="C859">
        <v>5000016</v>
      </c>
      <c r="D859" t="s">
        <v>1983</v>
      </c>
      <c r="E859" t="s">
        <v>1965</v>
      </c>
      <c r="F859" t="s">
        <v>1120</v>
      </c>
      <c r="G859" t="s">
        <v>1174</v>
      </c>
      <c r="H859" t="s">
        <v>1966</v>
      </c>
      <c r="I859" t="s">
        <v>1967</v>
      </c>
      <c r="J859" s="995">
        <v>2.4</v>
      </c>
      <c r="K859" s="996">
        <v>145.19390000000001</v>
      </c>
      <c r="L859" s="996">
        <v>348.46539999999999</v>
      </c>
      <c r="M859" t="s">
        <v>1109</v>
      </c>
      <c r="N859" t="str">
        <f t="shared" si="28"/>
        <v>março 2026</v>
      </c>
      <c r="O859">
        <f t="shared" si="29"/>
        <v>2026</v>
      </c>
      <c r="P859" t="str">
        <f>VLOOKUP(I859,'METRICS MDNA'!A:B,2,0)</f>
        <v>Estoque Final</v>
      </c>
      <c r="Q859" t="str">
        <f>VLOOKUP(P859,'METRICS MDNA'!B:C,2,0)</f>
        <v>CUSTOS DOS PRODUTOS VENDIDOS</v>
      </c>
    </row>
    <row r="860" spans="1:17">
      <c r="A860" t="s">
        <v>1110</v>
      </c>
      <c r="B860" s="879">
        <v>46112</v>
      </c>
      <c r="C860">
        <v>5000141</v>
      </c>
      <c r="D860" t="s">
        <v>1984</v>
      </c>
      <c r="E860" t="s">
        <v>1965</v>
      </c>
      <c r="F860" t="s">
        <v>1120</v>
      </c>
      <c r="G860" t="s">
        <v>1174</v>
      </c>
      <c r="H860" t="s">
        <v>1966</v>
      </c>
      <c r="I860" t="s">
        <v>1967</v>
      </c>
      <c r="J860" s="995">
        <v>1.5</v>
      </c>
      <c r="K860" s="996">
        <v>69.757900000000006</v>
      </c>
      <c r="L860" s="996">
        <v>104.6369</v>
      </c>
      <c r="M860" t="s">
        <v>1109</v>
      </c>
      <c r="N860" t="str">
        <f t="shared" si="28"/>
        <v>março 2026</v>
      </c>
      <c r="O860">
        <f t="shared" si="29"/>
        <v>2026</v>
      </c>
      <c r="P860" t="str">
        <f>VLOOKUP(I860,'METRICS MDNA'!A:B,2,0)</f>
        <v>Estoque Final</v>
      </c>
      <c r="Q860" t="str">
        <f>VLOOKUP(P860,'METRICS MDNA'!B:C,2,0)</f>
        <v>CUSTOS DOS PRODUTOS VENDIDOS</v>
      </c>
    </row>
    <row r="861" spans="1:17">
      <c r="A861" t="s">
        <v>1110</v>
      </c>
      <c r="B861" s="879">
        <v>46112</v>
      </c>
      <c r="C861">
        <v>5000219</v>
      </c>
      <c r="D861" t="s">
        <v>1985</v>
      </c>
      <c r="E861" t="s">
        <v>1965</v>
      </c>
      <c r="F861" t="s">
        <v>1120</v>
      </c>
      <c r="G861" t="s">
        <v>1174</v>
      </c>
      <c r="H861" t="s">
        <v>1966</v>
      </c>
      <c r="I861" t="s">
        <v>1967</v>
      </c>
      <c r="J861" s="995">
        <v>1.0169999999999999</v>
      </c>
      <c r="K861" s="996">
        <v>16.180399999999999</v>
      </c>
      <c r="L861" s="996">
        <v>16.455500000000001</v>
      </c>
      <c r="M861" t="s">
        <v>1109</v>
      </c>
      <c r="N861" t="str">
        <f t="shared" si="28"/>
        <v>março 2026</v>
      </c>
      <c r="O861">
        <f t="shared" si="29"/>
        <v>2026</v>
      </c>
      <c r="P861" t="str">
        <f>VLOOKUP(I861,'METRICS MDNA'!A:B,2,0)</f>
        <v>Estoque Final</v>
      </c>
      <c r="Q861" t="str">
        <f>VLOOKUP(P861,'METRICS MDNA'!B:C,2,0)</f>
        <v>CUSTOS DOS PRODUTOS VENDIDOS</v>
      </c>
    </row>
    <row r="862" spans="1:17">
      <c r="A862" t="s">
        <v>1110</v>
      </c>
      <c r="B862" s="879">
        <v>46112</v>
      </c>
      <c r="C862">
        <v>5000040</v>
      </c>
      <c r="D862" t="s">
        <v>1986</v>
      </c>
      <c r="E862" t="s">
        <v>1965</v>
      </c>
      <c r="F862" t="s">
        <v>1120</v>
      </c>
      <c r="G862" t="s">
        <v>1174</v>
      </c>
      <c r="H862" t="s">
        <v>1966</v>
      </c>
      <c r="I862" t="s">
        <v>1967</v>
      </c>
      <c r="J862" s="995">
        <v>18</v>
      </c>
      <c r="K862" s="996">
        <v>3.61E-2</v>
      </c>
      <c r="L862" s="996">
        <v>0.64980000000000004</v>
      </c>
      <c r="M862" t="s">
        <v>1109</v>
      </c>
      <c r="N862" t="str">
        <f t="shared" si="28"/>
        <v>março 2026</v>
      </c>
      <c r="O862">
        <f t="shared" si="29"/>
        <v>2026</v>
      </c>
      <c r="P862" t="str">
        <f>VLOOKUP(I862,'METRICS MDNA'!A:B,2,0)</f>
        <v>Estoque Final</v>
      </c>
      <c r="Q862" t="str">
        <f>VLOOKUP(P862,'METRICS MDNA'!B:C,2,0)</f>
        <v>CUSTOS DOS PRODUTOS VENDIDOS</v>
      </c>
    </row>
    <row r="863" spans="1:17">
      <c r="A863" t="s">
        <v>1110</v>
      </c>
      <c r="B863" s="879">
        <v>46112</v>
      </c>
      <c r="C863">
        <v>5000061</v>
      </c>
      <c r="D863" t="s">
        <v>1987</v>
      </c>
      <c r="E863" t="s">
        <v>1965</v>
      </c>
      <c r="F863" t="s">
        <v>1120</v>
      </c>
      <c r="G863" t="s">
        <v>1174</v>
      </c>
      <c r="H863" t="s">
        <v>1966</v>
      </c>
      <c r="I863" t="s">
        <v>1967</v>
      </c>
      <c r="J863" s="995">
        <v>7.8</v>
      </c>
      <c r="K863" s="996">
        <v>78.083299999999994</v>
      </c>
      <c r="L863" s="996">
        <v>609.04970000000003</v>
      </c>
      <c r="M863" t="s">
        <v>1109</v>
      </c>
      <c r="N863" t="str">
        <f t="shared" si="28"/>
        <v>março 2026</v>
      </c>
      <c r="O863">
        <f t="shared" si="29"/>
        <v>2026</v>
      </c>
      <c r="P863" t="str">
        <f>VLOOKUP(I863,'METRICS MDNA'!A:B,2,0)</f>
        <v>Estoque Final</v>
      </c>
      <c r="Q863" t="str">
        <f>VLOOKUP(P863,'METRICS MDNA'!B:C,2,0)</f>
        <v>CUSTOS DOS PRODUTOS VENDIDOS</v>
      </c>
    </row>
    <row r="864" spans="1:17">
      <c r="A864" t="s">
        <v>1110</v>
      </c>
      <c r="B864" s="879">
        <v>46112</v>
      </c>
      <c r="C864">
        <v>5000035</v>
      </c>
      <c r="D864" t="s">
        <v>1988</v>
      </c>
      <c r="E864" t="s">
        <v>1965</v>
      </c>
      <c r="F864" t="s">
        <v>1120</v>
      </c>
      <c r="G864" t="s">
        <v>1174</v>
      </c>
      <c r="H864" t="s">
        <v>1966</v>
      </c>
      <c r="I864" t="s">
        <v>1967</v>
      </c>
      <c r="J864" s="995">
        <v>6.4</v>
      </c>
      <c r="K864" s="996">
        <v>76.061099999999996</v>
      </c>
      <c r="L864" s="996">
        <v>486.791</v>
      </c>
      <c r="M864" t="s">
        <v>1109</v>
      </c>
      <c r="N864" t="str">
        <f t="shared" si="28"/>
        <v>março 2026</v>
      </c>
      <c r="O864">
        <f t="shared" si="29"/>
        <v>2026</v>
      </c>
      <c r="P864" t="str">
        <f>VLOOKUP(I864,'METRICS MDNA'!A:B,2,0)</f>
        <v>Estoque Final</v>
      </c>
      <c r="Q864" t="str">
        <f>VLOOKUP(P864,'METRICS MDNA'!B:C,2,0)</f>
        <v>CUSTOS DOS PRODUTOS VENDIDOS</v>
      </c>
    </row>
    <row r="865" spans="1:17">
      <c r="A865" t="s">
        <v>1110</v>
      </c>
      <c r="B865" s="879">
        <v>46112</v>
      </c>
      <c r="C865">
        <v>5000055</v>
      </c>
      <c r="D865" t="s">
        <v>1989</v>
      </c>
      <c r="E865" t="s">
        <v>1965</v>
      </c>
      <c r="F865" t="s">
        <v>1120</v>
      </c>
      <c r="G865" t="s">
        <v>1174</v>
      </c>
      <c r="H865" t="s">
        <v>1966</v>
      </c>
      <c r="I865" t="s">
        <v>1967</v>
      </c>
      <c r="J865" s="995">
        <v>14.53</v>
      </c>
      <c r="K865" s="996">
        <v>41.630400000000002</v>
      </c>
      <c r="L865" s="996">
        <v>604.88969999999995</v>
      </c>
      <c r="M865" t="s">
        <v>1109</v>
      </c>
      <c r="N865" t="str">
        <f t="shared" si="28"/>
        <v>março 2026</v>
      </c>
      <c r="O865">
        <f t="shared" si="29"/>
        <v>2026</v>
      </c>
      <c r="P865" t="str">
        <f>VLOOKUP(I865,'METRICS MDNA'!A:B,2,0)</f>
        <v>Estoque Final</v>
      </c>
      <c r="Q865" t="str">
        <f>VLOOKUP(P865,'METRICS MDNA'!B:C,2,0)</f>
        <v>CUSTOS DOS PRODUTOS VENDIDOS</v>
      </c>
    </row>
    <row r="866" spans="1:17">
      <c r="A866" t="s">
        <v>1110</v>
      </c>
      <c r="B866" s="879">
        <v>46112</v>
      </c>
      <c r="C866">
        <v>5000051</v>
      </c>
      <c r="D866" t="s">
        <v>1990</v>
      </c>
      <c r="E866" t="s">
        <v>1965</v>
      </c>
      <c r="F866" t="s">
        <v>1120</v>
      </c>
      <c r="G866" t="s">
        <v>1174</v>
      </c>
      <c r="H866" t="s">
        <v>1966</v>
      </c>
      <c r="I866" t="s">
        <v>1967</v>
      </c>
      <c r="J866" s="995">
        <v>8.64</v>
      </c>
      <c r="K866" s="996">
        <v>24.444400000000002</v>
      </c>
      <c r="L866" s="996">
        <v>211.1996</v>
      </c>
      <c r="M866" t="s">
        <v>1109</v>
      </c>
      <c r="N866" t="str">
        <f t="shared" si="28"/>
        <v>março 2026</v>
      </c>
      <c r="O866">
        <f t="shared" si="29"/>
        <v>2026</v>
      </c>
      <c r="P866" t="str">
        <f>VLOOKUP(I866,'METRICS MDNA'!A:B,2,0)</f>
        <v>Estoque Final</v>
      </c>
      <c r="Q866" t="str">
        <f>VLOOKUP(P866,'METRICS MDNA'!B:C,2,0)</f>
        <v>CUSTOS DOS PRODUTOS VENDIDOS</v>
      </c>
    </row>
    <row r="867" spans="1:17">
      <c r="A867" t="s">
        <v>1110</v>
      </c>
      <c r="B867" s="879">
        <v>46112</v>
      </c>
      <c r="C867">
        <v>5000039</v>
      </c>
      <c r="D867" t="s">
        <v>1991</v>
      </c>
      <c r="E867" t="s">
        <v>1965</v>
      </c>
      <c r="F867" t="s">
        <v>1120</v>
      </c>
      <c r="G867" t="s">
        <v>1174</v>
      </c>
      <c r="H867" t="s">
        <v>1966</v>
      </c>
      <c r="I867" t="s">
        <v>1967</v>
      </c>
      <c r="J867" s="995">
        <v>0.46</v>
      </c>
      <c r="K867" s="996">
        <v>359.2296</v>
      </c>
      <c r="L867" s="996">
        <v>165.2456</v>
      </c>
      <c r="M867" t="s">
        <v>1109</v>
      </c>
      <c r="N867" t="str">
        <f t="shared" ref="N867:N930" si="30">TEXT(B867, "mmmm aaaa")</f>
        <v>março 2026</v>
      </c>
      <c r="O867">
        <f t="shared" ref="O867:O930" si="31">YEAR(B867)</f>
        <v>2026</v>
      </c>
      <c r="P867" t="str">
        <f>VLOOKUP(I867,'METRICS MDNA'!A:B,2,0)</f>
        <v>Estoque Final</v>
      </c>
      <c r="Q867" t="str">
        <f>VLOOKUP(P867,'METRICS MDNA'!B:C,2,0)</f>
        <v>CUSTOS DOS PRODUTOS VENDIDOS</v>
      </c>
    </row>
    <row r="868" spans="1:17">
      <c r="A868" t="s">
        <v>1110</v>
      </c>
      <c r="B868" s="879">
        <v>46112</v>
      </c>
      <c r="C868">
        <v>5000068</v>
      </c>
      <c r="D868" t="s">
        <v>1992</v>
      </c>
      <c r="E868" t="s">
        <v>1965</v>
      </c>
      <c r="F868" t="s">
        <v>1120</v>
      </c>
      <c r="G868" t="s">
        <v>1174</v>
      </c>
      <c r="H868" t="s">
        <v>1966</v>
      </c>
      <c r="I868" t="s">
        <v>1967</v>
      </c>
      <c r="J868" s="995">
        <v>1.7749999999999999</v>
      </c>
      <c r="K868" s="996">
        <v>18.5015</v>
      </c>
      <c r="L868" s="996">
        <v>32.840200000000003</v>
      </c>
      <c r="M868" t="s">
        <v>1109</v>
      </c>
      <c r="N868" t="str">
        <f t="shared" si="30"/>
        <v>março 2026</v>
      </c>
      <c r="O868">
        <f t="shared" si="31"/>
        <v>2026</v>
      </c>
      <c r="P868" t="str">
        <f>VLOOKUP(I868,'METRICS MDNA'!A:B,2,0)</f>
        <v>Estoque Final</v>
      </c>
      <c r="Q868" t="str">
        <f>VLOOKUP(P868,'METRICS MDNA'!B:C,2,0)</f>
        <v>CUSTOS DOS PRODUTOS VENDIDOS</v>
      </c>
    </row>
    <row r="869" spans="1:17">
      <c r="A869" t="s">
        <v>1110</v>
      </c>
      <c r="B869" s="879">
        <v>46112</v>
      </c>
      <c r="C869">
        <v>5000073</v>
      </c>
      <c r="D869" t="s">
        <v>1993</v>
      </c>
      <c r="E869" t="s">
        <v>1965</v>
      </c>
      <c r="F869" t="s">
        <v>1120</v>
      </c>
      <c r="G869" t="s">
        <v>1174</v>
      </c>
      <c r="H869" t="s">
        <v>1966</v>
      </c>
      <c r="I869" t="s">
        <v>1967</v>
      </c>
      <c r="J869" s="995">
        <v>2.5099999999999998</v>
      </c>
      <c r="K869" s="996">
        <v>208.5778</v>
      </c>
      <c r="L869" s="996">
        <v>523.53030000000001</v>
      </c>
      <c r="M869" t="s">
        <v>1109</v>
      </c>
      <c r="N869" t="str">
        <f t="shared" si="30"/>
        <v>março 2026</v>
      </c>
      <c r="O869">
        <f t="shared" si="31"/>
        <v>2026</v>
      </c>
      <c r="P869" t="str">
        <f>VLOOKUP(I869,'METRICS MDNA'!A:B,2,0)</f>
        <v>Estoque Final</v>
      </c>
      <c r="Q869" t="str">
        <f>VLOOKUP(P869,'METRICS MDNA'!B:C,2,0)</f>
        <v>CUSTOS DOS PRODUTOS VENDIDOS</v>
      </c>
    </row>
    <row r="870" spans="1:17">
      <c r="A870" t="s">
        <v>1110</v>
      </c>
      <c r="B870" s="879">
        <v>46112</v>
      </c>
      <c r="C870">
        <v>5000270</v>
      </c>
      <c r="D870" t="s">
        <v>1994</v>
      </c>
      <c r="E870" t="s">
        <v>1965</v>
      </c>
      <c r="F870" t="s">
        <v>1120</v>
      </c>
      <c r="G870" t="s">
        <v>1174</v>
      </c>
      <c r="H870" t="s">
        <v>1966</v>
      </c>
      <c r="I870" t="s">
        <v>1967</v>
      </c>
      <c r="J870" s="995">
        <v>1.06</v>
      </c>
      <c r="K870" s="996">
        <v>20.37</v>
      </c>
      <c r="L870" s="996">
        <v>21.592199999999998</v>
      </c>
      <c r="M870" t="s">
        <v>1109</v>
      </c>
      <c r="N870" t="str">
        <f t="shared" si="30"/>
        <v>março 2026</v>
      </c>
      <c r="O870">
        <f t="shared" si="31"/>
        <v>2026</v>
      </c>
      <c r="P870" t="str">
        <f>VLOOKUP(I870,'METRICS MDNA'!A:B,2,0)</f>
        <v>Estoque Final</v>
      </c>
      <c r="Q870" t="str">
        <f>VLOOKUP(P870,'METRICS MDNA'!B:C,2,0)</f>
        <v>CUSTOS DOS PRODUTOS VENDIDOS</v>
      </c>
    </row>
    <row r="871" spans="1:17">
      <c r="A871" t="s">
        <v>1110</v>
      </c>
      <c r="B871" s="879">
        <v>46112</v>
      </c>
      <c r="C871">
        <v>5000265</v>
      </c>
      <c r="D871" t="s">
        <v>1995</v>
      </c>
      <c r="E871" t="s">
        <v>1965</v>
      </c>
      <c r="F871" t="s">
        <v>1120</v>
      </c>
      <c r="G871" t="s">
        <v>1174</v>
      </c>
      <c r="H871" t="s">
        <v>1966</v>
      </c>
      <c r="I871" t="s">
        <v>1967</v>
      </c>
      <c r="J871" s="995">
        <v>1.1399999999999999</v>
      </c>
      <c r="K871" s="996">
        <v>38.359400000000001</v>
      </c>
      <c r="L871" s="996">
        <v>43.729700000000001</v>
      </c>
      <c r="M871" t="s">
        <v>1109</v>
      </c>
      <c r="N871" t="str">
        <f t="shared" si="30"/>
        <v>março 2026</v>
      </c>
      <c r="O871">
        <f t="shared" si="31"/>
        <v>2026</v>
      </c>
      <c r="P871" t="str">
        <f>VLOOKUP(I871,'METRICS MDNA'!A:B,2,0)</f>
        <v>Estoque Final</v>
      </c>
      <c r="Q871" t="str">
        <f>VLOOKUP(P871,'METRICS MDNA'!B:C,2,0)</f>
        <v>CUSTOS DOS PRODUTOS VENDIDOS</v>
      </c>
    </row>
    <row r="872" spans="1:17">
      <c r="A872" t="s">
        <v>1110</v>
      </c>
      <c r="B872" s="879">
        <v>46112</v>
      </c>
      <c r="C872">
        <v>5000057</v>
      </c>
      <c r="D872" t="s">
        <v>1996</v>
      </c>
      <c r="E872" t="s">
        <v>1965</v>
      </c>
      <c r="F872" t="s">
        <v>1120</v>
      </c>
      <c r="G872" t="s">
        <v>1174</v>
      </c>
      <c r="H872" t="s">
        <v>1966</v>
      </c>
      <c r="I872" t="s">
        <v>1967</v>
      </c>
      <c r="J872" s="995">
        <v>2.5</v>
      </c>
      <c r="K872" s="996">
        <v>20.930299999999999</v>
      </c>
      <c r="L872" s="996">
        <v>52.325800000000001</v>
      </c>
      <c r="M872" t="s">
        <v>1109</v>
      </c>
      <c r="N872" t="str">
        <f t="shared" si="30"/>
        <v>março 2026</v>
      </c>
      <c r="O872">
        <f t="shared" si="31"/>
        <v>2026</v>
      </c>
      <c r="P872" t="str">
        <f>VLOOKUP(I872,'METRICS MDNA'!A:B,2,0)</f>
        <v>Estoque Final</v>
      </c>
      <c r="Q872" t="str">
        <f>VLOOKUP(P872,'METRICS MDNA'!B:C,2,0)</f>
        <v>CUSTOS DOS PRODUTOS VENDIDOS</v>
      </c>
    </row>
    <row r="873" spans="1:17">
      <c r="A873" t="s">
        <v>1110</v>
      </c>
      <c r="B873" s="879">
        <v>46112</v>
      </c>
      <c r="C873">
        <v>5000023</v>
      </c>
      <c r="D873" t="s">
        <v>1997</v>
      </c>
      <c r="E873" t="s">
        <v>1965</v>
      </c>
      <c r="F873" t="s">
        <v>1120</v>
      </c>
      <c r="G873" t="s">
        <v>1174</v>
      </c>
      <c r="H873" t="s">
        <v>1966</v>
      </c>
      <c r="I873" t="s">
        <v>1967</v>
      </c>
      <c r="J873" s="995">
        <v>4.7</v>
      </c>
      <c r="K873" s="996">
        <v>161.9836</v>
      </c>
      <c r="L873" s="996">
        <v>761.3229</v>
      </c>
      <c r="M873" t="s">
        <v>1109</v>
      </c>
      <c r="N873" t="str">
        <f t="shared" si="30"/>
        <v>março 2026</v>
      </c>
      <c r="O873">
        <f t="shared" si="31"/>
        <v>2026</v>
      </c>
      <c r="P873" t="str">
        <f>VLOOKUP(I873,'METRICS MDNA'!A:B,2,0)</f>
        <v>Estoque Final</v>
      </c>
      <c r="Q873" t="str">
        <f>VLOOKUP(P873,'METRICS MDNA'!B:C,2,0)</f>
        <v>CUSTOS DOS PRODUTOS VENDIDOS</v>
      </c>
    </row>
    <row r="874" spans="1:17">
      <c r="A874" t="s">
        <v>1110</v>
      </c>
      <c r="B874" s="879">
        <v>46112</v>
      </c>
      <c r="C874">
        <v>5000074</v>
      </c>
      <c r="D874" t="s">
        <v>1998</v>
      </c>
      <c r="E874" t="s">
        <v>1965</v>
      </c>
      <c r="F874" t="s">
        <v>1120</v>
      </c>
      <c r="G874" t="s">
        <v>1174</v>
      </c>
      <c r="H874" t="s">
        <v>1966</v>
      </c>
      <c r="I874" t="s">
        <v>1967</v>
      </c>
      <c r="J874" s="995">
        <v>5.9</v>
      </c>
      <c r="K874" s="996">
        <v>8.3292000000000002</v>
      </c>
      <c r="L874" s="996">
        <v>49.142299999999999</v>
      </c>
      <c r="M874" t="s">
        <v>1109</v>
      </c>
      <c r="N874" t="str">
        <f t="shared" si="30"/>
        <v>março 2026</v>
      </c>
      <c r="O874">
        <f t="shared" si="31"/>
        <v>2026</v>
      </c>
      <c r="P874" t="str">
        <f>VLOOKUP(I874,'METRICS MDNA'!A:B,2,0)</f>
        <v>Estoque Final</v>
      </c>
      <c r="Q874" t="str">
        <f>VLOOKUP(P874,'METRICS MDNA'!B:C,2,0)</f>
        <v>CUSTOS DOS PRODUTOS VENDIDOS</v>
      </c>
    </row>
    <row r="875" spans="1:17">
      <c r="A875" t="s">
        <v>1110</v>
      </c>
      <c r="B875" s="879">
        <v>46112</v>
      </c>
      <c r="C875">
        <v>5000063</v>
      </c>
      <c r="D875" t="s">
        <v>1999</v>
      </c>
      <c r="E875" t="s">
        <v>1965</v>
      </c>
      <c r="F875" t="s">
        <v>1120</v>
      </c>
      <c r="G875" t="s">
        <v>1174</v>
      </c>
      <c r="H875" t="s">
        <v>1966</v>
      </c>
      <c r="I875" t="s">
        <v>1967</v>
      </c>
      <c r="J875" s="995">
        <v>1.59</v>
      </c>
      <c r="K875" s="996">
        <v>41.883400000000002</v>
      </c>
      <c r="L875" s="996">
        <v>66.5946</v>
      </c>
      <c r="M875" t="s">
        <v>1109</v>
      </c>
      <c r="N875" t="str">
        <f t="shared" si="30"/>
        <v>março 2026</v>
      </c>
      <c r="O875">
        <f t="shared" si="31"/>
        <v>2026</v>
      </c>
      <c r="P875" t="str">
        <f>VLOOKUP(I875,'METRICS MDNA'!A:B,2,0)</f>
        <v>Estoque Final</v>
      </c>
      <c r="Q875" t="str">
        <f>VLOOKUP(P875,'METRICS MDNA'!B:C,2,0)</f>
        <v>CUSTOS DOS PRODUTOS VENDIDOS</v>
      </c>
    </row>
    <row r="876" spans="1:17">
      <c r="A876" t="s">
        <v>1110</v>
      </c>
      <c r="B876" s="879">
        <v>46112</v>
      </c>
      <c r="C876">
        <v>5000033</v>
      </c>
      <c r="D876" t="s">
        <v>2000</v>
      </c>
      <c r="E876" t="s">
        <v>1965</v>
      </c>
      <c r="F876" t="s">
        <v>1120</v>
      </c>
      <c r="G876" t="s">
        <v>1174</v>
      </c>
      <c r="H876" t="s">
        <v>1966</v>
      </c>
      <c r="I876" t="s">
        <v>1967</v>
      </c>
      <c r="J876" s="995">
        <v>1.2</v>
      </c>
      <c r="K876" s="996">
        <v>100.86279999999999</v>
      </c>
      <c r="L876" s="996">
        <v>121.0354</v>
      </c>
      <c r="M876" t="s">
        <v>1109</v>
      </c>
      <c r="N876" t="str">
        <f t="shared" si="30"/>
        <v>março 2026</v>
      </c>
      <c r="O876">
        <f t="shared" si="31"/>
        <v>2026</v>
      </c>
      <c r="P876" t="str">
        <f>VLOOKUP(I876,'METRICS MDNA'!A:B,2,0)</f>
        <v>Estoque Final</v>
      </c>
      <c r="Q876" t="str">
        <f>VLOOKUP(P876,'METRICS MDNA'!B:C,2,0)</f>
        <v>CUSTOS DOS PRODUTOS VENDIDOS</v>
      </c>
    </row>
    <row r="877" spans="1:17">
      <c r="A877" t="s">
        <v>1110</v>
      </c>
      <c r="B877" s="879">
        <v>46112</v>
      </c>
      <c r="C877">
        <v>5000066</v>
      </c>
      <c r="D877" t="s">
        <v>2001</v>
      </c>
      <c r="E877" t="s">
        <v>1965</v>
      </c>
      <c r="F877" t="s">
        <v>1120</v>
      </c>
      <c r="G877" t="s">
        <v>1174</v>
      </c>
      <c r="H877" t="s">
        <v>1966</v>
      </c>
      <c r="I877" t="s">
        <v>1967</v>
      </c>
      <c r="J877" s="995">
        <v>0.57999999999999996</v>
      </c>
      <c r="K877" s="996">
        <v>27.4817</v>
      </c>
      <c r="L877" s="996">
        <v>15.939399999999999</v>
      </c>
      <c r="M877" t="s">
        <v>1109</v>
      </c>
      <c r="N877" t="str">
        <f t="shared" si="30"/>
        <v>março 2026</v>
      </c>
      <c r="O877">
        <f t="shared" si="31"/>
        <v>2026</v>
      </c>
      <c r="P877" t="str">
        <f>VLOOKUP(I877,'METRICS MDNA'!A:B,2,0)</f>
        <v>Estoque Final</v>
      </c>
      <c r="Q877" t="str">
        <f>VLOOKUP(P877,'METRICS MDNA'!B:C,2,0)</f>
        <v>CUSTOS DOS PRODUTOS VENDIDOS</v>
      </c>
    </row>
    <row r="878" spans="1:17">
      <c r="A878" t="s">
        <v>1110</v>
      </c>
      <c r="B878" s="879">
        <v>46112</v>
      </c>
      <c r="C878">
        <v>5000225</v>
      </c>
      <c r="D878" t="s">
        <v>2002</v>
      </c>
      <c r="E878" t="s">
        <v>1965</v>
      </c>
      <c r="F878" t="s">
        <v>1120</v>
      </c>
      <c r="G878" t="s">
        <v>1174</v>
      </c>
      <c r="H878" t="s">
        <v>1966</v>
      </c>
      <c r="I878" t="s">
        <v>1967</v>
      </c>
      <c r="J878" s="995">
        <v>0.24</v>
      </c>
      <c r="K878" s="996">
        <v>104.30759999999999</v>
      </c>
      <c r="L878" s="996">
        <v>25.033799999999999</v>
      </c>
      <c r="M878" t="s">
        <v>1109</v>
      </c>
      <c r="N878" t="str">
        <f t="shared" si="30"/>
        <v>março 2026</v>
      </c>
      <c r="O878">
        <f t="shared" si="31"/>
        <v>2026</v>
      </c>
      <c r="P878" t="str">
        <f>VLOOKUP(I878,'METRICS MDNA'!A:B,2,0)</f>
        <v>Estoque Final</v>
      </c>
      <c r="Q878" t="str">
        <f>VLOOKUP(P878,'METRICS MDNA'!B:C,2,0)</f>
        <v>CUSTOS DOS PRODUTOS VENDIDOS</v>
      </c>
    </row>
    <row r="879" spans="1:17">
      <c r="A879" t="s">
        <v>1110</v>
      </c>
      <c r="B879" s="879">
        <v>46112</v>
      </c>
      <c r="C879">
        <v>5000030</v>
      </c>
      <c r="D879" t="s">
        <v>2003</v>
      </c>
      <c r="E879" t="s">
        <v>1965</v>
      </c>
      <c r="F879" t="s">
        <v>1120</v>
      </c>
      <c r="G879" t="s">
        <v>1174</v>
      </c>
      <c r="H879" t="s">
        <v>1966</v>
      </c>
      <c r="I879" t="s">
        <v>1967</v>
      </c>
      <c r="J879" s="995">
        <v>2.04</v>
      </c>
      <c r="K879" s="996">
        <v>34.503900000000002</v>
      </c>
      <c r="L879" s="996">
        <v>70.388000000000005</v>
      </c>
      <c r="M879" t="s">
        <v>1109</v>
      </c>
      <c r="N879" t="str">
        <f t="shared" si="30"/>
        <v>março 2026</v>
      </c>
      <c r="O879">
        <f t="shared" si="31"/>
        <v>2026</v>
      </c>
      <c r="P879" t="str">
        <f>VLOOKUP(I879,'METRICS MDNA'!A:B,2,0)</f>
        <v>Estoque Final</v>
      </c>
      <c r="Q879" t="str">
        <f>VLOOKUP(P879,'METRICS MDNA'!B:C,2,0)</f>
        <v>CUSTOS DOS PRODUTOS VENDIDOS</v>
      </c>
    </row>
    <row r="880" spans="1:17">
      <c r="A880" t="s">
        <v>1110</v>
      </c>
      <c r="B880" s="879">
        <v>46112</v>
      </c>
      <c r="C880">
        <v>5000087</v>
      </c>
      <c r="D880" t="s">
        <v>2004</v>
      </c>
      <c r="E880" t="s">
        <v>1965</v>
      </c>
      <c r="F880" t="s">
        <v>1120</v>
      </c>
      <c r="G880" t="s">
        <v>1174</v>
      </c>
      <c r="H880" t="s">
        <v>1966</v>
      </c>
      <c r="I880" t="s">
        <v>1967</v>
      </c>
      <c r="J880" s="995">
        <v>1.05</v>
      </c>
      <c r="K880" s="996">
        <v>5.6285999999999996</v>
      </c>
      <c r="L880" s="996">
        <v>5.91</v>
      </c>
      <c r="M880" t="s">
        <v>1109</v>
      </c>
      <c r="N880" t="str">
        <f t="shared" si="30"/>
        <v>março 2026</v>
      </c>
      <c r="O880">
        <f t="shared" si="31"/>
        <v>2026</v>
      </c>
      <c r="P880" t="str">
        <f>VLOOKUP(I880,'METRICS MDNA'!A:B,2,0)</f>
        <v>Estoque Final</v>
      </c>
      <c r="Q880" t="str">
        <f>VLOOKUP(P880,'METRICS MDNA'!B:C,2,0)</f>
        <v>CUSTOS DOS PRODUTOS VENDIDOS</v>
      </c>
    </row>
    <row r="881" spans="1:17">
      <c r="A881" t="s">
        <v>1110</v>
      </c>
      <c r="B881" s="879">
        <v>46112</v>
      </c>
      <c r="C881">
        <v>1000981</v>
      </c>
      <c r="D881" t="s">
        <v>2005</v>
      </c>
      <c r="E881" t="s">
        <v>1171</v>
      </c>
      <c r="F881" t="s">
        <v>1120</v>
      </c>
      <c r="G881" t="s">
        <v>1174</v>
      </c>
      <c r="H881" t="s">
        <v>1175</v>
      </c>
      <c r="I881" t="s">
        <v>1176</v>
      </c>
      <c r="J881" s="995">
        <v>1.27</v>
      </c>
      <c r="K881" s="996">
        <v>283.75189999999998</v>
      </c>
      <c r="L881" s="996">
        <v>360.36489999999998</v>
      </c>
      <c r="M881" t="s">
        <v>1109</v>
      </c>
      <c r="N881" t="str">
        <f t="shared" si="30"/>
        <v>março 2026</v>
      </c>
      <c r="O881">
        <f t="shared" si="31"/>
        <v>2026</v>
      </c>
      <c r="P881" t="str">
        <f>VLOOKUP(I881,'METRICS MDNA'!A:B,2,0)</f>
        <v>Estoque Final</v>
      </c>
      <c r="Q881" t="str">
        <f>VLOOKUP(P881,'METRICS MDNA'!B:C,2,0)</f>
        <v>CUSTOS DOS PRODUTOS VENDIDOS</v>
      </c>
    </row>
    <row r="882" spans="1:17">
      <c r="A882" t="s">
        <v>1110</v>
      </c>
      <c r="B882" s="879">
        <v>46112</v>
      </c>
      <c r="C882">
        <v>1000405</v>
      </c>
      <c r="D882" t="s">
        <v>2006</v>
      </c>
      <c r="E882" t="s">
        <v>1171</v>
      </c>
      <c r="F882" t="s">
        <v>1120</v>
      </c>
      <c r="G882" t="s">
        <v>1174</v>
      </c>
      <c r="H882" t="s">
        <v>1175</v>
      </c>
      <c r="I882" t="s">
        <v>1176</v>
      </c>
      <c r="J882" s="995">
        <v>2.9</v>
      </c>
      <c r="K882" s="996">
        <v>51.990099999999998</v>
      </c>
      <c r="L882" s="996">
        <v>150.7713</v>
      </c>
      <c r="M882" t="s">
        <v>1109</v>
      </c>
      <c r="N882" t="str">
        <f t="shared" si="30"/>
        <v>março 2026</v>
      </c>
      <c r="O882">
        <f t="shared" si="31"/>
        <v>2026</v>
      </c>
      <c r="P882" t="str">
        <f>VLOOKUP(I882,'METRICS MDNA'!A:B,2,0)</f>
        <v>Estoque Final</v>
      </c>
      <c r="Q882" t="str">
        <f>VLOOKUP(P882,'METRICS MDNA'!B:C,2,0)</f>
        <v>CUSTOS DOS PRODUTOS VENDIDOS</v>
      </c>
    </row>
    <row r="883" spans="1:17">
      <c r="A883" t="s">
        <v>1110</v>
      </c>
      <c r="B883" s="879">
        <v>46112</v>
      </c>
      <c r="C883">
        <v>1000964</v>
      </c>
      <c r="D883" t="s">
        <v>1399</v>
      </c>
      <c r="E883" t="s">
        <v>1171</v>
      </c>
      <c r="F883" t="s">
        <v>1120</v>
      </c>
      <c r="G883" t="s">
        <v>1174</v>
      </c>
      <c r="H883" t="s">
        <v>1175</v>
      </c>
      <c r="I883" t="s">
        <v>1176</v>
      </c>
      <c r="J883" s="995">
        <v>1.28</v>
      </c>
      <c r="K883" s="996">
        <v>90</v>
      </c>
      <c r="L883" s="996">
        <v>115.2</v>
      </c>
      <c r="M883" t="s">
        <v>1109</v>
      </c>
      <c r="N883" t="str">
        <f t="shared" si="30"/>
        <v>março 2026</v>
      </c>
      <c r="O883">
        <f t="shared" si="31"/>
        <v>2026</v>
      </c>
      <c r="P883" t="str">
        <f>VLOOKUP(I883,'METRICS MDNA'!A:B,2,0)</f>
        <v>Estoque Final</v>
      </c>
      <c r="Q883" t="str">
        <f>VLOOKUP(P883,'METRICS MDNA'!B:C,2,0)</f>
        <v>CUSTOS DOS PRODUTOS VENDIDOS</v>
      </c>
    </row>
    <row r="884" spans="1:17">
      <c r="A884" t="s">
        <v>1110</v>
      </c>
      <c r="B884" s="879">
        <v>46112</v>
      </c>
      <c r="C884">
        <v>1000794</v>
      </c>
      <c r="D884" t="s">
        <v>1172</v>
      </c>
      <c r="E884" t="s">
        <v>1171</v>
      </c>
      <c r="F884" t="s">
        <v>1120</v>
      </c>
      <c r="G884" t="s">
        <v>1174</v>
      </c>
      <c r="H884" t="s">
        <v>1175</v>
      </c>
      <c r="I884" t="s">
        <v>1176</v>
      </c>
      <c r="J884" s="995">
        <v>3</v>
      </c>
      <c r="K884" s="996">
        <v>130.01519999999999</v>
      </c>
      <c r="L884" s="996">
        <v>390.04559999999998</v>
      </c>
      <c r="M884" t="s">
        <v>1109</v>
      </c>
      <c r="N884" t="str">
        <f t="shared" si="30"/>
        <v>março 2026</v>
      </c>
      <c r="O884">
        <f t="shared" si="31"/>
        <v>2026</v>
      </c>
      <c r="P884" t="str">
        <f>VLOOKUP(I884,'METRICS MDNA'!A:B,2,0)</f>
        <v>Estoque Final</v>
      </c>
      <c r="Q884" t="str">
        <f>VLOOKUP(P884,'METRICS MDNA'!B:C,2,0)</f>
        <v>CUSTOS DOS PRODUTOS VENDIDOS</v>
      </c>
    </row>
    <row r="885" spans="1:17">
      <c r="A885" t="s">
        <v>1110</v>
      </c>
      <c r="B885" s="879">
        <v>46112</v>
      </c>
      <c r="C885">
        <v>1000391</v>
      </c>
      <c r="D885" t="s">
        <v>2007</v>
      </c>
      <c r="E885" t="s">
        <v>1171</v>
      </c>
      <c r="F885" t="s">
        <v>1120</v>
      </c>
      <c r="G885" t="s">
        <v>1174</v>
      </c>
      <c r="H885" t="s">
        <v>1175</v>
      </c>
      <c r="I885" t="s">
        <v>1176</v>
      </c>
      <c r="J885" s="995">
        <v>5.0599999999999996</v>
      </c>
      <c r="K885" s="996">
        <v>46.246200000000002</v>
      </c>
      <c r="L885" s="996">
        <v>234.00579999999999</v>
      </c>
      <c r="M885" t="s">
        <v>1109</v>
      </c>
      <c r="N885" t="str">
        <f t="shared" si="30"/>
        <v>março 2026</v>
      </c>
      <c r="O885">
        <f t="shared" si="31"/>
        <v>2026</v>
      </c>
      <c r="P885" t="str">
        <f>VLOOKUP(I885,'METRICS MDNA'!A:B,2,0)</f>
        <v>Estoque Final</v>
      </c>
      <c r="Q885" t="str">
        <f>VLOOKUP(P885,'METRICS MDNA'!B:C,2,0)</f>
        <v>CUSTOS DOS PRODUTOS VENDIDOS</v>
      </c>
    </row>
    <row r="886" spans="1:17">
      <c r="A886" t="s">
        <v>1110</v>
      </c>
      <c r="B886" s="879">
        <v>46112</v>
      </c>
      <c r="C886">
        <v>1000897</v>
      </c>
      <c r="D886" t="s">
        <v>2008</v>
      </c>
      <c r="E886" t="s">
        <v>1171</v>
      </c>
      <c r="F886" t="s">
        <v>1120</v>
      </c>
      <c r="G886" t="s">
        <v>1174</v>
      </c>
      <c r="H886" t="s">
        <v>1175</v>
      </c>
      <c r="I886" t="s">
        <v>1176</v>
      </c>
      <c r="J886" s="995">
        <v>7.5</v>
      </c>
      <c r="K886" s="996">
        <v>86.04</v>
      </c>
      <c r="L886" s="996">
        <v>645.29999999999995</v>
      </c>
      <c r="M886" t="s">
        <v>1109</v>
      </c>
      <c r="N886" t="str">
        <f t="shared" si="30"/>
        <v>março 2026</v>
      </c>
      <c r="O886">
        <f t="shared" si="31"/>
        <v>2026</v>
      </c>
      <c r="P886" t="str">
        <f>VLOOKUP(I886,'METRICS MDNA'!A:B,2,0)</f>
        <v>Estoque Final</v>
      </c>
      <c r="Q886" t="str">
        <f>VLOOKUP(P886,'METRICS MDNA'!B:C,2,0)</f>
        <v>CUSTOS DOS PRODUTOS VENDIDOS</v>
      </c>
    </row>
    <row r="887" spans="1:17">
      <c r="A887" t="s">
        <v>1110</v>
      </c>
      <c r="B887" s="879">
        <v>46112</v>
      </c>
      <c r="C887">
        <v>1000557</v>
      </c>
      <c r="D887" t="s">
        <v>1205</v>
      </c>
      <c r="E887" t="s">
        <v>1171</v>
      </c>
      <c r="F887" t="s">
        <v>1120</v>
      </c>
      <c r="G887" t="s">
        <v>1174</v>
      </c>
      <c r="H887" t="s">
        <v>1175</v>
      </c>
      <c r="I887" t="s">
        <v>1176</v>
      </c>
      <c r="J887" s="995">
        <v>11.25</v>
      </c>
      <c r="K887" s="996">
        <v>110.43170000000001</v>
      </c>
      <c r="L887" s="996">
        <v>1242.3566000000001</v>
      </c>
      <c r="M887" t="s">
        <v>1109</v>
      </c>
      <c r="N887" t="str">
        <f t="shared" si="30"/>
        <v>março 2026</v>
      </c>
      <c r="O887">
        <f t="shared" si="31"/>
        <v>2026</v>
      </c>
      <c r="P887" t="str">
        <f>VLOOKUP(I887,'METRICS MDNA'!A:B,2,0)</f>
        <v>Estoque Final</v>
      </c>
      <c r="Q887" t="str">
        <f>VLOOKUP(P887,'METRICS MDNA'!B:C,2,0)</f>
        <v>CUSTOS DOS PRODUTOS VENDIDOS</v>
      </c>
    </row>
    <row r="888" spans="1:17">
      <c r="A888" t="s">
        <v>1110</v>
      </c>
      <c r="B888" s="879">
        <v>46112</v>
      </c>
      <c r="C888">
        <v>1000558</v>
      </c>
      <c r="D888" t="s">
        <v>1393</v>
      </c>
      <c r="E888" t="s">
        <v>1171</v>
      </c>
      <c r="F888" t="s">
        <v>1120</v>
      </c>
      <c r="G888" t="s">
        <v>1174</v>
      </c>
      <c r="H888" t="s">
        <v>1175</v>
      </c>
      <c r="I888" t="s">
        <v>1176</v>
      </c>
      <c r="J888" s="995">
        <v>3.33</v>
      </c>
      <c r="K888" s="996">
        <v>280</v>
      </c>
      <c r="L888" s="996">
        <v>932.4</v>
      </c>
      <c r="M888" t="s">
        <v>1109</v>
      </c>
      <c r="N888" t="str">
        <f t="shared" si="30"/>
        <v>março 2026</v>
      </c>
      <c r="O888">
        <f t="shared" si="31"/>
        <v>2026</v>
      </c>
      <c r="P888" t="str">
        <f>VLOOKUP(I888,'METRICS MDNA'!A:B,2,0)</f>
        <v>Estoque Final</v>
      </c>
      <c r="Q888" t="str">
        <f>VLOOKUP(P888,'METRICS MDNA'!B:C,2,0)</f>
        <v>CUSTOS DOS PRODUTOS VENDIDOS</v>
      </c>
    </row>
    <row r="889" spans="1:17">
      <c r="A889" t="s">
        <v>1110</v>
      </c>
      <c r="B889" s="879">
        <v>46112</v>
      </c>
      <c r="C889">
        <v>1000810</v>
      </c>
      <c r="D889" t="s">
        <v>2009</v>
      </c>
      <c r="E889" t="s">
        <v>1171</v>
      </c>
      <c r="F889" t="s">
        <v>1120</v>
      </c>
      <c r="G889" t="s">
        <v>1174</v>
      </c>
      <c r="H889" t="s">
        <v>1175</v>
      </c>
      <c r="I889" t="s">
        <v>1176</v>
      </c>
      <c r="J889" s="995">
        <v>1.49</v>
      </c>
      <c r="K889" s="996">
        <v>174.7895</v>
      </c>
      <c r="L889" s="996">
        <v>260.43639999999999</v>
      </c>
      <c r="M889" t="s">
        <v>1109</v>
      </c>
      <c r="N889" t="str">
        <f t="shared" si="30"/>
        <v>março 2026</v>
      </c>
      <c r="O889">
        <f t="shared" si="31"/>
        <v>2026</v>
      </c>
      <c r="P889" t="str">
        <f>VLOOKUP(I889,'METRICS MDNA'!A:B,2,0)</f>
        <v>Estoque Final</v>
      </c>
      <c r="Q889" t="str">
        <f>VLOOKUP(P889,'METRICS MDNA'!B:C,2,0)</f>
        <v>CUSTOS DOS PRODUTOS VENDIDOS</v>
      </c>
    </row>
    <row r="890" spans="1:17">
      <c r="A890" t="s">
        <v>1110</v>
      </c>
      <c r="B890" s="879">
        <v>46112</v>
      </c>
      <c r="C890">
        <v>1000211</v>
      </c>
      <c r="D890" t="s">
        <v>2010</v>
      </c>
      <c r="E890" t="s">
        <v>1171</v>
      </c>
      <c r="F890" t="s">
        <v>1120</v>
      </c>
      <c r="G890" t="s">
        <v>1174</v>
      </c>
      <c r="H890" t="s">
        <v>1200</v>
      </c>
      <c r="I890" t="s">
        <v>1201</v>
      </c>
      <c r="J890" s="995">
        <v>5</v>
      </c>
      <c r="K890" s="996">
        <v>3.29</v>
      </c>
      <c r="L890" s="996">
        <v>16.45</v>
      </c>
      <c r="M890" t="s">
        <v>1109</v>
      </c>
      <c r="N890" t="str">
        <f t="shared" si="30"/>
        <v>março 2026</v>
      </c>
      <c r="O890">
        <f t="shared" si="31"/>
        <v>2026</v>
      </c>
      <c r="P890" t="str">
        <f>VLOOKUP(I890,'METRICS MDNA'!A:B,2,0)</f>
        <v>Estoque Final</v>
      </c>
      <c r="Q890" t="str">
        <f>VLOOKUP(P890,'METRICS MDNA'!B:C,2,0)</f>
        <v>CUSTOS DOS PRODUTOS VENDIDOS</v>
      </c>
    </row>
    <row r="891" spans="1:17">
      <c r="A891" t="s">
        <v>1110</v>
      </c>
      <c r="B891" s="879">
        <v>46112</v>
      </c>
      <c r="C891">
        <v>1000263</v>
      </c>
      <c r="D891" t="s">
        <v>2011</v>
      </c>
      <c r="E891" t="s">
        <v>1171</v>
      </c>
      <c r="F891" t="s">
        <v>1120</v>
      </c>
      <c r="G891" t="s">
        <v>1174</v>
      </c>
      <c r="H891" t="s">
        <v>1200</v>
      </c>
      <c r="I891" t="s">
        <v>1201</v>
      </c>
      <c r="J891" s="995">
        <v>0.2</v>
      </c>
      <c r="K891" s="996">
        <v>170.48949999999999</v>
      </c>
      <c r="L891" s="996">
        <v>34.097900000000003</v>
      </c>
      <c r="M891" t="s">
        <v>1109</v>
      </c>
      <c r="N891" t="str">
        <f t="shared" si="30"/>
        <v>março 2026</v>
      </c>
      <c r="O891">
        <f t="shared" si="31"/>
        <v>2026</v>
      </c>
      <c r="P891" t="str">
        <f>VLOOKUP(I891,'METRICS MDNA'!A:B,2,0)</f>
        <v>Estoque Final</v>
      </c>
      <c r="Q891" t="str">
        <f>VLOOKUP(P891,'METRICS MDNA'!B:C,2,0)</f>
        <v>CUSTOS DOS PRODUTOS VENDIDOS</v>
      </c>
    </row>
    <row r="892" spans="1:17">
      <c r="A892" t="s">
        <v>1110</v>
      </c>
      <c r="B892" s="879">
        <v>46112</v>
      </c>
      <c r="C892">
        <v>1000212</v>
      </c>
      <c r="D892" t="s">
        <v>2012</v>
      </c>
      <c r="E892" t="s">
        <v>1171</v>
      </c>
      <c r="F892" t="s">
        <v>1120</v>
      </c>
      <c r="G892" t="s">
        <v>1174</v>
      </c>
      <c r="H892" t="s">
        <v>1200</v>
      </c>
      <c r="I892" t="s">
        <v>1201</v>
      </c>
      <c r="J892" s="995">
        <v>8</v>
      </c>
      <c r="K892" s="996">
        <v>2.6566999999999998</v>
      </c>
      <c r="L892" s="996">
        <v>21.253599999999999</v>
      </c>
      <c r="M892" t="s">
        <v>1109</v>
      </c>
      <c r="N892" t="str">
        <f t="shared" si="30"/>
        <v>março 2026</v>
      </c>
      <c r="O892">
        <f t="shared" si="31"/>
        <v>2026</v>
      </c>
      <c r="P892" t="str">
        <f>VLOOKUP(I892,'METRICS MDNA'!A:B,2,0)</f>
        <v>Estoque Final</v>
      </c>
      <c r="Q892" t="str">
        <f>VLOOKUP(P892,'METRICS MDNA'!B:C,2,0)</f>
        <v>CUSTOS DOS PRODUTOS VENDIDOS</v>
      </c>
    </row>
    <row r="893" spans="1:17">
      <c r="A893" t="s">
        <v>1110</v>
      </c>
      <c r="B893" s="879">
        <v>46112</v>
      </c>
      <c r="C893">
        <v>1000789</v>
      </c>
      <c r="D893" t="s">
        <v>1198</v>
      </c>
      <c r="E893" t="s">
        <v>1171</v>
      </c>
      <c r="F893" t="s">
        <v>1120</v>
      </c>
      <c r="G893" t="s">
        <v>1174</v>
      </c>
      <c r="H893" t="s">
        <v>1200</v>
      </c>
      <c r="I893" t="s">
        <v>1201</v>
      </c>
      <c r="J893" s="995">
        <v>0.24</v>
      </c>
      <c r="K893" s="996">
        <v>1062.4979000000001</v>
      </c>
      <c r="L893" s="996">
        <v>254.99950000000001</v>
      </c>
      <c r="M893" t="s">
        <v>1109</v>
      </c>
      <c r="N893" t="str">
        <f t="shared" si="30"/>
        <v>março 2026</v>
      </c>
      <c r="O893">
        <f t="shared" si="31"/>
        <v>2026</v>
      </c>
      <c r="P893" t="str">
        <f>VLOOKUP(I893,'METRICS MDNA'!A:B,2,0)</f>
        <v>Estoque Final</v>
      </c>
      <c r="Q893" t="str">
        <f>VLOOKUP(P893,'METRICS MDNA'!B:C,2,0)</f>
        <v>CUSTOS DOS PRODUTOS VENDIDOS</v>
      </c>
    </row>
    <row r="894" spans="1:17">
      <c r="A894" t="s">
        <v>1110</v>
      </c>
      <c r="B894" s="879">
        <v>46112</v>
      </c>
      <c r="C894">
        <v>1000796</v>
      </c>
      <c r="D894" t="s">
        <v>2013</v>
      </c>
      <c r="E894" t="s">
        <v>1171</v>
      </c>
      <c r="F894" t="s">
        <v>1120</v>
      </c>
      <c r="G894" t="s">
        <v>1174</v>
      </c>
      <c r="H894" t="s">
        <v>1186</v>
      </c>
      <c r="I894" t="s">
        <v>1866</v>
      </c>
      <c r="J894" s="995">
        <v>1</v>
      </c>
      <c r="K894" s="996">
        <v>7.78</v>
      </c>
      <c r="L894" s="996">
        <v>7.78</v>
      </c>
      <c r="M894" t="s">
        <v>1109</v>
      </c>
      <c r="N894" t="str">
        <f t="shared" si="30"/>
        <v>março 2026</v>
      </c>
      <c r="O894">
        <f t="shared" si="31"/>
        <v>2026</v>
      </c>
      <c r="P894" t="str">
        <f>VLOOKUP(I894,'METRICS MDNA'!A:B,2,0)</f>
        <v>Estoque Final</v>
      </c>
      <c r="Q894" t="str">
        <f>VLOOKUP(P894,'METRICS MDNA'!B:C,2,0)</f>
        <v>CUSTOS DOS PRODUTOS VENDIDOS</v>
      </c>
    </row>
    <row r="895" spans="1:17">
      <c r="A895" t="s">
        <v>1110</v>
      </c>
      <c r="B895" s="879">
        <v>46112</v>
      </c>
      <c r="C895">
        <v>1001100</v>
      </c>
      <c r="D895" t="s">
        <v>1210</v>
      </c>
      <c r="E895" t="s">
        <v>1171</v>
      </c>
      <c r="F895" t="s">
        <v>1120</v>
      </c>
      <c r="G895" t="s">
        <v>1174</v>
      </c>
      <c r="H895" t="s">
        <v>1213</v>
      </c>
      <c r="I895" t="s">
        <v>1214</v>
      </c>
      <c r="J895" s="995">
        <v>1.94</v>
      </c>
      <c r="K895" s="996">
        <v>26.666699999999999</v>
      </c>
      <c r="L895" s="996">
        <v>51.733400000000003</v>
      </c>
      <c r="M895" t="s">
        <v>1109</v>
      </c>
      <c r="N895" t="str">
        <f t="shared" si="30"/>
        <v>março 2026</v>
      </c>
      <c r="O895">
        <f t="shared" si="31"/>
        <v>2026</v>
      </c>
      <c r="P895" t="str">
        <f>VLOOKUP(I895,'METRICS MDNA'!A:B,2,0)</f>
        <v>Estoque Final</v>
      </c>
      <c r="Q895" t="str">
        <f>VLOOKUP(P895,'METRICS MDNA'!B:C,2,0)</f>
        <v>CUSTOS DOS PRODUTOS VENDIDOS</v>
      </c>
    </row>
    <row r="896" spans="1:17">
      <c r="A896" t="s">
        <v>1110</v>
      </c>
      <c r="B896" s="879">
        <v>46112</v>
      </c>
      <c r="C896">
        <v>1000808</v>
      </c>
      <c r="D896" t="s">
        <v>2014</v>
      </c>
      <c r="E896" t="s">
        <v>1171</v>
      </c>
      <c r="F896" t="s">
        <v>1120</v>
      </c>
      <c r="G896" t="s">
        <v>1174</v>
      </c>
      <c r="H896" t="s">
        <v>1200</v>
      </c>
      <c r="I896" t="s">
        <v>1201</v>
      </c>
      <c r="J896" s="995">
        <v>0.06</v>
      </c>
      <c r="K896" s="996">
        <v>78.5</v>
      </c>
      <c r="L896" s="996">
        <v>4.71</v>
      </c>
      <c r="M896" t="s">
        <v>1109</v>
      </c>
      <c r="N896" t="str">
        <f t="shared" si="30"/>
        <v>março 2026</v>
      </c>
      <c r="O896">
        <f t="shared" si="31"/>
        <v>2026</v>
      </c>
      <c r="P896" t="str">
        <f>VLOOKUP(I896,'METRICS MDNA'!A:B,2,0)</f>
        <v>Estoque Final</v>
      </c>
      <c r="Q896" t="str">
        <f>VLOOKUP(P896,'METRICS MDNA'!B:C,2,0)</f>
        <v>CUSTOS DOS PRODUTOS VENDIDOS</v>
      </c>
    </row>
    <row r="897" spans="1:17">
      <c r="A897" t="s">
        <v>1110</v>
      </c>
      <c r="B897" s="879">
        <v>46112</v>
      </c>
      <c r="C897">
        <v>1000256</v>
      </c>
      <c r="D897" t="s">
        <v>2015</v>
      </c>
      <c r="E897" t="s">
        <v>1171</v>
      </c>
      <c r="F897" t="s">
        <v>1120</v>
      </c>
      <c r="G897" t="s">
        <v>1174</v>
      </c>
      <c r="H897" t="s">
        <v>1200</v>
      </c>
      <c r="I897" t="s">
        <v>1201</v>
      </c>
      <c r="J897" s="995">
        <v>0.5</v>
      </c>
      <c r="K897" s="996">
        <v>20.6342</v>
      </c>
      <c r="L897" s="996">
        <v>10.3171</v>
      </c>
      <c r="M897" t="s">
        <v>1109</v>
      </c>
      <c r="N897" t="str">
        <f t="shared" si="30"/>
        <v>março 2026</v>
      </c>
      <c r="O897">
        <f t="shared" si="31"/>
        <v>2026</v>
      </c>
      <c r="P897" t="str">
        <f>VLOOKUP(I897,'METRICS MDNA'!A:B,2,0)</f>
        <v>Estoque Final</v>
      </c>
      <c r="Q897" t="str">
        <f>VLOOKUP(P897,'METRICS MDNA'!B:C,2,0)</f>
        <v>CUSTOS DOS PRODUTOS VENDIDOS</v>
      </c>
    </row>
    <row r="898" spans="1:17">
      <c r="A898" t="s">
        <v>1110</v>
      </c>
      <c r="B898" s="879">
        <v>46112</v>
      </c>
      <c r="C898">
        <v>1000273</v>
      </c>
      <c r="D898" t="s">
        <v>2016</v>
      </c>
      <c r="E898" t="s">
        <v>1171</v>
      </c>
      <c r="F898" t="s">
        <v>1120</v>
      </c>
      <c r="G898" t="s">
        <v>1174</v>
      </c>
      <c r="H898" t="s">
        <v>1200</v>
      </c>
      <c r="I898" t="s">
        <v>1201</v>
      </c>
      <c r="J898" s="995">
        <v>0.3</v>
      </c>
      <c r="K898" s="996">
        <v>17.010000000000002</v>
      </c>
      <c r="L898" s="996">
        <v>5.1029999999999998</v>
      </c>
      <c r="M898" t="s">
        <v>1109</v>
      </c>
      <c r="N898" t="str">
        <f t="shared" si="30"/>
        <v>março 2026</v>
      </c>
      <c r="O898">
        <f t="shared" si="31"/>
        <v>2026</v>
      </c>
      <c r="P898" t="str">
        <f>VLOOKUP(I898,'METRICS MDNA'!A:B,2,0)</f>
        <v>Estoque Final</v>
      </c>
      <c r="Q898" t="str">
        <f>VLOOKUP(P898,'METRICS MDNA'!B:C,2,0)</f>
        <v>CUSTOS DOS PRODUTOS VENDIDOS</v>
      </c>
    </row>
    <row r="899" spans="1:17">
      <c r="A899" t="s">
        <v>1110</v>
      </c>
      <c r="B899" s="879">
        <v>46112</v>
      </c>
      <c r="C899">
        <v>1001189</v>
      </c>
      <c r="D899" t="s">
        <v>2017</v>
      </c>
      <c r="E899" t="s">
        <v>1171</v>
      </c>
      <c r="F899" t="s">
        <v>1120</v>
      </c>
      <c r="G899" t="s">
        <v>1174</v>
      </c>
      <c r="H899" t="s">
        <v>1200</v>
      </c>
      <c r="I899" t="s">
        <v>1201</v>
      </c>
      <c r="J899" s="995">
        <v>0.38</v>
      </c>
      <c r="K899" s="996">
        <v>35</v>
      </c>
      <c r="L899" s="996">
        <v>13.3</v>
      </c>
      <c r="M899" t="s">
        <v>1109</v>
      </c>
      <c r="N899" t="str">
        <f t="shared" si="30"/>
        <v>março 2026</v>
      </c>
      <c r="O899">
        <f t="shared" si="31"/>
        <v>2026</v>
      </c>
      <c r="P899" t="str">
        <f>VLOOKUP(I899,'METRICS MDNA'!A:B,2,0)</f>
        <v>Estoque Final</v>
      </c>
      <c r="Q899" t="str">
        <f>VLOOKUP(P899,'METRICS MDNA'!B:C,2,0)</f>
        <v>CUSTOS DOS PRODUTOS VENDIDOS</v>
      </c>
    </row>
    <row r="900" spans="1:17">
      <c r="A900" t="s">
        <v>1110</v>
      </c>
      <c r="B900" s="879">
        <v>46112</v>
      </c>
      <c r="C900">
        <v>1000274</v>
      </c>
      <c r="D900" t="s">
        <v>2018</v>
      </c>
      <c r="E900" t="s">
        <v>1171</v>
      </c>
      <c r="F900" t="s">
        <v>1120</v>
      </c>
      <c r="G900" t="s">
        <v>1174</v>
      </c>
      <c r="H900" t="s">
        <v>1200</v>
      </c>
      <c r="I900" t="s">
        <v>1201</v>
      </c>
      <c r="J900" s="995">
        <v>1.4</v>
      </c>
      <c r="K900" s="996">
        <v>84.209900000000005</v>
      </c>
      <c r="L900" s="996">
        <v>117.8939</v>
      </c>
      <c r="M900" t="s">
        <v>1109</v>
      </c>
      <c r="N900" t="str">
        <f t="shared" si="30"/>
        <v>março 2026</v>
      </c>
      <c r="O900">
        <f t="shared" si="31"/>
        <v>2026</v>
      </c>
      <c r="P900" t="str">
        <f>VLOOKUP(I900,'METRICS MDNA'!A:B,2,0)</f>
        <v>Estoque Final</v>
      </c>
      <c r="Q900" t="str">
        <f>VLOOKUP(P900,'METRICS MDNA'!B:C,2,0)</f>
        <v>CUSTOS DOS PRODUTOS VENDIDOS</v>
      </c>
    </row>
    <row r="901" spans="1:17">
      <c r="A901" t="s">
        <v>1110</v>
      </c>
      <c r="B901" s="879">
        <v>46112</v>
      </c>
      <c r="C901">
        <v>1001137</v>
      </c>
      <c r="D901" t="s">
        <v>2019</v>
      </c>
      <c r="E901" t="s">
        <v>1171</v>
      </c>
      <c r="F901" t="s">
        <v>1120</v>
      </c>
      <c r="G901" t="s">
        <v>1174</v>
      </c>
      <c r="H901" t="s">
        <v>1200</v>
      </c>
      <c r="I901" t="s">
        <v>1201</v>
      </c>
      <c r="J901" s="995">
        <v>0.3</v>
      </c>
      <c r="K901" s="996">
        <v>150</v>
      </c>
      <c r="L901" s="996">
        <v>45</v>
      </c>
      <c r="M901" t="s">
        <v>1109</v>
      </c>
      <c r="N901" t="str">
        <f t="shared" si="30"/>
        <v>março 2026</v>
      </c>
      <c r="O901">
        <f t="shared" si="31"/>
        <v>2026</v>
      </c>
      <c r="P901" t="str">
        <f>VLOOKUP(I901,'METRICS MDNA'!A:B,2,0)</f>
        <v>Estoque Final</v>
      </c>
      <c r="Q901" t="str">
        <f>VLOOKUP(P901,'METRICS MDNA'!B:C,2,0)</f>
        <v>CUSTOS DOS PRODUTOS VENDIDOS</v>
      </c>
    </row>
    <row r="902" spans="1:17">
      <c r="A902" t="s">
        <v>1110</v>
      </c>
      <c r="B902" s="879">
        <v>46112</v>
      </c>
      <c r="C902">
        <v>1000548</v>
      </c>
      <c r="D902" t="s">
        <v>2020</v>
      </c>
      <c r="E902" t="s">
        <v>1171</v>
      </c>
      <c r="F902" t="s">
        <v>1120</v>
      </c>
      <c r="G902" t="s">
        <v>1174</v>
      </c>
      <c r="H902" t="s">
        <v>1186</v>
      </c>
      <c r="I902" t="s">
        <v>1868</v>
      </c>
      <c r="J902" s="995">
        <v>3.5</v>
      </c>
      <c r="K902" s="996">
        <v>8.7995000000000001</v>
      </c>
      <c r="L902" s="996">
        <v>30.798300000000001</v>
      </c>
      <c r="M902" t="s">
        <v>1109</v>
      </c>
      <c r="N902" t="str">
        <f t="shared" si="30"/>
        <v>março 2026</v>
      </c>
      <c r="O902">
        <f t="shared" si="31"/>
        <v>2026</v>
      </c>
      <c r="P902" t="str">
        <f>VLOOKUP(I902,'METRICS MDNA'!A:B,2,0)</f>
        <v>Estoque Final</v>
      </c>
      <c r="Q902" t="str">
        <f>VLOOKUP(P902,'METRICS MDNA'!B:C,2,0)</f>
        <v>CUSTOS DOS PRODUTOS VENDIDOS</v>
      </c>
    </row>
    <row r="903" spans="1:17">
      <c r="A903" t="s">
        <v>1110</v>
      </c>
      <c r="B903" s="879">
        <v>46112</v>
      </c>
      <c r="C903">
        <v>1000433</v>
      </c>
      <c r="D903" t="s">
        <v>2021</v>
      </c>
      <c r="E903" t="s">
        <v>1171</v>
      </c>
      <c r="F903" t="s">
        <v>1120</v>
      </c>
      <c r="G903" t="s">
        <v>1174</v>
      </c>
      <c r="H903" t="s">
        <v>1186</v>
      </c>
      <c r="I903" t="s">
        <v>1868</v>
      </c>
      <c r="J903" s="995">
        <v>3.3</v>
      </c>
      <c r="K903" s="996">
        <v>12.1546</v>
      </c>
      <c r="L903" s="996">
        <v>40.110199999999999</v>
      </c>
      <c r="M903" t="s">
        <v>1109</v>
      </c>
      <c r="N903" t="str">
        <f t="shared" si="30"/>
        <v>março 2026</v>
      </c>
      <c r="O903">
        <f t="shared" si="31"/>
        <v>2026</v>
      </c>
      <c r="P903" t="str">
        <f>VLOOKUP(I903,'METRICS MDNA'!A:B,2,0)</f>
        <v>Estoque Final</v>
      </c>
      <c r="Q903" t="str">
        <f>VLOOKUP(P903,'METRICS MDNA'!B:C,2,0)</f>
        <v>CUSTOS DOS PRODUTOS VENDIDOS</v>
      </c>
    </row>
    <row r="904" spans="1:17">
      <c r="A904" t="s">
        <v>1110</v>
      </c>
      <c r="B904" s="879">
        <v>46112</v>
      </c>
      <c r="C904">
        <v>1001154</v>
      </c>
      <c r="D904" t="s">
        <v>2022</v>
      </c>
      <c r="E904" t="s">
        <v>1171</v>
      </c>
      <c r="F904" t="s">
        <v>1120</v>
      </c>
      <c r="G904" t="s">
        <v>1174</v>
      </c>
      <c r="H904" t="s">
        <v>1186</v>
      </c>
      <c r="I904" t="s">
        <v>1187</v>
      </c>
      <c r="J904" s="995">
        <v>0.20399999999999999</v>
      </c>
      <c r="K904" s="996">
        <v>9616.6666999999998</v>
      </c>
      <c r="L904" s="996">
        <v>1961.8</v>
      </c>
      <c r="M904" t="s">
        <v>1109</v>
      </c>
      <c r="N904" t="str">
        <f t="shared" si="30"/>
        <v>março 2026</v>
      </c>
      <c r="O904">
        <f t="shared" si="31"/>
        <v>2026</v>
      </c>
      <c r="P904" t="str">
        <f>VLOOKUP(I904,'METRICS MDNA'!A:B,2,0)</f>
        <v>Estoque Final</v>
      </c>
      <c r="Q904" t="str">
        <f>VLOOKUP(P904,'METRICS MDNA'!B:C,2,0)</f>
        <v>CUSTOS DOS PRODUTOS VENDIDOS</v>
      </c>
    </row>
    <row r="905" spans="1:17">
      <c r="A905" t="s">
        <v>1110</v>
      </c>
      <c r="B905" s="879">
        <v>46112</v>
      </c>
      <c r="C905">
        <v>1000217</v>
      </c>
      <c r="D905" t="s">
        <v>2023</v>
      </c>
      <c r="E905" t="s">
        <v>1171</v>
      </c>
      <c r="F905" t="s">
        <v>1120</v>
      </c>
      <c r="G905" t="s">
        <v>1174</v>
      </c>
      <c r="H905" t="s">
        <v>1200</v>
      </c>
      <c r="I905" t="s">
        <v>1201</v>
      </c>
      <c r="J905" s="995">
        <v>9.4749999999999996</v>
      </c>
      <c r="K905" s="996">
        <v>9.3628</v>
      </c>
      <c r="L905" s="996">
        <v>88.712500000000006</v>
      </c>
      <c r="M905" t="s">
        <v>1109</v>
      </c>
      <c r="N905" t="str">
        <f t="shared" si="30"/>
        <v>março 2026</v>
      </c>
      <c r="O905">
        <f t="shared" si="31"/>
        <v>2026</v>
      </c>
      <c r="P905" t="str">
        <f>VLOOKUP(I905,'METRICS MDNA'!A:B,2,0)</f>
        <v>Estoque Final</v>
      </c>
      <c r="Q905" t="str">
        <f>VLOOKUP(P905,'METRICS MDNA'!B:C,2,0)</f>
        <v>CUSTOS DOS PRODUTOS VENDIDOS</v>
      </c>
    </row>
    <row r="906" spans="1:17">
      <c r="A906" t="s">
        <v>1110</v>
      </c>
      <c r="B906" s="879">
        <v>46112</v>
      </c>
      <c r="C906">
        <v>1000879</v>
      </c>
      <c r="D906" t="s">
        <v>2024</v>
      </c>
      <c r="E906" t="s">
        <v>1171</v>
      </c>
      <c r="F906" t="s">
        <v>1120</v>
      </c>
      <c r="G906" t="s">
        <v>1174</v>
      </c>
      <c r="H906" t="s">
        <v>1200</v>
      </c>
      <c r="I906" t="s">
        <v>1201</v>
      </c>
      <c r="J906" s="995">
        <v>4.5</v>
      </c>
      <c r="K906" s="996">
        <v>10.73</v>
      </c>
      <c r="L906" s="996">
        <v>48.284999999999997</v>
      </c>
      <c r="M906" t="s">
        <v>1109</v>
      </c>
      <c r="N906" t="str">
        <f t="shared" si="30"/>
        <v>março 2026</v>
      </c>
      <c r="O906">
        <f t="shared" si="31"/>
        <v>2026</v>
      </c>
      <c r="P906" t="str">
        <f>VLOOKUP(I906,'METRICS MDNA'!A:B,2,0)</f>
        <v>Estoque Final</v>
      </c>
      <c r="Q906" t="str">
        <f>VLOOKUP(P906,'METRICS MDNA'!B:C,2,0)</f>
        <v>CUSTOS DOS PRODUTOS VENDIDOS</v>
      </c>
    </row>
    <row r="907" spans="1:17">
      <c r="A907" t="s">
        <v>1110</v>
      </c>
      <c r="B907" s="879">
        <v>46112</v>
      </c>
      <c r="C907">
        <v>1000288</v>
      </c>
      <c r="D907" t="s">
        <v>2025</v>
      </c>
      <c r="E907" t="s">
        <v>1171</v>
      </c>
      <c r="F907" t="s">
        <v>1120</v>
      </c>
      <c r="G907" t="s">
        <v>1174</v>
      </c>
      <c r="H907" t="s">
        <v>1200</v>
      </c>
      <c r="I907" t="s">
        <v>1201</v>
      </c>
      <c r="J907" s="995">
        <v>5.25</v>
      </c>
      <c r="K907" s="996">
        <v>16.189800000000002</v>
      </c>
      <c r="L907" s="996">
        <v>84.996499999999997</v>
      </c>
      <c r="M907" t="s">
        <v>1109</v>
      </c>
      <c r="N907" t="str">
        <f t="shared" si="30"/>
        <v>março 2026</v>
      </c>
      <c r="O907">
        <f t="shared" si="31"/>
        <v>2026</v>
      </c>
      <c r="P907" t="str">
        <f>VLOOKUP(I907,'METRICS MDNA'!A:B,2,0)</f>
        <v>Estoque Final</v>
      </c>
      <c r="Q907" t="str">
        <f>VLOOKUP(P907,'METRICS MDNA'!B:C,2,0)</f>
        <v>CUSTOS DOS PRODUTOS VENDIDOS</v>
      </c>
    </row>
    <row r="908" spans="1:17">
      <c r="A908" t="s">
        <v>1110</v>
      </c>
      <c r="B908" s="879">
        <v>46112</v>
      </c>
      <c r="C908">
        <v>1000517</v>
      </c>
      <c r="D908" t="s">
        <v>2026</v>
      </c>
      <c r="E908" t="s">
        <v>1171</v>
      </c>
      <c r="F908" t="s">
        <v>1120</v>
      </c>
      <c r="G908" t="s">
        <v>1174</v>
      </c>
      <c r="H908" t="s">
        <v>1200</v>
      </c>
      <c r="I908" t="s">
        <v>1201</v>
      </c>
      <c r="J908" s="995">
        <v>12</v>
      </c>
      <c r="K908" s="996">
        <v>40</v>
      </c>
      <c r="L908" s="996">
        <v>480</v>
      </c>
      <c r="M908" t="s">
        <v>1109</v>
      </c>
      <c r="N908" t="str">
        <f t="shared" si="30"/>
        <v>março 2026</v>
      </c>
      <c r="O908">
        <f t="shared" si="31"/>
        <v>2026</v>
      </c>
      <c r="P908" t="str">
        <f>VLOOKUP(I908,'METRICS MDNA'!A:B,2,0)</f>
        <v>Estoque Final</v>
      </c>
      <c r="Q908" t="str">
        <f>VLOOKUP(P908,'METRICS MDNA'!B:C,2,0)</f>
        <v>CUSTOS DOS PRODUTOS VENDIDOS</v>
      </c>
    </row>
    <row r="909" spans="1:17">
      <c r="A909" t="s">
        <v>1110</v>
      </c>
      <c r="B909" s="879">
        <v>46112</v>
      </c>
      <c r="C909">
        <v>1000042</v>
      </c>
      <c r="D909" t="s">
        <v>2027</v>
      </c>
      <c r="E909" t="s">
        <v>1171</v>
      </c>
      <c r="F909" t="s">
        <v>1120</v>
      </c>
      <c r="G909" t="s">
        <v>1220</v>
      </c>
      <c r="H909" t="s">
        <v>1221</v>
      </c>
      <c r="I909" t="s">
        <v>1222</v>
      </c>
      <c r="J909" s="995">
        <v>29</v>
      </c>
      <c r="K909" s="996">
        <v>14.8917</v>
      </c>
      <c r="L909" s="996">
        <v>431.85930000000002</v>
      </c>
      <c r="M909" t="s">
        <v>1109</v>
      </c>
      <c r="N909" t="str">
        <f t="shared" si="30"/>
        <v>março 2026</v>
      </c>
      <c r="O909">
        <f t="shared" si="31"/>
        <v>2026</v>
      </c>
      <c r="P909" t="str">
        <f>VLOOKUP(I909,'METRICS MDNA'!A:B,2,0)</f>
        <v>Estoque Final</v>
      </c>
      <c r="Q909" t="str">
        <f>VLOOKUP(P909,'METRICS MDNA'!B:C,2,0)</f>
        <v>CUSTOS DOS PRODUTOS VENDIDOS</v>
      </c>
    </row>
    <row r="910" spans="1:17">
      <c r="A910" t="s">
        <v>1110</v>
      </c>
      <c r="B910" s="879">
        <v>46112</v>
      </c>
      <c r="C910">
        <v>1000041</v>
      </c>
      <c r="D910" t="s">
        <v>2028</v>
      </c>
      <c r="E910" t="s">
        <v>1171</v>
      </c>
      <c r="F910" t="s">
        <v>1120</v>
      </c>
      <c r="G910" t="s">
        <v>1220</v>
      </c>
      <c r="H910" t="s">
        <v>1221</v>
      </c>
      <c r="I910" t="s">
        <v>1222</v>
      </c>
      <c r="J910" s="995">
        <v>24</v>
      </c>
      <c r="K910" s="996">
        <v>15.8</v>
      </c>
      <c r="L910" s="996">
        <v>379.2</v>
      </c>
      <c r="M910" t="s">
        <v>1109</v>
      </c>
      <c r="N910" t="str">
        <f t="shared" si="30"/>
        <v>março 2026</v>
      </c>
      <c r="O910">
        <f t="shared" si="31"/>
        <v>2026</v>
      </c>
      <c r="P910" t="str">
        <f>VLOOKUP(I910,'METRICS MDNA'!A:B,2,0)</f>
        <v>Estoque Final</v>
      </c>
      <c r="Q910" t="str">
        <f>VLOOKUP(P910,'METRICS MDNA'!B:C,2,0)</f>
        <v>CUSTOS DOS PRODUTOS VENDIDOS</v>
      </c>
    </row>
    <row r="911" spans="1:17">
      <c r="A911" t="s">
        <v>1110</v>
      </c>
      <c r="B911" s="879">
        <v>46112</v>
      </c>
      <c r="C911">
        <v>1000309</v>
      </c>
      <c r="D911" t="s">
        <v>2029</v>
      </c>
      <c r="E911" t="s">
        <v>1171</v>
      </c>
      <c r="F911" t="s">
        <v>1120</v>
      </c>
      <c r="G911" t="s">
        <v>1220</v>
      </c>
      <c r="H911" t="s">
        <v>1263</v>
      </c>
      <c r="I911" t="s">
        <v>1380</v>
      </c>
      <c r="J911" s="995">
        <v>0.25</v>
      </c>
      <c r="K911" s="996">
        <v>964.56119999999999</v>
      </c>
      <c r="L911" s="996">
        <v>241.1403</v>
      </c>
      <c r="M911" t="s">
        <v>1109</v>
      </c>
      <c r="N911" t="str">
        <f t="shared" si="30"/>
        <v>março 2026</v>
      </c>
      <c r="O911">
        <f t="shared" si="31"/>
        <v>2026</v>
      </c>
      <c r="P911" t="str">
        <f>VLOOKUP(I911,'METRICS MDNA'!A:B,2,0)</f>
        <v>Estoque Final</v>
      </c>
      <c r="Q911" t="str">
        <f>VLOOKUP(P911,'METRICS MDNA'!B:C,2,0)</f>
        <v>CUSTOS DOS PRODUTOS VENDIDOS</v>
      </c>
    </row>
    <row r="912" spans="1:17">
      <c r="A912" t="s">
        <v>1110</v>
      </c>
      <c r="B912" s="879">
        <v>46112</v>
      </c>
      <c r="C912">
        <v>1000310</v>
      </c>
      <c r="D912" t="s">
        <v>2030</v>
      </c>
      <c r="E912" t="s">
        <v>1171</v>
      </c>
      <c r="F912" t="s">
        <v>1120</v>
      </c>
      <c r="G912" t="s">
        <v>1220</v>
      </c>
      <c r="H912" t="s">
        <v>1263</v>
      </c>
      <c r="I912" t="s">
        <v>1380</v>
      </c>
      <c r="J912" s="995">
        <v>1.5</v>
      </c>
      <c r="K912" s="996">
        <v>52.559399999999997</v>
      </c>
      <c r="L912" s="996">
        <v>78.839100000000002</v>
      </c>
      <c r="M912" t="s">
        <v>1109</v>
      </c>
      <c r="N912" t="str">
        <f t="shared" si="30"/>
        <v>março 2026</v>
      </c>
      <c r="O912">
        <f t="shared" si="31"/>
        <v>2026</v>
      </c>
      <c r="P912" t="str">
        <f>VLOOKUP(I912,'METRICS MDNA'!A:B,2,0)</f>
        <v>Estoque Final</v>
      </c>
      <c r="Q912" t="str">
        <f>VLOOKUP(P912,'METRICS MDNA'!B:C,2,0)</f>
        <v>CUSTOS DOS PRODUTOS VENDIDOS</v>
      </c>
    </row>
    <row r="913" spans="1:17">
      <c r="A913" t="s">
        <v>1110</v>
      </c>
      <c r="B913" s="879">
        <v>46112</v>
      </c>
      <c r="C913">
        <v>1000462</v>
      </c>
      <c r="D913" t="s">
        <v>2031</v>
      </c>
      <c r="E913" t="s">
        <v>1171</v>
      </c>
      <c r="F913" t="s">
        <v>1120</v>
      </c>
      <c r="G913" t="s">
        <v>1220</v>
      </c>
      <c r="H913" t="s">
        <v>1263</v>
      </c>
      <c r="I913" t="s">
        <v>1380</v>
      </c>
      <c r="J913" s="995">
        <v>0.4</v>
      </c>
      <c r="K913" s="996">
        <v>48.871200000000002</v>
      </c>
      <c r="L913" s="996">
        <v>19.548500000000001</v>
      </c>
      <c r="M913" t="s">
        <v>1109</v>
      </c>
      <c r="N913" t="str">
        <f t="shared" si="30"/>
        <v>março 2026</v>
      </c>
      <c r="O913">
        <f t="shared" si="31"/>
        <v>2026</v>
      </c>
      <c r="P913" t="str">
        <f>VLOOKUP(I913,'METRICS MDNA'!A:B,2,0)</f>
        <v>Estoque Final</v>
      </c>
      <c r="Q913" t="str">
        <f>VLOOKUP(P913,'METRICS MDNA'!B:C,2,0)</f>
        <v>CUSTOS DOS PRODUTOS VENDIDOS</v>
      </c>
    </row>
    <row r="914" spans="1:17">
      <c r="A914" t="s">
        <v>1110</v>
      </c>
      <c r="B914" s="879">
        <v>46112</v>
      </c>
      <c r="C914">
        <v>1000946</v>
      </c>
      <c r="D914" t="s">
        <v>2032</v>
      </c>
      <c r="E914" t="s">
        <v>1171</v>
      </c>
      <c r="F914" t="s">
        <v>1120</v>
      </c>
      <c r="G914" t="s">
        <v>1220</v>
      </c>
      <c r="H914" t="s">
        <v>1263</v>
      </c>
      <c r="I914" t="s">
        <v>1380</v>
      </c>
      <c r="J914" s="995">
        <v>0.5</v>
      </c>
      <c r="K914" s="996">
        <v>2.6200000000000001E-2</v>
      </c>
      <c r="L914" s="996">
        <v>1.3100000000000001E-2</v>
      </c>
      <c r="M914" t="s">
        <v>1109</v>
      </c>
      <c r="N914" t="str">
        <f t="shared" si="30"/>
        <v>março 2026</v>
      </c>
      <c r="O914">
        <f t="shared" si="31"/>
        <v>2026</v>
      </c>
      <c r="P914" t="str">
        <f>VLOOKUP(I914,'METRICS MDNA'!A:B,2,0)</f>
        <v>Estoque Final</v>
      </c>
      <c r="Q914" t="str">
        <f>VLOOKUP(P914,'METRICS MDNA'!B:C,2,0)</f>
        <v>CUSTOS DOS PRODUTOS VENDIDOS</v>
      </c>
    </row>
    <row r="915" spans="1:17">
      <c r="A915" t="s">
        <v>1110</v>
      </c>
      <c r="B915" s="879">
        <v>46112</v>
      </c>
      <c r="C915">
        <v>1000773</v>
      </c>
      <c r="D915" t="s">
        <v>2033</v>
      </c>
      <c r="E915" t="s">
        <v>1171</v>
      </c>
      <c r="F915" t="s">
        <v>1120</v>
      </c>
      <c r="G915" t="s">
        <v>1220</v>
      </c>
      <c r="H915" t="s">
        <v>1263</v>
      </c>
      <c r="I915" t="s">
        <v>1380</v>
      </c>
      <c r="J915" s="995">
        <v>1.25</v>
      </c>
      <c r="K915" s="996">
        <v>140.6</v>
      </c>
      <c r="L915" s="996">
        <v>175.75</v>
      </c>
      <c r="M915" t="s">
        <v>1109</v>
      </c>
      <c r="N915" t="str">
        <f t="shared" si="30"/>
        <v>março 2026</v>
      </c>
      <c r="O915">
        <f t="shared" si="31"/>
        <v>2026</v>
      </c>
      <c r="P915" t="str">
        <f>VLOOKUP(I915,'METRICS MDNA'!A:B,2,0)</f>
        <v>Estoque Final</v>
      </c>
      <c r="Q915" t="str">
        <f>VLOOKUP(P915,'METRICS MDNA'!B:C,2,0)</f>
        <v>CUSTOS DOS PRODUTOS VENDIDOS</v>
      </c>
    </row>
    <row r="916" spans="1:17">
      <c r="A916" t="s">
        <v>1110</v>
      </c>
      <c r="B916" s="879">
        <v>46112</v>
      </c>
      <c r="C916">
        <v>1000464</v>
      </c>
      <c r="D916" t="s">
        <v>2034</v>
      </c>
      <c r="E916" t="s">
        <v>1171</v>
      </c>
      <c r="F916" t="s">
        <v>1120</v>
      </c>
      <c r="G916" t="s">
        <v>1220</v>
      </c>
      <c r="H916" t="s">
        <v>1263</v>
      </c>
      <c r="I916" t="s">
        <v>1380</v>
      </c>
      <c r="J916" s="995">
        <v>0.75</v>
      </c>
      <c r="K916" s="996">
        <v>112.96</v>
      </c>
      <c r="L916" s="996">
        <v>84.72</v>
      </c>
      <c r="M916" t="s">
        <v>1109</v>
      </c>
      <c r="N916" t="str">
        <f t="shared" si="30"/>
        <v>março 2026</v>
      </c>
      <c r="O916">
        <f t="shared" si="31"/>
        <v>2026</v>
      </c>
      <c r="P916" t="str">
        <f>VLOOKUP(I916,'METRICS MDNA'!A:B,2,0)</f>
        <v>Estoque Final</v>
      </c>
      <c r="Q916" t="str">
        <f>VLOOKUP(P916,'METRICS MDNA'!B:C,2,0)</f>
        <v>CUSTOS DOS PRODUTOS VENDIDOS</v>
      </c>
    </row>
    <row r="917" spans="1:17">
      <c r="A917" t="s">
        <v>1110</v>
      </c>
      <c r="B917" s="879">
        <v>46112</v>
      </c>
      <c r="C917">
        <v>1000566</v>
      </c>
      <c r="D917" t="s">
        <v>2035</v>
      </c>
      <c r="E917" t="s">
        <v>1171</v>
      </c>
      <c r="F917" t="s">
        <v>1120</v>
      </c>
      <c r="G917" t="s">
        <v>1220</v>
      </c>
      <c r="H917" t="s">
        <v>1263</v>
      </c>
      <c r="I917" t="s">
        <v>1380</v>
      </c>
      <c r="J917" s="995">
        <v>0.3</v>
      </c>
      <c r="K917" s="996">
        <v>110.7432</v>
      </c>
      <c r="L917" s="996">
        <v>33.222999999999999</v>
      </c>
      <c r="M917" t="s">
        <v>1109</v>
      </c>
      <c r="N917" t="str">
        <f t="shared" si="30"/>
        <v>março 2026</v>
      </c>
      <c r="O917">
        <f t="shared" si="31"/>
        <v>2026</v>
      </c>
      <c r="P917" t="str">
        <f>VLOOKUP(I917,'METRICS MDNA'!A:B,2,0)</f>
        <v>Estoque Final</v>
      </c>
      <c r="Q917" t="str">
        <f>VLOOKUP(P917,'METRICS MDNA'!B:C,2,0)</f>
        <v>CUSTOS DOS PRODUTOS VENDIDOS</v>
      </c>
    </row>
    <row r="918" spans="1:17">
      <c r="A918" t="s">
        <v>1110</v>
      </c>
      <c r="B918" s="879">
        <v>46112</v>
      </c>
      <c r="C918">
        <v>1001037</v>
      </c>
      <c r="D918" t="s">
        <v>2036</v>
      </c>
      <c r="E918" t="s">
        <v>1171</v>
      </c>
      <c r="F918" t="s">
        <v>1120</v>
      </c>
      <c r="G918" t="s">
        <v>1220</v>
      </c>
      <c r="H918" t="s">
        <v>1263</v>
      </c>
      <c r="I918" t="s">
        <v>1380</v>
      </c>
      <c r="J918" s="995">
        <v>0.14499999999999999</v>
      </c>
      <c r="K918" s="996">
        <v>608</v>
      </c>
      <c r="L918" s="996">
        <v>88.16</v>
      </c>
      <c r="M918" t="s">
        <v>1109</v>
      </c>
      <c r="N918" t="str">
        <f t="shared" si="30"/>
        <v>março 2026</v>
      </c>
      <c r="O918">
        <f t="shared" si="31"/>
        <v>2026</v>
      </c>
      <c r="P918" t="str">
        <f>VLOOKUP(I918,'METRICS MDNA'!A:B,2,0)</f>
        <v>Estoque Final</v>
      </c>
      <c r="Q918" t="str">
        <f>VLOOKUP(P918,'METRICS MDNA'!B:C,2,0)</f>
        <v>CUSTOS DOS PRODUTOS VENDIDOS</v>
      </c>
    </row>
    <row r="919" spans="1:17">
      <c r="A919" t="s">
        <v>1110</v>
      </c>
      <c r="B919" s="879">
        <v>46112</v>
      </c>
      <c r="C919">
        <v>1000943</v>
      </c>
      <c r="D919" t="s">
        <v>2037</v>
      </c>
      <c r="E919" t="s">
        <v>1171</v>
      </c>
      <c r="F919" t="s">
        <v>1120</v>
      </c>
      <c r="G919" t="s">
        <v>1220</v>
      </c>
      <c r="H919" t="s">
        <v>1263</v>
      </c>
      <c r="I919" t="s">
        <v>1380</v>
      </c>
      <c r="J919" s="995">
        <v>0.7</v>
      </c>
      <c r="K919" s="996">
        <v>169.8</v>
      </c>
      <c r="L919" s="996">
        <v>118.86</v>
      </c>
      <c r="M919" t="s">
        <v>1109</v>
      </c>
      <c r="N919" t="str">
        <f t="shared" si="30"/>
        <v>março 2026</v>
      </c>
      <c r="O919">
        <f t="shared" si="31"/>
        <v>2026</v>
      </c>
      <c r="P919" t="str">
        <f>VLOOKUP(I919,'METRICS MDNA'!A:B,2,0)</f>
        <v>Estoque Final</v>
      </c>
      <c r="Q919" t="str">
        <f>VLOOKUP(P919,'METRICS MDNA'!B:C,2,0)</f>
        <v>CUSTOS DOS PRODUTOS VENDIDOS</v>
      </c>
    </row>
    <row r="920" spans="1:17">
      <c r="A920" t="s">
        <v>1110</v>
      </c>
      <c r="B920" s="879">
        <v>46112</v>
      </c>
      <c r="C920">
        <v>1000945</v>
      </c>
      <c r="D920" t="s">
        <v>2038</v>
      </c>
      <c r="E920" t="s">
        <v>1171</v>
      </c>
      <c r="F920" t="s">
        <v>1120</v>
      </c>
      <c r="G920" t="s">
        <v>1220</v>
      </c>
      <c r="H920" t="s">
        <v>1263</v>
      </c>
      <c r="I920" t="s">
        <v>1380</v>
      </c>
      <c r="J920" s="995">
        <v>0.7</v>
      </c>
      <c r="K920" s="996">
        <v>92.942899999999995</v>
      </c>
      <c r="L920" s="996">
        <v>65.06</v>
      </c>
      <c r="M920" t="s">
        <v>1109</v>
      </c>
      <c r="N920" t="str">
        <f t="shared" si="30"/>
        <v>março 2026</v>
      </c>
      <c r="O920">
        <f t="shared" si="31"/>
        <v>2026</v>
      </c>
      <c r="P920" t="str">
        <f>VLOOKUP(I920,'METRICS MDNA'!A:B,2,0)</f>
        <v>Estoque Final</v>
      </c>
      <c r="Q920" t="str">
        <f>VLOOKUP(P920,'METRICS MDNA'!B:C,2,0)</f>
        <v>CUSTOS DOS PRODUTOS VENDIDOS</v>
      </c>
    </row>
    <row r="921" spans="1:17">
      <c r="A921" t="s">
        <v>1110</v>
      </c>
      <c r="B921" s="879">
        <v>46112</v>
      </c>
      <c r="C921">
        <v>1000923</v>
      </c>
      <c r="D921" t="s">
        <v>2039</v>
      </c>
      <c r="E921" t="s">
        <v>1171</v>
      </c>
      <c r="F921" t="s">
        <v>1120</v>
      </c>
      <c r="G921" t="s">
        <v>1220</v>
      </c>
      <c r="H921" t="s">
        <v>1263</v>
      </c>
      <c r="I921" t="s">
        <v>2040</v>
      </c>
      <c r="J921" s="995">
        <v>1.5</v>
      </c>
      <c r="K921" s="996">
        <v>81.423900000000003</v>
      </c>
      <c r="L921" s="996">
        <v>122.13590000000001</v>
      </c>
      <c r="M921" t="s">
        <v>1109</v>
      </c>
      <c r="N921" t="str">
        <f t="shared" si="30"/>
        <v>março 2026</v>
      </c>
      <c r="O921">
        <f t="shared" si="31"/>
        <v>2026</v>
      </c>
      <c r="P921" t="str">
        <f>VLOOKUP(I921,'METRICS MDNA'!A:B,2,0)</f>
        <v>Estoque Final</v>
      </c>
      <c r="Q921" t="str">
        <f>VLOOKUP(P921,'METRICS MDNA'!B:C,2,0)</f>
        <v>CUSTOS DOS PRODUTOS VENDIDOS</v>
      </c>
    </row>
    <row r="922" spans="1:17">
      <c r="A922" t="s">
        <v>1110</v>
      </c>
      <c r="B922" s="879">
        <v>46112</v>
      </c>
      <c r="C922">
        <v>1000922</v>
      </c>
      <c r="D922" t="s">
        <v>2041</v>
      </c>
      <c r="E922" t="s">
        <v>1171</v>
      </c>
      <c r="F922" t="s">
        <v>1120</v>
      </c>
      <c r="G922" t="s">
        <v>1220</v>
      </c>
      <c r="H922" t="s">
        <v>1263</v>
      </c>
      <c r="I922" t="s">
        <v>2040</v>
      </c>
      <c r="J922" s="995">
        <v>1.5</v>
      </c>
      <c r="K922" s="996">
        <v>72.138099999999994</v>
      </c>
      <c r="L922" s="996">
        <v>108.2072</v>
      </c>
      <c r="M922" t="s">
        <v>1109</v>
      </c>
      <c r="N922" t="str">
        <f t="shared" si="30"/>
        <v>março 2026</v>
      </c>
      <c r="O922">
        <f t="shared" si="31"/>
        <v>2026</v>
      </c>
      <c r="P922" t="str">
        <f>VLOOKUP(I922,'METRICS MDNA'!A:B,2,0)</f>
        <v>Estoque Final</v>
      </c>
      <c r="Q922" t="str">
        <f>VLOOKUP(P922,'METRICS MDNA'!B:C,2,0)</f>
        <v>CUSTOS DOS PRODUTOS VENDIDOS</v>
      </c>
    </row>
    <row r="923" spans="1:17">
      <c r="A923" t="s">
        <v>1110</v>
      </c>
      <c r="B923" s="879">
        <v>46112</v>
      </c>
      <c r="C923">
        <v>1000925</v>
      </c>
      <c r="D923" t="s">
        <v>2042</v>
      </c>
      <c r="E923" t="s">
        <v>1171</v>
      </c>
      <c r="F923" t="s">
        <v>1120</v>
      </c>
      <c r="G923" t="s">
        <v>1220</v>
      </c>
      <c r="H923" t="s">
        <v>1263</v>
      </c>
      <c r="I923" t="s">
        <v>2040</v>
      </c>
      <c r="J923" s="995">
        <v>1.5</v>
      </c>
      <c r="K923" s="996">
        <v>149.13999999999999</v>
      </c>
      <c r="L923" s="996">
        <v>223.71</v>
      </c>
      <c r="M923" t="s">
        <v>1109</v>
      </c>
      <c r="N923" t="str">
        <f t="shared" si="30"/>
        <v>março 2026</v>
      </c>
      <c r="O923">
        <f t="shared" si="31"/>
        <v>2026</v>
      </c>
      <c r="P923" t="str">
        <f>VLOOKUP(I923,'METRICS MDNA'!A:B,2,0)</f>
        <v>Estoque Final</v>
      </c>
      <c r="Q923" t="str">
        <f>VLOOKUP(P923,'METRICS MDNA'!B:C,2,0)</f>
        <v>CUSTOS DOS PRODUTOS VENDIDOS</v>
      </c>
    </row>
    <row r="924" spans="1:17">
      <c r="A924" t="s">
        <v>1110</v>
      </c>
      <c r="B924" s="879">
        <v>46112</v>
      </c>
      <c r="C924">
        <v>1000924</v>
      </c>
      <c r="D924" t="s">
        <v>2043</v>
      </c>
      <c r="E924" t="s">
        <v>1171</v>
      </c>
      <c r="F924" t="s">
        <v>1120</v>
      </c>
      <c r="G924" t="s">
        <v>1220</v>
      </c>
      <c r="H924" t="s">
        <v>1263</v>
      </c>
      <c r="I924" t="s">
        <v>2040</v>
      </c>
      <c r="J924" s="995">
        <v>0.9</v>
      </c>
      <c r="K924" s="996">
        <v>101.2</v>
      </c>
      <c r="L924" s="996">
        <v>91.08</v>
      </c>
      <c r="M924" t="s">
        <v>1109</v>
      </c>
      <c r="N924" t="str">
        <f t="shared" si="30"/>
        <v>março 2026</v>
      </c>
      <c r="O924">
        <f t="shared" si="31"/>
        <v>2026</v>
      </c>
      <c r="P924" t="str">
        <f>VLOOKUP(I924,'METRICS MDNA'!A:B,2,0)</f>
        <v>Estoque Final</v>
      </c>
      <c r="Q924" t="str">
        <f>VLOOKUP(P924,'METRICS MDNA'!B:C,2,0)</f>
        <v>CUSTOS DOS PRODUTOS VENDIDOS</v>
      </c>
    </row>
    <row r="925" spans="1:17">
      <c r="A925" t="s">
        <v>1110</v>
      </c>
      <c r="B925" s="879">
        <v>46112</v>
      </c>
      <c r="C925">
        <v>1000005</v>
      </c>
      <c r="D925" t="s">
        <v>2044</v>
      </c>
      <c r="E925" t="s">
        <v>1171</v>
      </c>
      <c r="F925" t="s">
        <v>1120</v>
      </c>
      <c r="G925" t="s">
        <v>1220</v>
      </c>
      <c r="H925" t="s">
        <v>2045</v>
      </c>
      <c r="I925" t="s">
        <v>2046</v>
      </c>
      <c r="J925" s="995">
        <v>11</v>
      </c>
      <c r="K925" s="996">
        <v>6.29</v>
      </c>
      <c r="L925" s="996">
        <v>69.19</v>
      </c>
      <c r="M925" t="s">
        <v>1109</v>
      </c>
      <c r="N925" t="str">
        <f t="shared" si="30"/>
        <v>março 2026</v>
      </c>
      <c r="O925">
        <f t="shared" si="31"/>
        <v>2026</v>
      </c>
      <c r="P925" t="str">
        <f>VLOOKUP(I925,'METRICS MDNA'!A:B,2,0)</f>
        <v>Estoque Final</v>
      </c>
      <c r="Q925" t="str">
        <f>VLOOKUP(P925,'METRICS MDNA'!B:C,2,0)</f>
        <v>CUSTOS DOS PRODUTOS VENDIDOS</v>
      </c>
    </row>
    <row r="926" spans="1:17">
      <c r="A926" t="s">
        <v>1110</v>
      </c>
      <c r="B926" s="879">
        <v>46112</v>
      </c>
      <c r="C926">
        <v>1000134</v>
      </c>
      <c r="D926" t="s">
        <v>2047</v>
      </c>
      <c r="E926" t="s">
        <v>1171</v>
      </c>
      <c r="F926" t="s">
        <v>1120</v>
      </c>
      <c r="G926" t="s">
        <v>1220</v>
      </c>
      <c r="H926" t="s">
        <v>1328</v>
      </c>
      <c r="I926" t="s">
        <v>1329</v>
      </c>
      <c r="J926" s="995">
        <v>1</v>
      </c>
      <c r="K926" s="996">
        <v>1655.08</v>
      </c>
      <c r="L926" s="997">
        <v>1655.08</v>
      </c>
      <c r="M926" t="s">
        <v>1109</v>
      </c>
      <c r="N926" t="str">
        <f t="shared" si="30"/>
        <v>março 2026</v>
      </c>
      <c r="O926">
        <f t="shared" si="31"/>
        <v>2026</v>
      </c>
      <c r="P926" t="str">
        <f>VLOOKUP(I926,'METRICS MDNA'!A:B,2,0)</f>
        <v>Estoque Final</v>
      </c>
      <c r="Q926" t="str">
        <f>VLOOKUP(P926,'METRICS MDNA'!B:C,2,0)</f>
        <v>CUSTOS DOS PRODUTOS VENDIDOS</v>
      </c>
    </row>
    <row r="927" spans="1:17">
      <c r="A927" t="s">
        <v>1110</v>
      </c>
      <c r="B927" s="879">
        <v>46112</v>
      </c>
      <c r="C927">
        <v>1001225</v>
      </c>
      <c r="D927" t="s">
        <v>2048</v>
      </c>
      <c r="E927" t="s">
        <v>1171</v>
      </c>
      <c r="F927" t="s">
        <v>1120</v>
      </c>
      <c r="G927" t="s">
        <v>1220</v>
      </c>
      <c r="H927" t="s">
        <v>1328</v>
      </c>
      <c r="I927" t="s">
        <v>1329</v>
      </c>
      <c r="J927" s="995">
        <v>1</v>
      </c>
      <c r="K927" s="996">
        <v>5694.99</v>
      </c>
      <c r="L927" s="997">
        <v>5694.99</v>
      </c>
      <c r="M927" t="s">
        <v>1109</v>
      </c>
      <c r="N927" t="str">
        <f t="shared" si="30"/>
        <v>março 2026</v>
      </c>
      <c r="O927">
        <f t="shared" si="31"/>
        <v>2026</v>
      </c>
      <c r="P927" t="str">
        <f>VLOOKUP(I927,'METRICS MDNA'!A:B,2,0)</f>
        <v>Estoque Final</v>
      </c>
      <c r="Q927" t="str">
        <f>VLOOKUP(P927,'METRICS MDNA'!B:C,2,0)</f>
        <v>CUSTOS DOS PRODUTOS VENDIDOS</v>
      </c>
    </row>
    <row r="928" spans="1:17">
      <c r="A928" t="s">
        <v>1110</v>
      </c>
      <c r="B928" s="879">
        <v>46112</v>
      </c>
      <c r="C928">
        <v>1000778</v>
      </c>
      <c r="D928" t="s">
        <v>2049</v>
      </c>
      <c r="E928" t="s">
        <v>1171</v>
      </c>
      <c r="F928" t="s">
        <v>1120</v>
      </c>
      <c r="G928" t="s">
        <v>1220</v>
      </c>
      <c r="H928" t="s">
        <v>1328</v>
      </c>
      <c r="I928" t="s">
        <v>1329</v>
      </c>
      <c r="J928" s="995">
        <v>1</v>
      </c>
      <c r="K928" s="996">
        <v>385</v>
      </c>
      <c r="L928" s="997">
        <v>385</v>
      </c>
      <c r="M928" t="s">
        <v>1109</v>
      </c>
      <c r="N928" t="str">
        <f t="shared" si="30"/>
        <v>março 2026</v>
      </c>
      <c r="O928">
        <f t="shared" si="31"/>
        <v>2026</v>
      </c>
      <c r="P928" t="str">
        <f>VLOOKUP(I928,'METRICS MDNA'!A:B,2,0)</f>
        <v>Estoque Final</v>
      </c>
      <c r="Q928" t="str">
        <f>VLOOKUP(P928,'METRICS MDNA'!B:C,2,0)</f>
        <v>CUSTOS DOS PRODUTOS VENDIDOS</v>
      </c>
    </row>
    <row r="929" spans="1:17">
      <c r="A929" t="s">
        <v>1110</v>
      </c>
      <c r="B929" s="879">
        <v>46112</v>
      </c>
      <c r="C929">
        <v>1000122</v>
      </c>
      <c r="D929" t="s">
        <v>2050</v>
      </c>
      <c r="E929" t="s">
        <v>1171</v>
      </c>
      <c r="F929" t="s">
        <v>1120</v>
      </c>
      <c r="G929" t="s">
        <v>1220</v>
      </c>
      <c r="H929" t="s">
        <v>1221</v>
      </c>
      <c r="I929" t="s">
        <v>1222</v>
      </c>
      <c r="J929" s="995">
        <v>180</v>
      </c>
      <c r="K929" s="996">
        <v>3.2339000000000002</v>
      </c>
      <c r="L929" s="996">
        <v>582.10199999999998</v>
      </c>
      <c r="M929" t="s">
        <v>1109</v>
      </c>
      <c r="N929" t="str">
        <f t="shared" si="30"/>
        <v>março 2026</v>
      </c>
      <c r="O929">
        <f t="shared" si="31"/>
        <v>2026</v>
      </c>
      <c r="P929" t="str">
        <f>VLOOKUP(I929,'METRICS MDNA'!A:B,2,0)</f>
        <v>Estoque Final</v>
      </c>
      <c r="Q929" t="str">
        <f>VLOOKUP(P929,'METRICS MDNA'!B:C,2,0)</f>
        <v>CUSTOS DOS PRODUTOS VENDIDOS</v>
      </c>
    </row>
    <row r="930" spans="1:17">
      <c r="A930" t="s">
        <v>1110</v>
      </c>
      <c r="B930" s="879">
        <v>46112</v>
      </c>
      <c r="C930">
        <v>1000121</v>
      </c>
      <c r="D930" t="s">
        <v>2051</v>
      </c>
      <c r="E930" t="s">
        <v>1171</v>
      </c>
      <c r="F930" t="s">
        <v>1120</v>
      </c>
      <c r="G930" t="s">
        <v>1220</v>
      </c>
      <c r="H930" t="s">
        <v>1221</v>
      </c>
      <c r="I930" t="s">
        <v>1222</v>
      </c>
      <c r="J930" s="995">
        <v>101</v>
      </c>
      <c r="K930" s="996">
        <v>3.3340999999999998</v>
      </c>
      <c r="L930" s="996">
        <v>336.7441</v>
      </c>
      <c r="M930" t="s">
        <v>1109</v>
      </c>
      <c r="N930" t="str">
        <f t="shared" si="30"/>
        <v>março 2026</v>
      </c>
      <c r="O930">
        <f t="shared" si="31"/>
        <v>2026</v>
      </c>
      <c r="P930" t="str">
        <f>VLOOKUP(I930,'METRICS MDNA'!A:B,2,0)</f>
        <v>Estoque Final</v>
      </c>
      <c r="Q930" t="str">
        <f>VLOOKUP(P930,'METRICS MDNA'!B:C,2,0)</f>
        <v>CUSTOS DOS PRODUTOS VENDIDOS</v>
      </c>
    </row>
    <row r="931" spans="1:17">
      <c r="A931" t="s">
        <v>1110</v>
      </c>
      <c r="B931" s="879">
        <v>46112</v>
      </c>
      <c r="C931">
        <v>1000984</v>
      </c>
      <c r="D931" t="s">
        <v>2232</v>
      </c>
      <c r="E931" t="s">
        <v>1171</v>
      </c>
      <c r="F931" t="s">
        <v>1120</v>
      </c>
      <c r="G931" t="s">
        <v>1220</v>
      </c>
      <c r="H931" t="s">
        <v>1328</v>
      </c>
      <c r="I931" t="s">
        <v>1329</v>
      </c>
      <c r="J931" s="995">
        <v>2</v>
      </c>
      <c r="K931" s="996">
        <v>179</v>
      </c>
      <c r="L931" s="997">
        <v>358</v>
      </c>
      <c r="M931" t="s">
        <v>1109</v>
      </c>
      <c r="N931" t="str">
        <f t="shared" ref="N931:N994" si="32">TEXT(B931, "mmmm aaaa")</f>
        <v>março 2026</v>
      </c>
      <c r="O931">
        <f t="shared" ref="O931:O994" si="33">YEAR(B931)</f>
        <v>2026</v>
      </c>
      <c r="P931" t="str">
        <f>VLOOKUP(I931,'METRICS MDNA'!A:B,2,0)</f>
        <v>Estoque Final</v>
      </c>
      <c r="Q931" t="str">
        <f>VLOOKUP(P931,'METRICS MDNA'!B:C,2,0)</f>
        <v>CUSTOS DOS PRODUTOS VENDIDOS</v>
      </c>
    </row>
    <row r="932" spans="1:17">
      <c r="A932" t="s">
        <v>1110</v>
      </c>
      <c r="B932" s="879">
        <v>46112</v>
      </c>
      <c r="C932">
        <v>1000449</v>
      </c>
      <c r="D932" t="s">
        <v>1372</v>
      </c>
      <c r="E932" t="s">
        <v>1171</v>
      </c>
      <c r="F932" t="s">
        <v>1120</v>
      </c>
      <c r="G932" t="s">
        <v>1220</v>
      </c>
      <c r="H932" t="s">
        <v>1328</v>
      </c>
      <c r="I932" t="s">
        <v>1329</v>
      </c>
      <c r="J932" s="995">
        <v>35.65</v>
      </c>
      <c r="K932" s="996">
        <v>35.313899999999997</v>
      </c>
      <c r="L932" s="997">
        <v>1258.9404999999999</v>
      </c>
      <c r="M932" t="s">
        <v>1109</v>
      </c>
      <c r="N932" t="str">
        <f t="shared" si="32"/>
        <v>março 2026</v>
      </c>
      <c r="O932">
        <f t="shared" si="33"/>
        <v>2026</v>
      </c>
      <c r="P932" t="str">
        <f>VLOOKUP(I932,'METRICS MDNA'!A:B,2,0)</f>
        <v>Estoque Final</v>
      </c>
      <c r="Q932" t="str">
        <f>VLOOKUP(P932,'METRICS MDNA'!B:C,2,0)</f>
        <v>CUSTOS DOS PRODUTOS VENDIDOS</v>
      </c>
    </row>
    <row r="933" spans="1:17">
      <c r="A933" t="s">
        <v>1110</v>
      </c>
      <c r="B933" s="879">
        <v>46112</v>
      </c>
      <c r="C933">
        <v>1000940</v>
      </c>
      <c r="D933" t="s">
        <v>1376</v>
      </c>
      <c r="E933" t="s">
        <v>1171</v>
      </c>
      <c r="F933" t="s">
        <v>1120</v>
      </c>
      <c r="G933" t="s">
        <v>1220</v>
      </c>
      <c r="H933" t="s">
        <v>1328</v>
      </c>
      <c r="I933" t="s">
        <v>1329</v>
      </c>
      <c r="J933" s="995">
        <v>18</v>
      </c>
      <c r="K933" s="996">
        <v>97.9328</v>
      </c>
      <c r="L933" s="997">
        <v>1762.7904000000001</v>
      </c>
      <c r="M933" t="s">
        <v>1109</v>
      </c>
      <c r="N933" t="str">
        <f t="shared" si="32"/>
        <v>março 2026</v>
      </c>
      <c r="O933">
        <f t="shared" si="33"/>
        <v>2026</v>
      </c>
      <c r="P933" t="str">
        <f>VLOOKUP(I933,'METRICS MDNA'!A:B,2,0)</f>
        <v>Estoque Final</v>
      </c>
      <c r="Q933" t="str">
        <f>VLOOKUP(P933,'METRICS MDNA'!B:C,2,0)</f>
        <v>CUSTOS DOS PRODUTOS VENDIDOS</v>
      </c>
    </row>
    <row r="934" spans="1:17">
      <c r="A934" t="s">
        <v>1110</v>
      </c>
      <c r="B934" s="879">
        <v>46112</v>
      </c>
      <c r="C934">
        <v>1000936</v>
      </c>
      <c r="D934" t="s">
        <v>2234</v>
      </c>
      <c r="E934" t="s">
        <v>1171</v>
      </c>
      <c r="F934" t="s">
        <v>1120</v>
      </c>
      <c r="G934" t="s">
        <v>1220</v>
      </c>
      <c r="H934" t="s">
        <v>1328</v>
      </c>
      <c r="I934" t="s">
        <v>1329</v>
      </c>
      <c r="J934" s="995">
        <v>1</v>
      </c>
      <c r="K934" s="996">
        <v>2458.9899999999998</v>
      </c>
      <c r="L934" s="997">
        <v>2458.9899999999998</v>
      </c>
      <c r="M934" t="s">
        <v>1109</v>
      </c>
      <c r="N934" t="str">
        <f t="shared" si="32"/>
        <v>março 2026</v>
      </c>
      <c r="O934">
        <f t="shared" si="33"/>
        <v>2026</v>
      </c>
      <c r="P934" t="str">
        <f>VLOOKUP(I934,'METRICS MDNA'!A:B,2,0)</f>
        <v>Estoque Final</v>
      </c>
      <c r="Q934" t="str">
        <f>VLOOKUP(P934,'METRICS MDNA'!B:C,2,0)</f>
        <v>CUSTOS DOS PRODUTOS VENDIDOS</v>
      </c>
    </row>
    <row r="935" spans="1:17">
      <c r="A935" t="s">
        <v>1110</v>
      </c>
      <c r="B935" s="879">
        <v>46112</v>
      </c>
      <c r="C935">
        <v>1001219</v>
      </c>
      <c r="D935" t="s">
        <v>2052</v>
      </c>
      <c r="E935" t="s">
        <v>1171</v>
      </c>
      <c r="F935" t="s">
        <v>1120</v>
      </c>
      <c r="G935" t="s">
        <v>1220</v>
      </c>
      <c r="H935" t="s">
        <v>1328</v>
      </c>
      <c r="I935" t="s">
        <v>1329</v>
      </c>
      <c r="J935" s="995">
        <v>2</v>
      </c>
      <c r="K935" s="996">
        <v>199.9</v>
      </c>
      <c r="L935" s="997">
        <v>399.8</v>
      </c>
      <c r="M935" t="s">
        <v>1109</v>
      </c>
      <c r="N935" t="str">
        <f t="shared" si="32"/>
        <v>março 2026</v>
      </c>
      <c r="O935">
        <f t="shared" si="33"/>
        <v>2026</v>
      </c>
      <c r="P935" t="str">
        <f>VLOOKUP(I935,'METRICS MDNA'!A:B,2,0)</f>
        <v>Estoque Final</v>
      </c>
      <c r="Q935" t="str">
        <f>VLOOKUP(P935,'METRICS MDNA'!B:C,2,0)</f>
        <v>CUSTOS DOS PRODUTOS VENDIDOS</v>
      </c>
    </row>
    <row r="936" spans="1:17">
      <c r="A936" t="s">
        <v>1110</v>
      </c>
      <c r="B936" s="879">
        <v>46112</v>
      </c>
      <c r="C936">
        <v>1000937</v>
      </c>
      <c r="D936" t="s">
        <v>2235</v>
      </c>
      <c r="E936" t="s">
        <v>1171</v>
      </c>
      <c r="F936" t="s">
        <v>1120</v>
      </c>
      <c r="G936" t="s">
        <v>1220</v>
      </c>
      <c r="H936" t="s">
        <v>1328</v>
      </c>
      <c r="I936" t="s">
        <v>1329</v>
      </c>
      <c r="J936" s="995">
        <v>1</v>
      </c>
      <c r="K936" s="996">
        <v>890</v>
      </c>
      <c r="L936" s="997">
        <v>890</v>
      </c>
      <c r="M936" t="s">
        <v>1109</v>
      </c>
      <c r="N936" t="str">
        <f t="shared" si="32"/>
        <v>março 2026</v>
      </c>
      <c r="O936">
        <f t="shared" si="33"/>
        <v>2026</v>
      </c>
      <c r="P936" t="str">
        <f>VLOOKUP(I936,'METRICS MDNA'!A:B,2,0)</f>
        <v>Estoque Final</v>
      </c>
      <c r="Q936" t="str">
        <f>VLOOKUP(P936,'METRICS MDNA'!B:C,2,0)</f>
        <v>CUSTOS DOS PRODUTOS VENDIDOS</v>
      </c>
    </row>
    <row r="937" spans="1:17">
      <c r="A937" t="s">
        <v>1110</v>
      </c>
      <c r="B937" s="879">
        <v>46112</v>
      </c>
      <c r="C937">
        <v>1001173</v>
      </c>
      <c r="D937" t="s">
        <v>2053</v>
      </c>
      <c r="E937" t="s">
        <v>1171</v>
      </c>
      <c r="F937" t="s">
        <v>1120</v>
      </c>
      <c r="G937" t="s">
        <v>1220</v>
      </c>
      <c r="H937" t="s">
        <v>1328</v>
      </c>
      <c r="I937" t="s">
        <v>1329</v>
      </c>
      <c r="J937" s="995">
        <v>13.5</v>
      </c>
      <c r="K937" s="996">
        <v>46.666699999999999</v>
      </c>
      <c r="L937" s="997">
        <v>630.00049999999999</v>
      </c>
      <c r="M937" t="s">
        <v>1109</v>
      </c>
      <c r="N937" t="str">
        <f t="shared" si="32"/>
        <v>março 2026</v>
      </c>
      <c r="O937">
        <f t="shared" si="33"/>
        <v>2026</v>
      </c>
      <c r="P937" t="str">
        <f>VLOOKUP(I937,'METRICS MDNA'!A:B,2,0)</f>
        <v>Estoque Final</v>
      </c>
      <c r="Q937" t="str">
        <f>VLOOKUP(P937,'METRICS MDNA'!B:C,2,0)</f>
        <v>CUSTOS DOS PRODUTOS VENDIDOS</v>
      </c>
    </row>
    <row r="938" spans="1:17">
      <c r="A938" t="s">
        <v>1110</v>
      </c>
      <c r="B938" s="879">
        <v>46112</v>
      </c>
      <c r="C938">
        <v>1001052</v>
      </c>
      <c r="D938" t="s">
        <v>2236</v>
      </c>
      <c r="E938" t="s">
        <v>1171</v>
      </c>
      <c r="F938" t="s">
        <v>1120</v>
      </c>
      <c r="G938" t="s">
        <v>1220</v>
      </c>
      <c r="H938" t="s">
        <v>1328</v>
      </c>
      <c r="I938" t="s">
        <v>1329</v>
      </c>
      <c r="J938" s="995">
        <v>3</v>
      </c>
      <c r="K938" s="996">
        <v>78.900000000000006</v>
      </c>
      <c r="L938" s="997">
        <v>236.7</v>
      </c>
      <c r="M938" t="s">
        <v>1109</v>
      </c>
      <c r="N938" t="str">
        <f t="shared" si="32"/>
        <v>março 2026</v>
      </c>
      <c r="O938">
        <f t="shared" si="33"/>
        <v>2026</v>
      </c>
      <c r="P938" t="str">
        <f>VLOOKUP(I938,'METRICS MDNA'!A:B,2,0)</f>
        <v>Estoque Final</v>
      </c>
      <c r="Q938" t="str">
        <f>VLOOKUP(P938,'METRICS MDNA'!B:C,2,0)</f>
        <v>CUSTOS DOS PRODUTOS VENDIDOS</v>
      </c>
    </row>
    <row r="939" spans="1:17">
      <c r="A939" t="s">
        <v>1110</v>
      </c>
      <c r="B939" s="879">
        <v>46112</v>
      </c>
      <c r="C939">
        <v>1000932</v>
      </c>
      <c r="D939" t="s">
        <v>1331</v>
      </c>
      <c r="E939" t="s">
        <v>1171</v>
      </c>
      <c r="F939" t="s">
        <v>1120</v>
      </c>
      <c r="G939" t="s">
        <v>1220</v>
      </c>
      <c r="H939" t="s">
        <v>1328</v>
      </c>
      <c r="I939" t="s">
        <v>1329</v>
      </c>
      <c r="J939" s="995">
        <v>8</v>
      </c>
      <c r="K939" s="996">
        <v>93.054299999999998</v>
      </c>
      <c r="L939" s="997">
        <v>744.43439999999998</v>
      </c>
      <c r="M939" t="s">
        <v>1109</v>
      </c>
      <c r="N939" t="str">
        <f t="shared" si="32"/>
        <v>março 2026</v>
      </c>
      <c r="O939">
        <f t="shared" si="33"/>
        <v>2026</v>
      </c>
      <c r="P939" t="str">
        <f>VLOOKUP(I939,'METRICS MDNA'!A:B,2,0)</f>
        <v>Estoque Final</v>
      </c>
      <c r="Q939" t="str">
        <f>VLOOKUP(P939,'METRICS MDNA'!B:C,2,0)</f>
        <v>CUSTOS DOS PRODUTOS VENDIDOS</v>
      </c>
    </row>
    <row r="940" spans="1:17">
      <c r="A940" t="s">
        <v>1110</v>
      </c>
      <c r="B940" s="879">
        <v>46112</v>
      </c>
      <c r="C940">
        <v>1000933</v>
      </c>
      <c r="D940" t="s">
        <v>1326</v>
      </c>
      <c r="E940" t="s">
        <v>1171</v>
      </c>
      <c r="F940" t="s">
        <v>1120</v>
      </c>
      <c r="G940" t="s">
        <v>1220</v>
      </c>
      <c r="H940" t="s">
        <v>1328</v>
      </c>
      <c r="I940" t="s">
        <v>1329</v>
      </c>
      <c r="J940" s="995">
        <v>5</v>
      </c>
      <c r="K940" s="996">
        <v>101.1735</v>
      </c>
      <c r="L940" s="997">
        <v>505.86750000000001</v>
      </c>
      <c r="M940" t="s">
        <v>1109</v>
      </c>
      <c r="N940" t="str">
        <f t="shared" si="32"/>
        <v>março 2026</v>
      </c>
      <c r="O940">
        <f t="shared" si="33"/>
        <v>2026</v>
      </c>
      <c r="P940" t="str">
        <f>VLOOKUP(I940,'METRICS MDNA'!A:B,2,0)</f>
        <v>Estoque Final</v>
      </c>
      <c r="Q940" t="str">
        <f>VLOOKUP(P940,'METRICS MDNA'!B:C,2,0)</f>
        <v>CUSTOS DOS PRODUTOS VENDIDOS</v>
      </c>
    </row>
    <row r="941" spans="1:17">
      <c r="A941" t="s">
        <v>1110</v>
      </c>
      <c r="B941" s="879">
        <v>46112</v>
      </c>
      <c r="C941">
        <v>1000938</v>
      </c>
      <c r="D941" t="s">
        <v>2054</v>
      </c>
      <c r="E941" t="s">
        <v>1171</v>
      </c>
      <c r="F941" t="s">
        <v>1120</v>
      </c>
      <c r="G941" t="s">
        <v>1220</v>
      </c>
      <c r="H941" t="s">
        <v>1263</v>
      </c>
      <c r="I941" t="s">
        <v>1380</v>
      </c>
      <c r="J941" s="995">
        <v>0.7</v>
      </c>
      <c r="K941" s="996">
        <v>357.3143</v>
      </c>
      <c r="L941" s="996">
        <v>250.12</v>
      </c>
      <c r="M941" t="s">
        <v>1109</v>
      </c>
      <c r="N941" t="str">
        <f t="shared" si="32"/>
        <v>março 2026</v>
      </c>
      <c r="O941">
        <f t="shared" si="33"/>
        <v>2026</v>
      </c>
      <c r="P941" t="str">
        <f>VLOOKUP(I941,'METRICS MDNA'!A:B,2,0)</f>
        <v>Estoque Final</v>
      </c>
      <c r="Q941" t="str">
        <f>VLOOKUP(P941,'METRICS MDNA'!B:C,2,0)</f>
        <v>CUSTOS DOS PRODUTOS VENDIDOS</v>
      </c>
    </row>
    <row r="942" spans="1:17">
      <c r="A942" t="s">
        <v>1110</v>
      </c>
      <c r="B942" s="879">
        <v>46112</v>
      </c>
      <c r="C942">
        <v>1000939</v>
      </c>
      <c r="D942" t="s">
        <v>2055</v>
      </c>
      <c r="E942" t="s">
        <v>1171</v>
      </c>
      <c r="F942" t="s">
        <v>1120</v>
      </c>
      <c r="G942" t="s">
        <v>1220</v>
      </c>
      <c r="H942" t="s">
        <v>1263</v>
      </c>
      <c r="I942" t="s">
        <v>1380</v>
      </c>
      <c r="J942" s="995">
        <v>0.7</v>
      </c>
      <c r="K942" s="996">
        <v>713.15710000000001</v>
      </c>
      <c r="L942" s="996">
        <v>499.21</v>
      </c>
      <c r="M942" t="s">
        <v>1109</v>
      </c>
      <c r="N942" t="str">
        <f t="shared" si="32"/>
        <v>março 2026</v>
      </c>
      <c r="O942">
        <f t="shared" si="33"/>
        <v>2026</v>
      </c>
      <c r="P942" t="str">
        <f>VLOOKUP(I942,'METRICS MDNA'!A:B,2,0)</f>
        <v>Estoque Final</v>
      </c>
      <c r="Q942" t="str">
        <f>VLOOKUP(P942,'METRICS MDNA'!B:C,2,0)</f>
        <v>CUSTOS DOS PRODUTOS VENDIDOS</v>
      </c>
    </row>
    <row r="943" spans="1:17">
      <c r="A943" t="s">
        <v>1110</v>
      </c>
      <c r="B943" s="879">
        <v>46112</v>
      </c>
      <c r="C943">
        <v>1000448</v>
      </c>
      <c r="D943" t="s">
        <v>2056</v>
      </c>
      <c r="E943" t="s">
        <v>1171</v>
      </c>
      <c r="F943" t="s">
        <v>1120</v>
      </c>
      <c r="G943" t="s">
        <v>1220</v>
      </c>
      <c r="H943" t="s">
        <v>1263</v>
      </c>
      <c r="I943" t="s">
        <v>2057</v>
      </c>
      <c r="J943" s="995">
        <v>0.5</v>
      </c>
      <c r="K943" s="996">
        <v>103.3635</v>
      </c>
      <c r="L943" s="996">
        <v>51.681800000000003</v>
      </c>
      <c r="M943" t="s">
        <v>1109</v>
      </c>
      <c r="N943" t="str">
        <f t="shared" si="32"/>
        <v>março 2026</v>
      </c>
      <c r="O943">
        <f t="shared" si="33"/>
        <v>2026</v>
      </c>
      <c r="P943" t="str">
        <f>VLOOKUP(I943,'METRICS MDNA'!A:B,2,0)</f>
        <v>Estoque Final</v>
      </c>
      <c r="Q943" t="str">
        <f>VLOOKUP(P943,'METRICS MDNA'!B:C,2,0)</f>
        <v>CUSTOS DOS PRODUTOS VENDIDOS</v>
      </c>
    </row>
    <row r="944" spans="1:17">
      <c r="A944" t="s">
        <v>1110</v>
      </c>
      <c r="B944" s="879">
        <v>46112</v>
      </c>
      <c r="C944">
        <v>1000941</v>
      </c>
      <c r="D944" t="s">
        <v>2059</v>
      </c>
      <c r="E944" t="s">
        <v>1171</v>
      </c>
      <c r="F944" t="s">
        <v>1120</v>
      </c>
      <c r="G944" t="s">
        <v>1220</v>
      </c>
      <c r="H944" t="s">
        <v>1263</v>
      </c>
      <c r="I944" t="s">
        <v>2057</v>
      </c>
      <c r="J944" s="995">
        <v>0.65</v>
      </c>
      <c r="K944" s="996">
        <v>271.65710000000001</v>
      </c>
      <c r="L944" s="996">
        <v>176.5771</v>
      </c>
      <c r="M944" t="s">
        <v>1109</v>
      </c>
      <c r="N944" t="str">
        <f t="shared" si="32"/>
        <v>março 2026</v>
      </c>
      <c r="O944">
        <f t="shared" si="33"/>
        <v>2026</v>
      </c>
      <c r="P944" t="str">
        <f>VLOOKUP(I944,'METRICS MDNA'!A:B,2,0)</f>
        <v>Estoque Final</v>
      </c>
      <c r="Q944" t="str">
        <f>VLOOKUP(P944,'METRICS MDNA'!B:C,2,0)</f>
        <v>CUSTOS DOS PRODUTOS VENDIDOS</v>
      </c>
    </row>
    <row r="945" spans="1:17">
      <c r="A945" t="s">
        <v>1110</v>
      </c>
      <c r="B945" s="879">
        <v>46112</v>
      </c>
      <c r="C945">
        <v>1000957</v>
      </c>
      <c r="D945" t="s">
        <v>2060</v>
      </c>
      <c r="E945" t="s">
        <v>1171</v>
      </c>
      <c r="F945" t="s">
        <v>1120</v>
      </c>
      <c r="G945" t="s">
        <v>1220</v>
      </c>
      <c r="H945" t="s">
        <v>1221</v>
      </c>
      <c r="I945" t="s">
        <v>1222</v>
      </c>
      <c r="J945" s="995">
        <v>8.6</v>
      </c>
      <c r="K945" s="996">
        <v>34.799999999999997</v>
      </c>
      <c r="L945" s="996">
        <v>299.27999999999997</v>
      </c>
      <c r="M945" t="s">
        <v>1109</v>
      </c>
      <c r="N945" t="str">
        <f t="shared" si="32"/>
        <v>março 2026</v>
      </c>
      <c r="O945">
        <f t="shared" si="33"/>
        <v>2026</v>
      </c>
      <c r="P945" t="str">
        <f>VLOOKUP(I945,'METRICS MDNA'!A:B,2,0)</f>
        <v>Estoque Final</v>
      </c>
      <c r="Q945" t="str">
        <f>VLOOKUP(P945,'METRICS MDNA'!B:C,2,0)</f>
        <v>CUSTOS DOS PRODUTOS VENDIDOS</v>
      </c>
    </row>
    <row r="946" spans="1:17">
      <c r="A946" t="s">
        <v>1110</v>
      </c>
      <c r="B946" s="879">
        <v>46112</v>
      </c>
      <c r="C946">
        <v>1000056</v>
      </c>
      <c r="D946" t="s">
        <v>2061</v>
      </c>
      <c r="E946" t="s">
        <v>1171</v>
      </c>
      <c r="F946" t="s">
        <v>1120</v>
      </c>
      <c r="G946" t="s">
        <v>1220</v>
      </c>
      <c r="H946" t="s">
        <v>1263</v>
      </c>
      <c r="I946" t="s">
        <v>2062</v>
      </c>
      <c r="J946" s="995">
        <v>0.75</v>
      </c>
      <c r="K946" s="996">
        <v>194.1986</v>
      </c>
      <c r="L946" s="996">
        <v>145.649</v>
      </c>
      <c r="M946" t="s">
        <v>1109</v>
      </c>
      <c r="N946" t="str">
        <f t="shared" si="32"/>
        <v>março 2026</v>
      </c>
      <c r="O946">
        <f t="shared" si="33"/>
        <v>2026</v>
      </c>
      <c r="P946" t="str">
        <f>VLOOKUP(I946,'METRICS MDNA'!A:B,2,0)</f>
        <v>Estoque Final</v>
      </c>
      <c r="Q946" t="str">
        <f>VLOOKUP(P946,'METRICS MDNA'!B:C,2,0)</f>
        <v>CUSTOS DOS PRODUTOS VENDIDOS</v>
      </c>
    </row>
    <row r="947" spans="1:17">
      <c r="A947" t="s">
        <v>1110</v>
      </c>
      <c r="B947" s="879">
        <v>46112</v>
      </c>
      <c r="C947">
        <v>1000947</v>
      </c>
      <c r="D947" t="s">
        <v>2063</v>
      </c>
      <c r="E947" t="s">
        <v>1171</v>
      </c>
      <c r="F947" t="s">
        <v>1120</v>
      </c>
      <c r="G947" t="s">
        <v>1220</v>
      </c>
      <c r="H947" t="s">
        <v>1263</v>
      </c>
      <c r="I947" t="s">
        <v>2062</v>
      </c>
      <c r="J947" s="995">
        <v>1</v>
      </c>
      <c r="K947" s="996">
        <v>302.56659999999999</v>
      </c>
      <c r="L947" s="996">
        <v>302.56659999999999</v>
      </c>
      <c r="M947" t="s">
        <v>1109</v>
      </c>
      <c r="N947" t="str">
        <f t="shared" si="32"/>
        <v>março 2026</v>
      </c>
      <c r="O947">
        <f t="shared" si="33"/>
        <v>2026</v>
      </c>
      <c r="P947" t="str">
        <f>VLOOKUP(I947,'METRICS MDNA'!A:B,2,0)</f>
        <v>Estoque Final</v>
      </c>
      <c r="Q947" t="str">
        <f>VLOOKUP(P947,'METRICS MDNA'!B:C,2,0)</f>
        <v>CUSTOS DOS PRODUTOS VENDIDOS</v>
      </c>
    </row>
    <row r="948" spans="1:17">
      <c r="A948" t="s">
        <v>1110</v>
      </c>
      <c r="B948" s="879">
        <v>46112</v>
      </c>
      <c r="C948">
        <v>1001036</v>
      </c>
      <c r="D948" t="s">
        <v>2065</v>
      </c>
      <c r="E948" t="s">
        <v>1171</v>
      </c>
      <c r="F948" t="s">
        <v>1120</v>
      </c>
      <c r="G948" t="s">
        <v>1220</v>
      </c>
      <c r="H948" t="s">
        <v>1263</v>
      </c>
      <c r="I948" t="s">
        <v>2062</v>
      </c>
      <c r="J948" s="995">
        <v>0.65</v>
      </c>
      <c r="K948" s="996">
        <v>250.25</v>
      </c>
      <c r="L948" s="996">
        <v>162.66249999999999</v>
      </c>
      <c r="M948" t="s">
        <v>1109</v>
      </c>
      <c r="N948" t="str">
        <f t="shared" si="32"/>
        <v>março 2026</v>
      </c>
      <c r="O948">
        <f t="shared" si="33"/>
        <v>2026</v>
      </c>
      <c r="P948" t="str">
        <f>VLOOKUP(I948,'METRICS MDNA'!A:B,2,0)</f>
        <v>Estoque Final</v>
      </c>
      <c r="Q948" t="str">
        <f>VLOOKUP(P948,'METRICS MDNA'!B:C,2,0)</f>
        <v>CUSTOS DOS PRODUTOS VENDIDOS</v>
      </c>
    </row>
    <row r="949" spans="1:17">
      <c r="A949" t="s">
        <v>1110</v>
      </c>
      <c r="B949" s="879">
        <v>46112</v>
      </c>
      <c r="C949">
        <v>1000013</v>
      </c>
      <c r="D949" t="s">
        <v>2066</v>
      </c>
      <c r="E949" t="s">
        <v>1171</v>
      </c>
      <c r="F949" t="s">
        <v>1120</v>
      </c>
      <c r="G949" t="s">
        <v>1220</v>
      </c>
      <c r="H949" t="s">
        <v>1263</v>
      </c>
      <c r="I949" t="s">
        <v>2062</v>
      </c>
      <c r="J949" s="995">
        <v>1.05</v>
      </c>
      <c r="K949" s="996">
        <v>177.57149999999999</v>
      </c>
      <c r="L949" s="996">
        <v>186.45009999999999</v>
      </c>
      <c r="M949" t="s">
        <v>1109</v>
      </c>
      <c r="N949" t="str">
        <f t="shared" si="32"/>
        <v>março 2026</v>
      </c>
      <c r="O949">
        <f t="shared" si="33"/>
        <v>2026</v>
      </c>
      <c r="P949" t="str">
        <f>VLOOKUP(I949,'METRICS MDNA'!A:B,2,0)</f>
        <v>Estoque Final</v>
      </c>
      <c r="Q949" t="str">
        <f>VLOOKUP(P949,'METRICS MDNA'!B:C,2,0)</f>
        <v>CUSTOS DOS PRODUTOS VENDIDOS</v>
      </c>
    </row>
    <row r="950" spans="1:17">
      <c r="A950" t="s">
        <v>1110</v>
      </c>
      <c r="B950" s="879">
        <v>46112</v>
      </c>
      <c r="C950">
        <v>1000930</v>
      </c>
      <c r="D950" t="s">
        <v>2067</v>
      </c>
      <c r="E950" t="s">
        <v>1171</v>
      </c>
      <c r="F950" t="s">
        <v>1120</v>
      </c>
      <c r="G950" t="s">
        <v>1220</v>
      </c>
      <c r="H950" t="s">
        <v>1263</v>
      </c>
      <c r="I950" t="s">
        <v>2062</v>
      </c>
      <c r="J950" s="995">
        <v>0.9</v>
      </c>
      <c r="K950" s="996">
        <v>243.7928</v>
      </c>
      <c r="L950" s="996">
        <v>219.4135</v>
      </c>
      <c r="M950" t="s">
        <v>1109</v>
      </c>
      <c r="N950" t="str">
        <f t="shared" si="32"/>
        <v>março 2026</v>
      </c>
      <c r="O950">
        <f t="shared" si="33"/>
        <v>2026</v>
      </c>
      <c r="P950" t="str">
        <f>VLOOKUP(I950,'METRICS MDNA'!A:B,2,0)</f>
        <v>Estoque Final</v>
      </c>
      <c r="Q950" t="str">
        <f>VLOOKUP(P950,'METRICS MDNA'!B:C,2,0)</f>
        <v>CUSTOS DOS PRODUTOS VENDIDOS</v>
      </c>
    </row>
    <row r="951" spans="1:17">
      <c r="A951" t="s">
        <v>1110</v>
      </c>
      <c r="B951" s="879">
        <v>46112</v>
      </c>
      <c r="C951">
        <v>1001035</v>
      </c>
      <c r="D951" t="s">
        <v>2068</v>
      </c>
      <c r="E951" t="s">
        <v>1171</v>
      </c>
      <c r="F951" t="s">
        <v>1120</v>
      </c>
      <c r="G951" t="s">
        <v>1220</v>
      </c>
      <c r="H951" t="s">
        <v>1263</v>
      </c>
      <c r="I951" t="s">
        <v>2062</v>
      </c>
      <c r="J951" s="995">
        <v>0.75</v>
      </c>
      <c r="K951" s="996">
        <v>141.94999999999999</v>
      </c>
      <c r="L951" s="996">
        <v>106.46250000000001</v>
      </c>
      <c r="M951" t="s">
        <v>1109</v>
      </c>
      <c r="N951" t="str">
        <f t="shared" si="32"/>
        <v>março 2026</v>
      </c>
      <c r="O951">
        <f t="shared" si="33"/>
        <v>2026</v>
      </c>
      <c r="P951" t="str">
        <f>VLOOKUP(I951,'METRICS MDNA'!A:B,2,0)</f>
        <v>Estoque Final</v>
      </c>
      <c r="Q951" t="str">
        <f>VLOOKUP(P951,'METRICS MDNA'!B:C,2,0)</f>
        <v>CUSTOS DOS PRODUTOS VENDIDOS</v>
      </c>
    </row>
    <row r="952" spans="1:17">
      <c r="A952" t="s">
        <v>1110</v>
      </c>
      <c r="B952" s="879">
        <v>46112</v>
      </c>
      <c r="C952">
        <v>1000752</v>
      </c>
      <c r="D952" t="s">
        <v>2069</v>
      </c>
      <c r="E952" t="s">
        <v>1171</v>
      </c>
      <c r="F952" t="s">
        <v>1120</v>
      </c>
      <c r="G952" t="s">
        <v>1220</v>
      </c>
      <c r="H952" t="s">
        <v>1263</v>
      </c>
      <c r="I952" t="s">
        <v>2062</v>
      </c>
      <c r="J952" s="995">
        <v>1</v>
      </c>
      <c r="K952" s="996">
        <v>141.15610000000001</v>
      </c>
      <c r="L952" s="996">
        <v>141.15610000000001</v>
      </c>
      <c r="M952" t="s">
        <v>1109</v>
      </c>
      <c r="N952" t="str">
        <f t="shared" si="32"/>
        <v>março 2026</v>
      </c>
      <c r="O952">
        <f t="shared" si="33"/>
        <v>2026</v>
      </c>
      <c r="P952" t="str">
        <f>VLOOKUP(I952,'METRICS MDNA'!A:B,2,0)</f>
        <v>Estoque Final</v>
      </c>
      <c r="Q952" t="str">
        <f>VLOOKUP(P952,'METRICS MDNA'!B:C,2,0)</f>
        <v>CUSTOS DOS PRODUTOS VENDIDOS</v>
      </c>
    </row>
    <row r="953" spans="1:17">
      <c r="A953" t="s">
        <v>1110</v>
      </c>
      <c r="B953" s="879">
        <v>46112</v>
      </c>
      <c r="C953">
        <v>1000942</v>
      </c>
      <c r="D953" t="s">
        <v>2070</v>
      </c>
      <c r="E953" t="s">
        <v>1171</v>
      </c>
      <c r="F953" t="s">
        <v>1120</v>
      </c>
      <c r="G953" t="s">
        <v>1220</v>
      </c>
      <c r="H953" t="s">
        <v>1263</v>
      </c>
      <c r="I953" t="s">
        <v>2062</v>
      </c>
      <c r="J953" s="995">
        <v>0.3</v>
      </c>
      <c r="K953" s="996">
        <v>305.50709999999998</v>
      </c>
      <c r="L953" s="996">
        <v>91.652100000000004</v>
      </c>
      <c r="M953" t="s">
        <v>1109</v>
      </c>
      <c r="N953" t="str">
        <f t="shared" si="32"/>
        <v>março 2026</v>
      </c>
      <c r="O953">
        <f t="shared" si="33"/>
        <v>2026</v>
      </c>
      <c r="P953" t="str">
        <f>VLOOKUP(I953,'METRICS MDNA'!A:B,2,0)</f>
        <v>Estoque Final</v>
      </c>
      <c r="Q953" t="str">
        <f>VLOOKUP(P953,'METRICS MDNA'!B:C,2,0)</f>
        <v>CUSTOS DOS PRODUTOS VENDIDOS</v>
      </c>
    </row>
    <row r="954" spans="1:17">
      <c r="A954" t="s">
        <v>1110</v>
      </c>
      <c r="B954" s="879">
        <v>46112</v>
      </c>
      <c r="C954">
        <v>1000919</v>
      </c>
      <c r="D954" t="s">
        <v>2071</v>
      </c>
      <c r="E954" t="s">
        <v>1171</v>
      </c>
      <c r="F954" t="s">
        <v>1120</v>
      </c>
      <c r="G954" t="s">
        <v>1220</v>
      </c>
      <c r="H954" t="s">
        <v>1263</v>
      </c>
      <c r="I954" t="s">
        <v>2062</v>
      </c>
      <c r="J954" s="995">
        <v>0.75</v>
      </c>
      <c r="K954" s="996">
        <v>326.17329999999998</v>
      </c>
      <c r="L954" s="996">
        <v>244.63</v>
      </c>
      <c r="M954" t="s">
        <v>1109</v>
      </c>
      <c r="N954" t="str">
        <f t="shared" si="32"/>
        <v>março 2026</v>
      </c>
      <c r="O954">
        <f t="shared" si="33"/>
        <v>2026</v>
      </c>
      <c r="P954" t="str">
        <f>VLOOKUP(I954,'METRICS MDNA'!A:B,2,0)</f>
        <v>Estoque Final</v>
      </c>
      <c r="Q954" t="str">
        <f>VLOOKUP(P954,'METRICS MDNA'!B:C,2,0)</f>
        <v>CUSTOS DOS PRODUTOS VENDIDOS</v>
      </c>
    </row>
    <row r="955" spans="1:17">
      <c r="A955" t="s">
        <v>1110</v>
      </c>
      <c r="B955" s="879">
        <v>46112</v>
      </c>
      <c r="C955">
        <v>1001029</v>
      </c>
      <c r="D955" t="s">
        <v>2072</v>
      </c>
      <c r="E955" t="s">
        <v>1171</v>
      </c>
      <c r="F955" t="s">
        <v>1120</v>
      </c>
      <c r="G955" t="s">
        <v>1220</v>
      </c>
      <c r="H955" t="s">
        <v>1263</v>
      </c>
      <c r="I955" t="s">
        <v>2062</v>
      </c>
      <c r="J955" s="995">
        <v>0.75</v>
      </c>
      <c r="K955" s="996">
        <v>200</v>
      </c>
      <c r="L955" s="996">
        <v>150</v>
      </c>
      <c r="M955" t="s">
        <v>1109</v>
      </c>
      <c r="N955" t="str">
        <f t="shared" si="32"/>
        <v>março 2026</v>
      </c>
      <c r="O955">
        <f t="shared" si="33"/>
        <v>2026</v>
      </c>
      <c r="P955" t="str">
        <f>VLOOKUP(I955,'METRICS MDNA'!A:B,2,0)</f>
        <v>Estoque Final</v>
      </c>
      <c r="Q955" t="str">
        <f>VLOOKUP(P955,'METRICS MDNA'!B:C,2,0)</f>
        <v>CUSTOS DOS PRODUTOS VENDIDOS</v>
      </c>
    </row>
    <row r="956" spans="1:17">
      <c r="A956" t="s">
        <v>1110</v>
      </c>
      <c r="B956" s="879">
        <v>46112</v>
      </c>
      <c r="C956">
        <v>1000567</v>
      </c>
      <c r="D956" t="s">
        <v>2073</v>
      </c>
      <c r="E956" t="s">
        <v>1171</v>
      </c>
      <c r="F956" t="s">
        <v>1120</v>
      </c>
      <c r="G956" t="s">
        <v>1220</v>
      </c>
      <c r="H956" t="s">
        <v>1263</v>
      </c>
      <c r="I956" t="s">
        <v>2062</v>
      </c>
      <c r="J956" s="995">
        <v>0.75</v>
      </c>
      <c r="K956" s="996">
        <v>224.9974</v>
      </c>
      <c r="L956" s="996">
        <v>168.74809999999999</v>
      </c>
      <c r="M956" t="s">
        <v>1109</v>
      </c>
      <c r="N956" t="str">
        <f t="shared" si="32"/>
        <v>março 2026</v>
      </c>
      <c r="O956">
        <f t="shared" si="33"/>
        <v>2026</v>
      </c>
      <c r="P956" t="str">
        <f>VLOOKUP(I956,'METRICS MDNA'!A:B,2,0)</f>
        <v>Estoque Final</v>
      </c>
      <c r="Q956" t="str">
        <f>VLOOKUP(P956,'METRICS MDNA'!B:C,2,0)</f>
        <v>CUSTOS DOS PRODUTOS VENDIDOS</v>
      </c>
    </row>
    <row r="957" spans="1:17">
      <c r="A957" t="s">
        <v>1110</v>
      </c>
      <c r="B957" s="879">
        <v>46112</v>
      </c>
      <c r="C957">
        <v>1000482</v>
      </c>
      <c r="D957" t="s">
        <v>2074</v>
      </c>
      <c r="E957" t="s">
        <v>1171</v>
      </c>
      <c r="F957" t="s">
        <v>1120</v>
      </c>
      <c r="G957" t="s">
        <v>1220</v>
      </c>
      <c r="H957" t="s">
        <v>1221</v>
      </c>
      <c r="I957" t="s">
        <v>1222</v>
      </c>
      <c r="J957" s="995">
        <v>1.5</v>
      </c>
      <c r="K957" s="996">
        <v>89.35</v>
      </c>
      <c r="L957" s="996">
        <v>134.02500000000001</v>
      </c>
      <c r="M957" t="s">
        <v>1109</v>
      </c>
      <c r="N957" t="str">
        <f t="shared" si="32"/>
        <v>março 2026</v>
      </c>
      <c r="O957">
        <f t="shared" si="33"/>
        <v>2026</v>
      </c>
      <c r="P957" t="str">
        <f>VLOOKUP(I957,'METRICS MDNA'!A:B,2,0)</f>
        <v>Estoque Final</v>
      </c>
      <c r="Q957" t="str">
        <f>VLOOKUP(P957,'METRICS MDNA'!B:C,2,0)</f>
        <v>CUSTOS DOS PRODUTOS VENDIDOS</v>
      </c>
    </row>
    <row r="958" spans="1:17">
      <c r="A958" t="s">
        <v>1110</v>
      </c>
      <c r="B958" s="879">
        <v>46112</v>
      </c>
      <c r="C958">
        <v>1000743</v>
      </c>
      <c r="D958" t="s">
        <v>2075</v>
      </c>
      <c r="E958" t="s">
        <v>1171</v>
      </c>
      <c r="F958" t="s">
        <v>1120</v>
      </c>
      <c r="G958" t="s">
        <v>1220</v>
      </c>
      <c r="H958" t="s">
        <v>1221</v>
      </c>
      <c r="I958" t="s">
        <v>1222</v>
      </c>
      <c r="J958" s="995">
        <v>1.1000000000000001</v>
      </c>
      <c r="K958" s="996">
        <v>81.557400000000001</v>
      </c>
      <c r="L958" s="996">
        <v>89.713099999999997</v>
      </c>
      <c r="M958" t="s">
        <v>1109</v>
      </c>
      <c r="N958" t="str">
        <f t="shared" si="32"/>
        <v>março 2026</v>
      </c>
      <c r="O958">
        <f t="shared" si="33"/>
        <v>2026</v>
      </c>
      <c r="P958" t="str">
        <f>VLOOKUP(I958,'METRICS MDNA'!A:B,2,0)</f>
        <v>Estoque Final</v>
      </c>
      <c r="Q958" t="str">
        <f>VLOOKUP(P958,'METRICS MDNA'!B:C,2,0)</f>
        <v>CUSTOS DOS PRODUTOS VENDIDOS</v>
      </c>
    </row>
    <row r="959" spans="1:17">
      <c r="A959" t="s">
        <v>1110</v>
      </c>
      <c r="B959" s="879">
        <v>46112</v>
      </c>
      <c r="C959">
        <v>1000960</v>
      </c>
      <c r="D959" t="s">
        <v>2076</v>
      </c>
      <c r="E959" t="s">
        <v>1171</v>
      </c>
      <c r="F959" t="s">
        <v>1120</v>
      </c>
      <c r="G959" t="s">
        <v>1220</v>
      </c>
      <c r="H959" t="s">
        <v>1263</v>
      </c>
      <c r="I959" t="s">
        <v>2077</v>
      </c>
      <c r="J959" s="995">
        <v>0.98</v>
      </c>
      <c r="K959" s="996">
        <v>45.919400000000003</v>
      </c>
      <c r="L959" s="996">
        <v>45.000999999999998</v>
      </c>
      <c r="M959" t="s">
        <v>1109</v>
      </c>
      <c r="N959" t="str">
        <f t="shared" si="32"/>
        <v>março 2026</v>
      </c>
      <c r="O959">
        <f t="shared" si="33"/>
        <v>2026</v>
      </c>
      <c r="P959" t="str">
        <f>VLOOKUP(I959,'METRICS MDNA'!A:B,2,0)</f>
        <v>Estoque Final</v>
      </c>
      <c r="Q959" t="str">
        <f>VLOOKUP(P959,'METRICS MDNA'!B:C,2,0)</f>
        <v>CUSTOS DOS PRODUTOS VENDIDOS</v>
      </c>
    </row>
    <row r="960" spans="1:17">
      <c r="A960" t="s">
        <v>1110</v>
      </c>
      <c r="B960" s="879">
        <v>46112</v>
      </c>
      <c r="C960">
        <v>1000507</v>
      </c>
      <c r="D960" t="s">
        <v>2078</v>
      </c>
      <c r="E960" t="s">
        <v>1171</v>
      </c>
      <c r="F960" t="s">
        <v>1120</v>
      </c>
      <c r="G960" t="s">
        <v>1220</v>
      </c>
      <c r="H960" t="s">
        <v>1263</v>
      </c>
      <c r="I960" t="s">
        <v>2077</v>
      </c>
      <c r="J960" s="995">
        <v>0.75</v>
      </c>
      <c r="K960" s="996">
        <v>90.619</v>
      </c>
      <c r="L960" s="996">
        <v>67.964299999999994</v>
      </c>
      <c r="M960" t="s">
        <v>1109</v>
      </c>
      <c r="N960" t="str">
        <f t="shared" si="32"/>
        <v>março 2026</v>
      </c>
      <c r="O960">
        <f t="shared" si="33"/>
        <v>2026</v>
      </c>
      <c r="P960" t="str">
        <f>VLOOKUP(I960,'METRICS MDNA'!A:B,2,0)</f>
        <v>Estoque Final</v>
      </c>
      <c r="Q960" t="str">
        <f>VLOOKUP(P960,'METRICS MDNA'!B:C,2,0)</f>
        <v>CUSTOS DOS PRODUTOS VENDIDOS</v>
      </c>
    </row>
    <row r="961" spans="1:17">
      <c r="A961" t="s">
        <v>1110</v>
      </c>
      <c r="B961" s="879">
        <v>46112</v>
      </c>
      <c r="C961">
        <v>1000926</v>
      </c>
      <c r="D961" t="s">
        <v>2079</v>
      </c>
      <c r="E961" t="s">
        <v>1171</v>
      </c>
      <c r="F961" t="s">
        <v>1120</v>
      </c>
      <c r="G961" t="s">
        <v>1220</v>
      </c>
      <c r="H961" t="s">
        <v>1263</v>
      </c>
      <c r="I961" t="s">
        <v>2077</v>
      </c>
      <c r="J961" s="995">
        <v>0.3</v>
      </c>
      <c r="K961" s="996">
        <v>215.0428</v>
      </c>
      <c r="L961" s="996">
        <v>64.512799999999999</v>
      </c>
      <c r="M961" t="s">
        <v>1109</v>
      </c>
      <c r="N961" t="str">
        <f t="shared" si="32"/>
        <v>março 2026</v>
      </c>
      <c r="O961">
        <f t="shared" si="33"/>
        <v>2026</v>
      </c>
      <c r="P961" t="str">
        <f>VLOOKUP(I961,'METRICS MDNA'!A:B,2,0)</f>
        <v>Estoque Final</v>
      </c>
      <c r="Q961" t="str">
        <f>VLOOKUP(P961,'METRICS MDNA'!B:C,2,0)</f>
        <v>CUSTOS DOS PRODUTOS VENDIDOS</v>
      </c>
    </row>
    <row r="962" spans="1:17">
      <c r="A962" t="s">
        <v>1110</v>
      </c>
      <c r="B962" s="879">
        <v>46112</v>
      </c>
      <c r="C962">
        <v>1000735</v>
      </c>
      <c r="D962" t="s">
        <v>2080</v>
      </c>
      <c r="E962" t="s">
        <v>1171</v>
      </c>
      <c r="F962" t="s">
        <v>1120</v>
      </c>
      <c r="G962" t="s">
        <v>1220</v>
      </c>
      <c r="H962" t="s">
        <v>1263</v>
      </c>
      <c r="I962" t="s">
        <v>2077</v>
      </c>
      <c r="J962" s="995">
        <v>0.3</v>
      </c>
      <c r="K962" s="996">
        <v>664.15380000000005</v>
      </c>
      <c r="L962" s="996">
        <v>199.24610000000001</v>
      </c>
      <c r="M962" t="s">
        <v>1109</v>
      </c>
      <c r="N962" t="str">
        <f t="shared" si="32"/>
        <v>março 2026</v>
      </c>
      <c r="O962">
        <f t="shared" si="33"/>
        <v>2026</v>
      </c>
      <c r="P962" t="str">
        <f>VLOOKUP(I962,'METRICS MDNA'!A:B,2,0)</f>
        <v>Estoque Final</v>
      </c>
      <c r="Q962" t="str">
        <f>VLOOKUP(P962,'METRICS MDNA'!B:C,2,0)</f>
        <v>CUSTOS DOS PRODUTOS VENDIDOS</v>
      </c>
    </row>
    <row r="963" spans="1:17">
      <c r="A963" t="s">
        <v>1110</v>
      </c>
      <c r="B963" s="879">
        <v>46112</v>
      </c>
      <c r="C963">
        <v>1000483</v>
      </c>
      <c r="D963" t="s">
        <v>2081</v>
      </c>
      <c r="E963" t="s">
        <v>1171</v>
      </c>
      <c r="F963" t="s">
        <v>1120</v>
      </c>
      <c r="G963" t="s">
        <v>1220</v>
      </c>
      <c r="H963" t="s">
        <v>1263</v>
      </c>
      <c r="I963" t="s">
        <v>1380</v>
      </c>
      <c r="J963" s="995">
        <v>0.2</v>
      </c>
      <c r="K963" s="996">
        <v>50.959499999999998</v>
      </c>
      <c r="L963" s="996">
        <v>10.1919</v>
      </c>
      <c r="M963" t="s">
        <v>1109</v>
      </c>
      <c r="N963" t="str">
        <f t="shared" si="32"/>
        <v>março 2026</v>
      </c>
      <c r="O963">
        <f t="shared" si="33"/>
        <v>2026</v>
      </c>
      <c r="P963" t="str">
        <f>VLOOKUP(I963,'METRICS MDNA'!A:B,2,0)</f>
        <v>Estoque Final</v>
      </c>
      <c r="Q963" t="str">
        <f>VLOOKUP(P963,'METRICS MDNA'!B:C,2,0)</f>
        <v>CUSTOS DOS PRODUTOS VENDIDOS</v>
      </c>
    </row>
    <row r="964" spans="1:17">
      <c r="A964" t="s">
        <v>1110</v>
      </c>
      <c r="B964" s="879">
        <v>46112</v>
      </c>
      <c r="C964">
        <v>1000968</v>
      </c>
      <c r="D964" t="s">
        <v>2082</v>
      </c>
      <c r="E964" t="s">
        <v>1171</v>
      </c>
      <c r="F964" t="s">
        <v>1120</v>
      </c>
      <c r="G964" t="s">
        <v>1220</v>
      </c>
      <c r="H964" t="s">
        <v>1221</v>
      </c>
      <c r="I964" t="s">
        <v>1222</v>
      </c>
      <c r="J964" s="995">
        <v>5.54</v>
      </c>
      <c r="K964" s="996">
        <v>15.9</v>
      </c>
      <c r="L964" s="996">
        <v>88.085999999999999</v>
      </c>
      <c r="M964" t="s">
        <v>1109</v>
      </c>
      <c r="N964" t="str">
        <f t="shared" si="32"/>
        <v>março 2026</v>
      </c>
      <c r="O964">
        <f t="shared" si="33"/>
        <v>2026</v>
      </c>
      <c r="P964" t="str">
        <f>VLOOKUP(I964,'METRICS MDNA'!A:B,2,0)</f>
        <v>Estoque Final</v>
      </c>
      <c r="Q964" t="str">
        <f>VLOOKUP(P964,'METRICS MDNA'!B:C,2,0)</f>
        <v>CUSTOS DOS PRODUTOS VENDIDOS</v>
      </c>
    </row>
    <row r="965" spans="1:17">
      <c r="A965" t="s">
        <v>1110</v>
      </c>
      <c r="B965" s="879">
        <v>46112</v>
      </c>
      <c r="C965">
        <v>1000493</v>
      </c>
      <c r="D965" t="s">
        <v>2083</v>
      </c>
      <c r="E965" t="s">
        <v>1171</v>
      </c>
      <c r="F965" t="s">
        <v>1120</v>
      </c>
      <c r="G965" t="s">
        <v>1220</v>
      </c>
      <c r="H965" t="s">
        <v>1221</v>
      </c>
      <c r="I965" t="s">
        <v>1222</v>
      </c>
      <c r="J965" s="995">
        <v>0.3</v>
      </c>
      <c r="K965" s="996">
        <v>24.9</v>
      </c>
      <c r="L965" s="996">
        <v>7.47</v>
      </c>
      <c r="M965" t="s">
        <v>1109</v>
      </c>
      <c r="N965" t="str">
        <f t="shared" si="32"/>
        <v>março 2026</v>
      </c>
      <c r="O965">
        <f t="shared" si="33"/>
        <v>2026</v>
      </c>
      <c r="P965" t="str">
        <f>VLOOKUP(I965,'METRICS MDNA'!A:B,2,0)</f>
        <v>Estoque Final</v>
      </c>
      <c r="Q965" t="str">
        <f>VLOOKUP(P965,'METRICS MDNA'!B:C,2,0)</f>
        <v>CUSTOS DOS PRODUTOS VENDIDOS</v>
      </c>
    </row>
    <row r="966" spans="1:17">
      <c r="A966" t="s">
        <v>1110</v>
      </c>
      <c r="B966" s="879">
        <v>46112</v>
      </c>
      <c r="C966">
        <v>1000916</v>
      </c>
      <c r="D966" t="s">
        <v>2084</v>
      </c>
      <c r="E966" t="s">
        <v>1171</v>
      </c>
      <c r="F966" t="s">
        <v>1120</v>
      </c>
      <c r="G966" t="s">
        <v>1220</v>
      </c>
      <c r="H966" t="s">
        <v>1221</v>
      </c>
      <c r="I966" t="s">
        <v>1222</v>
      </c>
      <c r="J966" s="995">
        <v>5</v>
      </c>
      <c r="K966" s="996">
        <v>8.9901999999999997</v>
      </c>
      <c r="L966" s="996">
        <v>44.951000000000001</v>
      </c>
      <c r="M966" t="s">
        <v>1109</v>
      </c>
      <c r="N966" t="str">
        <f t="shared" si="32"/>
        <v>março 2026</v>
      </c>
      <c r="O966">
        <f t="shared" si="33"/>
        <v>2026</v>
      </c>
      <c r="P966" t="str">
        <f>VLOOKUP(I966,'METRICS MDNA'!A:B,2,0)</f>
        <v>Estoque Final</v>
      </c>
      <c r="Q966" t="str">
        <f>VLOOKUP(P966,'METRICS MDNA'!B:C,2,0)</f>
        <v>CUSTOS DOS PRODUTOS VENDIDOS</v>
      </c>
    </row>
    <row r="967" spans="1:17">
      <c r="A967" t="s">
        <v>1110</v>
      </c>
      <c r="B967" s="879">
        <v>46112</v>
      </c>
      <c r="C967">
        <v>1000931</v>
      </c>
      <c r="D967" t="s">
        <v>2085</v>
      </c>
      <c r="E967" t="s">
        <v>1171</v>
      </c>
      <c r="F967" t="s">
        <v>1120</v>
      </c>
      <c r="G967" t="s">
        <v>1220</v>
      </c>
      <c r="H967" t="s">
        <v>1263</v>
      </c>
      <c r="I967" t="s">
        <v>2086</v>
      </c>
      <c r="J967" s="995">
        <v>0.65</v>
      </c>
      <c r="K967" s="996">
        <v>2333.4933000000001</v>
      </c>
      <c r="L967" s="996">
        <v>1516.7706000000001</v>
      </c>
      <c r="M967" t="s">
        <v>1109</v>
      </c>
      <c r="N967" t="str">
        <f t="shared" si="32"/>
        <v>março 2026</v>
      </c>
      <c r="O967">
        <f t="shared" si="33"/>
        <v>2026</v>
      </c>
      <c r="P967" t="str">
        <f>VLOOKUP(I967,'METRICS MDNA'!A:B,2,0)</f>
        <v>Estoque Final</v>
      </c>
      <c r="Q967" t="str">
        <f>VLOOKUP(P967,'METRICS MDNA'!B:C,2,0)</f>
        <v>CUSTOS DOS PRODUTOS VENDIDOS</v>
      </c>
    </row>
    <row r="968" spans="1:17">
      <c r="A968" t="s">
        <v>1110</v>
      </c>
      <c r="B968" s="879">
        <v>46112</v>
      </c>
      <c r="C968">
        <v>1001027</v>
      </c>
      <c r="D968" t="s">
        <v>2087</v>
      </c>
      <c r="E968" t="s">
        <v>1171</v>
      </c>
      <c r="F968" t="s">
        <v>1120</v>
      </c>
      <c r="G968" t="s">
        <v>1220</v>
      </c>
      <c r="H968" t="s">
        <v>1263</v>
      </c>
      <c r="I968" t="s">
        <v>2086</v>
      </c>
      <c r="J968" s="995">
        <v>0.75</v>
      </c>
      <c r="K968" s="996">
        <v>357.99</v>
      </c>
      <c r="L968" s="996">
        <v>268.49250000000001</v>
      </c>
      <c r="M968" t="s">
        <v>1109</v>
      </c>
      <c r="N968" t="str">
        <f t="shared" si="32"/>
        <v>março 2026</v>
      </c>
      <c r="O968">
        <f t="shared" si="33"/>
        <v>2026</v>
      </c>
      <c r="P968" t="str">
        <f>VLOOKUP(I968,'METRICS MDNA'!A:B,2,0)</f>
        <v>Estoque Final</v>
      </c>
      <c r="Q968" t="str">
        <f>VLOOKUP(P968,'METRICS MDNA'!B:C,2,0)</f>
        <v>CUSTOS DOS PRODUTOS VENDIDOS</v>
      </c>
    </row>
    <row r="969" spans="1:17">
      <c r="A969" t="s">
        <v>1110</v>
      </c>
      <c r="B969" s="879">
        <v>46112</v>
      </c>
      <c r="C969">
        <v>1000594</v>
      </c>
      <c r="D969" t="s">
        <v>2088</v>
      </c>
      <c r="E969" t="s">
        <v>1171</v>
      </c>
      <c r="F969" t="s">
        <v>1120</v>
      </c>
      <c r="G969" t="s">
        <v>1220</v>
      </c>
      <c r="H969" t="s">
        <v>1263</v>
      </c>
      <c r="I969" t="s">
        <v>2086</v>
      </c>
      <c r="J969" s="995">
        <v>0.75</v>
      </c>
      <c r="K969" s="996">
        <v>274.8</v>
      </c>
      <c r="L969" s="996">
        <v>206.1</v>
      </c>
      <c r="M969" t="s">
        <v>1109</v>
      </c>
      <c r="N969" t="str">
        <f t="shared" si="32"/>
        <v>março 2026</v>
      </c>
      <c r="O969">
        <f t="shared" si="33"/>
        <v>2026</v>
      </c>
      <c r="P969" t="str">
        <f>VLOOKUP(I969,'METRICS MDNA'!A:B,2,0)</f>
        <v>Estoque Final</v>
      </c>
      <c r="Q969" t="str">
        <f>VLOOKUP(P969,'METRICS MDNA'!B:C,2,0)</f>
        <v>CUSTOS DOS PRODUTOS VENDIDOS</v>
      </c>
    </row>
    <row r="970" spans="1:17">
      <c r="A970" t="s">
        <v>1110</v>
      </c>
      <c r="B970" s="879">
        <v>46112</v>
      </c>
      <c r="C970">
        <v>1000911</v>
      </c>
      <c r="D970" t="s">
        <v>2089</v>
      </c>
      <c r="E970" t="s">
        <v>1171</v>
      </c>
      <c r="F970" t="s">
        <v>1120</v>
      </c>
      <c r="G970" t="s">
        <v>1220</v>
      </c>
      <c r="H970" t="s">
        <v>1263</v>
      </c>
      <c r="I970" t="s">
        <v>2086</v>
      </c>
      <c r="J970" s="995">
        <v>1.5</v>
      </c>
      <c r="K970" s="996">
        <v>426.73430000000002</v>
      </c>
      <c r="L970" s="996">
        <v>640.10149999999999</v>
      </c>
      <c r="M970" t="s">
        <v>1109</v>
      </c>
      <c r="N970" t="str">
        <f t="shared" si="32"/>
        <v>março 2026</v>
      </c>
      <c r="O970">
        <f t="shared" si="33"/>
        <v>2026</v>
      </c>
      <c r="P970" t="str">
        <f>VLOOKUP(I970,'METRICS MDNA'!A:B,2,0)</f>
        <v>Estoque Final</v>
      </c>
      <c r="Q970" t="str">
        <f>VLOOKUP(P970,'METRICS MDNA'!B:C,2,0)</f>
        <v>CUSTOS DOS PRODUTOS VENDIDOS</v>
      </c>
    </row>
    <row r="971" spans="1:17">
      <c r="A971" t="s">
        <v>1110</v>
      </c>
      <c r="B971" s="879">
        <v>46112</v>
      </c>
      <c r="C971">
        <v>1000029</v>
      </c>
      <c r="D971" t="s">
        <v>2090</v>
      </c>
      <c r="E971" t="s">
        <v>1171</v>
      </c>
      <c r="F971" t="s">
        <v>1120</v>
      </c>
      <c r="G971" t="s">
        <v>1220</v>
      </c>
      <c r="H971" t="s">
        <v>1221</v>
      </c>
      <c r="I971" t="s">
        <v>1222</v>
      </c>
      <c r="J971" s="995">
        <v>12</v>
      </c>
      <c r="K971" s="996">
        <v>3.0691999999999999</v>
      </c>
      <c r="L971" s="996">
        <v>36.830399999999997</v>
      </c>
      <c r="M971" t="s">
        <v>1109</v>
      </c>
      <c r="N971" t="str">
        <f t="shared" si="32"/>
        <v>março 2026</v>
      </c>
      <c r="O971">
        <f t="shared" si="33"/>
        <v>2026</v>
      </c>
      <c r="P971" t="str">
        <f>VLOOKUP(I971,'METRICS MDNA'!A:B,2,0)</f>
        <v>Estoque Final</v>
      </c>
      <c r="Q971" t="str">
        <f>VLOOKUP(P971,'METRICS MDNA'!B:C,2,0)</f>
        <v>CUSTOS DOS PRODUTOS VENDIDOS</v>
      </c>
    </row>
    <row r="972" spans="1:17">
      <c r="A972" t="s">
        <v>1110</v>
      </c>
      <c r="B972" s="879">
        <v>46112</v>
      </c>
      <c r="C972">
        <v>1000030</v>
      </c>
      <c r="D972" t="s">
        <v>2091</v>
      </c>
      <c r="E972" t="s">
        <v>1171</v>
      </c>
      <c r="F972" t="s">
        <v>1120</v>
      </c>
      <c r="G972" t="s">
        <v>1220</v>
      </c>
      <c r="H972" t="s">
        <v>1221</v>
      </c>
      <c r="I972" t="s">
        <v>1222</v>
      </c>
      <c r="J972" s="995">
        <v>16</v>
      </c>
      <c r="K972" s="996">
        <v>3.4483999999999999</v>
      </c>
      <c r="L972" s="996">
        <v>55.174399999999999</v>
      </c>
      <c r="M972" t="s">
        <v>1109</v>
      </c>
      <c r="N972" t="str">
        <f t="shared" si="32"/>
        <v>março 2026</v>
      </c>
      <c r="O972">
        <f t="shared" si="33"/>
        <v>2026</v>
      </c>
      <c r="P972" t="str">
        <f>VLOOKUP(I972,'METRICS MDNA'!A:B,2,0)</f>
        <v>Estoque Final</v>
      </c>
      <c r="Q972" t="str">
        <f>VLOOKUP(P972,'METRICS MDNA'!B:C,2,0)</f>
        <v>CUSTOS DOS PRODUTOS VENDIDOS</v>
      </c>
    </row>
    <row r="973" spans="1:17">
      <c r="A973" t="s">
        <v>1110</v>
      </c>
      <c r="B973" s="879">
        <v>46112</v>
      </c>
      <c r="C973">
        <v>1001013</v>
      </c>
      <c r="D973" t="s">
        <v>1271</v>
      </c>
      <c r="E973" t="s">
        <v>1171</v>
      </c>
      <c r="F973" t="s">
        <v>1120</v>
      </c>
      <c r="G973" t="s">
        <v>1220</v>
      </c>
      <c r="H973" t="s">
        <v>1267</v>
      </c>
      <c r="I973" t="s">
        <v>1256</v>
      </c>
      <c r="J973" s="995">
        <v>13</v>
      </c>
      <c r="K973" s="996">
        <v>216.9023</v>
      </c>
      <c r="L973" s="997">
        <v>2819.7298999999998</v>
      </c>
      <c r="M973" t="s">
        <v>1109</v>
      </c>
      <c r="N973" t="str">
        <f t="shared" si="32"/>
        <v>março 2026</v>
      </c>
      <c r="O973">
        <f t="shared" si="33"/>
        <v>2026</v>
      </c>
      <c r="P973" t="str">
        <f>VLOOKUP(I973,'METRICS MDNA'!A:B,2,0)</f>
        <v>Estoque Final</v>
      </c>
      <c r="Q973" t="str">
        <f>VLOOKUP(P973,'METRICS MDNA'!B:C,2,0)</f>
        <v>CUSTOS DOS PRODUTOS VENDIDOS</v>
      </c>
    </row>
    <row r="974" spans="1:17">
      <c r="A974" t="s">
        <v>1110</v>
      </c>
      <c r="B974" s="879">
        <v>46112</v>
      </c>
      <c r="C974">
        <v>1001002</v>
      </c>
      <c r="D974" t="s">
        <v>2092</v>
      </c>
      <c r="E974" t="s">
        <v>1171</v>
      </c>
      <c r="F974" t="s">
        <v>1120</v>
      </c>
      <c r="G974" t="s">
        <v>1220</v>
      </c>
      <c r="H974" t="s">
        <v>1267</v>
      </c>
      <c r="I974" t="s">
        <v>1256</v>
      </c>
      <c r="J974" s="995">
        <v>2</v>
      </c>
      <c r="K974" s="996">
        <v>129.84</v>
      </c>
      <c r="L974" s="997">
        <v>259.68</v>
      </c>
      <c r="M974" t="s">
        <v>1109</v>
      </c>
      <c r="N974" t="str">
        <f t="shared" si="32"/>
        <v>março 2026</v>
      </c>
      <c r="O974">
        <f t="shared" si="33"/>
        <v>2026</v>
      </c>
      <c r="P974" t="str">
        <f>VLOOKUP(I974,'METRICS MDNA'!A:B,2,0)</f>
        <v>Estoque Final</v>
      </c>
      <c r="Q974" t="str">
        <f>VLOOKUP(P974,'METRICS MDNA'!B:C,2,0)</f>
        <v>CUSTOS DOS PRODUTOS VENDIDOS</v>
      </c>
    </row>
    <row r="975" spans="1:17">
      <c r="A975" t="s">
        <v>1110</v>
      </c>
      <c r="B975" s="879">
        <v>46112</v>
      </c>
      <c r="C975">
        <v>1001071</v>
      </c>
      <c r="D975" t="s">
        <v>2093</v>
      </c>
      <c r="E975" t="s">
        <v>1171</v>
      </c>
      <c r="F975" t="s">
        <v>1120</v>
      </c>
      <c r="G975" t="s">
        <v>1220</v>
      </c>
      <c r="H975" t="s">
        <v>1267</v>
      </c>
      <c r="I975" t="s">
        <v>1256</v>
      </c>
      <c r="J975" s="995">
        <v>1</v>
      </c>
      <c r="K975" s="996">
        <v>156.33000000000001</v>
      </c>
      <c r="L975" s="997">
        <v>156.33000000000001</v>
      </c>
      <c r="M975" t="s">
        <v>1109</v>
      </c>
      <c r="N975" t="str">
        <f t="shared" si="32"/>
        <v>março 2026</v>
      </c>
      <c r="O975">
        <f t="shared" si="33"/>
        <v>2026</v>
      </c>
      <c r="P975" t="str">
        <f>VLOOKUP(I975,'METRICS MDNA'!A:B,2,0)</f>
        <v>Estoque Final</v>
      </c>
      <c r="Q975" t="str">
        <f>VLOOKUP(P975,'METRICS MDNA'!B:C,2,0)</f>
        <v>CUSTOS DOS PRODUTOS VENDIDOS</v>
      </c>
    </row>
    <row r="976" spans="1:17">
      <c r="A976" t="s">
        <v>1110</v>
      </c>
      <c r="B976" s="879">
        <v>46112</v>
      </c>
      <c r="C976">
        <v>1001001</v>
      </c>
      <c r="D976" t="s">
        <v>2094</v>
      </c>
      <c r="E976" t="s">
        <v>1171</v>
      </c>
      <c r="F976" t="s">
        <v>1120</v>
      </c>
      <c r="G976" t="s">
        <v>1220</v>
      </c>
      <c r="H976" t="s">
        <v>1267</v>
      </c>
      <c r="I976" t="s">
        <v>1256</v>
      </c>
      <c r="J976" s="995">
        <v>1</v>
      </c>
      <c r="K976" s="996">
        <v>155.88999999999999</v>
      </c>
      <c r="L976" s="997">
        <v>155.88999999999999</v>
      </c>
      <c r="M976" t="s">
        <v>1109</v>
      </c>
      <c r="N976" t="str">
        <f t="shared" si="32"/>
        <v>março 2026</v>
      </c>
      <c r="O976">
        <f t="shared" si="33"/>
        <v>2026</v>
      </c>
      <c r="P976" t="str">
        <f>VLOOKUP(I976,'METRICS MDNA'!A:B,2,0)</f>
        <v>Estoque Final</v>
      </c>
      <c r="Q976" t="str">
        <f>VLOOKUP(P976,'METRICS MDNA'!B:C,2,0)</f>
        <v>CUSTOS DOS PRODUTOS VENDIDOS</v>
      </c>
    </row>
    <row r="977" spans="1:17">
      <c r="A977" t="s">
        <v>1110</v>
      </c>
      <c r="B977" s="879">
        <v>46112</v>
      </c>
      <c r="C977">
        <v>1001006</v>
      </c>
      <c r="D977" t="s">
        <v>2095</v>
      </c>
      <c r="E977" t="s">
        <v>1171</v>
      </c>
      <c r="F977" t="s">
        <v>1120</v>
      </c>
      <c r="G977" t="s">
        <v>1220</v>
      </c>
      <c r="H977" t="s">
        <v>1267</v>
      </c>
      <c r="I977" t="s">
        <v>1256</v>
      </c>
      <c r="J977" s="995">
        <v>2</v>
      </c>
      <c r="K977" s="996">
        <v>134.18</v>
      </c>
      <c r="L977" s="997">
        <v>268.36</v>
      </c>
      <c r="M977" t="s">
        <v>1109</v>
      </c>
      <c r="N977" t="str">
        <f t="shared" si="32"/>
        <v>março 2026</v>
      </c>
      <c r="O977">
        <f t="shared" si="33"/>
        <v>2026</v>
      </c>
      <c r="P977" t="str">
        <f>VLOOKUP(I977,'METRICS MDNA'!A:B,2,0)</f>
        <v>Estoque Final</v>
      </c>
      <c r="Q977" t="str">
        <f>VLOOKUP(P977,'METRICS MDNA'!B:C,2,0)</f>
        <v>CUSTOS DOS PRODUTOS VENDIDOS</v>
      </c>
    </row>
    <row r="978" spans="1:17">
      <c r="A978" t="s">
        <v>1110</v>
      </c>
      <c r="B978" s="879">
        <v>46112</v>
      </c>
      <c r="C978">
        <v>1001206</v>
      </c>
      <c r="D978" t="s">
        <v>2096</v>
      </c>
      <c r="E978" t="s">
        <v>1171</v>
      </c>
      <c r="F978" t="s">
        <v>1120</v>
      </c>
      <c r="G978" t="s">
        <v>1220</v>
      </c>
      <c r="H978" t="s">
        <v>1267</v>
      </c>
      <c r="I978" t="s">
        <v>1256</v>
      </c>
      <c r="J978" s="995">
        <v>4</v>
      </c>
      <c r="K978" s="996">
        <v>153.69</v>
      </c>
      <c r="L978" s="997">
        <v>614.76</v>
      </c>
      <c r="M978" t="s">
        <v>1109</v>
      </c>
      <c r="N978" t="str">
        <f t="shared" si="32"/>
        <v>março 2026</v>
      </c>
      <c r="O978">
        <f t="shared" si="33"/>
        <v>2026</v>
      </c>
      <c r="P978" t="str">
        <f>VLOOKUP(I978,'METRICS MDNA'!A:B,2,0)</f>
        <v>Estoque Final</v>
      </c>
      <c r="Q978" t="str">
        <f>VLOOKUP(P978,'METRICS MDNA'!B:C,2,0)</f>
        <v>CUSTOS DOS PRODUTOS VENDIDOS</v>
      </c>
    </row>
    <row r="979" spans="1:17">
      <c r="A979" t="s">
        <v>1110</v>
      </c>
      <c r="B979" s="879">
        <v>46112</v>
      </c>
      <c r="C979">
        <v>1001086</v>
      </c>
      <c r="D979" t="s">
        <v>2267</v>
      </c>
      <c r="E979" t="s">
        <v>1171</v>
      </c>
      <c r="F979" t="s">
        <v>1120</v>
      </c>
      <c r="G979" t="s">
        <v>1220</v>
      </c>
      <c r="H979" t="s">
        <v>1267</v>
      </c>
      <c r="I979" t="s">
        <v>1256</v>
      </c>
      <c r="J979" s="995">
        <v>2</v>
      </c>
      <c r="K979" s="996">
        <v>492.81599999999997</v>
      </c>
      <c r="L979" s="997">
        <v>985.63199999999995</v>
      </c>
      <c r="M979" t="s">
        <v>1109</v>
      </c>
      <c r="N979" t="str">
        <f t="shared" si="32"/>
        <v>março 2026</v>
      </c>
      <c r="O979">
        <f t="shared" si="33"/>
        <v>2026</v>
      </c>
      <c r="P979" t="str">
        <f>VLOOKUP(I979,'METRICS MDNA'!A:B,2,0)</f>
        <v>Estoque Final</v>
      </c>
      <c r="Q979" t="str">
        <f>VLOOKUP(P979,'METRICS MDNA'!B:C,2,0)</f>
        <v>CUSTOS DOS PRODUTOS VENDIDOS</v>
      </c>
    </row>
    <row r="980" spans="1:17">
      <c r="A980" t="s">
        <v>1110</v>
      </c>
      <c r="B980" s="879">
        <v>46112</v>
      </c>
      <c r="C980">
        <v>1001204</v>
      </c>
      <c r="D980" t="s">
        <v>2097</v>
      </c>
      <c r="E980" t="s">
        <v>1171</v>
      </c>
      <c r="F980" t="s">
        <v>1120</v>
      </c>
      <c r="G980" t="s">
        <v>1220</v>
      </c>
      <c r="H980" t="s">
        <v>1267</v>
      </c>
      <c r="I980" t="s">
        <v>1256</v>
      </c>
      <c r="J980" s="995">
        <v>4</v>
      </c>
      <c r="K980" s="996">
        <v>93.24</v>
      </c>
      <c r="L980" s="997">
        <v>372.96</v>
      </c>
      <c r="M980" t="s">
        <v>1109</v>
      </c>
      <c r="N980" t="str">
        <f t="shared" si="32"/>
        <v>março 2026</v>
      </c>
      <c r="O980">
        <f t="shared" si="33"/>
        <v>2026</v>
      </c>
      <c r="P980" t="str">
        <f>VLOOKUP(I980,'METRICS MDNA'!A:B,2,0)</f>
        <v>Estoque Final</v>
      </c>
      <c r="Q980" t="str">
        <f>VLOOKUP(P980,'METRICS MDNA'!B:C,2,0)</f>
        <v>CUSTOS DOS PRODUTOS VENDIDOS</v>
      </c>
    </row>
    <row r="981" spans="1:17">
      <c r="A981" t="s">
        <v>1110</v>
      </c>
      <c r="B981" s="879">
        <v>46112</v>
      </c>
      <c r="C981">
        <v>1001070</v>
      </c>
      <c r="D981" t="s">
        <v>2098</v>
      </c>
      <c r="E981" t="s">
        <v>1171</v>
      </c>
      <c r="F981" t="s">
        <v>1120</v>
      </c>
      <c r="G981" t="s">
        <v>1220</v>
      </c>
      <c r="H981" t="s">
        <v>1267</v>
      </c>
      <c r="I981" t="s">
        <v>1256</v>
      </c>
      <c r="J981" s="995">
        <v>1</v>
      </c>
      <c r="K981" s="996">
        <v>138.18</v>
      </c>
      <c r="L981" s="997">
        <v>138.18</v>
      </c>
      <c r="M981" t="s">
        <v>1109</v>
      </c>
      <c r="N981" t="str">
        <f t="shared" si="32"/>
        <v>março 2026</v>
      </c>
      <c r="O981">
        <f t="shared" si="33"/>
        <v>2026</v>
      </c>
      <c r="P981" t="str">
        <f>VLOOKUP(I981,'METRICS MDNA'!A:B,2,0)</f>
        <v>Estoque Final</v>
      </c>
      <c r="Q981" t="str">
        <f>VLOOKUP(P981,'METRICS MDNA'!B:C,2,0)</f>
        <v>CUSTOS DOS PRODUTOS VENDIDOS</v>
      </c>
    </row>
    <row r="982" spans="1:17">
      <c r="A982" t="s">
        <v>1110</v>
      </c>
      <c r="B982" s="879">
        <v>46112</v>
      </c>
      <c r="C982">
        <v>1000081</v>
      </c>
      <c r="D982" t="s">
        <v>2099</v>
      </c>
      <c r="E982" t="s">
        <v>1171</v>
      </c>
      <c r="F982" t="s">
        <v>1120</v>
      </c>
      <c r="G982" t="s">
        <v>1220</v>
      </c>
      <c r="H982" t="s">
        <v>1267</v>
      </c>
      <c r="I982" t="s">
        <v>1256</v>
      </c>
      <c r="J982" s="995">
        <v>8</v>
      </c>
      <c r="K982" s="996">
        <v>80.9375</v>
      </c>
      <c r="L982" s="997">
        <v>647.5</v>
      </c>
      <c r="M982" t="s">
        <v>1109</v>
      </c>
      <c r="N982" t="str">
        <f t="shared" si="32"/>
        <v>março 2026</v>
      </c>
      <c r="O982">
        <f t="shared" si="33"/>
        <v>2026</v>
      </c>
      <c r="P982" t="str">
        <f>VLOOKUP(I982,'METRICS MDNA'!A:B,2,0)</f>
        <v>Estoque Final</v>
      </c>
      <c r="Q982" t="str">
        <f>VLOOKUP(P982,'METRICS MDNA'!B:C,2,0)</f>
        <v>CUSTOS DOS PRODUTOS VENDIDOS</v>
      </c>
    </row>
    <row r="983" spans="1:17">
      <c r="A983" t="s">
        <v>1110</v>
      </c>
      <c r="B983" s="879">
        <v>46112</v>
      </c>
      <c r="C983">
        <v>1001211</v>
      </c>
      <c r="D983" t="s">
        <v>2100</v>
      </c>
      <c r="E983" t="s">
        <v>1171</v>
      </c>
      <c r="F983" t="s">
        <v>1120</v>
      </c>
      <c r="G983" t="s">
        <v>1220</v>
      </c>
      <c r="H983" t="s">
        <v>1267</v>
      </c>
      <c r="I983" t="s">
        <v>1256</v>
      </c>
      <c r="J983" s="995">
        <v>2</v>
      </c>
      <c r="K983" s="996">
        <v>451.02</v>
      </c>
      <c r="L983" s="997">
        <v>902.04</v>
      </c>
      <c r="M983" t="s">
        <v>1109</v>
      </c>
      <c r="N983" t="str">
        <f t="shared" si="32"/>
        <v>março 2026</v>
      </c>
      <c r="O983">
        <f t="shared" si="33"/>
        <v>2026</v>
      </c>
      <c r="P983" t="str">
        <f>VLOOKUP(I983,'METRICS MDNA'!A:B,2,0)</f>
        <v>Estoque Final</v>
      </c>
      <c r="Q983" t="str">
        <f>VLOOKUP(P983,'METRICS MDNA'!B:C,2,0)</f>
        <v>CUSTOS DOS PRODUTOS VENDIDOS</v>
      </c>
    </row>
    <row r="984" spans="1:17">
      <c r="A984" t="s">
        <v>1110</v>
      </c>
      <c r="B984" s="879">
        <v>46112</v>
      </c>
      <c r="C984">
        <v>1000987</v>
      </c>
      <c r="D984" t="s">
        <v>2268</v>
      </c>
      <c r="E984" t="s">
        <v>1171</v>
      </c>
      <c r="F984" t="s">
        <v>1120</v>
      </c>
      <c r="G984" t="s">
        <v>1220</v>
      </c>
      <c r="H984" t="s">
        <v>1267</v>
      </c>
      <c r="I984" t="s">
        <v>1256</v>
      </c>
      <c r="J984" s="995">
        <v>2</v>
      </c>
      <c r="K984" s="996">
        <v>234.06</v>
      </c>
      <c r="L984" s="997">
        <v>468.12</v>
      </c>
      <c r="M984" t="s">
        <v>1109</v>
      </c>
      <c r="N984" t="str">
        <f t="shared" si="32"/>
        <v>março 2026</v>
      </c>
      <c r="O984">
        <f t="shared" si="33"/>
        <v>2026</v>
      </c>
      <c r="P984" t="str">
        <f>VLOOKUP(I984,'METRICS MDNA'!A:B,2,0)</f>
        <v>Estoque Final</v>
      </c>
      <c r="Q984" t="str">
        <f>VLOOKUP(P984,'METRICS MDNA'!B:C,2,0)</f>
        <v>CUSTOS DOS PRODUTOS VENDIDOS</v>
      </c>
    </row>
    <row r="985" spans="1:17">
      <c r="A985" t="s">
        <v>1110</v>
      </c>
      <c r="B985" s="879">
        <v>46112</v>
      </c>
      <c r="C985">
        <v>1000998</v>
      </c>
      <c r="D985" t="s">
        <v>2101</v>
      </c>
      <c r="E985" t="s">
        <v>1171</v>
      </c>
      <c r="F985" t="s">
        <v>1120</v>
      </c>
      <c r="G985" t="s">
        <v>1220</v>
      </c>
      <c r="H985" t="s">
        <v>1267</v>
      </c>
      <c r="I985" t="s">
        <v>1256</v>
      </c>
      <c r="J985" s="995">
        <v>2</v>
      </c>
      <c r="K985" s="996">
        <v>197.59</v>
      </c>
      <c r="L985" s="997">
        <v>395.18</v>
      </c>
      <c r="M985" t="s">
        <v>1109</v>
      </c>
      <c r="N985" t="str">
        <f t="shared" si="32"/>
        <v>março 2026</v>
      </c>
      <c r="O985">
        <f t="shared" si="33"/>
        <v>2026</v>
      </c>
      <c r="P985" t="str">
        <f>VLOOKUP(I985,'METRICS MDNA'!A:B,2,0)</f>
        <v>Estoque Final</v>
      </c>
      <c r="Q985" t="str">
        <f>VLOOKUP(P985,'METRICS MDNA'!B:C,2,0)</f>
        <v>CUSTOS DOS PRODUTOS VENDIDOS</v>
      </c>
    </row>
    <row r="986" spans="1:17">
      <c r="A986" t="s">
        <v>1110</v>
      </c>
      <c r="B986" s="879">
        <v>46112</v>
      </c>
      <c r="C986">
        <v>1001005</v>
      </c>
      <c r="D986" t="s">
        <v>2102</v>
      </c>
      <c r="E986" t="s">
        <v>1171</v>
      </c>
      <c r="F986" t="s">
        <v>1120</v>
      </c>
      <c r="G986" t="s">
        <v>1220</v>
      </c>
      <c r="H986" t="s">
        <v>1267</v>
      </c>
      <c r="I986" t="s">
        <v>1256</v>
      </c>
      <c r="J986" s="995">
        <v>2</v>
      </c>
      <c r="K986" s="996">
        <v>203.66</v>
      </c>
      <c r="L986" s="997">
        <v>407.32</v>
      </c>
      <c r="M986" t="s">
        <v>1109</v>
      </c>
      <c r="N986" t="str">
        <f t="shared" si="32"/>
        <v>março 2026</v>
      </c>
      <c r="O986">
        <f t="shared" si="33"/>
        <v>2026</v>
      </c>
      <c r="P986" t="str">
        <f>VLOOKUP(I986,'METRICS MDNA'!A:B,2,0)</f>
        <v>Estoque Final</v>
      </c>
      <c r="Q986" t="str">
        <f>VLOOKUP(P986,'METRICS MDNA'!B:C,2,0)</f>
        <v>CUSTOS DOS PRODUTOS VENDIDOS</v>
      </c>
    </row>
    <row r="987" spans="1:17">
      <c r="A987" t="s">
        <v>1110</v>
      </c>
      <c r="B987" s="879">
        <v>46112</v>
      </c>
      <c r="C987">
        <v>1001104</v>
      </c>
      <c r="D987" t="s">
        <v>1337</v>
      </c>
      <c r="E987" t="s">
        <v>1171</v>
      </c>
      <c r="F987" t="s">
        <v>1120</v>
      </c>
      <c r="G987" t="s">
        <v>1220</v>
      </c>
      <c r="H987" t="s">
        <v>1267</v>
      </c>
      <c r="I987" t="s">
        <v>1256</v>
      </c>
      <c r="J987" s="995">
        <v>4</v>
      </c>
      <c r="K987" s="996">
        <v>143.27930000000001</v>
      </c>
      <c r="L987" s="997">
        <v>573.11720000000003</v>
      </c>
      <c r="M987" t="s">
        <v>1109</v>
      </c>
      <c r="N987" t="str">
        <f t="shared" si="32"/>
        <v>março 2026</v>
      </c>
      <c r="O987">
        <f t="shared" si="33"/>
        <v>2026</v>
      </c>
      <c r="P987" t="str">
        <f>VLOOKUP(I987,'METRICS MDNA'!A:B,2,0)</f>
        <v>Estoque Final</v>
      </c>
      <c r="Q987" t="str">
        <f>VLOOKUP(P987,'METRICS MDNA'!B:C,2,0)</f>
        <v>CUSTOS DOS PRODUTOS VENDIDOS</v>
      </c>
    </row>
    <row r="988" spans="1:17">
      <c r="A988" t="s">
        <v>1110</v>
      </c>
      <c r="B988" s="879">
        <v>46112</v>
      </c>
      <c r="C988">
        <v>1001210</v>
      </c>
      <c r="D988" t="s">
        <v>2103</v>
      </c>
      <c r="E988" t="s">
        <v>1171</v>
      </c>
      <c r="F988" t="s">
        <v>1120</v>
      </c>
      <c r="G988" t="s">
        <v>1220</v>
      </c>
      <c r="H988" t="s">
        <v>1267</v>
      </c>
      <c r="I988" t="s">
        <v>1256</v>
      </c>
      <c r="J988" s="995">
        <v>2</v>
      </c>
      <c r="K988" s="996">
        <v>262.83</v>
      </c>
      <c r="L988" s="997">
        <v>525.66</v>
      </c>
      <c r="M988" t="s">
        <v>1109</v>
      </c>
      <c r="N988" t="str">
        <f t="shared" si="32"/>
        <v>março 2026</v>
      </c>
      <c r="O988">
        <f t="shared" si="33"/>
        <v>2026</v>
      </c>
      <c r="P988" t="str">
        <f>VLOOKUP(I988,'METRICS MDNA'!A:B,2,0)</f>
        <v>Estoque Final</v>
      </c>
      <c r="Q988" t="str">
        <f>VLOOKUP(P988,'METRICS MDNA'!B:C,2,0)</f>
        <v>CUSTOS DOS PRODUTOS VENDIDOS</v>
      </c>
    </row>
    <row r="989" spans="1:17">
      <c r="A989" t="s">
        <v>1110</v>
      </c>
      <c r="B989" s="879">
        <v>46112</v>
      </c>
      <c r="C989">
        <v>1001051</v>
      </c>
      <c r="D989" t="s">
        <v>1357</v>
      </c>
      <c r="E989" t="s">
        <v>1171</v>
      </c>
      <c r="F989" t="s">
        <v>1120</v>
      </c>
      <c r="G989" t="s">
        <v>1220</v>
      </c>
      <c r="H989" t="s">
        <v>1267</v>
      </c>
      <c r="I989" t="s">
        <v>1256</v>
      </c>
      <c r="J989" s="995">
        <v>1</v>
      </c>
      <c r="K989" s="996">
        <v>575.95000000000005</v>
      </c>
      <c r="L989" s="997">
        <v>575.95000000000005</v>
      </c>
      <c r="M989" t="s">
        <v>1109</v>
      </c>
      <c r="N989" t="str">
        <f t="shared" si="32"/>
        <v>março 2026</v>
      </c>
      <c r="O989">
        <f t="shared" si="33"/>
        <v>2026</v>
      </c>
      <c r="P989" t="str">
        <f>VLOOKUP(I989,'METRICS MDNA'!A:B,2,0)</f>
        <v>Estoque Final</v>
      </c>
      <c r="Q989" t="str">
        <f>VLOOKUP(P989,'METRICS MDNA'!B:C,2,0)</f>
        <v>CUSTOS DOS PRODUTOS VENDIDOS</v>
      </c>
    </row>
    <row r="990" spans="1:17">
      <c r="A990" t="s">
        <v>1110</v>
      </c>
      <c r="B990" s="879">
        <v>46112</v>
      </c>
      <c r="C990">
        <v>1001105</v>
      </c>
      <c r="D990" t="s">
        <v>2269</v>
      </c>
      <c r="E990" t="s">
        <v>1171</v>
      </c>
      <c r="F990" t="s">
        <v>1120</v>
      </c>
      <c r="G990" t="s">
        <v>1220</v>
      </c>
      <c r="H990" t="s">
        <v>1267</v>
      </c>
      <c r="I990" t="s">
        <v>1256</v>
      </c>
      <c r="J990" s="995">
        <v>2</v>
      </c>
      <c r="K990" s="996">
        <v>275.75</v>
      </c>
      <c r="L990" s="997">
        <v>551.5</v>
      </c>
      <c r="M990" t="s">
        <v>1109</v>
      </c>
      <c r="N990" t="str">
        <f t="shared" si="32"/>
        <v>março 2026</v>
      </c>
      <c r="O990">
        <f t="shared" si="33"/>
        <v>2026</v>
      </c>
      <c r="P990" t="str">
        <f>VLOOKUP(I990,'METRICS MDNA'!A:B,2,0)</f>
        <v>Estoque Final</v>
      </c>
      <c r="Q990" t="str">
        <f>VLOOKUP(P990,'METRICS MDNA'!B:C,2,0)</f>
        <v>CUSTOS DOS PRODUTOS VENDIDOS</v>
      </c>
    </row>
    <row r="991" spans="1:17">
      <c r="A991" t="s">
        <v>1110</v>
      </c>
      <c r="B991" s="879">
        <v>46112</v>
      </c>
      <c r="C991">
        <v>1001050</v>
      </c>
      <c r="D991" t="s">
        <v>2104</v>
      </c>
      <c r="E991" t="s">
        <v>1171</v>
      </c>
      <c r="F991" t="s">
        <v>1120</v>
      </c>
      <c r="G991" t="s">
        <v>1220</v>
      </c>
      <c r="H991" t="s">
        <v>1267</v>
      </c>
      <c r="I991" t="s">
        <v>1256</v>
      </c>
      <c r="J991" s="995">
        <v>1</v>
      </c>
      <c r="K991" s="996">
        <v>372.44</v>
      </c>
      <c r="L991" s="997">
        <v>372.44</v>
      </c>
      <c r="M991" t="s">
        <v>1109</v>
      </c>
      <c r="N991" t="str">
        <f t="shared" si="32"/>
        <v>março 2026</v>
      </c>
      <c r="O991">
        <f t="shared" si="33"/>
        <v>2026</v>
      </c>
      <c r="P991" t="str">
        <f>VLOOKUP(I991,'METRICS MDNA'!A:B,2,0)</f>
        <v>Estoque Final</v>
      </c>
      <c r="Q991" t="str">
        <f>VLOOKUP(P991,'METRICS MDNA'!B:C,2,0)</f>
        <v>CUSTOS DOS PRODUTOS VENDIDOS</v>
      </c>
    </row>
    <row r="992" spans="1:17">
      <c r="A992" t="s">
        <v>1110</v>
      </c>
      <c r="B992" s="879">
        <v>46112</v>
      </c>
      <c r="C992">
        <v>1000914</v>
      </c>
      <c r="D992" t="s">
        <v>2105</v>
      </c>
      <c r="E992" t="s">
        <v>1171</v>
      </c>
      <c r="F992" t="s">
        <v>1120</v>
      </c>
      <c r="G992" t="s">
        <v>1220</v>
      </c>
      <c r="H992" t="s">
        <v>1267</v>
      </c>
      <c r="I992" t="s">
        <v>1256</v>
      </c>
      <c r="J992" s="995">
        <v>0.1</v>
      </c>
      <c r="K992" s="996">
        <v>103.82899999999999</v>
      </c>
      <c r="L992" s="997">
        <v>10.382899999999999</v>
      </c>
      <c r="M992" t="s">
        <v>1109</v>
      </c>
      <c r="N992" t="str">
        <f t="shared" si="32"/>
        <v>março 2026</v>
      </c>
      <c r="O992">
        <f t="shared" si="33"/>
        <v>2026</v>
      </c>
      <c r="P992" t="str">
        <f>VLOOKUP(I992,'METRICS MDNA'!A:B,2,0)</f>
        <v>Estoque Final</v>
      </c>
      <c r="Q992" t="str">
        <f>VLOOKUP(P992,'METRICS MDNA'!B:C,2,0)</f>
        <v>CUSTOS DOS PRODUTOS VENDIDOS</v>
      </c>
    </row>
    <row r="993" spans="1:17">
      <c r="A993" t="s">
        <v>1110</v>
      </c>
      <c r="B993" s="879">
        <v>46112</v>
      </c>
      <c r="C993">
        <v>1000102</v>
      </c>
      <c r="D993" t="s">
        <v>2106</v>
      </c>
      <c r="E993" t="s">
        <v>1171</v>
      </c>
      <c r="F993" t="s">
        <v>1120</v>
      </c>
      <c r="G993" t="s">
        <v>1220</v>
      </c>
      <c r="H993" t="s">
        <v>1267</v>
      </c>
      <c r="I993" t="s">
        <v>1256</v>
      </c>
      <c r="J993" s="995">
        <v>6</v>
      </c>
      <c r="K993" s="996">
        <v>271.38499999999999</v>
      </c>
      <c r="L993" s="997">
        <v>1628.31</v>
      </c>
      <c r="M993" t="s">
        <v>1109</v>
      </c>
      <c r="N993" t="str">
        <f t="shared" si="32"/>
        <v>março 2026</v>
      </c>
      <c r="O993">
        <f t="shared" si="33"/>
        <v>2026</v>
      </c>
      <c r="P993" t="str">
        <f>VLOOKUP(I993,'METRICS MDNA'!A:B,2,0)</f>
        <v>Estoque Final</v>
      </c>
      <c r="Q993" t="str">
        <f>VLOOKUP(P993,'METRICS MDNA'!B:C,2,0)</f>
        <v>CUSTOS DOS PRODUTOS VENDIDOS</v>
      </c>
    </row>
    <row r="994" spans="1:17">
      <c r="A994" t="s">
        <v>1110</v>
      </c>
      <c r="B994" s="879">
        <v>46112</v>
      </c>
      <c r="C994">
        <v>1001107</v>
      </c>
      <c r="D994" t="s">
        <v>2270</v>
      </c>
      <c r="E994" t="s">
        <v>1171</v>
      </c>
      <c r="F994" t="s">
        <v>1120</v>
      </c>
      <c r="G994" t="s">
        <v>1220</v>
      </c>
      <c r="H994" t="s">
        <v>1267</v>
      </c>
      <c r="I994" t="s">
        <v>1256</v>
      </c>
      <c r="J994" s="995">
        <v>2</v>
      </c>
      <c r="K994" s="996">
        <v>129.80000000000001</v>
      </c>
      <c r="L994" s="997">
        <v>259.60000000000002</v>
      </c>
      <c r="M994" t="s">
        <v>1109</v>
      </c>
      <c r="N994" t="str">
        <f t="shared" si="32"/>
        <v>março 2026</v>
      </c>
      <c r="O994">
        <f t="shared" si="33"/>
        <v>2026</v>
      </c>
      <c r="P994" t="str">
        <f>VLOOKUP(I994,'METRICS MDNA'!A:B,2,0)</f>
        <v>Estoque Final</v>
      </c>
      <c r="Q994" t="str">
        <f>VLOOKUP(P994,'METRICS MDNA'!B:C,2,0)</f>
        <v>CUSTOS DOS PRODUTOS VENDIDOS</v>
      </c>
    </row>
    <row r="995" spans="1:17">
      <c r="A995" t="s">
        <v>1110</v>
      </c>
      <c r="B995" s="879">
        <v>46112</v>
      </c>
      <c r="C995">
        <v>1001053</v>
      </c>
      <c r="D995" t="s">
        <v>2107</v>
      </c>
      <c r="E995" t="s">
        <v>1171</v>
      </c>
      <c r="F995" t="s">
        <v>1120</v>
      </c>
      <c r="G995" t="s">
        <v>1220</v>
      </c>
      <c r="H995" t="s">
        <v>1267</v>
      </c>
      <c r="I995" t="s">
        <v>1256</v>
      </c>
      <c r="J995" s="995">
        <v>3</v>
      </c>
      <c r="K995" s="996">
        <v>109.78</v>
      </c>
      <c r="L995" s="997">
        <v>329.34</v>
      </c>
      <c r="M995" t="s">
        <v>1109</v>
      </c>
      <c r="N995" t="str">
        <f t="shared" ref="N995:N1058" si="34">TEXT(B995, "mmmm aaaa")</f>
        <v>março 2026</v>
      </c>
      <c r="O995">
        <f t="shared" ref="O995:O1058" si="35">YEAR(B995)</f>
        <v>2026</v>
      </c>
      <c r="P995" t="str">
        <f>VLOOKUP(I995,'METRICS MDNA'!A:B,2,0)</f>
        <v>Estoque Final</v>
      </c>
      <c r="Q995" t="str">
        <f>VLOOKUP(P995,'METRICS MDNA'!B:C,2,0)</f>
        <v>CUSTOS DOS PRODUTOS VENDIDOS</v>
      </c>
    </row>
    <row r="996" spans="1:17">
      <c r="A996" t="s">
        <v>1110</v>
      </c>
      <c r="B996" s="879">
        <v>46112</v>
      </c>
      <c r="C996">
        <v>1001096</v>
      </c>
      <c r="D996" t="s">
        <v>1341</v>
      </c>
      <c r="E996" t="s">
        <v>1171</v>
      </c>
      <c r="F996" t="s">
        <v>1120</v>
      </c>
      <c r="G996" t="s">
        <v>1220</v>
      </c>
      <c r="H996" t="s">
        <v>1267</v>
      </c>
      <c r="I996" t="s">
        <v>1256</v>
      </c>
      <c r="J996" s="995">
        <v>5</v>
      </c>
      <c r="K996" s="996">
        <v>170.655</v>
      </c>
      <c r="L996" s="997">
        <v>853.27499999999998</v>
      </c>
      <c r="M996" t="s">
        <v>1109</v>
      </c>
      <c r="N996" t="str">
        <f t="shared" si="34"/>
        <v>março 2026</v>
      </c>
      <c r="O996">
        <f t="shared" si="35"/>
        <v>2026</v>
      </c>
      <c r="P996" t="str">
        <f>VLOOKUP(I996,'METRICS MDNA'!A:B,2,0)</f>
        <v>Estoque Final</v>
      </c>
      <c r="Q996" t="str">
        <f>VLOOKUP(P996,'METRICS MDNA'!B:C,2,0)</f>
        <v>CUSTOS DOS PRODUTOS VENDIDOS</v>
      </c>
    </row>
    <row r="997" spans="1:17">
      <c r="A997" t="s">
        <v>1110</v>
      </c>
      <c r="B997" s="879">
        <v>46112</v>
      </c>
      <c r="C997">
        <v>1001103</v>
      </c>
      <c r="D997" t="s">
        <v>2108</v>
      </c>
      <c r="E997" t="s">
        <v>1171</v>
      </c>
      <c r="F997" t="s">
        <v>1120</v>
      </c>
      <c r="G997" t="s">
        <v>1220</v>
      </c>
      <c r="H997" t="s">
        <v>1267</v>
      </c>
      <c r="I997" t="s">
        <v>1256</v>
      </c>
      <c r="J997" s="995">
        <v>4</v>
      </c>
      <c r="K997" s="996">
        <v>124.4064</v>
      </c>
      <c r="L997" s="997">
        <v>497.62560000000002</v>
      </c>
      <c r="M997" t="s">
        <v>1109</v>
      </c>
      <c r="N997" t="str">
        <f t="shared" si="34"/>
        <v>março 2026</v>
      </c>
      <c r="O997">
        <f t="shared" si="35"/>
        <v>2026</v>
      </c>
      <c r="P997" t="str">
        <f>VLOOKUP(I997,'METRICS MDNA'!A:B,2,0)</f>
        <v>Estoque Final</v>
      </c>
      <c r="Q997" t="str">
        <f>VLOOKUP(P997,'METRICS MDNA'!B:C,2,0)</f>
        <v>CUSTOS DOS PRODUTOS VENDIDOS</v>
      </c>
    </row>
    <row r="998" spans="1:17">
      <c r="A998" t="s">
        <v>1110</v>
      </c>
      <c r="B998" s="879">
        <v>46112</v>
      </c>
      <c r="C998">
        <v>1001072</v>
      </c>
      <c r="D998" t="s">
        <v>2109</v>
      </c>
      <c r="E998" t="s">
        <v>1171</v>
      </c>
      <c r="F998" t="s">
        <v>1120</v>
      </c>
      <c r="G998" t="s">
        <v>1220</v>
      </c>
      <c r="H998" t="s">
        <v>1267</v>
      </c>
      <c r="I998" t="s">
        <v>1256</v>
      </c>
      <c r="J998" s="995">
        <v>3</v>
      </c>
      <c r="K998" s="996">
        <v>245.35</v>
      </c>
      <c r="L998" s="997">
        <v>736.05</v>
      </c>
      <c r="M998" t="s">
        <v>1109</v>
      </c>
      <c r="N998" t="str">
        <f t="shared" si="34"/>
        <v>março 2026</v>
      </c>
      <c r="O998">
        <f t="shared" si="35"/>
        <v>2026</v>
      </c>
      <c r="P998" t="str">
        <f>VLOOKUP(I998,'METRICS MDNA'!A:B,2,0)</f>
        <v>Estoque Final</v>
      </c>
      <c r="Q998" t="str">
        <f>VLOOKUP(P998,'METRICS MDNA'!B:C,2,0)</f>
        <v>CUSTOS DOS PRODUTOS VENDIDOS</v>
      </c>
    </row>
    <row r="999" spans="1:17">
      <c r="A999" t="s">
        <v>1110</v>
      </c>
      <c r="B999" s="879">
        <v>46112</v>
      </c>
      <c r="C999">
        <v>1001214</v>
      </c>
      <c r="D999" t="s">
        <v>2110</v>
      </c>
      <c r="E999" t="s">
        <v>1171</v>
      </c>
      <c r="F999" t="s">
        <v>1120</v>
      </c>
      <c r="G999" t="s">
        <v>1220</v>
      </c>
      <c r="H999" t="s">
        <v>1267</v>
      </c>
      <c r="I999" t="s">
        <v>1256</v>
      </c>
      <c r="J999" s="995">
        <v>3</v>
      </c>
      <c r="K999" s="996">
        <v>346.5</v>
      </c>
      <c r="L999" s="997">
        <v>1039.5</v>
      </c>
      <c r="M999" t="s">
        <v>1109</v>
      </c>
      <c r="N999" t="str">
        <f t="shared" si="34"/>
        <v>março 2026</v>
      </c>
      <c r="O999">
        <f t="shared" si="35"/>
        <v>2026</v>
      </c>
      <c r="P999" t="str">
        <f>VLOOKUP(I999,'METRICS MDNA'!A:B,2,0)</f>
        <v>Estoque Final</v>
      </c>
      <c r="Q999" t="str">
        <f>VLOOKUP(P999,'METRICS MDNA'!B:C,2,0)</f>
        <v>CUSTOS DOS PRODUTOS VENDIDOS</v>
      </c>
    </row>
    <row r="1000" spans="1:17">
      <c r="A1000" t="s">
        <v>1110</v>
      </c>
      <c r="B1000" s="879">
        <v>46112</v>
      </c>
      <c r="C1000">
        <v>1001205</v>
      </c>
      <c r="D1000" t="s">
        <v>2111</v>
      </c>
      <c r="E1000" t="s">
        <v>1171</v>
      </c>
      <c r="F1000" t="s">
        <v>1120</v>
      </c>
      <c r="G1000" t="s">
        <v>1220</v>
      </c>
      <c r="H1000" t="s">
        <v>1267</v>
      </c>
      <c r="I1000" t="s">
        <v>1256</v>
      </c>
      <c r="J1000" s="995">
        <v>6</v>
      </c>
      <c r="K1000" s="996">
        <v>93.46</v>
      </c>
      <c r="L1000" s="997">
        <v>560.76</v>
      </c>
      <c r="M1000" t="s">
        <v>1109</v>
      </c>
      <c r="N1000" t="str">
        <f t="shared" si="34"/>
        <v>março 2026</v>
      </c>
      <c r="O1000">
        <f t="shared" si="35"/>
        <v>2026</v>
      </c>
      <c r="P1000" t="str">
        <f>VLOOKUP(I1000,'METRICS MDNA'!A:B,2,0)</f>
        <v>Estoque Final</v>
      </c>
      <c r="Q1000" t="str">
        <f>VLOOKUP(P1000,'METRICS MDNA'!B:C,2,0)</f>
        <v>CUSTOS DOS PRODUTOS VENDIDOS</v>
      </c>
    </row>
    <row r="1001" spans="1:17">
      <c r="A1001" t="s">
        <v>1110</v>
      </c>
      <c r="B1001" s="879">
        <v>46112</v>
      </c>
      <c r="C1001">
        <v>1000138</v>
      </c>
      <c r="D1001" t="s">
        <v>2112</v>
      </c>
      <c r="E1001" t="s">
        <v>1171</v>
      </c>
      <c r="F1001" t="s">
        <v>1120</v>
      </c>
      <c r="G1001" t="s">
        <v>1220</v>
      </c>
      <c r="H1001" t="s">
        <v>1267</v>
      </c>
      <c r="I1001" t="s">
        <v>1256</v>
      </c>
      <c r="J1001" s="995">
        <v>8</v>
      </c>
      <c r="K1001" s="996">
        <v>68.907499999999999</v>
      </c>
      <c r="L1001" s="997">
        <v>551.26</v>
      </c>
      <c r="M1001" t="s">
        <v>1109</v>
      </c>
      <c r="N1001" t="str">
        <f t="shared" si="34"/>
        <v>março 2026</v>
      </c>
      <c r="O1001">
        <f t="shared" si="35"/>
        <v>2026</v>
      </c>
      <c r="P1001" t="str">
        <f>VLOOKUP(I1001,'METRICS MDNA'!A:B,2,0)</f>
        <v>Estoque Final</v>
      </c>
      <c r="Q1001" t="str">
        <f>VLOOKUP(P1001,'METRICS MDNA'!B:C,2,0)</f>
        <v>CUSTOS DOS PRODUTOS VENDIDOS</v>
      </c>
    </row>
    <row r="1002" spans="1:17">
      <c r="A1002" t="s">
        <v>1110</v>
      </c>
      <c r="B1002" s="879">
        <v>46112</v>
      </c>
      <c r="C1002">
        <v>1001212</v>
      </c>
      <c r="D1002" t="s">
        <v>2113</v>
      </c>
      <c r="E1002" t="s">
        <v>1171</v>
      </c>
      <c r="F1002" t="s">
        <v>1120</v>
      </c>
      <c r="G1002" t="s">
        <v>1220</v>
      </c>
      <c r="H1002" t="s">
        <v>1267</v>
      </c>
      <c r="I1002" t="s">
        <v>1256</v>
      </c>
      <c r="J1002" s="995">
        <v>2</v>
      </c>
      <c r="K1002" s="996">
        <v>375.74</v>
      </c>
      <c r="L1002" s="997">
        <v>751.48</v>
      </c>
      <c r="M1002" t="s">
        <v>1109</v>
      </c>
      <c r="N1002" t="str">
        <f t="shared" si="34"/>
        <v>março 2026</v>
      </c>
      <c r="O1002">
        <f t="shared" si="35"/>
        <v>2026</v>
      </c>
      <c r="P1002" t="str">
        <f>VLOOKUP(I1002,'METRICS MDNA'!A:B,2,0)</f>
        <v>Estoque Final</v>
      </c>
      <c r="Q1002" t="str">
        <f>VLOOKUP(P1002,'METRICS MDNA'!B:C,2,0)</f>
        <v>CUSTOS DOS PRODUTOS VENDIDOS</v>
      </c>
    </row>
    <row r="1003" spans="1:17">
      <c r="A1003" t="s">
        <v>1110</v>
      </c>
      <c r="B1003" s="879">
        <v>46112</v>
      </c>
      <c r="C1003">
        <v>1000999</v>
      </c>
      <c r="D1003" t="s">
        <v>1253</v>
      </c>
      <c r="E1003" t="s">
        <v>1171</v>
      </c>
      <c r="F1003" t="s">
        <v>1120</v>
      </c>
      <c r="G1003" t="s">
        <v>1220</v>
      </c>
      <c r="H1003" t="s">
        <v>1267</v>
      </c>
      <c r="I1003" t="s">
        <v>1256</v>
      </c>
      <c r="J1003" s="995">
        <v>4</v>
      </c>
      <c r="K1003" s="996">
        <v>127.18600000000001</v>
      </c>
      <c r="L1003" s="997">
        <v>508.74400000000003</v>
      </c>
      <c r="M1003" t="s">
        <v>1109</v>
      </c>
      <c r="N1003" t="str">
        <f t="shared" si="34"/>
        <v>março 2026</v>
      </c>
      <c r="O1003">
        <f t="shared" si="35"/>
        <v>2026</v>
      </c>
      <c r="P1003" t="str">
        <f>VLOOKUP(I1003,'METRICS MDNA'!A:B,2,0)</f>
        <v>Estoque Final</v>
      </c>
      <c r="Q1003" t="str">
        <f>VLOOKUP(P1003,'METRICS MDNA'!B:C,2,0)</f>
        <v>CUSTOS DOS PRODUTOS VENDIDOS</v>
      </c>
    </row>
    <row r="1004" spans="1:17">
      <c r="A1004" t="s">
        <v>1110</v>
      </c>
      <c r="B1004" s="879">
        <v>46112</v>
      </c>
      <c r="C1004">
        <v>1000997</v>
      </c>
      <c r="D1004" t="s">
        <v>2115</v>
      </c>
      <c r="E1004" t="s">
        <v>1171</v>
      </c>
      <c r="F1004" t="s">
        <v>1120</v>
      </c>
      <c r="G1004" t="s">
        <v>1220</v>
      </c>
      <c r="H1004" t="s">
        <v>1267</v>
      </c>
      <c r="I1004" t="s">
        <v>1256</v>
      </c>
      <c r="J1004" s="995">
        <v>2</v>
      </c>
      <c r="K1004" s="996">
        <v>142.87</v>
      </c>
      <c r="L1004" s="997">
        <v>285.74</v>
      </c>
      <c r="M1004" t="s">
        <v>1109</v>
      </c>
      <c r="N1004" t="str">
        <f t="shared" si="34"/>
        <v>março 2026</v>
      </c>
      <c r="O1004">
        <f t="shared" si="35"/>
        <v>2026</v>
      </c>
      <c r="P1004" t="str">
        <f>VLOOKUP(I1004,'METRICS MDNA'!A:B,2,0)</f>
        <v>Estoque Final</v>
      </c>
      <c r="Q1004" t="str">
        <f>VLOOKUP(P1004,'METRICS MDNA'!B:C,2,0)</f>
        <v>CUSTOS DOS PRODUTOS VENDIDOS</v>
      </c>
    </row>
    <row r="1005" spans="1:17">
      <c r="A1005" t="s">
        <v>1110</v>
      </c>
      <c r="B1005" s="879">
        <v>46112</v>
      </c>
      <c r="C1005">
        <v>1001106</v>
      </c>
      <c r="D1005" t="s">
        <v>2271</v>
      </c>
      <c r="E1005" t="s">
        <v>1171</v>
      </c>
      <c r="F1005" t="s">
        <v>1120</v>
      </c>
      <c r="G1005" t="s">
        <v>1220</v>
      </c>
      <c r="H1005" t="s">
        <v>1267</v>
      </c>
      <c r="I1005" t="s">
        <v>1256</v>
      </c>
      <c r="J1005" s="995">
        <v>2</v>
      </c>
      <c r="K1005" s="996">
        <v>189.83330000000001</v>
      </c>
      <c r="L1005" s="997">
        <v>379.66660000000002</v>
      </c>
      <c r="M1005" t="s">
        <v>1109</v>
      </c>
      <c r="N1005" t="str">
        <f t="shared" si="34"/>
        <v>março 2026</v>
      </c>
      <c r="O1005">
        <f t="shared" si="35"/>
        <v>2026</v>
      </c>
      <c r="P1005" t="str">
        <f>VLOOKUP(I1005,'METRICS MDNA'!A:B,2,0)</f>
        <v>Estoque Final</v>
      </c>
      <c r="Q1005" t="str">
        <f>VLOOKUP(P1005,'METRICS MDNA'!B:C,2,0)</f>
        <v>CUSTOS DOS PRODUTOS VENDIDOS</v>
      </c>
    </row>
    <row r="1006" spans="1:17">
      <c r="A1006" t="s">
        <v>1110</v>
      </c>
      <c r="B1006" s="879">
        <v>46112</v>
      </c>
      <c r="C1006">
        <v>1001007</v>
      </c>
      <c r="D1006" t="s">
        <v>2116</v>
      </c>
      <c r="E1006" t="s">
        <v>1171</v>
      </c>
      <c r="F1006" t="s">
        <v>1120</v>
      </c>
      <c r="G1006" t="s">
        <v>1220</v>
      </c>
      <c r="H1006" t="s">
        <v>1267</v>
      </c>
      <c r="I1006" t="s">
        <v>1256</v>
      </c>
      <c r="J1006" s="995">
        <v>2</v>
      </c>
      <c r="K1006" s="996">
        <v>97.71</v>
      </c>
      <c r="L1006" s="997">
        <v>195.42</v>
      </c>
      <c r="M1006" t="s">
        <v>1109</v>
      </c>
      <c r="N1006" t="str">
        <f t="shared" si="34"/>
        <v>março 2026</v>
      </c>
      <c r="O1006">
        <f t="shared" si="35"/>
        <v>2026</v>
      </c>
      <c r="P1006" t="str">
        <f>VLOOKUP(I1006,'METRICS MDNA'!A:B,2,0)</f>
        <v>Estoque Final</v>
      </c>
      <c r="Q1006" t="str">
        <f>VLOOKUP(P1006,'METRICS MDNA'!B:C,2,0)</f>
        <v>CUSTOS DOS PRODUTOS VENDIDOS</v>
      </c>
    </row>
    <row r="1007" spans="1:17">
      <c r="A1007" t="s">
        <v>1110</v>
      </c>
      <c r="B1007" s="879">
        <v>46112</v>
      </c>
      <c r="C1007">
        <v>1001008</v>
      </c>
      <c r="D1007" t="s">
        <v>1339</v>
      </c>
      <c r="E1007" t="s">
        <v>1171</v>
      </c>
      <c r="F1007" t="s">
        <v>1120</v>
      </c>
      <c r="G1007" t="s">
        <v>1220</v>
      </c>
      <c r="H1007" t="s">
        <v>1267</v>
      </c>
      <c r="I1007" t="s">
        <v>1256</v>
      </c>
      <c r="J1007" s="995">
        <v>5</v>
      </c>
      <c r="K1007" s="996">
        <v>159.55779999999999</v>
      </c>
      <c r="L1007" s="997">
        <v>797.78899999999999</v>
      </c>
      <c r="M1007" t="s">
        <v>1109</v>
      </c>
      <c r="N1007" t="str">
        <f t="shared" si="34"/>
        <v>março 2026</v>
      </c>
      <c r="O1007">
        <f t="shared" si="35"/>
        <v>2026</v>
      </c>
      <c r="P1007" t="str">
        <f>VLOOKUP(I1007,'METRICS MDNA'!A:B,2,0)</f>
        <v>Estoque Final</v>
      </c>
      <c r="Q1007" t="str">
        <f>VLOOKUP(P1007,'METRICS MDNA'!B:C,2,0)</f>
        <v>CUSTOS DOS PRODUTOS VENDIDOS</v>
      </c>
    </row>
    <row r="1008" spans="1:17">
      <c r="A1008" t="s">
        <v>1110</v>
      </c>
      <c r="B1008" s="879">
        <v>46112</v>
      </c>
      <c r="C1008">
        <v>1001213</v>
      </c>
      <c r="D1008" t="s">
        <v>2117</v>
      </c>
      <c r="E1008" t="s">
        <v>1171</v>
      </c>
      <c r="F1008" t="s">
        <v>1120</v>
      </c>
      <c r="G1008" t="s">
        <v>1220</v>
      </c>
      <c r="H1008" t="s">
        <v>1267</v>
      </c>
      <c r="I1008" t="s">
        <v>1256</v>
      </c>
      <c r="J1008" s="995">
        <v>1</v>
      </c>
      <c r="K1008" s="996">
        <v>262.83</v>
      </c>
      <c r="L1008" s="997">
        <v>262.83</v>
      </c>
      <c r="M1008" t="s">
        <v>1109</v>
      </c>
      <c r="N1008" t="str">
        <f t="shared" si="34"/>
        <v>março 2026</v>
      </c>
      <c r="O1008">
        <f t="shared" si="35"/>
        <v>2026</v>
      </c>
      <c r="P1008" t="str">
        <f>VLOOKUP(I1008,'METRICS MDNA'!A:B,2,0)</f>
        <v>Estoque Final</v>
      </c>
      <c r="Q1008" t="str">
        <f>VLOOKUP(P1008,'METRICS MDNA'!B:C,2,0)</f>
        <v>CUSTOS DOS PRODUTOS VENDIDOS</v>
      </c>
    </row>
    <row r="1009" spans="1:17">
      <c r="A1009" t="s">
        <v>1110</v>
      </c>
      <c r="B1009" s="879">
        <v>46112</v>
      </c>
      <c r="C1009">
        <v>1001202</v>
      </c>
      <c r="D1009" t="s">
        <v>2118</v>
      </c>
      <c r="E1009" t="s">
        <v>1171</v>
      </c>
      <c r="F1009" t="s">
        <v>1120</v>
      </c>
      <c r="G1009" t="s">
        <v>1220</v>
      </c>
      <c r="H1009" t="s">
        <v>1267</v>
      </c>
      <c r="I1009" t="s">
        <v>1256</v>
      </c>
      <c r="J1009" s="995">
        <v>2</v>
      </c>
      <c r="K1009" s="996">
        <v>335.6</v>
      </c>
      <c r="L1009" s="997">
        <v>671.2</v>
      </c>
      <c r="M1009" t="s">
        <v>1109</v>
      </c>
      <c r="N1009" t="str">
        <f t="shared" si="34"/>
        <v>março 2026</v>
      </c>
      <c r="O1009">
        <f t="shared" si="35"/>
        <v>2026</v>
      </c>
      <c r="P1009" t="str">
        <f>VLOOKUP(I1009,'METRICS MDNA'!A:B,2,0)</f>
        <v>Estoque Final</v>
      </c>
      <c r="Q1009" t="str">
        <f>VLOOKUP(P1009,'METRICS MDNA'!B:C,2,0)</f>
        <v>CUSTOS DOS PRODUTOS VENDIDOS</v>
      </c>
    </row>
    <row r="1010" spans="1:17">
      <c r="A1010" t="s">
        <v>1110</v>
      </c>
      <c r="B1010" s="879">
        <v>46112</v>
      </c>
      <c r="C1010">
        <v>1001102</v>
      </c>
      <c r="D1010" t="s">
        <v>2119</v>
      </c>
      <c r="E1010" t="s">
        <v>1171</v>
      </c>
      <c r="F1010" t="s">
        <v>1120</v>
      </c>
      <c r="G1010" t="s">
        <v>1220</v>
      </c>
      <c r="H1010" t="s">
        <v>1263</v>
      </c>
      <c r="I1010" t="s">
        <v>1256</v>
      </c>
      <c r="J1010" s="995">
        <v>3</v>
      </c>
      <c r="K1010" s="996">
        <v>108.675</v>
      </c>
      <c r="L1010" s="996">
        <v>326.02499999999998</v>
      </c>
      <c r="M1010" t="s">
        <v>1109</v>
      </c>
      <c r="N1010" t="str">
        <f t="shared" si="34"/>
        <v>março 2026</v>
      </c>
      <c r="O1010">
        <f t="shared" si="35"/>
        <v>2026</v>
      </c>
      <c r="P1010" t="str">
        <f>VLOOKUP(I1010,'METRICS MDNA'!A:B,2,0)</f>
        <v>Estoque Final</v>
      </c>
      <c r="Q1010" t="str">
        <f>VLOOKUP(P1010,'METRICS MDNA'!B:C,2,0)</f>
        <v>CUSTOS DOS PRODUTOS VENDIDOS</v>
      </c>
    </row>
    <row r="1011" spans="1:17">
      <c r="A1011" t="s">
        <v>1110</v>
      </c>
      <c r="B1011" s="879">
        <v>46112</v>
      </c>
      <c r="C1011">
        <v>1001000</v>
      </c>
      <c r="D1011" t="s">
        <v>2120</v>
      </c>
      <c r="E1011" t="s">
        <v>1171</v>
      </c>
      <c r="F1011" t="s">
        <v>1120</v>
      </c>
      <c r="G1011" t="s">
        <v>1220</v>
      </c>
      <c r="H1011" t="s">
        <v>1267</v>
      </c>
      <c r="I1011" t="s">
        <v>1256</v>
      </c>
      <c r="J1011" s="995">
        <v>3</v>
      </c>
      <c r="K1011" s="996">
        <v>147.41999999999999</v>
      </c>
      <c r="L1011" s="997">
        <v>442.26</v>
      </c>
      <c r="M1011" t="s">
        <v>1109</v>
      </c>
      <c r="N1011" t="str">
        <f t="shared" si="34"/>
        <v>março 2026</v>
      </c>
      <c r="O1011">
        <f t="shared" si="35"/>
        <v>2026</v>
      </c>
      <c r="P1011" t="str">
        <f>VLOOKUP(I1011,'METRICS MDNA'!A:B,2,0)</f>
        <v>Estoque Final</v>
      </c>
      <c r="Q1011" t="str">
        <f>VLOOKUP(P1011,'METRICS MDNA'!B:C,2,0)</f>
        <v>CUSTOS DOS PRODUTOS VENDIDOS</v>
      </c>
    </row>
    <row r="1012" spans="1:17">
      <c r="A1012" t="s">
        <v>1110</v>
      </c>
      <c r="B1012" s="879">
        <v>46112</v>
      </c>
      <c r="C1012">
        <v>1000600</v>
      </c>
      <c r="D1012" t="s">
        <v>2121</v>
      </c>
      <c r="E1012" t="s">
        <v>1171</v>
      </c>
      <c r="F1012" t="s">
        <v>1120</v>
      </c>
      <c r="G1012" t="s">
        <v>1220</v>
      </c>
      <c r="H1012" t="s">
        <v>1267</v>
      </c>
      <c r="I1012" t="s">
        <v>1268</v>
      </c>
      <c r="J1012" s="995">
        <v>2</v>
      </c>
      <c r="K1012" s="996">
        <v>219.3</v>
      </c>
      <c r="L1012" s="997">
        <v>438.6</v>
      </c>
      <c r="M1012" t="s">
        <v>1109</v>
      </c>
      <c r="N1012" t="str">
        <f t="shared" si="34"/>
        <v>março 2026</v>
      </c>
      <c r="O1012">
        <f t="shared" si="35"/>
        <v>2026</v>
      </c>
      <c r="P1012" t="str">
        <f>VLOOKUP(I1012,'METRICS MDNA'!A:B,2,0)</f>
        <v>Estoque Final</v>
      </c>
      <c r="Q1012" t="str">
        <f>VLOOKUP(P1012,'METRICS MDNA'!B:C,2,0)</f>
        <v>CUSTOS DOS PRODUTOS VENDIDOS</v>
      </c>
    </row>
    <row r="1013" spans="1:17">
      <c r="A1013" t="s">
        <v>1110</v>
      </c>
      <c r="B1013" s="879">
        <v>46112</v>
      </c>
      <c r="C1013">
        <v>1001215</v>
      </c>
      <c r="D1013" t="s">
        <v>2122</v>
      </c>
      <c r="E1013" t="s">
        <v>1171</v>
      </c>
      <c r="F1013" t="s">
        <v>1120</v>
      </c>
      <c r="G1013" t="s">
        <v>1220</v>
      </c>
      <c r="H1013" t="s">
        <v>1267</v>
      </c>
      <c r="I1013" t="s">
        <v>1268</v>
      </c>
      <c r="J1013" s="995">
        <v>4</v>
      </c>
      <c r="K1013" s="996">
        <v>187.56</v>
      </c>
      <c r="L1013" s="997">
        <v>750.24</v>
      </c>
      <c r="M1013" t="s">
        <v>1109</v>
      </c>
      <c r="N1013" t="str">
        <f t="shared" si="34"/>
        <v>março 2026</v>
      </c>
      <c r="O1013">
        <f t="shared" si="35"/>
        <v>2026</v>
      </c>
      <c r="P1013" t="str">
        <f>VLOOKUP(I1013,'METRICS MDNA'!A:B,2,0)</f>
        <v>Estoque Final</v>
      </c>
      <c r="Q1013" t="str">
        <f>VLOOKUP(P1013,'METRICS MDNA'!B:C,2,0)</f>
        <v>CUSTOS DOS PRODUTOS VENDIDOS</v>
      </c>
    </row>
    <row r="1014" spans="1:17">
      <c r="A1014" t="s">
        <v>1110</v>
      </c>
      <c r="B1014" s="879">
        <v>46112</v>
      </c>
      <c r="C1014">
        <v>1000083</v>
      </c>
      <c r="D1014" t="s">
        <v>1265</v>
      </c>
      <c r="E1014" t="s">
        <v>1171</v>
      </c>
      <c r="F1014" t="s">
        <v>1120</v>
      </c>
      <c r="G1014" t="s">
        <v>1220</v>
      </c>
      <c r="H1014" t="s">
        <v>1267</v>
      </c>
      <c r="I1014" t="s">
        <v>1268</v>
      </c>
      <c r="J1014" s="995">
        <v>7</v>
      </c>
      <c r="K1014" s="996">
        <v>82.781400000000005</v>
      </c>
      <c r="L1014" s="997">
        <v>579.46979999999996</v>
      </c>
      <c r="M1014" t="s">
        <v>1109</v>
      </c>
      <c r="N1014" t="str">
        <f t="shared" si="34"/>
        <v>março 2026</v>
      </c>
      <c r="O1014">
        <f t="shared" si="35"/>
        <v>2026</v>
      </c>
      <c r="P1014" t="str">
        <f>VLOOKUP(I1014,'METRICS MDNA'!A:B,2,0)</f>
        <v>Estoque Final</v>
      </c>
      <c r="Q1014" t="str">
        <f>VLOOKUP(P1014,'METRICS MDNA'!B:C,2,0)</f>
        <v>CUSTOS DOS PRODUTOS VENDIDOS</v>
      </c>
    </row>
    <row r="1015" spans="1:17">
      <c r="A1015" t="s">
        <v>1110</v>
      </c>
      <c r="B1015" s="879">
        <v>46112</v>
      </c>
      <c r="C1015">
        <v>1001055</v>
      </c>
      <c r="D1015" t="s">
        <v>2123</v>
      </c>
      <c r="E1015" t="s">
        <v>1171</v>
      </c>
      <c r="F1015" t="s">
        <v>1120</v>
      </c>
      <c r="G1015" t="s">
        <v>1220</v>
      </c>
      <c r="H1015" t="s">
        <v>1267</v>
      </c>
      <c r="I1015" t="s">
        <v>1268</v>
      </c>
      <c r="J1015" s="995">
        <v>3</v>
      </c>
      <c r="K1015" s="996">
        <v>119.78</v>
      </c>
      <c r="L1015" s="997">
        <v>359.34</v>
      </c>
      <c r="M1015" t="s">
        <v>1109</v>
      </c>
      <c r="N1015" t="str">
        <f t="shared" si="34"/>
        <v>março 2026</v>
      </c>
      <c r="O1015">
        <f t="shared" si="35"/>
        <v>2026</v>
      </c>
      <c r="P1015" t="str">
        <f>VLOOKUP(I1015,'METRICS MDNA'!A:B,2,0)</f>
        <v>Estoque Final</v>
      </c>
      <c r="Q1015" t="str">
        <f>VLOOKUP(P1015,'METRICS MDNA'!B:C,2,0)</f>
        <v>CUSTOS DOS PRODUTOS VENDIDOS</v>
      </c>
    </row>
    <row r="1016" spans="1:17">
      <c r="A1016" t="s">
        <v>1110</v>
      </c>
      <c r="B1016" s="879">
        <v>46112</v>
      </c>
      <c r="C1016">
        <v>1001010</v>
      </c>
      <c r="D1016" t="s">
        <v>2124</v>
      </c>
      <c r="E1016" t="s">
        <v>1171</v>
      </c>
      <c r="F1016" t="s">
        <v>1120</v>
      </c>
      <c r="G1016" t="s">
        <v>1220</v>
      </c>
      <c r="H1016" t="s">
        <v>1267</v>
      </c>
      <c r="I1016" t="s">
        <v>1268</v>
      </c>
      <c r="J1016" s="995">
        <v>2</v>
      </c>
      <c r="K1016" s="996">
        <v>190.63</v>
      </c>
      <c r="L1016" s="997">
        <v>381.26</v>
      </c>
      <c r="M1016" t="s">
        <v>1109</v>
      </c>
      <c r="N1016" t="str">
        <f t="shared" si="34"/>
        <v>março 2026</v>
      </c>
      <c r="O1016">
        <f t="shared" si="35"/>
        <v>2026</v>
      </c>
      <c r="P1016" t="str">
        <f>VLOOKUP(I1016,'METRICS MDNA'!A:B,2,0)</f>
        <v>Estoque Final</v>
      </c>
      <c r="Q1016" t="str">
        <f>VLOOKUP(P1016,'METRICS MDNA'!B:C,2,0)</f>
        <v>CUSTOS DOS PRODUTOS VENDIDOS</v>
      </c>
    </row>
    <row r="1017" spans="1:17">
      <c r="A1017" t="s">
        <v>1110</v>
      </c>
      <c r="B1017" s="879">
        <v>46112</v>
      </c>
      <c r="C1017">
        <v>1001011</v>
      </c>
      <c r="D1017" t="s">
        <v>2125</v>
      </c>
      <c r="E1017" t="s">
        <v>1171</v>
      </c>
      <c r="F1017" t="s">
        <v>1120</v>
      </c>
      <c r="G1017" t="s">
        <v>1220</v>
      </c>
      <c r="H1017" t="s">
        <v>1267</v>
      </c>
      <c r="I1017" t="s">
        <v>1268</v>
      </c>
      <c r="J1017" s="995">
        <v>6</v>
      </c>
      <c r="K1017" s="996">
        <v>135.4667</v>
      </c>
      <c r="L1017" s="997">
        <v>812.80020000000002</v>
      </c>
      <c r="M1017" t="s">
        <v>1109</v>
      </c>
      <c r="N1017" t="str">
        <f t="shared" si="34"/>
        <v>março 2026</v>
      </c>
      <c r="O1017">
        <f t="shared" si="35"/>
        <v>2026</v>
      </c>
      <c r="P1017" t="str">
        <f>VLOOKUP(I1017,'METRICS MDNA'!A:B,2,0)</f>
        <v>Estoque Final</v>
      </c>
      <c r="Q1017" t="str">
        <f>VLOOKUP(P1017,'METRICS MDNA'!B:C,2,0)</f>
        <v>CUSTOS DOS PRODUTOS VENDIDOS</v>
      </c>
    </row>
    <row r="1018" spans="1:17">
      <c r="A1018" t="s">
        <v>1110</v>
      </c>
      <c r="B1018" s="879">
        <v>46112</v>
      </c>
      <c r="C1018">
        <v>1001009</v>
      </c>
      <c r="D1018" t="s">
        <v>2126</v>
      </c>
      <c r="E1018" t="s">
        <v>1171</v>
      </c>
      <c r="F1018" t="s">
        <v>1120</v>
      </c>
      <c r="G1018" t="s">
        <v>1220</v>
      </c>
      <c r="H1018" t="s">
        <v>1267</v>
      </c>
      <c r="I1018" t="s">
        <v>1268</v>
      </c>
      <c r="J1018" s="995">
        <v>1</v>
      </c>
      <c r="K1018" s="996">
        <v>96.41</v>
      </c>
      <c r="L1018" s="997">
        <v>96.41</v>
      </c>
      <c r="M1018" t="s">
        <v>1109</v>
      </c>
      <c r="N1018" t="str">
        <f t="shared" si="34"/>
        <v>março 2026</v>
      </c>
      <c r="O1018">
        <f t="shared" si="35"/>
        <v>2026</v>
      </c>
      <c r="P1018" t="str">
        <f>VLOOKUP(I1018,'METRICS MDNA'!A:B,2,0)</f>
        <v>Estoque Final</v>
      </c>
      <c r="Q1018" t="str">
        <f>VLOOKUP(P1018,'METRICS MDNA'!B:C,2,0)</f>
        <v>CUSTOS DOS PRODUTOS VENDIDOS</v>
      </c>
    </row>
    <row r="1019" spans="1:17">
      <c r="A1019" t="s">
        <v>1110</v>
      </c>
      <c r="B1019" s="879">
        <v>46112</v>
      </c>
      <c r="C1019">
        <v>1001073</v>
      </c>
      <c r="D1019" t="s">
        <v>2128</v>
      </c>
      <c r="E1019" t="s">
        <v>1171</v>
      </c>
      <c r="F1019" t="s">
        <v>1120</v>
      </c>
      <c r="G1019" t="s">
        <v>1220</v>
      </c>
      <c r="H1019" t="s">
        <v>1267</v>
      </c>
      <c r="I1019" t="s">
        <v>1268</v>
      </c>
      <c r="J1019" s="995">
        <v>3</v>
      </c>
      <c r="K1019" s="996">
        <v>148.0163</v>
      </c>
      <c r="L1019" s="997">
        <v>444.0489</v>
      </c>
      <c r="M1019" t="s">
        <v>1109</v>
      </c>
      <c r="N1019" t="str">
        <f t="shared" si="34"/>
        <v>março 2026</v>
      </c>
      <c r="O1019">
        <f t="shared" si="35"/>
        <v>2026</v>
      </c>
      <c r="P1019" t="str">
        <f>VLOOKUP(I1019,'METRICS MDNA'!A:B,2,0)</f>
        <v>Estoque Final</v>
      </c>
      <c r="Q1019" t="str">
        <f>VLOOKUP(P1019,'METRICS MDNA'!B:C,2,0)</f>
        <v>CUSTOS DOS PRODUTOS VENDIDOS</v>
      </c>
    </row>
    <row r="1020" spans="1:17">
      <c r="A1020" t="s">
        <v>1110</v>
      </c>
      <c r="B1020" s="879">
        <v>46112</v>
      </c>
      <c r="C1020">
        <v>1000992</v>
      </c>
      <c r="D1020" t="s">
        <v>1349</v>
      </c>
      <c r="E1020" t="s">
        <v>1171</v>
      </c>
      <c r="F1020" t="s">
        <v>1120</v>
      </c>
      <c r="G1020" t="s">
        <v>1220</v>
      </c>
      <c r="H1020" t="s">
        <v>1267</v>
      </c>
      <c r="I1020" t="s">
        <v>1264</v>
      </c>
      <c r="J1020" s="995">
        <v>1</v>
      </c>
      <c r="K1020" s="996">
        <v>221.52500000000001</v>
      </c>
      <c r="L1020" s="997">
        <v>221.52500000000001</v>
      </c>
      <c r="M1020" t="s">
        <v>1109</v>
      </c>
      <c r="N1020" t="str">
        <f t="shared" si="34"/>
        <v>março 2026</v>
      </c>
      <c r="O1020">
        <f t="shared" si="35"/>
        <v>2026</v>
      </c>
      <c r="P1020" t="str">
        <f>VLOOKUP(I1020,'METRICS MDNA'!A:B,2,0)</f>
        <v>Estoque Final</v>
      </c>
      <c r="Q1020" t="str">
        <f>VLOOKUP(P1020,'METRICS MDNA'!B:C,2,0)</f>
        <v>CUSTOS DOS PRODUTOS VENDIDOS</v>
      </c>
    </row>
    <row r="1021" spans="1:17">
      <c r="A1021" t="s">
        <v>1110</v>
      </c>
      <c r="B1021" s="879">
        <v>46112</v>
      </c>
      <c r="C1021">
        <v>1001034</v>
      </c>
      <c r="D1021" t="s">
        <v>2129</v>
      </c>
      <c r="E1021" t="s">
        <v>1171</v>
      </c>
      <c r="F1021" t="s">
        <v>1120</v>
      </c>
      <c r="G1021" t="s">
        <v>1220</v>
      </c>
      <c r="H1021" t="s">
        <v>1267</v>
      </c>
      <c r="I1021" t="s">
        <v>1264</v>
      </c>
      <c r="J1021" s="995">
        <v>2</v>
      </c>
      <c r="K1021" s="996">
        <v>277.02</v>
      </c>
      <c r="L1021" s="997">
        <v>554.04</v>
      </c>
      <c r="M1021" t="s">
        <v>1109</v>
      </c>
      <c r="N1021" t="str">
        <f t="shared" si="34"/>
        <v>março 2026</v>
      </c>
      <c r="O1021">
        <f t="shared" si="35"/>
        <v>2026</v>
      </c>
      <c r="P1021" t="str">
        <f>VLOOKUP(I1021,'METRICS MDNA'!A:B,2,0)</f>
        <v>Estoque Final</v>
      </c>
      <c r="Q1021" t="str">
        <f>VLOOKUP(P1021,'METRICS MDNA'!B:C,2,0)</f>
        <v>CUSTOS DOS PRODUTOS VENDIDOS</v>
      </c>
    </row>
    <row r="1022" spans="1:17">
      <c r="A1022" t="s">
        <v>1110</v>
      </c>
      <c r="B1022" s="879">
        <v>46112</v>
      </c>
      <c r="C1022">
        <v>1000993</v>
      </c>
      <c r="D1022" t="s">
        <v>2130</v>
      </c>
      <c r="E1022" t="s">
        <v>1171</v>
      </c>
      <c r="F1022" t="s">
        <v>1120</v>
      </c>
      <c r="G1022" t="s">
        <v>1220</v>
      </c>
      <c r="H1022" t="s">
        <v>1267</v>
      </c>
      <c r="I1022" t="s">
        <v>1264</v>
      </c>
      <c r="J1022" s="995">
        <v>5</v>
      </c>
      <c r="K1022" s="996">
        <v>138.28</v>
      </c>
      <c r="L1022" s="997">
        <v>691.4</v>
      </c>
      <c r="M1022" t="s">
        <v>1109</v>
      </c>
      <c r="N1022" t="str">
        <f t="shared" si="34"/>
        <v>março 2026</v>
      </c>
      <c r="O1022">
        <f t="shared" si="35"/>
        <v>2026</v>
      </c>
      <c r="P1022" t="str">
        <f>VLOOKUP(I1022,'METRICS MDNA'!A:B,2,0)</f>
        <v>Estoque Final</v>
      </c>
      <c r="Q1022" t="str">
        <f>VLOOKUP(P1022,'METRICS MDNA'!B:C,2,0)</f>
        <v>CUSTOS DOS PRODUTOS VENDIDOS</v>
      </c>
    </row>
    <row r="1023" spans="1:17">
      <c r="A1023" t="s">
        <v>1110</v>
      </c>
      <c r="B1023" s="879">
        <v>46112</v>
      </c>
      <c r="C1023">
        <v>1001059</v>
      </c>
      <c r="D1023" t="s">
        <v>1365</v>
      </c>
      <c r="E1023" t="s">
        <v>1171</v>
      </c>
      <c r="F1023" t="s">
        <v>1120</v>
      </c>
      <c r="G1023" t="s">
        <v>1220</v>
      </c>
      <c r="H1023" t="s">
        <v>1267</v>
      </c>
      <c r="I1023" t="s">
        <v>1264</v>
      </c>
      <c r="J1023" s="995">
        <v>7</v>
      </c>
      <c r="K1023" s="996">
        <v>73.532700000000006</v>
      </c>
      <c r="L1023" s="997">
        <v>514.72889999999995</v>
      </c>
      <c r="M1023" t="s">
        <v>1109</v>
      </c>
      <c r="N1023" t="str">
        <f t="shared" si="34"/>
        <v>março 2026</v>
      </c>
      <c r="O1023">
        <f t="shared" si="35"/>
        <v>2026</v>
      </c>
      <c r="P1023" t="str">
        <f>VLOOKUP(I1023,'METRICS MDNA'!A:B,2,0)</f>
        <v>Estoque Final</v>
      </c>
      <c r="Q1023" t="str">
        <f>VLOOKUP(P1023,'METRICS MDNA'!B:C,2,0)</f>
        <v>CUSTOS DOS PRODUTOS VENDIDOS</v>
      </c>
    </row>
    <row r="1024" spans="1:17">
      <c r="A1024" t="s">
        <v>1110</v>
      </c>
      <c r="B1024" s="879">
        <v>46112</v>
      </c>
      <c r="C1024">
        <v>1001040</v>
      </c>
      <c r="D1024" t="s">
        <v>2131</v>
      </c>
      <c r="E1024" t="s">
        <v>1171</v>
      </c>
      <c r="F1024" t="s">
        <v>1120</v>
      </c>
      <c r="G1024" t="s">
        <v>1220</v>
      </c>
      <c r="H1024" t="s">
        <v>1267</v>
      </c>
      <c r="I1024" t="s">
        <v>1264</v>
      </c>
      <c r="J1024" s="995">
        <v>1</v>
      </c>
      <c r="K1024" s="996">
        <v>304.77</v>
      </c>
      <c r="L1024" s="997">
        <v>304.77</v>
      </c>
      <c r="M1024" t="s">
        <v>1109</v>
      </c>
      <c r="N1024" t="str">
        <f t="shared" si="34"/>
        <v>março 2026</v>
      </c>
      <c r="O1024">
        <f t="shared" si="35"/>
        <v>2026</v>
      </c>
      <c r="P1024" t="str">
        <f>VLOOKUP(I1024,'METRICS MDNA'!A:B,2,0)</f>
        <v>Estoque Final</v>
      </c>
      <c r="Q1024" t="str">
        <f>VLOOKUP(P1024,'METRICS MDNA'!B:C,2,0)</f>
        <v>CUSTOS DOS PRODUTOS VENDIDOS</v>
      </c>
    </row>
    <row r="1025" spans="1:17">
      <c r="A1025" t="s">
        <v>1110</v>
      </c>
      <c r="B1025" s="879">
        <v>46112</v>
      </c>
      <c r="C1025">
        <v>1001218</v>
      </c>
      <c r="D1025" t="s">
        <v>2132</v>
      </c>
      <c r="E1025" t="s">
        <v>1171</v>
      </c>
      <c r="F1025" t="s">
        <v>1120</v>
      </c>
      <c r="G1025" t="s">
        <v>1220</v>
      </c>
      <c r="H1025" t="s">
        <v>1267</v>
      </c>
      <c r="I1025" t="s">
        <v>1264</v>
      </c>
      <c r="J1025" s="995">
        <v>2</v>
      </c>
      <c r="K1025" s="996">
        <v>626.66</v>
      </c>
      <c r="L1025" s="997">
        <v>1253.32</v>
      </c>
      <c r="M1025" t="s">
        <v>1109</v>
      </c>
      <c r="N1025" t="str">
        <f t="shared" si="34"/>
        <v>março 2026</v>
      </c>
      <c r="O1025">
        <f t="shared" si="35"/>
        <v>2026</v>
      </c>
      <c r="P1025" t="str">
        <f>VLOOKUP(I1025,'METRICS MDNA'!A:B,2,0)</f>
        <v>Estoque Final</v>
      </c>
      <c r="Q1025" t="str">
        <f>VLOOKUP(P1025,'METRICS MDNA'!B:C,2,0)</f>
        <v>CUSTOS DOS PRODUTOS VENDIDOS</v>
      </c>
    </row>
    <row r="1026" spans="1:17">
      <c r="A1026" t="s">
        <v>1110</v>
      </c>
      <c r="B1026" s="879">
        <v>46112</v>
      </c>
      <c r="C1026">
        <v>1000144</v>
      </c>
      <c r="D1026" t="s">
        <v>2272</v>
      </c>
      <c r="E1026" t="s">
        <v>1171</v>
      </c>
      <c r="F1026" t="s">
        <v>1120</v>
      </c>
      <c r="G1026" t="s">
        <v>1220</v>
      </c>
      <c r="H1026" t="s">
        <v>1267</v>
      </c>
      <c r="I1026" t="s">
        <v>1264</v>
      </c>
      <c r="J1026" s="995">
        <v>2</v>
      </c>
      <c r="K1026" s="996">
        <v>48.564999999999998</v>
      </c>
      <c r="L1026" s="997">
        <v>97.13</v>
      </c>
      <c r="M1026" t="s">
        <v>1109</v>
      </c>
      <c r="N1026" t="str">
        <f t="shared" si="34"/>
        <v>março 2026</v>
      </c>
      <c r="O1026">
        <f t="shared" si="35"/>
        <v>2026</v>
      </c>
      <c r="P1026" t="str">
        <f>VLOOKUP(I1026,'METRICS MDNA'!A:B,2,0)</f>
        <v>Estoque Final</v>
      </c>
      <c r="Q1026" t="str">
        <f>VLOOKUP(P1026,'METRICS MDNA'!B:C,2,0)</f>
        <v>CUSTOS DOS PRODUTOS VENDIDOS</v>
      </c>
    </row>
    <row r="1027" spans="1:17">
      <c r="A1027" t="s">
        <v>1110</v>
      </c>
      <c r="B1027" s="879">
        <v>46112</v>
      </c>
      <c r="C1027">
        <v>1001046</v>
      </c>
      <c r="D1027" t="s">
        <v>2133</v>
      </c>
      <c r="E1027" t="s">
        <v>1171</v>
      </c>
      <c r="F1027" t="s">
        <v>1120</v>
      </c>
      <c r="G1027" t="s">
        <v>1220</v>
      </c>
      <c r="H1027" t="s">
        <v>1267</v>
      </c>
      <c r="I1027" t="s">
        <v>1264</v>
      </c>
      <c r="J1027" s="995">
        <v>2</v>
      </c>
      <c r="K1027" s="996">
        <v>198.404</v>
      </c>
      <c r="L1027" s="997">
        <v>396.80799999999999</v>
      </c>
      <c r="M1027" t="s">
        <v>1109</v>
      </c>
      <c r="N1027" t="str">
        <f t="shared" si="34"/>
        <v>março 2026</v>
      </c>
      <c r="O1027">
        <f t="shared" si="35"/>
        <v>2026</v>
      </c>
      <c r="P1027" t="str">
        <f>VLOOKUP(I1027,'METRICS MDNA'!A:B,2,0)</f>
        <v>Estoque Final</v>
      </c>
      <c r="Q1027" t="str">
        <f>VLOOKUP(P1027,'METRICS MDNA'!B:C,2,0)</f>
        <v>CUSTOS DOS PRODUTOS VENDIDOS</v>
      </c>
    </row>
    <row r="1028" spans="1:17">
      <c r="A1028" t="s">
        <v>1110</v>
      </c>
      <c r="B1028" s="879">
        <v>46112</v>
      </c>
      <c r="C1028">
        <v>1000126</v>
      </c>
      <c r="D1028" t="s">
        <v>1367</v>
      </c>
      <c r="E1028" t="s">
        <v>1171</v>
      </c>
      <c r="F1028" t="s">
        <v>1120</v>
      </c>
      <c r="G1028" t="s">
        <v>1220</v>
      </c>
      <c r="H1028" t="s">
        <v>1267</v>
      </c>
      <c r="I1028" t="s">
        <v>1264</v>
      </c>
      <c r="J1028" s="995">
        <v>3</v>
      </c>
      <c r="K1028" s="996">
        <v>94.8125</v>
      </c>
      <c r="L1028" s="997">
        <v>284.4375</v>
      </c>
      <c r="M1028" t="s">
        <v>1109</v>
      </c>
      <c r="N1028" t="str">
        <f t="shared" si="34"/>
        <v>março 2026</v>
      </c>
      <c r="O1028">
        <f t="shared" si="35"/>
        <v>2026</v>
      </c>
      <c r="P1028" t="str">
        <f>VLOOKUP(I1028,'METRICS MDNA'!A:B,2,0)</f>
        <v>Estoque Final</v>
      </c>
      <c r="Q1028" t="str">
        <f>VLOOKUP(P1028,'METRICS MDNA'!B:C,2,0)</f>
        <v>CUSTOS DOS PRODUTOS VENDIDOS</v>
      </c>
    </row>
    <row r="1029" spans="1:17">
      <c r="A1029" t="s">
        <v>1110</v>
      </c>
      <c r="B1029" s="879">
        <v>46112</v>
      </c>
      <c r="C1029">
        <v>1000991</v>
      </c>
      <c r="D1029" t="s">
        <v>2134</v>
      </c>
      <c r="E1029" t="s">
        <v>1171</v>
      </c>
      <c r="F1029" t="s">
        <v>1120</v>
      </c>
      <c r="G1029" t="s">
        <v>1220</v>
      </c>
      <c r="H1029" t="s">
        <v>1267</v>
      </c>
      <c r="I1029" t="s">
        <v>1264</v>
      </c>
      <c r="J1029" s="995">
        <v>2</v>
      </c>
      <c r="K1029" s="996">
        <v>314.71499999999997</v>
      </c>
      <c r="L1029" s="997">
        <v>629.42999999999995</v>
      </c>
      <c r="M1029" t="s">
        <v>1109</v>
      </c>
      <c r="N1029" t="str">
        <f t="shared" si="34"/>
        <v>março 2026</v>
      </c>
      <c r="O1029">
        <f t="shared" si="35"/>
        <v>2026</v>
      </c>
      <c r="P1029" t="str">
        <f>VLOOKUP(I1029,'METRICS MDNA'!A:B,2,0)</f>
        <v>Estoque Final</v>
      </c>
      <c r="Q1029" t="str">
        <f>VLOOKUP(P1029,'METRICS MDNA'!B:C,2,0)</f>
        <v>CUSTOS DOS PRODUTOS VENDIDOS</v>
      </c>
    </row>
    <row r="1030" spans="1:17">
      <c r="A1030" t="s">
        <v>1110</v>
      </c>
      <c r="B1030" s="879">
        <v>46112</v>
      </c>
      <c r="C1030">
        <v>1001057</v>
      </c>
      <c r="D1030" t="s">
        <v>1361</v>
      </c>
      <c r="E1030" t="s">
        <v>1171</v>
      </c>
      <c r="F1030" t="s">
        <v>1120</v>
      </c>
      <c r="G1030" t="s">
        <v>1220</v>
      </c>
      <c r="H1030" t="s">
        <v>1267</v>
      </c>
      <c r="I1030" t="s">
        <v>1264</v>
      </c>
      <c r="J1030" s="995">
        <v>2</v>
      </c>
      <c r="K1030" s="996">
        <v>87.408500000000004</v>
      </c>
      <c r="L1030" s="997">
        <v>174.81700000000001</v>
      </c>
      <c r="M1030" t="s">
        <v>1109</v>
      </c>
      <c r="N1030" t="str">
        <f t="shared" si="34"/>
        <v>março 2026</v>
      </c>
      <c r="O1030">
        <f t="shared" si="35"/>
        <v>2026</v>
      </c>
      <c r="P1030" t="str">
        <f>VLOOKUP(I1030,'METRICS MDNA'!A:B,2,0)</f>
        <v>Estoque Final</v>
      </c>
      <c r="Q1030" t="str">
        <f>VLOOKUP(P1030,'METRICS MDNA'!B:C,2,0)</f>
        <v>CUSTOS DOS PRODUTOS VENDIDOS</v>
      </c>
    </row>
    <row r="1031" spans="1:17">
      <c r="A1031" t="s">
        <v>1110</v>
      </c>
      <c r="B1031" s="879">
        <v>46112</v>
      </c>
      <c r="C1031">
        <v>1001216</v>
      </c>
      <c r="D1031" t="s">
        <v>2135</v>
      </c>
      <c r="E1031" t="s">
        <v>1171</v>
      </c>
      <c r="F1031" t="s">
        <v>1120</v>
      </c>
      <c r="G1031" t="s">
        <v>1220</v>
      </c>
      <c r="H1031" t="s">
        <v>1267</v>
      </c>
      <c r="I1031" t="s">
        <v>1268</v>
      </c>
      <c r="J1031" s="995">
        <v>2</v>
      </c>
      <c r="K1031" s="996">
        <v>329.33</v>
      </c>
      <c r="L1031" s="997">
        <v>658.66</v>
      </c>
      <c r="M1031" t="s">
        <v>1109</v>
      </c>
      <c r="N1031" t="str">
        <f t="shared" si="34"/>
        <v>março 2026</v>
      </c>
      <c r="O1031">
        <f t="shared" si="35"/>
        <v>2026</v>
      </c>
      <c r="P1031" t="str">
        <f>VLOOKUP(I1031,'METRICS MDNA'!A:B,2,0)</f>
        <v>Estoque Final</v>
      </c>
      <c r="Q1031" t="str">
        <f>VLOOKUP(P1031,'METRICS MDNA'!B:C,2,0)</f>
        <v>CUSTOS DOS PRODUTOS VENDIDOS</v>
      </c>
    </row>
    <row r="1032" spans="1:17">
      <c r="A1032" t="s">
        <v>1110</v>
      </c>
      <c r="B1032" s="879">
        <v>46112</v>
      </c>
      <c r="C1032">
        <v>1001098</v>
      </c>
      <c r="D1032" t="s">
        <v>2273</v>
      </c>
      <c r="E1032" t="s">
        <v>1171</v>
      </c>
      <c r="F1032" t="s">
        <v>1120</v>
      </c>
      <c r="G1032" t="s">
        <v>1220</v>
      </c>
      <c r="H1032" t="s">
        <v>1263</v>
      </c>
      <c r="I1032" t="s">
        <v>1264</v>
      </c>
      <c r="J1032" s="995">
        <v>1</v>
      </c>
      <c r="K1032" s="996">
        <v>249.27330000000001</v>
      </c>
      <c r="L1032" s="996">
        <v>249.27330000000001</v>
      </c>
      <c r="M1032" t="s">
        <v>1109</v>
      </c>
      <c r="N1032" t="str">
        <f t="shared" si="34"/>
        <v>março 2026</v>
      </c>
      <c r="O1032">
        <f t="shared" si="35"/>
        <v>2026</v>
      </c>
      <c r="P1032" t="str">
        <f>VLOOKUP(I1032,'METRICS MDNA'!A:B,2,0)</f>
        <v>Estoque Final</v>
      </c>
      <c r="Q1032" t="str">
        <f>VLOOKUP(P1032,'METRICS MDNA'!B:C,2,0)</f>
        <v>CUSTOS DOS PRODUTOS VENDIDOS</v>
      </c>
    </row>
    <row r="1033" spans="1:17">
      <c r="A1033" t="s">
        <v>1110</v>
      </c>
      <c r="B1033" s="879">
        <v>46112</v>
      </c>
      <c r="C1033">
        <v>1001032</v>
      </c>
      <c r="D1033" t="s">
        <v>2136</v>
      </c>
      <c r="E1033" t="s">
        <v>1171</v>
      </c>
      <c r="F1033" t="s">
        <v>1120</v>
      </c>
      <c r="G1033" t="s">
        <v>1220</v>
      </c>
      <c r="H1033" t="s">
        <v>1267</v>
      </c>
      <c r="I1033" t="s">
        <v>1264</v>
      </c>
      <c r="J1033" s="995">
        <v>4</v>
      </c>
      <c r="K1033" s="996">
        <v>253.9</v>
      </c>
      <c r="L1033" s="997">
        <v>1015.6</v>
      </c>
      <c r="M1033" t="s">
        <v>1109</v>
      </c>
      <c r="N1033" t="str">
        <f t="shared" si="34"/>
        <v>março 2026</v>
      </c>
      <c r="O1033">
        <f t="shared" si="35"/>
        <v>2026</v>
      </c>
      <c r="P1033" t="str">
        <f>VLOOKUP(I1033,'METRICS MDNA'!A:B,2,0)</f>
        <v>Estoque Final</v>
      </c>
      <c r="Q1033" t="str">
        <f>VLOOKUP(P1033,'METRICS MDNA'!B:C,2,0)</f>
        <v>CUSTOS DOS PRODUTOS VENDIDOS</v>
      </c>
    </row>
    <row r="1034" spans="1:17">
      <c r="A1034" t="s">
        <v>1110</v>
      </c>
      <c r="B1034" s="879">
        <v>46112</v>
      </c>
      <c r="C1034">
        <v>1000084</v>
      </c>
      <c r="D1034" t="s">
        <v>1345</v>
      </c>
      <c r="E1034" t="s">
        <v>1171</v>
      </c>
      <c r="F1034" t="s">
        <v>1120</v>
      </c>
      <c r="G1034" t="s">
        <v>1220</v>
      </c>
      <c r="H1034" t="s">
        <v>1267</v>
      </c>
      <c r="I1034" t="s">
        <v>1264</v>
      </c>
      <c r="J1034" s="995">
        <v>9</v>
      </c>
      <c r="K1034" s="996">
        <v>290.89670000000001</v>
      </c>
      <c r="L1034" s="997">
        <v>2618.0702999999999</v>
      </c>
      <c r="M1034" t="s">
        <v>1109</v>
      </c>
      <c r="N1034" t="str">
        <f t="shared" si="34"/>
        <v>março 2026</v>
      </c>
      <c r="O1034">
        <f t="shared" si="35"/>
        <v>2026</v>
      </c>
      <c r="P1034" t="str">
        <f>VLOOKUP(I1034,'METRICS MDNA'!A:B,2,0)</f>
        <v>Estoque Final</v>
      </c>
      <c r="Q1034" t="str">
        <f>VLOOKUP(P1034,'METRICS MDNA'!B:C,2,0)</f>
        <v>CUSTOS DOS PRODUTOS VENDIDOS</v>
      </c>
    </row>
    <row r="1035" spans="1:17">
      <c r="A1035" t="s">
        <v>1110</v>
      </c>
      <c r="B1035" s="879">
        <v>46112</v>
      </c>
      <c r="C1035">
        <v>1000019</v>
      </c>
      <c r="D1035" t="s">
        <v>2274</v>
      </c>
      <c r="E1035" t="s">
        <v>1171</v>
      </c>
      <c r="F1035" t="s">
        <v>1120</v>
      </c>
      <c r="G1035" t="s">
        <v>1220</v>
      </c>
      <c r="H1035" t="s">
        <v>1267</v>
      </c>
      <c r="I1035" t="s">
        <v>1264</v>
      </c>
      <c r="J1035" s="995">
        <v>2</v>
      </c>
      <c r="K1035" s="996">
        <v>203.02500000000001</v>
      </c>
      <c r="L1035" s="997">
        <v>406.05</v>
      </c>
      <c r="M1035" t="s">
        <v>1109</v>
      </c>
      <c r="N1035" t="str">
        <f t="shared" si="34"/>
        <v>março 2026</v>
      </c>
      <c r="O1035">
        <f t="shared" si="35"/>
        <v>2026</v>
      </c>
      <c r="P1035" t="str">
        <f>VLOOKUP(I1035,'METRICS MDNA'!A:B,2,0)</f>
        <v>Estoque Final</v>
      </c>
      <c r="Q1035" t="str">
        <f>VLOOKUP(P1035,'METRICS MDNA'!B:C,2,0)</f>
        <v>CUSTOS DOS PRODUTOS VENDIDOS</v>
      </c>
    </row>
    <row r="1036" spans="1:17">
      <c r="A1036" t="s">
        <v>1110</v>
      </c>
      <c r="B1036" s="879">
        <v>46112</v>
      </c>
      <c r="C1036">
        <v>1001084</v>
      </c>
      <c r="D1036" t="s">
        <v>2137</v>
      </c>
      <c r="E1036" t="s">
        <v>1171</v>
      </c>
      <c r="F1036" t="s">
        <v>1120</v>
      </c>
      <c r="G1036" t="s">
        <v>1220</v>
      </c>
      <c r="H1036" t="s">
        <v>1267</v>
      </c>
      <c r="I1036" t="s">
        <v>1264</v>
      </c>
      <c r="J1036" s="995">
        <v>1</v>
      </c>
      <c r="K1036" s="996">
        <v>190.63499999999999</v>
      </c>
      <c r="L1036" s="997">
        <v>190.63499999999999</v>
      </c>
      <c r="M1036" t="s">
        <v>1109</v>
      </c>
      <c r="N1036" t="str">
        <f t="shared" si="34"/>
        <v>março 2026</v>
      </c>
      <c r="O1036">
        <f t="shared" si="35"/>
        <v>2026</v>
      </c>
      <c r="P1036" t="str">
        <f>VLOOKUP(I1036,'METRICS MDNA'!A:B,2,0)</f>
        <v>Estoque Final</v>
      </c>
      <c r="Q1036" t="str">
        <f>VLOOKUP(P1036,'METRICS MDNA'!B:C,2,0)</f>
        <v>CUSTOS DOS PRODUTOS VENDIDOS</v>
      </c>
    </row>
    <row r="1037" spans="1:17">
      <c r="A1037" t="s">
        <v>1110</v>
      </c>
      <c r="B1037" s="879">
        <v>46112</v>
      </c>
      <c r="C1037">
        <v>1001033</v>
      </c>
      <c r="D1037" t="s">
        <v>1283</v>
      </c>
      <c r="E1037" t="s">
        <v>1171</v>
      </c>
      <c r="F1037" t="s">
        <v>1120</v>
      </c>
      <c r="G1037" t="s">
        <v>1220</v>
      </c>
      <c r="H1037" t="s">
        <v>1267</v>
      </c>
      <c r="I1037" t="s">
        <v>1264</v>
      </c>
      <c r="J1037" s="995">
        <v>8</v>
      </c>
      <c r="K1037" s="996">
        <v>85.561700000000002</v>
      </c>
      <c r="L1037" s="997">
        <v>684.49360000000001</v>
      </c>
      <c r="M1037" t="s">
        <v>1109</v>
      </c>
      <c r="N1037" t="str">
        <f t="shared" si="34"/>
        <v>março 2026</v>
      </c>
      <c r="O1037">
        <f t="shared" si="35"/>
        <v>2026</v>
      </c>
      <c r="P1037" t="str">
        <f>VLOOKUP(I1037,'METRICS MDNA'!A:B,2,0)</f>
        <v>Estoque Final</v>
      </c>
      <c r="Q1037" t="str">
        <f>VLOOKUP(P1037,'METRICS MDNA'!B:C,2,0)</f>
        <v>CUSTOS DOS PRODUTOS VENDIDOS</v>
      </c>
    </row>
    <row r="1038" spans="1:17">
      <c r="A1038" t="s">
        <v>1110</v>
      </c>
      <c r="B1038" s="879">
        <v>46112</v>
      </c>
      <c r="C1038">
        <v>1001109</v>
      </c>
      <c r="D1038" t="s">
        <v>1347</v>
      </c>
      <c r="E1038" t="s">
        <v>1171</v>
      </c>
      <c r="F1038" t="s">
        <v>1120</v>
      </c>
      <c r="G1038" t="s">
        <v>1220</v>
      </c>
      <c r="H1038" t="s">
        <v>1267</v>
      </c>
      <c r="I1038" t="s">
        <v>1264</v>
      </c>
      <c r="J1038" s="995">
        <v>4</v>
      </c>
      <c r="K1038" s="996">
        <v>203.02670000000001</v>
      </c>
      <c r="L1038" s="997">
        <v>812.10680000000002</v>
      </c>
      <c r="M1038" t="s">
        <v>1109</v>
      </c>
      <c r="N1038" t="str">
        <f t="shared" si="34"/>
        <v>março 2026</v>
      </c>
      <c r="O1038">
        <f t="shared" si="35"/>
        <v>2026</v>
      </c>
      <c r="P1038" t="str">
        <f>VLOOKUP(I1038,'METRICS MDNA'!A:B,2,0)</f>
        <v>Estoque Final</v>
      </c>
      <c r="Q1038" t="str">
        <f>VLOOKUP(P1038,'METRICS MDNA'!B:C,2,0)</f>
        <v>CUSTOS DOS PRODUTOS VENDIDOS</v>
      </c>
    </row>
    <row r="1039" spans="1:17">
      <c r="A1039" t="s">
        <v>1110</v>
      </c>
      <c r="B1039" s="879">
        <v>46112</v>
      </c>
      <c r="C1039">
        <v>1001217</v>
      </c>
      <c r="D1039" t="s">
        <v>2138</v>
      </c>
      <c r="E1039" t="s">
        <v>1171</v>
      </c>
      <c r="F1039" t="s">
        <v>1120</v>
      </c>
      <c r="G1039" t="s">
        <v>1220</v>
      </c>
      <c r="H1039" t="s">
        <v>1267</v>
      </c>
      <c r="I1039" t="s">
        <v>1264</v>
      </c>
      <c r="J1039" s="995">
        <v>5</v>
      </c>
      <c r="K1039" s="996">
        <v>229.9</v>
      </c>
      <c r="L1039" s="997">
        <v>1149.5</v>
      </c>
      <c r="M1039" t="s">
        <v>1109</v>
      </c>
      <c r="N1039" t="str">
        <f t="shared" si="34"/>
        <v>março 2026</v>
      </c>
      <c r="O1039">
        <f t="shared" si="35"/>
        <v>2026</v>
      </c>
      <c r="P1039" t="str">
        <f>VLOOKUP(I1039,'METRICS MDNA'!A:B,2,0)</f>
        <v>Estoque Final</v>
      </c>
      <c r="Q1039" t="str">
        <f>VLOOKUP(P1039,'METRICS MDNA'!B:C,2,0)</f>
        <v>CUSTOS DOS PRODUTOS VENDIDOS</v>
      </c>
    </row>
    <row r="1040" spans="1:17">
      <c r="A1040" t="s">
        <v>1110</v>
      </c>
      <c r="B1040" s="879">
        <v>46112</v>
      </c>
      <c r="C1040">
        <v>1001200</v>
      </c>
      <c r="D1040" t="s">
        <v>2139</v>
      </c>
      <c r="E1040" t="s">
        <v>1171</v>
      </c>
      <c r="F1040" t="s">
        <v>1120</v>
      </c>
      <c r="G1040" t="s">
        <v>1220</v>
      </c>
      <c r="H1040" t="s">
        <v>1267</v>
      </c>
      <c r="I1040" t="s">
        <v>1264</v>
      </c>
      <c r="J1040" s="995">
        <v>5</v>
      </c>
      <c r="K1040" s="996">
        <v>208.958</v>
      </c>
      <c r="L1040" s="997">
        <v>1044.79</v>
      </c>
      <c r="M1040" t="s">
        <v>1109</v>
      </c>
      <c r="N1040" t="str">
        <f t="shared" si="34"/>
        <v>março 2026</v>
      </c>
      <c r="O1040">
        <f t="shared" si="35"/>
        <v>2026</v>
      </c>
      <c r="P1040" t="str">
        <f>VLOOKUP(I1040,'METRICS MDNA'!A:B,2,0)</f>
        <v>Estoque Final</v>
      </c>
      <c r="Q1040" t="str">
        <f>VLOOKUP(P1040,'METRICS MDNA'!B:C,2,0)</f>
        <v>CUSTOS DOS PRODUTOS VENDIDOS</v>
      </c>
    </row>
    <row r="1041" spans="1:17">
      <c r="A1041" t="s">
        <v>1110</v>
      </c>
      <c r="B1041" s="879">
        <v>46112</v>
      </c>
      <c r="C1041">
        <v>1000754</v>
      </c>
      <c r="D1041" t="s">
        <v>2275</v>
      </c>
      <c r="E1041" t="s">
        <v>1171</v>
      </c>
      <c r="F1041" t="s">
        <v>1120</v>
      </c>
      <c r="G1041" t="s">
        <v>1220</v>
      </c>
      <c r="H1041" t="s">
        <v>1267</v>
      </c>
      <c r="I1041" t="s">
        <v>1264</v>
      </c>
      <c r="J1041" s="995">
        <v>0.82499999999999996</v>
      </c>
      <c r="K1041" s="996">
        <v>77.5</v>
      </c>
      <c r="L1041" s="997">
        <v>63.9375</v>
      </c>
      <c r="M1041" t="s">
        <v>1109</v>
      </c>
      <c r="N1041" t="str">
        <f t="shared" si="34"/>
        <v>março 2026</v>
      </c>
      <c r="O1041">
        <f t="shared" si="35"/>
        <v>2026</v>
      </c>
      <c r="P1041" t="str">
        <f>VLOOKUP(I1041,'METRICS MDNA'!A:B,2,0)</f>
        <v>Estoque Final</v>
      </c>
      <c r="Q1041" t="str">
        <f>VLOOKUP(P1041,'METRICS MDNA'!B:C,2,0)</f>
        <v>CUSTOS DOS PRODUTOS VENDIDOS</v>
      </c>
    </row>
    <row r="1042" spans="1:17">
      <c r="A1042" t="s">
        <v>1110</v>
      </c>
      <c r="B1042" s="879">
        <v>46112</v>
      </c>
      <c r="C1042">
        <v>1000900</v>
      </c>
      <c r="D1042" t="s">
        <v>2140</v>
      </c>
      <c r="E1042" t="s">
        <v>1171</v>
      </c>
      <c r="F1042" t="s">
        <v>1120</v>
      </c>
      <c r="G1042" t="s">
        <v>1220</v>
      </c>
      <c r="H1042" t="s">
        <v>1267</v>
      </c>
      <c r="I1042" t="s">
        <v>1264</v>
      </c>
      <c r="J1042" s="995">
        <v>0.7046</v>
      </c>
      <c r="K1042" s="996">
        <v>582.54849999999999</v>
      </c>
      <c r="L1042" s="997">
        <v>410.46370000000002</v>
      </c>
      <c r="M1042" t="s">
        <v>1109</v>
      </c>
      <c r="N1042" t="str">
        <f t="shared" si="34"/>
        <v>março 2026</v>
      </c>
      <c r="O1042">
        <f t="shared" si="35"/>
        <v>2026</v>
      </c>
      <c r="P1042" t="str">
        <f>VLOOKUP(I1042,'METRICS MDNA'!A:B,2,0)</f>
        <v>Estoque Final</v>
      </c>
      <c r="Q1042" t="str">
        <f>VLOOKUP(P1042,'METRICS MDNA'!B:C,2,0)</f>
        <v>CUSTOS DOS PRODUTOS VENDIDOS</v>
      </c>
    </row>
    <row r="1043" spans="1:17">
      <c r="A1043" t="s">
        <v>1110</v>
      </c>
      <c r="B1043" s="879">
        <v>46112</v>
      </c>
      <c r="C1043">
        <v>1001209</v>
      </c>
      <c r="D1043" t="s">
        <v>2277</v>
      </c>
      <c r="E1043" t="s">
        <v>1171</v>
      </c>
      <c r="F1043" t="s">
        <v>1120</v>
      </c>
      <c r="G1043" t="s">
        <v>1220</v>
      </c>
      <c r="H1043" t="s">
        <v>1267</v>
      </c>
      <c r="I1043" t="s">
        <v>1264</v>
      </c>
      <c r="J1043" s="995">
        <v>1</v>
      </c>
      <c r="K1043" s="996">
        <v>195</v>
      </c>
      <c r="L1043" s="997">
        <v>195</v>
      </c>
      <c r="M1043" t="s">
        <v>1109</v>
      </c>
      <c r="N1043" t="str">
        <f t="shared" si="34"/>
        <v>março 2026</v>
      </c>
      <c r="O1043">
        <f t="shared" si="35"/>
        <v>2026</v>
      </c>
      <c r="P1043" t="str">
        <f>VLOOKUP(I1043,'METRICS MDNA'!A:B,2,0)</f>
        <v>Estoque Final</v>
      </c>
      <c r="Q1043" t="str">
        <f>VLOOKUP(P1043,'METRICS MDNA'!B:C,2,0)</f>
        <v>CUSTOS DOS PRODUTOS VENDIDOS</v>
      </c>
    </row>
    <row r="1044" spans="1:17">
      <c r="A1044" t="s">
        <v>1110</v>
      </c>
      <c r="B1044" s="879">
        <v>46112</v>
      </c>
      <c r="C1044">
        <v>1001047</v>
      </c>
      <c r="D1044" t="s">
        <v>2141</v>
      </c>
      <c r="E1044" t="s">
        <v>1171</v>
      </c>
      <c r="F1044" t="s">
        <v>1120</v>
      </c>
      <c r="G1044" t="s">
        <v>1220</v>
      </c>
      <c r="H1044" t="s">
        <v>1267</v>
      </c>
      <c r="I1044" t="s">
        <v>1264</v>
      </c>
      <c r="J1044" s="995">
        <v>4</v>
      </c>
      <c r="K1044" s="996">
        <v>255.55250000000001</v>
      </c>
      <c r="L1044" s="997">
        <v>1022.21</v>
      </c>
      <c r="M1044" t="s">
        <v>1109</v>
      </c>
      <c r="N1044" t="str">
        <f t="shared" si="34"/>
        <v>março 2026</v>
      </c>
      <c r="O1044">
        <f t="shared" si="35"/>
        <v>2026</v>
      </c>
      <c r="P1044" t="str">
        <f>VLOOKUP(I1044,'METRICS MDNA'!A:B,2,0)</f>
        <v>Estoque Final</v>
      </c>
      <c r="Q1044" t="str">
        <f>VLOOKUP(P1044,'METRICS MDNA'!B:C,2,0)</f>
        <v>CUSTOS DOS PRODUTOS VENDIDOS</v>
      </c>
    </row>
    <row r="1045" spans="1:17">
      <c r="A1045" t="s">
        <v>1110</v>
      </c>
      <c r="B1045" s="879">
        <v>46112</v>
      </c>
      <c r="C1045">
        <v>1001023</v>
      </c>
      <c r="D1045" t="s">
        <v>1275</v>
      </c>
      <c r="E1045" t="s">
        <v>1171</v>
      </c>
      <c r="F1045" t="s">
        <v>1120</v>
      </c>
      <c r="G1045" t="s">
        <v>1220</v>
      </c>
      <c r="H1045" t="s">
        <v>1267</v>
      </c>
      <c r="I1045" t="s">
        <v>1277</v>
      </c>
      <c r="J1045" s="995">
        <v>2</v>
      </c>
      <c r="K1045" s="996">
        <v>138.28</v>
      </c>
      <c r="L1045" s="997">
        <v>276.56</v>
      </c>
      <c r="M1045" t="s">
        <v>1109</v>
      </c>
      <c r="N1045" t="str">
        <f t="shared" si="34"/>
        <v>março 2026</v>
      </c>
      <c r="O1045">
        <f t="shared" si="35"/>
        <v>2026</v>
      </c>
      <c r="P1045" t="str">
        <f>VLOOKUP(I1045,'METRICS MDNA'!A:B,2,0)</f>
        <v>Estoque Final</v>
      </c>
      <c r="Q1045" t="str">
        <f>VLOOKUP(P1045,'METRICS MDNA'!B:C,2,0)</f>
        <v>CUSTOS DOS PRODUTOS VENDIDOS</v>
      </c>
    </row>
    <row r="1046" spans="1:17">
      <c r="A1046" t="s">
        <v>1110</v>
      </c>
      <c r="B1046" s="879">
        <v>46112</v>
      </c>
      <c r="C1046">
        <v>1000990</v>
      </c>
      <c r="D1046" t="s">
        <v>2142</v>
      </c>
      <c r="E1046" t="s">
        <v>1171</v>
      </c>
      <c r="F1046" t="s">
        <v>1120</v>
      </c>
      <c r="G1046" t="s">
        <v>1220</v>
      </c>
      <c r="H1046" t="s">
        <v>1267</v>
      </c>
      <c r="I1046" t="s">
        <v>1264</v>
      </c>
      <c r="J1046" s="995">
        <v>2</v>
      </c>
      <c r="K1046" s="996">
        <v>401.89499999999998</v>
      </c>
      <c r="L1046" s="997">
        <v>803.79</v>
      </c>
      <c r="M1046" t="s">
        <v>1109</v>
      </c>
      <c r="N1046" t="str">
        <f t="shared" si="34"/>
        <v>março 2026</v>
      </c>
      <c r="O1046">
        <f t="shared" si="35"/>
        <v>2026</v>
      </c>
      <c r="P1046" t="str">
        <f>VLOOKUP(I1046,'METRICS MDNA'!A:B,2,0)</f>
        <v>Estoque Final</v>
      </c>
      <c r="Q1046" t="str">
        <f>VLOOKUP(P1046,'METRICS MDNA'!B:C,2,0)</f>
        <v>CUSTOS DOS PRODUTOS VENDIDOS</v>
      </c>
    </row>
    <row r="1047" spans="1:17">
      <c r="A1047" t="s">
        <v>1110</v>
      </c>
      <c r="B1047" s="879">
        <v>46112</v>
      </c>
      <c r="C1047">
        <v>1000098</v>
      </c>
      <c r="D1047" t="s">
        <v>2278</v>
      </c>
      <c r="E1047" t="s">
        <v>1171</v>
      </c>
      <c r="F1047" t="s">
        <v>1120</v>
      </c>
      <c r="G1047" t="s">
        <v>1220</v>
      </c>
      <c r="H1047" t="s">
        <v>1267</v>
      </c>
      <c r="I1047" t="s">
        <v>1264</v>
      </c>
      <c r="J1047" s="995">
        <v>3</v>
      </c>
      <c r="K1047" s="996">
        <v>313.99849999999998</v>
      </c>
      <c r="L1047" s="997">
        <v>941.99549999999999</v>
      </c>
      <c r="M1047" t="s">
        <v>1109</v>
      </c>
      <c r="N1047" t="str">
        <f t="shared" si="34"/>
        <v>março 2026</v>
      </c>
      <c r="O1047">
        <f t="shared" si="35"/>
        <v>2026</v>
      </c>
      <c r="P1047" t="str">
        <f>VLOOKUP(I1047,'METRICS MDNA'!A:B,2,0)</f>
        <v>Estoque Final</v>
      </c>
      <c r="Q1047" t="str">
        <f>VLOOKUP(P1047,'METRICS MDNA'!B:C,2,0)</f>
        <v>CUSTOS DOS PRODUTOS VENDIDOS</v>
      </c>
    </row>
    <row r="1048" spans="1:17">
      <c r="A1048" t="s">
        <v>1110</v>
      </c>
      <c r="B1048" s="879">
        <v>46112</v>
      </c>
      <c r="C1048">
        <v>1001031</v>
      </c>
      <c r="D1048" t="s">
        <v>2143</v>
      </c>
      <c r="E1048" t="s">
        <v>1171</v>
      </c>
      <c r="F1048" t="s">
        <v>1120</v>
      </c>
      <c r="G1048" t="s">
        <v>1220</v>
      </c>
      <c r="H1048" t="s">
        <v>1267</v>
      </c>
      <c r="I1048" t="s">
        <v>1264</v>
      </c>
      <c r="J1048" s="995">
        <v>2</v>
      </c>
      <c r="K1048" s="996">
        <v>179.905</v>
      </c>
      <c r="L1048" s="997">
        <v>359.81</v>
      </c>
      <c r="M1048" t="s">
        <v>1109</v>
      </c>
      <c r="N1048" t="str">
        <f t="shared" si="34"/>
        <v>março 2026</v>
      </c>
      <c r="O1048">
        <f t="shared" si="35"/>
        <v>2026</v>
      </c>
      <c r="P1048" t="str">
        <f>VLOOKUP(I1048,'METRICS MDNA'!A:B,2,0)</f>
        <v>Estoque Final</v>
      </c>
      <c r="Q1048" t="str">
        <f>VLOOKUP(P1048,'METRICS MDNA'!B:C,2,0)</f>
        <v>CUSTOS DOS PRODUTOS VENDIDOS</v>
      </c>
    </row>
    <row r="1049" spans="1:17">
      <c r="A1049" t="s">
        <v>1110</v>
      </c>
      <c r="B1049" s="879">
        <v>46112</v>
      </c>
      <c r="C1049">
        <v>1001038</v>
      </c>
      <c r="D1049" t="s">
        <v>2144</v>
      </c>
      <c r="E1049" t="s">
        <v>1171</v>
      </c>
      <c r="F1049" t="s">
        <v>1120</v>
      </c>
      <c r="G1049" t="s">
        <v>1220</v>
      </c>
      <c r="H1049" t="s">
        <v>1267</v>
      </c>
      <c r="I1049" t="s">
        <v>1264</v>
      </c>
      <c r="J1049" s="995">
        <v>2</v>
      </c>
      <c r="K1049" s="996">
        <v>221.52500000000001</v>
      </c>
      <c r="L1049" s="997">
        <v>443.05</v>
      </c>
      <c r="M1049" t="s">
        <v>1109</v>
      </c>
      <c r="N1049" t="str">
        <f t="shared" si="34"/>
        <v>março 2026</v>
      </c>
      <c r="O1049">
        <f t="shared" si="35"/>
        <v>2026</v>
      </c>
      <c r="P1049" t="str">
        <f>VLOOKUP(I1049,'METRICS MDNA'!A:B,2,0)</f>
        <v>Estoque Final</v>
      </c>
      <c r="Q1049" t="str">
        <f>VLOOKUP(P1049,'METRICS MDNA'!B:C,2,0)</f>
        <v>CUSTOS DOS PRODUTOS VENDIDOS</v>
      </c>
    </row>
    <row r="1050" spans="1:17">
      <c r="A1050" t="s">
        <v>1110</v>
      </c>
      <c r="B1050" s="879">
        <v>46112</v>
      </c>
      <c r="C1050">
        <v>1001085</v>
      </c>
      <c r="D1050" t="s">
        <v>2279</v>
      </c>
      <c r="E1050" t="s">
        <v>1171</v>
      </c>
      <c r="F1050" t="s">
        <v>1120</v>
      </c>
      <c r="G1050" t="s">
        <v>1220</v>
      </c>
      <c r="H1050" t="s">
        <v>1267</v>
      </c>
      <c r="I1050" t="s">
        <v>1264</v>
      </c>
      <c r="J1050" s="995">
        <v>2</v>
      </c>
      <c r="K1050" s="996">
        <v>131.81</v>
      </c>
      <c r="L1050" s="997">
        <v>263.62</v>
      </c>
      <c r="M1050" t="s">
        <v>1109</v>
      </c>
      <c r="N1050" t="str">
        <f t="shared" si="34"/>
        <v>março 2026</v>
      </c>
      <c r="O1050">
        <f t="shared" si="35"/>
        <v>2026</v>
      </c>
      <c r="P1050" t="str">
        <f>VLOOKUP(I1050,'METRICS MDNA'!A:B,2,0)</f>
        <v>Estoque Final</v>
      </c>
      <c r="Q1050" t="str">
        <f>VLOOKUP(P1050,'METRICS MDNA'!B:C,2,0)</f>
        <v>CUSTOS DOS PRODUTOS VENDIDOS</v>
      </c>
    </row>
    <row r="1051" spans="1:17">
      <c r="A1051" t="s">
        <v>1110</v>
      </c>
      <c r="B1051" s="879">
        <v>46112</v>
      </c>
      <c r="C1051">
        <v>1000598</v>
      </c>
      <c r="D1051" t="s">
        <v>2280</v>
      </c>
      <c r="E1051" t="s">
        <v>1171</v>
      </c>
      <c r="F1051" t="s">
        <v>1120</v>
      </c>
      <c r="G1051" t="s">
        <v>1220</v>
      </c>
      <c r="H1051" t="s">
        <v>1267</v>
      </c>
      <c r="I1051" t="s">
        <v>1256</v>
      </c>
      <c r="J1051" s="995">
        <v>6</v>
      </c>
      <c r="K1051" s="996">
        <v>63.908299999999997</v>
      </c>
      <c r="L1051" s="997">
        <v>383.44979999999998</v>
      </c>
      <c r="M1051" t="s">
        <v>1109</v>
      </c>
      <c r="N1051" t="str">
        <f t="shared" si="34"/>
        <v>março 2026</v>
      </c>
      <c r="O1051">
        <f t="shared" si="35"/>
        <v>2026</v>
      </c>
      <c r="P1051" t="str">
        <f>VLOOKUP(I1051,'METRICS MDNA'!A:B,2,0)</f>
        <v>Estoque Final</v>
      </c>
      <c r="Q1051" t="str">
        <f>VLOOKUP(P1051,'METRICS MDNA'!B:C,2,0)</f>
        <v>CUSTOS DOS PRODUTOS VENDIDOS</v>
      </c>
    </row>
    <row r="1052" spans="1:17">
      <c r="A1052" t="s">
        <v>1110</v>
      </c>
      <c r="B1052" s="879">
        <v>46112</v>
      </c>
      <c r="C1052">
        <v>1001041</v>
      </c>
      <c r="D1052" t="s">
        <v>2145</v>
      </c>
      <c r="E1052" t="s">
        <v>1171</v>
      </c>
      <c r="F1052" t="s">
        <v>1120</v>
      </c>
      <c r="G1052" t="s">
        <v>1220</v>
      </c>
      <c r="H1052" t="s">
        <v>1267</v>
      </c>
      <c r="I1052" t="s">
        <v>1277</v>
      </c>
      <c r="J1052" s="995">
        <v>4</v>
      </c>
      <c r="K1052" s="996">
        <v>184.52629999999999</v>
      </c>
      <c r="L1052" s="997">
        <v>738.10519999999997</v>
      </c>
      <c r="M1052" t="s">
        <v>1109</v>
      </c>
      <c r="N1052" t="str">
        <f t="shared" si="34"/>
        <v>março 2026</v>
      </c>
      <c r="O1052">
        <f t="shared" si="35"/>
        <v>2026</v>
      </c>
      <c r="P1052" t="str">
        <f>VLOOKUP(I1052,'METRICS MDNA'!A:B,2,0)</f>
        <v>Estoque Final</v>
      </c>
      <c r="Q1052" t="str">
        <f>VLOOKUP(P1052,'METRICS MDNA'!B:C,2,0)</f>
        <v>CUSTOS DOS PRODUTOS VENDIDOS</v>
      </c>
    </row>
    <row r="1053" spans="1:17">
      <c r="A1053" t="s">
        <v>1110</v>
      </c>
      <c r="B1053" s="879">
        <v>46112</v>
      </c>
      <c r="C1053">
        <v>1001043</v>
      </c>
      <c r="D1053" t="s">
        <v>1353</v>
      </c>
      <c r="E1053" t="s">
        <v>1171</v>
      </c>
      <c r="F1053" t="s">
        <v>1120</v>
      </c>
      <c r="G1053" t="s">
        <v>1220</v>
      </c>
      <c r="H1053" t="s">
        <v>1267</v>
      </c>
      <c r="I1053" t="s">
        <v>1264</v>
      </c>
      <c r="J1053" s="995">
        <v>2</v>
      </c>
      <c r="K1053" s="996">
        <v>304.77</v>
      </c>
      <c r="L1053" s="997">
        <v>609.54</v>
      </c>
      <c r="M1053" t="s">
        <v>1109</v>
      </c>
      <c r="N1053" t="str">
        <f t="shared" si="34"/>
        <v>março 2026</v>
      </c>
      <c r="O1053">
        <f t="shared" si="35"/>
        <v>2026</v>
      </c>
      <c r="P1053" t="str">
        <f>VLOOKUP(I1053,'METRICS MDNA'!A:B,2,0)</f>
        <v>Estoque Final</v>
      </c>
      <c r="Q1053" t="str">
        <f>VLOOKUP(P1053,'METRICS MDNA'!B:C,2,0)</f>
        <v>CUSTOS DOS PRODUTOS VENDIDOS</v>
      </c>
    </row>
    <row r="1054" spans="1:17">
      <c r="A1054" t="s">
        <v>1110</v>
      </c>
      <c r="B1054" s="879">
        <v>46112</v>
      </c>
      <c r="C1054">
        <v>1001018</v>
      </c>
      <c r="D1054" t="s">
        <v>1269</v>
      </c>
      <c r="E1054" t="s">
        <v>1171</v>
      </c>
      <c r="F1054" t="s">
        <v>1120</v>
      </c>
      <c r="G1054" t="s">
        <v>1220</v>
      </c>
      <c r="H1054" t="s">
        <v>1267</v>
      </c>
      <c r="I1054" t="s">
        <v>1264</v>
      </c>
      <c r="J1054" s="995">
        <v>5</v>
      </c>
      <c r="K1054" s="996">
        <v>119.7804</v>
      </c>
      <c r="L1054" s="997">
        <v>598.90200000000004</v>
      </c>
      <c r="M1054" t="s">
        <v>1109</v>
      </c>
      <c r="N1054" t="str">
        <f t="shared" si="34"/>
        <v>março 2026</v>
      </c>
      <c r="O1054">
        <f t="shared" si="35"/>
        <v>2026</v>
      </c>
      <c r="P1054" t="str">
        <f>VLOOKUP(I1054,'METRICS MDNA'!A:B,2,0)</f>
        <v>Estoque Final</v>
      </c>
      <c r="Q1054" t="str">
        <f>VLOOKUP(P1054,'METRICS MDNA'!B:C,2,0)</f>
        <v>CUSTOS DOS PRODUTOS VENDIDOS</v>
      </c>
    </row>
    <row r="1055" spans="1:17">
      <c r="A1055" t="s">
        <v>1110</v>
      </c>
      <c r="B1055" s="879">
        <v>46112</v>
      </c>
      <c r="C1055">
        <v>1001042</v>
      </c>
      <c r="D1055" t="s">
        <v>2146</v>
      </c>
      <c r="E1055" t="s">
        <v>1171</v>
      </c>
      <c r="F1055" t="s">
        <v>1120</v>
      </c>
      <c r="G1055" t="s">
        <v>1220</v>
      </c>
      <c r="H1055" t="s">
        <v>1267</v>
      </c>
      <c r="I1055" t="s">
        <v>1264</v>
      </c>
      <c r="J1055" s="995">
        <v>1</v>
      </c>
      <c r="K1055" s="996">
        <v>202.43</v>
      </c>
      <c r="L1055" s="997">
        <v>202.43</v>
      </c>
      <c r="M1055" t="s">
        <v>1109</v>
      </c>
      <c r="N1055" t="str">
        <f t="shared" si="34"/>
        <v>março 2026</v>
      </c>
      <c r="O1055">
        <f t="shared" si="35"/>
        <v>2026</v>
      </c>
      <c r="P1055" t="str">
        <f>VLOOKUP(I1055,'METRICS MDNA'!A:B,2,0)</f>
        <v>Estoque Final</v>
      </c>
      <c r="Q1055" t="str">
        <f>VLOOKUP(P1055,'METRICS MDNA'!B:C,2,0)</f>
        <v>CUSTOS DOS PRODUTOS VENDIDOS</v>
      </c>
    </row>
    <row r="1056" spans="1:17">
      <c r="A1056" t="s">
        <v>1110</v>
      </c>
      <c r="B1056" s="879">
        <v>46112</v>
      </c>
      <c r="C1056">
        <v>1001076</v>
      </c>
      <c r="D1056" t="s">
        <v>2147</v>
      </c>
      <c r="E1056" t="s">
        <v>1171</v>
      </c>
      <c r="F1056" t="s">
        <v>1120</v>
      </c>
      <c r="G1056" t="s">
        <v>1220</v>
      </c>
      <c r="H1056" t="s">
        <v>1267</v>
      </c>
      <c r="I1056" t="s">
        <v>1264</v>
      </c>
      <c r="J1056" s="995">
        <v>3</v>
      </c>
      <c r="K1056" s="996">
        <v>261.30500000000001</v>
      </c>
      <c r="L1056" s="997">
        <v>783.91499999999996</v>
      </c>
      <c r="M1056" t="s">
        <v>1109</v>
      </c>
      <c r="N1056" t="str">
        <f t="shared" si="34"/>
        <v>março 2026</v>
      </c>
      <c r="O1056">
        <f t="shared" si="35"/>
        <v>2026</v>
      </c>
      <c r="P1056" t="str">
        <f>VLOOKUP(I1056,'METRICS MDNA'!A:B,2,0)</f>
        <v>Estoque Final</v>
      </c>
      <c r="Q1056" t="str">
        <f>VLOOKUP(P1056,'METRICS MDNA'!B:C,2,0)</f>
        <v>CUSTOS DOS PRODUTOS VENDIDOS</v>
      </c>
    </row>
    <row r="1057" spans="1:17">
      <c r="A1057" t="s">
        <v>1110</v>
      </c>
      <c r="B1057" s="879">
        <v>46112</v>
      </c>
      <c r="C1057">
        <v>1001101</v>
      </c>
      <c r="D1057" t="s">
        <v>1395</v>
      </c>
      <c r="E1057" t="s">
        <v>1171</v>
      </c>
      <c r="F1057" t="s">
        <v>1120</v>
      </c>
      <c r="G1057" t="s">
        <v>1220</v>
      </c>
      <c r="H1057" t="s">
        <v>1267</v>
      </c>
      <c r="I1057" t="s">
        <v>1264</v>
      </c>
      <c r="J1057" s="995">
        <v>2.88</v>
      </c>
      <c r="K1057" s="996">
        <v>150</v>
      </c>
      <c r="L1057" s="997">
        <v>432</v>
      </c>
      <c r="M1057" t="s">
        <v>1109</v>
      </c>
      <c r="N1057" t="str">
        <f t="shared" si="34"/>
        <v>março 2026</v>
      </c>
      <c r="O1057">
        <f t="shared" si="35"/>
        <v>2026</v>
      </c>
      <c r="P1057" t="str">
        <f>VLOOKUP(I1057,'METRICS MDNA'!A:B,2,0)</f>
        <v>Estoque Final</v>
      </c>
      <c r="Q1057" t="str">
        <f>VLOOKUP(P1057,'METRICS MDNA'!B:C,2,0)</f>
        <v>CUSTOS DOS PRODUTOS VENDIDOS</v>
      </c>
    </row>
    <row r="1058" spans="1:17">
      <c r="A1058" t="s">
        <v>1110</v>
      </c>
      <c r="B1058" s="879">
        <v>46112</v>
      </c>
      <c r="C1058">
        <v>1001074</v>
      </c>
      <c r="D1058" t="s">
        <v>2148</v>
      </c>
      <c r="E1058" t="s">
        <v>1171</v>
      </c>
      <c r="F1058" t="s">
        <v>1120</v>
      </c>
      <c r="G1058" t="s">
        <v>1220</v>
      </c>
      <c r="H1058" t="s">
        <v>1267</v>
      </c>
      <c r="I1058" t="s">
        <v>1264</v>
      </c>
      <c r="J1058" s="995">
        <v>4</v>
      </c>
      <c r="K1058" s="996">
        <v>178.89500000000001</v>
      </c>
      <c r="L1058" s="997">
        <v>715.58</v>
      </c>
      <c r="M1058" t="s">
        <v>1109</v>
      </c>
      <c r="N1058" t="str">
        <f t="shared" si="34"/>
        <v>março 2026</v>
      </c>
      <c r="O1058">
        <f t="shared" si="35"/>
        <v>2026</v>
      </c>
      <c r="P1058" t="str">
        <f>VLOOKUP(I1058,'METRICS MDNA'!A:B,2,0)</f>
        <v>Estoque Final</v>
      </c>
      <c r="Q1058" t="str">
        <f>VLOOKUP(P1058,'METRICS MDNA'!B:C,2,0)</f>
        <v>CUSTOS DOS PRODUTOS VENDIDOS</v>
      </c>
    </row>
    <row r="1059" spans="1:17">
      <c r="A1059" t="s">
        <v>1110</v>
      </c>
      <c r="B1059" s="879">
        <v>46112</v>
      </c>
      <c r="C1059">
        <v>1000020</v>
      </c>
      <c r="D1059" t="s">
        <v>1355</v>
      </c>
      <c r="E1059" t="s">
        <v>1171</v>
      </c>
      <c r="F1059" t="s">
        <v>1120</v>
      </c>
      <c r="G1059" t="s">
        <v>1220</v>
      </c>
      <c r="H1059" t="s">
        <v>1267</v>
      </c>
      <c r="I1059" t="s">
        <v>1264</v>
      </c>
      <c r="J1059" s="995">
        <v>3</v>
      </c>
      <c r="K1059" s="996">
        <v>215.8783</v>
      </c>
      <c r="L1059" s="997">
        <v>647.63490000000002</v>
      </c>
      <c r="M1059" t="s">
        <v>1109</v>
      </c>
      <c r="N1059" t="str">
        <f t="shared" ref="N1059:N1103" si="36">TEXT(B1059, "mmmm aaaa")</f>
        <v>março 2026</v>
      </c>
      <c r="O1059">
        <f t="shared" ref="O1059:O1103" si="37">YEAR(B1059)</f>
        <v>2026</v>
      </c>
      <c r="P1059" t="str">
        <f>VLOOKUP(I1059,'METRICS MDNA'!A:B,2,0)</f>
        <v>Estoque Final</v>
      </c>
      <c r="Q1059" t="str">
        <f>VLOOKUP(P1059,'METRICS MDNA'!B:C,2,0)</f>
        <v>CUSTOS DOS PRODUTOS VENDIDOS</v>
      </c>
    </row>
    <row r="1060" spans="1:17">
      <c r="A1060" t="s">
        <v>1110</v>
      </c>
      <c r="B1060" s="879">
        <v>46112</v>
      </c>
      <c r="C1060">
        <v>1000989</v>
      </c>
      <c r="D1060" t="s">
        <v>1278</v>
      </c>
      <c r="E1060" t="s">
        <v>1171</v>
      </c>
      <c r="F1060" t="s">
        <v>1120</v>
      </c>
      <c r="G1060" t="s">
        <v>1220</v>
      </c>
      <c r="H1060" t="s">
        <v>1267</v>
      </c>
      <c r="I1060" t="s">
        <v>1264</v>
      </c>
      <c r="J1060" s="995">
        <v>2</v>
      </c>
      <c r="K1060" s="996">
        <v>110.5311</v>
      </c>
      <c r="L1060" s="997">
        <v>221.06219999999999</v>
      </c>
      <c r="M1060" t="s">
        <v>1109</v>
      </c>
      <c r="N1060" t="str">
        <f t="shared" si="36"/>
        <v>março 2026</v>
      </c>
      <c r="O1060">
        <f t="shared" si="37"/>
        <v>2026</v>
      </c>
      <c r="P1060" t="str">
        <f>VLOOKUP(I1060,'METRICS MDNA'!A:B,2,0)</f>
        <v>Estoque Final</v>
      </c>
      <c r="Q1060" t="str">
        <f>VLOOKUP(P1060,'METRICS MDNA'!B:C,2,0)</f>
        <v>CUSTOS DOS PRODUTOS VENDIDOS</v>
      </c>
    </row>
    <row r="1061" spans="1:17">
      <c r="A1061" t="s">
        <v>1110</v>
      </c>
      <c r="B1061" s="879">
        <v>46112</v>
      </c>
      <c r="C1061">
        <v>1001077</v>
      </c>
      <c r="D1061" t="s">
        <v>2149</v>
      </c>
      <c r="E1061" t="s">
        <v>1171</v>
      </c>
      <c r="F1061" t="s">
        <v>1120</v>
      </c>
      <c r="G1061" t="s">
        <v>1220</v>
      </c>
      <c r="H1061" t="s">
        <v>1267</v>
      </c>
      <c r="I1061" t="s">
        <v>1264</v>
      </c>
      <c r="J1061" s="995">
        <v>3</v>
      </c>
      <c r="K1061" s="996">
        <v>212.27500000000001</v>
      </c>
      <c r="L1061" s="997">
        <v>636.82500000000005</v>
      </c>
      <c r="M1061" t="s">
        <v>1109</v>
      </c>
      <c r="N1061" t="str">
        <f t="shared" si="36"/>
        <v>março 2026</v>
      </c>
      <c r="O1061">
        <f t="shared" si="37"/>
        <v>2026</v>
      </c>
      <c r="P1061" t="str">
        <f>VLOOKUP(I1061,'METRICS MDNA'!A:B,2,0)</f>
        <v>Estoque Final</v>
      </c>
      <c r="Q1061" t="str">
        <f>VLOOKUP(P1061,'METRICS MDNA'!B:C,2,0)</f>
        <v>CUSTOS DOS PRODUTOS VENDIDOS</v>
      </c>
    </row>
    <row r="1062" spans="1:17">
      <c r="A1062" t="s">
        <v>1110</v>
      </c>
      <c r="B1062" s="879">
        <v>46112</v>
      </c>
      <c r="C1062">
        <v>1001075</v>
      </c>
      <c r="D1062" t="s">
        <v>2150</v>
      </c>
      <c r="E1062" t="s">
        <v>1171</v>
      </c>
      <c r="F1062" t="s">
        <v>1120</v>
      </c>
      <c r="G1062" t="s">
        <v>1220</v>
      </c>
      <c r="H1062" t="s">
        <v>1267</v>
      </c>
      <c r="I1062" t="s">
        <v>1264</v>
      </c>
      <c r="J1062" s="995">
        <v>2</v>
      </c>
      <c r="K1062" s="996">
        <v>119.78</v>
      </c>
      <c r="L1062" s="997">
        <v>239.56</v>
      </c>
      <c r="M1062" t="s">
        <v>1109</v>
      </c>
      <c r="N1062" t="str">
        <f t="shared" si="36"/>
        <v>março 2026</v>
      </c>
      <c r="O1062">
        <f t="shared" si="37"/>
        <v>2026</v>
      </c>
      <c r="P1062" t="str">
        <f>VLOOKUP(I1062,'METRICS MDNA'!A:B,2,0)</f>
        <v>Estoque Final</v>
      </c>
      <c r="Q1062" t="str">
        <f>VLOOKUP(P1062,'METRICS MDNA'!B:C,2,0)</f>
        <v>CUSTOS DOS PRODUTOS VENDIDOS</v>
      </c>
    </row>
    <row r="1063" spans="1:17">
      <c r="A1063" t="s">
        <v>1110</v>
      </c>
      <c r="B1063" s="879">
        <v>46112</v>
      </c>
      <c r="C1063">
        <v>1001049</v>
      </c>
      <c r="D1063" t="s">
        <v>1285</v>
      </c>
      <c r="E1063" t="s">
        <v>1171</v>
      </c>
      <c r="F1063" t="s">
        <v>1120</v>
      </c>
      <c r="G1063" t="s">
        <v>1220</v>
      </c>
      <c r="H1063" t="s">
        <v>1267</v>
      </c>
      <c r="I1063" t="s">
        <v>1264</v>
      </c>
      <c r="J1063" s="995">
        <v>3</v>
      </c>
      <c r="K1063" s="996">
        <v>182.03</v>
      </c>
      <c r="L1063" s="997">
        <v>546.09</v>
      </c>
      <c r="M1063" t="s">
        <v>1109</v>
      </c>
      <c r="N1063" t="str">
        <f t="shared" si="36"/>
        <v>março 2026</v>
      </c>
      <c r="O1063">
        <f t="shared" si="37"/>
        <v>2026</v>
      </c>
      <c r="P1063" t="str">
        <f>VLOOKUP(I1063,'METRICS MDNA'!A:B,2,0)</f>
        <v>Estoque Final</v>
      </c>
      <c r="Q1063" t="str">
        <f>VLOOKUP(P1063,'METRICS MDNA'!B:C,2,0)</f>
        <v>CUSTOS DOS PRODUTOS VENDIDOS</v>
      </c>
    </row>
    <row r="1064" spans="1:17">
      <c r="A1064" t="s">
        <v>1110</v>
      </c>
      <c r="B1064" s="879">
        <v>46112</v>
      </c>
      <c r="C1064">
        <v>1001045</v>
      </c>
      <c r="D1064" t="s">
        <v>2151</v>
      </c>
      <c r="E1064" t="s">
        <v>1171</v>
      </c>
      <c r="F1064" t="s">
        <v>1120</v>
      </c>
      <c r="G1064" t="s">
        <v>1220</v>
      </c>
      <c r="H1064" t="s">
        <v>1267</v>
      </c>
      <c r="I1064" t="s">
        <v>1264</v>
      </c>
      <c r="J1064" s="995">
        <v>3</v>
      </c>
      <c r="K1064" s="996">
        <v>193.77500000000001</v>
      </c>
      <c r="L1064" s="997">
        <v>581.32500000000005</v>
      </c>
      <c r="M1064" t="s">
        <v>1109</v>
      </c>
      <c r="N1064" t="str">
        <f t="shared" si="36"/>
        <v>março 2026</v>
      </c>
      <c r="O1064">
        <f t="shared" si="37"/>
        <v>2026</v>
      </c>
      <c r="P1064" t="str">
        <f>VLOOKUP(I1064,'METRICS MDNA'!A:B,2,0)</f>
        <v>Estoque Final</v>
      </c>
      <c r="Q1064" t="str">
        <f>VLOOKUP(P1064,'METRICS MDNA'!B:C,2,0)</f>
        <v>CUSTOS DOS PRODUTOS VENDIDOS</v>
      </c>
    </row>
    <row r="1065" spans="1:17">
      <c r="A1065" t="s">
        <v>1110</v>
      </c>
      <c r="B1065" s="879">
        <v>46112</v>
      </c>
      <c r="C1065">
        <v>1001208</v>
      </c>
      <c r="D1065" t="s">
        <v>2152</v>
      </c>
      <c r="E1065" t="s">
        <v>1171</v>
      </c>
      <c r="F1065" t="s">
        <v>1120</v>
      </c>
      <c r="G1065" t="s">
        <v>1220</v>
      </c>
      <c r="H1065" t="s">
        <v>1267</v>
      </c>
      <c r="I1065" t="s">
        <v>1264</v>
      </c>
      <c r="J1065" s="995">
        <v>2</v>
      </c>
      <c r="K1065" s="996">
        <v>276.22000000000003</v>
      </c>
      <c r="L1065" s="997">
        <v>552.44000000000005</v>
      </c>
      <c r="M1065" t="s">
        <v>1109</v>
      </c>
      <c r="N1065" t="str">
        <f t="shared" si="36"/>
        <v>março 2026</v>
      </c>
      <c r="O1065">
        <f t="shared" si="37"/>
        <v>2026</v>
      </c>
      <c r="P1065" t="str">
        <f>VLOOKUP(I1065,'METRICS MDNA'!A:B,2,0)</f>
        <v>Estoque Final</v>
      </c>
      <c r="Q1065" t="str">
        <f>VLOOKUP(P1065,'METRICS MDNA'!B:C,2,0)</f>
        <v>CUSTOS DOS PRODUTOS VENDIDOS</v>
      </c>
    </row>
    <row r="1066" spans="1:17">
      <c r="A1066" t="s">
        <v>1110</v>
      </c>
      <c r="B1066" s="879">
        <v>46112</v>
      </c>
      <c r="C1066">
        <v>1000994</v>
      </c>
      <c r="D1066" t="s">
        <v>2153</v>
      </c>
      <c r="E1066" t="s">
        <v>1171</v>
      </c>
      <c r="F1066" t="s">
        <v>1120</v>
      </c>
      <c r="G1066" t="s">
        <v>1220</v>
      </c>
      <c r="H1066" t="s">
        <v>1267</v>
      </c>
      <c r="I1066" t="s">
        <v>1264</v>
      </c>
      <c r="J1066" s="995">
        <v>4</v>
      </c>
      <c r="K1066" s="996">
        <v>216.90129999999999</v>
      </c>
      <c r="L1066" s="997">
        <v>867.60519999999997</v>
      </c>
      <c r="M1066" t="s">
        <v>1109</v>
      </c>
      <c r="N1066" t="str">
        <f t="shared" si="36"/>
        <v>março 2026</v>
      </c>
      <c r="O1066">
        <f t="shared" si="37"/>
        <v>2026</v>
      </c>
      <c r="P1066" t="str">
        <f>VLOOKUP(I1066,'METRICS MDNA'!A:B,2,0)</f>
        <v>Estoque Final</v>
      </c>
      <c r="Q1066" t="str">
        <f>VLOOKUP(P1066,'METRICS MDNA'!B:C,2,0)</f>
        <v>CUSTOS DOS PRODUTOS VENDIDOS</v>
      </c>
    </row>
    <row r="1067" spans="1:17">
      <c r="A1067" t="s">
        <v>1110</v>
      </c>
      <c r="B1067" s="879">
        <v>46112</v>
      </c>
      <c r="C1067">
        <v>1000086</v>
      </c>
      <c r="D1067" t="s">
        <v>1273</v>
      </c>
      <c r="E1067" t="s">
        <v>1171</v>
      </c>
      <c r="F1067" t="s">
        <v>1120</v>
      </c>
      <c r="G1067" t="s">
        <v>1220</v>
      </c>
      <c r="H1067" t="s">
        <v>1267</v>
      </c>
      <c r="I1067" t="s">
        <v>1264</v>
      </c>
      <c r="J1067" s="995">
        <v>4</v>
      </c>
      <c r="K1067" s="996">
        <v>108.6866</v>
      </c>
      <c r="L1067" s="997">
        <v>434.74639999999999</v>
      </c>
      <c r="M1067" t="s">
        <v>1109</v>
      </c>
      <c r="N1067" t="str">
        <f t="shared" si="36"/>
        <v>março 2026</v>
      </c>
      <c r="O1067">
        <f t="shared" si="37"/>
        <v>2026</v>
      </c>
      <c r="P1067" t="str">
        <f>VLOOKUP(I1067,'METRICS MDNA'!A:B,2,0)</f>
        <v>Estoque Final</v>
      </c>
      <c r="Q1067" t="str">
        <f>VLOOKUP(P1067,'METRICS MDNA'!B:C,2,0)</f>
        <v>CUSTOS DOS PRODUTOS VENDIDOS</v>
      </c>
    </row>
    <row r="1068" spans="1:17">
      <c r="A1068" t="s">
        <v>1110</v>
      </c>
      <c r="B1068" s="879">
        <v>46112</v>
      </c>
      <c r="C1068">
        <v>1001069</v>
      </c>
      <c r="D1068" t="s">
        <v>1351</v>
      </c>
      <c r="E1068" t="s">
        <v>1171</v>
      </c>
      <c r="F1068" t="s">
        <v>1120</v>
      </c>
      <c r="G1068" t="s">
        <v>1220</v>
      </c>
      <c r="H1068" t="s">
        <v>1267</v>
      </c>
      <c r="I1068" t="s">
        <v>1264</v>
      </c>
      <c r="J1068" s="995">
        <v>8</v>
      </c>
      <c r="K1068" s="996">
        <v>124.4067</v>
      </c>
      <c r="L1068" s="997">
        <v>995.25360000000001</v>
      </c>
      <c r="M1068" t="s">
        <v>1109</v>
      </c>
      <c r="N1068" t="str">
        <f t="shared" si="36"/>
        <v>março 2026</v>
      </c>
      <c r="O1068">
        <f t="shared" si="37"/>
        <v>2026</v>
      </c>
      <c r="P1068" t="str">
        <f>VLOOKUP(I1068,'METRICS MDNA'!A:B,2,0)</f>
        <v>Estoque Final</v>
      </c>
      <c r="Q1068" t="str">
        <f>VLOOKUP(P1068,'METRICS MDNA'!B:C,2,0)</f>
        <v>CUSTOS DOS PRODUTOS VENDIDOS</v>
      </c>
    </row>
    <row r="1069" spans="1:17">
      <c r="A1069" t="s">
        <v>1110</v>
      </c>
      <c r="B1069" s="879">
        <v>46112</v>
      </c>
      <c r="C1069">
        <v>1000995</v>
      </c>
      <c r="D1069" t="s">
        <v>2154</v>
      </c>
      <c r="E1069" t="s">
        <v>1171</v>
      </c>
      <c r="F1069" t="s">
        <v>1120</v>
      </c>
      <c r="G1069" t="s">
        <v>1220</v>
      </c>
      <c r="H1069" t="s">
        <v>1267</v>
      </c>
      <c r="I1069" t="s">
        <v>1264</v>
      </c>
      <c r="J1069" s="995">
        <v>2</v>
      </c>
      <c r="K1069" s="996">
        <v>119.78</v>
      </c>
      <c r="L1069" s="997">
        <v>239.56</v>
      </c>
      <c r="M1069" t="s">
        <v>1109</v>
      </c>
      <c r="N1069" t="str">
        <f t="shared" si="36"/>
        <v>março 2026</v>
      </c>
      <c r="O1069">
        <f t="shared" si="37"/>
        <v>2026</v>
      </c>
      <c r="P1069" t="str">
        <f>VLOOKUP(I1069,'METRICS MDNA'!A:B,2,0)</f>
        <v>Estoque Final</v>
      </c>
      <c r="Q1069" t="str">
        <f>VLOOKUP(P1069,'METRICS MDNA'!B:C,2,0)</f>
        <v>CUSTOS DOS PRODUTOS VENDIDOS</v>
      </c>
    </row>
    <row r="1070" spans="1:17">
      <c r="A1070" t="s">
        <v>1110</v>
      </c>
      <c r="B1070" s="879">
        <v>46112</v>
      </c>
      <c r="C1070">
        <v>1000996</v>
      </c>
      <c r="D1070" t="s">
        <v>2155</v>
      </c>
      <c r="E1070" t="s">
        <v>1171</v>
      </c>
      <c r="F1070" t="s">
        <v>1120</v>
      </c>
      <c r="G1070" t="s">
        <v>1220</v>
      </c>
      <c r="H1070" t="s">
        <v>1267</v>
      </c>
      <c r="I1070" t="s">
        <v>1264</v>
      </c>
      <c r="J1070" s="995">
        <v>3</v>
      </c>
      <c r="K1070" s="996">
        <v>443.51670000000001</v>
      </c>
      <c r="L1070" s="997">
        <v>1330.5500999999999</v>
      </c>
      <c r="M1070" t="s">
        <v>1109</v>
      </c>
      <c r="N1070" t="str">
        <f t="shared" si="36"/>
        <v>março 2026</v>
      </c>
      <c r="O1070">
        <f t="shared" si="37"/>
        <v>2026</v>
      </c>
      <c r="P1070" t="str">
        <f>VLOOKUP(I1070,'METRICS MDNA'!A:B,2,0)</f>
        <v>Estoque Final</v>
      </c>
      <c r="Q1070" t="str">
        <f>VLOOKUP(P1070,'METRICS MDNA'!B:C,2,0)</f>
        <v>CUSTOS DOS PRODUTOS VENDIDOS</v>
      </c>
    </row>
    <row r="1071" spans="1:17">
      <c r="A1071" t="s">
        <v>1110</v>
      </c>
      <c r="B1071" s="879">
        <v>46112</v>
      </c>
      <c r="C1071">
        <v>1001044</v>
      </c>
      <c r="D1071" t="s">
        <v>2156</v>
      </c>
      <c r="E1071" t="s">
        <v>1171</v>
      </c>
      <c r="F1071" t="s">
        <v>1120</v>
      </c>
      <c r="G1071" t="s">
        <v>1220</v>
      </c>
      <c r="H1071" t="s">
        <v>1267</v>
      </c>
      <c r="I1071" t="s">
        <v>1277</v>
      </c>
      <c r="J1071" s="995">
        <v>2</v>
      </c>
      <c r="K1071" s="996">
        <v>159.56</v>
      </c>
      <c r="L1071" s="997">
        <v>319.12</v>
      </c>
      <c r="M1071" t="s">
        <v>1109</v>
      </c>
      <c r="N1071" t="str">
        <f t="shared" si="36"/>
        <v>março 2026</v>
      </c>
      <c r="O1071">
        <f t="shared" si="37"/>
        <v>2026</v>
      </c>
      <c r="P1071" t="str">
        <f>VLOOKUP(I1071,'METRICS MDNA'!A:B,2,0)</f>
        <v>Estoque Final</v>
      </c>
      <c r="Q1071" t="str">
        <f>VLOOKUP(P1071,'METRICS MDNA'!B:C,2,0)</f>
        <v>CUSTOS DOS PRODUTOS VENDIDOS</v>
      </c>
    </row>
    <row r="1072" spans="1:17">
      <c r="A1072" t="s">
        <v>1110</v>
      </c>
      <c r="B1072" s="879">
        <v>46112</v>
      </c>
      <c r="C1072">
        <v>1001022</v>
      </c>
      <c r="D1072" t="s">
        <v>2158</v>
      </c>
      <c r="E1072" t="s">
        <v>1171</v>
      </c>
      <c r="F1072" t="s">
        <v>1120</v>
      </c>
      <c r="G1072" t="s">
        <v>1220</v>
      </c>
      <c r="H1072" t="s">
        <v>1267</v>
      </c>
      <c r="I1072" t="s">
        <v>1264</v>
      </c>
      <c r="J1072" s="995">
        <v>2</v>
      </c>
      <c r="K1072" s="996">
        <v>125.3592</v>
      </c>
      <c r="L1072" s="997">
        <v>250.7184</v>
      </c>
      <c r="M1072" t="s">
        <v>1109</v>
      </c>
      <c r="N1072" t="str">
        <f t="shared" si="36"/>
        <v>março 2026</v>
      </c>
      <c r="O1072">
        <f t="shared" si="37"/>
        <v>2026</v>
      </c>
      <c r="P1072" t="str">
        <f>VLOOKUP(I1072,'METRICS MDNA'!A:B,2,0)</f>
        <v>Estoque Final</v>
      </c>
      <c r="Q1072" t="str">
        <f>VLOOKUP(P1072,'METRICS MDNA'!B:C,2,0)</f>
        <v>CUSTOS DOS PRODUTOS VENDIDOS</v>
      </c>
    </row>
    <row r="1073" spans="1:17">
      <c r="A1073" t="s">
        <v>1110</v>
      </c>
      <c r="B1073" s="879">
        <v>46112</v>
      </c>
      <c r="C1073">
        <v>1001097</v>
      </c>
      <c r="D1073" t="s">
        <v>2281</v>
      </c>
      <c r="E1073" t="s">
        <v>1171</v>
      </c>
      <c r="F1073" t="s">
        <v>1120</v>
      </c>
      <c r="G1073" t="s">
        <v>1220</v>
      </c>
      <c r="H1073" t="s">
        <v>1267</v>
      </c>
      <c r="I1073" t="s">
        <v>1264</v>
      </c>
      <c r="J1073" s="995">
        <v>2</v>
      </c>
      <c r="K1073" s="996">
        <v>2959.3850000000002</v>
      </c>
      <c r="L1073" s="997">
        <v>5918.77</v>
      </c>
      <c r="M1073" t="s">
        <v>1109</v>
      </c>
      <c r="N1073" t="str">
        <f t="shared" si="36"/>
        <v>março 2026</v>
      </c>
      <c r="O1073">
        <f t="shared" si="37"/>
        <v>2026</v>
      </c>
      <c r="P1073" t="str">
        <f>VLOOKUP(I1073,'METRICS MDNA'!A:B,2,0)</f>
        <v>Estoque Final</v>
      </c>
      <c r="Q1073" t="str">
        <f>VLOOKUP(P1073,'METRICS MDNA'!B:C,2,0)</f>
        <v>CUSTOS DOS PRODUTOS VENDIDOS</v>
      </c>
    </row>
    <row r="1074" spans="1:17">
      <c r="A1074" t="s">
        <v>1110</v>
      </c>
      <c r="B1074" s="879">
        <v>46112</v>
      </c>
      <c r="C1074">
        <v>1001056</v>
      </c>
      <c r="D1074" t="s">
        <v>1359</v>
      </c>
      <c r="E1074" t="s">
        <v>1171</v>
      </c>
      <c r="F1074" t="s">
        <v>1120</v>
      </c>
      <c r="G1074" t="s">
        <v>1220</v>
      </c>
      <c r="H1074" t="s">
        <v>1267</v>
      </c>
      <c r="I1074" t="s">
        <v>1264</v>
      </c>
      <c r="J1074" s="995">
        <v>3</v>
      </c>
      <c r="K1074" s="996">
        <v>228.93</v>
      </c>
      <c r="L1074" s="997">
        <v>686.79</v>
      </c>
      <c r="M1074" t="s">
        <v>1109</v>
      </c>
      <c r="N1074" t="str">
        <f t="shared" si="36"/>
        <v>março 2026</v>
      </c>
      <c r="O1074">
        <f t="shared" si="37"/>
        <v>2026</v>
      </c>
      <c r="P1074" t="str">
        <f>VLOOKUP(I1074,'METRICS MDNA'!A:B,2,0)</f>
        <v>Estoque Final</v>
      </c>
      <c r="Q1074" t="str">
        <f>VLOOKUP(P1074,'METRICS MDNA'!B:C,2,0)</f>
        <v>CUSTOS DOS PRODUTOS VENDIDOS</v>
      </c>
    </row>
    <row r="1075" spans="1:17">
      <c r="A1075" t="s">
        <v>1110</v>
      </c>
      <c r="B1075" s="879">
        <v>46112</v>
      </c>
      <c r="C1075">
        <v>1001030</v>
      </c>
      <c r="D1075" t="s">
        <v>2159</v>
      </c>
      <c r="E1075" t="s">
        <v>1171</v>
      </c>
      <c r="F1075" t="s">
        <v>1120</v>
      </c>
      <c r="G1075" t="s">
        <v>1220</v>
      </c>
      <c r="H1075" t="s">
        <v>1267</v>
      </c>
      <c r="I1075" t="s">
        <v>1264</v>
      </c>
      <c r="J1075" s="995">
        <v>1</v>
      </c>
      <c r="K1075" s="996">
        <v>122.56</v>
      </c>
      <c r="L1075" s="997">
        <v>122.56</v>
      </c>
      <c r="M1075" t="s">
        <v>1109</v>
      </c>
      <c r="N1075" t="str">
        <f t="shared" si="36"/>
        <v>março 2026</v>
      </c>
      <c r="O1075">
        <f t="shared" si="37"/>
        <v>2026</v>
      </c>
      <c r="P1075" t="str">
        <f>VLOOKUP(I1075,'METRICS MDNA'!A:B,2,0)</f>
        <v>Estoque Final</v>
      </c>
      <c r="Q1075" t="str">
        <f>VLOOKUP(P1075,'METRICS MDNA'!B:C,2,0)</f>
        <v>CUSTOS DOS PRODUTOS VENDIDOS</v>
      </c>
    </row>
    <row r="1076" spans="1:17">
      <c r="A1076" t="s">
        <v>1110</v>
      </c>
      <c r="B1076" s="879">
        <v>46112</v>
      </c>
      <c r="C1076">
        <v>1001015</v>
      </c>
      <c r="D1076" t="s">
        <v>1343</v>
      </c>
      <c r="E1076" t="s">
        <v>1171</v>
      </c>
      <c r="F1076" t="s">
        <v>1120</v>
      </c>
      <c r="G1076" t="s">
        <v>1220</v>
      </c>
      <c r="H1076" t="s">
        <v>1267</v>
      </c>
      <c r="I1076" t="s">
        <v>1264</v>
      </c>
      <c r="J1076" s="995">
        <v>10</v>
      </c>
      <c r="K1076" s="996">
        <v>291.9153</v>
      </c>
      <c r="L1076" s="997">
        <v>2919.1529999999998</v>
      </c>
      <c r="M1076" t="s">
        <v>1109</v>
      </c>
      <c r="N1076" t="str">
        <f t="shared" si="36"/>
        <v>março 2026</v>
      </c>
      <c r="O1076">
        <f t="shared" si="37"/>
        <v>2026</v>
      </c>
      <c r="P1076" t="str">
        <f>VLOOKUP(I1076,'METRICS MDNA'!A:B,2,0)</f>
        <v>Estoque Final</v>
      </c>
      <c r="Q1076" t="str">
        <f>VLOOKUP(P1076,'METRICS MDNA'!B:C,2,0)</f>
        <v>CUSTOS DOS PRODUTOS VENDIDOS</v>
      </c>
    </row>
    <row r="1077" spans="1:17">
      <c r="A1077" t="s">
        <v>1110</v>
      </c>
      <c r="B1077" s="879">
        <v>46112</v>
      </c>
      <c r="C1077">
        <v>1001016</v>
      </c>
      <c r="D1077" t="s">
        <v>1343</v>
      </c>
      <c r="E1077" t="s">
        <v>1171</v>
      </c>
      <c r="F1077" t="s">
        <v>1120</v>
      </c>
      <c r="G1077" t="s">
        <v>1220</v>
      </c>
      <c r="H1077" t="s">
        <v>1267</v>
      </c>
      <c r="I1077" t="s">
        <v>1264</v>
      </c>
      <c r="J1077" s="995">
        <v>3</v>
      </c>
      <c r="K1077" s="996">
        <v>688.51</v>
      </c>
      <c r="L1077" s="997">
        <v>2065.5300000000002</v>
      </c>
      <c r="M1077" t="s">
        <v>1109</v>
      </c>
      <c r="N1077" t="str">
        <f t="shared" si="36"/>
        <v>março 2026</v>
      </c>
      <c r="O1077">
        <f t="shared" si="37"/>
        <v>2026</v>
      </c>
      <c r="P1077" t="str">
        <f>VLOOKUP(I1077,'METRICS MDNA'!A:B,2,0)</f>
        <v>Estoque Final</v>
      </c>
      <c r="Q1077" t="str">
        <f>VLOOKUP(P1077,'METRICS MDNA'!B:C,2,0)</f>
        <v>CUSTOS DOS PRODUTOS VENDIDOS</v>
      </c>
    </row>
    <row r="1078" spans="1:17">
      <c r="A1078" t="s">
        <v>1110</v>
      </c>
      <c r="B1078" s="879">
        <v>46112</v>
      </c>
      <c r="C1078">
        <v>1001048</v>
      </c>
      <c r="D1078" t="s">
        <v>2160</v>
      </c>
      <c r="E1078" t="s">
        <v>1171</v>
      </c>
      <c r="F1078" t="s">
        <v>1120</v>
      </c>
      <c r="G1078" t="s">
        <v>1220</v>
      </c>
      <c r="H1078" t="s">
        <v>1267</v>
      </c>
      <c r="I1078" t="s">
        <v>1264</v>
      </c>
      <c r="J1078" s="995">
        <v>2</v>
      </c>
      <c r="K1078" s="996">
        <v>249.27500000000001</v>
      </c>
      <c r="L1078" s="997">
        <v>498.55</v>
      </c>
      <c r="M1078" t="s">
        <v>1109</v>
      </c>
      <c r="N1078" t="str">
        <f t="shared" si="36"/>
        <v>março 2026</v>
      </c>
      <c r="O1078">
        <f t="shared" si="37"/>
        <v>2026</v>
      </c>
      <c r="P1078" t="str">
        <f>VLOOKUP(I1078,'METRICS MDNA'!A:B,2,0)</f>
        <v>Estoque Final</v>
      </c>
      <c r="Q1078" t="str">
        <f>VLOOKUP(P1078,'METRICS MDNA'!B:C,2,0)</f>
        <v>CUSTOS DOS PRODUTOS VENDIDOS</v>
      </c>
    </row>
    <row r="1079" spans="1:17">
      <c r="A1079" t="s">
        <v>1110</v>
      </c>
      <c r="B1079" s="879">
        <v>46112</v>
      </c>
      <c r="C1079">
        <v>1001012</v>
      </c>
      <c r="D1079" t="s">
        <v>1261</v>
      </c>
      <c r="E1079" t="s">
        <v>1171</v>
      </c>
      <c r="F1079" t="s">
        <v>1120</v>
      </c>
      <c r="G1079" t="s">
        <v>1220</v>
      </c>
      <c r="H1079" t="s">
        <v>1263</v>
      </c>
      <c r="I1079" t="s">
        <v>1264</v>
      </c>
      <c r="J1079" s="995">
        <v>1</v>
      </c>
      <c r="K1079" s="996">
        <v>102.375</v>
      </c>
      <c r="L1079" s="996">
        <v>102.375</v>
      </c>
      <c r="M1079" t="s">
        <v>1109</v>
      </c>
      <c r="N1079" t="str">
        <f t="shared" si="36"/>
        <v>março 2026</v>
      </c>
      <c r="O1079">
        <f t="shared" si="37"/>
        <v>2026</v>
      </c>
      <c r="P1079" t="str">
        <f>VLOOKUP(I1079,'METRICS MDNA'!A:B,2,0)</f>
        <v>Estoque Final</v>
      </c>
      <c r="Q1079" t="str">
        <f>VLOOKUP(P1079,'METRICS MDNA'!B:C,2,0)</f>
        <v>CUSTOS DOS PRODUTOS VENDIDOS</v>
      </c>
    </row>
    <row r="1080" spans="1:17">
      <c r="A1080" t="s">
        <v>1110</v>
      </c>
      <c r="B1080" s="879">
        <v>46112</v>
      </c>
      <c r="C1080">
        <v>1001058</v>
      </c>
      <c r="D1080" t="s">
        <v>1363</v>
      </c>
      <c r="E1080" t="s">
        <v>1171</v>
      </c>
      <c r="F1080" t="s">
        <v>1120</v>
      </c>
      <c r="G1080" t="s">
        <v>1220</v>
      </c>
      <c r="H1080" t="s">
        <v>1267</v>
      </c>
      <c r="I1080" t="s">
        <v>1264</v>
      </c>
      <c r="J1080" s="995">
        <v>7</v>
      </c>
      <c r="K1080" s="996">
        <v>71.960599999999999</v>
      </c>
      <c r="L1080" s="997">
        <v>503.7242</v>
      </c>
      <c r="M1080" t="s">
        <v>1109</v>
      </c>
      <c r="N1080" t="str">
        <f t="shared" si="36"/>
        <v>março 2026</v>
      </c>
      <c r="O1080">
        <f t="shared" si="37"/>
        <v>2026</v>
      </c>
      <c r="P1080" t="str">
        <f>VLOOKUP(I1080,'METRICS MDNA'!A:B,2,0)</f>
        <v>Estoque Final</v>
      </c>
      <c r="Q1080" t="str">
        <f>VLOOKUP(P1080,'METRICS MDNA'!B:C,2,0)</f>
        <v>CUSTOS DOS PRODUTOS VENDIDOS</v>
      </c>
    </row>
    <row r="1081" spans="1:17">
      <c r="A1081" t="s">
        <v>1110</v>
      </c>
      <c r="B1081" s="879">
        <v>46112</v>
      </c>
      <c r="C1081">
        <v>1001060</v>
      </c>
      <c r="D1081" t="s">
        <v>2161</v>
      </c>
      <c r="E1081" t="s">
        <v>1171</v>
      </c>
      <c r="F1081" t="s">
        <v>1120</v>
      </c>
      <c r="G1081" t="s">
        <v>1220</v>
      </c>
      <c r="H1081" t="s">
        <v>1267</v>
      </c>
      <c r="I1081" t="s">
        <v>1264</v>
      </c>
      <c r="J1081" s="995">
        <v>2</v>
      </c>
      <c r="K1081" s="996">
        <v>346.39499999999998</v>
      </c>
      <c r="L1081" s="997">
        <v>692.79</v>
      </c>
      <c r="M1081" t="s">
        <v>1109</v>
      </c>
      <c r="N1081" t="str">
        <f t="shared" si="36"/>
        <v>março 2026</v>
      </c>
      <c r="O1081">
        <f t="shared" si="37"/>
        <v>2026</v>
      </c>
      <c r="P1081" t="str">
        <f>VLOOKUP(I1081,'METRICS MDNA'!A:B,2,0)</f>
        <v>Estoque Final</v>
      </c>
      <c r="Q1081" t="str">
        <f>VLOOKUP(P1081,'METRICS MDNA'!B:C,2,0)</f>
        <v>CUSTOS DOS PRODUTOS VENDIDOS</v>
      </c>
    </row>
    <row r="1082" spans="1:17">
      <c r="A1082" t="s">
        <v>1110</v>
      </c>
      <c r="B1082" s="879">
        <v>46112</v>
      </c>
      <c r="C1082">
        <v>1001061</v>
      </c>
      <c r="D1082" t="s">
        <v>2162</v>
      </c>
      <c r="E1082" t="s">
        <v>1171</v>
      </c>
      <c r="F1082" t="s">
        <v>1120</v>
      </c>
      <c r="G1082" t="s">
        <v>1220</v>
      </c>
      <c r="H1082" t="s">
        <v>1267</v>
      </c>
      <c r="I1082" t="s">
        <v>1277</v>
      </c>
      <c r="J1082" s="995">
        <v>2</v>
      </c>
      <c r="K1082" s="996">
        <v>181.95</v>
      </c>
      <c r="L1082" s="997">
        <v>363.9</v>
      </c>
      <c r="M1082" t="s">
        <v>1109</v>
      </c>
      <c r="N1082" t="str">
        <f t="shared" si="36"/>
        <v>março 2026</v>
      </c>
      <c r="O1082">
        <f t="shared" si="37"/>
        <v>2026</v>
      </c>
      <c r="P1082" t="str">
        <f>VLOOKUP(I1082,'METRICS MDNA'!A:B,2,0)</f>
        <v>Estoque Final</v>
      </c>
      <c r="Q1082" t="str">
        <f>VLOOKUP(P1082,'METRICS MDNA'!B:C,2,0)</f>
        <v>CUSTOS DOS PRODUTOS VENDIDOS</v>
      </c>
    </row>
    <row r="1083" spans="1:17">
      <c r="A1083" t="s">
        <v>1110</v>
      </c>
      <c r="B1083" s="879">
        <v>46112</v>
      </c>
      <c r="C1083">
        <v>1000918</v>
      </c>
      <c r="D1083" t="s">
        <v>2164</v>
      </c>
      <c r="E1083" t="s">
        <v>1171</v>
      </c>
      <c r="F1083" t="s">
        <v>1120</v>
      </c>
      <c r="G1083" t="s">
        <v>1220</v>
      </c>
      <c r="H1083" t="s">
        <v>1263</v>
      </c>
      <c r="I1083" t="s">
        <v>1380</v>
      </c>
      <c r="J1083" s="995">
        <v>1</v>
      </c>
      <c r="K1083" s="996">
        <v>107.99</v>
      </c>
      <c r="L1083" s="996">
        <v>107.99</v>
      </c>
      <c r="M1083" t="s">
        <v>1109</v>
      </c>
      <c r="N1083" t="str">
        <f t="shared" si="36"/>
        <v>março 2026</v>
      </c>
      <c r="O1083">
        <f t="shared" si="37"/>
        <v>2026</v>
      </c>
      <c r="P1083" t="str">
        <f>VLOOKUP(I1083,'METRICS MDNA'!A:B,2,0)</f>
        <v>Estoque Final</v>
      </c>
      <c r="Q1083" t="str">
        <f>VLOOKUP(P1083,'METRICS MDNA'!B:C,2,0)</f>
        <v>CUSTOS DOS PRODUTOS VENDIDOS</v>
      </c>
    </row>
    <row r="1084" spans="1:17">
      <c r="A1084" t="s">
        <v>1110</v>
      </c>
      <c r="B1084" s="879">
        <v>46112</v>
      </c>
      <c r="C1084">
        <v>1000131</v>
      </c>
      <c r="D1084" t="s">
        <v>2165</v>
      </c>
      <c r="E1084" t="s">
        <v>1171</v>
      </c>
      <c r="F1084" t="s">
        <v>1120</v>
      </c>
      <c r="G1084" t="s">
        <v>1220</v>
      </c>
      <c r="H1084" t="s">
        <v>1263</v>
      </c>
      <c r="I1084" t="s">
        <v>1380</v>
      </c>
      <c r="J1084" s="995">
        <v>0.3</v>
      </c>
      <c r="K1084" s="996">
        <v>121.83669999999999</v>
      </c>
      <c r="L1084" s="996">
        <v>36.551000000000002</v>
      </c>
      <c r="M1084" t="s">
        <v>1109</v>
      </c>
      <c r="N1084" t="str">
        <f t="shared" si="36"/>
        <v>março 2026</v>
      </c>
      <c r="O1084">
        <f t="shared" si="37"/>
        <v>2026</v>
      </c>
      <c r="P1084" t="str">
        <f>VLOOKUP(I1084,'METRICS MDNA'!A:B,2,0)</f>
        <v>Estoque Final</v>
      </c>
      <c r="Q1084" t="str">
        <f>VLOOKUP(P1084,'METRICS MDNA'!B:C,2,0)</f>
        <v>CUSTOS DOS PRODUTOS VENDIDOS</v>
      </c>
    </row>
    <row r="1085" spans="1:17">
      <c r="A1085" t="s">
        <v>1110</v>
      </c>
      <c r="B1085" s="879">
        <v>46112</v>
      </c>
      <c r="C1085">
        <v>1000746</v>
      </c>
      <c r="D1085" t="s">
        <v>1378</v>
      </c>
      <c r="E1085" t="s">
        <v>1171</v>
      </c>
      <c r="F1085" t="s">
        <v>1120</v>
      </c>
      <c r="G1085" t="s">
        <v>1220</v>
      </c>
      <c r="H1085" t="s">
        <v>1263</v>
      </c>
      <c r="I1085" t="s">
        <v>1380</v>
      </c>
      <c r="J1085" s="995">
        <v>1.8</v>
      </c>
      <c r="K1085" s="996">
        <v>28.850200000000001</v>
      </c>
      <c r="L1085" s="996">
        <v>51.930399999999999</v>
      </c>
      <c r="M1085" t="s">
        <v>1109</v>
      </c>
      <c r="N1085" t="str">
        <f t="shared" si="36"/>
        <v>março 2026</v>
      </c>
      <c r="O1085">
        <f t="shared" si="37"/>
        <v>2026</v>
      </c>
      <c r="P1085" t="str">
        <f>VLOOKUP(I1085,'METRICS MDNA'!A:B,2,0)</f>
        <v>Estoque Final</v>
      </c>
      <c r="Q1085" t="str">
        <f>VLOOKUP(P1085,'METRICS MDNA'!B:C,2,0)</f>
        <v>CUSTOS DOS PRODUTOS VENDIDOS</v>
      </c>
    </row>
    <row r="1086" spans="1:17">
      <c r="A1086" t="s">
        <v>1110</v>
      </c>
      <c r="B1086" s="879">
        <v>46112</v>
      </c>
      <c r="C1086">
        <v>1000944</v>
      </c>
      <c r="D1086" t="s">
        <v>2166</v>
      </c>
      <c r="E1086" t="s">
        <v>1171</v>
      </c>
      <c r="F1086" t="s">
        <v>1120</v>
      </c>
      <c r="G1086" t="s">
        <v>1220</v>
      </c>
      <c r="H1086" t="s">
        <v>1263</v>
      </c>
      <c r="I1086" t="s">
        <v>1385</v>
      </c>
      <c r="J1086" s="995">
        <v>1.6</v>
      </c>
      <c r="K1086" s="996">
        <v>70.094399999999993</v>
      </c>
      <c r="L1086" s="996">
        <v>112.151</v>
      </c>
      <c r="M1086" t="s">
        <v>1109</v>
      </c>
      <c r="N1086" t="str">
        <f t="shared" si="36"/>
        <v>março 2026</v>
      </c>
      <c r="O1086">
        <f t="shared" si="37"/>
        <v>2026</v>
      </c>
      <c r="P1086" t="str">
        <f>VLOOKUP(I1086,'METRICS MDNA'!A:B,2,0)</f>
        <v>Estoque Final</v>
      </c>
      <c r="Q1086" t="str">
        <f>VLOOKUP(P1086,'METRICS MDNA'!B:C,2,0)</f>
        <v>CUSTOS DOS PRODUTOS VENDIDOS</v>
      </c>
    </row>
    <row r="1087" spans="1:17">
      <c r="A1087" t="s">
        <v>1110</v>
      </c>
      <c r="B1087" s="879">
        <v>46112</v>
      </c>
      <c r="C1087">
        <v>1000751</v>
      </c>
      <c r="D1087" t="s">
        <v>1383</v>
      </c>
      <c r="E1087" t="s">
        <v>1171</v>
      </c>
      <c r="F1087" t="s">
        <v>1120</v>
      </c>
      <c r="G1087" t="s">
        <v>1220</v>
      </c>
      <c r="H1087" t="s">
        <v>1263</v>
      </c>
      <c r="I1087" t="s">
        <v>1385</v>
      </c>
      <c r="J1087" s="995">
        <v>1</v>
      </c>
      <c r="K1087" s="996">
        <v>89.611900000000006</v>
      </c>
      <c r="L1087" s="996">
        <v>89.611900000000006</v>
      </c>
      <c r="M1087" t="s">
        <v>1109</v>
      </c>
      <c r="N1087" t="str">
        <f t="shared" si="36"/>
        <v>março 2026</v>
      </c>
      <c r="O1087">
        <f t="shared" si="37"/>
        <v>2026</v>
      </c>
      <c r="P1087" t="str">
        <f>VLOOKUP(I1087,'METRICS MDNA'!A:B,2,0)</f>
        <v>Estoque Final</v>
      </c>
      <c r="Q1087" t="str">
        <f>VLOOKUP(P1087,'METRICS MDNA'!B:C,2,0)</f>
        <v>CUSTOS DOS PRODUTOS VENDIDOS</v>
      </c>
    </row>
    <row r="1088" spans="1:17">
      <c r="A1088" t="s">
        <v>1110</v>
      </c>
      <c r="B1088" s="879">
        <v>46112</v>
      </c>
      <c r="C1088">
        <v>1001028</v>
      </c>
      <c r="D1088" t="s">
        <v>2167</v>
      </c>
      <c r="E1088" t="s">
        <v>1171</v>
      </c>
      <c r="F1088" t="s">
        <v>1120</v>
      </c>
      <c r="G1088" t="s">
        <v>1220</v>
      </c>
      <c r="H1088" t="s">
        <v>1263</v>
      </c>
      <c r="I1088" t="s">
        <v>1385</v>
      </c>
      <c r="J1088" s="995">
        <v>0.7</v>
      </c>
      <c r="K1088" s="996">
        <v>181.5429</v>
      </c>
      <c r="L1088" s="996">
        <v>127.08</v>
      </c>
      <c r="M1088" t="s">
        <v>1109</v>
      </c>
      <c r="N1088" t="str">
        <f t="shared" si="36"/>
        <v>março 2026</v>
      </c>
      <c r="O1088">
        <f t="shared" si="37"/>
        <v>2026</v>
      </c>
      <c r="P1088" t="str">
        <f>VLOOKUP(I1088,'METRICS MDNA'!A:B,2,0)</f>
        <v>Estoque Final</v>
      </c>
      <c r="Q1088" t="str">
        <f>VLOOKUP(P1088,'METRICS MDNA'!B:C,2,0)</f>
        <v>CUSTOS DOS PRODUTOS VENDIDOS</v>
      </c>
    </row>
    <row r="1089" spans="1:17">
      <c r="A1089" t="s">
        <v>1110</v>
      </c>
      <c r="B1089" s="879">
        <v>46112</v>
      </c>
      <c r="C1089">
        <v>1000447</v>
      </c>
      <c r="D1089" t="s">
        <v>2168</v>
      </c>
      <c r="E1089" t="s">
        <v>1171</v>
      </c>
      <c r="F1089" t="s">
        <v>1120</v>
      </c>
      <c r="G1089" t="s">
        <v>1220</v>
      </c>
      <c r="H1089" t="s">
        <v>1263</v>
      </c>
      <c r="I1089" t="s">
        <v>1385</v>
      </c>
      <c r="J1089" s="995">
        <v>2</v>
      </c>
      <c r="K1089" s="996">
        <v>135.9177</v>
      </c>
      <c r="L1089" s="996">
        <v>271.83539999999999</v>
      </c>
      <c r="M1089" t="s">
        <v>1109</v>
      </c>
      <c r="N1089" t="str">
        <f t="shared" si="36"/>
        <v>março 2026</v>
      </c>
      <c r="O1089">
        <f t="shared" si="37"/>
        <v>2026</v>
      </c>
      <c r="P1089" t="str">
        <f>VLOOKUP(I1089,'METRICS MDNA'!A:B,2,0)</f>
        <v>Estoque Final</v>
      </c>
      <c r="Q1089" t="str">
        <f>VLOOKUP(P1089,'METRICS MDNA'!B:C,2,0)</f>
        <v>CUSTOS DOS PRODUTOS VENDIDOS</v>
      </c>
    </row>
    <row r="1090" spans="1:17">
      <c r="A1090" t="s">
        <v>1110</v>
      </c>
      <c r="B1090" s="879">
        <v>46112</v>
      </c>
      <c r="C1090">
        <v>1000587</v>
      </c>
      <c r="D1090" t="s">
        <v>2169</v>
      </c>
      <c r="E1090" t="s">
        <v>1171</v>
      </c>
      <c r="F1090" t="s">
        <v>1120</v>
      </c>
      <c r="G1090" t="s">
        <v>1220</v>
      </c>
      <c r="H1090" t="s">
        <v>1263</v>
      </c>
      <c r="I1090" t="s">
        <v>1385</v>
      </c>
      <c r="J1090" s="995">
        <v>1.35</v>
      </c>
      <c r="K1090" s="996">
        <v>245.71</v>
      </c>
      <c r="L1090" s="996">
        <v>331.70850000000002</v>
      </c>
      <c r="M1090" t="s">
        <v>1109</v>
      </c>
      <c r="N1090" t="str">
        <f t="shared" si="36"/>
        <v>março 2026</v>
      </c>
      <c r="O1090">
        <f t="shared" si="37"/>
        <v>2026</v>
      </c>
      <c r="P1090" t="str">
        <f>VLOOKUP(I1090,'METRICS MDNA'!A:B,2,0)</f>
        <v>Estoque Final</v>
      </c>
      <c r="Q1090" t="str">
        <f>VLOOKUP(P1090,'METRICS MDNA'!B:C,2,0)</f>
        <v>CUSTOS DOS PRODUTOS VENDIDOS</v>
      </c>
    </row>
    <row r="1091" spans="1:17">
      <c r="A1091" t="s">
        <v>1110</v>
      </c>
      <c r="B1091" s="879">
        <v>46112</v>
      </c>
      <c r="C1091">
        <v>1000764</v>
      </c>
      <c r="D1091" t="s">
        <v>1387</v>
      </c>
      <c r="E1091" t="s">
        <v>1171</v>
      </c>
      <c r="F1091" t="s">
        <v>1120</v>
      </c>
      <c r="G1091" t="s">
        <v>1220</v>
      </c>
      <c r="H1091" t="s">
        <v>1263</v>
      </c>
      <c r="I1091" t="s">
        <v>1385</v>
      </c>
      <c r="J1091" s="995">
        <v>0.4</v>
      </c>
      <c r="K1091" s="996">
        <v>28.688500000000001</v>
      </c>
      <c r="L1091" s="996">
        <v>11.4754</v>
      </c>
      <c r="M1091" t="s">
        <v>1109</v>
      </c>
      <c r="N1091" t="str">
        <f t="shared" si="36"/>
        <v>março 2026</v>
      </c>
      <c r="O1091">
        <f t="shared" si="37"/>
        <v>2026</v>
      </c>
      <c r="P1091" t="str">
        <f>VLOOKUP(I1091,'METRICS MDNA'!A:B,2,0)</f>
        <v>Estoque Final</v>
      </c>
      <c r="Q1091" t="str">
        <f>VLOOKUP(P1091,'METRICS MDNA'!B:C,2,0)</f>
        <v>CUSTOS DOS PRODUTOS VENDIDOS</v>
      </c>
    </row>
    <row r="1092" spans="1:17">
      <c r="A1092" t="s">
        <v>1110</v>
      </c>
      <c r="B1092" s="879">
        <v>46112</v>
      </c>
      <c r="C1092">
        <v>1000927</v>
      </c>
      <c r="D1092" t="s">
        <v>2170</v>
      </c>
      <c r="E1092" t="s">
        <v>1171</v>
      </c>
      <c r="F1092" t="s">
        <v>1120</v>
      </c>
      <c r="G1092" t="s">
        <v>1220</v>
      </c>
      <c r="H1092" t="s">
        <v>1263</v>
      </c>
      <c r="I1092" t="s">
        <v>2171</v>
      </c>
      <c r="J1092" s="995">
        <v>0.9</v>
      </c>
      <c r="K1092" s="996">
        <v>171.59</v>
      </c>
      <c r="L1092" s="996">
        <v>154.43100000000001</v>
      </c>
      <c r="M1092" t="s">
        <v>1109</v>
      </c>
      <c r="N1092" t="str">
        <f t="shared" si="36"/>
        <v>março 2026</v>
      </c>
      <c r="O1092">
        <f t="shared" si="37"/>
        <v>2026</v>
      </c>
      <c r="P1092" t="str">
        <f>VLOOKUP(I1092,'METRICS MDNA'!A:B,2,0)</f>
        <v>Estoque Final</v>
      </c>
      <c r="Q1092" t="str">
        <f>VLOOKUP(P1092,'METRICS MDNA'!B:C,2,0)</f>
        <v>CUSTOS DOS PRODUTOS VENDIDOS</v>
      </c>
    </row>
    <row r="1093" spans="1:17">
      <c r="A1093" t="s">
        <v>1110</v>
      </c>
      <c r="B1093" s="879">
        <v>46112</v>
      </c>
      <c r="C1093">
        <v>1000133</v>
      </c>
      <c r="D1093" t="s">
        <v>2172</v>
      </c>
      <c r="E1093" t="s">
        <v>1171</v>
      </c>
      <c r="F1093" t="s">
        <v>1120</v>
      </c>
      <c r="G1093" t="s">
        <v>1220</v>
      </c>
      <c r="H1093" t="s">
        <v>1263</v>
      </c>
      <c r="I1093" t="s">
        <v>2171</v>
      </c>
      <c r="J1093" s="995">
        <v>1</v>
      </c>
      <c r="K1093" s="996">
        <v>115.36879999999999</v>
      </c>
      <c r="L1093" s="996">
        <v>115.36879999999999</v>
      </c>
      <c r="M1093" t="s">
        <v>1109</v>
      </c>
      <c r="N1093" t="str">
        <f t="shared" si="36"/>
        <v>março 2026</v>
      </c>
      <c r="O1093">
        <f t="shared" si="37"/>
        <v>2026</v>
      </c>
      <c r="P1093" t="str">
        <f>VLOOKUP(I1093,'METRICS MDNA'!A:B,2,0)</f>
        <v>Estoque Final</v>
      </c>
      <c r="Q1093" t="str">
        <f>VLOOKUP(P1093,'METRICS MDNA'!B:C,2,0)</f>
        <v>CUSTOS DOS PRODUTOS VENDIDOS</v>
      </c>
    </row>
    <row r="1094" spans="1:17">
      <c r="A1094" t="s">
        <v>1110</v>
      </c>
      <c r="B1094" s="879">
        <v>46112</v>
      </c>
      <c r="C1094">
        <v>1000874</v>
      </c>
      <c r="D1094" t="s">
        <v>2173</v>
      </c>
      <c r="E1094" t="s">
        <v>1171</v>
      </c>
      <c r="F1094" t="s">
        <v>1120</v>
      </c>
      <c r="G1094" t="s">
        <v>1220</v>
      </c>
      <c r="H1094" t="s">
        <v>1263</v>
      </c>
      <c r="I1094" t="s">
        <v>2171</v>
      </c>
      <c r="J1094" s="995">
        <v>1</v>
      </c>
      <c r="K1094" s="996">
        <v>513.13329999999996</v>
      </c>
      <c r="L1094" s="996">
        <v>513.13329999999996</v>
      </c>
      <c r="M1094" t="s">
        <v>1109</v>
      </c>
      <c r="N1094" t="str">
        <f t="shared" si="36"/>
        <v>março 2026</v>
      </c>
      <c r="O1094">
        <f t="shared" si="37"/>
        <v>2026</v>
      </c>
      <c r="P1094" t="str">
        <f>VLOOKUP(I1094,'METRICS MDNA'!A:B,2,0)</f>
        <v>Estoque Final</v>
      </c>
      <c r="Q1094" t="str">
        <f>VLOOKUP(P1094,'METRICS MDNA'!B:C,2,0)</f>
        <v>CUSTOS DOS PRODUTOS VENDIDOS</v>
      </c>
    </row>
    <row r="1095" spans="1:17">
      <c r="A1095" t="s">
        <v>1110</v>
      </c>
      <c r="B1095" s="879">
        <v>46112</v>
      </c>
      <c r="C1095">
        <v>1000130</v>
      </c>
      <c r="D1095" t="s">
        <v>2174</v>
      </c>
      <c r="E1095" t="s">
        <v>1171</v>
      </c>
      <c r="F1095" t="s">
        <v>1120</v>
      </c>
      <c r="G1095" t="s">
        <v>1220</v>
      </c>
      <c r="H1095" t="s">
        <v>1263</v>
      </c>
      <c r="I1095" t="s">
        <v>2171</v>
      </c>
      <c r="J1095" s="995">
        <v>0.2</v>
      </c>
      <c r="K1095" s="996">
        <v>133.47999999999999</v>
      </c>
      <c r="L1095" s="996">
        <v>26.696000000000002</v>
      </c>
      <c r="M1095" t="s">
        <v>1109</v>
      </c>
      <c r="N1095" t="str">
        <f t="shared" si="36"/>
        <v>março 2026</v>
      </c>
      <c r="O1095">
        <f t="shared" si="37"/>
        <v>2026</v>
      </c>
      <c r="P1095" t="str">
        <f>VLOOKUP(I1095,'METRICS MDNA'!A:B,2,0)</f>
        <v>Estoque Final</v>
      </c>
      <c r="Q1095" t="str">
        <f>VLOOKUP(P1095,'METRICS MDNA'!B:C,2,0)</f>
        <v>CUSTOS DOS PRODUTOS VENDIDOS</v>
      </c>
    </row>
    <row r="1096" spans="1:17">
      <c r="A1096" t="s">
        <v>1110</v>
      </c>
      <c r="B1096" s="879">
        <v>46112</v>
      </c>
      <c r="C1096">
        <v>1000565</v>
      </c>
      <c r="D1096" t="s">
        <v>2175</v>
      </c>
      <c r="E1096" t="s">
        <v>1171</v>
      </c>
      <c r="F1096" t="s">
        <v>1120</v>
      </c>
      <c r="G1096" t="s">
        <v>1220</v>
      </c>
      <c r="H1096" t="s">
        <v>1263</v>
      </c>
      <c r="I1096" t="s">
        <v>2171</v>
      </c>
      <c r="J1096" s="995">
        <v>0.4</v>
      </c>
      <c r="K1096" s="996">
        <v>244.5857</v>
      </c>
      <c r="L1096" s="996">
        <v>97.834299999999999</v>
      </c>
      <c r="M1096" t="s">
        <v>1109</v>
      </c>
      <c r="N1096" t="str">
        <f t="shared" si="36"/>
        <v>março 2026</v>
      </c>
      <c r="O1096">
        <f t="shared" si="37"/>
        <v>2026</v>
      </c>
      <c r="P1096" t="str">
        <f>VLOOKUP(I1096,'METRICS MDNA'!A:B,2,0)</f>
        <v>Estoque Final</v>
      </c>
      <c r="Q1096" t="str">
        <f>VLOOKUP(P1096,'METRICS MDNA'!B:C,2,0)</f>
        <v>CUSTOS DOS PRODUTOS VENDIDOS</v>
      </c>
    </row>
    <row r="1097" spans="1:17">
      <c r="A1097" t="s">
        <v>1110</v>
      </c>
      <c r="B1097" s="879">
        <v>46112</v>
      </c>
      <c r="C1097">
        <v>1000154</v>
      </c>
      <c r="D1097" t="s">
        <v>2176</v>
      </c>
      <c r="E1097" t="s">
        <v>1171</v>
      </c>
      <c r="F1097" t="s">
        <v>1120</v>
      </c>
      <c r="G1097" t="s">
        <v>1220</v>
      </c>
      <c r="H1097" t="s">
        <v>1263</v>
      </c>
      <c r="I1097" t="s">
        <v>2171</v>
      </c>
      <c r="J1097" s="995">
        <v>1.4</v>
      </c>
      <c r="K1097" s="996">
        <v>74.454899999999995</v>
      </c>
      <c r="L1097" s="996">
        <v>104.23690000000001</v>
      </c>
      <c r="M1097" t="s">
        <v>1109</v>
      </c>
      <c r="N1097" t="str">
        <f t="shared" si="36"/>
        <v>março 2026</v>
      </c>
      <c r="O1097">
        <f t="shared" si="37"/>
        <v>2026</v>
      </c>
      <c r="P1097" t="str">
        <f>VLOOKUP(I1097,'METRICS MDNA'!A:B,2,0)</f>
        <v>Estoque Final</v>
      </c>
      <c r="Q1097" t="str">
        <f>VLOOKUP(P1097,'METRICS MDNA'!B:C,2,0)</f>
        <v>CUSTOS DOS PRODUTOS VENDIDOS</v>
      </c>
    </row>
    <row r="1098" spans="1:17">
      <c r="A1098" t="s">
        <v>1110</v>
      </c>
      <c r="B1098" s="879">
        <v>46112</v>
      </c>
      <c r="C1098">
        <v>1000036</v>
      </c>
      <c r="D1098" t="s">
        <v>2177</v>
      </c>
      <c r="E1098" t="s">
        <v>1171</v>
      </c>
      <c r="F1098" t="s">
        <v>1120</v>
      </c>
      <c r="G1098" t="s">
        <v>1220</v>
      </c>
      <c r="H1098" t="s">
        <v>1263</v>
      </c>
      <c r="I1098" t="s">
        <v>2171</v>
      </c>
      <c r="J1098" s="995">
        <v>0.75</v>
      </c>
      <c r="K1098" s="996">
        <v>912.85720000000003</v>
      </c>
      <c r="L1098" s="996">
        <v>684.64290000000005</v>
      </c>
      <c r="M1098" t="s">
        <v>1109</v>
      </c>
      <c r="N1098" t="str">
        <f t="shared" si="36"/>
        <v>março 2026</v>
      </c>
      <c r="O1098">
        <f t="shared" si="37"/>
        <v>2026</v>
      </c>
      <c r="P1098" t="str">
        <f>VLOOKUP(I1098,'METRICS MDNA'!A:B,2,0)</f>
        <v>Estoque Final</v>
      </c>
      <c r="Q1098" t="str">
        <f>VLOOKUP(P1098,'METRICS MDNA'!B:C,2,0)</f>
        <v>CUSTOS DOS PRODUTOS VENDIDOS</v>
      </c>
    </row>
    <row r="1099" spans="1:17">
      <c r="A1099" t="s">
        <v>1110</v>
      </c>
      <c r="B1099" s="879">
        <v>46112</v>
      </c>
      <c r="C1099">
        <v>1000037</v>
      </c>
      <c r="D1099" t="s">
        <v>2178</v>
      </c>
      <c r="E1099" t="s">
        <v>1171</v>
      </c>
      <c r="F1099" t="s">
        <v>1120</v>
      </c>
      <c r="G1099" t="s">
        <v>1220</v>
      </c>
      <c r="H1099" t="s">
        <v>1263</v>
      </c>
      <c r="I1099" t="s">
        <v>2171</v>
      </c>
      <c r="J1099" s="995">
        <v>0.75</v>
      </c>
      <c r="K1099" s="996">
        <v>1857</v>
      </c>
      <c r="L1099" s="996">
        <v>1392.75</v>
      </c>
      <c r="M1099" t="s">
        <v>1109</v>
      </c>
      <c r="N1099" t="str">
        <f t="shared" si="36"/>
        <v>março 2026</v>
      </c>
      <c r="O1099">
        <f t="shared" si="37"/>
        <v>2026</v>
      </c>
      <c r="P1099" t="str">
        <f>VLOOKUP(I1099,'METRICS MDNA'!A:B,2,0)</f>
        <v>Estoque Final</v>
      </c>
      <c r="Q1099" t="str">
        <f>VLOOKUP(P1099,'METRICS MDNA'!B:C,2,0)</f>
        <v>CUSTOS DOS PRODUTOS VENDIDOS</v>
      </c>
    </row>
    <row r="1100" spans="1:17">
      <c r="A1100" t="s">
        <v>1110</v>
      </c>
      <c r="B1100" s="879">
        <v>46112</v>
      </c>
      <c r="C1100">
        <v>1000929</v>
      </c>
      <c r="D1100" t="s">
        <v>2179</v>
      </c>
      <c r="E1100" t="s">
        <v>1171</v>
      </c>
      <c r="F1100" t="s">
        <v>1120</v>
      </c>
      <c r="G1100" t="s">
        <v>1220</v>
      </c>
      <c r="H1100" t="s">
        <v>1263</v>
      </c>
      <c r="I1100" t="s">
        <v>2171</v>
      </c>
      <c r="J1100" s="995">
        <v>0.95</v>
      </c>
      <c r="K1100" s="996">
        <v>227.18870000000001</v>
      </c>
      <c r="L1100" s="996">
        <v>215.82929999999999</v>
      </c>
      <c r="M1100" t="s">
        <v>1109</v>
      </c>
      <c r="N1100" t="str">
        <f t="shared" si="36"/>
        <v>março 2026</v>
      </c>
      <c r="O1100">
        <f t="shared" si="37"/>
        <v>2026</v>
      </c>
      <c r="P1100" t="str">
        <f>VLOOKUP(I1100,'METRICS MDNA'!A:B,2,0)</f>
        <v>Estoque Final</v>
      </c>
      <c r="Q1100" t="str">
        <f>VLOOKUP(P1100,'METRICS MDNA'!B:C,2,0)</f>
        <v>CUSTOS DOS PRODUTOS VENDIDOS</v>
      </c>
    </row>
    <row r="1101" spans="1:17">
      <c r="A1101" t="s">
        <v>1110</v>
      </c>
      <c r="B1101" s="879">
        <v>46112</v>
      </c>
      <c r="C1101">
        <v>1000869</v>
      </c>
      <c r="D1101" t="s">
        <v>2180</v>
      </c>
      <c r="E1101" t="s">
        <v>1171</v>
      </c>
      <c r="F1101" t="s">
        <v>1120</v>
      </c>
      <c r="G1101" t="s">
        <v>1220</v>
      </c>
      <c r="H1101" t="s">
        <v>1221</v>
      </c>
      <c r="I1101" t="s">
        <v>1222</v>
      </c>
      <c r="J1101" s="995">
        <v>1.3</v>
      </c>
      <c r="K1101" s="996">
        <v>18.1525</v>
      </c>
      <c r="L1101" s="996">
        <v>23.598299999999998</v>
      </c>
      <c r="M1101" t="s">
        <v>1109</v>
      </c>
      <c r="N1101" t="str">
        <f t="shared" si="36"/>
        <v>março 2026</v>
      </c>
      <c r="O1101">
        <f t="shared" si="37"/>
        <v>2026</v>
      </c>
      <c r="P1101" t="str">
        <f>VLOOKUP(I1101,'METRICS MDNA'!A:B,2,0)</f>
        <v>Estoque Final</v>
      </c>
      <c r="Q1101" t="str">
        <f>VLOOKUP(P1101,'METRICS MDNA'!B:C,2,0)</f>
        <v>CUSTOS DOS PRODUTOS VENDIDOS</v>
      </c>
    </row>
    <row r="1102" spans="1:17">
      <c r="A1102" t="s">
        <v>1110</v>
      </c>
      <c r="B1102" s="879">
        <v>46112</v>
      </c>
      <c r="C1102">
        <v>1000755</v>
      </c>
      <c r="D1102" t="s">
        <v>2181</v>
      </c>
      <c r="E1102" t="s">
        <v>1171</v>
      </c>
      <c r="F1102" t="s">
        <v>1120</v>
      </c>
      <c r="G1102" t="s">
        <v>1220</v>
      </c>
      <c r="H1102" t="s">
        <v>1221</v>
      </c>
      <c r="I1102" t="s">
        <v>1222</v>
      </c>
      <c r="J1102" s="995">
        <v>0.4</v>
      </c>
      <c r="K1102" s="996">
        <v>65.900000000000006</v>
      </c>
      <c r="L1102" s="996">
        <v>26.36</v>
      </c>
      <c r="M1102" t="s">
        <v>1109</v>
      </c>
      <c r="N1102" t="str">
        <f t="shared" si="36"/>
        <v>março 2026</v>
      </c>
      <c r="O1102">
        <f t="shared" si="37"/>
        <v>2026</v>
      </c>
      <c r="P1102" t="str">
        <f>VLOOKUP(I1102,'METRICS MDNA'!A:B,2,0)</f>
        <v>Estoque Final</v>
      </c>
      <c r="Q1102" t="str">
        <f>VLOOKUP(P1102,'METRICS MDNA'!B:C,2,0)</f>
        <v>CUSTOS DOS PRODUTOS VENDIDOS</v>
      </c>
    </row>
    <row r="1103" spans="1:17">
      <c r="A1103" t="s">
        <v>1110</v>
      </c>
      <c r="B1103" s="879">
        <v>46112</v>
      </c>
      <c r="C1103">
        <v>1000301</v>
      </c>
      <c r="D1103" t="s">
        <v>1389</v>
      </c>
      <c r="E1103" t="s">
        <v>1171</v>
      </c>
      <c r="F1103" t="s">
        <v>1120</v>
      </c>
      <c r="G1103" t="s">
        <v>1220</v>
      </c>
      <c r="H1103" t="s">
        <v>1221</v>
      </c>
      <c r="I1103" t="s">
        <v>1222</v>
      </c>
      <c r="J1103" s="995">
        <v>2.75</v>
      </c>
      <c r="K1103" s="996">
        <v>70.069999999999993</v>
      </c>
      <c r="L1103" s="996">
        <v>192.6925</v>
      </c>
      <c r="M1103" t="s">
        <v>1109</v>
      </c>
      <c r="N1103" t="str">
        <f t="shared" si="36"/>
        <v>março 2026</v>
      </c>
      <c r="O1103">
        <f t="shared" si="37"/>
        <v>2026</v>
      </c>
      <c r="P1103" t="str">
        <f>VLOOKUP(I1103,'METRICS MDNA'!A:B,2,0)</f>
        <v>Estoque Final</v>
      </c>
      <c r="Q1103" t="str">
        <f>VLOOKUP(P1103,'METRICS MDNA'!B:C,2,0)</f>
        <v>CUSTOS DOS PRODUTOS VENDIDOS</v>
      </c>
    </row>
    <row r="1104" spans="1:17">
      <c r="B1104" s="804"/>
    </row>
    <row r="1105" spans="2:2">
      <c r="B1105" s="804"/>
    </row>
    <row r="1106" spans="2:2">
      <c r="B1106" s="804"/>
    </row>
    <row r="1107" spans="2:2">
      <c r="B1107" s="804"/>
    </row>
    <row r="1108" spans="2:2">
      <c r="B1108" s="804"/>
    </row>
    <row r="1109" spans="2:2">
      <c r="B1109" s="804"/>
    </row>
    <row r="1110" spans="2:2">
      <c r="B1110" s="804"/>
    </row>
    <row r="1111" spans="2:2">
      <c r="B1111" s="804"/>
    </row>
    <row r="1112" spans="2:2">
      <c r="B1112" s="804"/>
    </row>
    <row r="1113" spans="2:2">
      <c r="B1113" s="804"/>
    </row>
    <row r="1114" spans="2:2">
      <c r="B1114" s="804"/>
    </row>
    <row r="1115" spans="2:2">
      <c r="B1115" s="804"/>
    </row>
    <row r="1116" spans="2:2">
      <c r="B1116" s="804"/>
    </row>
    <row r="1117" spans="2:2">
      <c r="B1117" s="804"/>
    </row>
    <row r="1118" spans="2:2">
      <c r="B1118" s="804"/>
    </row>
    <row r="1119" spans="2:2">
      <c r="B1119" s="804"/>
    </row>
    <row r="1120" spans="2:2">
      <c r="B1120" s="804"/>
    </row>
    <row r="1121" spans="2:2">
      <c r="B1121" s="804"/>
    </row>
    <row r="1122" spans="2:2">
      <c r="B1122" s="804"/>
    </row>
    <row r="1123" spans="2:2">
      <c r="B1123" s="804"/>
    </row>
    <row r="1124" spans="2:2">
      <c r="B1124" s="804"/>
    </row>
    <row r="1125" spans="2:2">
      <c r="B1125" s="804"/>
    </row>
    <row r="1126" spans="2:2">
      <c r="B1126" s="804"/>
    </row>
    <row r="1127" spans="2:2">
      <c r="B1127" s="804"/>
    </row>
    <row r="1128" spans="2:2">
      <c r="B1128" s="804"/>
    </row>
    <row r="1129" spans="2:2">
      <c r="B1129" s="804"/>
    </row>
    <row r="1130" spans="2:2">
      <c r="B1130" s="804"/>
    </row>
    <row r="1131" spans="2:2">
      <c r="B1131" s="804"/>
    </row>
    <row r="1132" spans="2:2">
      <c r="B1132" s="804"/>
    </row>
    <row r="1133" spans="2:2">
      <c r="B1133" s="804"/>
    </row>
    <row r="1134" spans="2:2">
      <c r="B1134" s="804"/>
    </row>
    <row r="1135" spans="2:2">
      <c r="B1135" s="804"/>
    </row>
    <row r="1136" spans="2:2">
      <c r="B1136" s="804"/>
    </row>
    <row r="1137" spans="2:2">
      <c r="B1137" s="804"/>
    </row>
    <row r="1138" spans="2:2">
      <c r="B1138" s="804"/>
    </row>
    <row r="1139" spans="2:2">
      <c r="B1139" s="804"/>
    </row>
    <row r="1140" spans="2:2">
      <c r="B1140" s="804"/>
    </row>
    <row r="1141" spans="2:2">
      <c r="B1141" s="804"/>
    </row>
    <row r="1142" spans="2:2">
      <c r="B1142" s="804"/>
    </row>
    <row r="1143" spans="2:2">
      <c r="B1143" s="804"/>
    </row>
    <row r="1144" spans="2:2">
      <c r="B1144" s="804"/>
    </row>
    <row r="1145" spans="2:2">
      <c r="B1145" s="804"/>
    </row>
    <row r="1146" spans="2:2">
      <c r="B1146" s="804"/>
    </row>
    <row r="1147" spans="2:2">
      <c r="B1147" s="804"/>
    </row>
    <row r="1148" spans="2:2">
      <c r="B1148" s="804"/>
    </row>
    <row r="1149" spans="2:2">
      <c r="B1149" s="804"/>
    </row>
    <row r="1150" spans="2:2">
      <c r="B1150" s="804"/>
    </row>
    <row r="1151" spans="2:2">
      <c r="B1151" s="804"/>
    </row>
    <row r="1152" spans="2:2">
      <c r="B1152" s="804"/>
    </row>
    <row r="1153" spans="2:2">
      <c r="B1153" s="804"/>
    </row>
    <row r="1154" spans="2:2">
      <c r="B1154" s="804"/>
    </row>
    <row r="1155" spans="2:2">
      <c r="B1155" s="804"/>
    </row>
    <row r="1156" spans="2:2">
      <c r="B1156" s="804"/>
    </row>
    <row r="1157" spans="2:2">
      <c r="B1157" s="804"/>
    </row>
    <row r="1158" spans="2:2">
      <c r="B1158" s="804"/>
    </row>
    <row r="1159" spans="2:2">
      <c r="B1159" s="804"/>
    </row>
    <row r="1160" spans="2:2">
      <c r="B1160" s="804"/>
    </row>
    <row r="1161" spans="2:2">
      <c r="B1161" s="804"/>
    </row>
    <row r="1162" spans="2:2">
      <c r="B1162" s="804"/>
    </row>
    <row r="1163" spans="2:2">
      <c r="B1163" s="804"/>
    </row>
  </sheetData>
  <autoFilter ref="A3:Q1103" xr:uid="{F0BCE3AA-A8BC-4908-BB91-117A2374DE1C}"/>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04161-2499-4921-A702-8D154C8C08BF}">
  <sheetPr>
    <tabColor rgb="FF002060"/>
  </sheetPr>
  <dimension ref="A1:K90"/>
  <sheetViews>
    <sheetView workbookViewId="0">
      <selection activeCell="C38" sqref="C38"/>
    </sheetView>
  </sheetViews>
  <sheetFormatPr defaultRowHeight="13.2"/>
  <cols>
    <col min="1" max="2" width="36.44140625" bestFit="1" customWidth="1"/>
    <col min="3" max="3" width="35" bestFit="1" customWidth="1"/>
    <col min="4" max="4" width="1.44140625" customWidth="1"/>
    <col min="5" max="5" width="22.109375" bestFit="1" customWidth="1"/>
    <col min="6" max="6" width="16.33203125" bestFit="1" customWidth="1"/>
    <col min="7" max="7" width="15" bestFit="1" customWidth="1"/>
  </cols>
  <sheetData>
    <row r="1" spans="1:7">
      <c r="A1" s="317" t="s">
        <v>53</v>
      </c>
      <c r="B1" s="317" t="s">
        <v>731</v>
      </c>
      <c r="C1" s="317" t="s">
        <v>391</v>
      </c>
      <c r="E1" s="317" t="s">
        <v>53</v>
      </c>
      <c r="F1" s="317" t="s">
        <v>731</v>
      </c>
      <c r="G1" s="317" t="s">
        <v>391</v>
      </c>
    </row>
    <row r="2" spans="1:7">
      <c r="A2" s="517" t="s">
        <v>1132</v>
      </c>
      <c r="B2" s="517" t="s">
        <v>2372</v>
      </c>
      <c r="C2" t="s">
        <v>78</v>
      </c>
      <c r="E2" s="507" t="s">
        <v>732</v>
      </c>
      <c r="F2" s="507" t="s">
        <v>732</v>
      </c>
      <c r="G2" t="s">
        <v>61</v>
      </c>
    </row>
    <row r="3" spans="1:7">
      <c r="A3" t="s">
        <v>1153</v>
      </c>
      <c r="B3" t="s">
        <v>2391</v>
      </c>
      <c r="C3" t="s">
        <v>153</v>
      </c>
      <c r="E3" s="507" t="s">
        <v>919</v>
      </c>
      <c r="F3" s="507" t="s">
        <v>919</v>
      </c>
      <c r="G3" t="s">
        <v>61</v>
      </c>
    </row>
    <row r="4" spans="1:7">
      <c r="A4" s="517" t="s">
        <v>1157</v>
      </c>
      <c r="B4" t="s">
        <v>2386</v>
      </c>
      <c r="C4" t="s">
        <v>153</v>
      </c>
      <c r="E4" s="494" t="s">
        <v>540</v>
      </c>
      <c r="F4" s="494" t="s">
        <v>540</v>
      </c>
      <c r="G4" t="s">
        <v>61</v>
      </c>
    </row>
    <row r="5" spans="1:7">
      <c r="A5" t="s">
        <v>1183</v>
      </c>
      <c r="B5" t="s">
        <v>920</v>
      </c>
      <c r="C5" t="s">
        <v>78</v>
      </c>
      <c r="E5" s="494" t="s">
        <v>16</v>
      </c>
      <c r="F5" s="494" t="s">
        <v>16</v>
      </c>
      <c r="G5" t="s">
        <v>61</v>
      </c>
    </row>
    <row r="6" spans="1:7">
      <c r="A6" t="s">
        <v>1190</v>
      </c>
      <c r="B6" t="s">
        <v>920</v>
      </c>
      <c r="C6" t="s">
        <v>78</v>
      </c>
    </row>
    <row r="7" spans="1:7">
      <c r="A7" t="s">
        <v>1197</v>
      </c>
      <c r="B7" t="s">
        <v>920</v>
      </c>
      <c r="C7" t="s">
        <v>78</v>
      </c>
    </row>
    <row r="8" spans="1:7">
      <c r="A8" t="s">
        <v>1204</v>
      </c>
      <c r="B8" t="s">
        <v>920</v>
      </c>
      <c r="C8" t="s">
        <v>78</v>
      </c>
    </row>
    <row r="9" spans="1:7">
      <c r="A9" t="s">
        <v>625</v>
      </c>
      <c r="B9" t="s">
        <v>920</v>
      </c>
      <c r="C9" t="s">
        <v>78</v>
      </c>
    </row>
    <row r="10" spans="1:7">
      <c r="A10" t="s">
        <v>1224</v>
      </c>
      <c r="B10" t="s">
        <v>920</v>
      </c>
      <c r="C10" t="s">
        <v>78</v>
      </c>
    </row>
    <row r="11" spans="1:7">
      <c r="A11" t="s">
        <v>1237</v>
      </c>
      <c r="B11" t="s">
        <v>648</v>
      </c>
      <c r="C11" t="s">
        <v>78</v>
      </c>
    </row>
    <row r="12" spans="1:7">
      <c r="A12" t="s">
        <v>1244</v>
      </c>
      <c r="B12" t="s">
        <v>920</v>
      </c>
      <c r="C12" t="s">
        <v>78</v>
      </c>
    </row>
    <row r="13" spans="1:7">
      <c r="A13" t="s">
        <v>633</v>
      </c>
      <c r="B13" t="s">
        <v>920</v>
      </c>
      <c r="C13" t="s">
        <v>78</v>
      </c>
    </row>
    <row r="14" spans="1:7">
      <c r="A14" t="s">
        <v>1299</v>
      </c>
      <c r="B14" t="s">
        <v>1448</v>
      </c>
      <c r="C14" t="s">
        <v>94</v>
      </c>
    </row>
    <row r="15" spans="1:7">
      <c r="A15" t="s">
        <v>1318</v>
      </c>
      <c r="B15" t="s">
        <v>920</v>
      </c>
      <c r="C15" t="s">
        <v>78</v>
      </c>
    </row>
    <row r="16" spans="1:7">
      <c r="A16" t="s">
        <v>1322</v>
      </c>
      <c r="B16" t="s">
        <v>920</v>
      </c>
      <c r="C16" t="s">
        <v>78</v>
      </c>
    </row>
    <row r="17" spans="1:11">
      <c r="A17" t="s">
        <v>1330</v>
      </c>
      <c r="B17" t="s">
        <v>920</v>
      </c>
      <c r="C17" t="s">
        <v>78</v>
      </c>
    </row>
    <row r="18" spans="1:11">
      <c r="A18" t="s">
        <v>1382</v>
      </c>
      <c r="B18" t="s">
        <v>920</v>
      </c>
      <c r="C18" t="s">
        <v>78</v>
      </c>
      <c r="K18">
        <v>4000</v>
      </c>
    </row>
    <row r="19" spans="1:11">
      <c r="A19" t="s">
        <v>666</v>
      </c>
      <c r="B19" t="s">
        <v>175</v>
      </c>
      <c r="C19" t="s">
        <v>769</v>
      </c>
      <c r="K19">
        <f>K18/4</f>
        <v>1000</v>
      </c>
    </row>
    <row r="20" spans="1:11">
      <c r="A20" t="s">
        <v>635</v>
      </c>
      <c r="B20" t="s">
        <v>646</v>
      </c>
      <c r="C20" t="s">
        <v>94</v>
      </c>
    </row>
    <row r="21" spans="1:11">
      <c r="A21" t="s">
        <v>630</v>
      </c>
      <c r="B21" t="s">
        <v>778</v>
      </c>
      <c r="C21" t="s">
        <v>153</v>
      </c>
    </row>
    <row r="22" spans="1:11">
      <c r="A22" t="s">
        <v>660</v>
      </c>
      <c r="B22" t="s">
        <v>538</v>
      </c>
      <c r="C22" t="s">
        <v>153</v>
      </c>
    </row>
    <row r="23" spans="1:11">
      <c r="A23" t="s">
        <v>613</v>
      </c>
      <c r="B23" t="s">
        <v>2350</v>
      </c>
      <c r="C23" t="s">
        <v>222</v>
      </c>
    </row>
    <row r="24" spans="1:11">
      <c r="A24" t="s">
        <v>669</v>
      </c>
      <c r="B24" t="s">
        <v>193</v>
      </c>
      <c r="C24" t="s">
        <v>201</v>
      </c>
    </row>
    <row r="25" spans="1:11">
      <c r="A25" s="517" t="s">
        <v>95</v>
      </c>
      <c r="B25" t="s">
        <v>95</v>
      </c>
      <c r="C25" t="s">
        <v>94</v>
      </c>
    </row>
    <row r="26" spans="1:11">
      <c r="A26" t="s">
        <v>536</v>
      </c>
      <c r="B26" t="s">
        <v>536</v>
      </c>
      <c r="C26" t="s">
        <v>94</v>
      </c>
    </row>
    <row r="27" spans="1:11">
      <c r="A27" s="517" t="s">
        <v>146</v>
      </c>
      <c r="B27" s="517" t="s">
        <v>146</v>
      </c>
      <c r="C27" s="517" t="s">
        <v>145</v>
      </c>
    </row>
    <row r="28" spans="1:11">
      <c r="A28" s="517" t="s">
        <v>149</v>
      </c>
      <c r="B28" s="517" t="s">
        <v>149</v>
      </c>
      <c r="C28" s="517" t="s">
        <v>145</v>
      </c>
    </row>
    <row r="29" spans="1:11">
      <c r="A29" t="s">
        <v>154</v>
      </c>
      <c r="B29" t="s">
        <v>154</v>
      </c>
      <c r="C29" t="s">
        <v>769</v>
      </c>
    </row>
    <row r="30" spans="1:11">
      <c r="A30" t="s">
        <v>169</v>
      </c>
      <c r="B30" t="s">
        <v>169</v>
      </c>
      <c r="C30" t="s">
        <v>153</v>
      </c>
    </row>
    <row r="31" spans="1:11">
      <c r="A31" t="s">
        <v>107</v>
      </c>
      <c r="B31" t="s">
        <v>107</v>
      </c>
      <c r="C31" t="s">
        <v>94</v>
      </c>
    </row>
    <row r="32" spans="1:11">
      <c r="A32" t="s">
        <v>1456</v>
      </c>
      <c r="B32" t="s">
        <v>223</v>
      </c>
      <c r="C32" t="s">
        <v>222</v>
      </c>
    </row>
    <row r="33" spans="1:3">
      <c r="A33" t="s">
        <v>217</v>
      </c>
      <c r="B33" t="s">
        <v>217</v>
      </c>
      <c r="C33" t="s">
        <v>201</v>
      </c>
    </row>
    <row r="34" spans="1:3">
      <c r="A34" t="s">
        <v>219</v>
      </c>
      <c r="B34" t="s">
        <v>219</v>
      </c>
      <c r="C34" t="s">
        <v>201</v>
      </c>
    </row>
    <row r="35" spans="1:3">
      <c r="A35" t="s">
        <v>204</v>
      </c>
      <c r="B35" t="s">
        <v>204</v>
      </c>
      <c r="C35" t="s">
        <v>201</v>
      </c>
    </row>
    <row r="36" spans="1:3">
      <c r="A36" t="s">
        <v>185</v>
      </c>
      <c r="B36" t="s">
        <v>185</v>
      </c>
      <c r="C36" t="s">
        <v>153</v>
      </c>
    </row>
    <row r="37" spans="1:3">
      <c r="A37" t="s">
        <v>647</v>
      </c>
      <c r="B37" t="s">
        <v>647</v>
      </c>
      <c r="C37" t="s">
        <v>94</v>
      </c>
    </row>
    <row r="38" spans="1:3">
      <c r="A38" t="s">
        <v>103</v>
      </c>
      <c r="B38" t="s">
        <v>103</v>
      </c>
      <c r="C38" t="s">
        <v>94</v>
      </c>
    </row>
    <row r="39" spans="1:3">
      <c r="A39" t="s">
        <v>113</v>
      </c>
      <c r="B39" t="s">
        <v>113</v>
      </c>
      <c r="C39" t="s">
        <v>94</v>
      </c>
    </row>
    <row r="40" spans="1:3">
      <c r="A40" t="s">
        <v>733</v>
      </c>
      <c r="B40" t="s">
        <v>733</v>
      </c>
      <c r="C40" t="s">
        <v>201</v>
      </c>
    </row>
    <row r="41" spans="1:3">
      <c r="A41" t="s">
        <v>543</v>
      </c>
      <c r="B41" s="517" t="s">
        <v>543</v>
      </c>
      <c r="C41" t="s">
        <v>153</v>
      </c>
    </row>
    <row r="42" spans="1:3">
      <c r="A42" t="s">
        <v>235</v>
      </c>
      <c r="B42" t="s">
        <v>235</v>
      </c>
      <c r="C42" t="s">
        <v>234</v>
      </c>
    </row>
    <row r="43" spans="1:3">
      <c r="A43" t="s">
        <v>226</v>
      </c>
      <c r="B43" t="s">
        <v>226</v>
      </c>
      <c r="C43" t="s">
        <v>225</v>
      </c>
    </row>
    <row r="44" spans="1:3">
      <c r="A44" t="s">
        <v>64</v>
      </c>
      <c r="B44" t="s">
        <v>64</v>
      </c>
      <c r="C44" t="s">
        <v>62</v>
      </c>
    </row>
    <row r="45" spans="1:3">
      <c r="A45" s="517" t="s">
        <v>213</v>
      </c>
      <c r="B45" s="517" t="s">
        <v>213</v>
      </c>
      <c r="C45" t="s">
        <v>201</v>
      </c>
    </row>
    <row r="46" spans="1:3">
      <c r="A46" s="517" t="s">
        <v>785</v>
      </c>
      <c r="B46" t="s">
        <v>187</v>
      </c>
      <c r="C46" t="s">
        <v>187</v>
      </c>
    </row>
    <row r="47" spans="1:3">
      <c r="A47" t="s">
        <v>1501</v>
      </c>
      <c r="B47" t="s">
        <v>156</v>
      </c>
      <c r="C47" t="s">
        <v>153</v>
      </c>
    </row>
    <row r="48" spans="1:3">
      <c r="A48" t="s">
        <v>1480</v>
      </c>
      <c r="B48" t="s">
        <v>206</v>
      </c>
      <c r="C48" t="s">
        <v>201</v>
      </c>
    </row>
    <row r="49" spans="1:3">
      <c r="A49" t="s">
        <v>275</v>
      </c>
      <c r="B49" t="s">
        <v>1528</v>
      </c>
      <c r="C49" t="s">
        <v>153</v>
      </c>
    </row>
    <row r="50" spans="1:3">
      <c r="A50" t="s">
        <v>640</v>
      </c>
      <c r="B50" t="s">
        <v>95</v>
      </c>
      <c r="C50" t="s">
        <v>94</v>
      </c>
    </row>
    <row r="51" spans="1:3">
      <c r="A51" t="s">
        <v>2185</v>
      </c>
      <c r="B51" t="s">
        <v>2184</v>
      </c>
      <c r="C51" t="s">
        <v>62</v>
      </c>
    </row>
    <row r="52" spans="1:3">
      <c r="A52" t="s">
        <v>761</v>
      </c>
      <c r="B52" t="s">
        <v>223</v>
      </c>
      <c r="C52" t="s">
        <v>222</v>
      </c>
    </row>
    <row r="53" spans="1:3">
      <c r="A53" t="s">
        <v>1530</v>
      </c>
      <c r="B53" t="s">
        <v>1529</v>
      </c>
      <c r="C53" t="s">
        <v>201</v>
      </c>
    </row>
    <row r="54" spans="1:3">
      <c r="A54" t="s">
        <v>380</v>
      </c>
      <c r="B54" t="s">
        <v>167</v>
      </c>
      <c r="C54" t="s">
        <v>153</v>
      </c>
    </row>
    <row r="55" spans="1:3">
      <c r="A55" t="s">
        <v>624</v>
      </c>
      <c r="B55" t="s">
        <v>158</v>
      </c>
      <c r="C55" t="s">
        <v>153</v>
      </c>
    </row>
    <row r="56" spans="1:3">
      <c r="A56" t="s">
        <v>850</v>
      </c>
      <c r="B56" t="s">
        <v>546</v>
      </c>
      <c r="C56" t="s">
        <v>153</v>
      </c>
    </row>
    <row r="57" spans="1:3">
      <c r="A57" t="s">
        <v>2186</v>
      </c>
      <c r="B57" t="s">
        <v>2186</v>
      </c>
      <c r="C57" t="s">
        <v>62</v>
      </c>
    </row>
    <row r="58" spans="1:3">
      <c r="A58" t="s">
        <v>1866</v>
      </c>
      <c r="B58" t="s">
        <v>28</v>
      </c>
      <c r="C58" t="s">
        <v>78</v>
      </c>
    </row>
    <row r="59" spans="1:3">
      <c r="A59" t="s">
        <v>1868</v>
      </c>
      <c r="B59" t="s">
        <v>28</v>
      </c>
      <c r="C59" t="s">
        <v>78</v>
      </c>
    </row>
    <row r="60" spans="1:3">
      <c r="A60" t="s">
        <v>1201</v>
      </c>
      <c r="B60" t="s">
        <v>28</v>
      </c>
      <c r="C60" t="s">
        <v>78</v>
      </c>
    </row>
    <row r="61" spans="1:3">
      <c r="A61" t="s">
        <v>1187</v>
      </c>
      <c r="B61" t="s">
        <v>28</v>
      </c>
      <c r="C61" t="s">
        <v>78</v>
      </c>
    </row>
    <row r="62" spans="1:3">
      <c r="A62" t="s">
        <v>1242</v>
      </c>
      <c r="B62" t="s">
        <v>28</v>
      </c>
      <c r="C62" t="s">
        <v>78</v>
      </c>
    </row>
    <row r="63" spans="1:3">
      <c r="A63" t="s">
        <v>1194</v>
      </c>
      <c r="B63" t="s">
        <v>28</v>
      </c>
      <c r="C63" t="s">
        <v>78</v>
      </c>
    </row>
    <row r="64" spans="1:3">
      <c r="A64" t="s">
        <v>1885</v>
      </c>
      <c r="B64" t="s">
        <v>28</v>
      </c>
      <c r="C64" t="s">
        <v>78</v>
      </c>
    </row>
    <row r="65" spans="1:3">
      <c r="A65" t="s">
        <v>1891</v>
      </c>
      <c r="B65" t="s">
        <v>28</v>
      </c>
      <c r="C65" t="s">
        <v>78</v>
      </c>
    </row>
    <row r="66" spans="1:3">
      <c r="A66" t="s">
        <v>1412</v>
      </c>
      <c r="B66" t="s">
        <v>28</v>
      </c>
      <c r="C66" t="s">
        <v>78</v>
      </c>
    </row>
    <row r="67" spans="1:3">
      <c r="A67" t="s">
        <v>1176</v>
      </c>
      <c r="B67" t="s">
        <v>28</v>
      </c>
      <c r="C67" t="s">
        <v>78</v>
      </c>
    </row>
    <row r="68" spans="1:3">
      <c r="A68" t="s">
        <v>1939</v>
      </c>
      <c r="B68" t="s">
        <v>28</v>
      </c>
      <c r="C68" t="s">
        <v>78</v>
      </c>
    </row>
    <row r="69" spans="1:3">
      <c r="A69" t="s">
        <v>1958</v>
      </c>
      <c r="B69" t="s">
        <v>28</v>
      </c>
      <c r="C69" t="s">
        <v>78</v>
      </c>
    </row>
    <row r="70" spans="1:3">
      <c r="A70" t="s">
        <v>1967</v>
      </c>
      <c r="B70" t="s">
        <v>28</v>
      </c>
      <c r="C70" t="s">
        <v>78</v>
      </c>
    </row>
    <row r="71" spans="1:3">
      <c r="A71" t="s">
        <v>1214</v>
      </c>
      <c r="B71" t="s">
        <v>28</v>
      </c>
      <c r="C71" t="s">
        <v>78</v>
      </c>
    </row>
    <row r="72" spans="1:3">
      <c r="A72" t="s">
        <v>1222</v>
      </c>
      <c r="B72" t="s">
        <v>28</v>
      </c>
      <c r="C72" t="s">
        <v>78</v>
      </c>
    </row>
    <row r="73" spans="1:3">
      <c r="A73" t="s">
        <v>1380</v>
      </c>
      <c r="B73" t="s">
        <v>28</v>
      </c>
      <c r="C73" t="s">
        <v>78</v>
      </c>
    </row>
    <row r="74" spans="1:3">
      <c r="A74" t="s">
        <v>2040</v>
      </c>
      <c r="B74" t="s">
        <v>28</v>
      </c>
      <c r="C74" t="s">
        <v>78</v>
      </c>
    </row>
    <row r="75" spans="1:3">
      <c r="A75" t="s">
        <v>2046</v>
      </c>
      <c r="B75" t="s">
        <v>28</v>
      </c>
      <c r="C75" t="s">
        <v>78</v>
      </c>
    </row>
    <row r="76" spans="1:3">
      <c r="A76" t="s">
        <v>1329</v>
      </c>
      <c r="B76" t="s">
        <v>28</v>
      </c>
      <c r="C76" t="s">
        <v>78</v>
      </c>
    </row>
    <row r="77" spans="1:3">
      <c r="A77" t="s">
        <v>2057</v>
      </c>
      <c r="B77" t="s">
        <v>28</v>
      </c>
      <c r="C77" t="s">
        <v>78</v>
      </c>
    </row>
    <row r="78" spans="1:3">
      <c r="A78" t="s">
        <v>2062</v>
      </c>
      <c r="B78" t="s">
        <v>28</v>
      </c>
      <c r="C78" t="s">
        <v>78</v>
      </c>
    </row>
    <row r="79" spans="1:3">
      <c r="A79" t="s">
        <v>2077</v>
      </c>
      <c r="B79" t="s">
        <v>28</v>
      </c>
      <c r="C79" t="s">
        <v>78</v>
      </c>
    </row>
    <row r="80" spans="1:3">
      <c r="A80" t="s">
        <v>2086</v>
      </c>
      <c r="B80" t="s">
        <v>28</v>
      </c>
      <c r="C80" t="s">
        <v>78</v>
      </c>
    </row>
    <row r="81" spans="1:3">
      <c r="A81" t="s">
        <v>1256</v>
      </c>
      <c r="B81" t="s">
        <v>28</v>
      </c>
      <c r="C81" t="s">
        <v>78</v>
      </c>
    </row>
    <row r="82" spans="1:3">
      <c r="A82" t="s">
        <v>1268</v>
      </c>
      <c r="B82" t="s">
        <v>28</v>
      </c>
      <c r="C82" t="s">
        <v>78</v>
      </c>
    </row>
    <row r="83" spans="1:3">
      <c r="A83" t="s">
        <v>2127</v>
      </c>
      <c r="B83" t="s">
        <v>28</v>
      </c>
      <c r="C83" t="s">
        <v>78</v>
      </c>
    </row>
    <row r="84" spans="1:3">
      <c r="A84" t="s">
        <v>1277</v>
      </c>
      <c r="B84" t="s">
        <v>28</v>
      </c>
      <c r="C84" t="s">
        <v>78</v>
      </c>
    </row>
    <row r="85" spans="1:3">
      <c r="A85" t="s">
        <v>1264</v>
      </c>
      <c r="B85" t="s">
        <v>28</v>
      </c>
      <c r="C85" t="s">
        <v>78</v>
      </c>
    </row>
    <row r="86" spans="1:3">
      <c r="A86" t="s">
        <v>1385</v>
      </c>
      <c r="B86" t="s">
        <v>28</v>
      </c>
      <c r="C86" t="s">
        <v>78</v>
      </c>
    </row>
    <row r="87" spans="1:3">
      <c r="A87" t="s">
        <v>2171</v>
      </c>
      <c r="B87" t="s">
        <v>28</v>
      </c>
      <c r="C87" t="s">
        <v>78</v>
      </c>
    </row>
    <row r="88" spans="1:3">
      <c r="A88" t="s">
        <v>2193</v>
      </c>
      <c r="B88" t="s">
        <v>924</v>
      </c>
      <c r="C88" t="s">
        <v>153</v>
      </c>
    </row>
    <row r="89" spans="1:3">
      <c r="A89" t="s">
        <v>613</v>
      </c>
      <c r="B89" t="s">
        <v>613</v>
      </c>
      <c r="C89" t="s">
        <v>222</v>
      </c>
    </row>
    <row r="90" spans="1:3">
      <c r="A90" t="s">
        <v>2380</v>
      </c>
      <c r="B90" t="s">
        <v>2381</v>
      </c>
      <c r="C90" s="517" t="s">
        <v>145</v>
      </c>
    </row>
  </sheetData>
  <autoFilter ref="A1:C56" xr:uid="{E6104161-2499-4921-A702-8D154C8C08BF}"/>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9B152-EF69-49D6-9F3A-6392DDB0ACC4}">
  <sheetPr>
    <tabColor theme="4"/>
  </sheetPr>
  <dimension ref="A1:E17"/>
  <sheetViews>
    <sheetView workbookViewId="0">
      <selection activeCell="N22" sqref="N21:N22"/>
    </sheetView>
  </sheetViews>
  <sheetFormatPr defaultRowHeight="13.2"/>
  <cols>
    <col min="1" max="1" width="30.109375" bestFit="1" customWidth="1"/>
    <col min="2" max="2" width="20.6640625" bestFit="1" customWidth="1"/>
    <col min="3" max="3" width="2" customWidth="1"/>
    <col min="4" max="4" width="28" bestFit="1" customWidth="1"/>
    <col min="5" max="5" width="18.5546875" bestFit="1" customWidth="1"/>
    <col min="6" max="6" width="1.5546875" customWidth="1"/>
  </cols>
  <sheetData>
    <row r="1" spans="1:5">
      <c r="A1" s="953" t="s">
        <v>2352</v>
      </c>
      <c r="B1" s="953" t="s">
        <v>2353</v>
      </c>
      <c r="D1" s="953" t="s">
        <v>2356</v>
      </c>
      <c r="E1" s="953" t="s">
        <v>2353</v>
      </c>
    </row>
    <row r="2" spans="1:5">
      <c r="A2" t="s">
        <v>2354</v>
      </c>
      <c r="B2" s="388">
        <v>8902.8199999999979</v>
      </c>
      <c r="D2" t="s">
        <v>2354</v>
      </c>
      <c r="E2">
        <v>9675.06</v>
      </c>
    </row>
    <row r="3" spans="1:5">
      <c r="A3" s="510">
        <v>46058</v>
      </c>
      <c r="B3" s="388">
        <v>1987.39</v>
      </c>
      <c r="D3" s="510">
        <v>46083</v>
      </c>
      <c r="E3">
        <v>4168.33</v>
      </c>
    </row>
    <row r="4" spans="1:5">
      <c r="A4" s="510">
        <v>46063</v>
      </c>
      <c r="B4" s="388">
        <v>4916.6399999999994</v>
      </c>
      <c r="D4" s="510">
        <v>46087</v>
      </c>
      <c r="E4">
        <v>3006.04</v>
      </c>
    </row>
    <row r="5" spans="1:5">
      <c r="A5" s="510">
        <v>46064</v>
      </c>
      <c r="B5" s="388">
        <v>96.25</v>
      </c>
      <c r="D5" s="510">
        <v>46092</v>
      </c>
      <c r="E5">
        <v>64.400000000000006</v>
      </c>
    </row>
    <row r="6" spans="1:5">
      <c r="A6" s="510">
        <v>46068</v>
      </c>
      <c r="B6" s="388">
        <v>1298.98</v>
      </c>
      <c r="D6" s="510">
        <v>46105</v>
      </c>
      <c r="E6">
        <v>1027.72</v>
      </c>
    </row>
    <row r="7" spans="1:5">
      <c r="A7" s="510">
        <v>46072</v>
      </c>
      <c r="B7" s="388">
        <v>209</v>
      </c>
      <c r="D7" s="510">
        <v>46112</v>
      </c>
      <c r="E7">
        <v>1408.57</v>
      </c>
    </row>
    <row r="8" spans="1:5">
      <c r="A8" s="510">
        <v>46074</v>
      </c>
      <c r="B8" s="388">
        <v>28.13</v>
      </c>
      <c r="D8" t="s">
        <v>2343</v>
      </c>
      <c r="E8">
        <v>9675.06</v>
      </c>
    </row>
    <row r="9" spans="1:5">
      <c r="A9" s="510">
        <v>46078</v>
      </c>
      <c r="B9" s="388">
        <v>264.63</v>
      </c>
    </row>
    <row r="10" spans="1:5">
      <c r="A10" s="510">
        <v>46079</v>
      </c>
      <c r="B10" s="388">
        <v>101.80000000000001</v>
      </c>
    </row>
    <row r="11" spans="1:5">
      <c r="A11" t="s">
        <v>2343</v>
      </c>
      <c r="B11" s="388">
        <v>8902.8199999999979</v>
      </c>
    </row>
    <row r="12" spans="1:5">
      <c r="B12" s="388"/>
    </row>
    <row r="13" spans="1:5">
      <c r="B13" s="388"/>
    </row>
    <row r="14" spans="1:5">
      <c r="A14" s="951" t="s">
        <v>2355</v>
      </c>
      <c r="B14" s="952" t="s">
        <v>2353</v>
      </c>
      <c r="D14" s="951" t="s">
        <v>2357</v>
      </c>
      <c r="E14" s="952" t="s">
        <v>2353</v>
      </c>
    </row>
    <row r="15" spans="1:5">
      <c r="A15" s="804">
        <v>46065</v>
      </c>
      <c r="B15" s="388">
        <v>1110.51</v>
      </c>
      <c r="D15" t="s">
        <v>2354</v>
      </c>
      <c r="E15">
        <v>98.85</v>
      </c>
    </row>
    <row r="16" spans="1:5">
      <c r="A16" t="s">
        <v>2354</v>
      </c>
      <c r="B16" s="388">
        <v>1110.51</v>
      </c>
      <c r="D16" s="510">
        <v>46105</v>
      </c>
      <c r="E16">
        <v>98.85</v>
      </c>
    </row>
    <row r="17" spans="1:5">
      <c r="A17" t="s">
        <v>2343</v>
      </c>
      <c r="B17" s="388">
        <v>1110.51</v>
      </c>
      <c r="D17" t="s">
        <v>2343</v>
      </c>
      <c r="E17">
        <v>98.85</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9E46-BBD3-466E-B860-9D8A6841927A}">
  <sheetPr>
    <tabColor theme="4" tint="-0.249977111117893"/>
  </sheetPr>
  <dimension ref="A1:B11"/>
  <sheetViews>
    <sheetView workbookViewId="0">
      <selection activeCell="L26" sqref="L26"/>
    </sheetView>
  </sheetViews>
  <sheetFormatPr defaultRowHeight="13.2"/>
  <cols>
    <col min="1" max="1" width="35.44140625" bestFit="1" customWidth="1"/>
    <col min="2" max="2" width="32" bestFit="1" customWidth="1"/>
  </cols>
  <sheetData>
    <row r="1" spans="1:2" ht="13.8">
      <c r="A1" s="977" t="s">
        <v>2341</v>
      </c>
      <c r="B1" s="976" t="s">
        <v>2344</v>
      </c>
    </row>
    <row r="2" spans="1:2" ht="13.8">
      <c r="A2" s="974" t="s">
        <v>1175</v>
      </c>
      <c r="B2" s="973">
        <v>3784.2897999999996</v>
      </c>
    </row>
    <row r="3" spans="1:2" ht="13.8">
      <c r="A3" s="974" t="s">
        <v>1186</v>
      </c>
      <c r="B3" s="973">
        <v>599.22240000000011</v>
      </c>
    </row>
    <row r="4" spans="1:2" ht="13.8">
      <c r="A4" s="974" t="s">
        <v>1193</v>
      </c>
      <c r="B4" s="973">
        <v>2728.7809999999999</v>
      </c>
    </row>
    <row r="5" spans="1:2" ht="13.8">
      <c r="A5" s="974" t="s">
        <v>1200</v>
      </c>
      <c r="B5" s="973">
        <v>11843.473799999994</v>
      </c>
    </row>
    <row r="6" spans="1:2" ht="13.8">
      <c r="A6" s="974" t="s">
        <v>1263</v>
      </c>
      <c r="B6" s="973">
        <v>30048.432399999998</v>
      </c>
    </row>
    <row r="7" spans="1:2" ht="13.8">
      <c r="A7" s="974" t="s">
        <v>1328</v>
      </c>
      <c r="B7" s="973">
        <v>12830.9355</v>
      </c>
    </row>
    <row r="8" spans="1:2" ht="13.8">
      <c r="A8" s="974" t="s">
        <v>1221</v>
      </c>
      <c r="B8" s="973">
        <v>5265.3378000000012</v>
      </c>
    </row>
    <row r="9" spans="1:2" ht="13.8">
      <c r="A9" s="974" t="s">
        <v>1267</v>
      </c>
      <c r="B9" s="973">
        <v>58220.537500000049</v>
      </c>
    </row>
    <row r="10" spans="1:2" ht="13.8">
      <c r="A10" s="974" t="s">
        <v>1966</v>
      </c>
      <c r="B10" s="973">
        <v>16402.258600000001</v>
      </c>
    </row>
    <row r="11" spans="1:2" ht="13.8">
      <c r="A11" s="975" t="s">
        <v>2343</v>
      </c>
      <c r="B11" s="976">
        <v>141723.26880000002</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37B6-FC27-475E-8BDE-A8B7C4317AD2}">
  <dimension ref="A1:A30"/>
  <sheetViews>
    <sheetView workbookViewId="0">
      <selection activeCell="A19" sqref="A19:A20"/>
    </sheetView>
  </sheetViews>
  <sheetFormatPr defaultRowHeight="13.2"/>
  <cols>
    <col min="1" max="1" width="35.5546875" bestFit="1" customWidth="1"/>
  </cols>
  <sheetData>
    <row r="1" spans="1:1">
      <c r="A1" t="s">
        <v>1866</v>
      </c>
    </row>
    <row r="2" spans="1:1">
      <c r="A2" t="s">
        <v>1868</v>
      </c>
    </row>
    <row r="3" spans="1:1">
      <c r="A3" t="s">
        <v>1201</v>
      </c>
    </row>
    <row r="4" spans="1:1">
      <c r="A4" t="s">
        <v>1187</v>
      </c>
    </row>
    <row r="5" spans="1:1">
      <c r="A5" t="s">
        <v>1242</v>
      </c>
    </row>
    <row r="6" spans="1:1">
      <c r="A6" t="s">
        <v>1194</v>
      </c>
    </row>
    <row r="7" spans="1:1">
      <c r="A7" t="s">
        <v>1885</v>
      </c>
    </row>
    <row r="8" spans="1:1">
      <c r="A8" t="s">
        <v>1891</v>
      </c>
    </row>
    <row r="9" spans="1:1">
      <c r="A9" t="s">
        <v>1412</v>
      </c>
    </row>
    <row r="10" spans="1:1">
      <c r="A10" t="s">
        <v>1176</v>
      </c>
    </row>
    <row r="11" spans="1:1">
      <c r="A11" t="s">
        <v>1939</v>
      </c>
    </row>
    <row r="12" spans="1:1">
      <c r="A12" t="s">
        <v>1958</v>
      </c>
    </row>
    <row r="13" spans="1:1">
      <c r="A13" t="s">
        <v>1967</v>
      </c>
    </row>
    <row r="14" spans="1:1">
      <c r="A14" t="s">
        <v>1214</v>
      </c>
    </row>
    <row r="15" spans="1:1">
      <c r="A15" t="s">
        <v>1222</v>
      </c>
    </row>
    <row r="16" spans="1:1">
      <c r="A16" t="s">
        <v>1380</v>
      </c>
    </row>
    <row r="17" spans="1:1">
      <c r="A17" t="s">
        <v>2040</v>
      </c>
    </row>
    <row r="18" spans="1:1">
      <c r="A18" t="s">
        <v>2046</v>
      </c>
    </row>
    <row r="19" spans="1:1">
      <c r="A19" t="s">
        <v>1329</v>
      </c>
    </row>
    <row r="20" spans="1:1">
      <c r="A20" t="s">
        <v>2057</v>
      </c>
    </row>
    <row r="21" spans="1:1">
      <c r="A21" t="s">
        <v>2062</v>
      </c>
    </row>
    <row r="22" spans="1:1">
      <c r="A22" t="s">
        <v>2077</v>
      </c>
    </row>
    <row r="23" spans="1:1">
      <c r="A23" t="s">
        <v>2086</v>
      </c>
    </row>
    <row r="24" spans="1:1">
      <c r="A24" t="s">
        <v>1256</v>
      </c>
    </row>
    <row r="25" spans="1:1">
      <c r="A25" t="s">
        <v>1268</v>
      </c>
    </row>
    <row r="26" spans="1:1">
      <c r="A26" t="s">
        <v>2127</v>
      </c>
    </row>
    <row r="27" spans="1:1">
      <c r="A27" t="s">
        <v>1277</v>
      </c>
    </row>
    <row r="28" spans="1:1">
      <c r="A28" t="s">
        <v>1264</v>
      </c>
    </row>
    <row r="29" spans="1:1">
      <c r="A29" t="s">
        <v>1385</v>
      </c>
    </row>
    <row r="30" spans="1:1">
      <c r="A30" t="s">
        <v>2171</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4BFF-AB65-4092-9A03-59A3B231E985}">
  <dimension ref="A1:BO105"/>
  <sheetViews>
    <sheetView topLeftCell="AV1" workbookViewId="0">
      <selection activeCell="K12" sqref="K12:BM24"/>
    </sheetView>
  </sheetViews>
  <sheetFormatPr defaultRowHeight="13.2"/>
  <cols>
    <col min="5" max="5" width="18.109375" bestFit="1" customWidth="1"/>
    <col min="7" max="7" width="68.88671875" bestFit="1" customWidth="1"/>
    <col min="8" max="8" width="48.5546875" bestFit="1" customWidth="1"/>
    <col min="9" max="9" width="17.5546875" bestFit="1" customWidth="1"/>
    <col min="10" max="10" width="22.44140625" bestFit="1" customWidth="1"/>
    <col min="11" max="11" width="23.5546875" bestFit="1" customWidth="1"/>
    <col min="12" max="12" width="25.109375" bestFit="1" customWidth="1"/>
    <col min="13" max="13" width="9.5546875" bestFit="1" customWidth="1"/>
    <col min="14" max="14" width="30.44140625" bestFit="1" customWidth="1"/>
    <col min="15" max="15" width="27.33203125" bestFit="1" customWidth="1"/>
    <col min="16" max="16" width="3.5546875" bestFit="1" customWidth="1"/>
    <col min="17" max="17" width="7.5546875" bestFit="1" customWidth="1"/>
    <col min="29" max="29" width="13.33203125" customWidth="1"/>
    <col min="31" max="31" width="47.33203125" bestFit="1" customWidth="1"/>
    <col min="35" max="35" width="13.6640625" bestFit="1" customWidth="1"/>
    <col min="36" max="36" width="12.88671875" bestFit="1" customWidth="1"/>
    <col min="37" max="37" width="14.44140625" bestFit="1" customWidth="1"/>
    <col min="38" max="38" width="18" bestFit="1" customWidth="1"/>
    <col min="41" max="41" width="13.44140625" bestFit="1" customWidth="1"/>
    <col min="43" max="43" width="12.33203125" bestFit="1" customWidth="1"/>
    <col min="48" max="50" width="11.33203125" bestFit="1" customWidth="1"/>
    <col min="51" max="51" width="9.33203125" bestFit="1" customWidth="1"/>
    <col min="52" max="52" width="11.33203125" bestFit="1" customWidth="1"/>
    <col min="63" max="63" width="13.33203125" bestFit="1" customWidth="1"/>
    <col min="66" max="66" width="37.6640625" customWidth="1"/>
    <col min="67" max="67" width="13.33203125" bestFit="1" customWidth="1"/>
  </cols>
  <sheetData>
    <row r="1" spans="1:67">
      <c r="A1" t="s">
        <v>709</v>
      </c>
      <c r="B1" t="s">
        <v>926</v>
      </c>
      <c r="C1" t="s">
        <v>1553</v>
      </c>
      <c r="D1" t="s">
        <v>928</v>
      </c>
      <c r="E1" t="s">
        <v>1554</v>
      </c>
      <c r="F1" t="s">
        <v>1555</v>
      </c>
      <c r="G1" t="s">
        <v>1556</v>
      </c>
      <c r="H1" t="s">
        <v>1557</v>
      </c>
      <c r="I1" t="s">
        <v>1558</v>
      </c>
      <c r="J1" t="s">
        <v>1559</v>
      </c>
      <c r="K1" t="s">
        <v>1560</v>
      </c>
      <c r="L1" t="s">
        <v>1561</v>
      </c>
      <c r="M1" t="s">
        <v>1562</v>
      </c>
      <c r="N1" t="s">
        <v>1563</v>
      </c>
      <c r="O1" t="s">
        <v>1564</v>
      </c>
      <c r="P1" t="s">
        <v>1565</v>
      </c>
      <c r="Q1" t="s">
        <v>1566</v>
      </c>
      <c r="R1" t="s">
        <v>1567</v>
      </c>
      <c r="S1" t="s">
        <v>1568</v>
      </c>
      <c r="T1" t="s">
        <v>1569</v>
      </c>
      <c r="U1" t="s">
        <v>1570</v>
      </c>
      <c r="V1" t="s">
        <v>1571</v>
      </c>
      <c r="W1" t="s">
        <v>1572</v>
      </c>
      <c r="X1" t="s">
        <v>930</v>
      </c>
      <c r="Y1" t="s">
        <v>1573</v>
      </c>
      <c r="Z1" t="s">
        <v>1574</v>
      </c>
      <c r="AA1" t="s">
        <v>1575</v>
      </c>
      <c r="AB1" t="s">
        <v>1576</v>
      </c>
      <c r="AC1" t="s">
        <v>1577</v>
      </c>
      <c r="AD1" t="s">
        <v>1072</v>
      </c>
      <c r="AE1" t="s">
        <v>1073</v>
      </c>
      <c r="AF1" t="s">
        <v>1578</v>
      </c>
      <c r="AG1" t="s">
        <v>1579</v>
      </c>
      <c r="AH1" t="s">
        <v>1580</v>
      </c>
      <c r="AI1" t="s">
        <v>934</v>
      </c>
      <c r="AJ1" t="s">
        <v>1581</v>
      </c>
      <c r="AK1" t="s">
        <v>1582</v>
      </c>
      <c r="AL1" t="s">
        <v>1583</v>
      </c>
      <c r="AM1" t="s">
        <v>1584</v>
      </c>
      <c r="AN1" t="s">
        <v>1585</v>
      </c>
      <c r="AO1" t="s">
        <v>1586</v>
      </c>
      <c r="AP1" t="s">
        <v>1587</v>
      </c>
      <c r="AQ1" t="s">
        <v>1588</v>
      </c>
      <c r="AR1" t="s">
        <v>1589</v>
      </c>
      <c r="AS1" t="s">
        <v>967</v>
      </c>
      <c r="AT1" t="s">
        <v>1590</v>
      </c>
      <c r="AU1" t="s">
        <v>1591</v>
      </c>
      <c r="AV1" t="s">
        <v>1592</v>
      </c>
      <c r="AW1" t="s">
        <v>1593</v>
      </c>
      <c r="AX1" t="s">
        <v>1594</v>
      </c>
      <c r="AY1" t="s">
        <v>1595</v>
      </c>
      <c r="AZ1" t="s">
        <v>1596</v>
      </c>
      <c r="BA1" t="s">
        <v>1597</v>
      </c>
      <c r="BB1" t="s">
        <v>927</v>
      </c>
      <c r="BC1" t="s">
        <v>1598</v>
      </c>
      <c r="BD1" t="s">
        <v>1599</v>
      </c>
      <c r="BE1" t="s">
        <v>1600</v>
      </c>
      <c r="BF1" t="s">
        <v>1601</v>
      </c>
      <c r="BG1" t="s">
        <v>411</v>
      </c>
      <c r="BH1" t="s">
        <v>1602</v>
      </c>
      <c r="BI1" t="s">
        <v>1603</v>
      </c>
      <c r="BJ1" t="s">
        <v>1604</v>
      </c>
      <c r="BK1" t="s">
        <v>1605</v>
      </c>
      <c r="BL1" t="s">
        <v>1606</v>
      </c>
      <c r="BM1" t="s">
        <v>1607</v>
      </c>
      <c r="BN1" t="s">
        <v>1608</v>
      </c>
      <c r="BO1" t="s">
        <v>595</v>
      </c>
    </row>
    <row r="2" spans="1:67">
      <c r="A2" t="s">
        <v>1609</v>
      </c>
      <c r="B2" t="s">
        <v>1610</v>
      </c>
      <c r="C2">
        <v>90410</v>
      </c>
      <c r="D2">
        <v>3</v>
      </c>
      <c r="E2" t="s">
        <v>1110</v>
      </c>
      <c r="F2">
        <v>1194</v>
      </c>
      <c r="G2" t="s">
        <v>1209</v>
      </c>
      <c r="H2" t="s">
        <v>1611</v>
      </c>
      <c r="I2" t="s">
        <v>1612</v>
      </c>
      <c r="J2" t="s">
        <v>1613</v>
      </c>
      <c r="K2" t="s">
        <v>1171</v>
      </c>
      <c r="M2" t="s">
        <v>1614</v>
      </c>
      <c r="N2" t="s">
        <v>1615</v>
      </c>
      <c r="O2" t="s">
        <v>1116</v>
      </c>
      <c r="P2" t="s">
        <v>1114</v>
      </c>
      <c r="Q2" t="s">
        <v>1616</v>
      </c>
      <c r="X2" t="s">
        <v>1617</v>
      </c>
      <c r="Y2">
        <v>106</v>
      </c>
      <c r="Z2" s="824">
        <v>46023</v>
      </c>
      <c r="AA2">
        <v>90410</v>
      </c>
      <c r="AB2">
        <v>2</v>
      </c>
      <c r="AC2" t="s">
        <v>1618</v>
      </c>
      <c r="AD2">
        <v>72</v>
      </c>
      <c r="AE2" t="s">
        <v>625</v>
      </c>
      <c r="AI2" s="804">
        <v>46083</v>
      </c>
      <c r="AJ2" s="804">
        <v>46083</v>
      </c>
      <c r="AK2" s="804">
        <v>46083</v>
      </c>
      <c r="AN2" t="s">
        <v>1619</v>
      </c>
      <c r="AO2" s="804">
        <v>46097</v>
      </c>
      <c r="AP2" t="s">
        <v>1620</v>
      </c>
      <c r="AS2">
        <v>0</v>
      </c>
      <c r="AT2">
        <v>0</v>
      </c>
      <c r="AU2">
        <v>0</v>
      </c>
      <c r="AV2" s="388">
        <v>192</v>
      </c>
      <c r="AW2" s="388">
        <v>192</v>
      </c>
      <c r="AX2" s="388">
        <v>192</v>
      </c>
      <c r="AY2" s="388">
        <v>0</v>
      </c>
      <c r="AZ2" s="388">
        <v>192</v>
      </c>
      <c r="BA2">
        <v>0</v>
      </c>
      <c r="BB2" t="s">
        <v>1109</v>
      </c>
      <c r="BC2">
        <v>30</v>
      </c>
      <c r="BD2">
        <v>0</v>
      </c>
      <c r="BE2">
        <v>192</v>
      </c>
      <c r="BF2">
        <v>2026</v>
      </c>
      <c r="BG2" s="824">
        <v>46084</v>
      </c>
      <c r="BH2">
        <v>10</v>
      </c>
      <c r="BI2">
        <v>1</v>
      </c>
      <c r="BJ2">
        <v>1</v>
      </c>
      <c r="BK2" t="b">
        <v>1</v>
      </c>
      <c r="BN2" t="s">
        <v>1621</v>
      </c>
      <c r="BO2" t="b">
        <v>1</v>
      </c>
    </row>
    <row r="3" spans="1:67">
      <c r="A3" t="s">
        <v>1609</v>
      </c>
      <c r="B3" t="s">
        <v>1610</v>
      </c>
      <c r="C3">
        <v>51650</v>
      </c>
      <c r="D3">
        <v>3</v>
      </c>
      <c r="E3" t="s">
        <v>1110</v>
      </c>
      <c r="F3">
        <v>1169</v>
      </c>
      <c r="G3" t="s">
        <v>1232</v>
      </c>
      <c r="H3" t="s">
        <v>1232</v>
      </c>
      <c r="I3" t="s">
        <v>1622</v>
      </c>
      <c r="J3" t="s">
        <v>1613</v>
      </c>
      <c r="K3" t="s">
        <v>1171</v>
      </c>
      <c r="M3" t="s">
        <v>1623</v>
      </c>
      <c r="N3" t="s">
        <v>1624</v>
      </c>
      <c r="O3" t="s">
        <v>1116</v>
      </c>
      <c r="P3" t="s">
        <v>1114</v>
      </c>
      <c r="Q3" t="s">
        <v>1616</v>
      </c>
      <c r="X3" t="s">
        <v>1617</v>
      </c>
      <c r="Y3">
        <v>108</v>
      </c>
      <c r="Z3" s="824">
        <v>46023</v>
      </c>
      <c r="AA3">
        <v>51650</v>
      </c>
      <c r="AB3">
        <v>2</v>
      </c>
      <c r="AC3" t="s">
        <v>1618</v>
      </c>
      <c r="AD3">
        <v>146</v>
      </c>
      <c r="AE3" t="s">
        <v>1237</v>
      </c>
      <c r="AI3" s="804">
        <v>46083</v>
      </c>
      <c r="AJ3" s="804">
        <v>46083</v>
      </c>
      <c r="AK3" s="804">
        <v>46083</v>
      </c>
      <c r="AN3" t="s">
        <v>1619</v>
      </c>
      <c r="AO3" s="804">
        <v>46083</v>
      </c>
      <c r="AP3" t="s">
        <v>1620</v>
      </c>
      <c r="AQ3" s="804">
        <v>46113</v>
      </c>
      <c r="AR3" t="s">
        <v>1625</v>
      </c>
      <c r="AS3">
        <v>0</v>
      </c>
      <c r="AT3">
        <v>0</v>
      </c>
      <c r="AU3">
        <v>0</v>
      </c>
      <c r="AV3" s="388">
        <v>635.36</v>
      </c>
      <c r="AW3" s="388">
        <v>635.36</v>
      </c>
      <c r="AX3" s="388">
        <v>635.36</v>
      </c>
      <c r="AY3" s="388">
        <v>635.36</v>
      </c>
      <c r="AZ3" s="388">
        <v>0</v>
      </c>
      <c r="BA3">
        <v>635.36</v>
      </c>
      <c r="BB3" t="s">
        <v>1626</v>
      </c>
      <c r="BC3">
        <v>30</v>
      </c>
      <c r="BD3">
        <v>0</v>
      </c>
      <c r="BE3">
        <v>0</v>
      </c>
      <c r="BF3">
        <v>2026</v>
      </c>
      <c r="BG3" s="824">
        <v>46084</v>
      </c>
      <c r="BH3">
        <v>10</v>
      </c>
      <c r="BI3">
        <v>1</v>
      </c>
      <c r="BJ3">
        <v>1</v>
      </c>
      <c r="BK3" t="b">
        <v>1</v>
      </c>
      <c r="BN3" t="s">
        <v>1627</v>
      </c>
      <c r="BO3" t="b">
        <v>1</v>
      </c>
    </row>
    <row r="4" spans="1:67">
      <c r="A4" t="s">
        <v>1609</v>
      </c>
      <c r="B4" t="s">
        <v>1610</v>
      </c>
      <c r="C4">
        <v>67549</v>
      </c>
      <c r="D4">
        <v>3</v>
      </c>
      <c r="E4" t="s">
        <v>1110</v>
      </c>
      <c r="F4">
        <v>1033</v>
      </c>
      <c r="G4" t="s">
        <v>1484</v>
      </c>
      <c r="H4" t="s">
        <v>1628</v>
      </c>
      <c r="I4" t="s">
        <v>1629</v>
      </c>
      <c r="J4" t="s">
        <v>1613</v>
      </c>
      <c r="K4" t="s">
        <v>1630</v>
      </c>
      <c r="M4" t="s">
        <v>1631</v>
      </c>
      <c r="N4" t="s">
        <v>1632</v>
      </c>
      <c r="O4" t="s">
        <v>1116</v>
      </c>
      <c r="P4" t="s">
        <v>1114</v>
      </c>
      <c r="Q4" t="s">
        <v>1616</v>
      </c>
      <c r="R4" t="s">
        <v>1633</v>
      </c>
      <c r="S4">
        <v>14</v>
      </c>
      <c r="X4" t="s">
        <v>1617</v>
      </c>
      <c r="Y4">
        <v>109</v>
      </c>
      <c r="Z4" s="824">
        <v>46023</v>
      </c>
      <c r="AA4">
        <v>67549</v>
      </c>
      <c r="AB4">
        <v>3</v>
      </c>
      <c r="AC4" t="s">
        <v>1634</v>
      </c>
      <c r="AD4">
        <v>70</v>
      </c>
      <c r="AE4" t="s">
        <v>1197</v>
      </c>
      <c r="AI4" s="804">
        <v>46083</v>
      </c>
      <c r="AJ4" s="804">
        <v>46083</v>
      </c>
      <c r="AK4" s="804">
        <v>46083</v>
      </c>
      <c r="AN4" t="s">
        <v>1619</v>
      </c>
      <c r="AO4" s="804">
        <v>46105</v>
      </c>
      <c r="AP4" t="s">
        <v>1620</v>
      </c>
      <c r="AS4">
        <v>0</v>
      </c>
      <c r="AT4">
        <v>0</v>
      </c>
      <c r="AU4">
        <v>0</v>
      </c>
      <c r="AV4" s="388">
        <v>2344.14</v>
      </c>
      <c r="AW4" s="388">
        <v>2344.14</v>
      </c>
      <c r="AX4" s="388">
        <v>2344.14</v>
      </c>
      <c r="AY4" s="388">
        <v>0</v>
      </c>
      <c r="AZ4" s="388">
        <v>2344.14</v>
      </c>
      <c r="BA4">
        <v>0</v>
      </c>
      <c r="BB4" t="s">
        <v>1109</v>
      </c>
      <c r="BC4">
        <v>22</v>
      </c>
      <c r="BD4">
        <v>0</v>
      </c>
      <c r="BE4" s="806">
        <v>2344.14</v>
      </c>
      <c r="BF4">
        <v>2026</v>
      </c>
      <c r="BG4" s="824">
        <v>46084</v>
      </c>
      <c r="BH4">
        <v>10</v>
      </c>
      <c r="BI4">
        <v>1</v>
      </c>
      <c r="BJ4">
        <v>1</v>
      </c>
      <c r="BK4" t="b">
        <v>1</v>
      </c>
      <c r="BN4" t="s">
        <v>1635</v>
      </c>
      <c r="BO4" t="b">
        <v>1</v>
      </c>
    </row>
    <row r="5" spans="1:67">
      <c r="A5" t="s">
        <v>1609</v>
      </c>
      <c r="B5" t="s">
        <v>1610</v>
      </c>
      <c r="C5">
        <v>4773</v>
      </c>
      <c r="D5">
        <v>3</v>
      </c>
      <c r="E5" t="s">
        <v>1110</v>
      </c>
      <c r="F5">
        <v>1017</v>
      </c>
      <c r="G5" t="s">
        <v>687</v>
      </c>
      <c r="H5" t="s">
        <v>1636</v>
      </c>
      <c r="I5" t="s">
        <v>1637</v>
      </c>
      <c r="J5" t="s">
        <v>1613</v>
      </c>
      <c r="K5" t="s">
        <v>1638</v>
      </c>
      <c r="M5" t="s">
        <v>1639</v>
      </c>
      <c r="N5" t="s">
        <v>1640</v>
      </c>
      <c r="O5" t="s">
        <v>1116</v>
      </c>
      <c r="P5" t="s">
        <v>1114</v>
      </c>
      <c r="Q5" t="s">
        <v>1616</v>
      </c>
      <c r="X5" t="s">
        <v>1617</v>
      </c>
      <c r="Y5">
        <v>110</v>
      </c>
      <c r="Z5" s="824">
        <v>46023</v>
      </c>
      <c r="AA5">
        <v>4773</v>
      </c>
      <c r="AB5">
        <v>2</v>
      </c>
      <c r="AC5" t="s">
        <v>1618</v>
      </c>
      <c r="AD5">
        <v>92</v>
      </c>
      <c r="AE5" t="s">
        <v>1157</v>
      </c>
      <c r="AI5" s="804">
        <v>46083</v>
      </c>
      <c r="AJ5" s="804">
        <v>46083</v>
      </c>
      <c r="AK5" s="804">
        <v>46083</v>
      </c>
      <c r="AN5" t="s">
        <v>1619</v>
      </c>
      <c r="AO5" s="804">
        <v>46111</v>
      </c>
      <c r="AP5" t="s">
        <v>1620</v>
      </c>
      <c r="AS5">
        <v>0</v>
      </c>
      <c r="AT5">
        <v>0</v>
      </c>
      <c r="AU5">
        <v>0</v>
      </c>
      <c r="AV5" s="388">
        <v>1151.3399999999999</v>
      </c>
      <c r="AW5" s="388">
        <v>1151.3399999999999</v>
      </c>
      <c r="AX5" s="388">
        <v>1151.3399999999999</v>
      </c>
      <c r="AY5" s="388">
        <v>0</v>
      </c>
      <c r="AZ5" s="388">
        <v>1151.3399999999999</v>
      </c>
      <c r="BA5">
        <v>0</v>
      </c>
      <c r="BB5" t="s">
        <v>1109</v>
      </c>
      <c r="BC5">
        <v>16</v>
      </c>
      <c r="BD5">
        <v>0</v>
      </c>
      <c r="BE5" s="806">
        <v>1151.3399999999999</v>
      </c>
      <c r="BF5">
        <v>2026</v>
      </c>
      <c r="BG5" s="824">
        <v>46084</v>
      </c>
      <c r="BH5">
        <v>10</v>
      </c>
      <c r="BI5">
        <v>1</v>
      </c>
      <c r="BJ5">
        <v>1</v>
      </c>
      <c r="BK5" t="b">
        <v>1</v>
      </c>
      <c r="BN5" t="s">
        <v>1641</v>
      </c>
      <c r="BO5" t="b">
        <v>1</v>
      </c>
    </row>
    <row r="6" spans="1:67">
      <c r="A6" t="s">
        <v>1609</v>
      </c>
      <c r="B6" t="s">
        <v>1610</v>
      </c>
      <c r="C6">
        <v>11581</v>
      </c>
      <c r="D6">
        <v>3</v>
      </c>
      <c r="E6" t="s">
        <v>1110</v>
      </c>
      <c r="F6">
        <v>1212</v>
      </c>
      <c r="G6" t="s">
        <v>1481</v>
      </c>
      <c r="H6" t="s">
        <v>1642</v>
      </c>
      <c r="I6" t="s">
        <v>1643</v>
      </c>
      <c r="J6" t="s">
        <v>1613</v>
      </c>
      <c r="K6" t="s">
        <v>1171</v>
      </c>
      <c r="M6" t="s">
        <v>1644</v>
      </c>
      <c r="N6" t="s">
        <v>1645</v>
      </c>
      <c r="O6" t="s">
        <v>1116</v>
      </c>
      <c r="P6" t="s">
        <v>1114</v>
      </c>
      <c r="Q6" t="s">
        <v>1616</v>
      </c>
      <c r="X6" t="s">
        <v>1617</v>
      </c>
      <c r="Y6">
        <v>112</v>
      </c>
      <c r="Z6" s="824">
        <v>46054</v>
      </c>
      <c r="AA6">
        <v>11581</v>
      </c>
      <c r="AB6">
        <v>2</v>
      </c>
      <c r="AC6" t="s">
        <v>1618</v>
      </c>
      <c r="AD6">
        <v>146</v>
      </c>
      <c r="AE6" t="s">
        <v>1237</v>
      </c>
      <c r="AI6" s="804">
        <v>46083</v>
      </c>
      <c r="AJ6" s="804">
        <v>46083</v>
      </c>
      <c r="AK6" s="804">
        <v>46083</v>
      </c>
      <c r="AN6" t="s">
        <v>1619</v>
      </c>
      <c r="AO6" s="804">
        <v>46097</v>
      </c>
      <c r="AP6" t="s">
        <v>1620</v>
      </c>
      <c r="AS6">
        <v>0</v>
      </c>
      <c r="AT6">
        <v>0</v>
      </c>
      <c r="AU6">
        <v>0</v>
      </c>
      <c r="AV6" s="388">
        <v>984.7</v>
      </c>
      <c r="AW6" s="388">
        <v>1969.4</v>
      </c>
      <c r="AX6" s="388">
        <v>984.7</v>
      </c>
      <c r="AY6" s="388">
        <v>0</v>
      </c>
      <c r="AZ6" s="388">
        <v>984.7</v>
      </c>
      <c r="BA6">
        <v>0</v>
      </c>
      <c r="BB6" t="s">
        <v>1109</v>
      </c>
      <c r="BC6">
        <v>30</v>
      </c>
      <c r="BD6">
        <v>0</v>
      </c>
      <c r="BE6">
        <v>984.7</v>
      </c>
      <c r="BF6">
        <v>2026</v>
      </c>
      <c r="BG6" s="824">
        <v>46084</v>
      </c>
      <c r="BH6">
        <v>10</v>
      </c>
      <c r="BI6">
        <v>1</v>
      </c>
      <c r="BJ6">
        <v>1</v>
      </c>
      <c r="BK6" t="b">
        <v>1</v>
      </c>
      <c r="BN6" t="s">
        <v>1646</v>
      </c>
      <c r="BO6" t="b">
        <v>1</v>
      </c>
    </row>
    <row r="7" spans="1:67">
      <c r="A7" t="s">
        <v>1609</v>
      </c>
      <c r="B7" t="s">
        <v>1610</v>
      </c>
      <c r="C7">
        <v>11581</v>
      </c>
      <c r="D7">
        <v>3</v>
      </c>
      <c r="E7" t="s">
        <v>1110</v>
      </c>
      <c r="F7">
        <v>1212</v>
      </c>
      <c r="G7" t="s">
        <v>1481</v>
      </c>
      <c r="H7" t="s">
        <v>1642</v>
      </c>
      <c r="I7" t="s">
        <v>1643</v>
      </c>
      <c r="J7" t="s">
        <v>1613</v>
      </c>
      <c r="K7" t="s">
        <v>1171</v>
      </c>
      <c r="M7" t="s">
        <v>1644</v>
      </c>
      <c r="N7" t="s">
        <v>1645</v>
      </c>
      <c r="O7" t="s">
        <v>1116</v>
      </c>
      <c r="P7" t="s">
        <v>1114</v>
      </c>
      <c r="Q7" t="s">
        <v>1616</v>
      </c>
      <c r="X7" t="s">
        <v>1617</v>
      </c>
      <c r="Y7">
        <v>112</v>
      </c>
      <c r="Z7" s="824">
        <v>46055</v>
      </c>
      <c r="AA7">
        <v>11581</v>
      </c>
      <c r="AB7">
        <v>2</v>
      </c>
      <c r="AC7" t="s">
        <v>1618</v>
      </c>
      <c r="AD7">
        <v>146</v>
      </c>
      <c r="AE7" t="s">
        <v>1237</v>
      </c>
      <c r="AI7" s="804">
        <v>46083</v>
      </c>
      <c r="AJ7" s="804">
        <v>46083</v>
      </c>
      <c r="AK7" s="804">
        <v>46083</v>
      </c>
      <c r="AN7" t="s">
        <v>1619</v>
      </c>
      <c r="AO7" s="804">
        <v>46104</v>
      </c>
      <c r="AP7" t="s">
        <v>1620</v>
      </c>
      <c r="AS7">
        <v>0</v>
      </c>
      <c r="AT7">
        <v>0</v>
      </c>
      <c r="AU7">
        <v>0</v>
      </c>
      <c r="AV7" s="388">
        <v>984.7</v>
      </c>
      <c r="AW7" s="388">
        <v>1969.4</v>
      </c>
      <c r="AX7" s="388">
        <v>984.7</v>
      </c>
      <c r="AY7" s="388">
        <v>0</v>
      </c>
      <c r="AZ7" s="388">
        <v>984.7</v>
      </c>
      <c r="BA7">
        <v>0</v>
      </c>
      <c r="BB7" t="s">
        <v>1109</v>
      </c>
      <c r="BC7">
        <v>23</v>
      </c>
      <c r="BD7">
        <v>0</v>
      </c>
      <c r="BE7">
        <v>984.7</v>
      </c>
      <c r="BF7">
        <v>2026</v>
      </c>
      <c r="BG7" s="824">
        <v>46084</v>
      </c>
      <c r="BH7">
        <v>10</v>
      </c>
      <c r="BI7">
        <v>1</v>
      </c>
      <c r="BJ7">
        <v>1</v>
      </c>
      <c r="BK7" t="b">
        <v>1</v>
      </c>
      <c r="BN7" t="s">
        <v>1646</v>
      </c>
      <c r="BO7" t="b">
        <v>1</v>
      </c>
    </row>
    <row r="8" spans="1:67">
      <c r="A8" t="s">
        <v>1609</v>
      </c>
      <c r="B8" t="s">
        <v>1610</v>
      </c>
      <c r="C8">
        <v>17844</v>
      </c>
      <c r="D8">
        <v>3</v>
      </c>
      <c r="E8" t="s">
        <v>1110</v>
      </c>
      <c r="F8">
        <v>1081</v>
      </c>
      <c r="G8" t="s">
        <v>1647</v>
      </c>
      <c r="H8" t="s">
        <v>1648</v>
      </c>
      <c r="I8" t="s">
        <v>1649</v>
      </c>
      <c r="J8" t="s">
        <v>1613</v>
      </c>
      <c r="K8" t="s">
        <v>1630</v>
      </c>
      <c r="M8" t="s">
        <v>1650</v>
      </c>
      <c r="N8" t="s">
        <v>1651</v>
      </c>
      <c r="O8" t="s">
        <v>1652</v>
      </c>
      <c r="P8" t="s">
        <v>1114</v>
      </c>
      <c r="Q8" t="s">
        <v>1616</v>
      </c>
      <c r="X8" t="s">
        <v>1617</v>
      </c>
      <c r="Y8">
        <v>105</v>
      </c>
      <c r="Z8" s="824">
        <v>46023</v>
      </c>
      <c r="AA8">
        <v>17844</v>
      </c>
      <c r="AB8">
        <v>2</v>
      </c>
      <c r="AC8" t="s">
        <v>1618</v>
      </c>
      <c r="AD8">
        <v>70</v>
      </c>
      <c r="AE8" t="s">
        <v>1197</v>
      </c>
      <c r="AI8" s="804">
        <v>46084</v>
      </c>
      <c r="AJ8" s="804">
        <v>46083</v>
      </c>
      <c r="AK8" s="804">
        <v>46084</v>
      </c>
      <c r="AN8" t="s">
        <v>1653</v>
      </c>
      <c r="AO8" s="804">
        <v>46097</v>
      </c>
      <c r="AP8" t="s">
        <v>1620</v>
      </c>
      <c r="AS8">
        <v>0</v>
      </c>
      <c r="AT8">
        <v>0</v>
      </c>
      <c r="AU8">
        <v>0</v>
      </c>
      <c r="AV8" s="388">
        <v>1093.4000000000001</v>
      </c>
      <c r="AW8" s="388">
        <v>1093.4000000000001</v>
      </c>
      <c r="AX8" s="388">
        <v>1093.4000000000001</v>
      </c>
      <c r="AY8" s="388">
        <v>0</v>
      </c>
      <c r="AZ8" s="388">
        <v>1093.4000000000001</v>
      </c>
      <c r="BA8">
        <v>0</v>
      </c>
      <c r="BB8" t="s">
        <v>1109</v>
      </c>
      <c r="BC8">
        <v>30</v>
      </c>
      <c r="BD8">
        <v>0</v>
      </c>
      <c r="BE8" s="806">
        <v>1093.4000000000001</v>
      </c>
      <c r="BF8">
        <v>2026</v>
      </c>
      <c r="BG8" s="824">
        <v>46084</v>
      </c>
      <c r="BH8">
        <v>10</v>
      </c>
      <c r="BI8">
        <v>1</v>
      </c>
      <c r="BJ8">
        <v>1</v>
      </c>
      <c r="BK8" t="b">
        <v>1</v>
      </c>
      <c r="BN8" t="s">
        <v>1654</v>
      </c>
      <c r="BO8" t="b">
        <v>1</v>
      </c>
    </row>
    <row r="9" spans="1:67">
      <c r="A9" t="s">
        <v>1609</v>
      </c>
      <c r="B9" t="s">
        <v>1610</v>
      </c>
      <c r="C9">
        <v>67368</v>
      </c>
      <c r="D9">
        <v>3</v>
      </c>
      <c r="E9" t="s">
        <v>1110</v>
      </c>
      <c r="F9">
        <v>1034</v>
      </c>
      <c r="G9" t="s">
        <v>1499</v>
      </c>
      <c r="H9" t="s">
        <v>1655</v>
      </c>
      <c r="I9" t="s">
        <v>1656</v>
      </c>
      <c r="J9" t="s">
        <v>1613</v>
      </c>
      <c r="K9" t="s">
        <v>1630</v>
      </c>
      <c r="M9" t="s">
        <v>1657</v>
      </c>
      <c r="N9" t="s">
        <v>1658</v>
      </c>
      <c r="O9" t="s">
        <v>1113</v>
      </c>
      <c r="P9" t="s">
        <v>1114</v>
      </c>
      <c r="Q9" t="s">
        <v>1616</v>
      </c>
      <c r="X9" t="s">
        <v>1617</v>
      </c>
      <c r="Y9">
        <v>107</v>
      </c>
      <c r="Z9" s="824">
        <v>46023</v>
      </c>
      <c r="AA9">
        <v>67368</v>
      </c>
      <c r="AB9">
        <v>2</v>
      </c>
      <c r="AC9" t="s">
        <v>1618</v>
      </c>
      <c r="AD9">
        <v>74</v>
      </c>
      <c r="AE9" t="s">
        <v>1204</v>
      </c>
      <c r="AI9" s="804">
        <v>46084</v>
      </c>
      <c r="AJ9" s="804">
        <v>46084</v>
      </c>
      <c r="AK9" s="804">
        <v>46084</v>
      </c>
      <c r="AN9" t="s">
        <v>1653</v>
      </c>
      <c r="AO9" s="804">
        <v>46105</v>
      </c>
      <c r="AP9" t="s">
        <v>1620</v>
      </c>
      <c r="AS9">
        <v>0</v>
      </c>
      <c r="AT9">
        <v>0</v>
      </c>
      <c r="AU9">
        <v>0</v>
      </c>
      <c r="AV9" s="388">
        <v>584.75</v>
      </c>
      <c r="AW9" s="388">
        <v>584.75</v>
      </c>
      <c r="AX9" s="388">
        <v>584.75</v>
      </c>
      <c r="AY9" s="388">
        <v>0</v>
      </c>
      <c r="AZ9" s="388">
        <v>584.75</v>
      </c>
      <c r="BA9">
        <v>0</v>
      </c>
      <c r="BB9" t="s">
        <v>1109</v>
      </c>
      <c r="BC9">
        <v>22</v>
      </c>
      <c r="BD9">
        <v>0</v>
      </c>
      <c r="BE9">
        <v>584.75</v>
      </c>
      <c r="BF9">
        <v>2026</v>
      </c>
      <c r="BG9" s="824">
        <v>46084</v>
      </c>
      <c r="BH9">
        <v>10</v>
      </c>
      <c r="BI9">
        <v>1</v>
      </c>
      <c r="BJ9">
        <v>1</v>
      </c>
      <c r="BK9" t="b">
        <v>1</v>
      </c>
      <c r="BN9" t="s">
        <v>1659</v>
      </c>
      <c r="BO9" t="b">
        <v>1</v>
      </c>
    </row>
    <row r="10" spans="1:67">
      <c r="A10" t="s">
        <v>1609</v>
      </c>
      <c r="B10" t="s">
        <v>1610</v>
      </c>
      <c r="C10">
        <v>1307</v>
      </c>
      <c r="D10">
        <v>3</v>
      </c>
      <c r="E10" t="s">
        <v>1110</v>
      </c>
      <c r="F10">
        <v>1012</v>
      </c>
      <c r="G10" t="s">
        <v>1488</v>
      </c>
      <c r="H10" t="s">
        <v>1488</v>
      </c>
      <c r="I10" t="s">
        <v>1660</v>
      </c>
      <c r="J10" t="s">
        <v>1613</v>
      </c>
      <c r="K10" t="s">
        <v>1630</v>
      </c>
      <c r="M10" t="s">
        <v>1661</v>
      </c>
      <c r="N10" t="s">
        <v>1662</v>
      </c>
      <c r="O10" t="s">
        <v>1116</v>
      </c>
      <c r="P10" t="s">
        <v>1114</v>
      </c>
      <c r="Q10" t="s">
        <v>1616</v>
      </c>
      <c r="X10" t="s">
        <v>1617</v>
      </c>
      <c r="Y10">
        <v>111</v>
      </c>
      <c r="Z10" s="824">
        <v>46023</v>
      </c>
      <c r="AA10">
        <v>1307</v>
      </c>
      <c r="AB10">
        <v>2</v>
      </c>
      <c r="AC10" t="s">
        <v>1618</v>
      </c>
      <c r="AD10">
        <v>71</v>
      </c>
      <c r="AE10" t="s">
        <v>1190</v>
      </c>
      <c r="AI10" s="804">
        <v>46084</v>
      </c>
      <c r="AJ10" s="804">
        <v>46079</v>
      </c>
      <c r="AK10" s="804">
        <v>46084</v>
      </c>
      <c r="AN10" t="s">
        <v>1653</v>
      </c>
      <c r="AO10" s="804">
        <v>46094</v>
      </c>
      <c r="AP10" t="s">
        <v>1620</v>
      </c>
      <c r="AS10">
        <v>0</v>
      </c>
      <c r="AT10">
        <v>0</v>
      </c>
      <c r="AU10">
        <v>0</v>
      </c>
      <c r="AV10" s="388">
        <v>1335.74</v>
      </c>
      <c r="AW10" s="388">
        <v>1335.74</v>
      </c>
      <c r="AX10" s="388">
        <v>1335.74</v>
      </c>
      <c r="AY10" s="388">
        <v>0</v>
      </c>
      <c r="AZ10" s="388">
        <v>1335.74</v>
      </c>
      <c r="BA10">
        <v>0</v>
      </c>
      <c r="BB10" t="s">
        <v>1109</v>
      </c>
      <c r="BC10">
        <v>33</v>
      </c>
      <c r="BD10">
        <v>0</v>
      </c>
      <c r="BE10" s="806">
        <v>1335.74</v>
      </c>
      <c r="BF10">
        <v>2026</v>
      </c>
      <c r="BG10" s="824">
        <v>46084</v>
      </c>
      <c r="BH10">
        <v>10</v>
      </c>
      <c r="BI10">
        <v>1</v>
      </c>
      <c r="BJ10">
        <v>1</v>
      </c>
      <c r="BK10" t="b">
        <v>1</v>
      </c>
      <c r="BN10" t="s">
        <v>1663</v>
      </c>
      <c r="BO10" t="b">
        <v>1</v>
      </c>
    </row>
    <row r="11" spans="1:67">
      <c r="A11" t="s">
        <v>1609</v>
      </c>
      <c r="B11" t="s">
        <v>1610</v>
      </c>
      <c r="C11">
        <v>11698</v>
      </c>
      <c r="D11">
        <v>3</v>
      </c>
      <c r="E11" t="s">
        <v>1110</v>
      </c>
      <c r="F11">
        <v>1212</v>
      </c>
      <c r="G11" t="s">
        <v>1481</v>
      </c>
      <c r="H11" t="s">
        <v>1642</v>
      </c>
      <c r="I11" t="s">
        <v>1643</v>
      </c>
      <c r="J11" t="s">
        <v>1613</v>
      </c>
      <c r="K11" t="s">
        <v>1171</v>
      </c>
      <c r="M11" t="s">
        <v>1644</v>
      </c>
      <c r="N11" t="s">
        <v>1645</v>
      </c>
      <c r="O11" t="s">
        <v>1116</v>
      </c>
      <c r="P11" t="s">
        <v>1114</v>
      </c>
      <c r="Q11" t="s">
        <v>1616</v>
      </c>
      <c r="X11" t="s">
        <v>1617</v>
      </c>
      <c r="Y11">
        <v>113</v>
      </c>
      <c r="Z11" s="824">
        <v>46023</v>
      </c>
      <c r="AA11">
        <v>11698</v>
      </c>
      <c r="AB11">
        <v>2</v>
      </c>
      <c r="AC11" t="s">
        <v>1618</v>
      </c>
      <c r="AD11">
        <v>80</v>
      </c>
      <c r="AE11" t="s">
        <v>633</v>
      </c>
      <c r="AI11" s="804">
        <v>46084</v>
      </c>
      <c r="AJ11" s="804">
        <v>46084</v>
      </c>
      <c r="AK11" s="804">
        <v>46084</v>
      </c>
      <c r="AN11" t="s">
        <v>1653</v>
      </c>
      <c r="AO11" s="804">
        <v>46099</v>
      </c>
      <c r="AP11" t="s">
        <v>1620</v>
      </c>
      <c r="AS11">
        <v>0</v>
      </c>
      <c r="AT11">
        <v>0</v>
      </c>
      <c r="AU11">
        <v>0</v>
      </c>
      <c r="AV11" s="388">
        <v>630</v>
      </c>
      <c r="AW11" s="388">
        <v>630</v>
      </c>
      <c r="AX11" s="388">
        <v>630</v>
      </c>
      <c r="AY11" s="388">
        <v>0</v>
      </c>
      <c r="AZ11" s="388">
        <v>630</v>
      </c>
      <c r="BA11">
        <v>0</v>
      </c>
      <c r="BB11" t="s">
        <v>1109</v>
      </c>
      <c r="BC11">
        <v>28</v>
      </c>
      <c r="BD11">
        <v>0</v>
      </c>
      <c r="BE11">
        <v>630</v>
      </c>
      <c r="BF11">
        <v>2026</v>
      </c>
      <c r="BG11" s="824">
        <v>46084</v>
      </c>
      <c r="BH11">
        <v>10</v>
      </c>
      <c r="BI11">
        <v>1</v>
      </c>
      <c r="BJ11">
        <v>1</v>
      </c>
      <c r="BK11" t="b">
        <v>1</v>
      </c>
      <c r="BN11" t="s">
        <v>1664</v>
      </c>
      <c r="BO11" t="b">
        <v>1</v>
      </c>
    </row>
    <row r="12" spans="1:67">
      <c r="A12" t="s">
        <v>1609</v>
      </c>
      <c r="B12" t="s">
        <v>1610</v>
      </c>
      <c r="C12">
        <v>377450</v>
      </c>
      <c r="D12">
        <v>3</v>
      </c>
      <c r="E12" t="s">
        <v>1110</v>
      </c>
      <c r="F12">
        <v>1029</v>
      </c>
      <c r="G12" t="s">
        <v>1115</v>
      </c>
      <c r="H12" t="s">
        <v>1665</v>
      </c>
      <c r="I12" t="s">
        <v>1666</v>
      </c>
      <c r="J12" t="s">
        <v>1613</v>
      </c>
      <c r="K12" t="s">
        <v>1638</v>
      </c>
      <c r="M12" t="s">
        <v>1667</v>
      </c>
      <c r="N12" t="s">
        <v>1668</v>
      </c>
      <c r="O12" t="s">
        <v>1113</v>
      </c>
      <c r="P12" t="s">
        <v>1114</v>
      </c>
      <c r="Q12" t="s">
        <v>1616</v>
      </c>
      <c r="X12" t="s">
        <v>1617</v>
      </c>
      <c r="Y12">
        <v>115</v>
      </c>
      <c r="Z12" s="824">
        <v>46023</v>
      </c>
      <c r="AA12">
        <v>377450</v>
      </c>
      <c r="AB12">
        <v>2</v>
      </c>
      <c r="AC12" t="s">
        <v>1618</v>
      </c>
      <c r="AD12">
        <v>91</v>
      </c>
      <c r="AE12" t="s">
        <v>1153</v>
      </c>
      <c r="AI12" s="804">
        <v>46084</v>
      </c>
      <c r="AJ12" s="804">
        <v>46084</v>
      </c>
      <c r="AK12" s="804">
        <v>46084</v>
      </c>
      <c r="AN12" t="s">
        <v>1653</v>
      </c>
      <c r="AO12" s="804">
        <v>46105</v>
      </c>
      <c r="AP12" t="s">
        <v>1620</v>
      </c>
      <c r="AS12">
        <v>0</v>
      </c>
      <c r="AT12">
        <v>0</v>
      </c>
      <c r="AU12">
        <v>0</v>
      </c>
      <c r="AV12" s="388">
        <v>2003.08</v>
      </c>
      <c r="AW12" s="388">
        <v>2003.08</v>
      </c>
      <c r="AX12" s="388">
        <v>2003.08</v>
      </c>
      <c r="AY12" s="388">
        <v>0</v>
      </c>
      <c r="AZ12" s="388">
        <v>2003.08</v>
      </c>
      <c r="BA12">
        <v>0</v>
      </c>
      <c r="BB12" t="s">
        <v>1109</v>
      </c>
      <c r="BC12">
        <v>22</v>
      </c>
      <c r="BD12">
        <v>0</v>
      </c>
      <c r="BE12" s="806">
        <v>2003.08</v>
      </c>
      <c r="BF12">
        <v>2026</v>
      </c>
      <c r="BG12" s="824">
        <v>46084</v>
      </c>
      <c r="BH12">
        <v>10</v>
      </c>
      <c r="BI12">
        <v>1</v>
      </c>
      <c r="BJ12">
        <v>1</v>
      </c>
      <c r="BK12" t="b">
        <v>1</v>
      </c>
      <c r="BN12" t="s">
        <v>1669</v>
      </c>
      <c r="BO12" t="b">
        <v>1</v>
      </c>
    </row>
    <row r="13" spans="1:67">
      <c r="A13" t="s">
        <v>1609</v>
      </c>
      <c r="B13" t="s">
        <v>1610</v>
      </c>
      <c r="C13">
        <v>93431</v>
      </c>
      <c r="D13">
        <v>3</v>
      </c>
      <c r="E13" t="s">
        <v>1110</v>
      </c>
      <c r="F13">
        <v>1014</v>
      </c>
      <c r="G13" t="s">
        <v>686</v>
      </c>
      <c r="H13" t="s">
        <v>686</v>
      </c>
      <c r="I13" t="s">
        <v>1670</v>
      </c>
      <c r="J13" t="s">
        <v>1613</v>
      </c>
      <c r="K13" t="s">
        <v>1638</v>
      </c>
      <c r="M13" t="s">
        <v>1671</v>
      </c>
      <c r="N13" t="s">
        <v>1672</v>
      </c>
      <c r="O13" t="s">
        <v>1116</v>
      </c>
      <c r="P13" t="s">
        <v>1114</v>
      </c>
      <c r="Q13" t="s">
        <v>1616</v>
      </c>
      <c r="X13" t="s">
        <v>1617</v>
      </c>
      <c r="Y13">
        <v>116</v>
      </c>
      <c r="Z13" s="824">
        <v>46023</v>
      </c>
      <c r="AA13">
        <v>93431</v>
      </c>
      <c r="AB13">
        <v>2</v>
      </c>
      <c r="AC13" t="s">
        <v>1618</v>
      </c>
      <c r="AD13">
        <v>83</v>
      </c>
      <c r="AE13" t="s">
        <v>1224</v>
      </c>
      <c r="AI13" s="804">
        <v>46084</v>
      </c>
      <c r="AJ13" s="804">
        <v>46084</v>
      </c>
      <c r="AK13" s="804">
        <v>46084</v>
      </c>
      <c r="AN13" t="s">
        <v>1653</v>
      </c>
      <c r="AO13" s="804">
        <v>46094</v>
      </c>
      <c r="AP13" t="s">
        <v>1620</v>
      </c>
      <c r="AS13">
        <v>0</v>
      </c>
      <c r="AT13">
        <v>0</v>
      </c>
      <c r="AU13">
        <v>0</v>
      </c>
      <c r="AV13" s="388">
        <v>364.84</v>
      </c>
      <c r="AW13" s="388">
        <v>364.84</v>
      </c>
      <c r="AX13" s="388">
        <v>364.84</v>
      </c>
      <c r="AY13" s="388">
        <v>0</v>
      </c>
      <c r="AZ13" s="388">
        <v>364.84</v>
      </c>
      <c r="BA13">
        <v>0</v>
      </c>
      <c r="BB13" t="s">
        <v>1109</v>
      </c>
      <c r="BC13">
        <v>33</v>
      </c>
      <c r="BD13">
        <v>0</v>
      </c>
      <c r="BE13">
        <v>364.84</v>
      </c>
      <c r="BF13">
        <v>2026</v>
      </c>
      <c r="BG13" s="824">
        <v>46084</v>
      </c>
      <c r="BH13">
        <v>10</v>
      </c>
      <c r="BI13">
        <v>1</v>
      </c>
      <c r="BJ13">
        <v>1</v>
      </c>
      <c r="BK13" t="b">
        <v>1</v>
      </c>
      <c r="BN13" t="s">
        <v>1673</v>
      </c>
      <c r="BO13" t="b">
        <v>1</v>
      </c>
    </row>
    <row r="14" spans="1:67">
      <c r="A14" t="s">
        <v>1609</v>
      </c>
      <c r="B14" t="s">
        <v>1610</v>
      </c>
      <c r="C14">
        <v>5930</v>
      </c>
      <c r="D14">
        <v>3</v>
      </c>
      <c r="E14" t="s">
        <v>1110</v>
      </c>
      <c r="F14">
        <v>1096</v>
      </c>
      <c r="G14" t="s">
        <v>1674</v>
      </c>
      <c r="H14" t="s">
        <v>1674</v>
      </c>
      <c r="I14" t="s">
        <v>1675</v>
      </c>
      <c r="J14" t="s">
        <v>1613</v>
      </c>
      <c r="K14" t="s">
        <v>1638</v>
      </c>
      <c r="M14" t="s">
        <v>1676</v>
      </c>
      <c r="N14" t="s">
        <v>1677</v>
      </c>
      <c r="O14" t="s">
        <v>1116</v>
      </c>
      <c r="P14" t="s">
        <v>1114</v>
      </c>
      <c r="Q14" t="s">
        <v>1616</v>
      </c>
      <c r="X14" t="s">
        <v>1617</v>
      </c>
      <c r="Y14">
        <v>122</v>
      </c>
      <c r="Z14" s="824">
        <v>46023</v>
      </c>
      <c r="AA14">
        <v>5930</v>
      </c>
      <c r="AB14">
        <v>2</v>
      </c>
      <c r="AC14" t="s">
        <v>1618</v>
      </c>
      <c r="AD14">
        <v>189</v>
      </c>
      <c r="AE14" t="s">
        <v>1480</v>
      </c>
      <c r="AI14" s="804">
        <v>46084</v>
      </c>
      <c r="AJ14" s="804">
        <v>46084</v>
      </c>
      <c r="AK14" s="804">
        <v>46084</v>
      </c>
      <c r="AN14" t="s">
        <v>1653</v>
      </c>
      <c r="AO14" s="804">
        <v>46118</v>
      </c>
      <c r="AP14" t="s">
        <v>1620</v>
      </c>
      <c r="AS14">
        <v>0</v>
      </c>
      <c r="AT14">
        <v>0</v>
      </c>
      <c r="AU14">
        <v>0</v>
      </c>
      <c r="AV14" s="388">
        <v>3020</v>
      </c>
      <c r="AW14" s="388">
        <v>3020</v>
      </c>
      <c r="AX14" s="388">
        <v>3020</v>
      </c>
      <c r="AY14" s="388">
        <v>0</v>
      </c>
      <c r="AZ14" s="388">
        <v>3020</v>
      </c>
      <c r="BA14">
        <v>0</v>
      </c>
      <c r="BB14" t="s">
        <v>1109</v>
      </c>
      <c r="BC14">
        <v>9</v>
      </c>
      <c r="BD14">
        <v>0</v>
      </c>
      <c r="BE14" s="806">
        <v>3020</v>
      </c>
      <c r="BF14">
        <v>2026</v>
      </c>
      <c r="BG14" s="824">
        <v>46084</v>
      </c>
      <c r="BH14">
        <v>10</v>
      </c>
      <c r="BI14">
        <v>1</v>
      </c>
      <c r="BJ14">
        <v>1</v>
      </c>
      <c r="BK14" t="b">
        <v>1</v>
      </c>
      <c r="BN14" t="s">
        <v>1678</v>
      </c>
      <c r="BO14" t="b">
        <v>1</v>
      </c>
    </row>
    <row r="15" spans="1:67">
      <c r="A15" t="s">
        <v>1609</v>
      </c>
      <c r="B15" t="s">
        <v>1610</v>
      </c>
      <c r="C15">
        <v>6414557</v>
      </c>
      <c r="D15">
        <v>3</v>
      </c>
      <c r="E15" t="s">
        <v>1110</v>
      </c>
      <c r="F15">
        <v>1027</v>
      </c>
      <c r="G15" t="s">
        <v>1486</v>
      </c>
      <c r="H15" t="s">
        <v>1486</v>
      </c>
      <c r="I15" t="s">
        <v>1679</v>
      </c>
      <c r="J15" t="s">
        <v>1613</v>
      </c>
      <c r="K15" t="s">
        <v>1630</v>
      </c>
      <c r="M15" t="s">
        <v>1680</v>
      </c>
      <c r="N15" t="s">
        <v>1681</v>
      </c>
      <c r="O15" t="s">
        <v>1313</v>
      </c>
      <c r="P15" t="s">
        <v>1114</v>
      </c>
      <c r="Q15" t="s">
        <v>1616</v>
      </c>
      <c r="R15" t="s">
        <v>1682</v>
      </c>
      <c r="S15">
        <v>0</v>
      </c>
      <c r="X15" t="s">
        <v>1617</v>
      </c>
      <c r="Y15">
        <v>117</v>
      </c>
      <c r="Z15" s="824">
        <v>46023</v>
      </c>
      <c r="AA15">
        <v>6414557</v>
      </c>
      <c r="AB15">
        <v>2</v>
      </c>
      <c r="AC15" t="s">
        <v>1618</v>
      </c>
      <c r="AD15">
        <v>81</v>
      </c>
      <c r="AE15" t="s">
        <v>1322</v>
      </c>
      <c r="AI15" s="804">
        <v>46086</v>
      </c>
      <c r="AJ15" s="804">
        <v>46086</v>
      </c>
      <c r="AK15" s="804">
        <v>46086</v>
      </c>
      <c r="AN15" t="s">
        <v>1683</v>
      </c>
      <c r="AO15" s="804">
        <v>46086</v>
      </c>
      <c r="AP15" t="s">
        <v>1620</v>
      </c>
      <c r="AS15">
        <v>0</v>
      </c>
      <c r="AT15">
        <v>0</v>
      </c>
      <c r="AU15">
        <v>0</v>
      </c>
      <c r="AV15" s="388">
        <v>560</v>
      </c>
      <c r="AW15" s="388">
        <v>560</v>
      </c>
      <c r="AX15" s="388">
        <v>560</v>
      </c>
      <c r="AY15" s="388">
        <v>0</v>
      </c>
      <c r="AZ15" s="388">
        <v>560</v>
      </c>
      <c r="BA15">
        <v>0</v>
      </c>
      <c r="BB15" t="s">
        <v>1109</v>
      </c>
      <c r="BC15">
        <v>41</v>
      </c>
      <c r="BD15">
        <v>0</v>
      </c>
      <c r="BE15">
        <v>560</v>
      </c>
      <c r="BF15">
        <v>2026</v>
      </c>
      <c r="BG15" s="824">
        <v>46084</v>
      </c>
      <c r="BH15">
        <v>10</v>
      </c>
      <c r="BI15">
        <v>1</v>
      </c>
      <c r="BJ15">
        <v>1</v>
      </c>
      <c r="BK15" t="b">
        <v>1</v>
      </c>
      <c r="BN15" t="s">
        <v>1684</v>
      </c>
      <c r="BO15" t="b">
        <v>1</v>
      </c>
    </row>
    <row r="16" spans="1:67">
      <c r="A16" t="s">
        <v>1609</v>
      </c>
      <c r="B16" t="s">
        <v>1610</v>
      </c>
      <c r="C16">
        <v>759244</v>
      </c>
      <c r="D16">
        <v>3</v>
      </c>
      <c r="E16" t="s">
        <v>1110</v>
      </c>
      <c r="F16">
        <v>1099</v>
      </c>
      <c r="G16" t="s">
        <v>1487</v>
      </c>
      <c r="H16" t="s">
        <v>694</v>
      </c>
      <c r="I16" t="s">
        <v>1685</v>
      </c>
      <c r="J16" t="s">
        <v>1613</v>
      </c>
      <c r="K16" t="s">
        <v>1630</v>
      </c>
      <c r="M16" t="s">
        <v>1686</v>
      </c>
      <c r="N16" t="s">
        <v>1687</v>
      </c>
      <c r="O16" t="s">
        <v>1116</v>
      </c>
      <c r="P16" t="s">
        <v>1114</v>
      </c>
      <c r="Q16" t="s">
        <v>1616</v>
      </c>
      <c r="X16" t="s">
        <v>1617</v>
      </c>
      <c r="Y16">
        <v>114</v>
      </c>
      <c r="Z16" s="824">
        <v>46023</v>
      </c>
      <c r="AA16">
        <v>759244</v>
      </c>
      <c r="AB16">
        <v>2</v>
      </c>
      <c r="AC16" t="s">
        <v>1618</v>
      </c>
      <c r="AD16">
        <v>80</v>
      </c>
      <c r="AE16" t="s">
        <v>633</v>
      </c>
      <c r="AI16" s="804">
        <v>46087</v>
      </c>
      <c r="AJ16" s="804">
        <v>46087</v>
      </c>
      <c r="AK16" s="804">
        <v>46087</v>
      </c>
      <c r="AN16" t="s">
        <v>1688</v>
      </c>
      <c r="AO16" s="804">
        <v>46101</v>
      </c>
      <c r="AP16" t="s">
        <v>1620</v>
      </c>
      <c r="AS16">
        <v>0</v>
      </c>
      <c r="AT16">
        <v>0</v>
      </c>
      <c r="AU16">
        <v>0</v>
      </c>
      <c r="AV16" s="388">
        <v>775.38</v>
      </c>
      <c r="AW16" s="388">
        <v>775.38</v>
      </c>
      <c r="AX16" s="388">
        <v>775.38</v>
      </c>
      <c r="AY16" s="388">
        <v>0</v>
      </c>
      <c r="AZ16" s="388">
        <v>775.38</v>
      </c>
      <c r="BA16">
        <v>0</v>
      </c>
      <c r="BB16" t="s">
        <v>1109</v>
      </c>
      <c r="BC16">
        <v>26</v>
      </c>
      <c r="BD16">
        <v>0</v>
      </c>
      <c r="BE16">
        <v>775.38</v>
      </c>
      <c r="BF16">
        <v>2026</v>
      </c>
      <c r="BG16" s="824">
        <v>46084</v>
      </c>
      <c r="BH16">
        <v>10</v>
      </c>
      <c r="BI16">
        <v>1</v>
      </c>
      <c r="BJ16">
        <v>1</v>
      </c>
      <c r="BK16" t="b">
        <v>1</v>
      </c>
      <c r="BN16" t="s">
        <v>1689</v>
      </c>
      <c r="BO16" t="b">
        <v>1</v>
      </c>
    </row>
    <row r="17" spans="1:67">
      <c r="A17" t="s">
        <v>1609</v>
      </c>
      <c r="B17" t="s">
        <v>1610</v>
      </c>
      <c r="C17">
        <v>312300</v>
      </c>
      <c r="D17">
        <v>3</v>
      </c>
      <c r="E17" t="s">
        <v>1110</v>
      </c>
      <c r="F17">
        <v>1044</v>
      </c>
      <c r="G17" t="s">
        <v>1489</v>
      </c>
      <c r="H17" t="s">
        <v>1690</v>
      </c>
      <c r="I17" t="s">
        <v>1691</v>
      </c>
      <c r="J17" t="s">
        <v>1613</v>
      </c>
      <c r="K17" t="s">
        <v>1630</v>
      </c>
      <c r="M17" t="s">
        <v>1692</v>
      </c>
      <c r="N17" t="s">
        <v>1693</v>
      </c>
      <c r="O17" t="s">
        <v>1116</v>
      </c>
      <c r="P17" t="s">
        <v>1114</v>
      </c>
      <c r="Q17" t="s">
        <v>1616</v>
      </c>
      <c r="X17" t="s">
        <v>1617</v>
      </c>
      <c r="Y17">
        <v>123</v>
      </c>
      <c r="Z17" s="824">
        <v>46023</v>
      </c>
      <c r="AA17">
        <v>312300</v>
      </c>
      <c r="AB17">
        <v>2</v>
      </c>
      <c r="AC17" t="s">
        <v>1618</v>
      </c>
      <c r="AD17">
        <v>73</v>
      </c>
      <c r="AE17" t="s">
        <v>1183</v>
      </c>
      <c r="AI17" s="804">
        <v>46087</v>
      </c>
      <c r="AJ17" s="804">
        <v>46087</v>
      </c>
      <c r="AK17" s="804">
        <v>46087</v>
      </c>
      <c r="AN17" t="s">
        <v>1688</v>
      </c>
      <c r="AO17" s="804">
        <v>46094</v>
      </c>
      <c r="AP17" t="s">
        <v>1620</v>
      </c>
      <c r="AS17">
        <v>0</v>
      </c>
      <c r="AT17">
        <v>0</v>
      </c>
      <c r="AU17">
        <v>0</v>
      </c>
      <c r="AV17" s="388">
        <v>520.20000000000005</v>
      </c>
      <c r="AW17" s="388">
        <v>520.20000000000005</v>
      </c>
      <c r="AX17" s="388">
        <v>520.20000000000005</v>
      </c>
      <c r="AY17" s="388">
        <v>0</v>
      </c>
      <c r="AZ17" s="388">
        <v>520.20000000000005</v>
      </c>
      <c r="BA17">
        <v>0</v>
      </c>
      <c r="BB17" t="s">
        <v>1109</v>
      </c>
      <c r="BC17">
        <v>33</v>
      </c>
      <c r="BD17">
        <v>0</v>
      </c>
      <c r="BE17">
        <v>520.20000000000005</v>
      </c>
      <c r="BF17">
        <v>2026</v>
      </c>
      <c r="BG17" s="824">
        <v>46084</v>
      </c>
      <c r="BH17">
        <v>10</v>
      </c>
      <c r="BI17">
        <v>1</v>
      </c>
      <c r="BJ17">
        <v>1</v>
      </c>
      <c r="BK17" t="b">
        <v>1</v>
      </c>
      <c r="BN17" t="s">
        <v>1694</v>
      </c>
      <c r="BO17" t="b">
        <v>1</v>
      </c>
    </row>
    <row r="18" spans="1:67">
      <c r="A18" t="s">
        <v>1609</v>
      </c>
      <c r="B18" t="s">
        <v>1610</v>
      </c>
      <c r="C18">
        <v>312264</v>
      </c>
      <c r="D18">
        <v>3</v>
      </c>
      <c r="E18" t="s">
        <v>1110</v>
      </c>
      <c r="F18">
        <v>1044</v>
      </c>
      <c r="G18" t="s">
        <v>1489</v>
      </c>
      <c r="H18" t="s">
        <v>1690</v>
      </c>
      <c r="I18" t="s">
        <v>1691</v>
      </c>
      <c r="J18" t="s">
        <v>1613</v>
      </c>
      <c r="K18" t="s">
        <v>1630</v>
      </c>
      <c r="M18" t="s">
        <v>1692</v>
      </c>
      <c r="N18" t="s">
        <v>1693</v>
      </c>
      <c r="O18" t="s">
        <v>1116</v>
      </c>
      <c r="P18" t="s">
        <v>1114</v>
      </c>
      <c r="Q18" t="s">
        <v>1616</v>
      </c>
      <c r="X18" t="s">
        <v>1617</v>
      </c>
      <c r="Y18">
        <v>124</v>
      </c>
      <c r="Z18" s="824">
        <v>46023</v>
      </c>
      <c r="AA18">
        <v>312264</v>
      </c>
      <c r="AB18">
        <v>2</v>
      </c>
      <c r="AC18" t="s">
        <v>1618</v>
      </c>
      <c r="AD18">
        <v>73</v>
      </c>
      <c r="AE18" t="s">
        <v>1183</v>
      </c>
      <c r="AI18" s="804">
        <v>46087</v>
      </c>
      <c r="AJ18" s="804">
        <v>46087</v>
      </c>
      <c r="AK18" s="804">
        <v>46087</v>
      </c>
      <c r="AN18" t="s">
        <v>1688</v>
      </c>
      <c r="AO18" s="804">
        <v>46094</v>
      </c>
      <c r="AP18" t="s">
        <v>1620</v>
      </c>
      <c r="AS18">
        <v>0</v>
      </c>
      <c r="AT18">
        <v>0</v>
      </c>
      <c r="AU18">
        <v>0</v>
      </c>
      <c r="AV18" s="388">
        <v>305.25</v>
      </c>
      <c r="AW18" s="388">
        <v>305.25</v>
      </c>
      <c r="AX18" s="388">
        <v>305.25</v>
      </c>
      <c r="AY18" s="388">
        <v>0</v>
      </c>
      <c r="AZ18" s="388">
        <v>305.25</v>
      </c>
      <c r="BA18">
        <v>0</v>
      </c>
      <c r="BB18" t="s">
        <v>1109</v>
      </c>
      <c r="BC18">
        <v>33</v>
      </c>
      <c r="BD18">
        <v>0</v>
      </c>
      <c r="BE18">
        <v>305.25</v>
      </c>
      <c r="BF18">
        <v>2026</v>
      </c>
      <c r="BG18" s="824">
        <v>46084</v>
      </c>
      <c r="BH18">
        <v>10</v>
      </c>
      <c r="BI18">
        <v>1</v>
      </c>
      <c r="BJ18">
        <v>1</v>
      </c>
      <c r="BK18" t="b">
        <v>1</v>
      </c>
      <c r="BN18" t="s">
        <v>1695</v>
      </c>
      <c r="BO18" t="b">
        <v>1</v>
      </c>
    </row>
    <row r="19" spans="1:67">
      <c r="A19" t="s">
        <v>1609</v>
      </c>
      <c r="B19" t="s">
        <v>1610</v>
      </c>
      <c r="C19">
        <v>11900</v>
      </c>
      <c r="D19">
        <v>3</v>
      </c>
      <c r="E19" t="s">
        <v>1110</v>
      </c>
      <c r="F19">
        <v>1212</v>
      </c>
      <c r="G19" t="s">
        <v>1481</v>
      </c>
      <c r="H19" t="s">
        <v>1642</v>
      </c>
      <c r="I19" t="s">
        <v>1643</v>
      </c>
      <c r="J19" t="s">
        <v>1613</v>
      </c>
      <c r="K19" t="s">
        <v>1171</v>
      </c>
      <c r="M19" t="s">
        <v>1644</v>
      </c>
      <c r="N19" t="s">
        <v>1645</v>
      </c>
      <c r="O19" t="s">
        <v>1116</v>
      </c>
      <c r="P19" t="s">
        <v>1114</v>
      </c>
      <c r="Q19" t="s">
        <v>1616</v>
      </c>
      <c r="X19" t="s">
        <v>1617</v>
      </c>
      <c r="Y19">
        <v>119</v>
      </c>
      <c r="Z19" s="824">
        <v>46023</v>
      </c>
      <c r="AA19">
        <v>11900</v>
      </c>
      <c r="AB19">
        <v>2</v>
      </c>
      <c r="AC19" t="s">
        <v>1618</v>
      </c>
      <c r="AD19">
        <v>73</v>
      </c>
      <c r="AE19" t="s">
        <v>1183</v>
      </c>
      <c r="AI19" s="804">
        <v>46090</v>
      </c>
      <c r="AJ19" s="804">
        <v>46090</v>
      </c>
      <c r="AK19" s="804">
        <v>46090</v>
      </c>
      <c r="AN19" t="s">
        <v>1619</v>
      </c>
      <c r="AO19" s="804">
        <v>46105</v>
      </c>
      <c r="AP19" t="s">
        <v>1620</v>
      </c>
      <c r="AS19">
        <v>0</v>
      </c>
      <c r="AT19">
        <v>0</v>
      </c>
      <c r="AU19">
        <v>0</v>
      </c>
      <c r="AV19" s="388">
        <v>2138</v>
      </c>
      <c r="AW19" s="388">
        <v>2138</v>
      </c>
      <c r="AX19" s="388">
        <v>2138</v>
      </c>
      <c r="AY19" s="388">
        <v>0</v>
      </c>
      <c r="AZ19" s="388">
        <v>2138</v>
      </c>
      <c r="BA19">
        <v>0</v>
      </c>
      <c r="BB19" t="s">
        <v>1109</v>
      </c>
      <c r="BC19">
        <v>22</v>
      </c>
      <c r="BD19">
        <v>0</v>
      </c>
      <c r="BE19" s="806">
        <v>2138</v>
      </c>
      <c r="BF19">
        <v>2026</v>
      </c>
      <c r="BG19" s="824">
        <v>46084</v>
      </c>
      <c r="BH19">
        <v>11</v>
      </c>
      <c r="BI19">
        <v>1</v>
      </c>
      <c r="BJ19">
        <v>1</v>
      </c>
      <c r="BK19" t="b">
        <v>1</v>
      </c>
      <c r="BN19" t="s">
        <v>1696</v>
      </c>
      <c r="BO19" t="b">
        <v>1</v>
      </c>
    </row>
    <row r="20" spans="1:67">
      <c r="A20" t="s">
        <v>1609</v>
      </c>
      <c r="B20" t="s">
        <v>1610</v>
      </c>
      <c r="C20">
        <v>2526</v>
      </c>
      <c r="D20">
        <v>3</v>
      </c>
      <c r="E20" t="s">
        <v>1110</v>
      </c>
      <c r="F20">
        <v>1019</v>
      </c>
      <c r="G20" t="s">
        <v>1697</v>
      </c>
      <c r="H20" t="s">
        <v>1698</v>
      </c>
      <c r="I20" t="s">
        <v>1699</v>
      </c>
      <c r="J20" t="s">
        <v>1613</v>
      </c>
      <c r="K20" t="s">
        <v>1630</v>
      </c>
      <c r="M20" t="s">
        <v>1700</v>
      </c>
      <c r="N20" t="s">
        <v>1701</v>
      </c>
      <c r="O20" t="s">
        <v>1702</v>
      </c>
      <c r="P20" t="s">
        <v>1114</v>
      </c>
      <c r="Q20" t="s">
        <v>1616</v>
      </c>
      <c r="X20" t="s">
        <v>1617</v>
      </c>
      <c r="Y20">
        <v>120</v>
      </c>
      <c r="Z20" s="824">
        <v>46023</v>
      </c>
      <c r="AA20">
        <v>2526</v>
      </c>
      <c r="AB20">
        <v>2</v>
      </c>
      <c r="AC20" t="s">
        <v>1618</v>
      </c>
      <c r="AD20">
        <v>74</v>
      </c>
      <c r="AE20" t="s">
        <v>1204</v>
      </c>
      <c r="AI20" s="804">
        <v>46090</v>
      </c>
      <c r="AJ20" s="804">
        <v>46090</v>
      </c>
      <c r="AK20" s="804">
        <v>46090</v>
      </c>
      <c r="AN20" t="s">
        <v>1619</v>
      </c>
      <c r="AO20" s="804">
        <v>46118</v>
      </c>
      <c r="AP20" t="s">
        <v>1620</v>
      </c>
      <c r="AS20">
        <v>0</v>
      </c>
      <c r="AT20">
        <v>0</v>
      </c>
      <c r="AU20">
        <v>0</v>
      </c>
      <c r="AV20" s="388">
        <v>700</v>
      </c>
      <c r="AW20" s="388">
        <v>700</v>
      </c>
      <c r="AX20" s="388">
        <v>700</v>
      </c>
      <c r="AY20" s="388">
        <v>0</v>
      </c>
      <c r="AZ20" s="388">
        <v>700</v>
      </c>
      <c r="BA20">
        <v>0</v>
      </c>
      <c r="BB20" t="s">
        <v>1109</v>
      </c>
      <c r="BC20">
        <v>9</v>
      </c>
      <c r="BD20">
        <v>0</v>
      </c>
      <c r="BE20">
        <v>700</v>
      </c>
      <c r="BF20">
        <v>2026</v>
      </c>
      <c r="BG20" s="824">
        <v>46084</v>
      </c>
      <c r="BH20">
        <v>11</v>
      </c>
      <c r="BI20">
        <v>1</v>
      </c>
      <c r="BJ20">
        <v>1</v>
      </c>
      <c r="BK20" t="b">
        <v>1</v>
      </c>
      <c r="BN20" t="s">
        <v>1703</v>
      </c>
      <c r="BO20" t="b">
        <v>1</v>
      </c>
    </row>
    <row r="21" spans="1:67">
      <c r="A21" t="s">
        <v>1609</v>
      </c>
      <c r="B21" t="s">
        <v>1610</v>
      </c>
      <c r="C21">
        <v>11908</v>
      </c>
      <c r="D21">
        <v>3</v>
      </c>
      <c r="E21" t="s">
        <v>1110</v>
      </c>
      <c r="F21">
        <v>1212</v>
      </c>
      <c r="G21" t="s">
        <v>1481</v>
      </c>
      <c r="H21" t="s">
        <v>1642</v>
      </c>
      <c r="I21" t="s">
        <v>1643</v>
      </c>
      <c r="J21" t="s">
        <v>1613</v>
      </c>
      <c r="K21" t="s">
        <v>1171</v>
      </c>
      <c r="M21" t="s">
        <v>1644</v>
      </c>
      <c r="N21" t="s">
        <v>1645</v>
      </c>
      <c r="O21" t="s">
        <v>1116</v>
      </c>
      <c r="P21" t="s">
        <v>1114</v>
      </c>
      <c r="Q21" t="s">
        <v>1616</v>
      </c>
      <c r="X21" t="s">
        <v>1617</v>
      </c>
      <c r="Y21">
        <v>121</v>
      </c>
      <c r="Z21" s="824">
        <v>46023</v>
      </c>
      <c r="AA21">
        <v>11908</v>
      </c>
      <c r="AB21">
        <v>2</v>
      </c>
      <c r="AC21" t="s">
        <v>1618</v>
      </c>
      <c r="AD21">
        <v>73</v>
      </c>
      <c r="AE21" t="s">
        <v>1183</v>
      </c>
      <c r="AI21" s="804">
        <v>46090</v>
      </c>
      <c r="AJ21" s="804">
        <v>46090</v>
      </c>
      <c r="AK21" s="804">
        <v>46090</v>
      </c>
      <c r="AN21" t="s">
        <v>1619</v>
      </c>
      <c r="AO21" s="804">
        <v>46105</v>
      </c>
      <c r="AP21" t="s">
        <v>1620</v>
      </c>
      <c r="AS21">
        <v>0</v>
      </c>
      <c r="AT21">
        <v>0</v>
      </c>
      <c r="AU21">
        <v>0</v>
      </c>
      <c r="AV21" s="388">
        <v>114</v>
      </c>
      <c r="AW21" s="388">
        <v>114</v>
      </c>
      <c r="AX21" s="388">
        <v>114</v>
      </c>
      <c r="AY21" s="388">
        <v>0</v>
      </c>
      <c r="AZ21" s="388">
        <v>114</v>
      </c>
      <c r="BA21">
        <v>0</v>
      </c>
      <c r="BB21" t="s">
        <v>1109</v>
      </c>
      <c r="BC21">
        <v>22</v>
      </c>
      <c r="BD21">
        <v>0</v>
      </c>
      <c r="BE21">
        <v>114</v>
      </c>
      <c r="BF21">
        <v>2026</v>
      </c>
      <c r="BG21" s="824">
        <v>46084</v>
      </c>
      <c r="BH21">
        <v>11</v>
      </c>
      <c r="BI21">
        <v>1</v>
      </c>
      <c r="BJ21">
        <v>1</v>
      </c>
      <c r="BK21" t="b">
        <v>1</v>
      </c>
      <c r="BN21" t="s">
        <v>1704</v>
      </c>
      <c r="BO21" t="b">
        <v>1</v>
      </c>
    </row>
    <row r="22" spans="1:67">
      <c r="A22" t="s">
        <v>1609</v>
      </c>
      <c r="B22" t="s">
        <v>1610</v>
      </c>
      <c r="C22">
        <v>312359</v>
      </c>
      <c r="D22">
        <v>3</v>
      </c>
      <c r="E22" t="s">
        <v>1110</v>
      </c>
      <c r="F22">
        <v>1044</v>
      </c>
      <c r="G22" t="s">
        <v>1489</v>
      </c>
      <c r="H22" t="s">
        <v>1690</v>
      </c>
      <c r="I22" t="s">
        <v>1691</v>
      </c>
      <c r="J22" t="s">
        <v>1613</v>
      </c>
      <c r="K22" t="s">
        <v>1630</v>
      </c>
      <c r="M22" t="s">
        <v>1692</v>
      </c>
      <c r="N22" t="s">
        <v>1693</v>
      </c>
      <c r="O22" t="s">
        <v>1116</v>
      </c>
      <c r="P22" t="s">
        <v>1114</v>
      </c>
      <c r="Q22" t="s">
        <v>1616</v>
      </c>
      <c r="X22" t="s">
        <v>1617</v>
      </c>
      <c r="Y22">
        <v>125</v>
      </c>
      <c r="Z22" s="824">
        <v>46023</v>
      </c>
      <c r="AA22">
        <v>312359</v>
      </c>
      <c r="AB22">
        <v>2</v>
      </c>
      <c r="AC22" t="s">
        <v>1618</v>
      </c>
      <c r="AD22">
        <v>73</v>
      </c>
      <c r="AE22" t="s">
        <v>1183</v>
      </c>
      <c r="AI22" s="804">
        <v>46090</v>
      </c>
      <c r="AJ22" s="804">
        <v>46090</v>
      </c>
      <c r="AK22" s="804">
        <v>46090</v>
      </c>
      <c r="AN22" t="s">
        <v>1619</v>
      </c>
      <c r="AO22" s="804">
        <v>46097</v>
      </c>
      <c r="AP22" t="s">
        <v>1620</v>
      </c>
      <c r="AS22">
        <v>0</v>
      </c>
      <c r="AT22">
        <v>0</v>
      </c>
      <c r="AU22">
        <v>0</v>
      </c>
      <c r="AV22" s="388">
        <v>407</v>
      </c>
      <c r="AW22" s="388">
        <v>407</v>
      </c>
      <c r="AX22" s="388">
        <v>407</v>
      </c>
      <c r="AY22" s="388">
        <v>0</v>
      </c>
      <c r="AZ22" s="388">
        <v>407</v>
      </c>
      <c r="BA22">
        <v>0</v>
      </c>
      <c r="BB22" t="s">
        <v>1109</v>
      </c>
      <c r="BC22">
        <v>30</v>
      </c>
      <c r="BD22">
        <v>0</v>
      </c>
      <c r="BE22">
        <v>407</v>
      </c>
      <c r="BF22">
        <v>2026</v>
      </c>
      <c r="BG22" s="824">
        <v>46084</v>
      </c>
      <c r="BH22">
        <v>11</v>
      </c>
      <c r="BI22">
        <v>1</v>
      </c>
      <c r="BJ22">
        <v>1</v>
      </c>
      <c r="BK22" t="b">
        <v>1</v>
      </c>
      <c r="BN22" t="s">
        <v>1705</v>
      </c>
      <c r="BO22" t="b">
        <v>1</v>
      </c>
    </row>
    <row r="23" spans="1:67">
      <c r="A23" t="s">
        <v>1609</v>
      </c>
      <c r="B23" t="s">
        <v>1610</v>
      </c>
      <c r="C23">
        <v>67718</v>
      </c>
      <c r="D23">
        <v>3</v>
      </c>
      <c r="E23" t="s">
        <v>1110</v>
      </c>
      <c r="F23">
        <v>1033</v>
      </c>
      <c r="G23" t="s">
        <v>1484</v>
      </c>
      <c r="H23" t="s">
        <v>1628</v>
      </c>
      <c r="I23" t="s">
        <v>1629</v>
      </c>
      <c r="J23" t="s">
        <v>1613</v>
      </c>
      <c r="K23" t="s">
        <v>1630</v>
      </c>
      <c r="M23" t="s">
        <v>1631</v>
      </c>
      <c r="N23" t="s">
        <v>1632</v>
      </c>
      <c r="O23" t="s">
        <v>1116</v>
      </c>
      <c r="P23" t="s">
        <v>1114</v>
      </c>
      <c r="Q23" t="s">
        <v>1616</v>
      </c>
      <c r="R23" t="s">
        <v>1633</v>
      </c>
      <c r="S23">
        <v>14</v>
      </c>
      <c r="X23" t="s">
        <v>1617</v>
      </c>
      <c r="Y23">
        <v>126</v>
      </c>
      <c r="Z23" s="824">
        <v>46023</v>
      </c>
      <c r="AA23">
        <v>67718</v>
      </c>
      <c r="AB23">
        <v>3</v>
      </c>
      <c r="AC23" t="s">
        <v>1634</v>
      </c>
      <c r="AD23">
        <v>70</v>
      </c>
      <c r="AE23" t="s">
        <v>1197</v>
      </c>
      <c r="AI23" s="804">
        <v>46090</v>
      </c>
      <c r="AJ23" s="804">
        <v>46090</v>
      </c>
      <c r="AK23" s="804">
        <v>46090</v>
      </c>
      <c r="AN23" t="s">
        <v>1619</v>
      </c>
      <c r="AO23" s="804">
        <v>46112</v>
      </c>
      <c r="AP23" t="s">
        <v>1620</v>
      </c>
      <c r="AS23">
        <v>0</v>
      </c>
      <c r="AT23">
        <v>0</v>
      </c>
      <c r="AU23">
        <v>0</v>
      </c>
      <c r="AV23" s="388">
        <v>1342.63</v>
      </c>
      <c r="AW23" s="388">
        <v>1342.63</v>
      </c>
      <c r="AX23" s="388">
        <v>1342.63</v>
      </c>
      <c r="AY23" s="388">
        <v>0</v>
      </c>
      <c r="AZ23" s="388">
        <v>1342.63</v>
      </c>
      <c r="BA23">
        <v>0</v>
      </c>
      <c r="BB23" t="s">
        <v>1109</v>
      </c>
      <c r="BC23">
        <v>15</v>
      </c>
      <c r="BD23">
        <v>0</v>
      </c>
      <c r="BE23" s="806">
        <v>1342.63</v>
      </c>
      <c r="BF23">
        <v>2026</v>
      </c>
      <c r="BG23" s="824">
        <v>46084</v>
      </c>
      <c r="BH23">
        <v>11</v>
      </c>
      <c r="BI23">
        <v>1</v>
      </c>
      <c r="BJ23">
        <v>1</v>
      </c>
      <c r="BK23" t="b">
        <v>1</v>
      </c>
      <c r="BN23" t="s">
        <v>1706</v>
      </c>
      <c r="BO23" t="b">
        <v>1</v>
      </c>
    </row>
    <row r="24" spans="1:67">
      <c r="A24" t="s">
        <v>1609</v>
      </c>
      <c r="B24" t="s">
        <v>1610</v>
      </c>
      <c r="C24">
        <v>21510</v>
      </c>
      <c r="D24">
        <v>3</v>
      </c>
      <c r="E24" t="s">
        <v>1110</v>
      </c>
      <c r="F24">
        <v>1254</v>
      </c>
      <c r="G24" t="s">
        <v>1707</v>
      </c>
      <c r="H24" t="s">
        <v>1708</v>
      </c>
      <c r="I24" t="s">
        <v>1709</v>
      </c>
      <c r="J24" t="s">
        <v>1613</v>
      </c>
      <c r="K24" t="s">
        <v>1171</v>
      </c>
      <c r="M24" t="s">
        <v>1710</v>
      </c>
      <c r="N24" t="s">
        <v>1711</v>
      </c>
      <c r="O24" t="s">
        <v>1116</v>
      </c>
      <c r="P24" t="s">
        <v>1114</v>
      </c>
      <c r="Q24" t="s">
        <v>1616</v>
      </c>
      <c r="X24" t="s">
        <v>1617</v>
      </c>
      <c r="Y24">
        <v>129</v>
      </c>
      <c r="Z24" s="824">
        <v>46054</v>
      </c>
      <c r="AA24">
        <v>21510</v>
      </c>
      <c r="AB24">
        <v>2</v>
      </c>
      <c r="AC24" t="s">
        <v>1618</v>
      </c>
      <c r="AD24">
        <v>95</v>
      </c>
      <c r="AE24" t="s">
        <v>1712</v>
      </c>
      <c r="AI24" s="804">
        <v>46090</v>
      </c>
      <c r="AJ24" s="804">
        <v>46090</v>
      </c>
      <c r="AK24" s="804">
        <v>46090</v>
      </c>
      <c r="AN24" t="s">
        <v>1619</v>
      </c>
      <c r="AO24" s="804">
        <v>46104</v>
      </c>
      <c r="AP24" t="s">
        <v>1620</v>
      </c>
      <c r="AS24">
        <v>0</v>
      </c>
      <c r="AT24">
        <v>0</v>
      </c>
      <c r="AU24">
        <v>0</v>
      </c>
      <c r="AV24" s="388">
        <v>2447.96</v>
      </c>
      <c r="AW24" s="388">
        <v>4895.92</v>
      </c>
      <c r="AX24" s="388">
        <v>2447.96</v>
      </c>
      <c r="AY24" s="388">
        <v>0</v>
      </c>
      <c r="AZ24" s="388">
        <v>2447.96</v>
      </c>
      <c r="BA24">
        <v>0</v>
      </c>
      <c r="BB24" t="s">
        <v>1109</v>
      </c>
      <c r="BC24">
        <v>23</v>
      </c>
      <c r="BD24">
        <v>0</v>
      </c>
      <c r="BE24" s="806">
        <v>2447.96</v>
      </c>
      <c r="BF24">
        <v>2026</v>
      </c>
      <c r="BG24" s="824">
        <v>46084</v>
      </c>
      <c r="BH24">
        <v>11</v>
      </c>
      <c r="BI24">
        <v>1</v>
      </c>
      <c r="BJ24">
        <v>1</v>
      </c>
      <c r="BK24" t="b">
        <v>1</v>
      </c>
      <c r="BN24" t="s">
        <v>1713</v>
      </c>
      <c r="BO24" t="b">
        <v>1</v>
      </c>
    </row>
    <row r="25" spans="1:67">
      <c r="A25" t="s">
        <v>1609</v>
      </c>
      <c r="B25" t="s">
        <v>1610</v>
      </c>
      <c r="C25">
        <v>21510</v>
      </c>
      <c r="D25">
        <v>3</v>
      </c>
      <c r="E25" t="s">
        <v>1110</v>
      </c>
      <c r="F25">
        <v>1254</v>
      </c>
      <c r="G25" t="s">
        <v>1707</v>
      </c>
      <c r="H25" t="s">
        <v>1708</v>
      </c>
      <c r="I25" t="s">
        <v>1709</v>
      </c>
      <c r="J25" t="s">
        <v>1613</v>
      </c>
      <c r="K25" t="s">
        <v>1171</v>
      </c>
      <c r="M25" t="s">
        <v>1710</v>
      </c>
      <c r="N25" t="s">
        <v>1711</v>
      </c>
      <c r="O25" t="s">
        <v>1116</v>
      </c>
      <c r="P25" t="s">
        <v>1114</v>
      </c>
      <c r="Q25" t="s">
        <v>1616</v>
      </c>
      <c r="X25" t="s">
        <v>1617</v>
      </c>
      <c r="Y25">
        <v>129</v>
      </c>
      <c r="Z25" s="824">
        <v>46055</v>
      </c>
      <c r="AA25">
        <v>21510</v>
      </c>
      <c r="AB25">
        <v>2</v>
      </c>
      <c r="AC25" t="s">
        <v>1618</v>
      </c>
      <c r="AD25">
        <v>95</v>
      </c>
      <c r="AE25" t="s">
        <v>1712</v>
      </c>
      <c r="AI25" s="804">
        <v>46090</v>
      </c>
      <c r="AJ25" s="804">
        <v>46090</v>
      </c>
      <c r="AK25" s="804">
        <v>46090</v>
      </c>
      <c r="AN25" t="s">
        <v>1619</v>
      </c>
      <c r="AO25" s="804">
        <v>46111</v>
      </c>
      <c r="AP25" t="s">
        <v>1620</v>
      </c>
      <c r="AS25">
        <v>0</v>
      </c>
      <c r="AT25">
        <v>0</v>
      </c>
      <c r="AU25">
        <v>0</v>
      </c>
      <c r="AV25" s="388">
        <v>2447.96</v>
      </c>
      <c r="AW25" s="388">
        <v>4895.92</v>
      </c>
      <c r="AX25" s="388">
        <v>2447.96</v>
      </c>
      <c r="AY25" s="388">
        <v>0</v>
      </c>
      <c r="AZ25" s="388">
        <v>2447.96</v>
      </c>
      <c r="BA25">
        <v>0</v>
      </c>
      <c r="BB25" t="s">
        <v>1109</v>
      </c>
      <c r="BC25">
        <v>16</v>
      </c>
      <c r="BD25">
        <v>0</v>
      </c>
      <c r="BE25" s="806">
        <v>2447.96</v>
      </c>
      <c r="BF25">
        <v>2026</v>
      </c>
      <c r="BG25" s="824">
        <v>46084</v>
      </c>
      <c r="BH25">
        <v>11</v>
      </c>
      <c r="BI25">
        <v>1</v>
      </c>
      <c r="BJ25">
        <v>1</v>
      </c>
      <c r="BK25" t="b">
        <v>1</v>
      </c>
      <c r="BN25" t="s">
        <v>1713</v>
      </c>
      <c r="BO25" t="b">
        <v>1</v>
      </c>
    </row>
    <row r="26" spans="1:67">
      <c r="A26" t="s">
        <v>1609</v>
      </c>
      <c r="B26" t="s">
        <v>1610</v>
      </c>
      <c r="C26">
        <v>1313</v>
      </c>
      <c r="D26">
        <v>3</v>
      </c>
      <c r="E26" t="s">
        <v>1110</v>
      </c>
      <c r="F26">
        <v>1012</v>
      </c>
      <c r="G26" t="s">
        <v>1488</v>
      </c>
      <c r="H26" t="s">
        <v>1488</v>
      </c>
      <c r="I26" t="s">
        <v>1660</v>
      </c>
      <c r="J26" t="s">
        <v>1613</v>
      </c>
      <c r="K26" t="s">
        <v>1630</v>
      </c>
      <c r="M26" t="s">
        <v>1661</v>
      </c>
      <c r="N26" t="s">
        <v>1662</v>
      </c>
      <c r="O26" t="s">
        <v>1116</v>
      </c>
      <c r="P26" t="s">
        <v>1114</v>
      </c>
      <c r="Q26" t="s">
        <v>1616</v>
      </c>
      <c r="X26" t="s">
        <v>1617</v>
      </c>
      <c r="Y26">
        <v>118</v>
      </c>
      <c r="Z26" s="824">
        <v>46023</v>
      </c>
      <c r="AA26">
        <v>1313</v>
      </c>
      <c r="AB26">
        <v>2</v>
      </c>
      <c r="AC26" t="s">
        <v>1618</v>
      </c>
      <c r="AD26">
        <v>71</v>
      </c>
      <c r="AE26" t="s">
        <v>1190</v>
      </c>
      <c r="AI26" s="804">
        <v>46091</v>
      </c>
      <c r="AJ26" s="804">
        <v>46086</v>
      </c>
      <c r="AK26" s="804">
        <v>46091</v>
      </c>
      <c r="AN26" t="s">
        <v>1653</v>
      </c>
      <c r="AO26" s="804">
        <v>46101</v>
      </c>
      <c r="AP26" t="s">
        <v>1620</v>
      </c>
      <c r="AS26">
        <v>0</v>
      </c>
      <c r="AT26">
        <v>0</v>
      </c>
      <c r="AU26">
        <v>0</v>
      </c>
      <c r="AV26" s="388">
        <v>1624.86</v>
      </c>
      <c r="AW26" s="388">
        <v>1624.86</v>
      </c>
      <c r="AX26" s="388">
        <v>1624.86</v>
      </c>
      <c r="AY26" s="388">
        <v>0</v>
      </c>
      <c r="AZ26" s="388">
        <v>1624.86</v>
      </c>
      <c r="BA26">
        <v>0</v>
      </c>
      <c r="BB26" t="s">
        <v>1109</v>
      </c>
      <c r="BC26">
        <v>26</v>
      </c>
      <c r="BD26">
        <v>0</v>
      </c>
      <c r="BE26" s="806">
        <v>1624.86</v>
      </c>
      <c r="BF26">
        <v>2026</v>
      </c>
      <c r="BG26" s="824">
        <v>46084</v>
      </c>
      <c r="BH26">
        <v>11</v>
      </c>
      <c r="BI26">
        <v>1</v>
      </c>
      <c r="BJ26">
        <v>1</v>
      </c>
      <c r="BK26" t="b">
        <v>1</v>
      </c>
      <c r="BN26" t="s">
        <v>1714</v>
      </c>
      <c r="BO26" t="b">
        <v>1</v>
      </c>
    </row>
    <row r="27" spans="1:67">
      <c r="A27" t="s">
        <v>1609</v>
      </c>
      <c r="B27" t="s">
        <v>1610</v>
      </c>
      <c r="C27">
        <v>68724</v>
      </c>
      <c r="D27">
        <v>3</v>
      </c>
      <c r="E27" t="s">
        <v>1110</v>
      </c>
      <c r="F27">
        <v>1034</v>
      </c>
      <c r="G27" t="s">
        <v>1499</v>
      </c>
      <c r="H27" t="s">
        <v>1655</v>
      </c>
      <c r="I27" t="s">
        <v>1656</v>
      </c>
      <c r="J27" t="s">
        <v>1613</v>
      </c>
      <c r="K27" t="s">
        <v>1630</v>
      </c>
      <c r="M27" t="s">
        <v>1657</v>
      </c>
      <c r="N27" t="s">
        <v>1658</v>
      </c>
      <c r="O27" t="s">
        <v>1113</v>
      </c>
      <c r="P27" t="s">
        <v>1114</v>
      </c>
      <c r="Q27" t="s">
        <v>1616</v>
      </c>
      <c r="X27" t="s">
        <v>1617</v>
      </c>
      <c r="Y27">
        <v>127</v>
      </c>
      <c r="Z27" s="824">
        <v>46023</v>
      </c>
      <c r="AA27">
        <v>68724</v>
      </c>
      <c r="AB27">
        <v>2</v>
      </c>
      <c r="AC27" t="s">
        <v>1618</v>
      </c>
      <c r="AD27">
        <v>74</v>
      </c>
      <c r="AE27" t="s">
        <v>1204</v>
      </c>
      <c r="AI27" s="804">
        <v>46091</v>
      </c>
      <c r="AJ27" s="804">
        <v>46091</v>
      </c>
      <c r="AK27" s="804">
        <v>46091</v>
      </c>
      <c r="AN27" t="s">
        <v>1653</v>
      </c>
      <c r="AO27" s="804">
        <v>46112</v>
      </c>
      <c r="AP27" t="s">
        <v>1620</v>
      </c>
      <c r="AS27">
        <v>0</v>
      </c>
      <c r="AT27">
        <v>0</v>
      </c>
      <c r="AU27">
        <v>0</v>
      </c>
      <c r="AV27" s="388">
        <v>574.28</v>
      </c>
      <c r="AW27" s="388">
        <v>574.28</v>
      </c>
      <c r="AX27" s="388">
        <v>574.28</v>
      </c>
      <c r="AY27" s="388">
        <v>0</v>
      </c>
      <c r="AZ27" s="388">
        <v>574.28</v>
      </c>
      <c r="BA27">
        <v>0</v>
      </c>
      <c r="BB27" t="s">
        <v>1109</v>
      </c>
      <c r="BC27">
        <v>15</v>
      </c>
      <c r="BD27">
        <v>0</v>
      </c>
      <c r="BE27">
        <v>574.28</v>
      </c>
      <c r="BF27">
        <v>2026</v>
      </c>
      <c r="BG27" s="824">
        <v>46084</v>
      </c>
      <c r="BH27">
        <v>11</v>
      </c>
      <c r="BI27">
        <v>1</v>
      </c>
      <c r="BJ27">
        <v>1</v>
      </c>
      <c r="BK27" t="b">
        <v>1</v>
      </c>
      <c r="BN27" t="s">
        <v>1715</v>
      </c>
      <c r="BO27" t="b">
        <v>1</v>
      </c>
    </row>
    <row r="28" spans="1:67">
      <c r="A28" t="s">
        <v>1609</v>
      </c>
      <c r="B28" t="s">
        <v>1610</v>
      </c>
      <c r="C28">
        <v>760451</v>
      </c>
      <c r="D28">
        <v>3</v>
      </c>
      <c r="E28" t="s">
        <v>1110</v>
      </c>
      <c r="F28">
        <v>1099</v>
      </c>
      <c r="G28" t="s">
        <v>1487</v>
      </c>
      <c r="H28" t="s">
        <v>694</v>
      </c>
      <c r="I28" t="s">
        <v>1685</v>
      </c>
      <c r="J28" t="s">
        <v>1613</v>
      </c>
      <c r="K28" t="s">
        <v>1630</v>
      </c>
      <c r="M28" t="s">
        <v>1686</v>
      </c>
      <c r="N28" t="s">
        <v>1687</v>
      </c>
      <c r="O28" t="s">
        <v>1116</v>
      </c>
      <c r="P28" t="s">
        <v>1114</v>
      </c>
      <c r="Q28" t="s">
        <v>1616</v>
      </c>
      <c r="X28" t="s">
        <v>1617</v>
      </c>
      <c r="Y28">
        <v>128</v>
      </c>
      <c r="Z28" s="824">
        <v>46023</v>
      </c>
      <c r="AA28">
        <v>760451</v>
      </c>
      <c r="AB28">
        <v>2</v>
      </c>
      <c r="AC28" t="s">
        <v>1618</v>
      </c>
      <c r="AD28">
        <v>79</v>
      </c>
      <c r="AE28" t="s">
        <v>1382</v>
      </c>
      <c r="AI28" s="804">
        <v>46091</v>
      </c>
      <c r="AJ28" s="804">
        <v>46090</v>
      </c>
      <c r="AK28" s="804">
        <v>46091</v>
      </c>
      <c r="AN28" t="s">
        <v>1653</v>
      </c>
      <c r="AO28" s="804">
        <v>46105</v>
      </c>
      <c r="AP28" t="s">
        <v>1620</v>
      </c>
      <c r="AS28">
        <v>0</v>
      </c>
      <c r="AT28">
        <v>0</v>
      </c>
      <c r="AU28">
        <v>0</v>
      </c>
      <c r="AV28" s="388">
        <v>1161.46</v>
      </c>
      <c r="AW28" s="388">
        <v>1161.46</v>
      </c>
      <c r="AX28" s="388">
        <v>1161.46</v>
      </c>
      <c r="AY28" s="388">
        <v>0</v>
      </c>
      <c r="AZ28" s="388">
        <v>1161.46</v>
      </c>
      <c r="BA28">
        <v>0</v>
      </c>
      <c r="BB28" t="s">
        <v>1109</v>
      </c>
      <c r="BC28">
        <v>22</v>
      </c>
      <c r="BD28">
        <v>0</v>
      </c>
      <c r="BE28" s="806">
        <v>1161.46</v>
      </c>
      <c r="BF28">
        <v>2026</v>
      </c>
      <c r="BG28" s="824">
        <v>46084</v>
      </c>
      <c r="BH28">
        <v>11</v>
      </c>
      <c r="BI28">
        <v>1</v>
      </c>
      <c r="BJ28">
        <v>1</v>
      </c>
      <c r="BK28" t="b">
        <v>1</v>
      </c>
      <c r="BN28" t="s">
        <v>1716</v>
      </c>
      <c r="BO28" t="b">
        <v>1</v>
      </c>
    </row>
    <row r="29" spans="1:67">
      <c r="A29" t="s">
        <v>1609</v>
      </c>
      <c r="B29" t="s">
        <v>1610</v>
      </c>
      <c r="C29">
        <v>91191</v>
      </c>
      <c r="D29">
        <v>3</v>
      </c>
      <c r="E29" t="s">
        <v>1110</v>
      </c>
      <c r="F29">
        <v>1194</v>
      </c>
      <c r="G29" t="s">
        <v>1209</v>
      </c>
      <c r="H29" t="s">
        <v>1611</v>
      </c>
      <c r="I29" t="s">
        <v>1612</v>
      </c>
      <c r="J29" t="s">
        <v>1613</v>
      </c>
      <c r="K29" t="s">
        <v>1171</v>
      </c>
      <c r="M29" t="s">
        <v>1614</v>
      </c>
      <c r="N29" t="s">
        <v>1615</v>
      </c>
      <c r="O29" t="s">
        <v>1116</v>
      </c>
      <c r="P29" t="s">
        <v>1114</v>
      </c>
      <c r="Q29" t="s">
        <v>1616</v>
      </c>
      <c r="X29" t="s">
        <v>1617</v>
      </c>
      <c r="Y29">
        <v>175</v>
      </c>
      <c r="Z29" s="824">
        <v>46023</v>
      </c>
      <c r="AA29">
        <v>91191</v>
      </c>
      <c r="AB29">
        <v>2</v>
      </c>
      <c r="AC29" t="s">
        <v>1618</v>
      </c>
      <c r="AD29">
        <v>72</v>
      </c>
      <c r="AE29" t="s">
        <v>625</v>
      </c>
      <c r="AI29" s="804">
        <v>46091</v>
      </c>
      <c r="AJ29" s="804">
        <v>46091</v>
      </c>
      <c r="AK29" s="804">
        <v>46091</v>
      </c>
      <c r="AN29" t="s">
        <v>1653</v>
      </c>
      <c r="AO29" s="804">
        <v>46126</v>
      </c>
      <c r="AP29" t="s">
        <v>1620</v>
      </c>
      <c r="AS29">
        <v>0</v>
      </c>
      <c r="AT29">
        <v>0</v>
      </c>
      <c r="AU29">
        <v>0</v>
      </c>
      <c r="AV29" s="388">
        <v>192</v>
      </c>
      <c r="AW29" s="388">
        <v>192</v>
      </c>
      <c r="AX29" s="388">
        <v>192</v>
      </c>
      <c r="AY29" s="388">
        <v>0</v>
      </c>
      <c r="AZ29" s="388">
        <v>192</v>
      </c>
      <c r="BA29">
        <v>0</v>
      </c>
      <c r="BB29" t="s">
        <v>1109</v>
      </c>
      <c r="BC29">
        <v>1</v>
      </c>
      <c r="BD29">
        <v>0</v>
      </c>
      <c r="BE29">
        <v>192</v>
      </c>
      <c r="BF29">
        <v>2026</v>
      </c>
      <c r="BG29" s="824">
        <v>46084</v>
      </c>
      <c r="BH29">
        <v>11</v>
      </c>
      <c r="BI29">
        <v>1</v>
      </c>
      <c r="BJ29">
        <v>1</v>
      </c>
      <c r="BK29" t="b">
        <v>1</v>
      </c>
      <c r="BN29" t="s">
        <v>1717</v>
      </c>
      <c r="BO29" t="b">
        <v>1</v>
      </c>
    </row>
    <row r="30" spans="1:67">
      <c r="A30" t="s">
        <v>1609</v>
      </c>
      <c r="B30" t="s">
        <v>1610</v>
      </c>
      <c r="C30">
        <v>86229</v>
      </c>
      <c r="D30">
        <v>3</v>
      </c>
      <c r="E30" t="s">
        <v>1110</v>
      </c>
      <c r="F30">
        <v>1020</v>
      </c>
      <c r="G30" t="s">
        <v>1493</v>
      </c>
      <c r="H30" t="s">
        <v>1493</v>
      </c>
      <c r="I30" t="s">
        <v>1718</v>
      </c>
      <c r="J30" t="s">
        <v>1613</v>
      </c>
      <c r="K30" t="s">
        <v>1630</v>
      </c>
      <c r="M30" t="s">
        <v>1719</v>
      </c>
      <c r="N30" t="s">
        <v>1720</v>
      </c>
      <c r="O30" t="s">
        <v>1721</v>
      </c>
      <c r="P30" t="s">
        <v>1114</v>
      </c>
      <c r="Q30" t="s">
        <v>1616</v>
      </c>
      <c r="X30" t="s">
        <v>1617</v>
      </c>
      <c r="Y30">
        <v>145</v>
      </c>
      <c r="Z30" s="824">
        <v>46054</v>
      </c>
      <c r="AA30">
        <v>86229</v>
      </c>
      <c r="AB30">
        <v>2</v>
      </c>
      <c r="AC30" t="s">
        <v>1618</v>
      </c>
      <c r="AD30">
        <v>75</v>
      </c>
      <c r="AE30" t="s">
        <v>1244</v>
      </c>
      <c r="AI30" s="804">
        <v>46092</v>
      </c>
      <c r="AJ30" s="804">
        <v>46092</v>
      </c>
      <c r="AK30" s="804">
        <v>46092</v>
      </c>
      <c r="AN30" t="s">
        <v>1722</v>
      </c>
      <c r="AO30" s="804">
        <v>46114</v>
      </c>
      <c r="AP30" t="s">
        <v>1620</v>
      </c>
      <c r="AS30">
        <v>0</v>
      </c>
      <c r="AT30">
        <v>0</v>
      </c>
      <c r="AU30">
        <v>0</v>
      </c>
      <c r="AV30" s="388">
        <v>500.5</v>
      </c>
      <c r="AW30" s="388">
        <v>1001</v>
      </c>
      <c r="AX30" s="388">
        <v>500.5</v>
      </c>
      <c r="AY30" s="388">
        <v>0</v>
      </c>
      <c r="AZ30" s="388">
        <v>500.5</v>
      </c>
      <c r="BA30">
        <v>0</v>
      </c>
      <c r="BB30" t="s">
        <v>1109</v>
      </c>
      <c r="BC30">
        <v>13</v>
      </c>
      <c r="BD30">
        <v>0</v>
      </c>
      <c r="BE30">
        <v>500.5</v>
      </c>
      <c r="BF30">
        <v>2026</v>
      </c>
      <c r="BG30" s="824">
        <v>46084</v>
      </c>
      <c r="BH30">
        <v>11</v>
      </c>
      <c r="BI30">
        <v>1</v>
      </c>
      <c r="BJ30">
        <v>1</v>
      </c>
      <c r="BK30" t="b">
        <v>1</v>
      </c>
      <c r="BN30" t="s">
        <v>1723</v>
      </c>
      <c r="BO30" t="b">
        <v>1</v>
      </c>
    </row>
    <row r="31" spans="1:67">
      <c r="A31" t="s">
        <v>1609</v>
      </c>
      <c r="B31" t="s">
        <v>1610</v>
      </c>
      <c r="C31">
        <v>86229</v>
      </c>
      <c r="D31">
        <v>3</v>
      </c>
      <c r="E31" t="s">
        <v>1110</v>
      </c>
      <c r="F31">
        <v>1020</v>
      </c>
      <c r="G31" t="s">
        <v>1493</v>
      </c>
      <c r="H31" t="s">
        <v>1493</v>
      </c>
      <c r="I31" t="s">
        <v>1718</v>
      </c>
      <c r="J31" t="s">
        <v>1613</v>
      </c>
      <c r="K31" t="s">
        <v>1630</v>
      </c>
      <c r="M31" t="s">
        <v>1719</v>
      </c>
      <c r="N31" t="s">
        <v>1720</v>
      </c>
      <c r="O31" t="s">
        <v>1721</v>
      </c>
      <c r="P31" t="s">
        <v>1114</v>
      </c>
      <c r="Q31" t="s">
        <v>1616</v>
      </c>
      <c r="X31" t="s">
        <v>1617</v>
      </c>
      <c r="Y31">
        <v>145</v>
      </c>
      <c r="Z31" s="824">
        <v>46055</v>
      </c>
      <c r="AA31">
        <v>86229</v>
      </c>
      <c r="AB31">
        <v>2</v>
      </c>
      <c r="AC31" t="s">
        <v>1618</v>
      </c>
      <c r="AD31">
        <v>75</v>
      </c>
      <c r="AE31" t="s">
        <v>1244</v>
      </c>
      <c r="AI31" s="804">
        <v>46092</v>
      </c>
      <c r="AJ31" s="804">
        <v>46092</v>
      </c>
      <c r="AK31" s="804">
        <v>46092</v>
      </c>
      <c r="AN31" t="s">
        <v>1722</v>
      </c>
      <c r="AO31" s="804">
        <v>46121</v>
      </c>
      <c r="AP31" t="s">
        <v>1620</v>
      </c>
      <c r="AS31">
        <v>0</v>
      </c>
      <c r="AT31">
        <v>0</v>
      </c>
      <c r="AU31">
        <v>0</v>
      </c>
      <c r="AV31" s="388">
        <v>500.5</v>
      </c>
      <c r="AW31" s="388">
        <v>1001</v>
      </c>
      <c r="AX31" s="388">
        <v>500.5</v>
      </c>
      <c r="AY31" s="388">
        <v>0</v>
      </c>
      <c r="AZ31" s="388">
        <v>500.5</v>
      </c>
      <c r="BA31">
        <v>0</v>
      </c>
      <c r="BB31" t="s">
        <v>1109</v>
      </c>
      <c r="BC31">
        <v>6</v>
      </c>
      <c r="BD31">
        <v>0</v>
      </c>
      <c r="BE31">
        <v>500.5</v>
      </c>
      <c r="BF31">
        <v>2026</v>
      </c>
      <c r="BG31" s="824">
        <v>46084</v>
      </c>
      <c r="BH31">
        <v>11</v>
      </c>
      <c r="BI31">
        <v>1</v>
      </c>
      <c r="BJ31">
        <v>1</v>
      </c>
      <c r="BK31" t="b">
        <v>1</v>
      </c>
      <c r="BN31" t="s">
        <v>1723</v>
      </c>
      <c r="BO31" t="b">
        <v>1</v>
      </c>
    </row>
    <row r="32" spans="1:67">
      <c r="A32" t="s">
        <v>1609</v>
      </c>
      <c r="B32" t="s">
        <v>1610</v>
      </c>
      <c r="C32">
        <v>93841</v>
      </c>
      <c r="D32">
        <v>3</v>
      </c>
      <c r="E32" t="s">
        <v>1110</v>
      </c>
      <c r="F32">
        <v>1014</v>
      </c>
      <c r="G32" t="s">
        <v>686</v>
      </c>
      <c r="H32" t="s">
        <v>686</v>
      </c>
      <c r="I32" t="s">
        <v>1670</v>
      </c>
      <c r="J32" t="s">
        <v>1613</v>
      </c>
      <c r="K32" t="s">
        <v>1638</v>
      </c>
      <c r="M32" t="s">
        <v>1671</v>
      </c>
      <c r="N32" t="s">
        <v>1672</v>
      </c>
      <c r="O32" t="s">
        <v>1116</v>
      </c>
      <c r="P32" t="s">
        <v>1114</v>
      </c>
      <c r="Q32" t="s">
        <v>1616</v>
      </c>
      <c r="X32" t="s">
        <v>1617</v>
      </c>
      <c r="Y32">
        <v>146</v>
      </c>
      <c r="Z32" s="824">
        <v>46023</v>
      </c>
      <c r="AA32">
        <v>93841</v>
      </c>
      <c r="AB32">
        <v>2</v>
      </c>
      <c r="AC32" t="s">
        <v>1618</v>
      </c>
      <c r="AD32">
        <v>83</v>
      </c>
      <c r="AE32" t="s">
        <v>1224</v>
      </c>
      <c r="AI32" s="804">
        <v>46092</v>
      </c>
      <c r="AJ32" s="804">
        <v>46092</v>
      </c>
      <c r="AK32" s="804">
        <v>46092</v>
      </c>
      <c r="AN32" t="s">
        <v>1722</v>
      </c>
      <c r="AO32" s="804">
        <v>46104</v>
      </c>
      <c r="AP32" t="s">
        <v>1620</v>
      </c>
      <c r="AS32">
        <v>0</v>
      </c>
      <c r="AT32">
        <v>0</v>
      </c>
      <c r="AU32">
        <v>0</v>
      </c>
      <c r="AV32" s="388">
        <v>364.84</v>
      </c>
      <c r="AW32" s="388">
        <v>364.84</v>
      </c>
      <c r="AX32" s="388">
        <v>364.84</v>
      </c>
      <c r="AY32" s="388">
        <v>0</v>
      </c>
      <c r="AZ32" s="388">
        <v>364.84</v>
      </c>
      <c r="BA32">
        <v>0</v>
      </c>
      <c r="BB32" t="s">
        <v>1109</v>
      </c>
      <c r="BC32">
        <v>23</v>
      </c>
      <c r="BD32">
        <v>0</v>
      </c>
      <c r="BE32">
        <v>364.84</v>
      </c>
      <c r="BF32">
        <v>2026</v>
      </c>
      <c r="BG32" s="824">
        <v>46084</v>
      </c>
      <c r="BH32">
        <v>11</v>
      </c>
      <c r="BI32">
        <v>1</v>
      </c>
      <c r="BJ32">
        <v>1</v>
      </c>
      <c r="BK32" t="b">
        <v>1</v>
      </c>
      <c r="BN32" t="s">
        <v>1724</v>
      </c>
      <c r="BO32" t="b">
        <v>1</v>
      </c>
    </row>
    <row r="33" spans="1:67">
      <c r="A33" t="s">
        <v>1609</v>
      </c>
      <c r="B33" t="s">
        <v>1610</v>
      </c>
      <c r="C33">
        <v>67823</v>
      </c>
      <c r="D33">
        <v>3</v>
      </c>
      <c r="E33" t="s">
        <v>1110</v>
      </c>
      <c r="F33">
        <v>1033</v>
      </c>
      <c r="G33" t="s">
        <v>1484</v>
      </c>
      <c r="H33" t="s">
        <v>1628</v>
      </c>
      <c r="I33" t="s">
        <v>1629</v>
      </c>
      <c r="J33" t="s">
        <v>1613</v>
      </c>
      <c r="K33" t="s">
        <v>1630</v>
      </c>
      <c r="M33" t="s">
        <v>1631</v>
      </c>
      <c r="N33" t="s">
        <v>1632</v>
      </c>
      <c r="O33" t="s">
        <v>1116</v>
      </c>
      <c r="P33" t="s">
        <v>1114</v>
      </c>
      <c r="Q33" t="s">
        <v>1616</v>
      </c>
      <c r="R33" t="s">
        <v>1633</v>
      </c>
      <c r="S33">
        <v>14</v>
      </c>
      <c r="X33" t="s">
        <v>1617</v>
      </c>
      <c r="Y33">
        <v>141</v>
      </c>
      <c r="Z33" s="824">
        <v>46023</v>
      </c>
      <c r="AA33">
        <v>67823</v>
      </c>
      <c r="AB33">
        <v>3</v>
      </c>
      <c r="AC33" t="s">
        <v>1634</v>
      </c>
      <c r="AD33">
        <v>70</v>
      </c>
      <c r="AE33" t="s">
        <v>1197</v>
      </c>
      <c r="AI33" s="804">
        <v>46093</v>
      </c>
      <c r="AJ33" s="804">
        <v>46093</v>
      </c>
      <c r="AK33" s="804">
        <v>46093</v>
      </c>
      <c r="AN33" t="s">
        <v>1683</v>
      </c>
      <c r="AO33" s="804">
        <v>46115</v>
      </c>
      <c r="AP33" t="s">
        <v>1620</v>
      </c>
      <c r="AS33">
        <v>0</v>
      </c>
      <c r="AT33">
        <v>0</v>
      </c>
      <c r="AU33">
        <v>0</v>
      </c>
      <c r="AV33" s="388">
        <v>1081.78</v>
      </c>
      <c r="AW33" s="388">
        <v>1081.78</v>
      </c>
      <c r="AX33" s="388">
        <v>1081.78</v>
      </c>
      <c r="AY33" s="388">
        <v>0</v>
      </c>
      <c r="AZ33" s="388">
        <v>1081.78</v>
      </c>
      <c r="BA33">
        <v>0</v>
      </c>
      <c r="BB33" t="s">
        <v>1109</v>
      </c>
      <c r="BC33">
        <v>12</v>
      </c>
      <c r="BD33">
        <v>0</v>
      </c>
      <c r="BE33" s="806">
        <v>1081.78</v>
      </c>
      <c r="BF33">
        <v>2026</v>
      </c>
      <c r="BG33" s="824">
        <v>46084</v>
      </c>
      <c r="BH33">
        <v>11</v>
      </c>
      <c r="BI33">
        <v>1</v>
      </c>
      <c r="BJ33">
        <v>1</v>
      </c>
      <c r="BK33" t="b">
        <v>1</v>
      </c>
      <c r="BN33" t="s">
        <v>1725</v>
      </c>
      <c r="BO33" t="b">
        <v>1</v>
      </c>
    </row>
    <row r="34" spans="1:67">
      <c r="A34" t="s">
        <v>1609</v>
      </c>
      <c r="B34" t="s">
        <v>1610</v>
      </c>
      <c r="C34">
        <v>777855</v>
      </c>
      <c r="D34">
        <v>3</v>
      </c>
      <c r="E34" t="s">
        <v>1110</v>
      </c>
      <c r="F34">
        <v>1046</v>
      </c>
      <c r="G34" t="s">
        <v>1483</v>
      </c>
      <c r="H34" t="s">
        <v>1726</v>
      </c>
      <c r="I34" t="s">
        <v>1727</v>
      </c>
      <c r="J34" t="s">
        <v>1613</v>
      </c>
      <c r="K34" t="s">
        <v>1728</v>
      </c>
      <c r="M34" t="s">
        <v>1729</v>
      </c>
      <c r="N34" t="s">
        <v>1730</v>
      </c>
      <c r="O34" t="s">
        <v>1252</v>
      </c>
      <c r="P34" t="s">
        <v>1114</v>
      </c>
      <c r="Q34" t="s">
        <v>1616</v>
      </c>
      <c r="X34" t="s">
        <v>1617</v>
      </c>
      <c r="Y34">
        <v>143</v>
      </c>
      <c r="Z34" s="824">
        <v>46113</v>
      </c>
      <c r="AA34">
        <v>777855</v>
      </c>
      <c r="AB34">
        <v>2</v>
      </c>
      <c r="AC34" t="s">
        <v>1618</v>
      </c>
      <c r="AD34">
        <v>80</v>
      </c>
      <c r="AE34" t="s">
        <v>633</v>
      </c>
      <c r="AI34" s="804">
        <v>46093</v>
      </c>
      <c r="AJ34" s="804">
        <v>46093</v>
      </c>
      <c r="AK34" s="804">
        <v>46093</v>
      </c>
      <c r="AN34" t="s">
        <v>1683</v>
      </c>
      <c r="AO34" s="804">
        <v>46139</v>
      </c>
      <c r="AP34" t="s">
        <v>1731</v>
      </c>
      <c r="AS34">
        <v>0</v>
      </c>
      <c r="AT34">
        <v>0</v>
      </c>
      <c r="AU34">
        <v>0</v>
      </c>
      <c r="AV34" s="388">
        <v>3848.4</v>
      </c>
      <c r="AW34" s="388">
        <v>15393.61</v>
      </c>
      <c r="AX34" s="388">
        <v>3848.4</v>
      </c>
      <c r="AY34" s="388">
        <v>0</v>
      </c>
      <c r="AZ34" s="388">
        <v>3848.4</v>
      </c>
      <c r="BA34">
        <v>0</v>
      </c>
      <c r="BB34" t="s">
        <v>1109</v>
      </c>
      <c r="BC34">
        <v>0</v>
      </c>
      <c r="BD34">
        <v>0</v>
      </c>
      <c r="BE34" s="806">
        <v>3848.4</v>
      </c>
      <c r="BF34">
        <v>2026</v>
      </c>
      <c r="BG34" s="824">
        <v>46084</v>
      </c>
      <c r="BH34">
        <v>11</v>
      </c>
      <c r="BI34">
        <v>1</v>
      </c>
      <c r="BJ34">
        <v>1</v>
      </c>
      <c r="BK34" t="b">
        <v>1</v>
      </c>
      <c r="BN34" t="s">
        <v>1732</v>
      </c>
      <c r="BO34" t="b">
        <v>1</v>
      </c>
    </row>
    <row r="35" spans="1:67">
      <c r="A35" t="s">
        <v>1609</v>
      </c>
      <c r="B35" t="s">
        <v>1610</v>
      </c>
      <c r="C35">
        <v>777855</v>
      </c>
      <c r="D35">
        <v>3</v>
      </c>
      <c r="E35" t="s">
        <v>1110</v>
      </c>
      <c r="F35">
        <v>1046</v>
      </c>
      <c r="G35" t="s">
        <v>1483</v>
      </c>
      <c r="H35" t="s">
        <v>1726</v>
      </c>
      <c r="I35" t="s">
        <v>1727</v>
      </c>
      <c r="J35" t="s">
        <v>1613</v>
      </c>
      <c r="K35" t="s">
        <v>1728</v>
      </c>
      <c r="M35" t="s">
        <v>1729</v>
      </c>
      <c r="N35" t="s">
        <v>1730</v>
      </c>
      <c r="O35" t="s">
        <v>1252</v>
      </c>
      <c r="P35" t="s">
        <v>1114</v>
      </c>
      <c r="Q35" t="s">
        <v>1616</v>
      </c>
      <c r="X35" t="s">
        <v>1617</v>
      </c>
      <c r="Y35">
        <v>143</v>
      </c>
      <c r="Z35" s="824">
        <v>46114</v>
      </c>
      <c r="AA35">
        <v>777855</v>
      </c>
      <c r="AB35">
        <v>2</v>
      </c>
      <c r="AC35" t="s">
        <v>1618</v>
      </c>
      <c r="AD35">
        <v>80</v>
      </c>
      <c r="AE35" t="s">
        <v>633</v>
      </c>
      <c r="AI35" s="804">
        <v>46093</v>
      </c>
      <c r="AJ35" s="804">
        <v>46093</v>
      </c>
      <c r="AK35" s="804">
        <v>46093</v>
      </c>
      <c r="AN35" t="s">
        <v>1683</v>
      </c>
      <c r="AO35" s="804">
        <v>46153</v>
      </c>
      <c r="AP35" t="s">
        <v>1731</v>
      </c>
      <c r="AS35">
        <v>0</v>
      </c>
      <c r="AT35">
        <v>0</v>
      </c>
      <c r="AU35">
        <v>0</v>
      </c>
      <c r="AV35" s="388">
        <v>3848.4</v>
      </c>
      <c r="AW35" s="388">
        <v>15393.61</v>
      </c>
      <c r="AX35" s="388">
        <v>3848.4</v>
      </c>
      <c r="AY35" s="388">
        <v>0</v>
      </c>
      <c r="AZ35" s="388">
        <v>3848.4</v>
      </c>
      <c r="BA35">
        <v>0</v>
      </c>
      <c r="BB35" t="s">
        <v>1109</v>
      </c>
      <c r="BC35">
        <v>0</v>
      </c>
      <c r="BD35">
        <v>0</v>
      </c>
      <c r="BE35" s="806">
        <v>3848.4</v>
      </c>
      <c r="BF35">
        <v>2026</v>
      </c>
      <c r="BG35" s="824">
        <v>46084</v>
      </c>
      <c r="BH35">
        <v>11</v>
      </c>
      <c r="BI35">
        <v>1</v>
      </c>
      <c r="BJ35">
        <v>1</v>
      </c>
      <c r="BK35" t="b">
        <v>1</v>
      </c>
      <c r="BN35" t="s">
        <v>1732</v>
      </c>
      <c r="BO35" t="b">
        <v>1</v>
      </c>
    </row>
    <row r="36" spans="1:67">
      <c r="A36" t="s">
        <v>1609</v>
      </c>
      <c r="B36" t="s">
        <v>1610</v>
      </c>
      <c r="C36">
        <v>777855</v>
      </c>
      <c r="D36">
        <v>3</v>
      </c>
      <c r="E36" t="s">
        <v>1110</v>
      </c>
      <c r="F36">
        <v>1046</v>
      </c>
      <c r="G36" t="s">
        <v>1483</v>
      </c>
      <c r="H36" t="s">
        <v>1726</v>
      </c>
      <c r="I36" t="s">
        <v>1727</v>
      </c>
      <c r="J36" t="s">
        <v>1613</v>
      </c>
      <c r="K36" t="s">
        <v>1728</v>
      </c>
      <c r="M36" t="s">
        <v>1729</v>
      </c>
      <c r="N36" t="s">
        <v>1730</v>
      </c>
      <c r="O36" t="s">
        <v>1252</v>
      </c>
      <c r="P36" t="s">
        <v>1114</v>
      </c>
      <c r="Q36" t="s">
        <v>1616</v>
      </c>
      <c r="X36" t="s">
        <v>1617</v>
      </c>
      <c r="Y36">
        <v>143</v>
      </c>
      <c r="Z36" s="824">
        <v>46115</v>
      </c>
      <c r="AA36">
        <v>777855</v>
      </c>
      <c r="AB36">
        <v>2</v>
      </c>
      <c r="AC36" t="s">
        <v>1618</v>
      </c>
      <c r="AD36">
        <v>80</v>
      </c>
      <c r="AE36" t="s">
        <v>633</v>
      </c>
      <c r="AI36" s="804">
        <v>46093</v>
      </c>
      <c r="AJ36" s="804">
        <v>46093</v>
      </c>
      <c r="AK36" s="804">
        <v>46093</v>
      </c>
      <c r="AN36" t="s">
        <v>1683</v>
      </c>
      <c r="AO36" s="804">
        <v>46168</v>
      </c>
      <c r="AP36" t="s">
        <v>1731</v>
      </c>
      <c r="AS36">
        <v>0</v>
      </c>
      <c r="AT36">
        <v>0</v>
      </c>
      <c r="AU36">
        <v>0</v>
      </c>
      <c r="AV36" s="388">
        <v>3848.4</v>
      </c>
      <c r="AW36" s="388">
        <v>15393.61</v>
      </c>
      <c r="AX36" s="388">
        <v>3848.4</v>
      </c>
      <c r="AY36" s="388">
        <v>0</v>
      </c>
      <c r="AZ36" s="388">
        <v>3848.4</v>
      </c>
      <c r="BA36">
        <v>0</v>
      </c>
      <c r="BB36" t="s">
        <v>1109</v>
      </c>
      <c r="BC36">
        <v>0</v>
      </c>
      <c r="BD36">
        <v>0</v>
      </c>
      <c r="BE36" s="806">
        <v>3848.4</v>
      </c>
      <c r="BF36">
        <v>2026</v>
      </c>
      <c r="BG36" s="824">
        <v>46084</v>
      </c>
      <c r="BH36">
        <v>11</v>
      </c>
      <c r="BI36">
        <v>1</v>
      </c>
      <c r="BJ36">
        <v>1</v>
      </c>
      <c r="BK36" t="b">
        <v>1</v>
      </c>
      <c r="BN36" t="s">
        <v>1732</v>
      </c>
      <c r="BO36" t="b">
        <v>1</v>
      </c>
    </row>
    <row r="37" spans="1:67">
      <c r="A37" t="s">
        <v>1609</v>
      </c>
      <c r="B37" t="s">
        <v>1610</v>
      </c>
      <c r="C37">
        <v>777855</v>
      </c>
      <c r="D37">
        <v>3</v>
      </c>
      <c r="E37" t="s">
        <v>1110</v>
      </c>
      <c r="F37">
        <v>1046</v>
      </c>
      <c r="G37" t="s">
        <v>1483</v>
      </c>
      <c r="H37" t="s">
        <v>1726</v>
      </c>
      <c r="I37" t="s">
        <v>1727</v>
      </c>
      <c r="J37" t="s">
        <v>1613</v>
      </c>
      <c r="K37" t="s">
        <v>1728</v>
      </c>
      <c r="M37" t="s">
        <v>1729</v>
      </c>
      <c r="N37" t="s">
        <v>1730</v>
      </c>
      <c r="O37" t="s">
        <v>1252</v>
      </c>
      <c r="P37" t="s">
        <v>1114</v>
      </c>
      <c r="Q37" t="s">
        <v>1616</v>
      </c>
      <c r="X37" t="s">
        <v>1617</v>
      </c>
      <c r="Y37">
        <v>143</v>
      </c>
      <c r="Z37" s="824">
        <v>46116</v>
      </c>
      <c r="AA37">
        <v>777855</v>
      </c>
      <c r="AB37">
        <v>2</v>
      </c>
      <c r="AC37" t="s">
        <v>1618</v>
      </c>
      <c r="AD37">
        <v>80</v>
      </c>
      <c r="AE37" t="s">
        <v>633</v>
      </c>
      <c r="AI37" s="804">
        <v>46093</v>
      </c>
      <c r="AJ37" s="804">
        <v>46093</v>
      </c>
      <c r="AK37" s="804">
        <v>46093</v>
      </c>
      <c r="AN37" t="s">
        <v>1683</v>
      </c>
      <c r="AO37" s="804">
        <v>46183</v>
      </c>
      <c r="AP37" t="s">
        <v>1731</v>
      </c>
      <c r="AS37">
        <v>0</v>
      </c>
      <c r="AT37">
        <v>0</v>
      </c>
      <c r="AU37">
        <v>0</v>
      </c>
      <c r="AV37" s="388">
        <v>3848.41</v>
      </c>
      <c r="AW37" s="388">
        <v>15393.61</v>
      </c>
      <c r="AX37" s="388">
        <v>3848.41</v>
      </c>
      <c r="AY37" s="388">
        <v>0</v>
      </c>
      <c r="AZ37" s="388">
        <v>3848.41</v>
      </c>
      <c r="BA37">
        <v>0</v>
      </c>
      <c r="BB37" t="s">
        <v>1109</v>
      </c>
      <c r="BC37">
        <v>0</v>
      </c>
      <c r="BD37">
        <v>0</v>
      </c>
      <c r="BE37" s="806">
        <v>3848.41</v>
      </c>
      <c r="BF37">
        <v>2026</v>
      </c>
      <c r="BG37" s="824">
        <v>46084</v>
      </c>
      <c r="BH37">
        <v>11</v>
      </c>
      <c r="BI37">
        <v>1</v>
      </c>
      <c r="BJ37">
        <v>1</v>
      </c>
      <c r="BK37" t="b">
        <v>1</v>
      </c>
      <c r="BN37" t="s">
        <v>1732</v>
      </c>
      <c r="BO37" t="b">
        <v>1</v>
      </c>
    </row>
    <row r="38" spans="1:67">
      <c r="A38" t="s">
        <v>1609</v>
      </c>
      <c r="B38" t="s">
        <v>1610</v>
      </c>
      <c r="C38">
        <v>778202</v>
      </c>
      <c r="D38">
        <v>3</v>
      </c>
      <c r="E38" t="s">
        <v>1110</v>
      </c>
      <c r="F38">
        <v>1046</v>
      </c>
      <c r="G38" t="s">
        <v>1483</v>
      </c>
      <c r="H38" t="s">
        <v>1726</v>
      </c>
      <c r="I38" t="s">
        <v>1727</v>
      </c>
      <c r="J38" t="s">
        <v>1613</v>
      </c>
      <c r="K38" t="s">
        <v>1728</v>
      </c>
      <c r="M38" t="s">
        <v>1729</v>
      </c>
      <c r="N38" t="s">
        <v>1730</v>
      </c>
      <c r="O38" t="s">
        <v>1252</v>
      </c>
      <c r="P38" t="s">
        <v>1114</v>
      </c>
      <c r="Q38" t="s">
        <v>1616</v>
      </c>
      <c r="X38" t="s">
        <v>1617</v>
      </c>
      <c r="Y38">
        <v>139</v>
      </c>
      <c r="Z38" s="824">
        <v>46023</v>
      </c>
      <c r="AA38">
        <v>778202</v>
      </c>
      <c r="AB38">
        <v>2</v>
      </c>
      <c r="AC38" t="s">
        <v>1618</v>
      </c>
      <c r="AD38">
        <v>80</v>
      </c>
      <c r="AE38" t="s">
        <v>633</v>
      </c>
      <c r="AI38" s="804">
        <v>46094</v>
      </c>
      <c r="AJ38" s="804">
        <v>46094</v>
      </c>
      <c r="AK38" s="804">
        <v>46094</v>
      </c>
      <c r="AN38" t="s">
        <v>1688</v>
      </c>
      <c r="AO38" s="804">
        <v>46125</v>
      </c>
      <c r="AP38" t="s">
        <v>1620</v>
      </c>
      <c r="AS38">
        <v>0</v>
      </c>
      <c r="AT38">
        <v>0</v>
      </c>
      <c r="AU38">
        <v>0</v>
      </c>
      <c r="AV38" s="388">
        <v>1435.7</v>
      </c>
      <c r="AW38" s="388">
        <v>1435.7</v>
      </c>
      <c r="AX38" s="388">
        <v>1435.7</v>
      </c>
      <c r="AY38" s="388">
        <v>0</v>
      </c>
      <c r="AZ38" s="388">
        <v>1435.7</v>
      </c>
      <c r="BA38">
        <v>0</v>
      </c>
      <c r="BB38" t="s">
        <v>1109</v>
      </c>
      <c r="BC38">
        <v>2</v>
      </c>
      <c r="BD38">
        <v>0</v>
      </c>
      <c r="BE38" s="806">
        <v>1435.7</v>
      </c>
      <c r="BF38">
        <v>2026</v>
      </c>
      <c r="BG38" s="824">
        <v>46084</v>
      </c>
      <c r="BH38">
        <v>11</v>
      </c>
      <c r="BI38">
        <v>1</v>
      </c>
      <c r="BJ38">
        <v>1</v>
      </c>
      <c r="BK38" t="b">
        <v>1</v>
      </c>
      <c r="BN38" t="s">
        <v>1733</v>
      </c>
      <c r="BO38" t="b">
        <v>1</v>
      </c>
    </row>
    <row r="39" spans="1:67">
      <c r="A39" t="s">
        <v>1609</v>
      </c>
      <c r="B39" t="s">
        <v>1610</v>
      </c>
      <c r="C39">
        <v>51796</v>
      </c>
      <c r="D39">
        <v>3</v>
      </c>
      <c r="E39" t="s">
        <v>1110</v>
      </c>
      <c r="F39">
        <v>1169</v>
      </c>
      <c r="G39" t="s">
        <v>1232</v>
      </c>
      <c r="H39" t="s">
        <v>1232</v>
      </c>
      <c r="I39" t="s">
        <v>1622</v>
      </c>
      <c r="J39" t="s">
        <v>1613</v>
      </c>
      <c r="K39" t="s">
        <v>1171</v>
      </c>
      <c r="M39" t="s">
        <v>1623</v>
      </c>
      <c r="N39" t="s">
        <v>1624</v>
      </c>
      <c r="O39" t="s">
        <v>1116</v>
      </c>
      <c r="P39" t="s">
        <v>1114</v>
      </c>
      <c r="Q39" t="s">
        <v>1616</v>
      </c>
      <c r="X39" t="s">
        <v>1617</v>
      </c>
      <c r="Y39">
        <v>140</v>
      </c>
      <c r="Z39" s="824">
        <v>46023</v>
      </c>
      <c r="AA39">
        <v>51796</v>
      </c>
      <c r="AB39">
        <v>2</v>
      </c>
      <c r="AC39" t="s">
        <v>1618</v>
      </c>
      <c r="AD39">
        <v>146</v>
      </c>
      <c r="AE39" t="s">
        <v>1237</v>
      </c>
      <c r="AI39" s="804">
        <v>46094</v>
      </c>
      <c r="AJ39" s="804">
        <v>46094</v>
      </c>
      <c r="AK39" s="804">
        <v>46094</v>
      </c>
      <c r="AN39" t="s">
        <v>1688</v>
      </c>
      <c r="AO39" s="804">
        <v>46094</v>
      </c>
      <c r="AP39" t="s">
        <v>1620</v>
      </c>
      <c r="AS39">
        <v>0</v>
      </c>
      <c r="AT39">
        <v>0</v>
      </c>
      <c r="AU39">
        <v>0</v>
      </c>
      <c r="AV39" s="388">
        <v>628.49</v>
      </c>
      <c r="AW39" s="388">
        <v>628.49</v>
      </c>
      <c r="AX39" s="388">
        <v>628.49</v>
      </c>
      <c r="AY39" s="388">
        <v>0</v>
      </c>
      <c r="AZ39" s="388">
        <v>628.49</v>
      </c>
      <c r="BA39">
        <v>0</v>
      </c>
      <c r="BB39" t="s">
        <v>1109</v>
      </c>
      <c r="BC39">
        <v>33</v>
      </c>
      <c r="BD39">
        <v>0</v>
      </c>
      <c r="BE39">
        <v>628.49</v>
      </c>
      <c r="BF39">
        <v>2026</v>
      </c>
      <c r="BG39" s="824">
        <v>46084</v>
      </c>
      <c r="BH39">
        <v>11</v>
      </c>
      <c r="BI39">
        <v>1</v>
      </c>
      <c r="BJ39">
        <v>1</v>
      </c>
      <c r="BK39" t="b">
        <v>1</v>
      </c>
      <c r="BN39" t="s">
        <v>1734</v>
      </c>
      <c r="BO39" t="b">
        <v>1</v>
      </c>
    </row>
    <row r="40" spans="1:67">
      <c r="A40" t="s">
        <v>1609</v>
      </c>
      <c r="B40" t="s">
        <v>1610</v>
      </c>
      <c r="C40">
        <v>3678</v>
      </c>
      <c r="D40">
        <v>3</v>
      </c>
      <c r="E40" t="s">
        <v>1110</v>
      </c>
      <c r="F40">
        <v>1115</v>
      </c>
      <c r="G40" t="s">
        <v>1735</v>
      </c>
      <c r="H40" t="s">
        <v>1736</v>
      </c>
      <c r="I40" t="s">
        <v>1737</v>
      </c>
      <c r="J40" t="s">
        <v>1613</v>
      </c>
      <c r="K40" t="s">
        <v>1630</v>
      </c>
      <c r="M40" t="s">
        <v>1738</v>
      </c>
      <c r="N40" t="s">
        <v>1739</v>
      </c>
      <c r="O40" t="s">
        <v>1116</v>
      </c>
      <c r="P40" t="s">
        <v>1114</v>
      </c>
      <c r="Q40" t="s">
        <v>1616</v>
      </c>
      <c r="X40" t="s">
        <v>1617</v>
      </c>
      <c r="Y40">
        <v>142</v>
      </c>
      <c r="Z40" s="824">
        <v>46023</v>
      </c>
      <c r="AA40">
        <v>3678</v>
      </c>
      <c r="AB40">
        <v>2</v>
      </c>
      <c r="AC40" t="s">
        <v>1618</v>
      </c>
      <c r="AD40">
        <v>75</v>
      </c>
      <c r="AE40" t="s">
        <v>1244</v>
      </c>
      <c r="AI40" s="804">
        <v>46094</v>
      </c>
      <c r="AJ40" s="804">
        <v>46094</v>
      </c>
      <c r="AK40" s="804">
        <v>46094</v>
      </c>
      <c r="AN40" t="s">
        <v>1688</v>
      </c>
      <c r="AO40" s="804">
        <v>46108</v>
      </c>
      <c r="AP40" t="s">
        <v>1620</v>
      </c>
      <c r="AS40">
        <v>0</v>
      </c>
      <c r="AT40">
        <v>0</v>
      </c>
      <c r="AU40">
        <v>0</v>
      </c>
      <c r="AV40" s="388">
        <v>448.5</v>
      </c>
      <c r="AW40" s="388">
        <v>448.5</v>
      </c>
      <c r="AX40" s="388">
        <v>448.5</v>
      </c>
      <c r="AY40" s="388">
        <v>0</v>
      </c>
      <c r="AZ40" s="388">
        <v>448.5</v>
      </c>
      <c r="BA40">
        <v>0</v>
      </c>
      <c r="BB40" t="s">
        <v>1109</v>
      </c>
      <c r="BC40">
        <v>19</v>
      </c>
      <c r="BD40">
        <v>0</v>
      </c>
      <c r="BE40">
        <v>448.5</v>
      </c>
      <c r="BF40">
        <v>2026</v>
      </c>
      <c r="BG40" s="824">
        <v>46084</v>
      </c>
      <c r="BH40">
        <v>11</v>
      </c>
      <c r="BI40">
        <v>1</v>
      </c>
      <c r="BJ40">
        <v>1</v>
      </c>
      <c r="BK40" t="b">
        <v>1</v>
      </c>
      <c r="BN40" t="s">
        <v>1740</v>
      </c>
      <c r="BO40" t="b">
        <v>1</v>
      </c>
    </row>
    <row r="41" spans="1:67">
      <c r="A41" t="s">
        <v>1609</v>
      </c>
      <c r="B41" t="s">
        <v>1610</v>
      </c>
      <c r="C41">
        <v>17994</v>
      </c>
      <c r="D41">
        <v>3</v>
      </c>
      <c r="E41" t="s">
        <v>1110</v>
      </c>
      <c r="F41">
        <v>1081</v>
      </c>
      <c r="G41" t="s">
        <v>1647</v>
      </c>
      <c r="H41" t="s">
        <v>1648</v>
      </c>
      <c r="I41" t="s">
        <v>1649</v>
      </c>
      <c r="J41" t="s">
        <v>1613</v>
      </c>
      <c r="K41" t="s">
        <v>1630</v>
      </c>
      <c r="M41" t="s">
        <v>1650</v>
      </c>
      <c r="N41" t="s">
        <v>1651</v>
      </c>
      <c r="O41" t="s">
        <v>1652</v>
      </c>
      <c r="P41" t="s">
        <v>1114</v>
      </c>
      <c r="Q41" t="s">
        <v>1616</v>
      </c>
      <c r="X41" t="s">
        <v>1617</v>
      </c>
      <c r="Y41">
        <v>130</v>
      </c>
      <c r="Z41" s="824">
        <v>46023</v>
      </c>
      <c r="AA41">
        <v>17994</v>
      </c>
      <c r="AB41">
        <v>2</v>
      </c>
      <c r="AC41" t="s">
        <v>1618</v>
      </c>
      <c r="AD41">
        <v>70</v>
      </c>
      <c r="AE41" t="s">
        <v>1197</v>
      </c>
      <c r="AI41" s="804">
        <v>46097</v>
      </c>
      <c r="AJ41" s="804">
        <v>46097</v>
      </c>
      <c r="AK41" s="804">
        <v>46097</v>
      </c>
      <c r="AN41" t="s">
        <v>1619</v>
      </c>
      <c r="AO41" s="804">
        <v>46111</v>
      </c>
      <c r="AP41" t="s">
        <v>1620</v>
      </c>
      <c r="AS41">
        <v>0</v>
      </c>
      <c r="AT41">
        <v>0</v>
      </c>
      <c r="AU41">
        <v>0</v>
      </c>
      <c r="AV41" s="388">
        <v>828.85</v>
      </c>
      <c r="AW41" s="388">
        <v>828.85</v>
      </c>
      <c r="AX41" s="388">
        <v>828.85</v>
      </c>
      <c r="AY41" s="388">
        <v>0</v>
      </c>
      <c r="AZ41" s="388">
        <v>828.85</v>
      </c>
      <c r="BA41">
        <v>0</v>
      </c>
      <c r="BB41" t="s">
        <v>1109</v>
      </c>
      <c r="BC41">
        <v>16</v>
      </c>
      <c r="BD41">
        <v>0</v>
      </c>
      <c r="BE41">
        <v>828.85</v>
      </c>
      <c r="BF41">
        <v>2026</v>
      </c>
      <c r="BG41" s="824">
        <v>46084</v>
      </c>
      <c r="BH41">
        <v>12</v>
      </c>
      <c r="BI41">
        <v>1</v>
      </c>
      <c r="BJ41">
        <v>1</v>
      </c>
      <c r="BK41" t="b">
        <v>1</v>
      </c>
      <c r="BN41" t="s">
        <v>1741</v>
      </c>
      <c r="BO41" t="b">
        <v>1</v>
      </c>
    </row>
    <row r="42" spans="1:67">
      <c r="A42" t="s">
        <v>1609</v>
      </c>
      <c r="B42" t="s">
        <v>1610</v>
      </c>
      <c r="C42">
        <v>409795</v>
      </c>
      <c r="D42">
        <v>3</v>
      </c>
      <c r="E42" t="s">
        <v>1110</v>
      </c>
      <c r="F42">
        <v>1028</v>
      </c>
      <c r="G42" t="s">
        <v>1495</v>
      </c>
      <c r="H42" t="s">
        <v>1495</v>
      </c>
      <c r="I42" t="s">
        <v>1742</v>
      </c>
      <c r="J42" t="s">
        <v>1613</v>
      </c>
      <c r="K42" t="s">
        <v>1630</v>
      </c>
      <c r="M42" t="s">
        <v>1743</v>
      </c>
      <c r="N42" t="s">
        <v>1744</v>
      </c>
      <c r="O42" t="s">
        <v>1745</v>
      </c>
      <c r="P42" t="s">
        <v>1114</v>
      </c>
      <c r="Q42" t="s">
        <v>1616</v>
      </c>
      <c r="X42" t="s">
        <v>1617</v>
      </c>
      <c r="Y42">
        <v>132</v>
      </c>
      <c r="Z42" s="824">
        <v>46023</v>
      </c>
      <c r="AA42">
        <v>409795</v>
      </c>
      <c r="AB42">
        <v>2</v>
      </c>
      <c r="AC42" t="s">
        <v>1618</v>
      </c>
      <c r="AD42">
        <v>71</v>
      </c>
      <c r="AE42" t="s">
        <v>1190</v>
      </c>
      <c r="AI42" s="804">
        <v>46097</v>
      </c>
      <c r="AJ42" s="804">
        <v>46097</v>
      </c>
      <c r="AK42" s="804">
        <v>46097</v>
      </c>
      <c r="AN42" t="s">
        <v>1619</v>
      </c>
      <c r="AO42" s="804">
        <v>46112</v>
      </c>
      <c r="AP42" t="s">
        <v>1620</v>
      </c>
      <c r="AS42">
        <v>0</v>
      </c>
      <c r="AT42">
        <v>0</v>
      </c>
      <c r="AU42">
        <v>0</v>
      </c>
      <c r="AV42" s="388">
        <v>195.4</v>
      </c>
      <c r="AW42" s="388">
        <v>195.4</v>
      </c>
      <c r="AX42" s="388">
        <v>195.4</v>
      </c>
      <c r="AY42" s="388">
        <v>0</v>
      </c>
      <c r="AZ42" s="388">
        <v>195.4</v>
      </c>
      <c r="BA42">
        <v>0</v>
      </c>
      <c r="BB42" t="s">
        <v>1109</v>
      </c>
      <c r="BC42">
        <v>15</v>
      </c>
      <c r="BD42">
        <v>0</v>
      </c>
      <c r="BE42">
        <v>195.4</v>
      </c>
      <c r="BF42">
        <v>2026</v>
      </c>
      <c r="BG42" s="824">
        <v>46084</v>
      </c>
      <c r="BH42">
        <v>12</v>
      </c>
      <c r="BI42">
        <v>1</v>
      </c>
      <c r="BJ42">
        <v>1</v>
      </c>
      <c r="BK42" t="b">
        <v>1</v>
      </c>
      <c r="BN42" t="s">
        <v>1746</v>
      </c>
      <c r="BO42" t="b">
        <v>1</v>
      </c>
    </row>
    <row r="43" spans="1:67">
      <c r="A43" t="s">
        <v>1609</v>
      </c>
      <c r="B43" t="s">
        <v>1610</v>
      </c>
      <c r="C43">
        <v>51602</v>
      </c>
      <c r="D43">
        <v>3</v>
      </c>
      <c r="E43" t="s">
        <v>1110</v>
      </c>
      <c r="F43">
        <v>1063</v>
      </c>
      <c r="G43" t="s">
        <v>1747</v>
      </c>
      <c r="H43" t="s">
        <v>1748</v>
      </c>
      <c r="I43" t="s">
        <v>1749</v>
      </c>
      <c r="J43" t="s">
        <v>1613</v>
      </c>
      <c r="K43" t="s">
        <v>1630</v>
      </c>
      <c r="M43" t="s">
        <v>1750</v>
      </c>
      <c r="N43" t="s">
        <v>1751</v>
      </c>
      <c r="O43" t="s">
        <v>1752</v>
      </c>
      <c r="P43" t="s">
        <v>1114</v>
      </c>
      <c r="Q43" t="s">
        <v>1616</v>
      </c>
      <c r="X43" t="s">
        <v>1617</v>
      </c>
      <c r="Y43">
        <v>134</v>
      </c>
      <c r="Z43" s="824">
        <v>46023</v>
      </c>
      <c r="AA43">
        <v>51602</v>
      </c>
      <c r="AB43">
        <v>2</v>
      </c>
      <c r="AC43" t="s">
        <v>1618</v>
      </c>
      <c r="AD43">
        <v>73</v>
      </c>
      <c r="AE43" t="s">
        <v>1183</v>
      </c>
      <c r="AI43" s="804">
        <v>46097</v>
      </c>
      <c r="AJ43" s="804">
        <v>46097</v>
      </c>
      <c r="AK43" s="804">
        <v>46097</v>
      </c>
      <c r="AN43" t="s">
        <v>1619</v>
      </c>
      <c r="AO43" s="804">
        <v>46104</v>
      </c>
      <c r="AP43" t="s">
        <v>1620</v>
      </c>
      <c r="AS43">
        <v>0</v>
      </c>
      <c r="AT43">
        <v>0</v>
      </c>
      <c r="AU43">
        <v>0</v>
      </c>
      <c r="AV43" s="388">
        <v>1354.44</v>
      </c>
      <c r="AW43" s="388">
        <v>1354.44</v>
      </c>
      <c r="AX43" s="388">
        <v>1354.44</v>
      </c>
      <c r="AY43" s="388">
        <v>0</v>
      </c>
      <c r="AZ43" s="388">
        <v>1354.44</v>
      </c>
      <c r="BA43">
        <v>0</v>
      </c>
      <c r="BB43" t="s">
        <v>1109</v>
      </c>
      <c r="BC43">
        <v>23</v>
      </c>
      <c r="BD43">
        <v>0</v>
      </c>
      <c r="BE43" s="806">
        <v>1354.44</v>
      </c>
      <c r="BF43">
        <v>2026</v>
      </c>
      <c r="BG43" s="824">
        <v>46084</v>
      </c>
      <c r="BH43">
        <v>12</v>
      </c>
      <c r="BI43">
        <v>1</v>
      </c>
      <c r="BJ43">
        <v>1</v>
      </c>
      <c r="BK43" t="b">
        <v>1</v>
      </c>
      <c r="BN43" t="s">
        <v>1753</v>
      </c>
      <c r="BO43" t="b">
        <v>1</v>
      </c>
    </row>
    <row r="44" spans="1:67">
      <c r="A44" t="s">
        <v>1609</v>
      </c>
      <c r="B44" t="s">
        <v>1610</v>
      </c>
      <c r="C44">
        <v>313252</v>
      </c>
      <c r="D44">
        <v>3</v>
      </c>
      <c r="E44" t="s">
        <v>1110</v>
      </c>
      <c r="F44">
        <v>1044</v>
      </c>
      <c r="G44" t="s">
        <v>1489</v>
      </c>
      <c r="H44" t="s">
        <v>1690</v>
      </c>
      <c r="I44" t="s">
        <v>1691</v>
      </c>
      <c r="J44" t="s">
        <v>1613</v>
      </c>
      <c r="K44" t="s">
        <v>1630</v>
      </c>
      <c r="M44" t="s">
        <v>1692</v>
      </c>
      <c r="N44" t="s">
        <v>1693</v>
      </c>
      <c r="O44" t="s">
        <v>1116</v>
      </c>
      <c r="P44" t="s">
        <v>1114</v>
      </c>
      <c r="Q44" t="s">
        <v>1616</v>
      </c>
      <c r="X44" t="s">
        <v>1617</v>
      </c>
      <c r="Y44">
        <v>135</v>
      </c>
      <c r="Z44" s="824">
        <v>46023</v>
      </c>
      <c r="AA44">
        <v>313252</v>
      </c>
      <c r="AB44">
        <v>2</v>
      </c>
      <c r="AC44" t="s">
        <v>1618</v>
      </c>
      <c r="AD44">
        <v>73</v>
      </c>
      <c r="AE44" t="s">
        <v>1183</v>
      </c>
      <c r="AI44" s="804">
        <v>46097</v>
      </c>
      <c r="AJ44" s="804">
        <v>46097</v>
      </c>
      <c r="AK44" s="804">
        <v>46097</v>
      </c>
      <c r="AN44" t="s">
        <v>1619</v>
      </c>
      <c r="AO44" s="804">
        <v>46104</v>
      </c>
      <c r="AP44" t="s">
        <v>1620</v>
      </c>
      <c r="AS44">
        <v>0</v>
      </c>
      <c r="AT44">
        <v>0</v>
      </c>
      <c r="AU44">
        <v>0</v>
      </c>
      <c r="AV44" s="388">
        <v>375.46</v>
      </c>
      <c r="AW44" s="388">
        <v>375.46</v>
      </c>
      <c r="AX44" s="388">
        <v>375.46</v>
      </c>
      <c r="AY44" s="388">
        <v>0</v>
      </c>
      <c r="AZ44" s="388">
        <v>375.46</v>
      </c>
      <c r="BA44">
        <v>0</v>
      </c>
      <c r="BB44" t="s">
        <v>1109</v>
      </c>
      <c r="BC44">
        <v>23</v>
      </c>
      <c r="BD44">
        <v>0</v>
      </c>
      <c r="BE44">
        <v>375.46</v>
      </c>
      <c r="BF44">
        <v>2026</v>
      </c>
      <c r="BG44" s="824">
        <v>46084</v>
      </c>
      <c r="BH44">
        <v>12</v>
      </c>
      <c r="BI44">
        <v>1</v>
      </c>
      <c r="BJ44">
        <v>1</v>
      </c>
      <c r="BK44" t="b">
        <v>1</v>
      </c>
      <c r="BN44" t="s">
        <v>1754</v>
      </c>
      <c r="BO44" t="b">
        <v>1</v>
      </c>
    </row>
    <row r="45" spans="1:67">
      <c r="A45" t="s">
        <v>1609</v>
      </c>
      <c r="B45" t="s">
        <v>1610</v>
      </c>
      <c r="C45">
        <v>764240</v>
      </c>
      <c r="D45">
        <v>3</v>
      </c>
      <c r="E45" t="s">
        <v>1110</v>
      </c>
      <c r="F45">
        <v>1099</v>
      </c>
      <c r="G45" t="s">
        <v>1487</v>
      </c>
      <c r="H45" t="s">
        <v>694</v>
      </c>
      <c r="I45" t="s">
        <v>1685</v>
      </c>
      <c r="J45" t="s">
        <v>1613</v>
      </c>
      <c r="K45" t="s">
        <v>1630</v>
      </c>
      <c r="M45" t="s">
        <v>1686</v>
      </c>
      <c r="N45" t="s">
        <v>1687</v>
      </c>
      <c r="O45" t="s">
        <v>1116</v>
      </c>
      <c r="P45" t="s">
        <v>1114</v>
      </c>
      <c r="Q45" t="s">
        <v>1616</v>
      </c>
      <c r="X45" t="s">
        <v>1617</v>
      </c>
      <c r="Y45">
        <v>136</v>
      </c>
      <c r="Z45" s="824">
        <v>46023</v>
      </c>
      <c r="AA45">
        <v>764240</v>
      </c>
      <c r="AB45">
        <v>2</v>
      </c>
      <c r="AC45" t="s">
        <v>1618</v>
      </c>
      <c r="AD45">
        <v>79</v>
      </c>
      <c r="AE45" t="s">
        <v>1382</v>
      </c>
      <c r="AI45" s="804">
        <v>46097</v>
      </c>
      <c r="AJ45" s="804">
        <v>46097</v>
      </c>
      <c r="AK45" s="804">
        <v>46097</v>
      </c>
      <c r="AN45" t="s">
        <v>1619</v>
      </c>
      <c r="AO45" s="804">
        <v>46112</v>
      </c>
      <c r="AP45" t="s">
        <v>1620</v>
      </c>
      <c r="AS45">
        <v>0</v>
      </c>
      <c r="AT45">
        <v>0</v>
      </c>
      <c r="AU45">
        <v>0</v>
      </c>
      <c r="AV45" s="388">
        <v>1205.5</v>
      </c>
      <c r="AW45" s="388">
        <v>1205.5</v>
      </c>
      <c r="AX45" s="388">
        <v>1205.5</v>
      </c>
      <c r="AY45" s="388">
        <v>0</v>
      </c>
      <c r="AZ45" s="388">
        <v>1205.5</v>
      </c>
      <c r="BA45">
        <v>0</v>
      </c>
      <c r="BB45" t="s">
        <v>1109</v>
      </c>
      <c r="BC45">
        <v>15</v>
      </c>
      <c r="BD45">
        <v>0</v>
      </c>
      <c r="BE45" s="806">
        <v>1205.5</v>
      </c>
      <c r="BF45">
        <v>2026</v>
      </c>
      <c r="BG45" s="824">
        <v>46084</v>
      </c>
      <c r="BH45">
        <v>12</v>
      </c>
      <c r="BI45">
        <v>1</v>
      </c>
      <c r="BJ45">
        <v>1</v>
      </c>
      <c r="BK45" t="b">
        <v>1</v>
      </c>
      <c r="BN45" t="s">
        <v>1755</v>
      </c>
      <c r="BO45" t="b">
        <v>1</v>
      </c>
    </row>
    <row r="46" spans="1:67">
      <c r="A46" t="s">
        <v>1609</v>
      </c>
      <c r="B46" t="s">
        <v>1610</v>
      </c>
      <c r="C46">
        <v>12312</v>
      </c>
      <c r="D46">
        <v>3</v>
      </c>
      <c r="E46" t="s">
        <v>1110</v>
      </c>
      <c r="F46">
        <v>1212</v>
      </c>
      <c r="G46" t="s">
        <v>1481</v>
      </c>
      <c r="H46" t="s">
        <v>1642</v>
      </c>
      <c r="I46" t="s">
        <v>1643</v>
      </c>
      <c r="J46" t="s">
        <v>1613</v>
      </c>
      <c r="K46" t="s">
        <v>1171</v>
      </c>
      <c r="M46" t="s">
        <v>1644</v>
      </c>
      <c r="N46" t="s">
        <v>1645</v>
      </c>
      <c r="O46" t="s">
        <v>1116</v>
      </c>
      <c r="P46" t="s">
        <v>1114</v>
      </c>
      <c r="Q46" t="s">
        <v>1616</v>
      </c>
      <c r="X46" t="s">
        <v>1617</v>
      </c>
      <c r="Y46">
        <v>137</v>
      </c>
      <c r="Z46" s="824">
        <v>46023</v>
      </c>
      <c r="AA46">
        <v>12312</v>
      </c>
      <c r="AB46">
        <v>2</v>
      </c>
      <c r="AC46" t="s">
        <v>1618</v>
      </c>
      <c r="AD46">
        <v>71</v>
      </c>
      <c r="AE46" t="s">
        <v>1190</v>
      </c>
      <c r="AI46" s="804">
        <v>46097</v>
      </c>
      <c r="AJ46" s="804">
        <v>46097</v>
      </c>
      <c r="AK46" s="804">
        <v>46097</v>
      </c>
      <c r="AN46" t="s">
        <v>1619</v>
      </c>
      <c r="AO46" s="804">
        <v>46112</v>
      </c>
      <c r="AP46" t="s">
        <v>1620</v>
      </c>
      <c r="AS46">
        <v>0</v>
      </c>
      <c r="AT46">
        <v>0</v>
      </c>
      <c r="AU46">
        <v>0</v>
      </c>
      <c r="AV46" s="388">
        <v>317.5</v>
      </c>
      <c r="AW46" s="388">
        <v>317.5</v>
      </c>
      <c r="AX46" s="388">
        <v>317.5</v>
      </c>
      <c r="AY46" s="388">
        <v>0</v>
      </c>
      <c r="AZ46" s="388">
        <v>317.5</v>
      </c>
      <c r="BA46">
        <v>0</v>
      </c>
      <c r="BB46" t="s">
        <v>1109</v>
      </c>
      <c r="BC46">
        <v>15</v>
      </c>
      <c r="BD46">
        <v>0</v>
      </c>
      <c r="BE46">
        <v>317.5</v>
      </c>
      <c r="BF46">
        <v>2026</v>
      </c>
      <c r="BG46" s="824">
        <v>46084</v>
      </c>
      <c r="BH46">
        <v>12</v>
      </c>
      <c r="BI46">
        <v>1</v>
      </c>
      <c r="BJ46">
        <v>1</v>
      </c>
      <c r="BK46" t="b">
        <v>1</v>
      </c>
      <c r="BN46" t="s">
        <v>1756</v>
      </c>
      <c r="BO46" t="b">
        <v>1</v>
      </c>
    </row>
    <row r="47" spans="1:67">
      <c r="A47" t="s">
        <v>1609</v>
      </c>
      <c r="B47" t="s">
        <v>1610</v>
      </c>
      <c r="C47">
        <v>379700</v>
      </c>
      <c r="D47">
        <v>3</v>
      </c>
      <c r="E47" t="s">
        <v>1110</v>
      </c>
      <c r="F47">
        <v>1029</v>
      </c>
      <c r="G47" t="s">
        <v>1115</v>
      </c>
      <c r="H47" t="s">
        <v>1665</v>
      </c>
      <c r="I47" t="s">
        <v>1666</v>
      </c>
      <c r="J47" t="s">
        <v>1613</v>
      </c>
      <c r="K47" t="s">
        <v>1638</v>
      </c>
      <c r="M47" t="s">
        <v>1667</v>
      </c>
      <c r="N47" t="s">
        <v>1668</v>
      </c>
      <c r="O47" t="s">
        <v>1113</v>
      </c>
      <c r="P47" t="s">
        <v>1114</v>
      </c>
      <c r="Q47" t="s">
        <v>1616</v>
      </c>
      <c r="X47" t="s">
        <v>1617</v>
      </c>
      <c r="Y47">
        <v>138</v>
      </c>
      <c r="Z47" s="824">
        <v>46023</v>
      </c>
      <c r="AA47">
        <v>379700</v>
      </c>
      <c r="AB47">
        <v>2</v>
      </c>
      <c r="AC47" t="s">
        <v>1618</v>
      </c>
      <c r="AD47">
        <v>91</v>
      </c>
      <c r="AE47" t="s">
        <v>1153</v>
      </c>
      <c r="AI47" s="804">
        <v>46097</v>
      </c>
      <c r="AJ47" s="804">
        <v>46097</v>
      </c>
      <c r="AK47" s="804">
        <v>46097</v>
      </c>
      <c r="AN47" t="s">
        <v>1619</v>
      </c>
      <c r="AO47" s="804">
        <v>46118</v>
      </c>
      <c r="AP47" t="s">
        <v>1620</v>
      </c>
      <c r="AS47">
        <v>0</v>
      </c>
      <c r="AT47">
        <v>0</v>
      </c>
      <c r="AU47">
        <v>0</v>
      </c>
      <c r="AV47" s="388">
        <v>1919.38</v>
      </c>
      <c r="AW47" s="388">
        <v>1919.38</v>
      </c>
      <c r="AX47" s="388">
        <v>1919.38</v>
      </c>
      <c r="AY47" s="388">
        <v>0</v>
      </c>
      <c r="AZ47" s="388">
        <v>1919.38</v>
      </c>
      <c r="BA47">
        <v>0</v>
      </c>
      <c r="BB47" t="s">
        <v>1109</v>
      </c>
      <c r="BC47">
        <v>9</v>
      </c>
      <c r="BD47">
        <v>0</v>
      </c>
      <c r="BE47" s="806">
        <v>1919.38</v>
      </c>
      <c r="BF47">
        <v>2026</v>
      </c>
      <c r="BG47" s="824">
        <v>46084</v>
      </c>
      <c r="BH47">
        <v>12</v>
      </c>
      <c r="BI47">
        <v>1</v>
      </c>
      <c r="BJ47">
        <v>1</v>
      </c>
      <c r="BK47" t="b">
        <v>1</v>
      </c>
      <c r="BN47" t="s">
        <v>1757</v>
      </c>
      <c r="BO47" t="b">
        <v>1</v>
      </c>
    </row>
    <row r="48" spans="1:67">
      <c r="A48" t="s">
        <v>1609</v>
      </c>
      <c r="B48" t="s">
        <v>1610</v>
      </c>
      <c r="C48">
        <v>12276</v>
      </c>
      <c r="D48">
        <v>3</v>
      </c>
      <c r="E48" t="s">
        <v>1110</v>
      </c>
      <c r="F48">
        <v>1212</v>
      </c>
      <c r="G48" t="s">
        <v>1481</v>
      </c>
      <c r="H48" t="s">
        <v>1642</v>
      </c>
      <c r="I48" t="s">
        <v>1643</v>
      </c>
      <c r="J48" t="s">
        <v>1613</v>
      </c>
      <c r="K48" t="s">
        <v>1171</v>
      </c>
      <c r="M48" t="s">
        <v>1644</v>
      </c>
      <c r="N48" t="s">
        <v>1645</v>
      </c>
      <c r="O48" t="s">
        <v>1116</v>
      </c>
      <c r="P48" t="s">
        <v>1114</v>
      </c>
      <c r="Q48" t="s">
        <v>1616</v>
      </c>
      <c r="X48" t="s">
        <v>1617</v>
      </c>
      <c r="Y48">
        <v>144</v>
      </c>
      <c r="Z48" s="824">
        <v>46054</v>
      </c>
      <c r="AA48">
        <v>12276</v>
      </c>
      <c r="AB48">
        <v>2</v>
      </c>
      <c r="AC48" t="s">
        <v>1618</v>
      </c>
      <c r="AD48">
        <v>71</v>
      </c>
      <c r="AE48" t="s">
        <v>1190</v>
      </c>
      <c r="AI48" s="804">
        <v>46097</v>
      </c>
      <c r="AJ48" s="804">
        <v>46097</v>
      </c>
      <c r="AK48" s="804">
        <v>46097</v>
      </c>
      <c r="AN48" t="s">
        <v>1619</v>
      </c>
      <c r="AO48" s="804">
        <v>46112</v>
      </c>
      <c r="AP48" t="s">
        <v>1620</v>
      </c>
      <c r="AS48">
        <v>0</v>
      </c>
      <c r="AT48">
        <v>0</v>
      </c>
      <c r="AU48">
        <v>0</v>
      </c>
      <c r="AV48" s="388">
        <v>1390.75</v>
      </c>
      <c r="AW48" s="388">
        <v>2781.5</v>
      </c>
      <c r="AX48" s="388">
        <v>1390.75</v>
      </c>
      <c r="AY48" s="388">
        <v>0</v>
      </c>
      <c r="AZ48" s="388">
        <v>1390.75</v>
      </c>
      <c r="BA48">
        <v>0</v>
      </c>
      <c r="BB48" t="s">
        <v>1109</v>
      </c>
      <c r="BC48">
        <v>15</v>
      </c>
      <c r="BD48">
        <v>0</v>
      </c>
      <c r="BE48" s="806">
        <v>1390.75</v>
      </c>
      <c r="BF48">
        <v>2026</v>
      </c>
      <c r="BG48" s="824">
        <v>46084</v>
      </c>
      <c r="BH48">
        <v>12</v>
      </c>
      <c r="BI48">
        <v>1</v>
      </c>
      <c r="BJ48">
        <v>1</v>
      </c>
      <c r="BK48" t="b">
        <v>1</v>
      </c>
      <c r="BN48" t="s">
        <v>1758</v>
      </c>
      <c r="BO48" t="b">
        <v>1</v>
      </c>
    </row>
    <row r="49" spans="1:67">
      <c r="A49" t="s">
        <v>1609</v>
      </c>
      <c r="B49" t="s">
        <v>1610</v>
      </c>
      <c r="C49">
        <v>12276</v>
      </c>
      <c r="D49">
        <v>3</v>
      </c>
      <c r="E49" t="s">
        <v>1110</v>
      </c>
      <c r="F49">
        <v>1212</v>
      </c>
      <c r="G49" t="s">
        <v>1481</v>
      </c>
      <c r="H49" t="s">
        <v>1642</v>
      </c>
      <c r="I49" t="s">
        <v>1643</v>
      </c>
      <c r="J49" t="s">
        <v>1613</v>
      </c>
      <c r="K49" t="s">
        <v>1171</v>
      </c>
      <c r="M49" t="s">
        <v>1644</v>
      </c>
      <c r="N49" t="s">
        <v>1645</v>
      </c>
      <c r="O49" t="s">
        <v>1116</v>
      </c>
      <c r="P49" t="s">
        <v>1114</v>
      </c>
      <c r="Q49" t="s">
        <v>1616</v>
      </c>
      <c r="X49" t="s">
        <v>1617</v>
      </c>
      <c r="Y49">
        <v>144</v>
      </c>
      <c r="Z49" s="824">
        <v>46055</v>
      </c>
      <c r="AA49">
        <v>12276</v>
      </c>
      <c r="AB49">
        <v>2</v>
      </c>
      <c r="AC49" t="s">
        <v>1618</v>
      </c>
      <c r="AD49">
        <v>71</v>
      </c>
      <c r="AE49" t="s">
        <v>1190</v>
      </c>
      <c r="AI49" s="804">
        <v>46097</v>
      </c>
      <c r="AJ49" s="804">
        <v>46097</v>
      </c>
      <c r="AK49" s="804">
        <v>46097</v>
      </c>
      <c r="AN49" t="s">
        <v>1619</v>
      </c>
      <c r="AO49" s="804">
        <v>46127</v>
      </c>
      <c r="AP49" t="s">
        <v>1620</v>
      </c>
      <c r="AS49">
        <v>0</v>
      </c>
      <c r="AT49">
        <v>0</v>
      </c>
      <c r="AU49">
        <v>0</v>
      </c>
      <c r="AV49" s="388">
        <v>1390.75</v>
      </c>
      <c r="AW49" s="388">
        <v>2781.5</v>
      </c>
      <c r="AX49" s="388">
        <v>1390.75</v>
      </c>
      <c r="AY49" s="388">
        <v>0</v>
      </c>
      <c r="AZ49" s="388">
        <v>1390.75</v>
      </c>
      <c r="BA49">
        <v>0</v>
      </c>
      <c r="BB49" t="s">
        <v>1109</v>
      </c>
      <c r="BC49">
        <v>0</v>
      </c>
      <c r="BD49">
        <v>0</v>
      </c>
      <c r="BE49" s="806">
        <v>1390.75</v>
      </c>
      <c r="BF49">
        <v>2026</v>
      </c>
      <c r="BG49" s="824">
        <v>46084</v>
      </c>
      <c r="BH49">
        <v>12</v>
      </c>
      <c r="BI49">
        <v>1</v>
      </c>
      <c r="BJ49">
        <v>1</v>
      </c>
      <c r="BK49" t="b">
        <v>1</v>
      </c>
      <c r="BN49" t="s">
        <v>1758</v>
      </c>
      <c r="BO49" t="b">
        <v>1</v>
      </c>
    </row>
    <row r="50" spans="1:67">
      <c r="A50" t="s">
        <v>1609</v>
      </c>
      <c r="B50" t="s">
        <v>1610</v>
      </c>
      <c r="C50">
        <v>67877</v>
      </c>
      <c r="D50">
        <v>3</v>
      </c>
      <c r="E50" t="s">
        <v>1110</v>
      </c>
      <c r="F50">
        <v>1033</v>
      </c>
      <c r="G50" t="s">
        <v>1484</v>
      </c>
      <c r="H50" t="s">
        <v>1628</v>
      </c>
      <c r="I50" t="s">
        <v>1629</v>
      </c>
      <c r="J50" t="s">
        <v>1613</v>
      </c>
      <c r="K50" t="s">
        <v>1630</v>
      </c>
      <c r="M50" t="s">
        <v>1631</v>
      </c>
      <c r="N50" t="s">
        <v>1632</v>
      </c>
      <c r="O50" t="s">
        <v>1116</v>
      </c>
      <c r="P50" t="s">
        <v>1114</v>
      </c>
      <c r="Q50" t="s">
        <v>1616</v>
      </c>
      <c r="R50" t="s">
        <v>1633</v>
      </c>
      <c r="S50">
        <v>14</v>
      </c>
      <c r="X50" t="s">
        <v>1617</v>
      </c>
      <c r="Y50">
        <v>148</v>
      </c>
      <c r="Z50" s="824">
        <v>46023</v>
      </c>
      <c r="AA50">
        <v>67877</v>
      </c>
      <c r="AB50">
        <v>3</v>
      </c>
      <c r="AC50" t="s">
        <v>1634</v>
      </c>
      <c r="AD50">
        <v>70</v>
      </c>
      <c r="AE50" t="s">
        <v>1197</v>
      </c>
      <c r="AI50" s="804">
        <v>46097</v>
      </c>
      <c r="AJ50" s="804">
        <v>46097</v>
      </c>
      <c r="AK50" s="804">
        <v>46097</v>
      </c>
      <c r="AN50" t="s">
        <v>1619</v>
      </c>
      <c r="AO50" s="804">
        <v>46118</v>
      </c>
      <c r="AP50" t="s">
        <v>1620</v>
      </c>
      <c r="AS50">
        <v>0</v>
      </c>
      <c r="AT50">
        <v>0</v>
      </c>
      <c r="AU50">
        <v>0</v>
      </c>
      <c r="AV50" s="388">
        <v>2992.68</v>
      </c>
      <c r="AW50" s="388">
        <v>2992.68</v>
      </c>
      <c r="AX50" s="388">
        <v>2992.68</v>
      </c>
      <c r="AY50" s="388">
        <v>0</v>
      </c>
      <c r="AZ50" s="388">
        <v>2992.68</v>
      </c>
      <c r="BA50">
        <v>0</v>
      </c>
      <c r="BB50" t="s">
        <v>1109</v>
      </c>
      <c r="BC50">
        <v>9</v>
      </c>
      <c r="BD50">
        <v>0</v>
      </c>
      <c r="BE50" s="806">
        <v>2992.68</v>
      </c>
      <c r="BF50">
        <v>2026</v>
      </c>
      <c r="BG50" s="824">
        <v>46084</v>
      </c>
      <c r="BH50">
        <v>12</v>
      </c>
      <c r="BI50">
        <v>1</v>
      </c>
      <c r="BJ50">
        <v>1</v>
      </c>
      <c r="BK50" t="b">
        <v>1</v>
      </c>
      <c r="BN50" t="s">
        <v>1759</v>
      </c>
      <c r="BO50" t="b">
        <v>1</v>
      </c>
    </row>
    <row r="51" spans="1:67">
      <c r="A51" t="s">
        <v>1609</v>
      </c>
      <c r="B51" t="s">
        <v>1610</v>
      </c>
      <c r="C51">
        <v>70145</v>
      </c>
      <c r="D51">
        <v>3</v>
      </c>
      <c r="E51" t="s">
        <v>1110</v>
      </c>
      <c r="F51">
        <v>1034</v>
      </c>
      <c r="G51" t="s">
        <v>1499</v>
      </c>
      <c r="H51" t="s">
        <v>1655</v>
      </c>
      <c r="I51" t="s">
        <v>1656</v>
      </c>
      <c r="J51" t="s">
        <v>1613</v>
      </c>
      <c r="K51" t="s">
        <v>1630</v>
      </c>
      <c r="M51" t="s">
        <v>1657</v>
      </c>
      <c r="N51" t="s">
        <v>1658</v>
      </c>
      <c r="O51" t="s">
        <v>1113</v>
      </c>
      <c r="P51" t="s">
        <v>1114</v>
      </c>
      <c r="Q51" t="s">
        <v>1616</v>
      </c>
      <c r="X51" t="s">
        <v>1617</v>
      </c>
      <c r="Y51">
        <v>131</v>
      </c>
      <c r="Z51" s="824">
        <v>46023</v>
      </c>
      <c r="AA51">
        <v>70145</v>
      </c>
      <c r="AB51">
        <v>2</v>
      </c>
      <c r="AC51" t="s">
        <v>1618</v>
      </c>
      <c r="AD51">
        <v>74</v>
      </c>
      <c r="AE51" t="s">
        <v>1204</v>
      </c>
      <c r="AI51" s="804">
        <v>46098</v>
      </c>
      <c r="AJ51" s="804">
        <v>46098</v>
      </c>
      <c r="AK51" s="804">
        <v>46098</v>
      </c>
      <c r="AN51" t="s">
        <v>1653</v>
      </c>
      <c r="AO51" s="804">
        <v>46119</v>
      </c>
      <c r="AP51" t="s">
        <v>1620</v>
      </c>
      <c r="AS51">
        <v>0</v>
      </c>
      <c r="AT51">
        <v>0</v>
      </c>
      <c r="AU51">
        <v>0</v>
      </c>
      <c r="AV51" s="388">
        <v>975.25</v>
      </c>
      <c r="AW51" s="388">
        <v>975.25</v>
      </c>
      <c r="AX51" s="388">
        <v>975.25</v>
      </c>
      <c r="AY51" s="388">
        <v>0</v>
      </c>
      <c r="AZ51" s="388">
        <v>975.25</v>
      </c>
      <c r="BA51">
        <v>0</v>
      </c>
      <c r="BB51" t="s">
        <v>1109</v>
      </c>
      <c r="BC51">
        <v>8</v>
      </c>
      <c r="BD51">
        <v>0</v>
      </c>
      <c r="BE51">
        <v>975.25</v>
      </c>
      <c r="BF51">
        <v>2026</v>
      </c>
      <c r="BG51" s="824">
        <v>46084</v>
      </c>
      <c r="BH51">
        <v>12</v>
      </c>
      <c r="BI51">
        <v>1</v>
      </c>
      <c r="BJ51">
        <v>1</v>
      </c>
      <c r="BK51" t="b">
        <v>1</v>
      </c>
      <c r="BN51" t="s">
        <v>1760</v>
      </c>
      <c r="BO51" t="b">
        <v>1</v>
      </c>
    </row>
    <row r="52" spans="1:67">
      <c r="A52" t="s">
        <v>1609</v>
      </c>
      <c r="B52" t="s">
        <v>1610</v>
      </c>
      <c r="C52">
        <v>13278</v>
      </c>
      <c r="D52">
        <v>3</v>
      </c>
      <c r="E52" t="s">
        <v>1110</v>
      </c>
      <c r="F52">
        <v>1067</v>
      </c>
      <c r="G52" t="s">
        <v>690</v>
      </c>
      <c r="H52" t="s">
        <v>1761</v>
      </c>
      <c r="I52" t="s">
        <v>1762</v>
      </c>
      <c r="J52" t="s">
        <v>1613</v>
      </c>
      <c r="K52" t="s">
        <v>1638</v>
      </c>
      <c r="M52" t="s">
        <v>1763</v>
      </c>
      <c r="N52" t="s">
        <v>1764</v>
      </c>
      <c r="O52" t="s">
        <v>1765</v>
      </c>
      <c r="P52" t="s">
        <v>1114</v>
      </c>
      <c r="Q52" t="s">
        <v>1616</v>
      </c>
      <c r="X52" t="s">
        <v>1617</v>
      </c>
      <c r="Y52">
        <v>133</v>
      </c>
      <c r="Z52" s="824">
        <v>46023</v>
      </c>
      <c r="AA52">
        <v>13278</v>
      </c>
      <c r="AB52">
        <v>2</v>
      </c>
      <c r="AC52" t="s">
        <v>1618</v>
      </c>
      <c r="AD52">
        <v>74</v>
      </c>
      <c r="AE52" t="s">
        <v>1204</v>
      </c>
      <c r="AI52" s="804">
        <v>46098</v>
      </c>
      <c r="AJ52" s="804">
        <v>46098</v>
      </c>
      <c r="AK52" s="804">
        <v>46098</v>
      </c>
      <c r="AN52" t="s">
        <v>1653</v>
      </c>
      <c r="AO52" s="804">
        <v>46112</v>
      </c>
      <c r="AP52" t="s">
        <v>1620</v>
      </c>
      <c r="AS52">
        <v>0</v>
      </c>
      <c r="AT52">
        <v>0</v>
      </c>
      <c r="AU52">
        <v>0</v>
      </c>
      <c r="AV52" s="388">
        <v>696.75</v>
      </c>
      <c r="AW52" s="388">
        <v>696.75</v>
      </c>
      <c r="AX52" s="388">
        <v>696.75</v>
      </c>
      <c r="AY52" s="388">
        <v>0</v>
      </c>
      <c r="AZ52" s="388">
        <v>696.75</v>
      </c>
      <c r="BA52">
        <v>0</v>
      </c>
      <c r="BB52" t="s">
        <v>1109</v>
      </c>
      <c r="BC52">
        <v>15</v>
      </c>
      <c r="BD52">
        <v>0</v>
      </c>
      <c r="BE52">
        <v>696.75</v>
      </c>
      <c r="BF52">
        <v>2026</v>
      </c>
      <c r="BG52" s="824">
        <v>46084</v>
      </c>
      <c r="BH52">
        <v>12</v>
      </c>
      <c r="BI52">
        <v>1</v>
      </c>
      <c r="BJ52">
        <v>1</v>
      </c>
      <c r="BK52" t="b">
        <v>1</v>
      </c>
      <c r="BN52" t="s">
        <v>1766</v>
      </c>
      <c r="BO52" t="b">
        <v>1</v>
      </c>
    </row>
    <row r="53" spans="1:67">
      <c r="A53" t="s">
        <v>1609</v>
      </c>
      <c r="B53" t="s">
        <v>1610</v>
      </c>
      <c r="C53">
        <v>1319</v>
      </c>
      <c r="D53">
        <v>3</v>
      </c>
      <c r="E53" t="s">
        <v>1110</v>
      </c>
      <c r="F53">
        <v>1012</v>
      </c>
      <c r="G53" t="s">
        <v>1488</v>
      </c>
      <c r="H53" t="s">
        <v>1488</v>
      </c>
      <c r="I53" t="s">
        <v>1660</v>
      </c>
      <c r="J53" t="s">
        <v>1613</v>
      </c>
      <c r="K53" t="s">
        <v>1630</v>
      </c>
      <c r="M53" t="s">
        <v>1661</v>
      </c>
      <c r="N53" t="s">
        <v>1662</v>
      </c>
      <c r="O53" t="s">
        <v>1116</v>
      </c>
      <c r="P53" t="s">
        <v>1114</v>
      </c>
      <c r="Q53" t="s">
        <v>1616</v>
      </c>
      <c r="X53" t="s">
        <v>1617</v>
      </c>
      <c r="Y53">
        <v>147</v>
      </c>
      <c r="Z53" s="824">
        <v>46023</v>
      </c>
      <c r="AA53">
        <v>1319</v>
      </c>
      <c r="AB53">
        <v>2</v>
      </c>
      <c r="AC53" t="s">
        <v>1618</v>
      </c>
      <c r="AD53">
        <v>71</v>
      </c>
      <c r="AE53" t="s">
        <v>1190</v>
      </c>
      <c r="AI53" s="804">
        <v>46098</v>
      </c>
      <c r="AJ53" s="804">
        <v>46093</v>
      </c>
      <c r="AK53" s="804">
        <v>46098</v>
      </c>
      <c r="AN53" t="s">
        <v>1653</v>
      </c>
      <c r="AO53" s="804">
        <v>46108</v>
      </c>
      <c r="AP53" t="s">
        <v>1620</v>
      </c>
      <c r="AS53">
        <v>0</v>
      </c>
      <c r="AT53">
        <v>0</v>
      </c>
      <c r="AU53">
        <v>0</v>
      </c>
      <c r="AV53" s="388">
        <v>1465.53</v>
      </c>
      <c r="AW53" s="388">
        <v>1465.53</v>
      </c>
      <c r="AX53" s="388">
        <v>1465.53</v>
      </c>
      <c r="AY53" s="388">
        <v>0</v>
      </c>
      <c r="AZ53" s="388">
        <v>1465.53</v>
      </c>
      <c r="BA53">
        <v>0</v>
      </c>
      <c r="BB53" t="s">
        <v>1109</v>
      </c>
      <c r="BC53">
        <v>19</v>
      </c>
      <c r="BD53">
        <v>0</v>
      </c>
      <c r="BE53" s="806">
        <v>1465.53</v>
      </c>
      <c r="BF53">
        <v>2026</v>
      </c>
      <c r="BG53" s="824">
        <v>46084</v>
      </c>
      <c r="BH53">
        <v>12</v>
      </c>
      <c r="BI53">
        <v>1</v>
      </c>
      <c r="BJ53">
        <v>1</v>
      </c>
      <c r="BK53" t="b">
        <v>1</v>
      </c>
      <c r="BN53" t="s">
        <v>1767</v>
      </c>
      <c r="BO53" t="b">
        <v>1</v>
      </c>
    </row>
    <row r="54" spans="1:67">
      <c r="A54" t="s">
        <v>1609</v>
      </c>
      <c r="B54" t="s">
        <v>1610</v>
      </c>
      <c r="C54">
        <v>765154</v>
      </c>
      <c r="D54">
        <v>3</v>
      </c>
      <c r="E54" t="s">
        <v>1110</v>
      </c>
      <c r="F54">
        <v>1099</v>
      </c>
      <c r="G54" t="s">
        <v>1487</v>
      </c>
      <c r="H54" t="s">
        <v>694</v>
      </c>
      <c r="I54" t="s">
        <v>1685</v>
      </c>
      <c r="J54" t="s">
        <v>1613</v>
      </c>
      <c r="K54" t="s">
        <v>1630</v>
      </c>
      <c r="M54" t="s">
        <v>1686</v>
      </c>
      <c r="N54" t="s">
        <v>1687</v>
      </c>
      <c r="O54" t="s">
        <v>1116</v>
      </c>
      <c r="P54" t="s">
        <v>1114</v>
      </c>
      <c r="Q54" t="s">
        <v>1616</v>
      </c>
      <c r="X54" t="s">
        <v>1617</v>
      </c>
      <c r="Y54">
        <v>149</v>
      </c>
      <c r="Z54" s="824">
        <v>46023</v>
      </c>
      <c r="AA54">
        <v>765154</v>
      </c>
      <c r="AB54">
        <v>2</v>
      </c>
      <c r="AC54" t="s">
        <v>1618</v>
      </c>
      <c r="AD54">
        <v>80</v>
      </c>
      <c r="AE54" t="s">
        <v>633</v>
      </c>
      <c r="AI54" s="804">
        <v>46098</v>
      </c>
      <c r="AJ54" s="804">
        <v>46098</v>
      </c>
      <c r="AK54" s="804">
        <v>46098</v>
      </c>
      <c r="AN54" t="s">
        <v>1653</v>
      </c>
      <c r="AO54" s="804">
        <v>46113</v>
      </c>
      <c r="AP54" t="s">
        <v>1620</v>
      </c>
      <c r="AS54">
        <v>0</v>
      </c>
      <c r="AT54">
        <v>0</v>
      </c>
      <c r="AU54">
        <v>0</v>
      </c>
      <c r="AV54" s="388">
        <v>328.8</v>
      </c>
      <c r="AW54" s="388">
        <v>328.8</v>
      </c>
      <c r="AX54" s="388">
        <v>328.8</v>
      </c>
      <c r="AY54" s="388">
        <v>0</v>
      </c>
      <c r="AZ54" s="388">
        <v>328.8</v>
      </c>
      <c r="BA54">
        <v>0</v>
      </c>
      <c r="BB54" t="s">
        <v>1109</v>
      </c>
      <c r="BC54">
        <v>14</v>
      </c>
      <c r="BD54">
        <v>0</v>
      </c>
      <c r="BE54">
        <v>328.8</v>
      </c>
      <c r="BF54">
        <v>2026</v>
      </c>
      <c r="BG54" s="824">
        <v>46084</v>
      </c>
      <c r="BH54">
        <v>12</v>
      </c>
      <c r="BI54">
        <v>1</v>
      </c>
      <c r="BJ54">
        <v>1</v>
      </c>
      <c r="BK54" t="b">
        <v>1</v>
      </c>
      <c r="BN54" t="s">
        <v>1768</v>
      </c>
      <c r="BO54" t="b">
        <v>1</v>
      </c>
    </row>
    <row r="55" spans="1:67">
      <c r="A55" t="s">
        <v>1609</v>
      </c>
      <c r="B55" t="s">
        <v>1610</v>
      </c>
      <c r="C55">
        <v>91802</v>
      </c>
      <c r="D55">
        <v>3</v>
      </c>
      <c r="E55" t="s">
        <v>1110</v>
      </c>
      <c r="F55">
        <v>1194</v>
      </c>
      <c r="G55" t="s">
        <v>1209</v>
      </c>
      <c r="H55" t="s">
        <v>1611</v>
      </c>
      <c r="I55" t="s">
        <v>1612</v>
      </c>
      <c r="J55" t="s">
        <v>1613</v>
      </c>
      <c r="K55" t="s">
        <v>1171</v>
      </c>
      <c r="M55" t="s">
        <v>1614</v>
      </c>
      <c r="N55" t="s">
        <v>1615</v>
      </c>
      <c r="O55" t="s">
        <v>1116</v>
      </c>
      <c r="P55" t="s">
        <v>1114</v>
      </c>
      <c r="Q55" t="s">
        <v>1616</v>
      </c>
      <c r="X55" t="s">
        <v>1617</v>
      </c>
      <c r="Y55">
        <v>150</v>
      </c>
      <c r="Z55" s="824">
        <v>46023</v>
      </c>
      <c r="AA55">
        <v>91802</v>
      </c>
      <c r="AB55">
        <v>2</v>
      </c>
      <c r="AC55" t="s">
        <v>1618</v>
      </c>
      <c r="AD55">
        <v>72</v>
      </c>
      <c r="AE55" t="s">
        <v>625</v>
      </c>
      <c r="AI55" s="804">
        <v>46098</v>
      </c>
      <c r="AJ55" s="804">
        <v>46098</v>
      </c>
      <c r="AK55" s="804">
        <v>46098</v>
      </c>
      <c r="AN55" t="s">
        <v>1653</v>
      </c>
      <c r="AO55" s="804">
        <v>46112</v>
      </c>
      <c r="AP55" t="s">
        <v>1620</v>
      </c>
      <c r="AS55">
        <v>0</v>
      </c>
      <c r="AT55">
        <v>0</v>
      </c>
      <c r="AU55">
        <v>0</v>
      </c>
      <c r="AV55" s="388">
        <v>192</v>
      </c>
      <c r="AW55" s="388">
        <v>192</v>
      </c>
      <c r="AX55" s="388">
        <v>192</v>
      </c>
      <c r="AY55" s="388">
        <v>0</v>
      </c>
      <c r="AZ55" s="388">
        <v>192</v>
      </c>
      <c r="BA55">
        <v>0</v>
      </c>
      <c r="BB55" t="s">
        <v>1109</v>
      </c>
      <c r="BC55">
        <v>15</v>
      </c>
      <c r="BD55">
        <v>0</v>
      </c>
      <c r="BE55">
        <v>192</v>
      </c>
      <c r="BF55">
        <v>2026</v>
      </c>
      <c r="BG55" s="824">
        <v>46084</v>
      </c>
      <c r="BH55">
        <v>12</v>
      </c>
      <c r="BI55">
        <v>1</v>
      </c>
      <c r="BJ55">
        <v>1</v>
      </c>
      <c r="BK55" t="b">
        <v>1</v>
      </c>
      <c r="BN55" t="s">
        <v>1769</v>
      </c>
      <c r="BO55" t="b">
        <v>1</v>
      </c>
    </row>
    <row r="56" spans="1:67">
      <c r="A56" t="s">
        <v>1609</v>
      </c>
      <c r="B56" t="s">
        <v>1610</v>
      </c>
      <c r="C56">
        <v>380569</v>
      </c>
      <c r="D56">
        <v>3</v>
      </c>
      <c r="E56" t="s">
        <v>1110</v>
      </c>
      <c r="F56">
        <v>1029</v>
      </c>
      <c r="G56" t="s">
        <v>1115</v>
      </c>
      <c r="H56" t="s">
        <v>1665</v>
      </c>
      <c r="I56" t="s">
        <v>1666</v>
      </c>
      <c r="J56" t="s">
        <v>1613</v>
      </c>
      <c r="K56" t="s">
        <v>1638</v>
      </c>
      <c r="M56" t="s">
        <v>1667</v>
      </c>
      <c r="N56" t="s">
        <v>1668</v>
      </c>
      <c r="O56" t="s">
        <v>1113</v>
      </c>
      <c r="P56" t="s">
        <v>1114</v>
      </c>
      <c r="Q56" t="s">
        <v>1616</v>
      </c>
      <c r="X56" t="s">
        <v>1617</v>
      </c>
      <c r="Y56">
        <v>151</v>
      </c>
      <c r="Z56" s="824">
        <v>46023</v>
      </c>
      <c r="AA56">
        <v>380569</v>
      </c>
      <c r="AB56">
        <v>2</v>
      </c>
      <c r="AC56" t="s">
        <v>1618</v>
      </c>
      <c r="AD56">
        <v>91</v>
      </c>
      <c r="AE56" t="s">
        <v>1153</v>
      </c>
      <c r="AI56" s="804">
        <v>46099</v>
      </c>
      <c r="AJ56" s="804">
        <v>46099</v>
      </c>
      <c r="AK56" s="804">
        <v>46099</v>
      </c>
      <c r="AN56" t="s">
        <v>1722</v>
      </c>
      <c r="AO56" s="804">
        <v>46120</v>
      </c>
      <c r="AP56" t="s">
        <v>1620</v>
      </c>
      <c r="AS56">
        <v>0</v>
      </c>
      <c r="AT56">
        <v>0</v>
      </c>
      <c r="AU56">
        <v>0</v>
      </c>
      <c r="AV56" s="388">
        <v>169.9</v>
      </c>
      <c r="AW56" s="388">
        <v>169.9</v>
      </c>
      <c r="AX56" s="388">
        <v>169.9</v>
      </c>
      <c r="AY56" s="388">
        <v>0</v>
      </c>
      <c r="AZ56" s="388">
        <v>169.9</v>
      </c>
      <c r="BA56">
        <v>0</v>
      </c>
      <c r="BB56" t="s">
        <v>1109</v>
      </c>
      <c r="BC56">
        <v>7</v>
      </c>
      <c r="BD56">
        <v>0</v>
      </c>
      <c r="BE56">
        <v>169.9</v>
      </c>
      <c r="BF56">
        <v>2026</v>
      </c>
      <c r="BG56" s="824">
        <v>46084</v>
      </c>
      <c r="BH56">
        <v>12</v>
      </c>
      <c r="BI56">
        <v>1</v>
      </c>
      <c r="BJ56">
        <v>1</v>
      </c>
      <c r="BK56" t="b">
        <v>1</v>
      </c>
      <c r="BN56" t="s">
        <v>1770</v>
      </c>
      <c r="BO56" t="b">
        <v>1</v>
      </c>
    </row>
    <row r="57" spans="1:67">
      <c r="A57" t="s">
        <v>1609</v>
      </c>
      <c r="B57" t="s">
        <v>1610</v>
      </c>
      <c r="C57">
        <v>448104</v>
      </c>
      <c r="D57">
        <v>3</v>
      </c>
      <c r="E57" t="s">
        <v>1110</v>
      </c>
      <c r="F57">
        <v>1090</v>
      </c>
      <c r="G57" t="s">
        <v>1496</v>
      </c>
      <c r="H57" t="s">
        <v>1771</v>
      </c>
      <c r="I57" t="s">
        <v>1772</v>
      </c>
      <c r="J57" t="s">
        <v>1613</v>
      </c>
      <c r="K57" t="s">
        <v>1773</v>
      </c>
      <c r="M57" t="s">
        <v>1774</v>
      </c>
      <c r="N57" t="s">
        <v>1775</v>
      </c>
      <c r="O57" t="s">
        <v>1776</v>
      </c>
      <c r="P57" t="s">
        <v>1114</v>
      </c>
      <c r="Q57" t="s">
        <v>1616</v>
      </c>
      <c r="R57" t="s">
        <v>1682</v>
      </c>
      <c r="S57">
        <v>0</v>
      </c>
      <c r="X57" t="s">
        <v>1617</v>
      </c>
      <c r="Y57">
        <v>152</v>
      </c>
      <c r="Z57" s="824">
        <v>46023</v>
      </c>
      <c r="AA57">
        <v>448104</v>
      </c>
      <c r="AB57">
        <v>2</v>
      </c>
      <c r="AC57" t="s">
        <v>1618</v>
      </c>
      <c r="AD57">
        <v>74</v>
      </c>
      <c r="AE57" t="s">
        <v>1204</v>
      </c>
      <c r="AI57" s="804">
        <v>46099</v>
      </c>
      <c r="AJ57" s="804">
        <v>46099</v>
      </c>
      <c r="AK57" s="804">
        <v>46099</v>
      </c>
      <c r="AN57" t="s">
        <v>1722</v>
      </c>
      <c r="AO57" s="804">
        <v>46099</v>
      </c>
      <c r="AP57" t="s">
        <v>1620</v>
      </c>
      <c r="AS57">
        <v>0</v>
      </c>
      <c r="AT57">
        <v>0</v>
      </c>
      <c r="AU57">
        <v>0</v>
      </c>
      <c r="AV57" s="388">
        <v>849.36</v>
      </c>
      <c r="AW57" s="388">
        <v>849.36</v>
      </c>
      <c r="AX57" s="388">
        <v>849.36</v>
      </c>
      <c r="AY57" s="388">
        <v>0</v>
      </c>
      <c r="AZ57" s="388">
        <v>849.36</v>
      </c>
      <c r="BA57">
        <v>0</v>
      </c>
      <c r="BB57" t="s">
        <v>1109</v>
      </c>
      <c r="BC57">
        <v>28</v>
      </c>
      <c r="BD57">
        <v>0</v>
      </c>
      <c r="BE57">
        <v>849.36</v>
      </c>
      <c r="BF57">
        <v>2026</v>
      </c>
      <c r="BG57" s="824">
        <v>46084</v>
      </c>
      <c r="BH57">
        <v>12</v>
      </c>
      <c r="BI57">
        <v>1</v>
      </c>
      <c r="BJ57">
        <v>1</v>
      </c>
      <c r="BK57" t="b">
        <v>1</v>
      </c>
      <c r="BN57" t="s">
        <v>1777</v>
      </c>
      <c r="BO57" t="b">
        <v>1</v>
      </c>
    </row>
    <row r="58" spans="1:67">
      <c r="A58" t="s">
        <v>1609</v>
      </c>
      <c r="B58" t="s">
        <v>1610</v>
      </c>
      <c r="C58">
        <v>86550</v>
      </c>
      <c r="D58">
        <v>3</v>
      </c>
      <c r="E58" t="s">
        <v>1110</v>
      </c>
      <c r="F58">
        <v>1020</v>
      </c>
      <c r="G58" t="s">
        <v>1493</v>
      </c>
      <c r="H58" t="s">
        <v>1493</v>
      </c>
      <c r="I58" t="s">
        <v>1718</v>
      </c>
      <c r="J58" t="s">
        <v>1613</v>
      </c>
      <c r="K58" t="s">
        <v>1630</v>
      </c>
      <c r="M58" t="s">
        <v>1719</v>
      </c>
      <c r="N58" t="s">
        <v>1720</v>
      </c>
      <c r="O58" t="s">
        <v>1721</v>
      </c>
      <c r="P58" t="s">
        <v>1114</v>
      </c>
      <c r="Q58" t="s">
        <v>1616</v>
      </c>
      <c r="X58" t="s">
        <v>1617</v>
      </c>
      <c r="Y58">
        <v>153</v>
      </c>
      <c r="Z58" s="824">
        <v>46054</v>
      </c>
      <c r="AA58">
        <v>86550</v>
      </c>
      <c r="AB58">
        <v>2</v>
      </c>
      <c r="AC58" t="s">
        <v>1618</v>
      </c>
      <c r="AD58">
        <v>75</v>
      </c>
      <c r="AE58" t="s">
        <v>1244</v>
      </c>
      <c r="AI58" s="804">
        <v>46099</v>
      </c>
      <c r="AJ58" s="804">
        <v>46099</v>
      </c>
      <c r="AK58" s="804">
        <v>46099</v>
      </c>
      <c r="AN58" t="s">
        <v>1722</v>
      </c>
      <c r="AO58" s="804">
        <v>46121</v>
      </c>
      <c r="AP58" t="s">
        <v>1620</v>
      </c>
      <c r="AS58">
        <v>0</v>
      </c>
      <c r="AT58">
        <v>0</v>
      </c>
      <c r="AU58">
        <v>0</v>
      </c>
      <c r="AV58" s="388">
        <v>349.75</v>
      </c>
      <c r="AW58" s="388">
        <v>699.5</v>
      </c>
      <c r="AX58" s="388">
        <v>349.75</v>
      </c>
      <c r="AY58" s="388">
        <v>0</v>
      </c>
      <c r="AZ58" s="388">
        <v>349.75</v>
      </c>
      <c r="BA58">
        <v>0</v>
      </c>
      <c r="BB58" t="s">
        <v>1109</v>
      </c>
      <c r="BC58">
        <v>6</v>
      </c>
      <c r="BD58">
        <v>0</v>
      </c>
      <c r="BE58">
        <v>349.75</v>
      </c>
      <c r="BF58">
        <v>2026</v>
      </c>
      <c r="BG58" s="824">
        <v>46084</v>
      </c>
      <c r="BH58">
        <v>12</v>
      </c>
      <c r="BI58">
        <v>1</v>
      </c>
      <c r="BJ58">
        <v>1</v>
      </c>
      <c r="BK58" t="b">
        <v>1</v>
      </c>
      <c r="BN58" t="s">
        <v>1778</v>
      </c>
      <c r="BO58" t="b">
        <v>1</v>
      </c>
    </row>
    <row r="59" spans="1:67">
      <c r="A59" t="s">
        <v>1609</v>
      </c>
      <c r="B59" t="s">
        <v>1610</v>
      </c>
      <c r="C59">
        <v>86550</v>
      </c>
      <c r="D59">
        <v>3</v>
      </c>
      <c r="E59" t="s">
        <v>1110</v>
      </c>
      <c r="F59">
        <v>1020</v>
      </c>
      <c r="G59" t="s">
        <v>1493</v>
      </c>
      <c r="H59" t="s">
        <v>1493</v>
      </c>
      <c r="I59" t="s">
        <v>1718</v>
      </c>
      <c r="J59" t="s">
        <v>1613</v>
      </c>
      <c r="K59" t="s">
        <v>1630</v>
      </c>
      <c r="M59" t="s">
        <v>1719</v>
      </c>
      <c r="N59" t="s">
        <v>1720</v>
      </c>
      <c r="O59" t="s">
        <v>1721</v>
      </c>
      <c r="P59" t="s">
        <v>1114</v>
      </c>
      <c r="Q59" t="s">
        <v>1616</v>
      </c>
      <c r="X59" t="s">
        <v>1617</v>
      </c>
      <c r="Y59">
        <v>153</v>
      </c>
      <c r="Z59" s="824">
        <v>46055</v>
      </c>
      <c r="AA59">
        <v>86550</v>
      </c>
      <c r="AB59">
        <v>2</v>
      </c>
      <c r="AC59" t="s">
        <v>1618</v>
      </c>
      <c r="AD59">
        <v>75</v>
      </c>
      <c r="AE59" t="s">
        <v>1244</v>
      </c>
      <c r="AI59" s="804">
        <v>46099</v>
      </c>
      <c r="AJ59" s="804">
        <v>46099</v>
      </c>
      <c r="AK59" s="804">
        <v>46099</v>
      </c>
      <c r="AN59" t="s">
        <v>1722</v>
      </c>
      <c r="AO59" s="804">
        <v>46128</v>
      </c>
      <c r="AP59" t="s">
        <v>1731</v>
      </c>
      <c r="AS59">
        <v>0</v>
      </c>
      <c r="AT59">
        <v>0</v>
      </c>
      <c r="AU59">
        <v>0</v>
      </c>
      <c r="AV59" s="388">
        <v>349.75</v>
      </c>
      <c r="AW59" s="388">
        <v>699.5</v>
      </c>
      <c r="AX59" s="388">
        <v>349.75</v>
      </c>
      <c r="AY59" s="388">
        <v>0</v>
      </c>
      <c r="AZ59" s="388">
        <v>349.75</v>
      </c>
      <c r="BA59">
        <v>0</v>
      </c>
      <c r="BB59" t="s">
        <v>1109</v>
      </c>
      <c r="BC59">
        <v>0</v>
      </c>
      <c r="BD59">
        <v>0</v>
      </c>
      <c r="BE59">
        <v>349.75</v>
      </c>
      <c r="BF59">
        <v>2026</v>
      </c>
      <c r="BG59" s="824">
        <v>46084</v>
      </c>
      <c r="BH59">
        <v>12</v>
      </c>
      <c r="BI59">
        <v>1</v>
      </c>
      <c r="BJ59">
        <v>1</v>
      </c>
      <c r="BK59" t="b">
        <v>1</v>
      </c>
      <c r="BN59" t="s">
        <v>1778</v>
      </c>
      <c r="BO59" t="b">
        <v>1</v>
      </c>
    </row>
    <row r="60" spans="1:67">
      <c r="A60" t="s">
        <v>1609</v>
      </c>
      <c r="B60" t="s">
        <v>1610</v>
      </c>
      <c r="C60">
        <v>12508</v>
      </c>
      <c r="D60">
        <v>3</v>
      </c>
      <c r="E60" t="s">
        <v>1110</v>
      </c>
      <c r="F60">
        <v>1212</v>
      </c>
      <c r="G60" t="s">
        <v>1481</v>
      </c>
      <c r="H60" t="s">
        <v>1642</v>
      </c>
      <c r="I60" t="s">
        <v>1643</v>
      </c>
      <c r="J60" t="s">
        <v>1613</v>
      </c>
      <c r="K60" t="s">
        <v>1171</v>
      </c>
      <c r="M60" t="s">
        <v>1644</v>
      </c>
      <c r="N60" t="s">
        <v>1645</v>
      </c>
      <c r="O60" t="s">
        <v>1116</v>
      </c>
      <c r="P60" t="s">
        <v>1114</v>
      </c>
      <c r="Q60" t="s">
        <v>1616</v>
      </c>
      <c r="X60" t="s">
        <v>1617</v>
      </c>
      <c r="Y60">
        <v>154</v>
      </c>
      <c r="Z60" s="824">
        <v>46054</v>
      </c>
      <c r="AA60">
        <v>12508</v>
      </c>
      <c r="AB60">
        <v>2</v>
      </c>
      <c r="AC60" t="s">
        <v>1618</v>
      </c>
      <c r="AD60">
        <v>73</v>
      </c>
      <c r="AE60" t="s">
        <v>1183</v>
      </c>
      <c r="AI60" s="804">
        <v>46099</v>
      </c>
      <c r="AJ60" s="804">
        <v>46099</v>
      </c>
      <c r="AK60" s="804">
        <v>46099</v>
      </c>
      <c r="AN60" t="s">
        <v>1722</v>
      </c>
      <c r="AO60" s="804">
        <v>46113</v>
      </c>
      <c r="AP60" t="s">
        <v>1620</v>
      </c>
      <c r="AS60">
        <v>0</v>
      </c>
      <c r="AT60">
        <v>0</v>
      </c>
      <c r="AU60">
        <v>0</v>
      </c>
      <c r="AV60" s="388">
        <v>1065.5</v>
      </c>
      <c r="AW60" s="388">
        <v>2131</v>
      </c>
      <c r="AX60" s="388">
        <v>1065.5</v>
      </c>
      <c r="AY60" s="388">
        <v>0</v>
      </c>
      <c r="AZ60" s="388">
        <v>1065.5</v>
      </c>
      <c r="BA60">
        <v>0</v>
      </c>
      <c r="BB60" t="s">
        <v>1109</v>
      </c>
      <c r="BC60">
        <v>14</v>
      </c>
      <c r="BD60">
        <v>0</v>
      </c>
      <c r="BE60" s="806">
        <v>1065.5</v>
      </c>
      <c r="BF60">
        <v>2026</v>
      </c>
      <c r="BG60" s="824">
        <v>46084</v>
      </c>
      <c r="BH60">
        <v>12</v>
      </c>
      <c r="BI60">
        <v>1</v>
      </c>
      <c r="BJ60">
        <v>1</v>
      </c>
      <c r="BK60" t="b">
        <v>1</v>
      </c>
      <c r="BN60" t="s">
        <v>1779</v>
      </c>
      <c r="BO60" t="b">
        <v>1</v>
      </c>
    </row>
    <row r="61" spans="1:67">
      <c r="A61" t="s">
        <v>1609</v>
      </c>
      <c r="B61" t="s">
        <v>1610</v>
      </c>
      <c r="C61">
        <v>12508</v>
      </c>
      <c r="D61">
        <v>3</v>
      </c>
      <c r="E61" t="s">
        <v>1110</v>
      </c>
      <c r="F61">
        <v>1212</v>
      </c>
      <c r="G61" t="s">
        <v>1481</v>
      </c>
      <c r="H61" t="s">
        <v>1642</v>
      </c>
      <c r="I61" t="s">
        <v>1643</v>
      </c>
      <c r="J61" t="s">
        <v>1613</v>
      </c>
      <c r="K61" t="s">
        <v>1171</v>
      </c>
      <c r="M61" t="s">
        <v>1644</v>
      </c>
      <c r="N61" t="s">
        <v>1645</v>
      </c>
      <c r="O61" t="s">
        <v>1116</v>
      </c>
      <c r="P61" t="s">
        <v>1114</v>
      </c>
      <c r="Q61" t="s">
        <v>1616</v>
      </c>
      <c r="X61" t="s">
        <v>1617</v>
      </c>
      <c r="Y61">
        <v>154</v>
      </c>
      <c r="Z61" s="824">
        <v>46055</v>
      </c>
      <c r="AA61">
        <v>12508</v>
      </c>
      <c r="AB61">
        <v>2</v>
      </c>
      <c r="AC61" t="s">
        <v>1618</v>
      </c>
      <c r="AD61">
        <v>73</v>
      </c>
      <c r="AE61" t="s">
        <v>1183</v>
      </c>
      <c r="AI61" s="804">
        <v>46099</v>
      </c>
      <c r="AJ61" s="804">
        <v>46099</v>
      </c>
      <c r="AK61" s="804">
        <v>46099</v>
      </c>
      <c r="AN61" t="s">
        <v>1722</v>
      </c>
      <c r="AO61" s="804">
        <v>46120</v>
      </c>
      <c r="AP61" t="s">
        <v>1620</v>
      </c>
      <c r="AS61">
        <v>0</v>
      </c>
      <c r="AT61">
        <v>0</v>
      </c>
      <c r="AU61">
        <v>0</v>
      </c>
      <c r="AV61" s="388">
        <v>1065.5</v>
      </c>
      <c r="AW61" s="388">
        <v>2131</v>
      </c>
      <c r="AX61" s="388">
        <v>1065.5</v>
      </c>
      <c r="AY61" s="388">
        <v>0</v>
      </c>
      <c r="AZ61" s="388">
        <v>1065.5</v>
      </c>
      <c r="BA61">
        <v>0</v>
      </c>
      <c r="BB61" t="s">
        <v>1109</v>
      </c>
      <c r="BC61">
        <v>7</v>
      </c>
      <c r="BD61">
        <v>0</v>
      </c>
      <c r="BE61" s="806">
        <v>1065.5</v>
      </c>
      <c r="BF61">
        <v>2026</v>
      </c>
      <c r="BG61" s="824">
        <v>46084</v>
      </c>
      <c r="BH61">
        <v>12</v>
      </c>
      <c r="BI61">
        <v>1</v>
      </c>
      <c r="BJ61">
        <v>1</v>
      </c>
      <c r="BK61" t="b">
        <v>1</v>
      </c>
      <c r="BN61" t="s">
        <v>1779</v>
      </c>
      <c r="BO61" t="b">
        <v>1</v>
      </c>
    </row>
    <row r="62" spans="1:67">
      <c r="A62" t="s">
        <v>1609</v>
      </c>
      <c r="B62" t="s">
        <v>1610</v>
      </c>
      <c r="C62">
        <v>4848</v>
      </c>
      <c r="D62">
        <v>3</v>
      </c>
      <c r="E62" t="s">
        <v>1110</v>
      </c>
      <c r="F62">
        <v>1017</v>
      </c>
      <c r="G62" t="s">
        <v>687</v>
      </c>
      <c r="H62" t="s">
        <v>1636</v>
      </c>
      <c r="I62" t="s">
        <v>1637</v>
      </c>
      <c r="J62" t="s">
        <v>1613</v>
      </c>
      <c r="K62" t="s">
        <v>1638</v>
      </c>
      <c r="M62" t="s">
        <v>1639</v>
      </c>
      <c r="N62" t="s">
        <v>1640</v>
      </c>
      <c r="O62" t="s">
        <v>1116</v>
      </c>
      <c r="P62" t="s">
        <v>1114</v>
      </c>
      <c r="Q62" t="s">
        <v>1616</v>
      </c>
      <c r="X62" t="s">
        <v>1617</v>
      </c>
      <c r="Y62">
        <v>167</v>
      </c>
      <c r="Z62" s="824">
        <v>46023</v>
      </c>
      <c r="AA62">
        <v>4848</v>
      </c>
      <c r="AB62">
        <v>2</v>
      </c>
      <c r="AC62" t="s">
        <v>1618</v>
      </c>
      <c r="AD62">
        <v>92</v>
      </c>
      <c r="AE62" t="s">
        <v>1157</v>
      </c>
      <c r="AI62" s="804">
        <v>46099</v>
      </c>
      <c r="AJ62" s="804">
        <v>46099</v>
      </c>
      <c r="AK62" s="804">
        <v>46099</v>
      </c>
      <c r="AN62" t="s">
        <v>1722</v>
      </c>
      <c r="AO62" s="804">
        <v>46127</v>
      </c>
      <c r="AP62" t="s">
        <v>1620</v>
      </c>
      <c r="AS62">
        <v>0</v>
      </c>
      <c r="AT62">
        <v>0</v>
      </c>
      <c r="AU62">
        <v>0</v>
      </c>
      <c r="AV62" s="388">
        <v>999.24</v>
      </c>
      <c r="AW62" s="388">
        <v>999.24</v>
      </c>
      <c r="AX62" s="388">
        <v>999.24</v>
      </c>
      <c r="AY62" s="388">
        <v>0</v>
      </c>
      <c r="AZ62" s="388">
        <v>999.24</v>
      </c>
      <c r="BA62">
        <v>0</v>
      </c>
      <c r="BB62" t="s">
        <v>1109</v>
      </c>
      <c r="BC62">
        <v>0</v>
      </c>
      <c r="BD62">
        <v>0</v>
      </c>
      <c r="BE62">
        <v>999.24</v>
      </c>
      <c r="BF62">
        <v>2026</v>
      </c>
      <c r="BG62" s="824">
        <v>46084</v>
      </c>
      <c r="BH62">
        <v>12</v>
      </c>
      <c r="BI62">
        <v>1</v>
      </c>
      <c r="BJ62">
        <v>1</v>
      </c>
      <c r="BK62" t="b">
        <v>1</v>
      </c>
      <c r="BN62" t="s">
        <v>1780</v>
      </c>
      <c r="BO62" t="b">
        <v>1</v>
      </c>
    </row>
    <row r="63" spans="1:67">
      <c r="A63" t="s">
        <v>1609</v>
      </c>
      <c r="B63" t="s">
        <v>1610</v>
      </c>
      <c r="C63">
        <v>94232</v>
      </c>
      <c r="D63">
        <v>3</v>
      </c>
      <c r="E63" t="s">
        <v>1110</v>
      </c>
      <c r="F63">
        <v>1014</v>
      </c>
      <c r="G63" t="s">
        <v>686</v>
      </c>
      <c r="H63" t="s">
        <v>686</v>
      </c>
      <c r="I63" t="s">
        <v>1670</v>
      </c>
      <c r="J63" t="s">
        <v>1613</v>
      </c>
      <c r="K63" t="s">
        <v>1638</v>
      </c>
      <c r="M63" t="s">
        <v>1671</v>
      </c>
      <c r="N63" t="s">
        <v>1672</v>
      </c>
      <c r="O63" t="s">
        <v>1116</v>
      </c>
      <c r="P63" t="s">
        <v>1114</v>
      </c>
      <c r="Q63" t="s">
        <v>1616</v>
      </c>
      <c r="X63" t="s">
        <v>1617</v>
      </c>
      <c r="Y63">
        <v>172</v>
      </c>
      <c r="Z63" s="824">
        <v>46023</v>
      </c>
      <c r="AA63">
        <v>94232</v>
      </c>
      <c r="AB63">
        <v>2</v>
      </c>
      <c r="AC63" t="s">
        <v>1618</v>
      </c>
      <c r="AD63">
        <v>83</v>
      </c>
      <c r="AE63" t="s">
        <v>1224</v>
      </c>
      <c r="AI63" s="804">
        <v>46099</v>
      </c>
      <c r="AJ63" s="804">
        <v>46099</v>
      </c>
      <c r="AK63" s="804">
        <v>46099</v>
      </c>
      <c r="AN63" t="s">
        <v>1722</v>
      </c>
      <c r="AO63" s="804">
        <v>46111</v>
      </c>
      <c r="AP63" t="s">
        <v>1620</v>
      </c>
      <c r="AS63">
        <v>0</v>
      </c>
      <c r="AT63">
        <v>0</v>
      </c>
      <c r="AU63">
        <v>0</v>
      </c>
      <c r="AV63" s="388">
        <v>359.46</v>
      </c>
      <c r="AW63" s="388">
        <v>359.46</v>
      </c>
      <c r="AX63" s="388">
        <v>359.46</v>
      </c>
      <c r="AY63" s="388">
        <v>0</v>
      </c>
      <c r="AZ63" s="388">
        <v>359.46</v>
      </c>
      <c r="BA63">
        <v>0</v>
      </c>
      <c r="BB63" t="s">
        <v>1109</v>
      </c>
      <c r="BC63">
        <v>16</v>
      </c>
      <c r="BD63">
        <v>0</v>
      </c>
      <c r="BE63">
        <v>359.46</v>
      </c>
      <c r="BF63">
        <v>2026</v>
      </c>
      <c r="BG63" s="824">
        <v>46084</v>
      </c>
      <c r="BH63">
        <v>12</v>
      </c>
      <c r="BI63">
        <v>1</v>
      </c>
      <c r="BJ63">
        <v>1</v>
      </c>
      <c r="BK63" t="b">
        <v>1</v>
      </c>
      <c r="BN63" t="s">
        <v>1781</v>
      </c>
      <c r="BO63" t="b">
        <v>1</v>
      </c>
    </row>
    <row r="64" spans="1:67">
      <c r="A64" t="s">
        <v>1609</v>
      </c>
      <c r="B64" t="s">
        <v>1610</v>
      </c>
      <c r="C64">
        <v>67984</v>
      </c>
      <c r="D64">
        <v>3</v>
      </c>
      <c r="E64" t="s">
        <v>1110</v>
      </c>
      <c r="F64">
        <v>1033</v>
      </c>
      <c r="G64" t="s">
        <v>1484</v>
      </c>
      <c r="H64" t="s">
        <v>1628</v>
      </c>
      <c r="I64" t="s">
        <v>1629</v>
      </c>
      <c r="J64" t="s">
        <v>1613</v>
      </c>
      <c r="K64" t="s">
        <v>1630</v>
      </c>
      <c r="M64" t="s">
        <v>1631</v>
      </c>
      <c r="N64" t="s">
        <v>1632</v>
      </c>
      <c r="O64" t="s">
        <v>1116</v>
      </c>
      <c r="P64" t="s">
        <v>1114</v>
      </c>
      <c r="Q64" t="s">
        <v>1616</v>
      </c>
      <c r="R64" t="s">
        <v>1633</v>
      </c>
      <c r="S64">
        <v>14</v>
      </c>
      <c r="X64" t="s">
        <v>1617</v>
      </c>
      <c r="Y64">
        <v>156</v>
      </c>
      <c r="Z64" s="824">
        <v>46023</v>
      </c>
      <c r="AA64">
        <v>67984</v>
      </c>
      <c r="AB64">
        <v>3</v>
      </c>
      <c r="AC64" t="s">
        <v>1634</v>
      </c>
      <c r="AD64">
        <v>70</v>
      </c>
      <c r="AE64" t="s">
        <v>1197</v>
      </c>
      <c r="AI64" s="804">
        <v>46100</v>
      </c>
      <c r="AJ64" s="804">
        <v>46100</v>
      </c>
      <c r="AK64" s="804">
        <v>46100</v>
      </c>
      <c r="AN64" t="s">
        <v>1683</v>
      </c>
      <c r="AO64" s="804">
        <v>46122</v>
      </c>
      <c r="AP64" t="s">
        <v>1620</v>
      </c>
      <c r="AS64">
        <v>0</v>
      </c>
      <c r="AT64">
        <v>0</v>
      </c>
      <c r="AU64">
        <v>0</v>
      </c>
      <c r="AV64" s="388">
        <v>676.04</v>
      </c>
      <c r="AW64" s="388">
        <v>676.04</v>
      </c>
      <c r="AX64" s="388">
        <v>676.04</v>
      </c>
      <c r="AY64" s="388">
        <v>0</v>
      </c>
      <c r="AZ64" s="388">
        <v>676.04</v>
      </c>
      <c r="BA64">
        <v>0</v>
      </c>
      <c r="BB64" t="s">
        <v>1109</v>
      </c>
      <c r="BC64">
        <v>5</v>
      </c>
      <c r="BD64">
        <v>0</v>
      </c>
      <c r="BE64">
        <v>676.04</v>
      </c>
      <c r="BF64">
        <v>2026</v>
      </c>
      <c r="BG64" s="824">
        <v>46084</v>
      </c>
      <c r="BH64">
        <v>12</v>
      </c>
      <c r="BI64">
        <v>1</v>
      </c>
      <c r="BJ64">
        <v>1</v>
      </c>
      <c r="BK64" t="b">
        <v>1</v>
      </c>
      <c r="BN64" t="s">
        <v>1782</v>
      </c>
      <c r="BO64" t="b">
        <v>1</v>
      </c>
    </row>
    <row r="65" spans="1:67">
      <c r="A65" t="s">
        <v>1609</v>
      </c>
      <c r="B65" t="s">
        <v>1610</v>
      </c>
      <c r="C65">
        <v>1353</v>
      </c>
      <c r="D65">
        <v>3</v>
      </c>
      <c r="E65" t="s">
        <v>1110</v>
      </c>
      <c r="F65">
        <v>1262</v>
      </c>
      <c r="G65" t="s">
        <v>1783</v>
      </c>
      <c r="H65" t="s">
        <v>1784</v>
      </c>
      <c r="I65" t="s">
        <v>1785</v>
      </c>
      <c r="J65" t="s">
        <v>1613</v>
      </c>
      <c r="K65" t="s">
        <v>1171</v>
      </c>
      <c r="M65" t="s">
        <v>1786</v>
      </c>
      <c r="N65" t="s">
        <v>1787</v>
      </c>
      <c r="O65" t="s">
        <v>1116</v>
      </c>
      <c r="P65" t="s">
        <v>1114</v>
      </c>
      <c r="Q65" t="s">
        <v>1616</v>
      </c>
      <c r="X65" t="s">
        <v>1617</v>
      </c>
      <c r="Y65">
        <v>170</v>
      </c>
      <c r="Z65" s="824">
        <v>46023</v>
      </c>
      <c r="AA65">
        <v>1353</v>
      </c>
      <c r="AB65">
        <v>2</v>
      </c>
      <c r="AC65" t="s">
        <v>1618</v>
      </c>
      <c r="AD65">
        <v>71</v>
      </c>
      <c r="AE65" t="s">
        <v>1190</v>
      </c>
      <c r="AI65" s="804">
        <v>46100</v>
      </c>
      <c r="AJ65" s="804">
        <v>46100</v>
      </c>
      <c r="AK65" s="804">
        <v>46100</v>
      </c>
      <c r="AN65" t="s">
        <v>1683</v>
      </c>
      <c r="AO65" s="804">
        <v>46121</v>
      </c>
      <c r="AP65" t="s">
        <v>1620</v>
      </c>
      <c r="AS65">
        <v>0</v>
      </c>
      <c r="AT65">
        <v>0</v>
      </c>
      <c r="AU65">
        <v>0</v>
      </c>
      <c r="AV65" s="388">
        <v>2885</v>
      </c>
      <c r="AW65" s="388">
        <v>2885</v>
      </c>
      <c r="AX65" s="388">
        <v>2885</v>
      </c>
      <c r="AY65" s="388">
        <v>0</v>
      </c>
      <c r="AZ65" s="388">
        <v>2885</v>
      </c>
      <c r="BA65">
        <v>0</v>
      </c>
      <c r="BB65" t="s">
        <v>1109</v>
      </c>
      <c r="BC65">
        <v>6</v>
      </c>
      <c r="BD65">
        <v>0</v>
      </c>
      <c r="BE65" s="806">
        <v>2885</v>
      </c>
      <c r="BF65">
        <v>2026</v>
      </c>
      <c r="BG65" s="824">
        <v>46084</v>
      </c>
      <c r="BH65">
        <v>12</v>
      </c>
      <c r="BI65">
        <v>1</v>
      </c>
      <c r="BJ65">
        <v>1</v>
      </c>
      <c r="BK65" t="b">
        <v>1</v>
      </c>
      <c r="BN65" t="s">
        <v>1788</v>
      </c>
      <c r="BO65" t="b">
        <v>1</v>
      </c>
    </row>
    <row r="66" spans="1:67">
      <c r="A66" t="s">
        <v>1609</v>
      </c>
      <c r="B66" t="s">
        <v>1610</v>
      </c>
      <c r="C66">
        <v>380618</v>
      </c>
      <c r="D66">
        <v>3</v>
      </c>
      <c r="E66" t="s">
        <v>1110</v>
      </c>
      <c r="F66">
        <v>1029</v>
      </c>
      <c r="G66" t="s">
        <v>1115</v>
      </c>
      <c r="H66" t="s">
        <v>1665</v>
      </c>
      <c r="I66" t="s">
        <v>1666</v>
      </c>
      <c r="J66" t="s">
        <v>1613</v>
      </c>
      <c r="K66" t="s">
        <v>1638</v>
      </c>
      <c r="M66" t="s">
        <v>1667</v>
      </c>
      <c r="N66" t="s">
        <v>1668</v>
      </c>
      <c r="O66" t="s">
        <v>1113</v>
      </c>
      <c r="P66" t="s">
        <v>1114</v>
      </c>
      <c r="Q66" t="s">
        <v>1616</v>
      </c>
      <c r="X66" t="s">
        <v>1617</v>
      </c>
      <c r="Y66">
        <v>176</v>
      </c>
      <c r="Z66" s="824">
        <v>46023</v>
      </c>
      <c r="AA66">
        <v>380618</v>
      </c>
      <c r="AB66">
        <v>2</v>
      </c>
      <c r="AC66" t="s">
        <v>1618</v>
      </c>
      <c r="AD66">
        <v>94</v>
      </c>
      <c r="AE66" t="s">
        <v>1132</v>
      </c>
      <c r="AI66" s="804">
        <v>46100</v>
      </c>
      <c r="AJ66" s="804">
        <v>46100</v>
      </c>
      <c r="AK66" s="804">
        <v>46100</v>
      </c>
      <c r="AN66" t="s">
        <v>1683</v>
      </c>
      <c r="AO66" s="804">
        <v>46121</v>
      </c>
      <c r="AP66" t="s">
        <v>1620</v>
      </c>
      <c r="AS66">
        <v>0</v>
      </c>
      <c r="AT66">
        <v>0</v>
      </c>
      <c r="AU66">
        <v>0</v>
      </c>
      <c r="AV66" s="388">
        <v>933.02</v>
      </c>
      <c r="AW66" s="388">
        <v>933.02</v>
      </c>
      <c r="AX66" s="388">
        <v>933.02</v>
      </c>
      <c r="AY66" s="388">
        <v>0</v>
      </c>
      <c r="AZ66" s="388">
        <v>933.02</v>
      </c>
      <c r="BA66">
        <v>0</v>
      </c>
      <c r="BB66" t="s">
        <v>1109</v>
      </c>
      <c r="BC66">
        <v>6</v>
      </c>
      <c r="BD66">
        <v>0</v>
      </c>
      <c r="BE66">
        <v>933.02</v>
      </c>
      <c r="BF66">
        <v>2026</v>
      </c>
      <c r="BG66" s="824">
        <v>46084</v>
      </c>
      <c r="BH66">
        <v>12</v>
      </c>
      <c r="BI66">
        <v>1</v>
      </c>
      <c r="BJ66">
        <v>1</v>
      </c>
      <c r="BK66" t="b">
        <v>1</v>
      </c>
      <c r="BN66" t="s">
        <v>1789</v>
      </c>
      <c r="BO66" t="b">
        <v>1</v>
      </c>
    </row>
    <row r="67" spans="1:67">
      <c r="A67" t="s">
        <v>1609</v>
      </c>
      <c r="B67" t="s">
        <v>1610</v>
      </c>
      <c r="C67">
        <v>380619</v>
      </c>
      <c r="D67">
        <v>3</v>
      </c>
      <c r="E67" t="s">
        <v>1110</v>
      </c>
      <c r="F67">
        <v>1029</v>
      </c>
      <c r="G67" t="s">
        <v>1115</v>
      </c>
      <c r="H67" t="s">
        <v>1665</v>
      </c>
      <c r="I67" t="s">
        <v>1666</v>
      </c>
      <c r="J67" t="s">
        <v>1613</v>
      </c>
      <c r="K67" t="s">
        <v>1638</v>
      </c>
      <c r="M67" t="s">
        <v>1667</v>
      </c>
      <c r="N67" t="s">
        <v>1668</v>
      </c>
      <c r="O67" t="s">
        <v>1113</v>
      </c>
      <c r="P67" t="s">
        <v>1114</v>
      </c>
      <c r="Q67" t="s">
        <v>1616</v>
      </c>
      <c r="X67" t="s">
        <v>1617</v>
      </c>
      <c r="Y67">
        <v>177</v>
      </c>
      <c r="Z67" s="824">
        <v>46023</v>
      </c>
      <c r="AA67">
        <v>380619</v>
      </c>
      <c r="AB67">
        <v>2</v>
      </c>
      <c r="AC67" t="s">
        <v>1618</v>
      </c>
      <c r="AD67">
        <v>92</v>
      </c>
      <c r="AE67" t="s">
        <v>1157</v>
      </c>
      <c r="AI67" s="804">
        <v>46100</v>
      </c>
      <c r="AJ67" s="804">
        <v>46100</v>
      </c>
      <c r="AK67" s="804">
        <v>46100</v>
      </c>
      <c r="AN67" t="s">
        <v>1683</v>
      </c>
      <c r="AO67" s="804">
        <v>46121</v>
      </c>
      <c r="AP67" t="s">
        <v>1620</v>
      </c>
      <c r="AS67">
        <v>0</v>
      </c>
      <c r="AT67">
        <v>0</v>
      </c>
      <c r="AU67">
        <v>0</v>
      </c>
      <c r="AV67" s="388">
        <v>751.24</v>
      </c>
      <c r="AW67" s="388">
        <v>751.24</v>
      </c>
      <c r="AX67" s="388">
        <v>751.24</v>
      </c>
      <c r="AY67" s="388">
        <v>0</v>
      </c>
      <c r="AZ67" s="388">
        <v>751.24</v>
      </c>
      <c r="BA67">
        <v>0</v>
      </c>
      <c r="BB67" t="s">
        <v>1109</v>
      </c>
      <c r="BC67">
        <v>6</v>
      </c>
      <c r="BD67">
        <v>0</v>
      </c>
      <c r="BE67">
        <v>751.24</v>
      </c>
      <c r="BF67">
        <v>2026</v>
      </c>
      <c r="BG67" s="824">
        <v>46084</v>
      </c>
      <c r="BH67">
        <v>12</v>
      </c>
      <c r="BI67">
        <v>1</v>
      </c>
      <c r="BJ67">
        <v>1</v>
      </c>
      <c r="BK67" t="b">
        <v>1</v>
      </c>
      <c r="BN67" t="s">
        <v>1790</v>
      </c>
      <c r="BO67" t="b">
        <v>1</v>
      </c>
    </row>
    <row r="68" spans="1:67">
      <c r="A68" t="s">
        <v>1609</v>
      </c>
      <c r="B68" t="s">
        <v>1610</v>
      </c>
      <c r="C68">
        <v>43914</v>
      </c>
      <c r="D68">
        <v>3</v>
      </c>
      <c r="E68" t="s">
        <v>1110</v>
      </c>
      <c r="F68">
        <v>1215</v>
      </c>
      <c r="G68" t="s">
        <v>1791</v>
      </c>
      <c r="H68" t="s">
        <v>1792</v>
      </c>
      <c r="I68" t="s">
        <v>1793</v>
      </c>
      <c r="J68" t="s">
        <v>1613</v>
      </c>
      <c r="K68" t="s">
        <v>1630</v>
      </c>
      <c r="M68" t="s">
        <v>1794</v>
      </c>
      <c r="N68" t="s">
        <v>1795</v>
      </c>
      <c r="O68" t="s">
        <v>1796</v>
      </c>
      <c r="P68" t="s">
        <v>1114</v>
      </c>
      <c r="Q68" t="s">
        <v>1616</v>
      </c>
      <c r="X68" t="s">
        <v>1617</v>
      </c>
      <c r="Y68">
        <v>155</v>
      </c>
      <c r="Z68" s="824">
        <v>46023</v>
      </c>
      <c r="AA68">
        <v>43914</v>
      </c>
      <c r="AB68">
        <v>3</v>
      </c>
      <c r="AC68" t="s">
        <v>1634</v>
      </c>
      <c r="AD68">
        <v>70</v>
      </c>
      <c r="AE68" t="s">
        <v>1197</v>
      </c>
      <c r="AI68" s="804">
        <v>46101</v>
      </c>
      <c r="AJ68" s="804">
        <v>46100</v>
      </c>
      <c r="AK68" s="804">
        <v>46101</v>
      </c>
      <c r="AN68" t="s">
        <v>1688</v>
      </c>
      <c r="AO68" s="804">
        <v>46108</v>
      </c>
      <c r="AP68" t="s">
        <v>1620</v>
      </c>
      <c r="AS68">
        <v>0</v>
      </c>
      <c r="AT68">
        <v>0</v>
      </c>
      <c r="AU68">
        <v>0</v>
      </c>
      <c r="AV68" s="388">
        <v>2455.96</v>
      </c>
      <c r="AW68" s="388">
        <v>2455.96</v>
      </c>
      <c r="AX68" s="388">
        <v>2455.96</v>
      </c>
      <c r="AY68" s="388">
        <v>0</v>
      </c>
      <c r="AZ68" s="388">
        <v>2455.96</v>
      </c>
      <c r="BA68">
        <v>0</v>
      </c>
      <c r="BB68" t="s">
        <v>1109</v>
      </c>
      <c r="BC68">
        <v>19</v>
      </c>
      <c r="BD68">
        <v>0</v>
      </c>
      <c r="BE68" s="806">
        <v>2455.96</v>
      </c>
      <c r="BF68">
        <v>2026</v>
      </c>
      <c r="BG68" s="824">
        <v>46084</v>
      </c>
      <c r="BH68">
        <v>12</v>
      </c>
      <c r="BI68">
        <v>1</v>
      </c>
      <c r="BJ68">
        <v>1</v>
      </c>
      <c r="BK68" t="b">
        <v>1</v>
      </c>
      <c r="BN68" t="s">
        <v>1797</v>
      </c>
      <c r="BO68" t="b">
        <v>1</v>
      </c>
    </row>
    <row r="69" spans="1:67">
      <c r="A69" t="s">
        <v>1609</v>
      </c>
      <c r="B69" t="s">
        <v>1610</v>
      </c>
      <c r="C69">
        <v>314059</v>
      </c>
      <c r="D69">
        <v>3</v>
      </c>
      <c r="E69" t="s">
        <v>1110</v>
      </c>
      <c r="F69">
        <v>1044</v>
      </c>
      <c r="G69" t="s">
        <v>1489</v>
      </c>
      <c r="H69" t="s">
        <v>1690</v>
      </c>
      <c r="I69" t="s">
        <v>1691</v>
      </c>
      <c r="J69" t="s">
        <v>1613</v>
      </c>
      <c r="K69" t="s">
        <v>1630</v>
      </c>
      <c r="M69" t="s">
        <v>1692</v>
      </c>
      <c r="N69" t="s">
        <v>1693</v>
      </c>
      <c r="O69" t="s">
        <v>1116</v>
      </c>
      <c r="P69" t="s">
        <v>1114</v>
      </c>
      <c r="Q69" t="s">
        <v>1616</v>
      </c>
      <c r="X69" t="s">
        <v>1617</v>
      </c>
      <c r="Y69">
        <v>157</v>
      </c>
      <c r="Z69" s="824">
        <v>46023</v>
      </c>
      <c r="AA69">
        <v>314059</v>
      </c>
      <c r="AB69">
        <v>2</v>
      </c>
      <c r="AC69" t="s">
        <v>1618</v>
      </c>
      <c r="AD69">
        <v>73</v>
      </c>
      <c r="AE69" t="s">
        <v>1183</v>
      </c>
      <c r="AI69" s="804">
        <v>46101</v>
      </c>
      <c r="AJ69" s="804">
        <v>46101</v>
      </c>
      <c r="AK69" s="804">
        <v>46101</v>
      </c>
      <c r="AN69" t="s">
        <v>1688</v>
      </c>
      <c r="AO69" s="804">
        <v>46108</v>
      </c>
      <c r="AP69" t="s">
        <v>1620</v>
      </c>
      <c r="AS69">
        <v>0</v>
      </c>
      <c r="AT69">
        <v>0</v>
      </c>
      <c r="AU69">
        <v>0</v>
      </c>
      <c r="AV69" s="388">
        <v>305.25</v>
      </c>
      <c r="AW69" s="388">
        <v>305.25</v>
      </c>
      <c r="AX69" s="388">
        <v>305.25</v>
      </c>
      <c r="AY69" s="388">
        <v>0</v>
      </c>
      <c r="AZ69" s="388">
        <v>305.25</v>
      </c>
      <c r="BA69">
        <v>0</v>
      </c>
      <c r="BB69" t="s">
        <v>1109</v>
      </c>
      <c r="BC69">
        <v>19</v>
      </c>
      <c r="BD69">
        <v>0</v>
      </c>
      <c r="BE69">
        <v>305.25</v>
      </c>
      <c r="BF69">
        <v>2026</v>
      </c>
      <c r="BG69" s="824">
        <v>46084</v>
      </c>
      <c r="BH69">
        <v>12</v>
      </c>
      <c r="BI69">
        <v>1</v>
      </c>
      <c r="BJ69">
        <v>1</v>
      </c>
      <c r="BK69" t="b">
        <v>1</v>
      </c>
      <c r="BN69" t="s">
        <v>1798</v>
      </c>
      <c r="BO69" t="b">
        <v>1</v>
      </c>
    </row>
    <row r="70" spans="1:67">
      <c r="A70" t="s">
        <v>1609</v>
      </c>
      <c r="B70" t="s">
        <v>1610</v>
      </c>
      <c r="C70">
        <v>68047</v>
      </c>
      <c r="D70">
        <v>3</v>
      </c>
      <c r="E70" t="s">
        <v>1110</v>
      </c>
      <c r="F70">
        <v>1033</v>
      </c>
      <c r="G70" t="s">
        <v>1484</v>
      </c>
      <c r="H70" t="s">
        <v>1628</v>
      </c>
      <c r="I70" t="s">
        <v>1629</v>
      </c>
      <c r="J70" t="s">
        <v>1613</v>
      </c>
      <c r="K70" t="s">
        <v>1630</v>
      </c>
      <c r="M70" t="s">
        <v>1631</v>
      </c>
      <c r="N70" t="s">
        <v>1632</v>
      </c>
      <c r="O70" t="s">
        <v>1116</v>
      </c>
      <c r="P70" t="s">
        <v>1114</v>
      </c>
      <c r="Q70" t="s">
        <v>1616</v>
      </c>
      <c r="R70" t="s">
        <v>1633</v>
      </c>
      <c r="S70">
        <v>14</v>
      </c>
      <c r="X70" t="s">
        <v>1617</v>
      </c>
      <c r="Y70">
        <v>158</v>
      </c>
      <c r="Z70" s="824">
        <v>46023</v>
      </c>
      <c r="AA70">
        <v>68047</v>
      </c>
      <c r="AB70">
        <v>3</v>
      </c>
      <c r="AC70" t="s">
        <v>1634</v>
      </c>
      <c r="AD70">
        <v>70</v>
      </c>
      <c r="AE70" t="s">
        <v>1197</v>
      </c>
      <c r="AI70" s="804">
        <v>46103</v>
      </c>
      <c r="AJ70" s="804">
        <v>46103</v>
      </c>
      <c r="AK70" s="804">
        <v>46103</v>
      </c>
      <c r="AN70" t="s">
        <v>1799</v>
      </c>
      <c r="AO70" s="804">
        <v>46125</v>
      </c>
      <c r="AP70" t="s">
        <v>1620</v>
      </c>
      <c r="AS70">
        <v>0</v>
      </c>
      <c r="AT70">
        <v>0</v>
      </c>
      <c r="AU70">
        <v>0</v>
      </c>
      <c r="AV70" s="388">
        <v>1690.45</v>
      </c>
      <c r="AW70" s="388">
        <v>1690.45</v>
      </c>
      <c r="AX70" s="388">
        <v>1690.45</v>
      </c>
      <c r="AY70" s="388">
        <v>0</v>
      </c>
      <c r="AZ70" s="388">
        <v>1690.45</v>
      </c>
      <c r="BA70">
        <v>0</v>
      </c>
      <c r="BB70" t="s">
        <v>1109</v>
      </c>
      <c r="BC70">
        <v>2</v>
      </c>
      <c r="BD70">
        <v>0</v>
      </c>
      <c r="BE70" s="806">
        <v>1690.45</v>
      </c>
      <c r="BF70">
        <v>2026</v>
      </c>
      <c r="BG70" s="824">
        <v>46084</v>
      </c>
      <c r="BH70">
        <v>13</v>
      </c>
      <c r="BI70">
        <v>1</v>
      </c>
      <c r="BJ70">
        <v>1</v>
      </c>
      <c r="BK70" t="b">
        <v>1</v>
      </c>
      <c r="BN70" t="s">
        <v>1800</v>
      </c>
      <c r="BO70" t="b">
        <v>1</v>
      </c>
    </row>
    <row r="71" spans="1:67">
      <c r="A71" t="s">
        <v>1609</v>
      </c>
      <c r="B71" t="s">
        <v>1610</v>
      </c>
      <c r="C71">
        <v>693037</v>
      </c>
      <c r="D71">
        <v>3</v>
      </c>
      <c r="E71" t="s">
        <v>1110</v>
      </c>
      <c r="F71">
        <v>1080</v>
      </c>
      <c r="G71" t="s">
        <v>1498</v>
      </c>
      <c r="H71" t="s">
        <v>1801</v>
      </c>
      <c r="I71" t="s">
        <v>1802</v>
      </c>
      <c r="J71" t="s">
        <v>1613</v>
      </c>
      <c r="K71" t="s">
        <v>1630</v>
      </c>
      <c r="M71" t="s">
        <v>1803</v>
      </c>
      <c r="N71" t="s">
        <v>1804</v>
      </c>
      <c r="O71" t="s">
        <v>1116</v>
      </c>
      <c r="P71" t="s">
        <v>1114</v>
      </c>
      <c r="Q71" t="s">
        <v>1616</v>
      </c>
      <c r="X71" t="s">
        <v>1617</v>
      </c>
      <c r="Y71">
        <v>159</v>
      </c>
      <c r="Z71" s="824">
        <v>46023</v>
      </c>
      <c r="AA71">
        <v>693037</v>
      </c>
      <c r="AB71">
        <v>2</v>
      </c>
      <c r="AC71" t="s">
        <v>1618</v>
      </c>
      <c r="AD71">
        <v>74</v>
      </c>
      <c r="AE71" t="s">
        <v>1204</v>
      </c>
      <c r="AI71" s="804">
        <v>46104</v>
      </c>
      <c r="AJ71" s="804">
        <v>46104</v>
      </c>
      <c r="AK71" s="804">
        <v>46104</v>
      </c>
      <c r="AN71" t="s">
        <v>1619</v>
      </c>
      <c r="AO71" s="804">
        <v>46131</v>
      </c>
      <c r="AP71" t="s">
        <v>1731</v>
      </c>
      <c r="AS71">
        <v>0</v>
      </c>
      <c r="AT71">
        <v>0</v>
      </c>
      <c r="AU71">
        <v>0</v>
      </c>
      <c r="AV71" s="388">
        <v>1196.8399999999999</v>
      </c>
      <c r="AW71" s="388">
        <v>1196.8399999999999</v>
      </c>
      <c r="AX71" s="388">
        <v>1196.8399999999999</v>
      </c>
      <c r="AY71" s="388">
        <v>0</v>
      </c>
      <c r="AZ71" s="388">
        <v>1196.8399999999999</v>
      </c>
      <c r="BA71">
        <v>0</v>
      </c>
      <c r="BB71" t="s">
        <v>1109</v>
      </c>
      <c r="BC71">
        <v>0</v>
      </c>
      <c r="BD71">
        <v>0</v>
      </c>
      <c r="BE71" s="806">
        <v>1196.8399999999999</v>
      </c>
      <c r="BF71">
        <v>2026</v>
      </c>
      <c r="BG71" s="824">
        <v>46084</v>
      </c>
      <c r="BH71">
        <v>13</v>
      </c>
      <c r="BI71">
        <v>1</v>
      </c>
      <c r="BJ71">
        <v>1</v>
      </c>
      <c r="BK71" t="b">
        <v>1</v>
      </c>
      <c r="BN71" t="s">
        <v>1805</v>
      </c>
      <c r="BO71" t="b">
        <v>1</v>
      </c>
    </row>
    <row r="72" spans="1:67">
      <c r="A72" t="s">
        <v>1609</v>
      </c>
      <c r="B72" t="s">
        <v>1610</v>
      </c>
      <c r="C72">
        <v>51911</v>
      </c>
      <c r="D72">
        <v>3</v>
      </c>
      <c r="E72" t="s">
        <v>1110</v>
      </c>
      <c r="F72">
        <v>1169</v>
      </c>
      <c r="G72" t="s">
        <v>1232</v>
      </c>
      <c r="H72" t="s">
        <v>1232</v>
      </c>
      <c r="I72" t="s">
        <v>1622</v>
      </c>
      <c r="J72" t="s">
        <v>1613</v>
      </c>
      <c r="K72" t="s">
        <v>1171</v>
      </c>
      <c r="M72" t="s">
        <v>1623</v>
      </c>
      <c r="N72" t="s">
        <v>1624</v>
      </c>
      <c r="O72" t="s">
        <v>1116</v>
      </c>
      <c r="P72" t="s">
        <v>1114</v>
      </c>
      <c r="Q72" t="s">
        <v>1616</v>
      </c>
      <c r="X72" t="s">
        <v>1617</v>
      </c>
      <c r="Y72">
        <v>160</v>
      </c>
      <c r="Z72" s="824">
        <v>46023</v>
      </c>
      <c r="AA72">
        <v>51911</v>
      </c>
      <c r="AB72">
        <v>2</v>
      </c>
      <c r="AC72" t="s">
        <v>1618</v>
      </c>
      <c r="AD72">
        <v>146</v>
      </c>
      <c r="AE72" t="s">
        <v>1237</v>
      </c>
      <c r="AI72" s="804">
        <v>46104</v>
      </c>
      <c r="AJ72" s="804">
        <v>46104</v>
      </c>
      <c r="AK72" s="804">
        <v>46104</v>
      </c>
      <c r="AN72" t="s">
        <v>1619</v>
      </c>
      <c r="AO72" s="804">
        <v>46104</v>
      </c>
      <c r="AP72" t="s">
        <v>1620</v>
      </c>
      <c r="AS72">
        <v>0</v>
      </c>
      <c r="AT72">
        <v>0</v>
      </c>
      <c r="AU72">
        <v>0</v>
      </c>
      <c r="AV72" s="388">
        <v>624.83000000000004</v>
      </c>
      <c r="AW72" s="388">
        <v>624.83000000000004</v>
      </c>
      <c r="AX72" s="388">
        <v>624.83000000000004</v>
      </c>
      <c r="AY72" s="388">
        <v>0</v>
      </c>
      <c r="AZ72" s="388">
        <v>624.83000000000004</v>
      </c>
      <c r="BA72">
        <v>0</v>
      </c>
      <c r="BB72" t="s">
        <v>1109</v>
      </c>
      <c r="BC72">
        <v>23</v>
      </c>
      <c r="BD72">
        <v>0</v>
      </c>
      <c r="BE72">
        <v>624.83000000000004</v>
      </c>
      <c r="BF72">
        <v>2026</v>
      </c>
      <c r="BG72" s="824">
        <v>46084</v>
      </c>
      <c r="BH72">
        <v>13</v>
      </c>
      <c r="BI72">
        <v>1</v>
      </c>
      <c r="BJ72">
        <v>1</v>
      </c>
      <c r="BK72" t="b">
        <v>1</v>
      </c>
      <c r="BN72" t="s">
        <v>1806</v>
      </c>
      <c r="BO72" t="b">
        <v>1</v>
      </c>
    </row>
    <row r="73" spans="1:67">
      <c r="A73" t="s">
        <v>1609</v>
      </c>
      <c r="B73" t="s">
        <v>1610</v>
      </c>
      <c r="C73">
        <v>314233</v>
      </c>
      <c r="D73">
        <v>3</v>
      </c>
      <c r="E73" t="s">
        <v>1110</v>
      </c>
      <c r="F73">
        <v>1044</v>
      </c>
      <c r="G73" t="s">
        <v>1489</v>
      </c>
      <c r="H73" t="s">
        <v>1690</v>
      </c>
      <c r="I73" t="s">
        <v>1691</v>
      </c>
      <c r="J73" t="s">
        <v>1613</v>
      </c>
      <c r="K73" t="s">
        <v>1630</v>
      </c>
      <c r="M73" t="s">
        <v>1692</v>
      </c>
      <c r="N73" t="s">
        <v>1693</v>
      </c>
      <c r="O73" t="s">
        <v>1116</v>
      </c>
      <c r="P73" t="s">
        <v>1114</v>
      </c>
      <c r="Q73" t="s">
        <v>1616</v>
      </c>
      <c r="X73" t="s">
        <v>1617</v>
      </c>
      <c r="Y73">
        <v>162</v>
      </c>
      <c r="Z73" s="824">
        <v>46023</v>
      </c>
      <c r="AA73">
        <v>314233</v>
      </c>
      <c r="AB73">
        <v>2</v>
      </c>
      <c r="AC73" t="s">
        <v>1618</v>
      </c>
      <c r="AD73">
        <v>73</v>
      </c>
      <c r="AE73" t="s">
        <v>1183</v>
      </c>
      <c r="AI73" s="804">
        <v>46104</v>
      </c>
      <c r="AJ73" s="804">
        <v>46104</v>
      </c>
      <c r="AK73" s="804">
        <v>46104</v>
      </c>
      <c r="AN73" t="s">
        <v>1619</v>
      </c>
      <c r="AO73" s="804">
        <v>46111</v>
      </c>
      <c r="AP73" t="s">
        <v>1620</v>
      </c>
      <c r="AS73">
        <v>0</v>
      </c>
      <c r="AT73">
        <v>0</v>
      </c>
      <c r="AU73">
        <v>0</v>
      </c>
      <c r="AV73" s="388">
        <v>492.98</v>
      </c>
      <c r="AW73" s="388">
        <v>492.98</v>
      </c>
      <c r="AX73" s="388">
        <v>492.98</v>
      </c>
      <c r="AY73" s="388">
        <v>0</v>
      </c>
      <c r="AZ73" s="388">
        <v>492.98</v>
      </c>
      <c r="BA73">
        <v>0</v>
      </c>
      <c r="BB73" t="s">
        <v>1109</v>
      </c>
      <c r="BC73">
        <v>16</v>
      </c>
      <c r="BD73">
        <v>0</v>
      </c>
      <c r="BE73">
        <v>492.98</v>
      </c>
      <c r="BF73">
        <v>2026</v>
      </c>
      <c r="BG73" s="824">
        <v>46084</v>
      </c>
      <c r="BH73">
        <v>13</v>
      </c>
      <c r="BI73">
        <v>1</v>
      </c>
      <c r="BJ73">
        <v>1</v>
      </c>
      <c r="BK73" t="b">
        <v>1</v>
      </c>
      <c r="BN73" t="s">
        <v>1807</v>
      </c>
      <c r="BO73" t="b">
        <v>1</v>
      </c>
    </row>
    <row r="74" spans="1:67">
      <c r="A74" t="s">
        <v>1609</v>
      </c>
      <c r="B74" t="s">
        <v>1610</v>
      </c>
      <c r="C74">
        <v>4864</v>
      </c>
      <c r="D74">
        <v>3</v>
      </c>
      <c r="E74" t="s">
        <v>1110</v>
      </c>
      <c r="F74">
        <v>1017</v>
      </c>
      <c r="G74" t="s">
        <v>687</v>
      </c>
      <c r="H74" t="s">
        <v>1636</v>
      </c>
      <c r="I74" t="s">
        <v>1637</v>
      </c>
      <c r="J74" t="s">
        <v>1613</v>
      </c>
      <c r="K74" t="s">
        <v>1638</v>
      </c>
      <c r="M74" t="s">
        <v>1639</v>
      </c>
      <c r="N74" t="s">
        <v>1640</v>
      </c>
      <c r="O74" t="s">
        <v>1116</v>
      </c>
      <c r="P74" t="s">
        <v>1114</v>
      </c>
      <c r="Q74" t="s">
        <v>1616</v>
      </c>
      <c r="X74" t="s">
        <v>1617</v>
      </c>
      <c r="Y74">
        <v>163</v>
      </c>
      <c r="Z74" s="824">
        <v>46023</v>
      </c>
      <c r="AA74">
        <v>4864</v>
      </c>
      <c r="AB74">
        <v>2</v>
      </c>
      <c r="AC74" t="s">
        <v>1618</v>
      </c>
      <c r="AD74">
        <v>92</v>
      </c>
      <c r="AE74" t="s">
        <v>1157</v>
      </c>
      <c r="AI74" s="804">
        <v>46104</v>
      </c>
      <c r="AJ74" s="804">
        <v>46104</v>
      </c>
      <c r="AK74" s="804">
        <v>46104</v>
      </c>
      <c r="AN74" t="s">
        <v>1619</v>
      </c>
      <c r="AO74" s="804">
        <v>46132</v>
      </c>
      <c r="AP74" t="s">
        <v>1731</v>
      </c>
      <c r="AS74">
        <v>0</v>
      </c>
      <c r="AT74">
        <v>0</v>
      </c>
      <c r="AU74">
        <v>0</v>
      </c>
      <c r="AV74" s="388">
        <v>510.36</v>
      </c>
      <c r="AW74" s="388">
        <v>510.36</v>
      </c>
      <c r="AX74" s="388">
        <v>510.36</v>
      </c>
      <c r="AY74" s="388">
        <v>0</v>
      </c>
      <c r="AZ74" s="388">
        <v>510.36</v>
      </c>
      <c r="BA74">
        <v>0</v>
      </c>
      <c r="BB74" t="s">
        <v>1109</v>
      </c>
      <c r="BC74">
        <v>0</v>
      </c>
      <c r="BD74">
        <v>0</v>
      </c>
      <c r="BE74">
        <v>510.36</v>
      </c>
      <c r="BF74">
        <v>2026</v>
      </c>
      <c r="BG74" s="824">
        <v>46084</v>
      </c>
      <c r="BH74">
        <v>13</v>
      </c>
      <c r="BI74">
        <v>1</v>
      </c>
      <c r="BJ74">
        <v>1</v>
      </c>
      <c r="BK74" t="b">
        <v>1</v>
      </c>
      <c r="BN74" t="s">
        <v>1808</v>
      </c>
      <c r="BO74" t="b">
        <v>1</v>
      </c>
    </row>
    <row r="75" spans="1:67">
      <c r="A75" t="s">
        <v>1609</v>
      </c>
      <c r="B75" t="s">
        <v>1610</v>
      </c>
      <c r="C75">
        <v>12659</v>
      </c>
      <c r="D75">
        <v>3</v>
      </c>
      <c r="E75" t="s">
        <v>1110</v>
      </c>
      <c r="F75">
        <v>1212</v>
      </c>
      <c r="G75" t="s">
        <v>1481</v>
      </c>
      <c r="H75" t="s">
        <v>1642</v>
      </c>
      <c r="I75" t="s">
        <v>1643</v>
      </c>
      <c r="J75" t="s">
        <v>1613</v>
      </c>
      <c r="K75" t="s">
        <v>1171</v>
      </c>
      <c r="M75" t="s">
        <v>1644</v>
      </c>
      <c r="N75" t="s">
        <v>1645</v>
      </c>
      <c r="O75" t="s">
        <v>1116</v>
      </c>
      <c r="P75" t="s">
        <v>1114</v>
      </c>
      <c r="Q75" t="s">
        <v>1616</v>
      </c>
      <c r="X75" t="s">
        <v>1617</v>
      </c>
      <c r="Y75">
        <v>164</v>
      </c>
      <c r="Z75" s="824">
        <v>46023</v>
      </c>
      <c r="AA75">
        <v>12659</v>
      </c>
      <c r="AB75">
        <v>2</v>
      </c>
      <c r="AC75" t="s">
        <v>1618</v>
      </c>
      <c r="AD75">
        <v>74</v>
      </c>
      <c r="AE75" t="s">
        <v>1204</v>
      </c>
      <c r="AI75" s="804">
        <v>46104</v>
      </c>
      <c r="AJ75" s="804">
        <v>46104</v>
      </c>
      <c r="AK75" s="804">
        <v>46104</v>
      </c>
      <c r="AN75" t="s">
        <v>1619</v>
      </c>
      <c r="AO75" s="804">
        <v>46119</v>
      </c>
      <c r="AP75" t="s">
        <v>1620</v>
      </c>
      <c r="AS75">
        <v>0</v>
      </c>
      <c r="AT75">
        <v>0</v>
      </c>
      <c r="AU75">
        <v>0</v>
      </c>
      <c r="AV75" s="388">
        <v>454</v>
      </c>
      <c r="AW75" s="388">
        <v>454</v>
      </c>
      <c r="AX75" s="388">
        <v>454</v>
      </c>
      <c r="AY75" s="388">
        <v>0</v>
      </c>
      <c r="AZ75" s="388">
        <v>454</v>
      </c>
      <c r="BA75">
        <v>0</v>
      </c>
      <c r="BB75" t="s">
        <v>1109</v>
      </c>
      <c r="BC75">
        <v>8</v>
      </c>
      <c r="BD75">
        <v>0</v>
      </c>
      <c r="BE75">
        <v>454</v>
      </c>
      <c r="BF75">
        <v>2026</v>
      </c>
      <c r="BG75" s="824">
        <v>46084</v>
      </c>
      <c r="BH75">
        <v>13</v>
      </c>
      <c r="BI75">
        <v>1</v>
      </c>
      <c r="BJ75">
        <v>1</v>
      </c>
      <c r="BK75" t="b">
        <v>1</v>
      </c>
      <c r="BN75" t="s">
        <v>1809</v>
      </c>
      <c r="BO75" t="b">
        <v>1</v>
      </c>
    </row>
    <row r="76" spans="1:67">
      <c r="A76" t="s">
        <v>1609</v>
      </c>
      <c r="B76" t="s">
        <v>1610</v>
      </c>
      <c r="C76">
        <v>52040</v>
      </c>
      <c r="D76">
        <v>3</v>
      </c>
      <c r="E76" t="s">
        <v>1110</v>
      </c>
      <c r="F76">
        <v>1063</v>
      </c>
      <c r="G76" t="s">
        <v>1747</v>
      </c>
      <c r="H76" t="s">
        <v>1748</v>
      </c>
      <c r="I76" t="s">
        <v>1749</v>
      </c>
      <c r="J76" t="s">
        <v>1613</v>
      </c>
      <c r="K76" t="s">
        <v>1630</v>
      </c>
      <c r="M76" t="s">
        <v>1750</v>
      </c>
      <c r="N76" t="s">
        <v>1751</v>
      </c>
      <c r="O76" t="s">
        <v>1752</v>
      </c>
      <c r="P76" t="s">
        <v>1114</v>
      </c>
      <c r="Q76" t="s">
        <v>1616</v>
      </c>
      <c r="X76" t="s">
        <v>1617</v>
      </c>
      <c r="Y76">
        <v>168</v>
      </c>
      <c r="Z76" s="824">
        <v>46023</v>
      </c>
      <c r="AA76">
        <v>52040</v>
      </c>
      <c r="AB76">
        <v>2</v>
      </c>
      <c r="AC76" t="s">
        <v>1618</v>
      </c>
      <c r="AD76">
        <v>73</v>
      </c>
      <c r="AE76" t="s">
        <v>1183</v>
      </c>
      <c r="AI76" s="804">
        <v>46104</v>
      </c>
      <c r="AJ76" s="804">
        <v>46104</v>
      </c>
      <c r="AK76" s="804">
        <v>46104</v>
      </c>
      <c r="AN76" t="s">
        <v>1619</v>
      </c>
      <c r="AO76" s="804">
        <v>46111</v>
      </c>
      <c r="AP76" t="s">
        <v>1620</v>
      </c>
      <c r="AS76">
        <v>0</v>
      </c>
      <c r="AT76">
        <v>0</v>
      </c>
      <c r="AU76">
        <v>0</v>
      </c>
      <c r="AV76" s="388">
        <v>730.5</v>
      </c>
      <c r="AW76" s="388">
        <v>730.5</v>
      </c>
      <c r="AX76" s="388">
        <v>730.5</v>
      </c>
      <c r="AY76" s="388">
        <v>0</v>
      </c>
      <c r="AZ76" s="388">
        <v>730.5</v>
      </c>
      <c r="BA76">
        <v>0</v>
      </c>
      <c r="BB76" t="s">
        <v>1109</v>
      </c>
      <c r="BC76">
        <v>16</v>
      </c>
      <c r="BD76">
        <v>0</v>
      </c>
      <c r="BE76">
        <v>730.5</v>
      </c>
      <c r="BF76">
        <v>2026</v>
      </c>
      <c r="BG76" s="824">
        <v>46084</v>
      </c>
      <c r="BH76">
        <v>13</v>
      </c>
      <c r="BI76">
        <v>1</v>
      </c>
      <c r="BJ76">
        <v>1</v>
      </c>
      <c r="BK76" t="b">
        <v>1</v>
      </c>
      <c r="BN76" t="s">
        <v>1810</v>
      </c>
      <c r="BO76" t="b">
        <v>1</v>
      </c>
    </row>
    <row r="77" spans="1:67">
      <c r="A77" t="s">
        <v>1609</v>
      </c>
      <c r="B77" t="s">
        <v>1610</v>
      </c>
      <c r="C77">
        <v>7023</v>
      </c>
      <c r="D77">
        <v>3</v>
      </c>
      <c r="E77" t="s">
        <v>1110</v>
      </c>
      <c r="F77">
        <v>1260</v>
      </c>
      <c r="G77" t="s">
        <v>1811</v>
      </c>
      <c r="H77" t="s">
        <v>1812</v>
      </c>
      <c r="I77" t="s">
        <v>1813</v>
      </c>
      <c r="J77" t="s">
        <v>1613</v>
      </c>
      <c r="K77" t="s">
        <v>1171</v>
      </c>
      <c r="M77" t="s">
        <v>1814</v>
      </c>
      <c r="N77" t="s">
        <v>1815</v>
      </c>
      <c r="O77" t="s">
        <v>1816</v>
      </c>
      <c r="P77" t="s">
        <v>1114</v>
      </c>
      <c r="Q77" t="s">
        <v>1616</v>
      </c>
      <c r="X77" t="s">
        <v>1617</v>
      </c>
      <c r="Y77">
        <v>178</v>
      </c>
      <c r="Z77" s="824">
        <v>46023</v>
      </c>
      <c r="AA77">
        <v>7023</v>
      </c>
      <c r="AB77">
        <v>2</v>
      </c>
      <c r="AC77" t="s">
        <v>1618</v>
      </c>
      <c r="AD77">
        <v>187</v>
      </c>
      <c r="AE77" t="s">
        <v>1817</v>
      </c>
      <c r="AI77" s="804">
        <v>46104</v>
      </c>
      <c r="AJ77" s="804">
        <v>46104</v>
      </c>
      <c r="AK77" s="804">
        <v>46104</v>
      </c>
      <c r="AN77" t="s">
        <v>1619</v>
      </c>
      <c r="AO77" s="804">
        <v>46114</v>
      </c>
      <c r="AP77" t="s">
        <v>1620</v>
      </c>
      <c r="AS77">
        <v>0</v>
      </c>
      <c r="AT77">
        <v>0</v>
      </c>
      <c r="AU77">
        <v>0</v>
      </c>
      <c r="AV77" s="388">
        <v>1758</v>
      </c>
      <c r="AW77" s="388">
        <v>1758</v>
      </c>
      <c r="AX77" s="388">
        <v>1758</v>
      </c>
      <c r="AY77" s="388">
        <v>0</v>
      </c>
      <c r="AZ77" s="388">
        <v>1758</v>
      </c>
      <c r="BA77">
        <v>0</v>
      </c>
      <c r="BB77" t="s">
        <v>1109</v>
      </c>
      <c r="BC77">
        <v>13</v>
      </c>
      <c r="BD77">
        <v>0</v>
      </c>
      <c r="BE77" s="806">
        <v>1758</v>
      </c>
      <c r="BF77">
        <v>2026</v>
      </c>
      <c r="BG77" s="824">
        <v>46084</v>
      </c>
      <c r="BH77">
        <v>13</v>
      </c>
      <c r="BI77">
        <v>1</v>
      </c>
      <c r="BJ77">
        <v>1</v>
      </c>
      <c r="BK77" t="b">
        <v>1</v>
      </c>
      <c r="BN77" t="s">
        <v>1818</v>
      </c>
      <c r="BO77" t="b">
        <v>1</v>
      </c>
    </row>
    <row r="78" spans="1:67">
      <c r="A78" t="s">
        <v>1609</v>
      </c>
      <c r="B78" t="s">
        <v>1610</v>
      </c>
      <c r="C78">
        <v>381277</v>
      </c>
      <c r="D78">
        <v>3</v>
      </c>
      <c r="E78" t="s">
        <v>1110</v>
      </c>
      <c r="F78">
        <v>1029</v>
      </c>
      <c r="G78" t="s">
        <v>1115</v>
      </c>
      <c r="H78" t="s">
        <v>1665</v>
      </c>
      <c r="I78" t="s">
        <v>1666</v>
      </c>
      <c r="J78" t="s">
        <v>1613</v>
      </c>
      <c r="K78" t="s">
        <v>1638</v>
      </c>
      <c r="M78" t="s">
        <v>1667</v>
      </c>
      <c r="N78" t="s">
        <v>1668</v>
      </c>
      <c r="O78" t="s">
        <v>1113</v>
      </c>
      <c r="P78" t="s">
        <v>1114</v>
      </c>
      <c r="Q78" t="s">
        <v>1616</v>
      </c>
      <c r="X78" t="s">
        <v>1617</v>
      </c>
      <c r="Y78">
        <v>183</v>
      </c>
      <c r="Z78" s="824">
        <v>46023</v>
      </c>
      <c r="AA78">
        <v>381277</v>
      </c>
      <c r="AB78">
        <v>2</v>
      </c>
      <c r="AC78" t="s">
        <v>1618</v>
      </c>
      <c r="AD78">
        <v>94</v>
      </c>
      <c r="AE78" t="s">
        <v>1132</v>
      </c>
      <c r="AI78" s="804">
        <v>46104</v>
      </c>
      <c r="AJ78" s="804">
        <v>46104</v>
      </c>
      <c r="AK78" s="804">
        <v>46104</v>
      </c>
      <c r="AN78" t="s">
        <v>1619</v>
      </c>
      <c r="AO78" s="804">
        <v>46125</v>
      </c>
      <c r="AP78" t="s">
        <v>1620</v>
      </c>
      <c r="AS78">
        <v>0</v>
      </c>
      <c r="AT78">
        <v>0</v>
      </c>
      <c r="AU78">
        <v>0</v>
      </c>
      <c r="AV78" s="388">
        <v>640.48</v>
      </c>
      <c r="AW78" s="388">
        <v>640.48</v>
      </c>
      <c r="AX78" s="388">
        <v>640.48</v>
      </c>
      <c r="AY78" s="388">
        <v>0</v>
      </c>
      <c r="AZ78" s="388">
        <v>640.48</v>
      </c>
      <c r="BA78">
        <v>0</v>
      </c>
      <c r="BB78" t="s">
        <v>1109</v>
      </c>
      <c r="BC78">
        <v>2</v>
      </c>
      <c r="BD78">
        <v>0</v>
      </c>
      <c r="BE78">
        <v>640.48</v>
      </c>
      <c r="BF78">
        <v>2026</v>
      </c>
      <c r="BG78" s="824">
        <v>46084</v>
      </c>
      <c r="BH78">
        <v>13</v>
      </c>
      <c r="BI78">
        <v>1</v>
      </c>
      <c r="BJ78">
        <v>1</v>
      </c>
      <c r="BK78" t="b">
        <v>1</v>
      </c>
      <c r="BN78" t="s">
        <v>1819</v>
      </c>
      <c r="BO78" t="b">
        <v>1</v>
      </c>
    </row>
    <row r="79" spans="1:67">
      <c r="A79" t="s">
        <v>1609</v>
      </c>
      <c r="B79" t="s">
        <v>1610</v>
      </c>
      <c r="C79">
        <v>71143</v>
      </c>
      <c r="D79">
        <v>3</v>
      </c>
      <c r="E79" t="s">
        <v>1110</v>
      </c>
      <c r="F79">
        <v>1034</v>
      </c>
      <c r="G79" t="s">
        <v>1499</v>
      </c>
      <c r="H79" t="s">
        <v>1655</v>
      </c>
      <c r="I79" t="s">
        <v>1656</v>
      </c>
      <c r="J79" t="s">
        <v>1613</v>
      </c>
      <c r="K79" t="s">
        <v>1630</v>
      </c>
      <c r="M79" t="s">
        <v>1657</v>
      </c>
      <c r="N79" t="s">
        <v>1658</v>
      </c>
      <c r="O79" t="s">
        <v>1113</v>
      </c>
      <c r="P79" t="s">
        <v>1114</v>
      </c>
      <c r="Q79" t="s">
        <v>1616</v>
      </c>
      <c r="X79" t="s">
        <v>1617</v>
      </c>
      <c r="Y79">
        <v>161</v>
      </c>
      <c r="Z79" s="824">
        <v>46023</v>
      </c>
      <c r="AA79">
        <v>71143</v>
      </c>
      <c r="AB79">
        <v>2</v>
      </c>
      <c r="AC79" t="s">
        <v>1618</v>
      </c>
      <c r="AD79">
        <v>74</v>
      </c>
      <c r="AE79" t="s">
        <v>1204</v>
      </c>
      <c r="AI79" s="804">
        <v>46105</v>
      </c>
      <c r="AJ79" s="804">
        <v>46105</v>
      </c>
      <c r="AK79" s="804">
        <v>46105</v>
      </c>
      <c r="AN79" t="s">
        <v>1653</v>
      </c>
      <c r="AO79" s="804">
        <v>46126</v>
      </c>
      <c r="AP79" t="s">
        <v>1620</v>
      </c>
      <c r="AS79">
        <v>0</v>
      </c>
      <c r="AT79">
        <v>0</v>
      </c>
      <c r="AU79">
        <v>0</v>
      </c>
      <c r="AV79" s="388">
        <v>470.62</v>
      </c>
      <c r="AW79" s="388">
        <v>470.62</v>
      </c>
      <c r="AX79" s="388">
        <v>470.62</v>
      </c>
      <c r="AY79" s="388">
        <v>0</v>
      </c>
      <c r="AZ79" s="388">
        <v>470.62</v>
      </c>
      <c r="BA79">
        <v>0</v>
      </c>
      <c r="BB79" t="s">
        <v>1109</v>
      </c>
      <c r="BC79">
        <v>1</v>
      </c>
      <c r="BD79">
        <v>0</v>
      </c>
      <c r="BE79">
        <v>470.62</v>
      </c>
      <c r="BF79">
        <v>2026</v>
      </c>
      <c r="BG79" s="824">
        <v>46084</v>
      </c>
      <c r="BH79">
        <v>13</v>
      </c>
      <c r="BI79">
        <v>1</v>
      </c>
      <c r="BJ79">
        <v>1</v>
      </c>
      <c r="BK79" t="b">
        <v>1</v>
      </c>
      <c r="BN79" t="s">
        <v>1820</v>
      </c>
      <c r="BO79" t="b">
        <v>1</v>
      </c>
    </row>
    <row r="80" spans="1:67">
      <c r="A80" t="s">
        <v>1609</v>
      </c>
      <c r="B80" t="s">
        <v>1610</v>
      </c>
      <c r="C80">
        <v>767889</v>
      </c>
      <c r="D80">
        <v>3</v>
      </c>
      <c r="E80" t="s">
        <v>1110</v>
      </c>
      <c r="F80">
        <v>1099</v>
      </c>
      <c r="G80" t="s">
        <v>1487</v>
      </c>
      <c r="H80" t="s">
        <v>694</v>
      </c>
      <c r="I80" t="s">
        <v>1685</v>
      </c>
      <c r="J80" t="s">
        <v>1613</v>
      </c>
      <c r="K80" t="s">
        <v>1630</v>
      </c>
      <c r="M80" t="s">
        <v>1686</v>
      </c>
      <c r="N80" t="s">
        <v>1687</v>
      </c>
      <c r="O80" t="s">
        <v>1116</v>
      </c>
      <c r="P80" t="s">
        <v>1114</v>
      </c>
      <c r="Q80" t="s">
        <v>1616</v>
      </c>
      <c r="X80" t="s">
        <v>1617</v>
      </c>
      <c r="Y80">
        <v>165</v>
      </c>
      <c r="Z80" s="824">
        <v>46023</v>
      </c>
      <c r="AA80">
        <v>767889</v>
      </c>
      <c r="AB80">
        <v>2</v>
      </c>
      <c r="AC80" t="s">
        <v>1618</v>
      </c>
      <c r="AD80">
        <v>79</v>
      </c>
      <c r="AE80" t="s">
        <v>1382</v>
      </c>
      <c r="AI80" s="804">
        <v>46105</v>
      </c>
      <c r="AJ80" s="804">
        <v>46104</v>
      </c>
      <c r="AK80" s="804">
        <v>46105</v>
      </c>
      <c r="AN80" t="s">
        <v>1653</v>
      </c>
      <c r="AO80" s="804">
        <v>46119</v>
      </c>
      <c r="AP80" t="s">
        <v>1620</v>
      </c>
      <c r="AS80">
        <v>0</v>
      </c>
      <c r="AT80">
        <v>0</v>
      </c>
      <c r="AU80">
        <v>0</v>
      </c>
      <c r="AV80" s="388">
        <v>368.28</v>
      </c>
      <c r="AW80" s="388">
        <v>368.28</v>
      </c>
      <c r="AX80" s="388">
        <v>368.28</v>
      </c>
      <c r="AY80" s="388">
        <v>0</v>
      </c>
      <c r="AZ80" s="388">
        <v>368.28</v>
      </c>
      <c r="BA80">
        <v>0</v>
      </c>
      <c r="BB80" t="s">
        <v>1109</v>
      </c>
      <c r="BC80">
        <v>8</v>
      </c>
      <c r="BD80">
        <v>0</v>
      </c>
      <c r="BE80">
        <v>368.28</v>
      </c>
      <c r="BF80">
        <v>2026</v>
      </c>
      <c r="BG80" s="824">
        <v>46084</v>
      </c>
      <c r="BH80">
        <v>13</v>
      </c>
      <c r="BI80">
        <v>1</v>
      </c>
      <c r="BJ80">
        <v>1</v>
      </c>
      <c r="BK80" t="b">
        <v>1</v>
      </c>
      <c r="BN80" t="s">
        <v>1821</v>
      </c>
      <c r="BO80" t="b">
        <v>1</v>
      </c>
    </row>
    <row r="81" spans="1:67">
      <c r="A81" t="s">
        <v>1609</v>
      </c>
      <c r="B81" t="s">
        <v>1610</v>
      </c>
      <c r="C81">
        <v>1756</v>
      </c>
      <c r="D81">
        <v>3</v>
      </c>
      <c r="E81" t="s">
        <v>1110</v>
      </c>
      <c r="F81">
        <v>1084</v>
      </c>
      <c r="G81" t="s">
        <v>1490</v>
      </c>
      <c r="H81" t="s">
        <v>1736</v>
      </c>
      <c r="I81" t="s">
        <v>1822</v>
      </c>
      <c r="J81" t="s">
        <v>1613</v>
      </c>
      <c r="K81" t="s">
        <v>1630</v>
      </c>
      <c r="M81" t="s">
        <v>1738</v>
      </c>
      <c r="N81" t="s">
        <v>1739</v>
      </c>
      <c r="O81" t="s">
        <v>1116</v>
      </c>
      <c r="P81" t="s">
        <v>1114</v>
      </c>
      <c r="Q81" t="s">
        <v>1616</v>
      </c>
      <c r="X81" t="s">
        <v>1617</v>
      </c>
      <c r="Y81">
        <v>166</v>
      </c>
      <c r="Z81" s="824">
        <v>46023</v>
      </c>
      <c r="AA81">
        <v>1756</v>
      </c>
      <c r="AB81">
        <v>2</v>
      </c>
      <c r="AC81" t="s">
        <v>1618</v>
      </c>
      <c r="AD81">
        <v>75</v>
      </c>
      <c r="AE81" t="s">
        <v>1244</v>
      </c>
      <c r="AI81" s="804">
        <v>46105</v>
      </c>
      <c r="AJ81" s="804">
        <v>46105</v>
      </c>
      <c r="AK81" s="804">
        <v>46105</v>
      </c>
      <c r="AN81" t="s">
        <v>1653</v>
      </c>
      <c r="AO81" s="804">
        <v>46119</v>
      </c>
      <c r="AP81" t="s">
        <v>1620</v>
      </c>
      <c r="AS81">
        <v>0</v>
      </c>
      <c r="AT81">
        <v>0</v>
      </c>
      <c r="AU81">
        <v>0</v>
      </c>
      <c r="AV81" s="388">
        <v>415.17</v>
      </c>
      <c r="AW81" s="388">
        <v>415.17</v>
      </c>
      <c r="AX81" s="388">
        <v>415.17</v>
      </c>
      <c r="AY81" s="388">
        <v>0</v>
      </c>
      <c r="AZ81" s="388">
        <v>415.17</v>
      </c>
      <c r="BA81">
        <v>0</v>
      </c>
      <c r="BB81" t="s">
        <v>1109</v>
      </c>
      <c r="BC81">
        <v>8</v>
      </c>
      <c r="BD81">
        <v>0</v>
      </c>
      <c r="BE81">
        <v>415.17</v>
      </c>
      <c r="BF81">
        <v>2026</v>
      </c>
      <c r="BG81" s="824">
        <v>46084</v>
      </c>
      <c r="BH81">
        <v>13</v>
      </c>
      <c r="BI81">
        <v>1</v>
      </c>
      <c r="BJ81">
        <v>1</v>
      </c>
      <c r="BK81" t="b">
        <v>1</v>
      </c>
      <c r="BN81" t="s">
        <v>1823</v>
      </c>
      <c r="BO81" t="b">
        <v>1</v>
      </c>
    </row>
    <row r="82" spans="1:67">
      <c r="A82" t="s">
        <v>1609</v>
      </c>
      <c r="B82" t="s">
        <v>1610</v>
      </c>
      <c r="C82">
        <v>1326</v>
      </c>
      <c r="D82">
        <v>3</v>
      </c>
      <c r="E82" t="s">
        <v>1110</v>
      </c>
      <c r="F82">
        <v>1012</v>
      </c>
      <c r="G82" t="s">
        <v>1488</v>
      </c>
      <c r="H82" t="s">
        <v>1488</v>
      </c>
      <c r="I82" t="s">
        <v>1660</v>
      </c>
      <c r="J82" t="s">
        <v>1613</v>
      </c>
      <c r="K82" t="s">
        <v>1630</v>
      </c>
      <c r="M82" t="s">
        <v>1661</v>
      </c>
      <c r="N82" t="s">
        <v>1662</v>
      </c>
      <c r="O82" t="s">
        <v>1116</v>
      </c>
      <c r="P82" t="s">
        <v>1114</v>
      </c>
      <c r="Q82" t="s">
        <v>1616</v>
      </c>
      <c r="X82" t="s">
        <v>1617</v>
      </c>
      <c r="Y82">
        <v>171</v>
      </c>
      <c r="Z82" s="824">
        <v>46023</v>
      </c>
      <c r="AA82">
        <v>1326</v>
      </c>
      <c r="AB82">
        <v>2</v>
      </c>
      <c r="AC82" t="s">
        <v>1618</v>
      </c>
      <c r="AD82">
        <v>71</v>
      </c>
      <c r="AE82" t="s">
        <v>1190</v>
      </c>
      <c r="AI82" s="804">
        <v>46105</v>
      </c>
      <c r="AJ82" s="804">
        <v>46100</v>
      </c>
      <c r="AK82" s="804">
        <v>46105</v>
      </c>
      <c r="AN82" t="s">
        <v>1653</v>
      </c>
      <c r="AO82" s="804">
        <v>46115</v>
      </c>
      <c r="AP82" t="s">
        <v>1620</v>
      </c>
      <c r="AS82">
        <v>0</v>
      </c>
      <c r="AT82">
        <v>0</v>
      </c>
      <c r="AU82">
        <v>0</v>
      </c>
      <c r="AV82" s="388">
        <v>1513.91</v>
      </c>
      <c r="AW82" s="388">
        <v>1513.91</v>
      </c>
      <c r="AX82" s="388">
        <v>1513.91</v>
      </c>
      <c r="AY82" s="388">
        <v>0</v>
      </c>
      <c r="AZ82" s="388">
        <v>1513.91</v>
      </c>
      <c r="BA82">
        <v>0</v>
      </c>
      <c r="BB82" t="s">
        <v>1109</v>
      </c>
      <c r="BC82">
        <v>12</v>
      </c>
      <c r="BD82">
        <v>0</v>
      </c>
      <c r="BE82" s="806">
        <v>1513.91</v>
      </c>
      <c r="BF82">
        <v>2026</v>
      </c>
      <c r="BG82" s="824">
        <v>46084</v>
      </c>
      <c r="BH82">
        <v>13</v>
      </c>
      <c r="BI82">
        <v>1</v>
      </c>
      <c r="BJ82">
        <v>1</v>
      </c>
      <c r="BK82" t="b">
        <v>1</v>
      </c>
      <c r="BN82" t="s">
        <v>1824</v>
      </c>
      <c r="BO82" t="b">
        <v>1</v>
      </c>
    </row>
    <row r="83" spans="1:67">
      <c r="A83" t="s">
        <v>1609</v>
      </c>
      <c r="B83" t="s">
        <v>1610</v>
      </c>
      <c r="C83">
        <v>23812</v>
      </c>
      <c r="D83">
        <v>3</v>
      </c>
      <c r="E83" t="s">
        <v>1110</v>
      </c>
      <c r="F83">
        <v>1175</v>
      </c>
      <c r="G83" t="s">
        <v>1825</v>
      </c>
      <c r="H83" t="s">
        <v>1826</v>
      </c>
      <c r="I83" t="s">
        <v>1827</v>
      </c>
      <c r="J83" t="s">
        <v>1613</v>
      </c>
      <c r="K83" t="s">
        <v>1171</v>
      </c>
      <c r="M83" t="s">
        <v>1828</v>
      </c>
      <c r="N83" t="s">
        <v>1829</v>
      </c>
      <c r="O83" t="s">
        <v>1830</v>
      </c>
      <c r="P83" t="s">
        <v>1114</v>
      </c>
      <c r="Q83" t="s">
        <v>1616</v>
      </c>
      <c r="X83" t="s">
        <v>1617</v>
      </c>
      <c r="Y83">
        <v>181</v>
      </c>
      <c r="Z83" s="824">
        <v>46023</v>
      </c>
      <c r="AA83">
        <v>23812</v>
      </c>
      <c r="AB83">
        <v>2</v>
      </c>
      <c r="AC83" t="s">
        <v>1618</v>
      </c>
      <c r="AD83">
        <v>73</v>
      </c>
      <c r="AE83" t="s">
        <v>1183</v>
      </c>
      <c r="AI83" s="804">
        <v>46105</v>
      </c>
      <c r="AJ83" s="804">
        <v>46105</v>
      </c>
      <c r="AK83" s="804">
        <v>46105</v>
      </c>
      <c r="AN83" t="s">
        <v>1653</v>
      </c>
      <c r="AO83" s="804">
        <v>46106</v>
      </c>
      <c r="AP83" t="s">
        <v>1620</v>
      </c>
      <c r="AS83">
        <v>0</v>
      </c>
      <c r="AT83">
        <v>0</v>
      </c>
      <c r="AU83">
        <v>0</v>
      </c>
      <c r="AV83" s="388">
        <v>332.1</v>
      </c>
      <c r="AW83" s="388">
        <v>332.1</v>
      </c>
      <c r="AX83" s="388">
        <v>332.1</v>
      </c>
      <c r="AY83" s="388">
        <v>0</v>
      </c>
      <c r="AZ83" s="388">
        <v>332.1</v>
      </c>
      <c r="BA83">
        <v>0</v>
      </c>
      <c r="BB83" t="s">
        <v>1109</v>
      </c>
      <c r="BC83">
        <v>21</v>
      </c>
      <c r="BD83">
        <v>0</v>
      </c>
      <c r="BE83">
        <v>332.1</v>
      </c>
      <c r="BF83">
        <v>2026</v>
      </c>
      <c r="BG83" s="824">
        <v>46084</v>
      </c>
      <c r="BH83">
        <v>13</v>
      </c>
      <c r="BI83">
        <v>1</v>
      </c>
      <c r="BJ83">
        <v>1</v>
      </c>
      <c r="BK83" t="b">
        <v>1</v>
      </c>
      <c r="BN83" t="s">
        <v>1831</v>
      </c>
      <c r="BO83" t="b">
        <v>1</v>
      </c>
    </row>
    <row r="84" spans="1:67">
      <c r="A84" t="s">
        <v>1609</v>
      </c>
      <c r="B84" t="s">
        <v>1610</v>
      </c>
      <c r="C84">
        <v>13398</v>
      </c>
      <c r="D84">
        <v>3</v>
      </c>
      <c r="E84" t="s">
        <v>1110</v>
      </c>
      <c r="F84">
        <v>1067</v>
      </c>
      <c r="G84" t="s">
        <v>690</v>
      </c>
      <c r="H84" t="s">
        <v>1761</v>
      </c>
      <c r="I84" t="s">
        <v>1762</v>
      </c>
      <c r="J84" t="s">
        <v>1613</v>
      </c>
      <c r="K84" t="s">
        <v>1638</v>
      </c>
      <c r="M84" t="s">
        <v>1763</v>
      </c>
      <c r="N84" t="s">
        <v>1764</v>
      </c>
      <c r="O84" t="s">
        <v>1765</v>
      </c>
      <c r="P84" t="s">
        <v>1114</v>
      </c>
      <c r="Q84" t="s">
        <v>1616</v>
      </c>
      <c r="X84" t="s">
        <v>1617</v>
      </c>
      <c r="Y84">
        <v>185</v>
      </c>
      <c r="Z84" s="824">
        <v>46023</v>
      </c>
      <c r="AA84">
        <v>13398</v>
      </c>
      <c r="AB84">
        <v>2</v>
      </c>
      <c r="AC84" t="s">
        <v>1618</v>
      </c>
      <c r="AD84">
        <v>74</v>
      </c>
      <c r="AE84" t="s">
        <v>1204</v>
      </c>
      <c r="AI84" s="804">
        <v>46105</v>
      </c>
      <c r="AJ84" s="804">
        <v>46105</v>
      </c>
      <c r="AK84" s="804">
        <v>46105</v>
      </c>
      <c r="AN84" t="s">
        <v>1653</v>
      </c>
      <c r="AO84" s="804">
        <v>46119</v>
      </c>
      <c r="AP84" t="s">
        <v>1620</v>
      </c>
      <c r="AS84">
        <v>0</v>
      </c>
      <c r="AT84">
        <v>0</v>
      </c>
      <c r="AU84">
        <v>0</v>
      </c>
      <c r="AV84" s="388">
        <v>1877.75</v>
      </c>
      <c r="AW84" s="388">
        <v>1877.75</v>
      </c>
      <c r="AX84" s="388">
        <v>1877.75</v>
      </c>
      <c r="AY84" s="388">
        <v>0</v>
      </c>
      <c r="AZ84" s="388">
        <v>1877.75</v>
      </c>
      <c r="BA84">
        <v>0</v>
      </c>
      <c r="BB84" t="s">
        <v>1109</v>
      </c>
      <c r="BC84">
        <v>8</v>
      </c>
      <c r="BD84">
        <v>0</v>
      </c>
      <c r="BE84" s="806">
        <v>1877.75</v>
      </c>
      <c r="BF84">
        <v>2026</v>
      </c>
      <c r="BG84" s="824">
        <v>46084</v>
      </c>
      <c r="BH84">
        <v>13</v>
      </c>
      <c r="BI84">
        <v>1</v>
      </c>
      <c r="BJ84">
        <v>1</v>
      </c>
      <c r="BK84" t="b">
        <v>1</v>
      </c>
      <c r="BN84" t="s">
        <v>1832</v>
      </c>
      <c r="BO84" t="b">
        <v>1</v>
      </c>
    </row>
    <row r="85" spans="1:67">
      <c r="A85" t="s">
        <v>1609</v>
      </c>
      <c r="B85" t="s">
        <v>1610</v>
      </c>
      <c r="C85">
        <v>52134</v>
      </c>
      <c r="D85">
        <v>3</v>
      </c>
      <c r="E85" t="s">
        <v>1110</v>
      </c>
      <c r="F85">
        <v>1063</v>
      </c>
      <c r="G85" t="s">
        <v>1747</v>
      </c>
      <c r="H85" t="s">
        <v>1748</v>
      </c>
      <c r="I85" t="s">
        <v>1749</v>
      </c>
      <c r="J85" t="s">
        <v>1613</v>
      </c>
      <c r="K85" t="s">
        <v>1630</v>
      </c>
      <c r="M85" t="s">
        <v>1750</v>
      </c>
      <c r="N85" t="s">
        <v>1751</v>
      </c>
      <c r="O85" t="s">
        <v>1752</v>
      </c>
      <c r="P85" t="s">
        <v>1114</v>
      </c>
      <c r="Q85" t="s">
        <v>1616</v>
      </c>
      <c r="X85" t="s">
        <v>1617</v>
      </c>
      <c r="Y85">
        <v>169</v>
      </c>
      <c r="Z85" s="824">
        <v>46023</v>
      </c>
      <c r="AA85">
        <v>52134</v>
      </c>
      <c r="AB85">
        <v>2</v>
      </c>
      <c r="AC85" t="s">
        <v>1618</v>
      </c>
      <c r="AD85">
        <v>73</v>
      </c>
      <c r="AE85" t="s">
        <v>1183</v>
      </c>
      <c r="AI85" s="804">
        <v>46106</v>
      </c>
      <c r="AJ85" s="804">
        <v>46106</v>
      </c>
      <c r="AK85" s="804">
        <v>46106</v>
      </c>
      <c r="AN85" t="s">
        <v>1722</v>
      </c>
      <c r="AO85" s="804">
        <v>46113</v>
      </c>
      <c r="AP85" t="s">
        <v>1620</v>
      </c>
      <c r="AS85">
        <v>0</v>
      </c>
      <c r="AT85">
        <v>0</v>
      </c>
      <c r="AU85">
        <v>0</v>
      </c>
      <c r="AV85" s="388">
        <v>707.7</v>
      </c>
      <c r="AW85" s="388">
        <v>707.7</v>
      </c>
      <c r="AX85" s="388">
        <v>707.7</v>
      </c>
      <c r="AY85" s="388">
        <v>0</v>
      </c>
      <c r="AZ85" s="388">
        <v>707.7</v>
      </c>
      <c r="BA85">
        <v>0</v>
      </c>
      <c r="BB85" t="s">
        <v>1109</v>
      </c>
      <c r="BC85">
        <v>14</v>
      </c>
      <c r="BD85">
        <v>0</v>
      </c>
      <c r="BE85">
        <v>707.7</v>
      </c>
      <c r="BF85">
        <v>2026</v>
      </c>
      <c r="BG85" s="824">
        <v>46084</v>
      </c>
      <c r="BH85">
        <v>13</v>
      </c>
      <c r="BI85">
        <v>1</v>
      </c>
      <c r="BJ85">
        <v>1</v>
      </c>
      <c r="BK85" t="b">
        <v>1</v>
      </c>
      <c r="BN85" t="s">
        <v>1833</v>
      </c>
      <c r="BO85" t="b">
        <v>1</v>
      </c>
    </row>
    <row r="86" spans="1:67">
      <c r="A86" t="s">
        <v>1609</v>
      </c>
      <c r="B86" t="s">
        <v>1610</v>
      </c>
      <c r="C86">
        <v>86810</v>
      </c>
      <c r="D86">
        <v>3</v>
      </c>
      <c r="E86" t="s">
        <v>1110</v>
      </c>
      <c r="F86">
        <v>1020</v>
      </c>
      <c r="G86" t="s">
        <v>1493</v>
      </c>
      <c r="H86" t="s">
        <v>1493</v>
      </c>
      <c r="I86" t="s">
        <v>1718</v>
      </c>
      <c r="J86" t="s">
        <v>1613</v>
      </c>
      <c r="K86" t="s">
        <v>1630</v>
      </c>
      <c r="M86" t="s">
        <v>1719</v>
      </c>
      <c r="N86" t="s">
        <v>1720</v>
      </c>
      <c r="O86" t="s">
        <v>1721</v>
      </c>
      <c r="P86" t="s">
        <v>1114</v>
      </c>
      <c r="Q86" t="s">
        <v>1616</v>
      </c>
      <c r="X86" t="s">
        <v>1617</v>
      </c>
      <c r="Y86">
        <v>173</v>
      </c>
      <c r="Z86" s="824">
        <v>46054</v>
      </c>
      <c r="AA86">
        <v>86810</v>
      </c>
      <c r="AB86">
        <v>2</v>
      </c>
      <c r="AC86" t="s">
        <v>1618</v>
      </c>
      <c r="AD86">
        <v>75</v>
      </c>
      <c r="AE86" t="s">
        <v>1244</v>
      </c>
      <c r="AI86" s="804">
        <v>46106</v>
      </c>
      <c r="AJ86" s="804">
        <v>46106</v>
      </c>
      <c r="AK86" s="804">
        <v>46106</v>
      </c>
      <c r="AN86" t="s">
        <v>1722</v>
      </c>
      <c r="AO86" s="804">
        <v>46127</v>
      </c>
      <c r="AP86" t="s">
        <v>1620</v>
      </c>
      <c r="AS86">
        <v>0</v>
      </c>
      <c r="AT86">
        <v>0</v>
      </c>
      <c r="AU86">
        <v>0</v>
      </c>
      <c r="AV86" s="388">
        <v>487.5</v>
      </c>
      <c r="AW86" s="388">
        <v>975</v>
      </c>
      <c r="AX86" s="388">
        <v>487.5</v>
      </c>
      <c r="AY86" s="388">
        <v>0</v>
      </c>
      <c r="AZ86" s="388">
        <v>487.5</v>
      </c>
      <c r="BA86">
        <v>0</v>
      </c>
      <c r="BB86" t="s">
        <v>1109</v>
      </c>
      <c r="BC86">
        <v>0</v>
      </c>
      <c r="BD86">
        <v>0</v>
      </c>
      <c r="BE86">
        <v>487.5</v>
      </c>
      <c r="BF86">
        <v>2026</v>
      </c>
      <c r="BG86" s="824">
        <v>46084</v>
      </c>
      <c r="BH86">
        <v>13</v>
      </c>
      <c r="BI86">
        <v>1</v>
      </c>
      <c r="BJ86">
        <v>1</v>
      </c>
      <c r="BK86" t="b">
        <v>1</v>
      </c>
      <c r="BN86" t="s">
        <v>1834</v>
      </c>
      <c r="BO86" t="b">
        <v>1</v>
      </c>
    </row>
    <row r="87" spans="1:67">
      <c r="A87" t="s">
        <v>1609</v>
      </c>
      <c r="B87" t="s">
        <v>1610</v>
      </c>
      <c r="C87">
        <v>86810</v>
      </c>
      <c r="D87">
        <v>3</v>
      </c>
      <c r="E87" t="s">
        <v>1110</v>
      </c>
      <c r="F87">
        <v>1020</v>
      </c>
      <c r="G87" t="s">
        <v>1493</v>
      </c>
      <c r="H87" t="s">
        <v>1493</v>
      </c>
      <c r="I87" t="s">
        <v>1718</v>
      </c>
      <c r="J87" t="s">
        <v>1613</v>
      </c>
      <c r="K87" t="s">
        <v>1630</v>
      </c>
      <c r="M87" t="s">
        <v>1719</v>
      </c>
      <c r="N87" t="s">
        <v>1720</v>
      </c>
      <c r="O87" t="s">
        <v>1721</v>
      </c>
      <c r="P87" t="s">
        <v>1114</v>
      </c>
      <c r="Q87" t="s">
        <v>1616</v>
      </c>
      <c r="X87" t="s">
        <v>1617</v>
      </c>
      <c r="Y87">
        <v>173</v>
      </c>
      <c r="Z87" s="824">
        <v>46055</v>
      </c>
      <c r="AA87">
        <v>86810</v>
      </c>
      <c r="AB87">
        <v>2</v>
      </c>
      <c r="AC87" t="s">
        <v>1618</v>
      </c>
      <c r="AD87">
        <v>75</v>
      </c>
      <c r="AE87" t="s">
        <v>1244</v>
      </c>
      <c r="AI87" s="804">
        <v>46106</v>
      </c>
      <c r="AJ87" s="804">
        <v>46106</v>
      </c>
      <c r="AK87" s="804">
        <v>46106</v>
      </c>
      <c r="AN87" t="s">
        <v>1722</v>
      </c>
      <c r="AO87" s="804">
        <v>46134</v>
      </c>
      <c r="AP87" t="s">
        <v>1731</v>
      </c>
      <c r="AS87">
        <v>0</v>
      </c>
      <c r="AT87">
        <v>0</v>
      </c>
      <c r="AU87">
        <v>0</v>
      </c>
      <c r="AV87" s="388">
        <v>487.5</v>
      </c>
      <c r="AW87" s="388">
        <v>975</v>
      </c>
      <c r="AX87" s="388">
        <v>487.5</v>
      </c>
      <c r="AY87" s="388">
        <v>0</v>
      </c>
      <c r="AZ87" s="388">
        <v>487.5</v>
      </c>
      <c r="BA87">
        <v>0</v>
      </c>
      <c r="BB87" t="s">
        <v>1109</v>
      </c>
      <c r="BC87">
        <v>0</v>
      </c>
      <c r="BD87">
        <v>0</v>
      </c>
      <c r="BE87">
        <v>487.5</v>
      </c>
      <c r="BF87">
        <v>2026</v>
      </c>
      <c r="BG87" s="824">
        <v>46084</v>
      </c>
      <c r="BH87">
        <v>13</v>
      </c>
      <c r="BI87">
        <v>1</v>
      </c>
      <c r="BJ87">
        <v>1</v>
      </c>
      <c r="BK87" t="b">
        <v>1</v>
      </c>
      <c r="BN87" t="s">
        <v>1834</v>
      </c>
      <c r="BO87" t="b">
        <v>1</v>
      </c>
    </row>
    <row r="88" spans="1:67">
      <c r="A88" t="s">
        <v>1609</v>
      </c>
      <c r="B88" t="s">
        <v>1610</v>
      </c>
      <c r="C88">
        <v>68140</v>
      </c>
      <c r="D88">
        <v>3</v>
      </c>
      <c r="E88" t="s">
        <v>1110</v>
      </c>
      <c r="F88">
        <v>1033</v>
      </c>
      <c r="G88" t="s">
        <v>1484</v>
      </c>
      <c r="H88" t="s">
        <v>1628</v>
      </c>
      <c r="I88" t="s">
        <v>1629</v>
      </c>
      <c r="J88" t="s">
        <v>1613</v>
      </c>
      <c r="K88" t="s">
        <v>1630</v>
      </c>
      <c r="M88" t="s">
        <v>1631</v>
      </c>
      <c r="N88" t="s">
        <v>1632</v>
      </c>
      <c r="O88" t="s">
        <v>1116</v>
      </c>
      <c r="P88" t="s">
        <v>1114</v>
      </c>
      <c r="Q88" t="s">
        <v>1616</v>
      </c>
      <c r="R88" t="s">
        <v>1633</v>
      </c>
      <c r="S88">
        <v>14</v>
      </c>
      <c r="X88" t="s">
        <v>1617</v>
      </c>
      <c r="Y88">
        <v>174</v>
      </c>
      <c r="Z88" s="824">
        <v>46023</v>
      </c>
      <c r="AA88">
        <v>68140</v>
      </c>
      <c r="AB88">
        <v>3</v>
      </c>
      <c r="AC88" t="s">
        <v>1634</v>
      </c>
      <c r="AD88">
        <v>70</v>
      </c>
      <c r="AE88" t="s">
        <v>1197</v>
      </c>
      <c r="AI88" s="804">
        <v>46107</v>
      </c>
      <c r="AJ88" s="804">
        <v>46107</v>
      </c>
      <c r="AK88" s="804">
        <v>46107</v>
      </c>
      <c r="AN88" t="s">
        <v>1683</v>
      </c>
      <c r="AO88" s="804">
        <v>46121</v>
      </c>
      <c r="AP88" t="s">
        <v>1620</v>
      </c>
      <c r="AS88">
        <v>0</v>
      </c>
      <c r="AT88">
        <v>0</v>
      </c>
      <c r="AU88">
        <v>0</v>
      </c>
      <c r="AV88" s="388">
        <v>503.72</v>
      </c>
      <c r="AW88" s="388">
        <v>503.72</v>
      </c>
      <c r="AX88" s="388">
        <v>503.72</v>
      </c>
      <c r="AY88" s="388">
        <v>0</v>
      </c>
      <c r="AZ88" s="388">
        <v>503.72</v>
      </c>
      <c r="BA88">
        <v>0</v>
      </c>
      <c r="BB88" t="s">
        <v>1109</v>
      </c>
      <c r="BC88">
        <v>6</v>
      </c>
      <c r="BD88">
        <v>0</v>
      </c>
      <c r="BE88">
        <v>503.72</v>
      </c>
      <c r="BF88">
        <v>2026</v>
      </c>
      <c r="BG88" s="824">
        <v>46084</v>
      </c>
      <c r="BH88">
        <v>13</v>
      </c>
      <c r="BI88">
        <v>1</v>
      </c>
      <c r="BJ88">
        <v>1</v>
      </c>
      <c r="BK88" t="b">
        <v>1</v>
      </c>
      <c r="BN88" t="s">
        <v>1835</v>
      </c>
      <c r="BO88" t="b">
        <v>1</v>
      </c>
    </row>
    <row r="89" spans="1:67">
      <c r="A89" t="s">
        <v>1609</v>
      </c>
      <c r="B89" t="s">
        <v>1610</v>
      </c>
      <c r="C89">
        <v>782391</v>
      </c>
      <c r="D89">
        <v>3</v>
      </c>
      <c r="E89" t="s">
        <v>1110</v>
      </c>
      <c r="F89">
        <v>1046</v>
      </c>
      <c r="G89" t="s">
        <v>1483</v>
      </c>
      <c r="H89" t="s">
        <v>1726</v>
      </c>
      <c r="I89" t="s">
        <v>1727</v>
      </c>
      <c r="J89" t="s">
        <v>1613</v>
      </c>
      <c r="K89" t="s">
        <v>1728</v>
      </c>
      <c r="M89" t="s">
        <v>1729</v>
      </c>
      <c r="N89" t="s">
        <v>1730</v>
      </c>
      <c r="O89" t="s">
        <v>1252</v>
      </c>
      <c r="P89" t="s">
        <v>1114</v>
      </c>
      <c r="Q89" t="s">
        <v>1616</v>
      </c>
      <c r="X89" t="s">
        <v>1617</v>
      </c>
      <c r="Y89">
        <v>182</v>
      </c>
      <c r="Z89" s="824">
        <v>46113</v>
      </c>
      <c r="AA89">
        <v>782391</v>
      </c>
      <c r="AB89">
        <v>2</v>
      </c>
      <c r="AC89" t="s">
        <v>1618</v>
      </c>
      <c r="AD89">
        <v>80</v>
      </c>
      <c r="AE89" t="s">
        <v>633</v>
      </c>
      <c r="AI89" s="804">
        <v>46107</v>
      </c>
      <c r="AJ89" s="804">
        <v>46107</v>
      </c>
      <c r="AK89" s="804">
        <v>46107</v>
      </c>
      <c r="AN89" t="s">
        <v>1683</v>
      </c>
      <c r="AO89" s="804">
        <v>46153</v>
      </c>
      <c r="AP89" t="s">
        <v>1731</v>
      </c>
      <c r="AS89">
        <v>0</v>
      </c>
      <c r="AT89">
        <v>0</v>
      </c>
      <c r="AU89">
        <v>0</v>
      </c>
      <c r="AV89" s="388">
        <v>2798.7</v>
      </c>
      <c r="AW89" s="388">
        <v>11194.78</v>
      </c>
      <c r="AX89" s="388">
        <v>2798.7</v>
      </c>
      <c r="AY89" s="388">
        <v>0</v>
      </c>
      <c r="AZ89" s="388">
        <v>2798.7</v>
      </c>
      <c r="BA89">
        <v>0</v>
      </c>
      <c r="BB89" t="s">
        <v>1109</v>
      </c>
      <c r="BC89">
        <v>0</v>
      </c>
      <c r="BD89">
        <v>0</v>
      </c>
      <c r="BE89" s="806">
        <v>2798.7</v>
      </c>
      <c r="BF89">
        <v>2026</v>
      </c>
      <c r="BG89" s="824">
        <v>46084</v>
      </c>
      <c r="BH89">
        <v>13</v>
      </c>
      <c r="BI89">
        <v>1</v>
      </c>
      <c r="BJ89">
        <v>1</v>
      </c>
      <c r="BK89" t="b">
        <v>1</v>
      </c>
      <c r="BN89" t="s">
        <v>1836</v>
      </c>
      <c r="BO89" t="b">
        <v>1</v>
      </c>
    </row>
    <row r="90" spans="1:67">
      <c r="A90" t="s">
        <v>1609</v>
      </c>
      <c r="B90" t="s">
        <v>1610</v>
      </c>
      <c r="C90">
        <v>782391</v>
      </c>
      <c r="D90">
        <v>3</v>
      </c>
      <c r="E90" t="s">
        <v>1110</v>
      </c>
      <c r="F90">
        <v>1046</v>
      </c>
      <c r="G90" t="s">
        <v>1483</v>
      </c>
      <c r="H90" t="s">
        <v>1726</v>
      </c>
      <c r="I90" t="s">
        <v>1727</v>
      </c>
      <c r="J90" t="s">
        <v>1613</v>
      </c>
      <c r="K90" t="s">
        <v>1728</v>
      </c>
      <c r="M90" t="s">
        <v>1729</v>
      </c>
      <c r="N90" t="s">
        <v>1730</v>
      </c>
      <c r="O90" t="s">
        <v>1252</v>
      </c>
      <c r="P90" t="s">
        <v>1114</v>
      </c>
      <c r="Q90" t="s">
        <v>1616</v>
      </c>
      <c r="X90" t="s">
        <v>1617</v>
      </c>
      <c r="Y90">
        <v>182</v>
      </c>
      <c r="Z90" s="824">
        <v>46114</v>
      </c>
      <c r="AA90">
        <v>782391</v>
      </c>
      <c r="AB90">
        <v>2</v>
      </c>
      <c r="AC90" t="s">
        <v>1618</v>
      </c>
      <c r="AD90">
        <v>80</v>
      </c>
      <c r="AE90" t="s">
        <v>633</v>
      </c>
      <c r="AI90" s="804">
        <v>46107</v>
      </c>
      <c r="AJ90" s="804">
        <v>46107</v>
      </c>
      <c r="AK90" s="804">
        <v>46107</v>
      </c>
      <c r="AN90" t="s">
        <v>1683</v>
      </c>
      <c r="AO90" s="804">
        <v>46167</v>
      </c>
      <c r="AP90" t="s">
        <v>1731</v>
      </c>
      <c r="AS90">
        <v>0</v>
      </c>
      <c r="AT90">
        <v>0</v>
      </c>
      <c r="AU90">
        <v>0</v>
      </c>
      <c r="AV90" s="388">
        <v>2798.7</v>
      </c>
      <c r="AW90" s="388">
        <v>11194.78</v>
      </c>
      <c r="AX90" s="388">
        <v>2798.7</v>
      </c>
      <c r="AY90" s="388">
        <v>0</v>
      </c>
      <c r="AZ90" s="388">
        <v>2798.7</v>
      </c>
      <c r="BA90">
        <v>0</v>
      </c>
      <c r="BB90" t="s">
        <v>1109</v>
      </c>
      <c r="BC90">
        <v>0</v>
      </c>
      <c r="BD90">
        <v>0</v>
      </c>
      <c r="BE90" s="806">
        <v>2798.7</v>
      </c>
      <c r="BF90">
        <v>2026</v>
      </c>
      <c r="BG90" s="824">
        <v>46084</v>
      </c>
      <c r="BH90">
        <v>13</v>
      </c>
      <c r="BI90">
        <v>1</v>
      </c>
      <c r="BJ90">
        <v>1</v>
      </c>
      <c r="BK90" t="b">
        <v>1</v>
      </c>
      <c r="BN90" t="s">
        <v>1836</v>
      </c>
      <c r="BO90" t="b">
        <v>1</v>
      </c>
    </row>
    <row r="91" spans="1:67">
      <c r="A91" t="s">
        <v>1609</v>
      </c>
      <c r="B91" t="s">
        <v>1610</v>
      </c>
      <c r="C91">
        <v>782391</v>
      </c>
      <c r="D91">
        <v>3</v>
      </c>
      <c r="E91" t="s">
        <v>1110</v>
      </c>
      <c r="F91">
        <v>1046</v>
      </c>
      <c r="G91" t="s">
        <v>1483</v>
      </c>
      <c r="H91" t="s">
        <v>1726</v>
      </c>
      <c r="I91" t="s">
        <v>1727</v>
      </c>
      <c r="J91" t="s">
        <v>1613</v>
      </c>
      <c r="K91" t="s">
        <v>1728</v>
      </c>
      <c r="M91" t="s">
        <v>1729</v>
      </c>
      <c r="N91" t="s">
        <v>1730</v>
      </c>
      <c r="O91" t="s">
        <v>1252</v>
      </c>
      <c r="P91" t="s">
        <v>1114</v>
      </c>
      <c r="Q91" t="s">
        <v>1616</v>
      </c>
      <c r="X91" t="s">
        <v>1617</v>
      </c>
      <c r="Y91">
        <v>182</v>
      </c>
      <c r="Z91" s="824">
        <v>46115</v>
      </c>
      <c r="AA91">
        <v>782391</v>
      </c>
      <c r="AB91">
        <v>2</v>
      </c>
      <c r="AC91" t="s">
        <v>1618</v>
      </c>
      <c r="AD91">
        <v>80</v>
      </c>
      <c r="AE91" t="s">
        <v>633</v>
      </c>
      <c r="AI91" s="804">
        <v>46107</v>
      </c>
      <c r="AJ91" s="804">
        <v>46107</v>
      </c>
      <c r="AK91" s="804">
        <v>46107</v>
      </c>
      <c r="AN91" t="s">
        <v>1683</v>
      </c>
      <c r="AO91" s="804">
        <v>46182</v>
      </c>
      <c r="AP91" t="s">
        <v>1731</v>
      </c>
      <c r="AS91">
        <v>0</v>
      </c>
      <c r="AT91">
        <v>0</v>
      </c>
      <c r="AU91">
        <v>0</v>
      </c>
      <c r="AV91" s="388">
        <v>2798.7</v>
      </c>
      <c r="AW91" s="388">
        <v>11194.78</v>
      </c>
      <c r="AX91" s="388">
        <v>2798.7</v>
      </c>
      <c r="AY91" s="388">
        <v>0</v>
      </c>
      <c r="AZ91" s="388">
        <v>2798.7</v>
      </c>
      <c r="BA91">
        <v>0</v>
      </c>
      <c r="BB91" t="s">
        <v>1109</v>
      </c>
      <c r="BC91">
        <v>0</v>
      </c>
      <c r="BD91">
        <v>0</v>
      </c>
      <c r="BE91" s="806">
        <v>2798.7</v>
      </c>
      <c r="BF91">
        <v>2026</v>
      </c>
      <c r="BG91" s="824">
        <v>46084</v>
      </c>
      <c r="BH91">
        <v>13</v>
      </c>
      <c r="BI91">
        <v>1</v>
      </c>
      <c r="BJ91">
        <v>1</v>
      </c>
      <c r="BK91" t="b">
        <v>1</v>
      </c>
      <c r="BN91" t="s">
        <v>1836</v>
      </c>
      <c r="BO91" t="b">
        <v>1</v>
      </c>
    </row>
    <row r="92" spans="1:67">
      <c r="A92" t="s">
        <v>1609</v>
      </c>
      <c r="B92" t="s">
        <v>1610</v>
      </c>
      <c r="C92">
        <v>782391</v>
      </c>
      <c r="D92">
        <v>3</v>
      </c>
      <c r="E92" t="s">
        <v>1110</v>
      </c>
      <c r="F92">
        <v>1046</v>
      </c>
      <c r="G92" t="s">
        <v>1483</v>
      </c>
      <c r="H92" t="s">
        <v>1726</v>
      </c>
      <c r="I92" t="s">
        <v>1727</v>
      </c>
      <c r="J92" t="s">
        <v>1613</v>
      </c>
      <c r="K92" t="s">
        <v>1728</v>
      </c>
      <c r="M92" t="s">
        <v>1729</v>
      </c>
      <c r="N92" t="s">
        <v>1730</v>
      </c>
      <c r="O92" t="s">
        <v>1252</v>
      </c>
      <c r="P92" t="s">
        <v>1114</v>
      </c>
      <c r="Q92" t="s">
        <v>1616</v>
      </c>
      <c r="X92" t="s">
        <v>1617</v>
      </c>
      <c r="Y92">
        <v>182</v>
      </c>
      <c r="Z92" s="824">
        <v>46116</v>
      </c>
      <c r="AA92">
        <v>782391</v>
      </c>
      <c r="AB92">
        <v>2</v>
      </c>
      <c r="AC92" t="s">
        <v>1618</v>
      </c>
      <c r="AD92">
        <v>80</v>
      </c>
      <c r="AE92" t="s">
        <v>633</v>
      </c>
      <c r="AI92" s="804">
        <v>46107</v>
      </c>
      <c r="AJ92" s="804">
        <v>46107</v>
      </c>
      <c r="AK92" s="804">
        <v>46107</v>
      </c>
      <c r="AN92" t="s">
        <v>1683</v>
      </c>
      <c r="AO92" s="804">
        <v>46197</v>
      </c>
      <c r="AP92" t="s">
        <v>1731</v>
      </c>
      <c r="AS92">
        <v>0</v>
      </c>
      <c r="AT92">
        <v>0</v>
      </c>
      <c r="AU92">
        <v>0</v>
      </c>
      <c r="AV92" s="388">
        <v>2798.68</v>
      </c>
      <c r="AW92" s="388">
        <v>11194.78</v>
      </c>
      <c r="AX92" s="388">
        <v>2798.68</v>
      </c>
      <c r="AY92" s="388">
        <v>0</v>
      </c>
      <c r="AZ92" s="388">
        <v>2798.68</v>
      </c>
      <c r="BA92">
        <v>0</v>
      </c>
      <c r="BB92" t="s">
        <v>1109</v>
      </c>
      <c r="BC92">
        <v>0</v>
      </c>
      <c r="BD92">
        <v>0</v>
      </c>
      <c r="BE92" s="806">
        <v>2798.68</v>
      </c>
      <c r="BF92">
        <v>2026</v>
      </c>
      <c r="BG92" s="824">
        <v>46084</v>
      </c>
      <c r="BH92">
        <v>13</v>
      </c>
      <c r="BI92">
        <v>1</v>
      </c>
      <c r="BJ92">
        <v>1</v>
      </c>
      <c r="BK92" t="b">
        <v>1</v>
      </c>
      <c r="BN92" t="s">
        <v>1836</v>
      </c>
      <c r="BO92" t="b">
        <v>1</v>
      </c>
    </row>
    <row r="93" spans="1:67">
      <c r="A93" t="s">
        <v>1609</v>
      </c>
      <c r="B93" t="s">
        <v>1610</v>
      </c>
      <c r="C93">
        <v>382111</v>
      </c>
      <c r="D93">
        <v>3</v>
      </c>
      <c r="E93" t="s">
        <v>1110</v>
      </c>
      <c r="F93">
        <v>1029</v>
      </c>
      <c r="G93" t="s">
        <v>1115</v>
      </c>
      <c r="H93" t="s">
        <v>1665</v>
      </c>
      <c r="I93" t="s">
        <v>1666</v>
      </c>
      <c r="J93" t="s">
        <v>1613</v>
      </c>
      <c r="K93" t="s">
        <v>1638</v>
      </c>
      <c r="M93" t="s">
        <v>1667</v>
      </c>
      <c r="N93" t="s">
        <v>1668</v>
      </c>
      <c r="O93" t="s">
        <v>1113</v>
      </c>
      <c r="P93" t="s">
        <v>1114</v>
      </c>
      <c r="Q93" t="s">
        <v>1616</v>
      </c>
      <c r="X93" t="s">
        <v>1617</v>
      </c>
      <c r="Y93">
        <v>184</v>
      </c>
      <c r="Z93" s="824">
        <v>46023</v>
      </c>
      <c r="AA93">
        <v>382111</v>
      </c>
      <c r="AB93">
        <v>2</v>
      </c>
      <c r="AC93" t="s">
        <v>1618</v>
      </c>
      <c r="AD93">
        <v>95</v>
      </c>
      <c r="AE93" t="s">
        <v>1712</v>
      </c>
      <c r="AI93" s="804">
        <v>46107</v>
      </c>
      <c r="AJ93" s="804">
        <v>46107</v>
      </c>
      <c r="AK93" s="804">
        <v>46107</v>
      </c>
      <c r="AN93" t="s">
        <v>1683</v>
      </c>
      <c r="AO93" s="804">
        <v>46128</v>
      </c>
      <c r="AP93" t="s">
        <v>1731</v>
      </c>
      <c r="AS93">
        <v>0</v>
      </c>
      <c r="AT93">
        <v>0</v>
      </c>
      <c r="AU93">
        <v>0</v>
      </c>
      <c r="AV93" s="388">
        <v>259.16000000000003</v>
      </c>
      <c r="AW93" s="388">
        <v>259.16000000000003</v>
      </c>
      <c r="AX93" s="388">
        <v>259.16000000000003</v>
      </c>
      <c r="AY93" s="388">
        <v>0</v>
      </c>
      <c r="AZ93" s="388">
        <v>259.16000000000003</v>
      </c>
      <c r="BA93">
        <v>0</v>
      </c>
      <c r="BB93" t="s">
        <v>1109</v>
      </c>
      <c r="BC93">
        <v>0</v>
      </c>
      <c r="BD93">
        <v>0</v>
      </c>
      <c r="BE93">
        <v>259.16000000000003</v>
      </c>
      <c r="BF93">
        <v>2026</v>
      </c>
      <c r="BG93" s="824">
        <v>46084</v>
      </c>
      <c r="BH93">
        <v>13</v>
      </c>
      <c r="BI93">
        <v>1</v>
      </c>
      <c r="BJ93">
        <v>1</v>
      </c>
      <c r="BK93" t="b">
        <v>1</v>
      </c>
      <c r="BN93" t="s">
        <v>1837</v>
      </c>
      <c r="BO93" t="b">
        <v>1</v>
      </c>
    </row>
    <row r="94" spans="1:67">
      <c r="A94" t="s">
        <v>1609</v>
      </c>
      <c r="B94" t="s">
        <v>1610</v>
      </c>
      <c r="C94">
        <v>92732</v>
      </c>
      <c r="D94">
        <v>3</v>
      </c>
      <c r="E94" t="s">
        <v>1110</v>
      </c>
      <c r="F94">
        <v>1194</v>
      </c>
      <c r="G94" t="s">
        <v>1209</v>
      </c>
      <c r="H94" t="s">
        <v>1611</v>
      </c>
      <c r="I94" t="s">
        <v>1612</v>
      </c>
      <c r="J94" t="s">
        <v>1613</v>
      </c>
      <c r="K94" t="s">
        <v>1171</v>
      </c>
      <c r="M94" t="s">
        <v>1614</v>
      </c>
      <c r="N94" t="s">
        <v>1615</v>
      </c>
      <c r="O94" t="s">
        <v>1116</v>
      </c>
      <c r="P94" t="s">
        <v>1114</v>
      </c>
      <c r="Q94" t="s">
        <v>1616</v>
      </c>
      <c r="X94" t="s">
        <v>1617</v>
      </c>
      <c r="Y94">
        <v>179</v>
      </c>
      <c r="Z94" s="824">
        <v>46023</v>
      </c>
      <c r="AA94">
        <v>92732</v>
      </c>
      <c r="AB94">
        <v>2</v>
      </c>
      <c r="AC94" t="s">
        <v>1618</v>
      </c>
      <c r="AD94">
        <v>72</v>
      </c>
      <c r="AE94" t="s">
        <v>625</v>
      </c>
      <c r="AI94" s="804">
        <v>46108</v>
      </c>
      <c r="AJ94" s="804">
        <v>46108</v>
      </c>
      <c r="AK94" s="804">
        <v>46108</v>
      </c>
      <c r="AN94" t="s">
        <v>1688</v>
      </c>
      <c r="AO94" s="804">
        <v>46122</v>
      </c>
      <c r="AP94" t="s">
        <v>1620</v>
      </c>
      <c r="AS94">
        <v>0</v>
      </c>
      <c r="AT94">
        <v>0</v>
      </c>
      <c r="AU94">
        <v>0</v>
      </c>
      <c r="AV94" s="388">
        <v>160</v>
      </c>
      <c r="AW94" s="388">
        <v>160</v>
      </c>
      <c r="AX94" s="388">
        <v>160</v>
      </c>
      <c r="AY94" s="388">
        <v>0</v>
      </c>
      <c r="AZ94" s="388">
        <v>160</v>
      </c>
      <c r="BA94">
        <v>0</v>
      </c>
      <c r="BB94" t="s">
        <v>1109</v>
      </c>
      <c r="BC94">
        <v>5</v>
      </c>
      <c r="BD94">
        <v>0</v>
      </c>
      <c r="BE94">
        <v>160</v>
      </c>
      <c r="BF94">
        <v>2026</v>
      </c>
      <c r="BG94" s="824">
        <v>46084</v>
      </c>
      <c r="BH94">
        <v>13</v>
      </c>
      <c r="BI94">
        <v>1</v>
      </c>
      <c r="BJ94">
        <v>1</v>
      </c>
      <c r="BK94" t="b">
        <v>1</v>
      </c>
      <c r="BN94" t="s">
        <v>1838</v>
      </c>
      <c r="BO94" t="b">
        <v>1</v>
      </c>
    </row>
    <row r="95" spans="1:67">
      <c r="A95" t="s">
        <v>1609</v>
      </c>
      <c r="B95" t="s">
        <v>1610</v>
      </c>
      <c r="C95">
        <v>68196</v>
      </c>
      <c r="D95">
        <v>3</v>
      </c>
      <c r="E95" t="s">
        <v>1110</v>
      </c>
      <c r="F95">
        <v>1033</v>
      </c>
      <c r="G95" t="s">
        <v>1484</v>
      </c>
      <c r="H95" t="s">
        <v>1628</v>
      </c>
      <c r="I95" t="s">
        <v>1629</v>
      </c>
      <c r="J95" t="s">
        <v>1613</v>
      </c>
      <c r="K95" t="s">
        <v>1630</v>
      </c>
      <c r="M95" t="s">
        <v>1631</v>
      </c>
      <c r="N95" t="s">
        <v>1632</v>
      </c>
      <c r="O95" t="s">
        <v>1116</v>
      </c>
      <c r="P95" t="s">
        <v>1114</v>
      </c>
      <c r="Q95" t="s">
        <v>1616</v>
      </c>
      <c r="R95" t="s">
        <v>1633</v>
      </c>
      <c r="S95">
        <v>14</v>
      </c>
      <c r="X95" t="s">
        <v>1617</v>
      </c>
      <c r="Y95">
        <v>180</v>
      </c>
      <c r="Z95" s="824">
        <v>46023</v>
      </c>
      <c r="AA95">
        <v>68196</v>
      </c>
      <c r="AB95">
        <v>3</v>
      </c>
      <c r="AC95" t="s">
        <v>1634</v>
      </c>
      <c r="AD95">
        <v>70</v>
      </c>
      <c r="AE95" t="s">
        <v>1197</v>
      </c>
      <c r="AI95" s="804">
        <v>46110</v>
      </c>
      <c r="AJ95" s="804">
        <v>46110</v>
      </c>
      <c r="AK95" s="804">
        <v>46110</v>
      </c>
      <c r="AN95" t="s">
        <v>1799</v>
      </c>
      <c r="AO95" s="804">
        <v>46132</v>
      </c>
      <c r="AP95" t="s">
        <v>1731</v>
      </c>
      <c r="AS95">
        <v>0</v>
      </c>
      <c r="AT95">
        <v>0</v>
      </c>
      <c r="AU95">
        <v>0</v>
      </c>
      <c r="AV95" s="388">
        <v>1336.21</v>
      </c>
      <c r="AW95" s="388">
        <v>1336.21</v>
      </c>
      <c r="AX95" s="388">
        <v>1336.21</v>
      </c>
      <c r="AY95" s="388">
        <v>0</v>
      </c>
      <c r="AZ95" s="388">
        <v>1336.21</v>
      </c>
      <c r="BA95">
        <v>0</v>
      </c>
      <c r="BB95" t="s">
        <v>1109</v>
      </c>
      <c r="BC95">
        <v>0</v>
      </c>
      <c r="BD95">
        <v>0</v>
      </c>
      <c r="BE95" s="806">
        <v>1336.21</v>
      </c>
      <c r="BF95">
        <v>2026</v>
      </c>
      <c r="BG95" s="824">
        <v>46084</v>
      </c>
      <c r="BH95">
        <v>14</v>
      </c>
      <c r="BI95">
        <v>1</v>
      </c>
      <c r="BJ95">
        <v>1</v>
      </c>
      <c r="BK95" t="b">
        <v>1</v>
      </c>
      <c r="BN95" t="s">
        <v>1839</v>
      </c>
      <c r="BO95" t="b">
        <v>1</v>
      </c>
    </row>
    <row r="96" spans="1:67">
      <c r="A96" t="s">
        <v>1609</v>
      </c>
      <c r="B96" t="s">
        <v>1610</v>
      </c>
      <c r="C96">
        <v>52399</v>
      </c>
      <c r="D96">
        <v>3</v>
      </c>
      <c r="E96" t="s">
        <v>1110</v>
      </c>
      <c r="F96">
        <v>1063</v>
      </c>
      <c r="G96" t="s">
        <v>1747</v>
      </c>
      <c r="H96" t="s">
        <v>1748</v>
      </c>
      <c r="I96" t="s">
        <v>1749</v>
      </c>
      <c r="J96" t="s">
        <v>1613</v>
      </c>
      <c r="K96" t="s">
        <v>1630</v>
      </c>
      <c r="M96" t="s">
        <v>1750</v>
      </c>
      <c r="N96" t="s">
        <v>1751</v>
      </c>
      <c r="O96" t="s">
        <v>1752</v>
      </c>
      <c r="P96" t="s">
        <v>1114</v>
      </c>
      <c r="Q96" t="s">
        <v>1616</v>
      </c>
      <c r="X96" t="s">
        <v>1617</v>
      </c>
      <c r="Y96">
        <v>197</v>
      </c>
      <c r="Z96" s="824">
        <v>46023</v>
      </c>
      <c r="AA96">
        <v>52399</v>
      </c>
      <c r="AB96">
        <v>2</v>
      </c>
      <c r="AC96" t="s">
        <v>1618</v>
      </c>
      <c r="AD96">
        <v>73</v>
      </c>
      <c r="AE96" t="s">
        <v>1183</v>
      </c>
      <c r="AI96" s="804">
        <v>46111</v>
      </c>
      <c r="AJ96" s="804">
        <v>46111</v>
      </c>
      <c r="AK96" s="804">
        <v>46111</v>
      </c>
      <c r="AN96" t="s">
        <v>1619</v>
      </c>
      <c r="AO96" s="804">
        <v>46118</v>
      </c>
      <c r="AP96" t="s">
        <v>1620</v>
      </c>
      <c r="AS96">
        <v>0</v>
      </c>
      <c r="AT96">
        <v>0</v>
      </c>
      <c r="AU96">
        <v>0</v>
      </c>
      <c r="AV96" s="388">
        <v>1010.38</v>
      </c>
      <c r="AW96" s="388">
        <v>1010.38</v>
      </c>
      <c r="AX96" s="388">
        <v>1010.38</v>
      </c>
      <c r="AY96" s="388">
        <v>0</v>
      </c>
      <c r="AZ96" s="388">
        <v>1010.38</v>
      </c>
      <c r="BA96">
        <v>0</v>
      </c>
      <c r="BB96" t="s">
        <v>1109</v>
      </c>
      <c r="BC96">
        <v>9</v>
      </c>
      <c r="BD96">
        <v>0</v>
      </c>
      <c r="BE96" s="806">
        <v>1010.38</v>
      </c>
      <c r="BF96">
        <v>2026</v>
      </c>
      <c r="BG96" s="824">
        <v>46084</v>
      </c>
      <c r="BH96">
        <v>14</v>
      </c>
      <c r="BI96">
        <v>1</v>
      </c>
      <c r="BJ96">
        <v>1</v>
      </c>
      <c r="BK96" t="b">
        <v>1</v>
      </c>
      <c r="BN96" t="s">
        <v>1840</v>
      </c>
      <c r="BO96" t="b">
        <v>1</v>
      </c>
    </row>
    <row r="97" spans="1:67">
      <c r="A97" t="s">
        <v>1609</v>
      </c>
      <c r="B97" t="s">
        <v>1610</v>
      </c>
      <c r="C97">
        <v>315088</v>
      </c>
      <c r="D97">
        <v>3</v>
      </c>
      <c r="E97" t="s">
        <v>1110</v>
      </c>
      <c r="F97">
        <v>1044</v>
      </c>
      <c r="G97" t="s">
        <v>1489</v>
      </c>
      <c r="H97" t="s">
        <v>1690</v>
      </c>
      <c r="I97" t="s">
        <v>1691</v>
      </c>
      <c r="J97" t="s">
        <v>1613</v>
      </c>
      <c r="K97" t="s">
        <v>1630</v>
      </c>
      <c r="M97" t="s">
        <v>1692</v>
      </c>
      <c r="N97" t="s">
        <v>1693</v>
      </c>
      <c r="O97" t="s">
        <v>1116</v>
      </c>
      <c r="P97" t="s">
        <v>1114</v>
      </c>
      <c r="Q97" t="s">
        <v>1616</v>
      </c>
      <c r="X97" t="s">
        <v>1617</v>
      </c>
      <c r="Y97">
        <v>198</v>
      </c>
      <c r="Z97" s="824">
        <v>46023</v>
      </c>
      <c r="AA97">
        <v>315088</v>
      </c>
      <c r="AB97">
        <v>2</v>
      </c>
      <c r="AC97" t="s">
        <v>1618</v>
      </c>
      <c r="AD97">
        <v>73</v>
      </c>
      <c r="AE97" t="s">
        <v>1183</v>
      </c>
      <c r="AI97" s="804">
        <v>46111</v>
      </c>
      <c r="AJ97" s="804">
        <v>46111</v>
      </c>
      <c r="AK97" s="804">
        <v>46111</v>
      </c>
      <c r="AN97" t="s">
        <v>1619</v>
      </c>
      <c r="AO97" s="804">
        <v>46118</v>
      </c>
      <c r="AP97" t="s">
        <v>1620</v>
      </c>
      <c r="AS97">
        <v>0</v>
      </c>
      <c r="AT97">
        <v>0</v>
      </c>
      <c r="AU97">
        <v>0</v>
      </c>
      <c r="AV97" s="388">
        <v>407</v>
      </c>
      <c r="AW97" s="388">
        <v>407</v>
      </c>
      <c r="AX97" s="388">
        <v>407</v>
      </c>
      <c r="AY97" s="388">
        <v>0</v>
      </c>
      <c r="AZ97" s="388">
        <v>407</v>
      </c>
      <c r="BA97">
        <v>0</v>
      </c>
      <c r="BB97" t="s">
        <v>1109</v>
      </c>
      <c r="BC97">
        <v>9</v>
      </c>
      <c r="BD97">
        <v>0</v>
      </c>
      <c r="BE97">
        <v>407</v>
      </c>
      <c r="BF97">
        <v>2026</v>
      </c>
      <c r="BG97" s="824">
        <v>46084</v>
      </c>
      <c r="BH97">
        <v>14</v>
      </c>
      <c r="BI97">
        <v>1</v>
      </c>
      <c r="BJ97">
        <v>1</v>
      </c>
      <c r="BK97" t="b">
        <v>1</v>
      </c>
      <c r="BN97" t="s">
        <v>1841</v>
      </c>
      <c r="BO97" t="b">
        <v>1</v>
      </c>
    </row>
    <row r="98" spans="1:67">
      <c r="A98" t="s">
        <v>1609</v>
      </c>
      <c r="B98" t="s">
        <v>1610</v>
      </c>
      <c r="C98">
        <v>18157</v>
      </c>
      <c r="D98">
        <v>3</v>
      </c>
      <c r="E98" t="s">
        <v>1110</v>
      </c>
      <c r="F98">
        <v>1081</v>
      </c>
      <c r="G98" t="s">
        <v>1647</v>
      </c>
      <c r="H98" t="s">
        <v>1648</v>
      </c>
      <c r="I98" t="s">
        <v>1649</v>
      </c>
      <c r="J98" t="s">
        <v>1613</v>
      </c>
      <c r="K98" t="s">
        <v>1630</v>
      </c>
      <c r="M98" t="s">
        <v>1650</v>
      </c>
      <c r="N98" t="s">
        <v>1651</v>
      </c>
      <c r="O98" t="s">
        <v>1652</v>
      </c>
      <c r="P98" t="s">
        <v>1114</v>
      </c>
      <c r="Q98" t="s">
        <v>1616</v>
      </c>
      <c r="X98" t="s">
        <v>1617</v>
      </c>
      <c r="Y98">
        <v>203</v>
      </c>
      <c r="Z98" s="824">
        <v>46023</v>
      </c>
      <c r="AA98">
        <v>18157</v>
      </c>
      <c r="AB98">
        <v>2</v>
      </c>
      <c r="AC98" t="s">
        <v>1618</v>
      </c>
      <c r="AD98">
        <v>70</v>
      </c>
      <c r="AE98" t="s">
        <v>1197</v>
      </c>
      <c r="AI98" s="804">
        <v>46111</v>
      </c>
      <c r="AJ98" s="804">
        <v>46111</v>
      </c>
      <c r="AK98" s="804">
        <v>46111</v>
      </c>
      <c r="AN98" t="s">
        <v>1619</v>
      </c>
      <c r="AO98" s="804">
        <v>46126</v>
      </c>
      <c r="AP98" t="s">
        <v>1620</v>
      </c>
      <c r="AS98">
        <v>0</v>
      </c>
      <c r="AT98">
        <v>0</v>
      </c>
      <c r="AU98">
        <v>0</v>
      </c>
      <c r="AV98" s="388">
        <v>861.94</v>
      </c>
      <c r="AW98" s="388">
        <v>861.94</v>
      </c>
      <c r="AX98" s="388">
        <v>861.94</v>
      </c>
      <c r="AY98" s="388">
        <v>0</v>
      </c>
      <c r="AZ98" s="388">
        <v>861.94</v>
      </c>
      <c r="BA98">
        <v>0</v>
      </c>
      <c r="BB98" t="s">
        <v>1109</v>
      </c>
      <c r="BC98">
        <v>1</v>
      </c>
      <c r="BD98">
        <v>0</v>
      </c>
      <c r="BE98">
        <v>861.94</v>
      </c>
      <c r="BF98">
        <v>2026</v>
      </c>
      <c r="BG98" s="824">
        <v>46084</v>
      </c>
      <c r="BH98">
        <v>14</v>
      </c>
      <c r="BI98">
        <v>1</v>
      </c>
      <c r="BJ98">
        <v>1</v>
      </c>
      <c r="BK98" t="b">
        <v>1</v>
      </c>
      <c r="BN98" t="s">
        <v>1842</v>
      </c>
      <c r="BO98" t="b">
        <v>1</v>
      </c>
    </row>
    <row r="99" spans="1:67">
      <c r="A99" t="s">
        <v>1609</v>
      </c>
      <c r="B99" t="s">
        <v>1610</v>
      </c>
      <c r="C99">
        <v>13042</v>
      </c>
      <c r="D99">
        <v>3</v>
      </c>
      <c r="E99" t="s">
        <v>1110</v>
      </c>
      <c r="F99">
        <v>1212</v>
      </c>
      <c r="G99" t="s">
        <v>1481</v>
      </c>
      <c r="H99" t="s">
        <v>1642</v>
      </c>
      <c r="I99" t="s">
        <v>1643</v>
      </c>
      <c r="J99" t="s">
        <v>1613</v>
      </c>
      <c r="K99" t="s">
        <v>1171</v>
      </c>
      <c r="M99" t="s">
        <v>1644</v>
      </c>
      <c r="N99" t="s">
        <v>1645</v>
      </c>
      <c r="O99" t="s">
        <v>1116</v>
      </c>
      <c r="P99" t="s">
        <v>1114</v>
      </c>
      <c r="Q99" t="s">
        <v>1616</v>
      </c>
      <c r="X99" t="s">
        <v>1617</v>
      </c>
      <c r="Y99">
        <v>206</v>
      </c>
      <c r="Z99" s="824">
        <v>46054</v>
      </c>
      <c r="AA99">
        <v>13042</v>
      </c>
      <c r="AB99">
        <v>2</v>
      </c>
      <c r="AC99" t="s">
        <v>1618</v>
      </c>
      <c r="AD99">
        <v>73</v>
      </c>
      <c r="AE99" t="s">
        <v>1183</v>
      </c>
      <c r="AI99" s="804">
        <v>46111</v>
      </c>
      <c r="AJ99" s="804">
        <v>46111</v>
      </c>
      <c r="AK99" s="804">
        <v>46111</v>
      </c>
      <c r="AN99" t="s">
        <v>1619</v>
      </c>
      <c r="AO99" s="804">
        <v>46126</v>
      </c>
      <c r="AP99" t="s">
        <v>1620</v>
      </c>
      <c r="AS99">
        <v>0</v>
      </c>
      <c r="AT99">
        <v>0</v>
      </c>
      <c r="AU99">
        <v>0</v>
      </c>
      <c r="AV99" s="388">
        <v>1231.2</v>
      </c>
      <c r="AW99" s="388">
        <v>2462.4</v>
      </c>
      <c r="AX99" s="388">
        <v>1231.2</v>
      </c>
      <c r="AY99" s="388">
        <v>0</v>
      </c>
      <c r="AZ99" s="388">
        <v>1231.2</v>
      </c>
      <c r="BA99">
        <v>0</v>
      </c>
      <c r="BB99" t="s">
        <v>1109</v>
      </c>
      <c r="BC99">
        <v>1</v>
      </c>
      <c r="BD99">
        <v>0</v>
      </c>
      <c r="BE99" s="806">
        <v>1231.2</v>
      </c>
      <c r="BF99">
        <v>2026</v>
      </c>
      <c r="BG99" s="824">
        <v>46084</v>
      </c>
      <c r="BH99">
        <v>14</v>
      </c>
      <c r="BI99">
        <v>1</v>
      </c>
      <c r="BJ99">
        <v>1</v>
      </c>
      <c r="BK99" t="b">
        <v>1</v>
      </c>
      <c r="BN99" t="s">
        <v>1843</v>
      </c>
      <c r="BO99" t="b">
        <v>1</v>
      </c>
    </row>
    <row r="100" spans="1:67">
      <c r="A100" t="s">
        <v>1609</v>
      </c>
      <c r="B100" t="s">
        <v>1610</v>
      </c>
      <c r="C100">
        <v>13042</v>
      </c>
      <c r="D100">
        <v>3</v>
      </c>
      <c r="E100" t="s">
        <v>1110</v>
      </c>
      <c r="F100">
        <v>1212</v>
      </c>
      <c r="G100" t="s">
        <v>1481</v>
      </c>
      <c r="H100" t="s">
        <v>1642</v>
      </c>
      <c r="I100" t="s">
        <v>1643</v>
      </c>
      <c r="J100" t="s">
        <v>1613</v>
      </c>
      <c r="K100" t="s">
        <v>1171</v>
      </c>
      <c r="M100" t="s">
        <v>1644</v>
      </c>
      <c r="N100" t="s">
        <v>1645</v>
      </c>
      <c r="O100" t="s">
        <v>1116</v>
      </c>
      <c r="P100" t="s">
        <v>1114</v>
      </c>
      <c r="Q100" t="s">
        <v>1616</v>
      </c>
      <c r="X100" t="s">
        <v>1617</v>
      </c>
      <c r="Y100">
        <v>206</v>
      </c>
      <c r="Z100" s="824">
        <v>46055</v>
      </c>
      <c r="AA100">
        <v>13042</v>
      </c>
      <c r="AB100">
        <v>2</v>
      </c>
      <c r="AC100" t="s">
        <v>1618</v>
      </c>
      <c r="AD100">
        <v>73</v>
      </c>
      <c r="AE100" t="s">
        <v>1183</v>
      </c>
      <c r="AI100" s="804">
        <v>46111</v>
      </c>
      <c r="AJ100" s="804">
        <v>46111</v>
      </c>
      <c r="AK100" s="804">
        <v>46111</v>
      </c>
      <c r="AN100" t="s">
        <v>1619</v>
      </c>
      <c r="AO100" s="804">
        <v>46141</v>
      </c>
      <c r="AP100" t="s">
        <v>1731</v>
      </c>
      <c r="AS100">
        <v>0</v>
      </c>
      <c r="AT100">
        <v>0</v>
      </c>
      <c r="AU100">
        <v>0</v>
      </c>
      <c r="AV100" s="388">
        <v>1231.2</v>
      </c>
      <c r="AW100" s="388">
        <v>2462.4</v>
      </c>
      <c r="AX100" s="388">
        <v>1231.2</v>
      </c>
      <c r="AY100" s="388">
        <v>0</v>
      </c>
      <c r="AZ100" s="388">
        <v>1231.2</v>
      </c>
      <c r="BA100">
        <v>0</v>
      </c>
      <c r="BB100" t="s">
        <v>1109</v>
      </c>
      <c r="BC100">
        <v>0</v>
      </c>
      <c r="BD100">
        <v>0</v>
      </c>
      <c r="BE100" s="806">
        <v>1231.2</v>
      </c>
      <c r="BF100">
        <v>2026</v>
      </c>
      <c r="BG100" s="824">
        <v>46084</v>
      </c>
      <c r="BH100">
        <v>14</v>
      </c>
      <c r="BI100">
        <v>1</v>
      </c>
      <c r="BJ100">
        <v>1</v>
      </c>
      <c r="BK100" t="b">
        <v>1</v>
      </c>
      <c r="BN100" t="s">
        <v>1843</v>
      </c>
      <c r="BO100" t="b">
        <v>1</v>
      </c>
    </row>
    <row r="101" spans="1:67">
      <c r="A101" t="s">
        <v>1609</v>
      </c>
      <c r="B101" t="s">
        <v>1610</v>
      </c>
      <c r="C101">
        <v>34905</v>
      </c>
      <c r="D101">
        <v>3</v>
      </c>
      <c r="E101" t="s">
        <v>1110</v>
      </c>
      <c r="F101">
        <v>1224</v>
      </c>
      <c r="G101" t="s">
        <v>1500</v>
      </c>
      <c r="H101" t="s">
        <v>1844</v>
      </c>
      <c r="I101" t="s">
        <v>1845</v>
      </c>
      <c r="J101" t="s">
        <v>1613</v>
      </c>
      <c r="K101" t="s">
        <v>1630</v>
      </c>
      <c r="M101" t="s">
        <v>1846</v>
      </c>
      <c r="N101" t="s">
        <v>1847</v>
      </c>
      <c r="O101" t="s">
        <v>1116</v>
      </c>
      <c r="P101" t="s">
        <v>1114</v>
      </c>
      <c r="Q101" t="s">
        <v>1616</v>
      </c>
      <c r="X101" t="s">
        <v>1617</v>
      </c>
      <c r="Y101">
        <v>186</v>
      </c>
      <c r="Z101" s="824">
        <v>46023</v>
      </c>
      <c r="AA101">
        <v>34905</v>
      </c>
      <c r="AB101">
        <v>2</v>
      </c>
      <c r="AC101" t="s">
        <v>1618</v>
      </c>
      <c r="AD101">
        <v>189</v>
      </c>
      <c r="AE101" t="s">
        <v>1480</v>
      </c>
      <c r="AI101" s="804">
        <v>46112</v>
      </c>
      <c r="AJ101" s="804">
        <v>46112</v>
      </c>
      <c r="AK101" s="804">
        <v>46112</v>
      </c>
      <c r="AN101" t="s">
        <v>1653</v>
      </c>
      <c r="AO101" s="804">
        <v>46126</v>
      </c>
      <c r="AP101" t="s">
        <v>1620</v>
      </c>
      <c r="AS101">
        <v>0</v>
      </c>
      <c r="AT101">
        <v>0</v>
      </c>
      <c r="AU101">
        <v>0</v>
      </c>
      <c r="AV101" s="388">
        <v>401.5</v>
      </c>
      <c r="AW101" s="388">
        <v>401.5</v>
      </c>
      <c r="AX101" s="388">
        <v>401.5</v>
      </c>
      <c r="AY101" s="388">
        <v>0</v>
      </c>
      <c r="AZ101" s="388">
        <v>401.5</v>
      </c>
      <c r="BA101">
        <v>0</v>
      </c>
      <c r="BB101" t="s">
        <v>1109</v>
      </c>
      <c r="BC101">
        <v>1</v>
      </c>
      <c r="BD101">
        <v>0</v>
      </c>
      <c r="BE101">
        <v>401.5</v>
      </c>
      <c r="BF101">
        <v>2026</v>
      </c>
      <c r="BG101" s="824">
        <v>46084</v>
      </c>
      <c r="BH101">
        <v>14</v>
      </c>
      <c r="BI101">
        <v>1</v>
      </c>
      <c r="BJ101">
        <v>1</v>
      </c>
      <c r="BK101" t="b">
        <v>1</v>
      </c>
      <c r="BN101" t="s">
        <v>1848</v>
      </c>
      <c r="BO101" t="b">
        <v>1</v>
      </c>
    </row>
    <row r="102" spans="1:67">
      <c r="A102" t="s">
        <v>1609</v>
      </c>
      <c r="B102" t="s">
        <v>1610</v>
      </c>
      <c r="C102">
        <v>94803</v>
      </c>
      <c r="D102">
        <v>3</v>
      </c>
      <c r="E102" t="s">
        <v>1110</v>
      </c>
      <c r="F102">
        <v>1014</v>
      </c>
      <c r="G102" t="s">
        <v>686</v>
      </c>
      <c r="H102" t="s">
        <v>686</v>
      </c>
      <c r="I102" t="s">
        <v>1670</v>
      </c>
      <c r="J102" t="s">
        <v>1613</v>
      </c>
      <c r="K102" t="s">
        <v>1638</v>
      </c>
      <c r="M102" t="s">
        <v>1671</v>
      </c>
      <c r="N102" t="s">
        <v>1672</v>
      </c>
      <c r="O102" t="s">
        <v>1116</v>
      </c>
      <c r="P102" t="s">
        <v>1114</v>
      </c>
      <c r="Q102" t="s">
        <v>1616</v>
      </c>
      <c r="X102" t="s">
        <v>1617</v>
      </c>
      <c r="Y102">
        <v>201</v>
      </c>
      <c r="Z102" s="824">
        <v>46023</v>
      </c>
      <c r="AA102">
        <v>94803</v>
      </c>
      <c r="AB102">
        <v>2</v>
      </c>
      <c r="AC102" t="s">
        <v>1618</v>
      </c>
      <c r="AD102">
        <v>83</v>
      </c>
      <c r="AE102" t="s">
        <v>1224</v>
      </c>
      <c r="AI102" s="804">
        <v>46112</v>
      </c>
      <c r="AJ102" s="804">
        <v>46112</v>
      </c>
      <c r="AK102" s="804">
        <v>46112</v>
      </c>
      <c r="AN102" t="s">
        <v>1653</v>
      </c>
      <c r="AO102" s="804">
        <v>46122</v>
      </c>
      <c r="AP102" t="s">
        <v>1620</v>
      </c>
      <c r="AS102">
        <v>0</v>
      </c>
      <c r="AT102">
        <v>0</v>
      </c>
      <c r="AU102">
        <v>0</v>
      </c>
      <c r="AV102" s="388">
        <v>339.5</v>
      </c>
      <c r="AW102" s="388">
        <v>339.5</v>
      </c>
      <c r="AX102" s="388">
        <v>339.5</v>
      </c>
      <c r="AY102" s="388">
        <v>0</v>
      </c>
      <c r="AZ102" s="388">
        <v>339.5</v>
      </c>
      <c r="BA102">
        <v>0</v>
      </c>
      <c r="BB102" t="s">
        <v>1109</v>
      </c>
      <c r="BC102">
        <v>5</v>
      </c>
      <c r="BD102">
        <v>0</v>
      </c>
      <c r="BE102">
        <v>339.5</v>
      </c>
      <c r="BF102">
        <v>2026</v>
      </c>
      <c r="BG102" s="824">
        <v>46084</v>
      </c>
      <c r="BH102">
        <v>14</v>
      </c>
      <c r="BI102">
        <v>1</v>
      </c>
      <c r="BJ102">
        <v>1</v>
      </c>
      <c r="BK102" t="b">
        <v>1</v>
      </c>
      <c r="BN102" t="s">
        <v>1849</v>
      </c>
      <c r="BO102" t="b">
        <v>1</v>
      </c>
    </row>
    <row r="103" spans="1:67">
      <c r="A103" t="s">
        <v>1609</v>
      </c>
      <c r="B103" t="s">
        <v>1610</v>
      </c>
      <c r="C103">
        <v>24806</v>
      </c>
      <c r="D103">
        <v>3</v>
      </c>
      <c r="E103" t="s">
        <v>1110</v>
      </c>
      <c r="F103">
        <v>1266</v>
      </c>
      <c r="G103" t="s">
        <v>1850</v>
      </c>
      <c r="H103" t="s">
        <v>1851</v>
      </c>
      <c r="I103" t="s">
        <v>1852</v>
      </c>
      <c r="J103" t="s">
        <v>1613</v>
      </c>
      <c r="K103" t="s">
        <v>1630</v>
      </c>
      <c r="M103" t="s">
        <v>1853</v>
      </c>
      <c r="N103" t="s">
        <v>1854</v>
      </c>
      <c r="O103" t="s">
        <v>1116</v>
      </c>
      <c r="P103" t="s">
        <v>1114</v>
      </c>
      <c r="Q103" t="s">
        <v>1616</v>
      </c>
      <c r="X103" t="s">
        <v>1617</v>
      </c>
      <c r="Y103">
        <v>202</v>
      </c>
      <c r="Z103" s="824">
        <v>46023</v>
      </c>
      <c r="AA103">
        <v>24806</v>
      </c>
      <c r="AB103">
        <v>2</v>
      </c>
      <c r="AC103" t="s">
        <v>1618</v>
      </c>
      <c r="AD103">
        <v>75</v>
      </c>
      <c r="AE103" t="s">
        <v>1244</v>
      </c>
      <c r="AI103" s="804">
        <v>46112</v>
      </c>
      <c r="AJ103" s="804">
        <v>46112</v>
      </c>
      <c r="AK103" s="804">
        <v>46112</v>
      </c>
      <c r="AN103" t="s">
        <v>1653</v>
      </c>
      <c r="AO103" s="804">
        <v>46119</v>
      </c>
      <c r="AP103" t="s">
        <v>1620</v>
      </c>
      <c r="AS103">
        <v>0</v>
      </c>
      <c r="AT103">
        <v>0</v>
      </c>
      <c r="AU103">
        <v>0</v>
      </c>
      <c r="AV103" s="388">
        <v>448.5</v>
      </c>
      <c r="AW103" s="388">
        <v>448.5</v>
      </c>
      <c r="AX103" s="388">
        <v>448.5</v>
      </c>
      <c r="AY103" s="388">
        <v>0</v>
      </c>
      <c r="AZ103" s="388">
        <v>448.5</v>
      </c>
      <c r="BA103">
        <v>0</v>
      </c>
      <c r="BB103" t="s">
        <v>1109</v>
      </c>
      <c r="BC103">
        <v>8</v>
      </c>
      <c r="BD103">
        <v>0</v>
      </c>
      <c r="BE103">
        <v>448.5</v>
      </c>
      <c r="BF103">
        <v>2026</v>
      </c>
      <c r="BG103" s="824">
        <v>46084</v>
      </c>
      <c r="BH103">
        <v>14</v>
      </c>
      <c r="BI103">
        <v>1</v>
      </c>
      <c r="BJ103">
        <v>1</v>
      </c>
      <c r="BK103" t="b">
        <v>1</v>
      </c>
      <c r="BN103" t="s">
        <v>1855</v>
      </c>
      <c r="BO103" t="b">
        <v>1</v>
      </c>
    </row>
    <row r="104" spans="1:67">
      <c r="A104" t="s">
        <v>1609</v>
      </c>
      <c r="B104" t="s">
        <v>1610</v>
      </c>
      <c r="C104">
        <v>72111</v>
      </c>
      <c r="D104">
        <v>3</v>
      </c>
      <c r="E104" t="s">
        <v>1110</v>
      </c>
      <c r="F104">
        <v>1034</v>
      </c>
      <c r="G104" t="s">
        <v>1499</v>
      </c>
      <c r="H104" t="s">
        <v>1655</v>
      </c>
      <c r="I104" t="s">
        <v>1656</v>
      </c>
      <c r="J104" t="s">
        <v>1613</v>
      </c>
      <c r="K104" t="s">
        <v>1630</v>
      </c>
      <c r="M104" t="s">
        <v>1657</v>
      </c>
      <c r="N104" t="s">
        <v>1658</v>
      </c>
      <c r="O104" t="s">
        <v>1113</v>
      </c>
      <c r="P104" t="s">
        <v>1114</v>
      </c>
      <c r="Q104" t="s">
        <v>1616</v>
      </c>
      <c r="X104" t="s">
        <v>1617</v>
      </c>
      <c r="Y104">
        <v>204</v>
      </c>
      <c r="Z104" s="824">
        <v>46023</v>
      </c>
      <c r="AA104">
        <v>72111</v>
      </c>
      <c r="AB104">
        <v>2</v>
      </c>
      <c r="AC104" t="s">
        <v>1618</v>
      </c>
      <c r="AD104">
        <v>74</v>
      </c>
      <c r="AE104" t="s">
        <v>1204</v>
      </c>
      <c r="AI104" s="804">
        <v>46112</v>
      </c>
      <c r="AJ104" s="804">
        <v>46112</v>
      </c>
      <c r="AK104" s="804">
        <v>46112</v>
      </c>
      <c r="AN104" t="s">
        <v>1653</v>
      </c>
      <c r="AO104" s="804">
        <v>46133</v>
      </c>
      <c r="AP104" t="s">
        <v>1731</v>
      </c>
      <c r="AS104">
        <v>0</v>
      </c>
      <c r="AT104">
        <v>0</v>
      </c>
      <c r="AU104">
        <v>0</v>
      </c>
      <c r="AV104" s="388">
        <v>883.16</v>
      </c>
      <c r="AW104" s="388">
        <v>883.16</v>
      </c>
      <c r="AX104" s="388">
        <v>883.16</v>
      </c>
      <c r="AY104" s="388">
        <v>0</v>
      </c>
      <c r="AZ104" s="388">
        <v>883.16</v>
      </c>
      <c r="BA104">
        <v>0</v>
      </c>
      <c r="BB104" t="s">
        <v>1109</v>
      </c>
      <c r="BC104">
        <v>0</v>
      </c>
      <c r="BD104">
        <v>0</v>
      </c>
      <c r="BE104">
        <v>883.16</v>
      </c>
      <c r="BF104">
        <v>2026</v>
      </c>
      <c r="BG104" s="824">
        <v>46084</v>
      </c>
      <c r="BH104">
        <v>14</v>
      </c>
      <c r="BI104">
        <v>1</v>
      </c>
      <c r="BJ104">
        <v>1</v>
      </c>
      <c r="BK104" t="b">
        <v>1</v>
      </c>
      <c r="BN104" t="s">
        <v>1856</v>
      </c>
      <c r="BO104" t="b">
        <v>1</v>
      </c>
    </row>
    <row r="105" spans="1:67">
      <c r="A105">
        <v>103</v>
      </c>
      <c r="AS105">
        <v>0</v>
      </c>
      <c r="AT105">
        <v>0</v>
      </c>
      <c r="AU105">
        <v>0</v>
      </c>
      <c r="AV105" s="388">
        <v>114860.18</v>
      </c>
      <c r="AW105" s="388">
        <v>211541.07</v>
      </c>
      <c r="AX105" s="388">
        <v>114860.18</v>
      </c>
      <c r="AY105" s="388">
        <v>635.36</v>
      </c>
      <c r="AZ105" s="388">
        <v>114224.82</v>
      </c>
      <c r="BA105">
        <v>635.36</v>
      </c>
      <c r="BD105">
        <v>0</v>
      </c>
      <c r="BE105" s="806">
        <v>114224.82</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546E-B16E-4E45-9135-1764A48BC6B5}">
  <dimension ref="A1:Z186"/>
  <sheetViews>
    <sheetView topLeftCell="C31" workbookViewId="0">
      <selection activeCell="I37" sqref="I37"/>
    </sheetView>
  </sheetViews>
  <sheetFormatPr defaultColWidth="12.5546875" defaultRowHeight="15" outlineLevelRow="1"/>
  <cols>
    <col min="1" max="1" width="27.44140625" style="685" hidden="1" customWidth="1"/>
    <col min="2" max="2" width="5.88671875" style="685" customWidth="1"/>
    <col min="3" max="3" width="57.33203125" style="685" bestFit="1" customWidth="1"/>
    <col min="4" max="4" width="13.44140625" style="686" hidden="1" customWidth="1"/>
    <col min="5" max="5" width="7.44140625" style="685" hidden="1" customWidth="1"/>
    <col min="6" max="6" width="13.44140625" style="687" hidden="1" customWidth="1"/>
    <col min="7" max="7" width="10.5546875" style="685" hidden="1" customWidth="1"/>
    <col min="8" max="8" width="6" style="685" hidden="1" customWidth="1"/>
    <col min="9" max="9" width="14.88671875" style="688" bestFit="1" customWidth="1"/>
    <col min="10" max="20" width="14.88671875" style="688" hidden="1" customWidth="1"/>
    <col min="21" max="21" width="11.44140625" style="685" bestFit="1" customWidth="1"/>
    <col min="22" max="22" width="17.6640625" style="688" hidden="1" customWidth="1"/>
    <col min="23" max="23" width="7.6640625" style="685" hidden="1" customWidth="1"/>
    <col min="24" max="24" width="9.109375" style="685" bestFit="1" customWidth="1"/>
    <col min="25" max="25" width="2.44140625" style="685" hidden="1" customWidth="1"/>
    <col min="26" max="26" width="10.5546875" style="685" bestFit="1" customWidth="1"/>
    <col min="27" max="16384" width="12.5546875" style="685"/>
  </cols>
  <sheetData>
    <row r="1" spans="1:26" ht="15.6" thickBot="1">
      <c r="A1" s="685" t="s">
        <v>731</v>
      </c>
      <c r="B1" s="690"/>
      <c r="C1" s="691"/>
      <c r="D1" s="692" t="s">
        <v>800</v>
      </c>
      <c r="E1" s="693"/>
      <c r="F1" s="692" t="s">
        <v>801</v>
      </c>
      <c r="G1" s="694" t="s">
        <v>802</v>
      </c>
      <c r="I1" s="483" t="s">
        <v>714</v>
      </c>
      <c r="J1" s="483" t="s">
        <v>715</v>
      </c>
      <c r="K1" s="483" t="s">
        <v>716</v>
      </c>
      <c r="L1" s="483" t="s">
        <v>2182</v>
      </c>
      <c r="M1" s="483" t="s">
        <v>718</v>
      </c>
      <c r="N1" s="483" t="s">
        <v>719</v>
      </c>
      <c r="O1" s="483" t="s">
        <v>720</v>
      </c>
      <c r="P1" s="483" t="s">
        <v>721</v>
      </c>
      <c r="Q1" s="483" t="s">
        <v>722</v>
      </c>
      <c r="R1" s="483" t="s">
        <v>723</v>
      </c>
      <c r="S1" s="483" t="s">
        <v>724</v>
      </c>
      <c r="T1" s="483" t="s">
        <v>725</v>
      </c>
      <c r="U1" s="694" t="s">
        <v>803</v>
      </c>
      <c r="V1" s="695" t="s">
        <v>804</v>
      </c>
      <c r="W1" s="694" t="s">
        <v>803</v>
      </c>
    </row>
    <row r="2" spans="1:26">
      <c r="B2" s="696" t="s">
        <v>805</v>
      </c>
      <c r="C2" s="697"/>
      <c r="D2" s="698">
        <f t="shared" ref="D2:F2" si="0">SUM(D3:D8)</f>
        <v>2279911.27</v>
      </c>
      <c r="E2" s="699"/>
      <c r="F2" s="698">
        <f t="shared" si="0"/>
        <v>2130901.65</v>
      </c>
      <c r="G2" s="700"/>
      <c r="I2" s="701">
        <v>400000</v>
      </c>
      <c r="J2" s="829">
        <v>350000</v>
      </c>
      <c r="K2" s="829">
        <f>J2+(J2*20%)</f>
        <v>420000</v>
      </c>
      <c r="L2" s="829">
        <f>K2+(K2*10%)</f>
        <v>462000</v>
      </c>
      <c r="M2" s="829">
        <f>L2+(L2*10%)</f>
        <v>508200</v>
      </c>
      <c r="N2" s="829">
        <f>M2+(M2*3%)</f>
        <v>523446</v>
      </c>
      <c r="O2" s="829">
        <f>N2-(N2*8%)</f>
        <v>481570.32</v>
      </c>
      <c r="P2" s="829">
        <f>O2+(O2*5%)</f>
        <v>505648.83600000001</v>
      </c>
      <c r="Q2" s="829">
        <f>P2+(P2*5%)</f>
        <v>530931.27780000004</v>
      </c>
      <c r="R2" s="829">
        <f>Q2+(Q2*5%)</f>
        <v>557477.84169000003</v>
      </c>
      <c r="S2" s="829">
        <f>R2+(R2*1%)</f>
        <v>563052.62010689999</v>
      </c>
      <c r="T2" s="829">
        <f>S2-(S2*5%)</f>
        <v>534899.98910155497</v>
      </c>
      <c r="U2" s="700"/>
      <c r="V2" s="701">
        <v>1000000</v>
      </c>
      <c r="W2" s="700"/>
      <c r="X2" s="689">
        <v>500000</v>
      </c>
      <c r="Y2" s="689"/>
      <c r="Z2" s="689">
        <v>1000000</v>
      </c>
    </row>
    <row r="3" spans="1:26">
      <c r="A3" s="114" t="s">
        <v>919</v>
      </c>
      <c r="B3" s="1030" t="s">
        <v>806</v>
      </c>
      <c r="C3" s="1031"/>
      <c r="D3" s="702">
        <v>1703884.97</v>
      </c>
      <c r="E3" s="703">
        <f t="shared" ref="E3:E12" si="1">D3/$F$2</f>
        <v>0.79960751356121951</v>
      </c>
      <c r="F3" s="702">
        <v>1588417.23</v>
      </c>
      <c r="G3" s="703">
        <f t="shared" ref="G3:G12" si="2">F3/$F$2</f>
        <v>0.74542024499347492</v>
      </c>
      <c r="I3" s="704">
        <f t="shared" ref="I3:I8" si="3">I$2*U3</f>
        <v>300000</v>
      </c>
      <c r="J3" s="704">
        <f t="shared" ref="J3:T3" si="4">J$2*$U3</f>
        <v>262500</v>
      </c>
      <c r="K3" s="704">
        <f t="shared" si="4"/>
        <v>315000</v>
      </c>
      <c r="L3" s="704">
        <f t="shared" si="4"/>
        <v>346500</v>
      </c>
      <c r="M3" s="704">
        <f t="shared" si="4"/>
        <v>381150</v>
      </c>
      <c r="N3" s="704">
        <f t="shared" si="4"/>
        <v>392584.5</v>
      </c>
      <c r="O3" s="704">
        <f t="shared" si="4"/>
        <v>361177.74</v>
      </c>
      <c r="P3" s="704">
        <f t="shared" si="4"/>
        <v>379236.62699999998</v>
      </c>
      <c r="Q3" s="704">
        <f t="shared" si="4"/>
        <v>398198.45835000003</v>
      </c>
      <c r="R3" s="704">
        <f t="shared" si="4"/>
        <v>418108.38126749999</v>
      </c>
      <c r="S3" s="704">
        <f t="shared" si="4"/>
        <v>422289.46508017497</v>
      </c>
      <c r="T3" s="704">
        <f t="shared" si="4"/>
        <v>401174.99182616622</v>
      </c>
      <c r="U3" s="705">
        <v>0.75</v>
      </c>
      <c r="V3" s="704">
        <f>V$2*W3</f>
        <v>750000</v>
      </c>
      <c r="W3" s="705">
        <v>0.75</v>
      </c>
      <c r="X3" s="706">
        <f t="shared" ref="X3:X13" si="5">D3/$D$2</f>
        <v>0.74734705355441311</v>
      </c>
      <c r="Z3" s="706">
        <f t="shared" ref="Z3:Z13" si="6">F3/$F$2</f>
        <v>0.74542024499347492</v>
      </c>
    </row>
    <row r="4" spans="1:26">
      <c r="A4" s="641" t="s">
        <v>732</v>
      </c>
      <c r="B4" s="1030" t="s">
        <v>807</v>
      </c>
      <c r="C4" s="1031"/>
      <c r="D4" s="702">
        <v>234825.89</v>
      </c>
      <c r="E4" s="703">
        <f t="shared" si="1"/>
        <v>0.11020024786221365</v>
      </c>
      <c r="F4" s="702">
        <v>180820.78</v>
      </c>
      <c r="G4" s="703">
        <f t="shared" si="2"/>
        <v>8.4856464398532894E-2</v>
      </c>
      <c r="I4" s="704">
        <f t="shared" si="3"/>
        <v>40000</v>
      </c>
      <c r="J4" s="704">
        <f t="shared" ref="J4:T8" si="7">J$2*$U4</f>
        <v>35000</v>
      </c>
      <c r="K4" s="704">
        <f t="shared" si="7"/>
        <v>42000</v>
      </c>
      <c r="L4" s="704">
        <f t="shared" si="7"/>
        <v>46200</v>
      </c>
      <c r="M4" s="704">
        <f t="shared" si="7"/>
        <v>50820</v>
      </c>
      <c r="N4" s="704">
        <f t="shared" si="7"/>
        <v>52344.600000000006</v>
      </c>
      <c r="O4" s="704">
        <f t="shared" si="7"/>
        <v>48157.032000000007</v>
      </c>
      <c r="P4" s="704">
        <f t="shared" si="7"/>
        <v>50564.883600000001</v>
      </c>
      <c r="Q4" s="704">
        <f t="shared" si="7"/>
        <v>53093.12778000001</v>
      </c>
      <c r="R4" s="704">
        <f t="shared" si="7"/>
        <v>55747.784169000006</v>
      </c>
      <c r="S4" s="704">
        <f t="shared" si="7"/>
        <v>56305.262010689999</v>
      </c>
      <c r="T4" s="704">
        <f t="shared" si="7"/>
        <v>53489.998910155497</v>
      </c>
      <c r="U4" s="705">
        <v>0.1</v>
      </c>
      <c r="V4" s="704">
        <f t="shared" ref="V4:V8" si="8">V$2*W4</f>
        <v>100000</v>
      </c>
      <c r="W4" s="705">
        <v>0.1</v>
      </c>
      <c r="X4" s="706">
        <f t="shared" si="5"/>
        <v>0.1029978197353268</v>
      </c>
      <c r="Z4" s="706">
        <f t="shared" si="6"/>
        <v>8.4856464398532894E-2</v>
      </c>
    </row>
    <row r="5" spans="1:26">
      <c r="B5" s="1030" t="s">
        <v>808</v>
      </c>
      <c r="C5" s="1031"/>
      <c r="D5" s="702">
        <v>8655.7800000000007</v>
      </c>
      <c r="E5" s="703">
        <f t="shared" si="1"/>
        <v>4.0620269828032657E-3</v>
      </c>
      <c r="F5" s="702">
        <v>6508.46</v>
      </c>
      <c r="G5" s="703">
        <f t="shared" si="2"/>
        <v>3.0543220988167147E-3</v>
      </c>
      <c r="I5" s="704">
        <f t="shared" si="3"/>
        <v>0</v>
      </c>
      <c r="J5" s="704">
        <f t="shared" si="7"/>
        <v>0</v>
      </c>
      <c r="K5" s="704">
        <f t="shared" si="7"/>
        <v>0</v>
      </c>
      <c r="L5" s="704">
        <f t="shared" si="7"/>
        <v>0</v>
      </c>
      <c r="M5" s="704">
        <f t="shared" si="7"/>
        <v>0</v>
      </c>
      <c r="N5" s="704">
        <f t="shared" si="7"/>
        <v>0</v>
      </c>
      <c r="O5" s="704">
        <f t="shared" si="7"/>
        <v>0</v>
      </c>
      <c r="P5" s="704">
        <f t="shared" si="7"/>
        <v>0</v>
      </c>
      <c r="Q5" s="704">
        <f t="shared" si="7"/>
        <v>0</v>
      </c>
      <c r="R5" s="704">
        <f t="shared" si="7"/>
        <v>0</v>
      </c>
      <c r="S5" s="704">
        <f t="shared" si="7"/>
        <v>0</v>
      </c>
      <c r="T5" s="704">
        <f t="shared" si="7"/>
        <v>0</v>
      </c>
      <c r="U5" s="705">
        <v>0</v>
      </c>
      <c r="V5" s="704">
        <f t="shared" si="8"/>
        <v>0</v>
      </c>
      <c r="W5" s="705">
        <v>0</v>
      </c>
      <c r="X5" s="706">
        <f t="shared" si="5"/>
        <v>3.7965424856205043E-3</v>
      </c>
      <c r="Z5" s="706">
        <f t="shared" si="6"/>
        <v>3.0543220988167147E-3</v>
      </c>
    </row>
    <row r="6" spans="1:26">
      <c r="A6" s="641" t="s">
        <v>732</v>
      </c>
      <c r="B6" s="1030" t="s">
        <v>809</v>
      </c>
      <c r="C6" s="1031"/>
      <c r="D6" s="702">
        <v>83878</v>
      </c>
      <c r="E6" s="703">
        <f t="shared" si="1"/>
        <v>3.936268011243034E-2</v>
      </c>
      <c r="F6" s="702">
        <v>80659</v>
      </c>
      <c r="G6" s="703">
        <f t="shared" si="2"/>
        <v>3.7852051970582501E-2</v>
      </c>
      <c r="I6" s="704">
        <f t="shared" si="3"/>
        <v>20000</v>
      </c>
      <c r="J6" s="704">
        <f t="shared" si="7"/>
        <v>17500</v>
      </c>
      <c r="K6" s="704">
        <f t="shared" si="7"/>
        <v>21000</v>
      </c>
      <c r="L6" s="704">
        <f t="shared" si="7"/>
        <v>23100</v>
      </c>
      <c r="M6" s="704">
        <f t="shared" si="7"/>
        <v>25410</v>
      </c>
      <c r="N6" s="704">
        <f t="shared" si="7"/>
        <v>26172.300000000003</v>
      </c>
      <c r="O6" s="704">
        <f t="shared" si="7"/>
        <v>24078.516000000003</v>
      </c>
      <c r="P6" s="704">
        <f t="shared" si="7"/>
        <v>25282.441800000001</v>
      </c>
      <c r="Q6" s="704">
        <f t="shared" si="7"/>
        <v>26546.563890000005</v>
      </c>
      <c r="R6" s="704">
        <f t="shared" si="7"/>
        <v>27873.892084500003</v>
      </c>
      <c r="S6" s="704">
        <f t="shared" si="7"/>
        <v>28152.631005345</v>
      </c>
      <c r="T6" s="704">
        <f t="shared" si="7"/>
        <v>26744.999455077748</v>
      </c>
      <c r="U6" s="705">
        <v>0.05</v>
      </c>
      <c r="V6" s="704">
        <f t="shared" si="8"/>
        <v>50000</v>
      </c>
      <c r="W6" s="705">
        <v>0.05</v>
      </c>
      <c r="X6" s="706">
        <f t="shared" si="5"/>
        <v>3.6790028236493605E-2</v>
      </c>
      <c r="Z6" s="706">
        <f t="shared" si="6"/>
        <v>3.7852051970582501E-2</v>
      </c>
    </row>
    <row r="7" spans="1:26">
      <c r="B7" s="1030" t="s">
        <v>810</v>
      </c>
      <c r="C7" s="1031"/>
      <c r="D7" s="707">
        <v>183536.63</v>
      </c>
      <c r="E7" s="703">
        <f t="shared" si="1"/>
        <v>8.6130971835326142E-2</v>
      </c>
      <c r="F7" s="707">
        <v>189625.65</v>
      </c>
      <c r="G7" s="703">
        <f t="shared" si="2"/>
        <v>8.8988457069334947E-2</v>
      </c>
      <c r="I7" s="704">
        <f t="shared" si="3"/>
        <v>0</v>
      </c>
      <c r="J7" s="704">
        <f t="shared" si="7"/>
        <v>0</v>
      </c>
      <c r="K7" s="704">
        <f t="shared" si="7"/>
        <v>0</v>
      </c>
      <c r="L7" s="704">
        <f t="shared" si="7"/>
        <v>0</v>
      </c>
      <c r="M7" s="704">
        <f t="shared" si="7"/>
        <v>0</v>
      </c>
      <c r="N7" s="704">
        <f t="shared" si="7"/>
        <v>0</v>
      </c>
      <c r="O7" s="704">
        <f t="shared" si="7"/>
        <v>0</v>
      </c>
      <c r="P7" s="704">
        <f t="shared" si="7"/>
        <v>0</v>
      </c>
      <c r="Q7" s="704">
        <f t="shared" si="7"/>
        <v>0</v>
      </c>
      <c r="R7" s="704">
        <f t="shared" si="7"/>
        <v>0</v>
      </c>
      <c r="S7" s="704">
        <f t="shared" si="7"/>
        <v>0</v>
      </c>
      <c r="T7" s="704">
        <f t="shared" si="7"/>
        <v>0</v>
      </c>
      <c r="U7" s="705">
        <v>0</v>
      </c>
      <c r="V7" s="704">
        <f t="shared" si="8"/>
        <v>0</v>
      </c>
      <c r="W7" s="705">
        <v>0</v>
      </c>
      <c r="X7" s="706">
        <f t="shared" si="5"/>
        <v>8.0501654785889984E-2</v>
      </c>
      <c r="Z7" s="706">
        <f t="shared" si="6"/>
        <v>8.8988457069334947E-2</v>
      </c>
    </row>
    <row r="8" spans="1:26">
      <c r="A8" s="114" t="s">
        <v>16</v>
      </c>
      <c r="B8" s="1030" t="s">
        <v>425</v>
      </c>
      <c r="C8" s="1031"/>
      <c r="D8" s="702">
        <v>65130</v>
      </c>
      <c r="E8" s="703">
        <f t="shared" si="1"/>
        <v>3.0564526523314674E-2</v>
      </c>
      <c r="F8" s="702">
        <v>84870.53</v>
      </c>
      <c r="G8" s="703">
        <f t="shared" si="2"/>
        <v>3.9828459469258004E-2</v>
      </c>
      <c r="I8" s="704">
        <f t="shared" si="3"/>
        <v>40000</v>
      </c>
      <c r="J8" s="704">
        <f t="shared" si="7"/>
        <v>35000</v>
      </c>
      <c r="K8" s="704">
        <f t="shared" si="7"/>
        <v>42000</v>
      </c>
      <c r="L8" s="704">
        <f t="shared" si="7"/>
        <v>46200</v>
      </c>
      <c r="M8" s="704">
        <f t="shared" si="7"/>
        <v>50820</v>
      </c>
      <c r="N8" s="704">
        <f t="shared" si="7"/>
        <v>52344.600000000006</v>
      </c>
      <c r="O8" s="704">
        <f t="shared" si="7"/>
        <v>48157.032000000007</v>
      </c>
      <c r="P8" s="704">
        <f t="shared" si="7"/>
        <v>50564.883600000001</v>
      </c>
      <c r="Q8" s="704">
        <f t="shared" si="7"/>
        <v>53093.12778000001</v>
      </c>
      <c r="R8" s="704">
        <f t="shared" si="7"/>
        <v>55747.784169000006</v>
      </c>
      <c r="S8" s="704">
        <f t="shared" si="7"/>
        <v>56305.262010689999</v>
      </c>
      <c r="T8" s="704">
        <f t="shared" si="7"/>
        <v>53489.998910155497</v>
      </c>
      <c r="U8" s="705">
        <v>0.1</v>
      </c>
      <c r="V8" s="704">
        <f t="shared" si="8"/>
        <v>100000</v>
      </c>
      <c r="W8" s="705">
        <v>0.1</v>
      </c>
      <c r="X8" s="706">
        <f t="shared" si="5"/>
        <v>2.8566901202255999E-2</v>
      </c>
      <c r="Z8" s="706">
        <f t="shared" si="6"/>
        <v>3.9828459469258004E-2</v>
      </c>
    </row>
    <row r="9" spans="1:26">
      <c r="B9" s="708"/>
      <c r="C9" s="709"/>
      <c r="D9" s="702"/>
      <c r="E9" s="703">
        <f t="shared" si="1"/>
        <v>0</v>
      </c>
      <c r="F9" s="702"/>
      <c r="G9" s="703">
        <f t="shared" si="2"/>
        <v>0</v>
      </c>
      <c r="I9" s="704"/>
      <c r="J9" s="704"/>
      <c r="K9" s="704"/>
      <c r="L9" s="704"/>
      <c r="M9" s="704"/>
      <c r="N9" s="704"/>
      <c r="O9" s="704"/>
      <c r="P9" s="704"/>
      <c r="Q9" s="704"/>
      <c r="R9" s="704"/>
      <c r="S9" s="704"/>
      <c r="T9" s="704"/>
      <c r="U9" s="705"/>
      <c r="V9" s="704"/>
      <c r="W9" s="705"/>
      <c r="X9" s="706">
        <f t="shared" si="5"/>
        <v>0</v>
      </c>
      <c r="Z9" s="706">
        <f t="shared" si="6"/>
        <v>0</v>
      </c>
    </row>
    <row r="10" spans="1:26" s="712" customFormat="1">
      <c r="B10" s="710"/>
      <c r="C10" s="711" t="s">
        <v>811</v>
      </c>
      <c r="D10" s="707" t="e">
        <f>SUMIFS('[3]CONTAS PAGAR'!$N$2:$N$15410,'[3]CONTAS PAGAR'!$I$2:$I$15410,D$1,'[3]CONTAS PAGAR'!$C$2:$C$15410,[3]DRE!C13)</f>
        <v>#VALUE!</v>
      </c>
      <c r="E10" s="703" t="e">
        <f t="shared" si="1"/>
        <v>#VALUE!</v>
      </c>
      <c r="F10" s="707" t="e">
        <f>SUMIFS('[3]CONTAS PAGAR'!$N$2:$N$15410,'[3]CONTAS PAGAR'!$I$2:$I$15410,F$1,'[3]CONTAS PAGAR'!$C$2:$C$15410,[3]DRE!#REF!)</f>
        <v>#VALUE!</v>
      </c>
      <c r="G10" s="703" t="e">
        <f t="shared" si="2"/>
        <v>#VALUE!</v>
      </c>
      <c r="I10" s="704"/>
      <c r="J10" s="704"/>
      <c r="K10" s="704"/>
      <c r="L10" s="704"/>
      <c r="M10" s="704"/>
      <c r="N10" s="704"/>
      <c r="O10" s="704"/>
      <c r="P10" s="704"/>
      <c r="Q10" s="704"/>
      <c r="R10" s="704"/>
      <c r="S10" s="704"/>
      <c r="T10" s="704"/>
      <c r="U10" s="705"/>
      <c r="V10" s="704"/>
      <c r="W10" s="705"/>
      <c r="X10" s="706" t="e">
        <f t="shared" si="5"/>
        <v>#VALUE!</v>
      </c>
      <c r="Z10" s="706" t="e">
        <f t="shared" si="6"/>
        <v>#VALUE!</v>
      </c>
    </row>
    <row r="11" spans="1:26" s="712" customFormat="1">
      <c r="A11" s="143" t="s">
        <v>226</v>
      </c>
      <c r="B11" s="710"/>
      <c r="C11" s="711" t="s">
        <v>812</v>
      </c>
      <c r="D11" s="707" t="e">
        <f>SUMIFS('[3]CONTAS PAGAR'!$N$2:$N$16000,'[3]CONTAS PAGAR'!$I$2:$I$16000,D$1,'[3]CONTAS PAGAR'!$C$2:$C$16000,[3]DRE!C14)</f>
        <v>#VALUE!</v>
      </c>
      <c r="E11" s="703" t="e">
        <f t="shared" si="1"/>
        <v>#VALUE!</v>
      </c>
      <c r="F11" s="707" t="e">
        <f>SUMIFS('[3]CONTAS PAGAR'!$N$2:$N$16000,'[3]CONTAS PAGAR'!$I$2:$I$16000,F$1,'[3]CONTAS PAGAR'!$C$2:$C$16000,[3]DRE!C14)</f>
        <v>#VALUE!</v>
      </c>
      <c r="G11" s="703" t="e">
        <f t="shared" si="2"/>
        <v>#VALUE!</v>
      </c>
      <c r="I11" s="704">
        <f>I$2*U11</f>
        <v>5600</v>
      </c>
      <c r="J11" s="704">
        <f t="shared" ref="J11:T11" si="9">J$2*$U11</f>
        <v>4900</v>
      </c>
      <c r="K11" s="704">
        <f t="shared" si="9"/>
        <v>5880</v>
      </c>
      <c r="L11" s="704">
        <f t="shared" si="9"/>
        <v>6468</v>
      </c>
      <c r="M11" s="704">
        <f t="shared" si="9"/>
        <v>7114.8</v>
      </c>
      <c r="N11" s="704">
        <f t="shared" si="9"/>
        <v>7328.2440000000006</v>
      </c>
      <c r="O11" s="704">
        <f t="shared" si="9"/>
        <v>6741.9844800000001</v>
      </c>
      <c r="P11" s="704">
        <f t="shared" si="9"/>
        <v>7079.0837040000006</v>
      </c>
      <c r="Q11" s="704">
        <f t="shared" si="9"/>
        <v>7433.0378892000008</v>
      </c>
      <c r="R11" s="704">
        <f t="shared" si="9"/>
        <v>7804.689783660001</v>
      </c>
      <c r="S11" s="704">
        <f t="shared" si="9"/>
        <v>7882.7366814965999</v>
      </c>
      <c r="T11" s="704">
        <f t="shared" si="9"/>
        <v>7488.5998474217695</v>
      </c>
      <c r="U11" s="705">
        <v>1.4E-2</v>
      </c>
      <c r="V11" s="704">
        <f t="shared" ref="V11:V12" si="10">V$2*W11</f>
        <v>14000</v>
      </c>
      <c r="W11" s="705">
        <v>1.4E-2</v>
      </c>
      <c r="X11" s="713" t="e">
        <f t="shared" si="5"/>
        <v>#VALUE!</v>
      </c>
      <c r="Y11" s="714"/>
      <c r="Z11" s="713" t="e">
        <f t="shared" si="6"/>
        <v>#VALUE!</v>
      </c>
    </row>
    <row r="12" spans="1:26" s="712" customFormat="1" ht="11.25" customHeight="1" thickBot="1">
      <c r="B12" s="710"/>
      <c r="C12" s="715" t="s">
        <v>813</v>
      </c>
      <c r="D12" s="716">
        <v>183536.63</v>
      </c>
      <c r="E12" s="703">
        <f t="shared" si="1"/>
        <v>8.6130971835326142E-2</v>
      </c>
      <c r="F12" s="716">
        <v>189625.65</v>
      </c>
      <c r="G12" s="703">
        <f t="shared" si="2"/>
        <v>8.8988457069334947E-2</v>
      </c>
      <c r="I12" s="704">
        <f>I$2*U12</f>
        <v>0</v>
      </c>
      <c r="J12" s="704">
        <f>J$2*V12</f>
        <v>0</v>
      </c>
      <c r="K12" s="830"/>
      <c r="L12" s="830"/>
      <c r="M12" s="830"/>
      <c r="N12" s="830"/>
      <c r="O12" s="830"/>
      <c r="P12" s="830"/>
      <c r="Q12" s="830"/>
      <c r="R12" s="830"/>
      <c r="S12" s="830"/>
      <c r="T12" s="830"/>
      <c r="U12" s="705">
        <v>0</v>
      </c>
      <c r="V12" s="704">
        <f t="shared" si="10"/>
        <v>0</v>
      </c>
      <c r="W12" s="705">
        <v>0</v>
      </c>
      <c r="X12" s="713">
        <f t="shared" si="5"/>
        <v>8.0501654785889984E-2</v>
      </c>
      <c r="Y12" s="714"/>
      <c r="Z12" s="713">
        <f t="shared" si="6"/>
        <v>8.8988457069334947E-2</v>
      </c>
    </row>
    <row r="13" spans="1:26" s="712" customFormat="1" ht="15.6" thickBot="1">
      <c r="B13" s="717" t="s">
        <v>93</v>
      </c>
      <c r="C13" s="718"/>
      <c r="D13" s="719" t="e">
        <f t="shared" ref="D13:F13" si="11">D2-D10+D11-D12</f>
        <v>#VALUE!</v>
      </c>
      <c r="E13" s="720"/>
      <c r="F13" s="719" t="e">
        <f t="shared" si="11"/>
        <v>#VALUE!</v>
      </c>
      <c r="G13" s="721" t="e">
        <f>#REF!/#REF!</f>
        <v>#REF!</v>
      </c>
      <c r="I13" s="722">
        <f>I2-I10-I11-I12</f>
        <v>394400</v>
      </c>
      <c r="J13" s="831"/>
      <c r="K13" s="831"/>
      <c r="L13" s="831"/>
      <c r="M13" s="831"/>
      <c r="N13" s="831"/>
      <c r="O13" s="831"/>
      <c r="P13" s="831"/>
      <c r="Q13" s="831"/>
      <c r="R13" s="831"/>
      <c r="S13" s="831"/>
      <c r="T13" s="831"/>
      <c r="U13" s="721"/>
      <c r="V13" s="722">
        <f>V2-V10-V11-V12</f>
        <v>986000</v>
      </c>
      <c r="W13" s="721"/>
      <c r="X13" s="713" t="e">
        <f t="shared" si="5"/>
        <v>#VALUE!</v>
      </c>
      <c r="Y13" s="714"/>
      <c r="Z13" s="713" t="e">
        <f t="shared" si="6"/>
        <v>#VALUE!</v>
      </c>
    </row>
    <row r="14" spans="1:26" s="712" customFormat="1" ht="15.6" thickBot="1">
      <c r="B14" s="723"/>
      <c r="C14" s="724"/>
      <c r="D14" s="725"/>
      <c r="E14" s="726"/>
      <c r="F14" s="725"/>
      <c r="G14" s="727"/>
      <c r="I14" s="728"/>
      <c r="J14" s="728"/>
      <c r="K14" s="728"/>
      <c r="L14" s="728"/>
      <c r="M14" s="728"/>
      <c r="N14" s="728"/>
      <c r="O14" s="728"/>
      <c r="P14" s="728"/>
      <c r="Q14" s="728"/>
      <c r="R14" s="728"/>
      <c r="S14" s="728"/>
      <c r="T14" s="728"/>
      <c r="U14" s="727"/>
      <c r="V14" s="728"/>
      <c r="W14" s="727"/>
    </row>
    <row r="15" spans="1:26" s="712" customFormat="1">
      <c r="B15" s="729"/>
      <c r="C15" s="730" t="s">
        <v>814</v>
      </c>
      <c r="D15" s="731" t="e">
        <f t="shared" ref="D15:F15" si="12">D16+D17-D18-D19</f>
        <v>#VALUE!</v>
      </c>
      <c r="E15" s="732"/>
      <c r="F15" s="731" t="e">
        <f t="shared" si="12"/>
        <v>#VALUE!</v>
      </c>
      <c r="G15" s="733" t="e">
        <f>#REF!/#REF!</f>
        <v>#REF!</v>
      </c>
      <c r="I15" s="734">
        <f>I17</f>
        <v>120000</v>
      </c>
      <c r="J15" s="832">
        <f>J2*J20</f>
        <v>112000</v>
      </c>
      <c r="K15" s="832">
        <f t="shared" ref="K15:T15" si="13">K2*K20</f>
        <v>134400</v>
      </c>
      <c r="L15" s="832">
        <f t="shared" si="13"/>
        <v>147840</v>
      </c>
      <c r="M15" s="832">
        <f t="shared" si="13"/>
        <v>162624</v>
      </c>
      <c r="N15" s="832">
        <f t="shared" si="13"/>
        <v>167502.72</v>
      </c>
      <c r="O15" s="832">
        <f t="shared" si="13"/>
        <v>154102.5024</v>
      </c>
      <c r="P15" s="832">
        <f t="shared" si="13"/>
        <v>161807.62752000001</v>
      </c>
      <c r="Q15" s="832">
        <f t="shared" si="13"/>
        <v>169898.00889600001</v>
      </c>
      <c r="R15" s="832">
        <f t="shared" si="13"/>
        <v>178392.90934080002</v>
      </c>
      <c r="S15" s="832">
        <f t="shared" si="13"/>
        <v>180176.83843420801</v>
      </c>
      <c r="T15" s="832">
        <f t="shared" si="13"/>
        <v>171167.9965124976</v>
      </c>
      <c r="U15" s="733">
        <f>I15/I2</f>
        <v>0.3</v>
      </c>
      <c r="V15" s="734">
        <v>280000</v>
      </c>
      <c r="W15" s="733">
        <f>V15/V2</f>
        <v>0.28000000000000003</v>
      </c>
    </row>
    <row r="16" spans="1:26" s="712" customFormat="1" hidden="1" outlineLevel="1">
      <c r="A16" s="145" t="s">
        <v>29</v>
      </c>
      <c r="B16" s="735"/>
      <c r="C16" s="736" t="s">
        <v>815</v>
      </c>
      <c r="D16" s="737">
        <v>297321.45</v>
      </c>
      <c r="E16" s="738">
        <f>D16/D$2</f>
        <v>0.13040921982898046</v>
      </c>
      <c r="F16" s="737">
        <v>439342.31</v>
      </c>
      <c r="G16" s="738">
        <f>F16/F$2</f>
        <v>0.20617671866742421</v>
      </c>
      <c r="H16" s="739">
        <f>AVERAGE(E16,G16)</f>
        <v>0.16829296924820233</v>
      </c>
      <c r="I16" s="740">
        <v>80000</v>
      </c>
      <c r="J16" s="833"/>
      <c r="K16" s="833"/>
      <c r="L16" s="833"/>
      <c r="M16" s="833"/>
      <c r="N16" s="833"/>
      <c r="O16" s="833"/>
      <c r="P16" s="833"/>
      <c r="Q16" s="833"/>
      <c r="R16" s="833"/>
      <c r="S16" s="833"/>
      <c r="T16" s="833"/>
      <c r="U16" s="741">
        <f>I16/I$2</f>
        <v>0.2</v>
      </c>
      <c r="V16" s="740">
        <v>170000</v>
      </c>
      <c r="W16" s="741">
        <f>V16/V$2</f>
        <v>0.17</v>
      </c>
    </row>
    <row r="17" spans="1:23" s="712" customFormat="1" hidden="1" outlineLevel="1">
      <c r="A17" s="145" t="s">
        <v>920</v>
      </c>
      <c r="B17" s="735"/>
      <c r="C17" s="736" t="s">
        <v>816</v>
      </c>
      <c r="D17" s="737" t="e">
        <f>SUMIFS('[3]CONTAS PAGAR'!$N$2:$N$15410,'[3]CONTAS PAGAR'!$I$2:$I$15410,D$1,'[3]CONTAS PAGAR'!$C$2:$C$15410,[3]DRE!C18)</f>
        <v>#VALUE!</v>
      </c>
      <c r="E17" s="738" t="e">
        <f t="shared" ref="E17:G20" si="14">D17/D$2</f>
        <v>#VALUE!</v>
      </c>
      <c r="F17" s="737" t="e">
        <f>SUMIFS('[3]CONTAS PAGAR'!$N$2:$N$16000,'[3]CONTAS PAGAR'!$I$2:$I$16000,F$1,'[3]CONTAS PAGAR'!$C$2:$C$16000,[3]DRE!C18)</f>
        <v>#VALUE!</v>
      </c>
      <c r="G17" s="738" t="e">
        <f t="shared" si="14"/>
        <v>#VALUE!</v>
      </c>
      <c r="H17" s="739" t="e">
        <f t="shared" ref="H17:H20" si="15">AVERAGE(E17,G17)</f>
        <v>#VALUE!</v>
      </c>
      <c r="I17" s="740">
        <v>120000</v>
      </c>
      <c r="J17" s="833"/>
      <c r="K17" s="833"/>
      <c r="L17" s="833"/>
      <c r="M17" s="833"/>
      <c r="N17" s="833"/>
      <c r="O17" s="833"/>
      <c r="P17" s="833"/>
      <c r="Q17" s="833"/>
      <c r="R17" s="833"/>
      <c r="S17" s="833"/>
      <c r="T17" s="833"/>
      <c r="U17" s="741">
        <f>I17/I$2</f>
        <v>0.3</v>
      </c>
      <c r="V17" s="740">
        <v>280000</v>
      </c>
      <c r="W17" s="741">
        <f t="shared" ref="W17:W19" si="16">V17/V$2</f>
        <v>0.28000000000000003</v>
      </c>
    </row>
    <row r="18" spans="1:23" s="712" customFormat="1" hidden="1" outlineLevel="1">
      <c r="A18" s="145" t="s">
        <v>28</v>
      </c>
      <c r="B18" s="735"/>
      <c r="C18" s="736" t="s">
        <v>817</v>
      </c>
      <c r="D18" s="737">
        <v>439342.31</v>
      </c>
      <c r="E18" s="738">
        <f t="shared" si="14"/>
        <v>0.19270149491387881</v>
      </c>
      <c r="F18" s="737">
        <v>390012.08</v>
      </c>
      <c r="G18" s="738">
        <f t="shared" si="14"/>
        <v>0.18302678586785084</v>
      </c>
      <c r="H18" s="739">
        <f t="shared" si="15"/>
        <v>0.18786414039086483</v>
      </c>
      <c r="I18" s="740">
        <v>80000</v>
      </c>
      <c r="J18" s="833"/>
      <c r="K18" s="833"/>
      <c r="L18" s="833"/>
      <c r="M18" s="833"/>
      <c r="N18" s="833"/>
      <c r="O18" s="833"/>
      <c r="P18" s="833"/>
      <c r="Q18" s="833"/>
      <c r="R18" s="833"/>
      <c r="S18" s="833"/>
      <c r="T18" s="833"/>
      <c r="U18" s="741">
        <f>I18/I$2</f>
        <v>0.2</v>
      </c>
      <c r="V18" s="740">
        <v>170000</v>
      </c>
      <c r="W18" s="741">
        <f t="shared" si="16"/>
        <v>0.17</v>
      </c>
    </row>
    <row r="19" spans="1:23" s="712" customFormat="1" hidden="1" outlineLevel="1">
      <c r="A19" s="145" t="s">
        <v>921</v>
      </c>
      <c r="B19" s="735"/>
      <c r="C19" s="736" t="s">
        <v>818</v>
      </c>
      <c r="D19" s="737" t="e">
        <f>GETPIVOTDATA("VLR TOTAL",[3]BONIFIC!$A$3,"Meses (DATA EMISSAO )",6)</f>
        <v>#REF!</v>
      </c>
      <c r="E19" s="738" t="e">
        <f t="shared" si="14"/>
        <v>#REF!</v>
      </c>
      <c r="F19" s="737" t="e">
        <f>GETPIVOTDATA("VLR TOTAL",[3]BONIFIC!$A$3,"Meses (DATA EMISSAO )",7)-250</f>
        <v>#REF!</v>
      </c>
      <c r="G19" s="738" t="e">
        <f t="shared" si="14"/>
        <v>#REF!</v>
      </c>
      <c r="H19" s="739" t="e">
        <f t="shared" si="15"/>
        <v>#REF!</v>
      </c>
      <c r="I19" s="740">
        <v>0</v>
      </c>
      <c r="J19" s="833"/>
      <c r="K19" s="833"/>
      <c r="L19" s="833"/>
      <c r="M19" s="833"/>
      <c r="N19" s="833"/>
      <c r="O19" s="833"/>
      <c r="P19" s="833"/>
      <c r="Q19" s="833"/>
      <c r="R19" s="833"/>
      <c r="S19" s="833"/>
      <c r="T19" s="833"/>
      <c r="U19" s="741">
        <f>I19/I$2</f>
        <v>0</v>
      </c>
      <c r="V19" s="740">
        <v>0</v>
      </c>
      <c r="W19" s="741">
        <f t="shared" si="16"/>
        <v>0</v>
      </c>
    </row>
    <row r="20" spans="1:23" s="746" customFormat="1" ht="15.6" collapsed="1" thickBot="1">
      <c r="B20" s="742"/>
      <c r="C20" s="743" t="s">
        <v>819</v>
      </c>
      <c r="D20" s="744" t="e">
        <f>D15/D2</f>
        <v>#VALUE!</v>
      </c>
      <c r="E20" s="738" t="e">
        <f t="shared" si="14"/>
        <v>#VALUE!</v>
      </c>
      <c r="F20" s="744" t="e">
        <f>F15/F2</f>
        <v>#VALUE!</v>
      </c>
      <c r="G20" s="738" t="e">
        <f t="shared" si="14"/>
        <v>#VALUE!</v>
      </c>
      <c r="H20" s="739" t="e">
        <f t="shared" si="15"/>
        <v>#VALUE!</v>
      </c>
      <c r="I20" s="744">
        <f>I15/I2</f>
        <v>0.3</v>
      </c>
      <c r="J20" s="834">
        <v>0.32</v>
      </c>
      <c r="K20" s="834">
        <v>0.32</v>
      </c>
      <c r="L20" s="834">
        <v>0.32</v>
      </c>
      <c r="M20" s="834">
        <v>0.32</v>
      </c>
      <c r="N20" s="834">
        <v>0.32</v>
      </c>
      <c r="O20" s="834">
        <v>0.32</v>
      </c>
      <c r="P20" s="834">
        <v>0.32</v>
      </c>
      <c r="Q20" s="834">
        <v>0.32</v>
      </c>
      <c r="R20" s="834">
        <v>0.32</v>
      </c>
      <c r="S20" s="834">
        <v>0.32</v>
      </c>
      <c r="T20" s="834">
        <v>0.32</v>
      </c>
      <c r="U20" s="745"/>
      <c r="V20" s="744">
        <f>V15/V2</f>
        <v>0.28000000000000003</v>
      </c>
      <c r="W20" s="745"/>
    </row>
    <row r="21" spans="1:23" s="712" customFormat="1" ht="15.6" thickBot="1">
      <c r="B21" s="723"/>
      <c r="C21" s="724"/>
      <c r="D21" s="747"/>
      <c r="E21" s="748"/>
      <c r="F21" s="747"/>
      <c r="G21" s="727"/>
      <c r="I21" s="749"/>
      <c r="J21" s="749"/>
      <c r="K21" s="749"/>
      <c r="L21" s="749"/>
      <c r="M21" s="749"/>
      <c r="N21" s="749"/>
      <c r="O21" s="749"/>
      <c r="P21" s="749"/>
      <c r="Q21" s="749"/>
      <c r="R21" s="749"/>
      <c r="S21" s="749"/>
      <c r="T21" s="749"/>
      <c r="U21" s="727"/>
      <c r="V21" s="749"/>
      <c r="W21" s="727"/>
    </row>
    <row r="22" spans="1:23" s="712" customFormat="1" ht="15.6" thickBot="1">
      <c r="B22" s="750" t="s">
        <v>820</v>
      </c>
      <c r="C22" s="751"/>
      <c r="D22" s="752" t="e">
        <f>D13-D15</f>
        <v>#VALUE!</v>
      </c>
      <c r="E22" s="753"/>
      <c r="F22" s="754" t="e">
        <f>F13-F15</f>
        <v>#VALUE!</v>
      </c>
      <c r="G22" s="755" t="e">
        <f>#REF!/#REF!</f>
        <v>#REF!</v>
      </c>
      <c r="I22" s="756">
        <f>I13-I15</f>
        <v>274400</v>
      </c>
      <c r="J22" s="835"/>
      <c r="K22" s="835"/>
      <c r="L22" s="835"/>
      <c r="M22" s="835"/>
      <c r="N22" s="835"/>
      <c r="O22" s="835"/>
      <c r="P22" s="835"/>
      <c r="Q22" s="835"/>
      <c r="R22" s="835"/>
      <c r="S22" s="835"/>
      <c r="T22" s="835"/>
      <c r="U22" s="755"/>
      <c r="V22" s="756">
        <f>V13-V15</f>
        <v>706000</v>
      </c>
      <c r="W22" s="755"/>
    </row>
    <row r="23" spans="1:23" s="712" customFormat="1">
      <c r="B23" s="757"/>
      <c r="C23" s="758" t="s">
        <v>821</v>
      </c>
      <c r="D23" s="759" t="e">
        <f t="shared" ref="D23:F23" si="17">SUM(D24,D34,D42,D49,D53,D56,D64,D69,D74,D82,D95,D103,D112,D115,D120,D126)</f>
        <v>#VALUE!</v>
      </c>
      <c r="E23" s="760" t="s">
        <v>822</v>
      </c>
      <c r="F23" s="761" t="e">
        <f t="shared" si="17"/>
        <v>#VALUE!</v>
      </c>
      <c r="G23" s="760" t="s">
        <v>823</v>
      </c>
      <c r="I23" s="762">
        <f t="shared" ref="I23" si="18">SUM(I24,I34,I42,I49,I53,I56,I64,I69,I74,I82,I95,I103,I112,I115,I120,I126)</f>
        <v>242822.2223303401</v>
      </c>
      <c r="J23" s="762"/>
      <c r="K23" s="762"/>
      <c r="L23" s="762"/>
      <c r="M23" s="762"/>
      <c r="N23" s="762"/>
      <c r="O23" s="762"/>
      <c r="P23" s="762"/>
      <c r="Q23" s="762"/>
      <c r="R23" s="762"/>
      <c r="S23" s="762"/>
      <c r="T23" s="762"/>
      <c r="U23" s="760" t="s">
        <v>823</v>
      </c>
      <c r="V23" s="762">
        <f t="shared" ref="V23" si="19">SUM(V24,V34,V42,V49,V53,V56,V64,V69,V74,V82,V95,V103,V112,V115,V120,V126)</f>
        <v>423753.44466068019</v>
      </c>
      <c r="W23" s="760" t="s">
        <v>823</v>
      </c>
    </row>
    <row r="24" spans="1:23" s="712" customFormat="1">
      <c r="B24" s="735"/>
      <c r="C24" s="763" t="s">
        <v>824</v>
      </c>
      <c r="D24" s="764" t="e">
        <f t="shared" ref="D24:F24" si="20">SUM(D25:D33)</f>
        <v>#VALUE!</v>
      </c>
      <c r="E24" s="765" t="e">
        <f>D24/$D$2</f>
        <v>#VALUE!</v>
      </c>
      <c r="F24" s="764" t="e">
        <f t="shared" si="20"/>
        <v>#VALUE!</v>
      </c>
      <c r="G24" s="765" t="e">
        <f>F24/$F$2</f>
        <v>#VALUE!</v>
      </c>
      <c r="H24" s="714" t="e">
        <f>AVERAGE(G24,E24)</f>
        <v>#VALUE!</v>
      </c>
      <c r="I24" s="764">
        <f t="shared" ref="I24" si="21">SUM(I25:I33)</f>
        <v>20637.441976067563</v>
      </c>
      <c r="J24" s="764"/>
      <c r="K24" s="764"/>
      <c r="L24" s="764"/>
      <c r="M24" s="764"/>
      <c r="N24" s="764"/>
      <c r="O24" s="764"/>
      <c r="P24" s="764"/>
      <c r="Q24" s="764"/>
      <c r="R24" s="764"/>
      <c r="S24" s="764"/>
      <c r="T24" s="764"/>
      <c r="U24" s="741">
        <f t="shared" ref="U24:U55" si="22">I24/I$2</f>
        <v>5.1593604940168909E-2</v>
      </c>
      <c r="V24" s="764">
        <f t="shared" ref="V24" si="23">SUM(V25:V33)</f>
        <v>41274.883952135126</v>
      </c>
      <c r="W24" s="741">
        <f t="shared" ref="W24:W39" si="24">V24/V$2</f>
        <v>4.1274883952135126E-2</v>
      </c>
    </row>
    <row r="25" spans="1:23" s="712" customFormat="1" ht="15.75" customHeight="1" outlineLevel="1">
      <c r="A25" s="712" t="s">
        <v>648</v>
      </c>
      <c r="B25" s="735"/>
      <c r="C25" s="766" t="s">
        <v>597</v>
      </c>
      <c r="D25" s="767" t="e">
        <f>SUMIFS('[3]CONTAS PAGAR'!$N$2:$N$16000,'[3]CONTAS PAGAR'!$I$2:$I$16000,D$1,'[3]CONTAS PAGAR'!$B$2:$B$16000,[3]DRE!C28)</f>
        <v>#VALUE!</v>
      </c>
      <c r="E25" s="765" t="e">
        <f t="shared" ref="E25:E88" si="25">D25/$D$2</f>
        <v>#VALUE!</v>
      </c>
      <c r="F25" s="768" t="e">
        <f>SUMIFS('[3]CONTAS PAGAR'!$N$2:$N$16000,'[3]CONTAS PAGAR'!$I$2:$I$16000,F$1,'[3]CONTAS PAGAR'!$B$2:$B$16000,[3]DRE!C28)</f>
        <v>#VALUE!</v>
      </c>
      <c r="G25" s="765" t="e">
        <f t="shared" ref="G25:G88" si="26">F25/$F$2</f>
        <v>#VALUE!</v>
      </c>
      <c r="H25" s="714" t="e">
        <f t="shared" ref="H25:H88" si="27">AVERAGE(G25,E25)</f>
        <v>#VALUE!</v>
      </c>
      <c r="I25" s="740">
        <v>8203.4811962577696</v>
      </c>
      <c r="J25" s="833"/>
      <c r="K25" s="833"/>
      <c r="L25" s="833"/>
      <c r="M25" s="833"/>
      <c r="N25" s="833"/>
      <c r="O25" s="833"/>
      <c r="P25" s="833"/>
      <c r="Q25" s="833"/>
      <c r="R25" s="833"/>
      <c r="S25" s="833"/>
      <c r="T25" s="833"/>
      <c r="U25" s="741">
        <f t="shared" si="22"/>
        <v>2.0508702990644424E-2</v>
      </c>
      <c r="V25" s="740">
        <v>16406.962392515539</v>
      </c>
      <c r="W25" s="741">
        <f t="shared" si="24"/>
        <v>1.6406962392515538E-2</v>
      </c>
    </row>
    <row r="26" spans="1:23" s="712" customFormat="1" outlineLevel="1">
      <c r="A26" s="712" t="s">
        <v>648</v>
      </c>
      <c r="B26" s="735"/>
      <c r="C26" s="769" t="s">
        <v>638</v>
      </c>
      <c r="D26" s="767" t="e">
        <f>SUMIFS('[3]CONTAS PAGAR'!$N$2:$N$16000,'[3]CONTAS PAGAR'!$I$2:$I$16000,D$1,'[3]CONTAS PAGAR'!$B$2:$B$16000,[3]DRE!C29)</f>
        <v>#VALUE!</v>
      </c>
      <c r="E26" s="765" t="e">
        <f t="shared" si="25"/>
        <v>#VALUE!</v>
      </c>
      <c r="F26" s="768" t="e">
        <f>SUMIFS('[3]CONTAS PAGAR'!$N$2:$N$16000,'[3]CONTAS PAGAR'!$I$2:$I$16000,F$1,'[3]CONTAS PAGAR'!$B$2:$B$16000,[3]DRE!C29)</f>
        <v>#VALUE!</v>
      </c>
      <c r="G26" s="765" t="e">
        <f t="shared" si="26"/>
        <v>#VALUE!</v>
      </c>
      <c r="H26" s="714" t="e">
        <f t="shared" si="27"/>
        <v>#VALUE!</v>
      </c>
      <c r="I26" s="740">
        <v>1831.9537969398511</v>
      </c>
      <c r="J26" s="833"/>
      <c r="K26" s="833"/>
      <c r="L26" s="833"/>
      <c r="M26" s="833"/>
      <c r="N26" s="833"/>
      <c r="O26" s="833"/>
      <c r="P26" s="833"/>
      <c r="Q26" s="833"/>
      <c r="R26" s="833"/>
      <c r="S26" s="833"/>
      <c r="T26" s="833"/>
      <c r="U26" s="741">
        <f t="shared" si="22"/>
        <v>4.5798844923496283E-3</v>
      </c>
      <c r="V26" s="740">
        <v>3663.9075938797023</v>
      </c>
      <c r="W26" s="741">
        <f t="shared" si="24"/>
        <v>3.6639075938797025E-3</v>
      </c>
    </row>
    <row r="27" spans="1:23" s="712" customFormat="1" outlineLevel="1">
      <c r="A27" s="712" t="s">
        <v>648</v>
      </c>
      <c r="B27" s="735"/>
      <c r="C27" s="766" t="s">
        <v>825</v>
      </c>
      <c r="D27" s="767" t="e">
        <f>SUMIFS('[3]CONTAS PAGAR'!$N$2:$N$16000,'[3]CONTAS PAGAR'!$I$2:$I$16000,D$1,'[3]CONTAS PAGAR'!$B$2:$B$16000,[3]DRE!C30)</f>
        <v>#VALUE!</v>
      </c>
      <c r="E27" s="765" t="e">
        <f t="shared" si="25"/>
        <v>#VALUE!</v>
      </c>
      <c r="F27" s="768" t="e">
        <f>SUMIFS('[3]CONTAS PAGAR'!$N$2:$N$16000,'[3]CONTAS PAGAR'!$I$2:$I$16000,F$1,'[3]CONTAS PAGAR'!$B$2:$B$16000,[3]DRE!C30)</f>
        <v>#VALUE!</v>
      </c>
      <c r="G27" s="765" t="e">
        <f t="shared" si="26"/>
        <v>#VALUE!</v>
      </c>
      <c r="H27" s="714" t="e">
        <f t="shared" si="27"/>
        <v>#VALUE!</v>
      </c>
      <c r="I27" s="740">
        <v>1673.8219710890928</v>
      </c>
      <c r="J27" s="833"/>
      <c r="K27" s="833"/>
      <c r="L27" s="833"/>
      <c r="M27" s="833"/>
      <c r="N27" s="833"/>
      <c r="O27" s="833"/>
      <c r="P27" s="833"/>
      <c r="Q27" s="833"/>
      <c r="R27" s="833"/>
      <c r="S27" s="833"/>
      <c r="T27" s="833"/>
      <c r="U27" s="741">
        <f t="shared" si="22"/>
        <v>4.184554927722732E-3</v>
      </c>
      <c r="V27" s="740">
        <v>3347.6439421781856</v>
      </c>
      <c r="W27" s="741">
        <f t="shared" si="24"/>
        <v>3.3476439421781857E-3</v>
      </c>
    </row>
    <row r="28" spans="1:23" s="712" customFormat="1" outlineLevel="1">
      <c r="A28" s="712" t="s">
        <v>648</v>
      </c>
      <c r="B28" s="735"/>
      <c r="C28" s="766" t="s">
        <v>826</v>
      </c>
      <c r="D28" s="767" t="e">
        <f>SUMIFS('[3]CONTAS PAGAR'!$N$2:$N$16000,'[3]CONTAS PAGAR'!$I$2:$I$16000,D$1,'[3]CONTAS PAGAR'!$B$2:$B$16000,[3]DRE!C31)</f>
        <v>#VALUE!</v>
      </c>
      <c r="E28" s="765" t="e">
        <f t="shared" si="25"/>
        <v>#VALUE!</v>
      </c>
      <c r="F28" s="768" t="e">
        <f>SUMIFS('[3]CONTAS PAGAR'!$N$2:$N$16000,'[3]CONTAS PAGAR'!$I$2:$I$16000,F$1,'[3]CONTAS PAGAR'!$B$2:$B$16000,[3]DRE!C31)</f>
        <v>#VALUE!</v>
      </c>
      <c r="G28" s="765" t="e">
        <f t="shared" si="26"/>
        <v>#VALUE!</v>
      </c>
      <c r="H28" s="714" t="e">
        <f t="shared" si="27"/>
        <v>#VALUE!</v>
      </c>
      <c r="I28" s="740">
        <v>0</v>
      </c>
      <c r="J28" s="833"/>
      <c r="K28" s="833"/>
      <c r="L28" s="833"/>
      <c r="M28" s="833"/>
      <c r="N28" s="833"/>
      <c r="O28" s="833"/>
      <c r="P28" s="833"/>
      <c r="Q28" s="833"/>
      <c r="R28" s="833"/>
      <c r="S28" s="833"/>
      <c r="T28" s="833"/>
      <c r="U28" s="741">
        <f t="shared" si="22"/>
        <v>0</v>
      </c>
      <c r="V28" s="740">
        <v>0</v>
      </c>
      <c r="W28" s="741">
        <f t="shared" si="24"/>
        <v>0</v>
      </c>
    </row>
    <row r="29" spans="1:23" s="712" customFormat="1" outlineLevel="1">
      <c r="A29" s="712" t="s">
        <v>648</v>
      </c>
      <c r="B29" s="735"/>
      <c r="C29" s="766" t="s">
        <v>643</v>
      </c>
      <c r="D29" s="767" t="e">
        <f>SUMIFS('[3]CONTAS PAGAR'!$N$2:$N$16000,'[3]CONTAS PAGAR'!$I$2:$I$16000,D$1,'[3]CONTAS PAGAR'!$B$2:$B$16000,[3]DRE!C32)</f>
        <v>#VALUE!</v>
      </c>
      <c r="E29" s="765" t="e">
        <f t="shared" si="25"/>
        <v>#VALUE!</v>
      </c>
      <c r="F29" s="768" t="e">
        <f>SUMIFS('[3]CONTAS PAGAR'!$N$2:$N$16000,'[3]CONTAS PAGAR'!$I$2:$I$16000,F$1,'[3]CONTAS PAGAR'!$B$2:$B$16000,[3]DRE!C32)</f>
        <v>#VALUE!</v>
      </c>
      <c r="G29" s="765" t="e">
        <f t="shared" si="26"/>
        <v>#VALUE!</v>
      </c>
      <c r="H29" s="714" t="e">
        <f t="shared" si="27"/>
        <v>#VALUE!</v>
      </c>
      <c r="I29" s="740">
        <v>1687.9630782080148</v>
      </c>
      <c r="J29" s="833"/>
      <c r="K29" s="833"/>
      <c r="L29" s="833"/>
      <c r="M29" s="833"/>
      <c r="N29" s="833"/>
      <c r="O29" s="833"/>
      <c r="P29" s="833"/>
      <c r="Q29" s="833"/>
      <c r="R29" s="833"/>
      <c r="S29" s="833"/>
      <c r="T29" s="833"/>
      <c r="U29" s="741">
        <f t="shared" si="22"/>
        <v>4.2199076955200367E-3</v>
      </c>
      <c r="V29" s="740">
        <v>3375.9261564160297</v>
      </c>
      <c r="W29" s="741">
        <f t="shared" si="24"/>
        <v>3.3759261564160299E-3</v>
      </c>
    </row>
    <row r="30" spans="1:23" s="712" customFormat="1" outlineLevel="1">
      <c r="A30" s="712" t="s">
        <v>120</v>
      </c>
      <c r="B30" s="735"/>
      <c r="C30" s="766" t="s">
        <v>755</v>
      </c>
      <c r="D30" s="767" t="e">
        <f>SUMIFS('[3]CONTAS PAGAR'!$N$2:$N$16000,'[3]CONTAS PAGAR'!$I$2:$I$16000,D$1,'[3]CONTAS PAGAR'!$B$2:$B$16000,[3]DRE!C33)</f>
        <v>#VALUE!</v>
      </c>
      <c r="E30" s="765" t="e">
        <f t="shared" si="25"/>
        <v>#VALUE!</v>
      </c>
      <c r="F30" s="768" t="e">
        <f>SUMIFS('[3]CONTAS PAGAR'!$N$2:$N$16000,'[3]CONTAS PAGAR'!$I$2:$I$16000,F$1,'[3]CONTAS PAGAR'!$B$2:$B$16000,[3]DRE!C33)</f>
        <v>#VALUE!</v>
      </c>
      <c r="G30" s="765" t="e">
        <f t="shared" si="26"/>
        <v>#VALUE!</v>
      </c>
      <c r="H30" s="714" t="e">
        <f t="shared" si="27"/>
        <v>#VALUE!</v>
      </c>
      <c r="I30" s="740">
        <v>416.38180343705045</v>
      </c>
      <c r="J30" s="833"/>
      <c r="K30" s="833"/>
      <c r="L30" s="833"/>
      <c r="M30" s="833"/>
      <c r="N30" s="833"/>
      <c r="O30" s="833"/>
      <c r="P30" s="833"/>
      <c r="Q30" s="833"/>
      <c r="R30" s="833"/>
      <c r="S30" s="833"/>
      <c r="T30" s="833"/>
      <c r="U30" s="741">
        <f t="shared" si="22"/>
        <v>1.0409545085926261E-3</v>
      </c>
      <c r="V30" s="740">
        <v>832.7636068741009</v>
      </c>
      <c r="W30" s="741">
        <f t="shared" si="24"/>
        <v>8.3276360687410092E-4</v>
      </c>
    </row>
    <row r="31" spans="1:23" s="712" customFormat="1" outlineLevel="1">
      <c r="A31" s="712" t="s">
        <v>113</v>
      </c>
      <c r="B31" s="735"/>
      <c r="C31" s="766" t="s">
        <v>637</v>
      </c>
      <c r="D31" s="767" t="e">
        <f>SUMIFS('[3]CONTAS PAGAR'!$N$2:$N$16000,'[3]CONTAS PAGAR'!$I$2:$I$16000,D$1,'[3]CONTAS PAGAR'!$B$2:$B$16000,[3]DRE!C34)</f>
        <v>#VALUE!</v>
      </c>
      <c r="E31" s="765" t="e">
        <f t="shared" si="25"/>
        <v>#VALUE!</v>
      </c>
      <c r="F31" s="768" t="e">
        <f>SUMIFS('[3]CONTAS PAGAR'!$N$2:$N$16000,'[3]CONTAS PAGAR'!$I$2:$I$16000,F$1,'[3]CONTAS PAGAR'!$B$2:$B$16000,[3]DRE!C34)</f>
        <v>#VALUE!</v>
      </c>
      <c r="G31" s="765" t="e">
        <f t="shared" si="26"/>
        <v>#VALUE!</v>
      </c>
      <c r="H31" s="714" t="e">
        <f t="shared" si="27"/>
        <v>#VALUE!</v>
      </c>
      <c r="I31" s="740">
        <v>0</v>
      </c>
      <c r="J31" s="833"/>
      <c r="K31" s="833"/>
      <c r="L31" s="833"/>
      <c r="M31" s="833"/>
      <c r="N31" s="833"/>
      <c r="O31" s="833"/>
      <c r="P31" s="833"/>
      <c r="Q31" s="833"/>
      <c r="R31" s="833"/>
      <c r="S31" s="833"/>
      <c r="T31" s="833"/>
      <c r="U31" s="741">
        <f t="shared" si="22"/>
        <v>0</v>
      </c>
      <c r="V31" s="740">
        <v>0</v>
      </c>
      <c r="W31" s="741">
        <f t="shared" si="24"/>
        <v>0</v>
      </c>
    </row>
    <row r="32" spans="1:23" s="712" customFormat="1" outlineLevel="1">
      <c r="A32" s="712" t="s">
        <v>648</v>
      </c>
      <c r="B32" s="735"/>
      <c r="C32" s="766" t="s">
        <v>827</v>
      </c>
      <c r="D32" s="767" t="e">
        <f>SUMIFS('[3]CONTAS PAGAR'!$N$2:$N$16000,'[3]CONTAS PAGAR'!$I$2:$I$16000,D$1,'[3]CONTAS PAGAR'!$B$2:$B$16000,[3]DRE!C35)</f>
        <v>#VALUE!</v>
      </c>
      <c r="E32" s="765" t="e">
        <f t="shared" si="25"/>
        <v>#VALUE!</v>
      </c>
      <c r="F32" s="768" t="e">
        <f>SUMIFS('[3]CONTAS PAGAR'!$N$2:$N$16000,'[3]CONTAS PAGAR'!$I$2:$I$16000,F$1,'[3]CONTAS PAGAR'!$B$2:$B$16000,[3]DRE!C35)</f>
        <v>#VALUE!</v>
      </c>
      <c r="G32" s="765" t="e">
        <f t="shared" si="26"/>
        <v>#VALUE!</v>
      </c>
      <c r="H32" s="714" t="e">
        <f t="shared" si="27"/>
        <v>#VALUE!</v>
      </c>
      <c r="I32" s="740">
        <v>0</v>
      </c>
      <c r="J32" s="833"/>
      <c r="K32" s="833"/>
      <c r="L32" s="833"/>
      <c r="M32" s="833"/>
      <c r="N32" s="833"/>
      <c r="O32" s="833"/>
      <c r="P32" s="833"/>
      <c r="Q32" s="833"/>
      <c r="R32" s="833"/>
      <c r="S32" s="833"/>
      <c r="T32" s="833"/>
      <c r="U32" s="741">
        <f t="shared" si="22"/>
        <v>0</v>
      </c>
      <c r="V32" s="740">
        <v>0</v>
      </c>
      <c r="W32" s="741">
        <f t="shared" si="24"/>
        <v>0</v>
      </c>
    </row>
    <row r="33" spans="1:23" s="712" customFormat="1" outlineLevel="1">
      <c r="A33" s="712" t="s">
        <v>113</v>
      </c>
      <c r="B33" s="735"/>
      <c r="C33" s="766" t="s">
        <v>534</v>
      </c>
      <c r="D33" s="767" t="e">
        <f>SUMIFS('[3]CONTAS PAGAR'!$N$2:$N$16000,'[3]CONTAS PAGAR'!$I$2:$I$16000,D$1,'[3]CONTAS PAGAR'!$B$2:$B$16000,[3]DRE!C36)</f>
        <v>#VALUE!</v>
      </c>
      <c r="E33" s="765" t="e">
        <f t="shared" si="25"/>
        <v>#VALUE!</v>
      </c>
      <c r="F33" s="768" t="e">
        <f>SUMIFS('[3]CONTAS PAGAR'!$N$2:$N$16000,'[3]CONTAS PAGAR'!$I$2:$I$16000,F$1,'[3]CONTAS PAGAR'!$B$2:$B$16000,[3]DRE!C36)</f>
        <v>#VALUE!</v>
      </c>
      <c r="G33" s="765" t="e">
        <f t="shared" si="26"/>
        <v>#VALUE!</v>
      </c>
      <c r="H33" s="714" t="e">
        <f t="shared" si="27"/>
        <v>#VALUE!</v>
      </c>
      <c r="I33" s="740">
        <v>6823.8401301357817</v>
      </c>
      <c r="J33" s="833"/>
      <c r="K33" s="833"/>
      <c r="L33" s="833"/>
      <c r="M33" s="833"/>
      <c r="N33" s="833"/>
      <c r="O33" s="833"/>
      <c r="P33" s="833"/>
      <c r="Q33" s="833"/>
      <c r="R33" s="833"/>
      <c r="S33" s="833"/>
      <c r="T33" s="833"/>
      <c r="U33" s="741">
        <f t="shared" si="22"/>
        <v>1.7059600325339454E-2</v>
      </c>
      <c r="V33" s="740">
        <v>13647.680260271563</v>
      </c>
      <c r="W33" s="741">
        <f t="shared" si="24"/>
        <v>1.3647680260271564E-2</v>
      </c>
    </row>
    <row r="34" spans="1:23" s="712" customFormat="1">
      <c r="B34" s="735"/>
      <c r="C34" s="763" t="s">
        <v>828</v>
      </c>
      <c r="D34" s="764" t="e">
        <f t="shared" ref="D34:F34" si="28">SUM(D35:D41)</f>
        <v>#VALUE!</v>
      </c>
      <c r="E34" s="765" t="e">
        <f t="shared" si="25"/>
        <v>#VALUE!</v>
      </c>
      <c r="F34" s="764" t="e">
        <f t="shared" si="28"/>
        <v>#VALUE!</v>
      </c>
      <c r="G34" s="765" t="e">
        <f t="shared" si="26"/>
        <v>#VALUE!</v>
      </c>
      <c r="H34" s="714" t="e">
        <f t="shared" si="27"/>
        <v>#VALUE!</v>
      </c>
      <c r="I34" s="764">
        <f t="shared" ref="I34" si="29">SUM(I35:I41)</f>
        <v>120548.86964946509</v>
      </c>
      <c r="J34" s="764"/>
      <c r="K34" s="764"/>
      <c r="L34" s="764"/>
      <c r="M34" s="764"/>
      <c r="N34" s="764"/>
      <c r="O34" s="764"/>
      <c r="P34" s="764"/>
      <c r="Q34" s="764"/>
      <c r="R34" s="764"/>
      <c r="S34" s="764"/>
      <c r="T34" s="764"/>
      <c r="U34" s="741">
        <f t="shared" si="22"/>
        <v>0.30137217412366274</v>
      </c>
      <c r="V34" s="764">
        <f t="shared" ref="V34" si="30">SUM(V35:V41)</f>
        <v>205517.73929893019</v>
      </c>
      <c r="W34" s="741">
        <f t="shared" si="24"/>
        <v>0.20551773929893019</v>
      </c>
    </row>
    <row r="35" spans="1:23" s="712" customFormat="1" outlineLevel="1">
      <c r="A35" s="712" t="s">
        <v>97</v>
      </c>
      <c r="B35" s="735"/>
      <c r="C35" s="766" t="s">
        <v>829</v>
      </c>
      <c r="D35" s="767" t="e">
        <f>SUMIFS('[3]CONTAS PAGAR'!$N$2:$N$16000,'[3]CONTAS PAGAR'!$I$2:$I$16000,D$1,'[3]CONTAS PAGAR'!$B$2:$B$16000,[3]DRE!C38)</f>
        <v>#VALUE!</v>
      </c>
      <c r="E35" s="765" t="e">
        <f t="shared" si="25"/>
        <v>#VALUE!</v>
      </c>
      <c r="F35" s="768" t="e">
        <f>SUMIFS('[3]CONTAS PAGAR'!$N$2:$N$16000,'[3]CONTAS PAGAR'!$I$2:$I$16000,F$1,'[3]CONTAS PAGAR'!$B$2:$B$16000,[3]DRE!C38)</f>
        <v>#VALUE!</v>
      </c>
      <c r="G35" s="765" t="e">
        <f t="shared" si="26"/>
        <v>#VALUE!</v>
      </c>
      <c r="H35" s="714" t="e">
        <f t="shared" si="27"/>
        <v>#VALUE!</v>
      </c>
      <c r="I35" s="740">
        <v>0</v>
      </c>
      <c r="J35" s="833"/>
      <c r="K35" s="833"/>
      <c r="L35" s="833"/>
      <c r="M35" s="833"/>
      <c r="N35" s="833"/>
      <c r="O35" s="833"/>
      <c r="P35" s="833"/>
      <c r="Q35" s="833"/>
      <c r="R35" s="833"/>
      <c r="S35" s="833"/>
      <c r="T35" s="833"/>
      <c r="U35" s="741">
        <f t="shared" si="22"/>
        <v>0</v>
      </c>
      <c r="V35" s="740">
        <v>0</v>
      </c>
      <c r="W35" s="741">
        <f t="shared" si="24"/>
        <v>0</v>
      </c>
    </row>
    <row r="36" spans="1:23" s="712" customFormat="1" outlineLevel="1">
      <c r="A36" s="712" t="s">
        <v>99</v>
      </c>
      <c r="B36" s="735"/>
      <c r="C36" s="766" t="s">
        <v>634</v>
      </c>
      <c r="D36" s="767" t="e">
        <f>SUMIFS('[3]CONTAS PAGAR'!$N$2:$N$16000,'[3]CONTAS PAGAR'!$I$2:$I$16000,D$1,'[3]CONTAS PAGAR'!$B$2:$B$16000,[3]DRE!C39)</f>
        <v>#VALUE!</v>
      </c>
      <c r="E36" s="765" t="e">
        <f t="shared" si="25"/>
        <v>#VALUE!</v>
      </c>
      <c r="F36" s="768" t="e">
        <f>SUMIFS('[3]CONTAS PAGAR'!$N$2:$N$16000,'[3]CONTAS PAGAR'!$I$2:$I$16000,F$1,'[3]CONTAS PAGAR'!$B$2:$B$16000,[3]DRE!C39)</f>
        <v>#VALUE!</v>
      </c>
      <c r="G36" s="765" t="e">
        <f t="shared" si="26"/>
        <v>#VALUE!</v>
      </c>
      <c r="H36" s="714" t="e">
        <f t="shared" si="27"/>
        <v>#VALUE!</v>
      </c>
      <c r="I36" s="740">
        <f>I39*8%</f>
        <v>3040</v>
      </c>
      <c r="J36" s="833"/>
      <c r="K36" s="833"/>
      <c r="L36" s="833"/>
      <c r="M36" s="833"/>
      <c r="N36" s="833"/>
      <c r="O36" s="833"/>
      <c r="P36" s="833"/>
      <c r="Q36" s="833"/>
      <c r="R36" s="833"/>
      <c r="S36" s="833"/>
      <c r="T36" s="833"/>
      <c r="U36" s="741">
        <f t="shared" si="22"/>
        <v>7.6E-3</v>
      </c>
      <c r="V36" s="740">
        <f>V39*8%</f>
        <v>4000</v>
      </c>
      <c r="W36" s="741">
        <f t="shared" si="24"/>
        <v>4.0000000000000001E-3</v>
      </c>
    </row>
    <row r="37" spans="1:23" s="712" customFormat="1" outlineLevel="1">
      <c r="A37" s="395" t="s">
        <v>538</v>
      </c>
      <c r="B37" s="735"/>
      <c r="C37" s="766" t="s">
        <v>660</v>
      </c>
      <c r="D37" s="767" t="e">
        <f>SUMIFS('[3]CONTAS PAGAR'!$N$2:$N$16000,'[3]CONTAS PAGAR'!$I$2:$I$16000,D$1,'[3]CONTAS PAGAR'!$B$2:$B$16000,[3]DRE!C40)</f>
        <v>#VALUE!</v>
      </c>
      <c r="E37" s="765" t="e">
        <f t="shared" si="25"/>
        <v>#VALUE!</v>
      </c>
      <c r="F37" s="768" t="e">
        <f>SUMIFS('[3]CONTAS PAGAR'!$N$2:$N$16000,'[3]CONTAS PAGAR'!$I$2:$I$16000,F$1,'[3]CONTAS PAGAR'!$B$2:$B$16000,[3]DRE!C40)</f>
        <v>#VALUE!</v>
      </c>
      <c r="G37" s="765" t="e">
        <f t="shared" si="26"/>
        <v>#VALUE!</v>
      </c>
      <c r="H37" s="714" t="e">
        <f t="shared" si="27"/>
        <v>#VALUE!</v>
      </c>
      <c r="I37" s="740">
        <f>12000+3000+8000+2500+6000</f>
        <v>31500</v>
      </c>
      <c r="J37" s="833"/>
      <c r="K37" s="833"/>
      <c r="L37" s="833"/>
      <c r="M37" s="833"/>
      <c r="N37" s="833"/>
      <c r="O37" s="833"/>
      <c r="P37" s="833"/>
      <c r="Q37" s="833"/>
      <c r="R37" s="833"/>
      <c r="S37" s="833"/>
      <c r="T37" s="833"/>
      <c r="U37" s="741">
        <f t="shared" si="22"/>
        <v>7.8750000000000001E-2</v>
      </c>
      <c r="V37" s="740">
        <f>12000+3000+8000+2500+6000</f>
        <v>31500</v>
      </c>
      <c r="W37" s="741">
        <f t="shared" si="24"/>
        <v>3.15E-2</v>
      </c>
    </row>
    <row r="38" spans="1:23" s="712" customFormat="1" outlineLevel="1">
      <c r="A38" s="712" t="s">
        <v>773</v>
      </c>
      <c r="B38" s="735"/>
      <c r="C38" s="766" t="s">
        <v>830</v>
      </c>
      <c r="D38" s="767" t="e">
        <f>SUMIFS('[3]CONTAS PAGAR'!$N$2:$N$16000,'[3]CONTAS PAGAR'!$I$2:$I$16000,D$1,'[3]CONTAS PAGAR'!$B$2:$B$16000,[3]DRE!C41)</f>
        <v>#VALUE!</v>
      </c>
      <c r="E38" s="765" t="e">
        <f t="shared" si="25"/>
        <v>#VALUE!</v>
      </c>
      <c r="F38" s="768" t="e">
        <f>SUMIFS('[3]CONTAS PAGAR'!$N$2:$N$16000,'[3]CONTAS PAGAR'!$I$2:$I$16000,F$1,'[3]CONTAS PAGAR'!$B$2:$B$16000,[3]DRE!C41)</f>
        <v>#VALUE!</v>
      </c>
      <c r="G38" s="765" t="e">
        <f t="shared" si="26"/>
        <v>#VALUE!</v>
      </c>
      <c r="H38" s="714" t="e">
        <f t="shared" si="27"/>
        <v>#VALUE!</v>
      </c>
      <c r="I38" s="740">
        <v>0</v>
      </c>
      <c r="J38" s="833"/>
      <c r="K38" s="833"/>
      <c r="L38" s="833"/>
      <c r="M38" s="833"/>
      <c r="N38" s="833"/>
      <c r="O38" s="833"/>
      <c r="P38" s="833"/>
      <c r="Q38" s="833"/>
      <c r="R38" s="833"/>
      <c r="S38" s="833"/>
      <c r="T38" s="833"/>
      <c r="U38" s="741">
        <f t="shared" si="22"/>
        <v>0</v>
      </c>
      <c r="V38" s="740">
        <v>0</v>
      </c>
      <c r="W38" s="741">
        <f t="shared" si="24"/>
        <v>0</v>
      </c>
    </row>
    <row r="39" spans="1:23" s="712" customFormat="1" outlineLevel="1">
      <c r="A39" s="712" t="s">
        <v>773</v>
      </c>
      <c r="B39" s="735"/>
      <c r="C39" s="766" t="s">
        <v>642</v>
      </c>
      <c r="D39" s="767" t="e">
        <f>SUMIFS('[3]CONTAS PAGAR'!$N$2:$N$16000,'[3]CONTAS PAGAR'!$I$2:$I$16000,D$1,'[3]CONTAS PAGAR'!$B$2:$B$16000,[3]DRE!C42)</f>
        <v>#VALUE!</v>
      </c>
      <c r="E39" s="765" t="e">
        <f t="shared" si="25"/>
        <v>#VALUE!</v>
      </c>
      <c r="F39" s="768" t="e">
        <f>SUMIFS('[3]CONTAS PAGAR'!$N$2:$N$16000,'[3]CONTAS PAGAR'!$I$2:$I$16000,F$1,'[3]CONTAS PAGAR'!$B$2:$B$16000,[3]DRE!C42)</f>
        <v>#VALUE!</v>
      </c>
      <c r="G39" s="765" t="e">
        <f t="shared" si="26"/>
        <v>#VALUE!</v>
      </c>
      <c r="H39" s="714" t="e">
        <f t="shared" si="27"/>
        <v>#VALUE!</v>
      </c>
      <c r="I39" s="740">
        <v>38000</v>
      </c>
      <c r="J39" s="833"/>
      <c r="K39" s="833"/>
      <c r="L39" s="833"/>
      <c r="M39" s="833"/>
      <c r="N39" s="833"/>
      <c r="O39" s="833"/>
      <c r="P39" s="833"/>
      <c r="Q39" s="833"/>
      <c r="R39" s="833"/>
      <c r="S39" s="833"/>
      <c r="T39" s="833"/>
      <c r="U39" s="741">
        <f t="shared" si="22"/>
        <v>9.5000000000000001E-2</v>
      </c>
      <c r="V39" s="740">
        <v>50000</v>
      </c>
      <c r="W39" s="741">
        <f t="shared" si="24"/>
        <v>0.05</v>
      </c>
    </row>
    <row r="40" spans="1:23" s="712" customFormat="1" outlineLevel="1">
      <c r="A40" s="712" t="s">
        <v>648</v>
      </c>
      <c r="B40" s="735"/>
      <c r="C40" s="766" t="s">
        <v>831</v>
      </c>
      <c r="D40" s="767" t="e">
        <f>SUMIFS('[3]CONTAS PAGAR'!$N$2:$N$16000,'[3]CONTAS PAGAR'!$I$2:$I$16000,D$1,'[3]CONTAS PAGAR'!$B$2:$B$16000,[3]DRE!C43)</f>
        <v>#VALUE!</v>
      </c>
      <c r="E40" s="765" t="e">
        <f t="shared" si="25"/>
        <v>#VALUE!</v>
      </c>
      <c r="F40" s="768" t="e">
        <f>SUMIFS('[3]CONTAS PAGAR'!$N$2:$N$16000,'[3]CONTAS PAGAR'!$I$2:$I$16000,F$1,'[3]CONTAS PAGAR'!$B$2:$B$16000,[3]DRE!C43)</f>
        <v>#VALUE!</v>
      </c>
      <c r="G40" s="765" t="e">
        <f t="shared" si="26"/>
        <v>#VALUE!</v>
      </c>
      <c r="H40" s="714" t="e">
        <f t="shared" si="27"/>
        <v>#VALUE!</v>
      </c>
      <c r="I40" s="740">
        <v>8.8696494650959945</v>
      </c>
      <c r="J40" s="833"/>
      <c r="K40" s="833"/>
      <c r="L40" s="833"/>
      <c r="M40" s="833"/>
      <c r="N40" s="833"/>
      <c r="O40" s="833"/>
      <c r="P40" s="833"/>
      <c r="Q40" s="833"/>
      <c r="R40" s="833"/>
      <c r="S40" s="833"/>
      <c r="T40" s="833"/>
      <c r="U40" s="741">
        <f t="shared" si="22"/>
        <v>2.2174123662739985E-5</v>
      </c>
      <c r="V40" s="740">
        <v>17.739298930191989</v>
      </c>
      <c r="W40" s="741">
        <f t="shared" ref="W40:W55" si="31">V40/V$2</f>
        <v>1.7739298930191988E-5</v>
      </c>
    </row>
    <row r="41" spans="1:23" s="712" customFormat="1" outlineLevel="1">
      <c r="A41" s="389" t="s">
        <v>132</v>
      </c>
      <c r="B41" s="735"/>
      <c r="C41" s="766" t="s">
        <v>832</v>
      </c>
      <c r="D41" s="767" t="e">
        <f>SUMIFS('[3]CONTAS PAGAR'!$N$2:$N$16000,'[3]CONTAS PAGAR'!$I$2:$I$16000,D$1,'[3]CONTAS PAGAR'!$B$2:$B$16000,[3]DRE!C44)</f>
        <v>#VALUE!</v>
      </c>
      <c r="E41" s="765" t="e">
        <f t="shared" si="25"/>
        <v>#VALUE!</v>
      </c>
      <c r="F41" s="768" t="e">
        <f>SUMIFS('[3]CONTAS PAGAR'!$N$2:$N$16000,'[3]CONTAS PAGAR'!$I$2:$I$16000,F$1,'[3]CONTAS PAGAR'!$B$2:$B$16000,[3]DRE!C44)</f>
        <v>#VALUE!</v>
      </c>
      <c r="G41" s="765" t="e">
        <f t="shared" si="26"/>
        <v>#VALUE!</v>
      </c>
      <c r="H41" s="714" t="e">
        <f t="shared" si="27"/>
        <v>#VALUE!</v>
      </c>
      <c r="I41" s="740">
        <f>I2*12%</f>
        <v>48000</v>
      </c>
      <c r="J41" s="833"/>
      <c r="K41" s="833"/>
      <c r="L41" s="833"/>
      <c r="M41" s="833"/>
      <c r="N41" s="833"/>
      <c r="O41" s="833"/>
      <c r="P41" s="833"/>
      <c r="Q41" s="833"/>
      <c r="R41" s="833"/>
      <c r="S41" s="833"/>
      <c r="T41" s="833"/>
      <c r="U41" s="741">
        <f t="shared" si="22"/>
        <v>0.12</v>
      </c>
      <c r="V41" s="740">
        <f>V2*12%</f>
        <v>120000</v>
      </c>
      <c r="W41" s="741">
        <f t="shared" si="31"/>
        <v>0.12</v>
      </c>
    </row>
    <row r="42" spans="1:23" s="712" customFormat="1">
      <c r="B42" s="735"/>
      <c r="C42" s="763" t="s">
        <v>833</v>
      </c>
      <c r="D42" s="764" t="e">
        <f t="shared" ref="D42:F42" si="32">SUM(D43:D48)</f>
        <v>#VALUE!</v>
      </c>
      <c r="E42" s="765" t="e">
        <f t="shared" si="25"/>
        <v>#VALUE!</v>
      </c>
      <c r="F42" s="764" t="e">
        <f t="shared" si="32"/>
        <v>#VALUE!</v>
      </c>
      <c r="G42" s="765" t="e">
        <f t="shared" si="26"/>
        <v>#VALUE!</v>
      </c>
      <c r="H42" s="714" t="e">
        <f t="shared" si="27"/>
        <v>#VALUE!</v>
      </c>
      <c r="I42" s="764">
        <f t="shared" ref="I42" si="33">SUM(I43:I48)</f>
        <v>1904.4257449545</v>
      </c>
      <c r="J42" s="764"/>
      <c r="K42" s="764"/>
      <c r="L42" s="764"/>
      <c r="M42" s="764"/>
      <c r="N42" s="764"/>
      <c r="O42" s="764"/>
      <c r="P42" s="764"/>
      <c r="Q42" s="764"/>
      <c r="R42" s="764"/>
      <c r="S42" s="764"/>
      <c r="T42" s="764"/>
      <c r="U42" s="741">
        <f t="shared" si="22"/>
        <v>4.7610643623862501E-3</v>
      </c>
      <c r="V42" s="764">
        <f t="shared" ref="V42" si="34">SUM(V43:V48)</f>
        <v>3908.8514899090001</v>
      </c>
      <c r="W42" s="741">
        <f t="shared" si="31"/>
        <v>3.9088514899090002E-3</v>
      </c>
    </row>
    <row r="43" spans="1:23" s="712" customFormat="1" outlineLevel="1">
      <c r="A43" s="712" t="s">
        <v>648</v>
      </c>
      <c r="B43" s="735"/>
      <c r="C43" s="766" t="s">
        <v>834</v>
      </c>
      <c r="D43" s="767" t="e">
        <f>SUMIFS('[3]CONTAS PAGAR'!$N$2:$N$16000,'[3]CONTAS PAGAR'!$I$2:$I$16000,D$1,'[3]CONTAS PAGAR'!$B$2:$B$16000,[3]DRE!C46)</f>
        <v>#VALUE!</v>
      </c>
      <c r="E43" s="765" t="e">
        <f t="shared" si="25"/>
        <v>#VALUE!</v>
      </c>
      <c r="F43" s="768" t="e">
        <f>SUMIFS('[3]CONTAS PAGAR'!$N$2:$N$16000,'[3]CONTAS PAGAR'!$I$2:$I$16000,F$1,'[3]CONTAS PAGAR'!$B$2:$B$16000,[3]DRE!C46)</f>
        <v>#VALUE!</v>
      </c>
      <c r="G43" s="765" t="e">
        <f t="shared" si="26"/>
        <v>#VALUE!</v>
      </c>
      <c r="H43" s="714" t="e">
        <f t="shared" si="27"/>
        <v>#VALUE!</v>
      </c>
      <c r="I43" s="740">
        <v>154.99068084346985</v>
      </c>
      <c r="J43" s="833"/>
      <c r="K43" s="833"/>
      <c r="L43" s="833"/>
      <c r="M43" s="833"/>
      <c r="N43" s="833"/>
      <c r="O43" s="833"/>
      <c r="P43" s="833"/>
      <c r="Q43" s="833"/>
      <c r="R43" s="833"/>
      <c r="S43" s="833"/>
      <c r="T43" s="833"/>
      <c r="U43" s="741">
        <f t="shared" si="22"/>
        <v>3.8747670210867463E-4</v>
      </c>
      <c r="V43" s="740">
        <v>309.98136168693969</v>
      </c>
      <c r="W43" s="741">
        <f t="shared" si="31"/>
        <v>3.099813616869397E-4</v>
      </c>
    </row>
    <row r="44" spans="1:23" s="712" customFormat="1" outlineLevel="1">
      <c r="A44" s="712" t="s">
        <v>117</v>
      </c>
      <c r="B44" s="735"/>
      <c r="C44" s="766" t="s">
        <v>835</v>
      </c>
      <c r="D44" s="767" t="e">
        <f>SUMIFS('[3]CONTAS PAGAR'!$N$2:$N$16000,'[3]CONTAS PAGAR'!$I$2:$I$16000,D$1,'[3]CONTAS PAGAR'!$B$2:$B$16000,[3]DRE!C47)</f>
        <v>#VALUE!</v>
      </c>
      <c r="E44" s="765" t="e">
        <f t="shared" si="25"/>
        <v>#VALUE!</v>
      </c>
      <c r="F44" s="768" t="e">
        <f>SUMIFS('[3]CONTAS PAGAR'!$N$2:$N$16000,'[3]CONTAS PAGAR'!$I$2:$I$16000,F$1,'[3]CONTAS PAGAR'!$B$2:$B$16000,[3]DRE!C47)</f>
        <v>#VALUE!</v>
      </c>
      <c r="G44" s="765" t="e">
        <f t="shared" si="26"/>
        <v>#VALUE!</v>
      </c>
      <c r="H44" s="714" t="e">
        <f t="shared" si="27"/>
        <v>#VALUE!</v>
      </c>
      <c r="I44" s="740">
        <v>0</v>
      </c>
      <c r="J44" s="833"/>
      <c r="K44" s="833"/>
      <c r="L44" s="833"/>
      <c r="M44" s="833"/>
      <c r="N44" s="833"/>
      <c r="O44" s="833"/>
      <c r="P44" s="833"/>
      <c r="Q44" s="833"/>
      <c r="R44" s="833"/>
      <c r="S44" s="833"/>
      <c r="T44" s="833"/>
      <c r="U44" s="741">
        <f t="shared" si="22"/>
        <v>0</v>
      </c>
      <c r="V44" s="740">
        <v>0</v>
      </c>
      <c r="W44" s="741">
        <f t="shared" si="31"/>
        <v>0</v>
      </c>
    </row>
    <row r="45" spans="1:23" s="712" customFormat="1" outlineLevel="1">
      <c r="B45" s="735"/>
      <c r="C45" s="766" t="s">
        <v>836</v>
      </c>
      <c r="D45" s="767" t="e">
        <f>SUMIFS('[3]CONTAS PAGAR'!$N$2:$N$16000,'[3]CONTAS PAGAR'!$I$2:$I$16000,D$1,'[3]CONTAS PAGAR'!$B$2:$B$16000,[3]DRE!C48)</f>
        <v>#VALUE!</v>
      </c>
      <c r="E45" s="765" t="e">
        <f t="shared" si="25"/>
        <v>#VALUE!</v>
      </c>
      <c r="F45" s="768" t="e">
        <f>SUMIFS('[3]CONTAS PAGAR'!$N$2:$N$16000,'[3]CONTAS PAGAR'!$I$2:$I$16000,F$1,'[3]CONTAS PAGAR'!$B$2:$B$16000,[3]DRE!C48)</f>
        <v>#VALUE!</v>
      </c>
      <c r="G45" s="765" t="e">
        <f t="shared" si="26"/>
        <v>#VALUE!</v>
      </c>
      <c r="H45" s="714" t="e">
        <f t="shared" si="27"/>
        <v>#VALUE!</v>
      </c>
      <c r="I45" s="740">
        <v>0</v>
      </c>
      <c r="J45" s="833"/>
      <c r="K45" s="833"/>
      <c r="L45" s="833"/>
      <c r="M45" s="833"/>
      <c r="N45" s="833"/>
      <c r="O45" s="833"/>
      <c r="P45" s="833"/>
      <c r="Q45" s="833"/>
      <c r="R45" s="833"/>
      <c r="S45" s="833"/>
      <c r="T45" s="833"/>
      <c r="U45" s="741">
        <f t="shared" si="22"/>
        <v>0</v>
      </c>
      <c r="V45" s="740">
        <v>0</v>
      </c>
      <c r="W45" s="741">
        <f t="shared" si="31"/>
        <v>0</v>
      </c>
    </row>
    <row r="46" spans="1:23" s="712" customFormat="1" outlineLevel="1">
      <c r="A46" s="712" t="s">
        <v>648</v>
      </c>
      <c r="B46" s="735"/>
      <c r="C46" s="766" t="s">
        <v>837</v>
      </c>
      <c r="D46" s="767" t="e">
        <f>SUMIFS('[3]CONTAS PAGAR'!$N$2:$N$16000,'[3]CONTAS PAGAR'!$I$2:$I$16000,D$1,'[3]CONTAS PAGAR'!$B$2:$B$16000,[3]DRE!C49)</f>
        <v>#VALUE!</v>
      </c>
      <c r="E46" s="765" t="e">
        <f t="shared" si="25"/>
        <v>#VALUE!</v>
      </c>
      <c r="F46" s="768" t="e">
        <f>SUMIFS('[3]CONTAS PAGAR'!$N$2:$N$16000,'[3]CONTAS PAGAR'!$I$2:$I$16000,F$1,'[3]CONTAS PAGAR'!$B$2:$B$16000,[3]DRE!C49)</f>
        <v>#VALUE!</v>
      </c>
      <c r="G46" s="765" t="e">
        <f t="shared" si="26"/>
        <v>#VALUE!</v>
      </c>
      <c r="H46" s="714" t="e">
        <f t="shared" si="27"/>
        <v>#VALUE!</v>
      </c>
      <c r="I46" s="740">
        <v>509.95984365650787</v>
      </c>
      <c r="J46" s="833"/>
      <c r="K46" s="833"/>
      <c r="L46" s="833"/>
      <c r="M46" s="833"/>
      <c r="N46" s="833"/>
      <c r="O46" s="833"/>
      <c r="P46" s="833"/>
      <c r="Q46" s="833"/>
      <c r="R46" s="833"/>
      <c r="S46" s="833"/>
      <c r="T46" s="833"/>
      <c r="U46" s="741">
        <f t="shared" si="22"/>
        <v>1.2748996091412697E-3</v>
      </c>
      <c r="V46" s="740">
        <v>1019.9196873130157</v>
      </c>
      <c r="W46" s="741">
        <f t="shared" si="31"/>
        <v>1.0199196873130157E-3</v>
      </c>
    </row>
    <row r="47" spans="1:23" s="712" customFormat="1" outlineLevel="1">
      <c r="A47" s="487" t="s">
        <v>536</v>
      </c>
      <c r="B47" s="735"/>
      <c r="C47" s="766" t="s">
        <v>838</v>
      </c>
      <c r="D47" s="767" t="e">
        <f>SUMIFS('[3]CONTAS PAGAR'!$N$2:$N$16000,'[3]CONTAS PAGAR'!$I$2:$I$16000,D$1,'[3]CONTAS PAGAR'!$B$2:$B$16000,[3]DRE!C50)</f>
        <v>#VALUE!</v>
      </c>
      <c r="E47" s="765" t="e">
        <f t="shared" si="25"/>
        <v>#VALUE!</v>
      </c>
      <c r="F47" s="768" t="e">
        <f>SUMIFS('[3]CONTAS PAGAR'!$N$2:$N$16000,'[3]CONTAS PAGAR'!$I$2:$I$16000,F$1,'[3]CONTAS PAGAR'!$B$2:$B$16000,[3]DRE!C50)</f>
        <v>#VALUE!</v>
      </c>
      <c r="G47" s="765" t="e">
        <f t="shared" si="26"/>
        <v>#VALUE!</v>
      </c>
      <c r="H47" s="714" t="e">
        <f t="shared" si="27"/>
        <v>#VALUE!</v>
      </c>
      <c r="I47" s="740">
        <v>39.475220454522336</v>
      </c>
      <c r="J47" s="833"/>
      <c r="K47" s="833"/>
      <c r="L47" s="833"/>
      <c r="M47" s="833"/>
      <c r="N47" s="833"/>
      <c r="O47" s="833"/>
      <c r="P47" s="833"/>
      <c r="Q47" s="833"/>
      <c r="R47" s="833"/>
      <c r="S47" s="833"/>
      <c r="T47" s="833"/>
      <c r="U47" s="741">
        <f t="shared" si="22"/>
        <v>9.8688051136305844E-5</v>
      </c>
      <c r="V47" s="740">
        <v>78.950440909044673</v>
      </c>
      <c r="W47" s="741">
        <f t="shared" si="31"/>
        <v>7.8950440909044675E-5</v>
      </c>
    </row>
    <row r="48" spans="1:23" s="712" customFormat="1" outlineLevel="1">
      <c r="A48" s="154" t="s">
        <v>122</v>
      </c>
      <c r="B48" s="735"/>
      <c r="C48" s="766" t="s">
        <v>632</v>
      </c>
      <c r="D48" s="767" t="e">
        <f>SUMIFS('[3]CONTAS PAGAR'!$N$2:$N$16000,'[3]CONTAS PAGAR'!$I$2:$I$16000,D$1,'[3]CONTAS PAGAR'!$B$2:$B$16000,[3]DRE!C51)</f>
        <v>#VALUE!</v>
      </c>
      <c r="E48" s="765" t="e">
        <f t="shared" si="25"/>
        <v>#VALUE!</v>
      </c>
      <c r="F48" s="768" t="e">
        <f>SUMIFS('[3]CONTAS PAGAR'!$N$2:$N$16000,'[3]CONTAS PAGAR'!$I$2:$I$16000,F$1,'[3]CONTAS PAGAR'!$B$2:$B$16000,[3]DRE!C51)</f>
        <v>#VALUE!</v>
      </c>
      <c r="G48" s="765" t="e">
        <f t="shared" si="26"/>
        <v>#VALUE!</v>
      </c>
      <c r="H48" s="714" t="e">
        <f t="shared" si="27"/>
        <v>#VALUE!</v>
      </c>
      <c r="I48" s="740">
        <v>1200</v>
      </c>
      <c r="J48" s="833"/>
      <c r="K48" s="833"/>
      <c r="L48" s="833"/>
      <c r="M48" s="833"/>
      <c r="N48" s="833"/>
      <c r="O48" s="833"/>
      <c r="P48" s="833"/>
      <c r="Q48" s="833"/>
      <c r="R48" s="833"/>
      <c r="S48" s="833"/>
      <c r="T48" s="833"/>
      <c r="U48" s="741">
        <f t="shared" si="22"/>
        <v>3.0000000000000001E-3</v>
      </c>
      <c r="V48" s="740">
        <v>2500</v>
      </c>
      <c r="W48" s="741">
        <f t="shared" si="31"/>
        <v>2.5000000000000001E-3</v>
      </c>
    </row>
    <row r="49" spans="1:23" s="712" customFormat="1">
      <c r="B49" s="735"/>
      <c r="C49" s="763" t="s">
        <v>839</v>
      </c>
      <c r="D49" s="764" t="e">
        <f t="shared" ref="D49:F49" si="35">SUM(D50:D52)</f>
        <v>#VALUE!</v>
      </c>
      <c r="E49" s="765" t="e">
        <f t="shared" si="25"/>
        <v>#VALUE!</v>
      </c>
      <c r="F49" s="764" t="e">
        <f t="shared" si="35"/>
        <v>#VALUE!</v>
      </c>
      <c r="G49" s="765" t="e">
        <f t="shared" si="26"/>
        <v>#VALUE!</v>
      </c>
      <c r="H49" s="714" t="e">
        <f t="shared" si="27"/>
        <v>#VALUE!</v>
      </c>
      <c r="I49" s="764">
        <f t="shared" ref="I49" si="36">SUM(I50:I52)</f>
        <v>19204.885180675185</v>
      </c>
      <c r="J49" s="764"/>
      <c r="K49" s="764"/>
      <c r="L49" s="764"/>
      <c r="M49" s="764"/>
      <c r="N49" s="764"/>
      <c r="O49" s="764"/>
      <c r="P49" s="764"/>
      <c r="Q49" s="764"/>
      <c r="R49" s="764"/>
      <c r="S49" s="764"/>
      <c r="T49" s="764"/>
      <c r="U49" s="741">
        <f t="shared" si="22"/>
        <v>4.8012212951687963E-2</v>
      </c>
      <c r="V49" s="764">
        <f t="shared" ref="V49" si="37">SUM(V50:V52)</f>
        <v>38409.770361350369</v>
      </c>
      <c r="W49" s="741">
        <f t="shared" si="31"/>
        <v>3.8409770361350369E-2</v>
      </c>
    </row>
    <row r="50" spans="1:23" s="712" customFormat="1" outlineLevel="1">
      <c r="A50" s="154" t="s">
        <v>103</v>
      </c>
      <c r="B50" s="735"/>
      <c r="C50" s="766" t="s">
        <v>639</v>
      </c>
      <c r="D50" s="767" t="e">
        <f>SUMIFS('[3]CONTAS PAGAR'!$N$2:$N$16000,'[3]CONTAS PAGAR'!$I$2:$I$16000,D$1,'[3]CONTAS PAGAR'!$B$2:$B$16000,[3]DRE!C53)</f>
        <v>#VALUE!</v>
      </c>
      <c r="E50" s="765" t="e">
        <f t="shared" si="25"/>
        <v>#VALUE!</v>
      </c>
      <c r="F50" s="768" t="e">
        <f>SUMIFS('[3]CONTAS PAGAR'!$N$2:$N$16000,'[3]CONTAS PAGAR'!$I$2:$I$16000,F$1,'[3]CONTAS PAGAR'!$B$2:$B$16000,[3]DRE!C53)</f>
        <v>#VALUE!</v>
      </c>
      <c r="G50" s="765" t="e">
        <f t="shared" si="26"/>
        <v>#VALUE!</v>
      </c>
      <c r="H50" s="714" t="e">
        <f t="shared" si="27"/>
        <v>#VALUE!</v>
      </c>
      <c r="I50" s="740">
        <v>4382.2004165594553</v>
      </c>
      <c r="J50" s="833"/>
      <c r="K50" s="833"/>
      <c r="L50" s="833"/>
      <c r="M50" s="833"/>
      <c r="N50" s="833"/>
      <c r="O50" s="833"/>
      <c r="P50" s="833"/>
      <c r="Q50" s="833"/>
      <c r="R50" s="833"/>
      <c r="S50" s="833"/>
      <c r="T50" s="833"/>
      <c r="U50" s="741">
        <f t="shared" si="22"/>
        <v>1.0955501041398639E-2</v>
      </c>
      <c r="V50" s="740">
        <v>8764.4008331189107</v>
      </c>
      <c r="W50" s="741">
        <f t="shared" si="31"/>
        <v>8.764400833118911E-3</v>
      </c>
    </row>
    <row r="51" spans="1:23" s="712" customFormat="1" outlineLevel="1">
      <c r="B51" s="735"/>
      <c r="C51" s="766" t="s">
        <v>840</v>
      </c>
      <c r="D51" s="767" t="e">
        <f>SUMIFS('[3]CONTAS PAGAR'!$N$2:$N$16000,'[3]CONTAS PAGAR'!$I$2:$I$16000,D$1,'[3]CONTAS PAGAR'!$B$2:$B$16000,[3]DRE!C54)</f>
        <v>#VALUE!</v>
      </c>
      <c r="E51" s="765" t="e">
        <f t="shared" si="25"/>
        <v>#VALUE!</v>
      </c>
      <c r="F51" s="768" t="e">
        <f>SUMIFS('[3]CONTAS PAGAR'!$N$2:$N$16000,'[3]CONTAS PAGAR'!$I$2:$I$16000,F$1,'[3]CONTAS PAGAR'!$B$2:$B$16000,[3]DRE!C54)</f>
        <v>#VALUE!</v>
      </c>
      <c r="G51" s="765" t="e">
        <f t="shared" si="26"/>
        <v>#VALUE!</v>
      </c>
      <c r="H51" s="714" t="e">
        <f t="shared" si="27"/>
        <v>#VALUE!</v>
      </c>
      <c r="I51" s="740">
        <v>1127.2052560524901</v>
      </c>
      <c r="J51" s="833"/>
      <c r="K51" s="833"/>
      <c r="L51" s="833"/>
      <c r="M51" s="833"/>
      <c r="N51" s="833"/>
      <c r="O51" s="833"/>
      <c r="P51" s="833"/>
      <c r="Q51" s="833"/>
      <c r="R51" s="833"/>
      <c r="S51" s="833"/>
      <c r="T51" s="833"/>
      <c r="U51" s="741">
        <f t="shared" si="22"/>
        <v>2.8180131401312251E-3</v>
      </c>
      <c r="V51" s="740">
        <v>2254.4105121049802</v>
      </c>
      <c r="W51" s="741">
        <f t="shared" si="31"/>
        <v>2.25441051210498E-3</v>
      </c>
    </row>
    <row r="52" spans="1:23" s="712" customFormat="1" outlineLevel="1">
      <c r="B52" s="735"/>
      <c r="C52" s="766" t="s">
        <v>635</v>
      </c>
      <c r="D52" s="767" t="e">
        <f>SUMIFS('[3]CONTAS PAGAR'!$N$2:$N$16000,'[3]CONTAS PAGAR'!$I$2:$I$16000,D$1,'[3]CONTAS PAGAR'!$B$2:$B$16000,[3]DRE!C55)</f>
        <v>#VALUE!</v>
      </c>
      <c r="E52" s="765" t="e">
        <f t="shared" si="25"/>
        <v>#VALUE!</v>
      </c>
      <c r="F52" s="768" t="e">
        <f>SUMIFS('[3]CONTAS PAGAR'!$N$2:$N$16000,'[3]CONTAS PAGAR'!$I$2:$I$16000,F$1,'[3]CONTAS PAGAR'!$B$2:$B$16000,[3]DRE!C55)</f>
        <v>#VALUE!</v>
      </c>
      <c r="G52" s="765" t="e">
        <f t="shared" si="26"/>
        <v>#VALUE!</v>
      </c>
      <c r="H52" s="714" t="e">
        <f t="shared" si="27"/>
        <v>#VALUE!</v>
      </c>
      <c r="I52" s="740">
        <v>13695.479508063238</v>
      </c>
      <c r="J52" s="833"/>
      <c r="K52" s="833"/>
      <c r="L52" s="833"/>
      <c r="M52" s="833"/>
      <c r="N52" s="833"/>
      <c r="O52" s="833"/>
      <c r="P52" s="833"/>
      <c r="Q52" s="833"/>
      <c r="R52" s="833"/>
      <c r="S52" s="833"/>
      <c r="T52" s="833"/>
      <c r="U52" s="741">
        <f t="shared" si="22"/>
        <v>3.4238698770158095E-2</v>
      </c>
      <c r="V52" s="740">
        <v>27390.959016126475</v>
      </c>
      <c r="W52" s="741">
        <f t="shared" si="31"/>
        <v>2.7390959016126475E-2</v>
      </c>
    </row>
    <row r="53" spans="1:23" s="712" customFormat="1">
      <c r="B53" s="735"/>
      <c r="C53" s="763" t="s">
        <v>841</v>
      </c>
      <c r="D53" s="764" t="e">
        <f t="shared" ref="D53:F53" si="38">SUM(D54:D55)</f>
        <v>#VALUE!</v>
      </c>
      <c r="E53" s="765" t="e">
        <f t="shared" si="25"/>
        <v>#VALUE!</v>
      </c>
      <c r="F53" s="764" t="e">
        <f t="shared" si="38"/>
        <v>#VALUE!</v>
      </c>
      <c r="G53" s="765" t="e">
        <f t="shared" si="26"/>
        <v>#VALUE!</v>
      </c>
      <c r="H53" s="714" t="e">
        <f t="shared" si="27"/>
        <v>#VALUE!</v>
      </c>
      <c r="I53" s="764">
        <f t="shared" ref="I53" si="39">SUM(I54:I55)</f>
        <v>19783.682802211977</v>
      </c>
      <c r="J53" s="764"/>
      <c r="K53" s="764"/>
      <c r="L53" s="764"/>
      <c r="M53" s="764"/>
      <c r="N53" s="764"/>
      <c r="O53" s="764"/>
      <c r="P53" s="764"/>
      <c r="Q53" s="764"/>
      <c r="R53" s="764"/>
      <c r="S53" s="764"/>
      <c r="T53" s="764"/>
      <c r="U53" s="741">
        <f t="shared" si="22"/>
        <v>4.9459207005529943E-2</v>
      </c>
      <c r="V53" s="764">
        <f t="shared" ref="V53" si="40">SUM(V54:V55)</f>
        <v>39567.365604423954</v>
      </c>
      <c r="W53" s="741">
        <f t="shared" si="31"/>
        <v>3.9567365604423956E-2</v>
      </c>
    </row>
    <row r="54" spans="1:23" s="712" customFormat="1" outlineLevel="1">
      <c r="A54" s="712" t="s">
        <v>103</v>
      </c>
      <c r="B54" s="735"/>
      <c r="C54" s="766" t="s">
        <v>103</v>
      </c>
      <c r="D54" s="767" t="e">
        <f>SUMIFS('[3]CONTAS PAGAR'!$N$2:$N$16000,'[3]CONTAS PAGAR'!$I$2:$I$16000,D$1,'[3]CONTAS PAGAR'!$B$2:$B$16000,[3]DRE!C57)</f>
        <v>#VALUE!</v>
      </c>
      <c r="E54" s="765" t="e">
        <f t="shared" si="25"/>
        <v>#VALUE!</v>
      </c>
      <c r="F54" s="768" t="e">
        <f>SUMIFS('[3]CONTAS PAGAR'!$N$2:$N$16000,'[3]CONTAS PAGAR'!$I$2:$I$16000,F$1,'[3]CONTAS PAGAR'!$B$2:$B$16000,[3]DRE!C57)</f>
        <v>#VALUE!</v>
      </c>
      <c r="G54" s="765" t="e">
        <f t="shared" si="26"/>
        <v>#VALUE!</v>
      </c>
      <c r="H54" s="714" t="e">
        <f t="shared" si="27"/>
        <v>#VALUE!</v>
      </c>
      <c r="I54" s="740">
        <v>15996.693745075188</v>
      </c>
      <c r="J54" s="833"/>
      <c r="K54" s="833"/>
      <c r="L54" s="833"/>
      <c r="M54" s="833"/>
      <c r="N54" s="833"/>
      <c r="O54" s="833"/>
      <c r="P54" s="833"/>
      <c r="Q54" s="833"/>
      <c r="R54" s="833"/>
      <c r="S54" s="833"/>
      <c r="T54" s="833"/>
      <c r="U54" s="741">
        <f t="shared" si="22"/>
        <v>3.9991734362687971E-2</v>
      </c>
      <c r="V54" s="740">
        <v>31993.387490150377</v>
      </c>
      <c r="W54" s="741">
        <f t="shared" si="31"/>
        <v>3.1993387490150377E-2</v>
      </c>
    </row>
    <row r="55" spans="1:23" s="712" customFormat="1" outlineLevel="1">
      <c r="A55" s="712" t="s">
        <v>101</v>
      </c>
      <c r="B55" s="735"/>
      <c r="C55" s="766" t="s">
        <v>842</v>
      </c>
      <c r="D55" s="767" t="e">
        <f>SUMIFS('[3]CONTAS PAGAR'!$N$2:$N$16000,'[3]CONTAS PAGAR'!$I$2:$I$16000,D$1,'[3]CONTAS PAGAR'!$B$2:$B$16000,[3]DRE!C58)</f>
        <v>#VALUE!</v>
      </c>
      <c r="E55" s="765" t="e">
        <f t="shared" si="25"/>
        <v>#VALUE!</v>
      </c>
      <c r="F55" s="768" t="e">
        <f>SUMIFS('[3]CONTAS PAGAR'!$N$2:$N$16000,'[3]CONTAS PAGAR'!$I$2:$I$16000,F$1,'[3]CONTAS PAGAR'!$B$2:$B$16000,[3]DRE!C58)</f>
        <v>#VALUE!</v>
      </c>
      <c r="G55" s="765" t="e">
        <f t="shared" si="26"/>
        <v>#VALUE!</v>
      </c>
      <c r="H55" s="714" t="e">
        <f t="shared" si="27"/>
        <v>#VALUE!</v>
      </c>
      <c r="I55" s="740">
        <v>3786.9890571367878</v>
      </c>
      <c r="J55" s="833"/>
      <c r="K55" s="833"/>
      <c r="L55" s="833"/>
      <c r="M55" s="833"/>
      <c r="N55" s="833"/>
      <c r="O55" s="833"/>
      <c r="P55" s="833"/>
      <c r="Q55" s="833"/>
      <c r="R55" s="833"/>
      <c r="S55" s="833"/>
      <c r="T55" s="833"/>
      <c r="U55" s="741">
        <f t="shared" si="22"/>
        <v>9.46747264284197E-3</v>
      </c>
      <c r="V55" s="740">
        <v>7573.9781142735756</v>
      </c>
      <c r="W55" s="741">
        <f t="shared" si="31"/>
        <v>7.5739781142735753E-3</v>
      </c>
    </row>
    <row r="56" spans="1:23" s="712" customFormat="1">
      <c r="A56" s="487" t="s">
        <v>536</v>
      </c>
      <c r="B56" s="735"/>
      <c r="C56" s="763" t="s">
        <v>843</v>
      </c>
      <c r="D56" s="764" t="e">
        <f t="shared" ref="D56:F56" si="41">SUM(D57:D63)</f>
        <v>#VALUE!</v>
      </c>
      <c r="E56" s="765" t="e">
        <f t="shared" si="25"/>
        <v>#VALUE!</v>
      </c>
      <c r="F56" s="764" t="e">
        <f t="shared" si="41"/>
        <v>#VALUE!</v>
      </c>
      <c r="G56" s="765" t="e">
        <f t="shared" si="26"/>
        <v>#VALUE!</v>
      </c>
      <c r="H56" s="714" t="e">
        <f t="shared" si="27"/>
        <v>#VALUE!</v>
      </c>
      <c r="I56" s="740">
        <f>SUM(I57:I63)</f>
        <v>1500</v>
      </c>
      <c r="J56" s="833"/>
      <c r="K56" s="833"/>
      <c r="L56" s="833"/>
      <c r="M56" s="833"/>
      <c r="N56" s="833"/>
      <c r="O56" s="833"/>
      <c r="P56" s="833"/>
      <c r="Q56" s="833"/>
      <c r="R56" s="833"/>
      <c r="S56" s="833"/>
      <c r="T56" s="833"/>
      <c r="U56" s="741">
        <f t="shared" ref="U56:U87" si="42">I56/I$2</f>
        <v>3.7499999999999999E-3</v>
      </c>
      <c r="V56" s="740">
        <f>SUM(V57:V63)</f>
        <v>1500</v>
      </c>
      <c r="W56" s="741">
        <f t="shared" ref="W56:W71" si="43">V56/V$2</f>
        <v>1.5E-3</v>
      </c>
    </row>
    <row r="57" spans="1:23" s="712" customFormat="1" outlineLevel="1">
      <c r="A57" s="487" t="s">
        <v>536</v>
      </c>
      <c r="B57" s="735"/>
      <c r="C57" s="766" t="s">
        <v>671</v>
      </c>
      <c r="D57" s="767" t="e">
        <f>SUMIFS('[3]CONTAS PAGAR'!$N$2:$N$16000,'[3]CONTAS PAGAR'!$I$2:$I$16000,D$1,'[3]CONTAS PAGAR'!$B$2:$B$16000,[3]DRE!C60)</f>
        <v>#VALUE!</v>
      </c>
      <c r="E57" s="765" t="e">
        <f t="shared" si="25"/>
        <v>#VALUE!</v>
      </c>
      <c r="F57" s="768" t="e">
        <f>SUMIFS('[3]CONTAS PAGAR'!$N$2:$N$16000,'[3]CONTAS PAGAR'!$I$2:$I$16000,F$1,'[3]CONTAS PAGAR'!$B$2:$B$16000,[3]DRE!C60)</f>
        <v>#VALUE!</v>
      </c>
      <c r="G57" s="765" t="e">
        <f t="shared" si="26"/>
        <v>#VALUE!</v>
      </c>
      <c r="H57" s="714" t="e">
        <f t="shared" si="27"/>
        <v>#VALUE!</v>
      </c>
      <c r="I57" s="740">
        <v>600</v>
      </c>
      <c r="J57" s="833"/>
      <c r="K57" s="833"/>
      <c r="L57" s="833"/>
      <c r="M57" s="833"/>
      <c r="N57" s="833"/>
      <c r="O57" s="833"/>
      <c r="P57" s="833"/>
      <c r="Q57" s="833"/>
      <c r="R57" s="833"/>
      <c r="S57" s="833"/>
      <c r="T57" s="833"/>
      <c r="U57" s="741">
        <f t="shared" si="42"/>
        <v>1.5E-3</v>
      </c>
      <c r="V57" s="740">
        <v>600</v>
      </c>
      <c r="W57" s="741">
        <f t="shared" si="43"/>
        <v>5.9999999999999995E-4</v>
      </c>
    </row>
    <row r="58" spans="1:23" s="712" customFormat="1" outlineLevel="1">
      <c r="A58" s="487" t="s">
        <v>536</v>
      </c>
      <c r="B58" s="735"/>
      <c r="C58" s="766" t="s">
        <v>844</v>
      </c>
      <c r="D58" s="767" t="e">
        <f>SUMIFS('[3]CONTAS PAGAR'!$N$2:$N$16000,'[3]CONTAS PAGAR'!$I$2:$I$16000,D$1,'[3]CONTAS PAGAR'!$B$2:$B$16000,[3]DRE!C61)</f>
        <v>#VALUE!</v>
      </c>
      <c r="E58" s="765" t="e">
        <f t="shared" si="25"/>
        <v>#VALUE!</v>
      </c>
      <c r="F58" s="768" t="e">
        <f>SUMIFS('[3]CONTAS PAGAR'!$N$2:$N$16000,'[3]CONTAS PAGAR'!$I$2:$I$16000,F$1,'[3]CONTAS PAGAR'!$B$2:$B$16000,[3]DRE!C61)</f>
        <v>#VALUE!</v>
      </c>
      <c r="G58" s="765" t="e">
        <f t="shared" si="26"/>
        <v>#VALUE!</v>
      </c>
      <c r="H58" s="714" t="e">
        <f t="shared" si="27"/>
        <v>#VALUE!</v>
      </c>
      <c r="I58" s="740"/>
      <c r="J58" s="833"/>
      <c r="K58" s="833"/>
      <c r="L58" s="833"/>
      <c r="M58" s="833"/>
      <c r="N58" s="833"/>
      <c r="O58" s="833"/>
      <c r="P58" s="833"/>
      <c r="Q58" s="833"/>
      <c r="R58" s="833"/>
      <c r="S58" s="833"/>
      <c r="T58" s="833"/>
      <c r="U58" s="741">
        <f t="shared" si="42"/>
        <v>0</v>
      </c>
      <c r="V58" s="740"/>
      <c r="W58" s="741">
        <f t="shared" si="43"/>
        <v>0</v>
      </c>
    </row>
    <row r="59" spans="1:23" s="712" customFormat="1" outlineLevel="1">
      <c r="A59" s="487" t="s">
        <v>536</v>
      </c>
      <c r="B59" s="735"/>
      <c r="C59" s="766" t="s">
        <v>845</v>
      </c>
      <c r="D59" s="767" t="e">
        <f>SUMIFS('[3]CONTAS PAGAR'!$N$2:$N$16000,'[3]CONTAS PAGAR'!$I$2:$I$16000,D$1,'[3]CONTAS PAGAR'!$B$2:$B$16000,[3]DRE!C62)</f>
        <v>#VALUE!</v>
      </c>
      <c r="E59" s="765" t="e">
        <f t="shared" si="25"/>
        <v>#VALUE!</v>
      </c>
      <c r="F59" s="768" t="e">
        <f>SUMIFS('[3]CONTAS PAGAR'!$N$2:$N$16000,'[3]CONTAS PAGAR'!$I$2:$I$16000,F$1,'[3]CONTAS PAGAR'!$B$2:$B$16000,[3]DRE!C62)</f>
        <v>#VALUE!</v>
      </c>
      <c r="G59" s="765" t="e">
        <f t="shared" si="26"/>
        <v>#VALUE!</v>
      </c>
      <c r="H59" s="714" t="e">
        <f t="shared" si="27"/>
        <v>#VALUE!</v>
      </c>
      <c r="I59" s="740"/>
      <c r="J59" s="833"/>
      <c r="K59" s="833"/>
      <c r="L59" s="833"/>
      <c r="M59" s="833"/>
      <c r="N59" s="833"/>
      <c r="O59" s="833"/>
      <c r="P59" s="833"/>
      <c r="Q59" s="833"/>
      <c r="R59" s="833"/>
      <c r="S59" s="833"/>
      <c r="T59" s="833"/>
      <c r="U59" s="741">
        <f t="shared" si="42"/>
        <v>0</v>
      </c>
      <c r="V59" s="740"/>
      <c r="W59" s="741">
        <f t="shared" si="43"/>
        <v>0</v>
      </c>
    </row>
    <row r="60" spans="1:23" s="712" customFormat="1" outlineLevel="1">
      <c r="A60" s="487" t="s">
        <v>536</v>
      </c>
      <c r="B60" s="735"/>
      <c r="C60" s="766" t="s">
        <v>846</v>
      </c>
      <c r="D60" s="767" t="e">
        <f>SUMIFS('[3]CONTAS PAGAR'!$N$2:$N$16000,'[3]CONTAS PAGAR'!$I$2:$I$16000,D$1,'[3]CONTAS PAGAR'!$B$2:$B$16000,[3]DRE!C63)</f>
        <v>#VALUE!</v>
      </c>
      <c r="E60" s="765" t="e">
        <f t="shared" si="25"/>
        <v>#VALUE!</v>
      </c>
      <c r="F60" s="768" t="e">
        <f>SUMIFS('[3]CONTAS PAGAR'!$N$2:$N$16000,'[3]CONTAS PAGAR'!$I$2:$I$16000,F$1,'[3]CONTAS PAGAR'!$B$2:$B$16000,[3]DRE!C63)</f>
        <v>#VALUE!</v>
      </c>
      <c r="G60" s="765" t="e">
        <f t="shared" si="26"/>
        <v>#VALUE!</v>
      </c>
      <c r="H60" s="714" t="e">
        <f t="shared" si="27"/>
        <v>#VALUE!</v>
      </c>
      <c r="I60" s="740"/>
      <c r="J60" s="833"/>
      <c r="K60" s="833"/>
      <c r="L60" s="833"/>
      <c r="M60" s="833"/>
      <c r="N60" s="833"/>
      <c r="O60" s="833"/>
      <c r="P60" s="833"/>
      <c r="Q60" s="833"/>
      <c r="R60" s="833"/>
      <c r="S60" s="833"/>
      <c r="T60" s="833"/>
      <c r="U60" s="741">
        <f t="shared" si="42"/>
        <v>0</v>
      </c>
      <c r="V60" s="740"/>
      <c r="W60" s="741">
        <f t="shared" si="43"/>
        <v>0</v>
      </c>
    </row>
    <row r="61" spans="1:23" s="712" customFormat="1" outlineLevel="1">
      <c r="A61" s="487" t="s">
        <v>536</v>
      </c>
      <c r="B61" s="735"/>
      <c r="C61" s="766" t="s">
        <v>847</v>
      </c>
      <c r="D61" s="767" t="e">
        <f>SUMIFS('[3]CONTAS PAGAR'!$N$2:$N$16000,'[3]CONTAS PAGAR'!$I$2:$I$16000,D$1,'[3]CONTAS PAGAR'!$B$2:$B$16000,[3]DRE!C64)</f>
        <v>#VALUE!</v>
      </c>
      <c r="E61" s="765" t="e">
        <f t="shared" si="25"/>
        <v>#VALUE!</v>
      </c>
      <c r="F61" s="768" t="e">
        <f>SUMIFS('[3]CONTAS PAGAR'!$N$2:$N$16000,'[3]CONTAS PAGAR'!$I$2:$I$16000,F$1,'[3]CONTAS PAGAR'!$B$2:$B$16000,[3]DRE!C64)</f>
        <v>#VALUE!</v>
      </c>
      <c r="G61" s="765" t="e">
        <f t="shared" si="26"/>
        <v>#VALUE!</v>
      </c>
      <c r="H61" s="714" t="e">
        <f t="shared" si="27"/>
        <v>#VALUE!</v>
      </c>
      <c r="I61" s="740"/>
      <c r="J61" s="833"/>
      <c r="K61" s="833"/>
      <c r="L61" s="833"/>
      <c r="M61" s="833"/>
      <c r="N61" s="833"/>
      <c r="O61" s="833"/>
      <c r="P61" s="833"/>
      <c r="Q61" s="833"/>
      <c r="R61" s="833"/>
      <c r="S61" s="833"/>
      <c r="T61" s="833"/>
      <c r="U61" s="741">
        <f t="shared" si="42"/>
        <v>0</v>
      </c>
      <c r="V61" s="740"/>
      <c r="W61" s="741">
        <f t="shared" si="43"/>
        <v>0</v>
      </c>
    </row>
    <row r="62" spans="1:23" s="712" customFormat="1" outlineLevel="1">
      <c r="A62" s="487" t="s">
        <v>536</v>
      </c>
      <c r="B62" s="735"/>
      <c r="C62" s="766" t="s">
        <v>848</v>
      </c>
      <c r="D62" s="767" t="e">
        <f>SUMIFS('[3]CONTAS PAGAR'!$N$2:$N$16000,'[3]CONTAS PAGAR'!$I$2:$I$16000,D$1,'[3]CONTAS PAGAR'!$B$2:$B$16000,[3]DRE!C65)</f>
        <v>#VALUE!</v>
      </c>
      <c r="E62" s="765" t="e">
        <f t="shared" si="25"/>
        <v>#VALUE!</v>
      </c>
      <c r="F62" s="768" t="e">
        <f>SUMIFS('[3]CONTAS PAGAR'!$N$2:$N$16000,'[3]CONTAS PAGAR'!$I$2:$I$16000,F$1,'[3]CONTAS PAGAR'!$B$2:$B$16000,[3]DRE!C65)</f>
        <v>#VALUE!</v>
      </c>
      <c r="G62" s="765" t="e">
        <f t="shared" si="26"/>
        <v>#VALUE!</v>
      </c>
      <c r="H62" s="714" t="e">
        <f t="shared" si="27"/>
        <v>#VALUE!</v>
      </c>
      <c r="I62" s="740">
        <v>900</v>
      </c>
      <c r="J62" s="833"/>
      <c r="K62" s="833"/>
      <c r="L62" s="833"/>
      <c r="M62" s="833"/>
      <c r="N62" s="833"/>
      <c r="O62" s="833"/>
      <c r="P62" s="833"/>
      <c r="Q62" s="833"/>
      <c r="R62" s="833"/>
      <c r="S62" s="833"/>
      <c r="T62" s="833"/>
      <c r="U62" s="741">
        <f t="shared" si="42"/>
        <v>2.2499999999999998E-3</v>
      </c>
      <c r="V62" s="740">
        <v>900</v>
      </c>
      <c r="W62" s="741">
        <f t="shared" si="43"/>
        <v>8.9999999999999998E-4</v>
      </c>
    </row>
    <row r="63" spans="1:23" s="712" customFormat="1" outlineLevel="1">
      <c r="A63" s="394" t="s">
        <v>169</v>
      </c>
      <c r="B63" s="735"/>
      <c r="C63" s="766" t="s">
        <v>922</v>
      </c>
      <c r="D63" s="767" t="e">
        <f>SUMIFS('[3]CONTAS PAGAR'!$N$2:$N$16000,'[3]CONTAS PAGAR'!$I$2:$I$16000,D$1,'[3]CONTAS PAGAR'!$B$2:$B$16000,[3]DRE!C66)</f>
        <v>#VALUE!</v>
      </c>
      <c r="E63" s="765" t="e">
        <f t="shared" si="25"/>
        <v>#VALUE!</v>
      </c>
      <c r="F63" s="768" t="e">
        <f>SUMIFS('[3]CONTAS PAGAR'!$N$2:$N$16000,'[3]CONTAS PAGAR'!$I$2:$I$16000,F$1,'[3]CONTAS PAGAR'!$B$2:$B$16000,[3]DRE!C66)</f>
        <v>#VALUE!</v>
      </c>
      <c r="G63" s="765" t="e">
        <f t="shared" si="26"/>
        <v>#VALUE!</v>
      </c>
      <c r="H63" s="714" t="e">
        <f t="shared" si="27"/>
        <v>#VALUE!</v>
      </c>
      <c r="I63" s="740">
        <v>0</v>
      </c>
      <c r="J63" s="833"/>
      <c r="K63" s="833"/>
      <c r="L63" s="833"/>
      <c r="M63" s="833"/>
      <c r="N63" s="833"/>
      <c r="O63" s="833"/>
      <c r="P63" s="833"/>
      <c r="Q63" s="833"/>
      <c r="R63" s="833"/>
      <c r="S63" s="833"/>
      <c r="T63" s="833"/>
      <c r="U63" s="741">
        <f t="shared" si="42"/>
        <v>0</v>
      </c>
      <c r="V63" s="740"/>
      <c r="W63" s="741">
        <f t="shared" si="43"/>
        <v>0</v>
      </c>
    </row>
    <row r="64" spans="1:23" s="712" customFormat="1">
      <c r="B64" s="735"/>
      <c r="C64" s="763" t="s">
        <v>849</v>
      </c>
      <c r="D64" s="764" t="e">
        <f t="shared" ref="D64:F64" si="44">SUM(D65:D68)</f>
        <v>#VALUE!</v>
      </c>
      <c r="E64" s="765" t="e">
        <f t="shared" si="25"/>
        <v>#VALUE!</v>
      </c>
      <c r="F64" s="764" t="e">
        <f t="shared" si="44"/>
        <v>#VALUE!</v>
      </c>
      <c r="G64" s="765" t="e">
        <f t="shared" si="26"/>
        <v>#VALUE!</v>
      </c>
      <c r="H64" s="714" t="e">
        <f t="shared" si="27"/>
        <v>#VALUE!</v>
      </c>
      <c r="I64" s="764">
        <f t="shared" ref="I64" si="45">SUM(I65:I68)</f>
        <v>1052.6052433982663</v>
      </c>
      <c r="J64" s="764"/>
      <c r="K64" s="764"/>
      <c r="L64" s="764"/>
      <c r="M64" s="764"/>
      <c r="N64" s="764"/>
      <c r="O64" s="764"/>
      <c r="P64" s="764"/>
      <c r="Q64" s="764"/>
      <c r="R64" s="764"/>
      <c r="S64" s="764"/>
      <c r="T64" s="764"/>
      <c r="U64" s="741">
        <f t="shared" si="42"/>
        <v>2.6315131084956658E-3</v>
      </c>
      <c r="V64" s="764">
        <f t="shared" ref="V64" si="46">SUM(V65:V68)</f>
        <v>2105.2104867965327</v>
      </c>
      <c r="W64" s="741">
        <f t="shared" si="43"/>
        <v>2.1052104867965325E-3</v>
      </c>
    </row>
    <row r="65" spans="1:23" s="712" customFormat="1" outlineLevel="1">
      <c r="B65" s="735"/>
      <c r="C65" s="766" t="s">
        <v>665</v>
      </c>
      <c r="D65" s="767" t="e">
        <f>SUMIFS('[3]CONTAS PAGAR'!$N$2:$N$16000,'[3]CONTAS PAGAR'!$I$2:$I$16000,D$1,'[3]CONTAS PAGAR'!$B$2:$B$16000,[3]DRE!C68)</f>
        <v>#VALUE!</v>
      </c>
      <c r="E65" s="765" t="e">
        <f t="shared" si="25"/>
        <v>#VALUE!</v>
      </c>
      <c r="F65" s="768" t="e">
        <f>SUMIFS('[3]CONTAS PAGAR'!$N$2:$N$16000,'[3]CONTAS PAGAR'!$I$2:$I$16000,F$1,'[3]CONTAS PAGAR'!$B$2:$B$16000,[3]DRE!C68)</f>
        <v>#VALUE!</v>
      </c>
      <c r="G65" s="765" t="e">
        <f t="shared" si="26"/>
        <v>#VALUE!</v>
      </c>
      <c r="H65" s="714" t="e">
        <f t="shared" si="27"/>
        <v>#VALUE!</v>
      </c>
      <c r="I65" s="740"/>
      <c r="J65" s="833"/>
      <c r="K65" s="833"/>
      <c r="L65" s="833"/>
      <c r="M65" s="833"/>
      <c r="N65" s="833"/>
      <c r="O65" s="833"/>
      <c r="P65" s="833"/>
      <c r="Q65" s="833"/>
      <c r="R65" s="833"/>
      <c r="S65" s="833"/>
      <c r="T65" s="833"/>
      <c r="U65" s="741">
        <f t="shared" si="42"/>
        <v>0</v>
      </c>
      <c r="V65" s="740"/>
      <c r="W65" s="741">
        <f t="shared" si="43"/>
        <v>0</v>
      </c>
    </row>
    <row r="66" spans="1:23" s="712" customFormat="1" outlineLevel="1">
      <c r="B66" s="735"/>
      <c r="C66" s="766" t="s">
        <v>850</v>
      </c>
      <c r="D66" s="767" t="e">
        <f>SUMIFS('[3]CONTAS PAGAR'!$N$2:$N$16000,'[3]CONTAS PAGAR'!$I$2:$I$16000,D$1,'[3]CONTAS PAGAR'!$B$2:$B$16000,[3]DRE!C69)</f>
        <v>#VALUE!</v>
      </c>
      <c r="E66" s="765" t="e">
        <f t="shared" si="25"/>
        <v>#VALUE!</v>
      </c>
      <c r="F66" s="768" t="e">
        <f>SUMIFS('[3]CONTAS PAGAR'!$N$2:$N$16000,'[3]CONTAS PAGAR'!$I$2:$I$16000,F$1,'[3]CONTAS PAGAR'!$B$2:$B$16000,[3]DRE!C69)</f>
        <v>#VALUE!</v>
      </c>
      <c r="G66" s="765" t="e">
        <f t="shared" si="26"/>
        <v>#VALUE!</v>
      </c>
      <c r="H66" s="714" t="e">
        <f t="shared" si="27"/>
        <v>#VALUE!</v>
      </c>
      <c r="I66" s="740">
        <v>0</v>
      </c>
      <c r="J66" s="833"/>
      <c r="K66" s="833"/>
      <c r="L66" s="833"/>
      <c r="M66" s="833"/>
      <c r="N66" s="833"/>
      <c r="O66" s="833"/>
      <c r="P66" s="833"/>
      <c r="Q66" s="833"/>
      <c r="R66" s="833"/>
      <c r="S66" s="833"/>
      <c r="T66" s="833"/>
      <c r="U66" s="741">
        <f t="shared" si="42"/>
        <v>0</v>
      </c>
      <c r="V66" s="740">
        <v>0</v>
      </c>
      <c r="W66" s="741">
        <f t="shared" si="43"/>
        <v>0</v>
      </c>
    </row>
    <row r="67" spans="1:23" s="712" customFormat="1" outlineLevel="1">
      <c r="A67" s="420" t="s">
        <v>134</v>
      </c>
      <c r="B67" s="735"/>
      <c r="C67" s="766" t="s">
        <v>851</v>
      </c>
      <c r="D67" s="767" t="e">
        <f>SUMIFS('[3]CONTAS PAGAR'!$N$2:$N$16000,'[3]CONTAS PAGAR'!$I$2:$I$16000,D$1,'[3]CONTAS PAGAR'!$B$2:$B$16000,[3]DRE!C70)</f>
        <v>#VALUE!</v>
      </c>
      <c r="E67" s="765" t="e">
        <f t="shared" si="25"/>
        <v>#VALUE!</v>
      </c>
      <c r="F67" s="768" t="e">
        <f>SUMIFS('[3]CONTAS PAGAR'!$N$2:$N$16000,'[3]CONTAS PAGAR'!$I$2:$I$16000,F$1,'[3]CONTAS PAGAR'!$B$2:$B$16000,[3]DRE!C70)</f>
        <v>#VALUE!</v>
      </c>
      <c r="G67" s="765" t="e">
        <f t="shared" si="26"/>
        <v>#VALUE!</v>
      </c>
      <c r="H67" s="714" t="e">
        <f t="shared" si="27"/>
        <v>#VALUE!</v>
      </c>
      <c r="I67" s="740">
        <v>1052.6052433982663</v>
      </c>
      <c r="J67" s="833"/>
      <c r="K67" s="833"/>
      <c r="L67" s="833"/>
      <c r="M67" s="833"/>
      <c r="N67" s="833"/>
      <c r="O67" s="833"/>
      <c r="P67" s="833"/>
      <c r="Q67" s="833"/>
      <c r="R67" s="833"/>
      <c r="S67" s="833"/>
      <c r="T67" s="833"/>
      <c r="U67" s="741">
        <f t="shared" si="42"/>
        <v>2.6315131084956658E-3</v>
      </c>
      <c r="V67" s="740">
        <v>2105.2104867965327</v>
      </c>
      <c r="W67" s="741">
        <f t="shared" si="43"/>
        <v>2.1052104867965325E-3</v>
      </c>
    </row>
    <row r="68" spans="1:23" s="712" customFormat="1" outlineLevel="1">
      <c r="B68" s="735"/>
      <c r="C68" s="766" t="s">
        <v>852</v>
      </c>
      <c r="D68" s="767" t="e">
        <f>SUMIFS('[3]CONTAS PAGAR'!$N$2:$N$16000,'[3]CONTAS PAGAR'!$I$2:$I$16000,D$1,'[3]CONTAS PAGAR'!$B$2:$B$16000,[3]DRE!C71)</f>
        <v>#VALUE!</v>
      </c>
      <c r="E68" s="765" t="e">
        <f t="shared" si="25"/>
        <v>#VALUE!</v>
      </c>
      <c r="F68" s="768" t="e">
        <f>SUMIFS('[3]CONTAS PAGAR'!$N$2:$N$16000,'[3]CONTAS PAGAR'!$I$2:$I$16000,F$1,'[3]CONTAS PAGAR'!$B$2:$B$16000,[3]DRE!C71)</f>
        <v>#VALUE!</v>
      </c>
      <c r="G68" s="765" t="e">
        <f t="shared" si="26"/>
        <v>#VALUE!</v>
      </c>
      <c r="H68" s="714" t="e">
        <f t="shared" si="27"/>
        <v>#VALUE!</v>
      </c>
      <c r="I68" s="740">
        <v>0</v>
      </c>
      <c r="J68" s="833"/>
      <c r="K68" s="833"/>
      <c r="L68" s="833"/>
      <c r="M68" s="833"/>
      <c r="N68" s="833"/>
      <c r="O68" s="833"/>
      <c r="P68" s="833"/>
      <c r="Q68" s="833"/>
      <c r="R68" s="833"/>
      <c r="S68" s="833"/>
      <c r="T68" s="833"/>
      <c r="U68" s="741">
        <f t="shared" si="42"/>
        <v>0</v>
      </c>
      <c r="V68" s="740">
        <v>0</v>
      </c>
      <c r="W68" s="741">
        <f t="shared" si="43"/>
        <v>0</v>
      </c>
    </row>
    <row r="69" spans="1:23" s="712" customFormat="1">
      <c r="B69" s="735"/>
      <c r="C69" s="763" t="s">
        <v>853</v>
      </c>
      <c r="D69" s="764" t="e">
        <f t="shared" ref="D69:F69" si="47">SUM(D70:D73)</f>
        <v>#VALUE!</v>
      </c>
      <c r="E69" s="765" t="e">
        <f t="shared" si="25"/>
        <v>#VALUE!</v>
      </c>
      <c r="F69" s="764" t="e">
        <f t="shared" si="47"/>
        <v>#VALUE!</v>
      </c>
      <c r="G69" s="765" t="e">
        <f t="shared" si="26"/>
        <v>#VALUE!</v>
      </c>
      <c r="H69" s="714" t="e">
        <f t="shared" si="27"/>
        <v>#VALUE!</v>
      </c>
      <c r="I69" s="764">
        <f t="shared" ref="I69" si="48">SUM(I70:I73)</f>
        <v>15066.648916888636</v>
      </c>
      <c r="J69" s="764"/>
      <c r="K69" s="764"/>
      <c r="L69" s="764"/>
      <c r="M69" s="764"/>
      <c r="N69" s="764"/>
      <c r="O69" s="764"/>
      <c r="P69" s="764"/>
      <c r="Q69" s="764"/>
      <c r="R69" s="764"/>
      <c r="S69" s="764"/>
      <c r="T69" s="764"/>
      <c r="U69" s="741">
        <f t="shared" si="42"/>
        <v>3.7666622292221591E-2</v>
      </c>
      <c r="V69" s="764">
        <f t="shared" ref="V69" si="49">SUM(V70:V73)</f>
        <v>30833.297833777273</v>
      </c>
      <c r="W69" s="741">
        <f t="shared" si="43"/>
        <v>3.0833297833777272E-2</v>
      </c>
    </row>
    <row r="70" spans="1:23" s="712" customFormat="1" outlineLevel="1">
      <c r="A70" s="392" t="s">
        <v>154</v>
      </c>
      <c r="B70" s="735"/>
      <c r="C70" s="766" t="s">
        <v>854</v>
      </c>
      <c r="D70" s="767" t="e">
        <f>SUMIFS('[3]CONTAS PAGAR'!$N$2:$N$16000,'[3]CONTAS PAGAR'!$I$2:$I$16000,D$1,'[3]CONTAS PAGAR'!$B$2:$B$16000,[3]DRE!C73)</f>
        <v>#VALUE!</v>
      </c>
      <c r="E70" s="765" t="e">
        <f t="shared" si="25"/>
        <v>#VALUE!</v>
      </c>
      <c r="F70" s="768" t="e">
        <f>SUMIFS('[3]CONTAS PAGAR'!$N$2:$N$16000,'[3]CONTAS PAGAR'!$I$2:$I$16000,F$1,'[3]CONTAS PAGAR'!$B$2:$B$16000,[3]DRE!C73)</f>
        <v>#VALUE!</v>
      </c>
      <c r="G70" s="765" t="e">
        <f t="shared" si="26"/>
        <v>#VALUE!</v>
      </c>
      <c r="H70" s="714" t="e">
        <f t="shared" si="27"/>
        <v>#VALUE!</v>
      </c>
      <c r="I70" s="740">
        <v>5000</v>
      </c>
      <c r="J70" s="833"/>
      <c r="K70" s="833"/>
      <c r="L70" s="833"/>
      <c r="M70" s="833"/>
      <c r="N70" s="833"/>
      <c r="O70" s="833"/>
      <c r="P70" s="833"/>
      <c r="Q70" s="833"/>
      <c r="R70" s="833"/>
      <c r="S70" s="833"/>
      <c r="T70" s="833"/>
      <c r="U70" s="741">
        <f t="shared" si="42"/>
        <v>1.2500000000000001E-2</v>
      </c>
      <c r="V70" s="740">
        <v>12000</v>
      </c>
      <c r="W70" s="741">
        <f t="shared" si="43"/>
        <v>1.2E-2</v>
      </c>
    </row>
    <row r="71" spans="1:23" s="712" customFormat="1" outlineLevel="1">
      <c r="A71" s="369" t="s">
        <v>175</v>
      </c>
      <c r="B71" s="735"/>
      <c r="C71" s="766" t="s">
        <v>666</v>
      </c>
      <c r="D71" s="767" t="e">
        <f>SUMIFS('[3]CONTAS PAGAR'!$N$2:$N$16000,'[3]CONTAS PAGAR'!$I$2:$I$16000,D$1,'[3]CONTAS PAGAR'!$B$2:$B$16000,[3]DRE!C74)</f>
        <v>#VALUE!</v>
      </c>
      <c r="E71" s="765" t="e">
        <f t="shared" si="25"/>
        <v>#VALUE!</v>
      </c>
      <c r="F71" s="768" t="e">
        <f>SUMIFS('[3]CONTAS PAGAR'!$N$2:$N$16000,'[3]CONTAS PAGAR'!$I$2:$I$16000,F$1,'[3]CONTAS PAGAR'!$B$2:$B$16000,[3]DRE!C74)</f>
        <v>#VALUE!</v>
      </c>
      <c r="G71" s="765" t="e">
        <f t="shared" si="26"/>
        <v>#VALUE!</v>
      </c>
      <c r="H71" s="714" t="e">
        <f t="shared" si="27"/>
        <v>#VALUE!</v>
      </c>
      <c r="I71" s="740">
        <v>6766.6489168886374</v>
      </c>
      <c r="J71" s="833"/>
      <c r="K71" s="833"/>
      <c r="L71" s="833"/>
      <c r="M71" s="833"/>
      <c r="N71" s="833"/>
      <c r="O71" s="833"/>
      <c r="P71" s="833"/>
      <c r="Q71" s="833"/>
      <c r="R71" s="833"/>
      <c r="S71" s="833"/>
      <c r="T71" s="833"/>
      <c r="U71" s="741">
        <f t="shared" si="42"/>
        <v>1.6916622292221593E-2</v>
      </c>
      <c r="V71" s="740">
        <v>13533.297833777275</v>
      </c>
      <c r="W71" s="741">
        <f t="shared" si="43"/>
        <v>1.3533297833777274E-2</v>
      </c>
    </row>
    <row r="72" spans="1:23" s="712" customFormat="1" outlineLevel="1">
      <c r="A72" s="369" t="s">
        <v>181</v>
      </c>
      <c r="B72" s="735"/>
      <c r="C72" s="766" t="s">
        <v>610</v>
      </c>
      <c r="D72" s="767" t="e">
        <f>SUMIFS('[3]CONTAS PAGAR'!$N$2:$N$16000,'[3]CONTAS PAGAR'!$I$2:$I$16000,D$1,'[3]CONTAS PAGAR'!$B$2:$B$16000,[3]DRE!C75)</f>
        <v>#VALUE!</v>
      </c>
      <c r="E72" s="765" t="e">
        <f t="shared" si="25"/>
        <v>#VALUE!</v>
      </c>
      <c r="F72" s="768" t="e">
        <f>SUMIFS('[3]CONTAS PAGAR'!$N$2:$N$16000,'[3]CONTAS PAGAR'!$I$2:$I$16000,F$1,'[3]CONTAS PAGAR'!$B$2:$B$16000,[3]DRE!C75)</f>
        <v>#VALUE!</v>
      </c>
      <c r="G72" s="765" t="e">
        <f t="shared" si="26"/>
        <v>#VALUE!</v>
      </c>
      <c r="H72" s="714" t="e">
        <f t="shared" si="27"/>
        <v>#VALUE!</v>
      </c>
      <c r="I72" s="740">
        <v>3000</v>
      </c>
      <c r="J72" s="833"/>
      <c r="K72" s="833"/>
      <c r="L72" s="833"/>
      <c r="M72" s="833"/>
      <c r="N72" s="833"/>
      <c r="O72" s="833"/>
      <c r="P72" s="833"/>
      <c r="Q72" s="833"/>
      <c r="R72" s="833"/>
      <c r="S72" s="833"/>
      <c r="T72" s="833"/>
      <c r="U72" s="741">
        <f t="shared" si="42"/>
        <v>7.4999999999999997E-3</v>
      </c>
      <c r="V72" s="740">
        <v>5000</v>
      </c>
      <c r="W72" s="741">
        <f t="shared" ref="W72:W87" si="50">V72/V$2</f>
        <v>5.0000000000000001E-3</v>
      </c>
    </row>
    <row r="73" spans="1:23" s="712" customFormat="1" outlineLevel="1">
      <c r="A73" s="145" t="s">
        <v>204</v>
      </c>
      <c r="B73" s="735"/>
      <c r="C73" s="766" t="s">
        <v>652</v>
      </c>
      <c r="D73" s="767" t="e">
        <f>SUMIFS('[3]CONTAS PAGAR'!$N$2:$N$16000,'[3]CONTAS PAGAR'!$I$2:$I$16000,D$1,'[3]CONTAS PAGAR'!$B$2:$B$16000,[3]DRE!C76)</f>
        <v>#VALUE!</v>
      </c>
      <c r="E73" s="765" t="e">
        <f t="shared" si="25"/>
        <v>#VALUE!</v>
      </c>
      <c r="F73" s="768" t="e">
        <f>SUMIFS('[3]CONTAS PAGAR'!$N$2:$N$16000,'[3]CONTAS PAGAR'!$I$2:$I$16000,F$1,'[3]CONTAS PAGAR'!$B$2:$B$16000,[3]DRE!C76)</f>
        <v>#VALUE!</v>
      </c>
      <c r="G73" s="765" t="e">
        <f t="shared" si="26"/>
        <v>#VALUE!</v>
      </c>
      <c r="H73" s="714" t="e">
        <f t="shared" si="27"/>
        <v>#VALUE!</v>
      </c>
      <c r="I73" s="740">
        <v>300</v>
      </c>
      <c r="J73" s="833"/>
      <c r="K73" s="833"/>
      <c r="L73" s="833"/>
      <c r="M73" s="833"/>
      <c r="N73" s="833"/>
      <c r="O73" s="833"/>
      <c r="P73" s="833"/>
      <c r="Q73" s="833"/>
      <c r="R73" s="833"/>
      <c r="S73" s="833"/>
      <c r="T73" s="833"/>
      <c r="U73" s="741">
        <f t="shared" si="42"/>
        <v>7.5000000000000002E-4</v>
      </c>
      <c r="V73" s="740">
        <v>300</v>
      </c>
      <c r="W73" s="741">
        <f t="shared" si="50"/>
        <v>2.9999999999999997E-4</v>
      </c>
    </row>
    <row r="74" spans="1:23" s="712" customFormat="1">
      <c r="B74" s="735"/>
      <c r="C74" s="763" t="s">
        <v>855</v>
      </c>
      <c r="D74" s="764" t="e">
        <f t="shared" ref="D74:F74" si="51">SUM(D75:D81)</f>
        <v>#VALUE!</v>
      </c>
      <c r="E74" s="765" t="e">
        <f t="shared" si="25"/>
        <v>#VALUE!</v>
      </c>
      <c r="F74" s="764" t="e">
        <f t="shared" si="51"/>
        <v>#VALUE!</v>
      </c>
      <c r="G74" s="765" t="e">
        <f t="shared" si="26"/>
        <v>#VALUE!</v>
      </c>
      <c r="H74" s="714" t="e">
        <f t="shared" si="27"/>
        <v>#VALUE!</v>
      </c>
      <c r="I74" s="764">
        <f t="shared" ref="I74" si="52">SUM(I75:I81)</f>
        <v>20501.128732966172</v>
      </c>
      <c r="J74" s="764"/>
      <c r="K74" s="764"/>
      <c r="L74" s="764"/>
      <c r="M74" s="764"/>
      <c r="N74" s="764"/>
      <c r="O74" s="764"/>
      <c r="P74" s="764"/>
      <c r="Q74" s="764"/>
      <c r="R74" s="764"/>
      <c r="S74" s="764"/>
      <c r="T74" s="764"/>
      <c r="U74" s="741">
        <f t="shared" si="42"/>
        <v>5.1252821832415432E-2</v>
      </c>
      <c r="V74" s="764">
        <f t="shared" ref="V74" si="53">SUM(V75:V81)</f>
        <v>21917.257465932344</v>
      </c>
      <c r="W74" s="741">
        <f t="shared" si="50"/>
        <v>2.1917257465932344E-2</v>
      </c>
    </row>
    <row r="75" spans="1:23" s="712" customFormat="1" outlineLevel="1">
      <c r="A75" s="145" t="s">
        <v>924</v>
      </c>
      <c r="B75" s="735"/>
      <c r="C75" s="766" t="s">
        <v>856</v>
      </c>
      <c r="D75" s="767" t="e">
        <f>SUMIFS('[3]CONTAS PAGAR'!$N$2:$N$16000,'[3]CONTAS PAGAR'!$I$2:$I$16000,D$1,'[3]CONTAS PAGAR'!$B$2:$B$16000,[3]DRE!C78)</f>
        <v>#VALUE!</v>
      </c>
      <c r="E75" s="765" t="e">
        <f t="shared" si="25"/>
        <v>#VALUE!</v>
      </c>
      <c r="F75" s="768" t="e">
        <f>SUMIFS('[3]CONTAS PAGAR'!$N$2:$N$16000,'[3]CONTAS PAGAR'!$I$2:$I$16000,F$1,'[3]CONTAS PAGAR'!$B$2:$B$16000,[3]DRE!C78)</f>
        <v>#VALUE!</v>
      </c>
      <c r="G75" s="765" t="e">
        <f t="shared" si="26"/>
        <v>#VALUE!</v>
      </c>
      <c r="H75" s="714" t="e">
        <f t="shared" si="27"/>
        <v>#VALUE!</v>
      </c>
      <c r="I75" s="740">
        <v>285</v>
      </c>
      <c r="J75" s="833"/>
      <c r="K75" s="833"/>
      <c r="L75" s="833"/>
      <c r="M75" s="833"/>
      <c r="N75" s="833"/>
      <c r="O75" s="833"/>
      <c r="P75" s="833"/>
      <c r="Q75" s="833"/>
      <c r="R75" s="833"/>
      <c r="S75" s="833"/>
      <c r="T75" s="833"/>
      <c r="U75" s="741">
        <f t="shared" si="42"/>
        <v>7.1250000000000003E-4</v>
      </c>
      <c r="V75" s="740">
        <v>285</v>
      </c>
      <c r="W75" s="741">
        <f t="shared" si="50"/>
        <v>2.8499999999999999E-4</v>
      </c>
    </row>
    <row r="76" spans="1:23" s="712" customFormat="1" outlineLevel="1">
      <c r="B76" s="735"/>
      <c r="C76" s="766" t="s">
        <v>149</v>
      </c>
      <c r="D76" s="767" t="e">
        <f>SUMIFS('[3]CONTAS PAGAR'!$N$2:$N$16000,'[3]CONTAS PAGAR'!$I$2:$I$16000,D$1,'[3]CONTAS PAGAR'!$B$2:$B$16000,[3]DRE!C79)</f>
        <v>#VALUE!</v>
      </c>
      <c r="E76" s="765" t="e">
        <f t="shared" si="25"/>
        <v>#VALUE!</v>
      </c>
      <c r="F76" s="768" t="e">
        <f>SUMIFS('[3]CONTAS PAGAR'!$N$2:$N$16000,'[3]CONTAS PAGAR'!$I$2:$I$16000,F$1,'[3]CONTAS PAGAR'!$B$2:$B$16000,[3]DRE!C79)</f>
        <v>#VALUE!</v>
      </c>
      <c r="G76" s="765" t="e">
        <f t="shared" si="26"/>
        <v>#VALUE!</v>
      </c>
      <c r="H76" s="714" t="e">
        <f t="shared" si="27"/>
        <v>#VALUE!</v>
      </c>
      <c r="I76" s="740"/>
      <c r="J76" s="833"/>
      <c r="K76" s="833"/>
      <c r="L76" s="833"/>
      <c r="M76" s="833"/>
      <c r="N76" s="833"/>
      <c r="O76" s="833"/>
      <c r="P76" s="833"/>
      <c r="Q76" s="833"/>
      <c r="R76" s="833"/>
      <c r="S76" s="833"/>
      <c r="T76" s="833"/>
      <c r="U76" s="741">
        <f t="shared" si="42"/>
        <v>0</v>
      </c>
      <c r="V76" s="740"/>
      <c r="W76" s="741">
        <f t="shared" si="50"/>
        <v>0</v>
      </c>
    </row>
    <row r="77" spans="1:23" s="712" customFormat="1" outlineLevel="1">
      <c r="A77" s="712" t="s">
        <v>156</v>
      </c>
      <c r="B77" s="735"/>
      <c r="C77" s="766" t="s">
        <v>857</v>
      </c>
      <c r="D77" s="767" t="e">
        <f>SUMIFS('[3]CONTAS PAGAR'!$N$2:$N$16000,'[3]CONTAS PAGAR'!$I$2:$I$16000,D$1,'[3]CONTAS PAGAR'!$B$2:$B$16000,[3]DRE!C80)</f>
        <v>#VALUE!</v>
      </c>
      <c r="E77" s="765" t="e">
        <f t="shared" si="25"/>
        <v>#VALUE!</v>
      </c>
      <c r="F77" s="768" t="e">
        <f>SUMIFS('[3]CONTAS PAGAR'!$N$2:$N$16000,'[3]CONTAS PAGAR'!$I$2:$I$16000,F$1,'[3]CONTAS PAGAR'!$B$2:$B$16000,[3]DRE!C80)</f>
        <v>#VALUE!</v>
      </c>
      <c r="G77" s="765" t="e">
        <f t="shared" si="26"/>
        <v>#VALUE!</v>
      </c>
      <c r="H77" s="714" t="e">
        <f t="shared" si="27"/>
        <v>#VALUE!</v>
      </c>
      <c r="I77" s="740"/>
      <c r="J77" s="833"/>
      <c r="K77" s="833"/>
      <c r="L77" s="833"/>
      <c r="M77" s="833"/>
      <c r="N77" s="833"/>
      <c r="O77" s="833"/>
      <c r="P77" s="833"/>
      <c r="Q77" s="833"/>
      <c r="R77" s="833"/>
      <c r="S77" s="833"/>
      <c r="T77" s="833"/>
      <c r="U77" s="741">
        <f t="shared" si="42"/>
        <v>0</v>
      </c>
      <c r="V77" s="740"/>
      <c r="W77" s="741">
        <f t="shared" si="50"/>
        <v>0</v>
      </c>
    </row>
    <row r="78" spans="1:23" s="712" customFormat="1" outlineLevel="1">
      <c r="A78" s="163" t="s">
        <v>146</v>
      </c>
      <c r="B78" s="735"/>
      <c r="C78" s="766" t="s">
        <v>655</v>
      </c>
      <c r="D78" s="767" t="e">
        <f>SUMIFS('[3]CONTAS PAGAR'!$N$2:$N$16000,'[3]CONTAS PAGAR'!$I$2:$I$16000,D$1,'[3]CONTAS PAGAR'!$B$2:$B$16000,[3]DRE!C81)</f>
        <v>#VALUE!</v>
      </c>
      <c r="E78" s="765" t="e">
        <f t="shared" si="25"/>
        <v>#VALUE!</v>
      </c>
      <c r="F78" s="768" t="e">
        <f>SUMIFS('[3]CONTAS PAGAR'!$N$2:$N$16000,'[3]CONTAS PAGAR'!$I$2:$I$16000,F$1,'[3]CONTAS PAGAR'!$B$2:$B$16000,[3]DRE!C81)</f>
        <v>#VALUE!</v>
      </c>
      <c r="G78" s="765" t="e">
        <f t="shared" si="26"/>
        <v>#VALUE!</v>
      </c>
      <c r="H78" s="714" t="e">
        <f t="shared" si="27"/>
        <v>#VALUE!</v>
      </c>
      <c r="I78" s="740">
        <v>18800</v>
      </c>
      <c r="J78" s="833"/>
      <c r="K78" s="833"/>
      <c r="L78" s="833"/>
      <c r="M78" s="833"/>
      <c r="N78" s="833"/>
      <c r="O78" s="833"/>
      <c r="P78" s="833"/>
      <c r="Q78" s="833"/>
      <c r="R78" s="833"/>
      <c r="S78" s="833"/>
      <c r="T78" s="833"/>
      <c r="U78" s="741">
        <f t="shared" si="42"/>
        <v>4.7E-2</v>
      </c>
      <c r="V78" s="740">
        <v>18800</v>
      </c>
      <c r="W78" s="741">
        <f t="shared" si="50"/>
        <v>1.8800000000000001E-2</v>
      </c>
    </row>
    <row r="79" spans="1:23" s="712" customFormat="1" outlineLevel="1">
      <c r="A79" s="712" t="s">
        <v>187</v>
      </c>
      <c r="B79" s="735"/>
      <c r="C79" s="766" t="s">
        <v>627</v>
      </c>
      <c r="D79" s="767" t="e">
        <f>SUMIFS('[3]CONTAS PAGAR'!$N$2:$N$16000,'[3]CONTAS PAGAR'!$I$2:$I$16000,D$1,'[3]CONTAS PAGAR'!$B$2:$B$16000,[3]DRE!C82)</f>
        <v>#VALUE!</v>
      </c>
      <c r="E79" s="765" t="e">
        <f t="shared" si="25"/>
        <v>#VALUE!</v>
      </c>
      <c r="F79" s="768" t="e">
        <f>SUMIFS('[3]CONTAS PAGAR'!$N$2:$N$16000,'[3]CONTAS PAGAR'!$I$2:$I$16000,F$1,'[3]CONTAS PAGAR'!$B$2:$B$16000,[3]DRE!C82)</f>
        <v>#VALUE!</v>
      </c>
      <c r="G79" s="765" t="e">
        <f t="shared" si="26"/>
        <v>#VALUE!</v>
      </c>
      <c r="H79" s="714" t="e">
        <f t="shared" si="27"/>
        <v>#VALUE!</v>
      </c>
      <c r="I79" s="740">
        <v>400</v>
      </c>
      <c r="J79" s="833"/>
      <c r="K79" s="833"/>
      <c r="L79" s="833"/>
      <c r="M79" s="833"/>
      <c r="N79" s="833"/>
      <c r="O79" s="833"/>
      <c r="P79" s="833"/>
      <c r="Q79" s="833"/>
      <c r="R79" s="833"/>
      <c r="S79" s="833"/>
      <c r="T79" s="833"/>
      <c r="U79" s="741">
        <f t="shared" si="42"/>
        <v>1E-3</v>
      </c>
      <c r="V79" s="740">
        <v>800</v>
      </c>
      <c r="W79" s="741">
        <f t="shared" si="50"/>
        <v>8.0000000000000004E-4</v>
      </c>
    </row>
    <row r="80" spans="1:23" s="712" customFormat="1" outlineLevel="1">
      <c r="A80" s="394" t="s">
        <v>199</v>
      </c>
      <c r="B80" s="735"/>
      <c r="C80" s="766" t="s">
        <v>858</v>
      </c>
      <c r="D80" s="767" t="e">
        <f>SUMIFS('[3]CONTAS PAGAR'!$N$2:$N$16000,'[3]CONTAS PAGAR'!$I$2:$I$16000,D$1,'[3]CONTAS PAGAR'!$B$2:$B$16000,[3]DRE!C83)</f>
        <v>#VALUE!</v>
      </c>
      <c r="E80" s="765" t="e">
        <f t="shared" si="25"/>
        <v>#VALUE!</v>
      </c>
      <c r="F80" s="768" t="e">
        <f>SUMIFS('[3]CONTAS PAGAR'!$N$2:$N$16000,'[3]CONTAS PAGAR'!$I$2:$I$16000,F$1,'[3]CONTAS PAGAR'!$B$2:$B$16000,[3]DRE!C83)</f>
        <v>#VALUE!</v>
      </c>
      <c r="G80" s="765" t="e">
        <f t="shared" si="26"/>
        <v>#VALUE!</v>
      </c>
      <c r="H80" s="714" t="e">
        <f t="shared" si="27"/>
        <v>#VALUE!</v>
      </c>
      <c r="I80" s="740">
        <v>535.34687571812333</v>
      </c>
      <c r="J80" s="833"/>
      <c r="K80" s="833"/>
      <c r="L80" s="833"/>
      <c r="M80" s="833"/>
      <c r="N80" s="833"/>
      <c r="O80" s="833"/>
      <c r="P80" s="833"/>
      <c r="Q80" s="833"/>
      <c r="R80" s="833"/>
      <c r="S80" s="833"/>
      <c r="T80" s="833"/>
      <c r="U80" s="741">
        <f t="shared" si="42"/>
        <v>1.3383671892953084E-3</v>
      </c>
      <c r="V80" s="740">
        <v>1070.6937514362467</v>
      </c>
      <c r="W80" s="741">
        <f t="shared" si="50"/>
        <v>1.0706937514362467E-3</v>
      </c>
    </row>
    <row r="81" spans="1:23" s="712" customFormat="1" outlineLevel="1">
      <c r="A81" s="394" t="s">
        <v>199</v>
      </c>
      <c r="B81" s="735"/>
      <c r="C81" s="766" t="s">
        <v>859</v>
      </c>
      <c r="D81" s="767" t="e">
        <f>SUMIFS('[3]CONTAS PAGAR'!$N$2:$N$16000,'[3]CONTAS PAGAR'!$I$2:$I$16000,D$1,'[3]CONTAS PAGAR'!$B$2:$B$16000,[3]DRE!C84)</f>
        <v>#VALUE!</v>
      </c>
      <c r="E81" s="765" t="e">
        <f t="shared" si="25"/>
        <v>#VALUE!</v>
      </c>
      <c r="F81" s="768" t="e">
        <f>SUMIFS('[3]CONTAS PAGAR'!$N$2:$N$16000,'[3]CONTAS PAGAR'!$I$2:$I$16000,F$1,'[3]CONTAS PAGAR'!$B$2:$B$16000,[3]DRE!C84)</f>
        <v>#VALUE!</v>
      </c>
      <c r="G81" s="765" t="e">
        <f t="shared" si="26"/>
        <v>#VALUE!</v>
      </c>
      <c r="H81" s="714" t="e">
        <f t="shared" si="27"/>
        <v>#VALUE!</v>
      </c>
      <c r="I81" s="740">
        <v>480.7818572480486</v>
      </c>
      <c r="J81" s="833"/>
      <c r="K81" s="833"/>
      <c r="L81" s="833"/>
      <c r="M81" s="833"/>
      <c r="N81" s="833"/>
      <c r="O81" s="833"/>
      <c r="P81" s="833"/>
      <c r="Q81" s="833"/>
      <c r="R81" s="833"/>
      <c r="S81" s="833"/>
      <c r="T81" s="833"/>
      <c r="U81" s="741">
        <f t="shared" si="42"/>
        <v>1.2019546431201215E-3</v>
      </c>
      <c r="V81" s="740">
        <v>961.56371449609719</v>
      </c>
      <c r="W81" s="741">
        <f t="shared" si="50"/>
        <v>9.6156371449609718E-4</v>
      </c>
    </row>
    <row r="82" spans="1:23" s="712" customFormat="1">
      <c r="B82" s="735"/>
      <c r="C82" s="763" t="s">
        <v>860</v>
      </c>
      <c r="D82" s="764" t="e">
        <f t="shared" ref="D82:F82" si="54">SUM(D83:D94)</f>
        <v>#VALUE!</v>
      </c>
      <c r="E82" s="765" t="e">
        <f t="shared" si="25"/>
        <v>#VALUE!</v>
      </c>
      <c r="F82" s="764" t="e">
        <f t="shared" si="54"/>
        <v>#VALUE!</v>
      </c>
      <c r="G82" s="765" t="e">
        <f t="shared" si="26"/>
        <v>#VALUE!</v>
      </c>
      <c r="H82" s="714" t="e">
        <f t="shared" si="27"/>
        <v>#VALUE!</v>
      </c>
      <c r="I82" s="764">
        <f t="shared" ref="I82" si="55">SUM(I83:I94)</f>
        <v>13365.920611889302</v>
      </c>
      <c r="J82" s="764"/>
      <c r="K82" s="764"/>
      <c r="L82" s="764"/>
      <c r="M82" s="764"/>
      <c r="N82" s="764"/>
      <c r="O82" s="764"/>
      <c r="P82" s="764"/>
      <c r="Q82" s="764"/>
      <c r="R82" s="764"/>
      <c r="S82" s="764"/>
      <c r="T82" s="764"/>
      <c r="U82" s="741">
        <f t="shared" si="42"/>
        <v>3.3414801529723252E-2</v>
      </c>
      <c r="V82" s="764">
        <f t="shared" ref="V82" si="56">SUM(V83:V94)</f>
        <v>26731.841223778603</v>
      </c>
      <c r="W82" s="741">
        <f t="shared" si="50"/>
        <v>2.6731841223778603E-2</v>
      </c>
    </row>
    <row r="83" spans="1:23" s="712" customFormat="1" outlineLevel="1">
      <c r="B83" s="735"/>
      <c r="C83" s="766" t="s">
        <v>861</v>
      </c>
      <c r="D83" s="767" t="e">
        <f>SUMIFS('[3]CONTAS PAGAR'!$N$2:$N$16000,'[3]CONTAS PAGAR'!$I$2:$I$16000,D$1,'[3]CONTAS PAGAR'!$B$2:$B$16000,[3]DRE!C86)</f>
        <v>#VALUE!</v>
      </c>
      <c r="E83" s="765" t="e">
        <f t="shared" si="25"/>
        <v>#VALUE!</v>
      </c>
      <c r="F83" s="768" t="e">
        <f>SUMIFS('[3]CONTAS PAGAR'!$N$2:$N$16000,'[3]CONTAS PAGAR'!$I$2:$I$16000,F$1,'[3]CONTAS PAGAR'!$B$2:$B$16000,[3]DRE!C86)</f>
        <v>#VALUE!</v>
      </c>
      <c r="G83" s="765" t="e">
        <f t="shared" si="26"/>
        <v>#VALUE!</v>
      </c>
      <c r="H83" s="714" t="e">
        <f t="shared" si="27"/>
        <v>#VALUE!</v>
      </c>
      <c r="I83" s="740">
        <v>0</v>
      </c>
      <c r="J83" s="833"/>
      <c r="K83" s="833"/>
      <c r="L83" s="833"/>
      <c r="M83" s="833"/>
      <c r="N83" s="833"/>
      <c r="O83" s="833"/>
      <c r="P83" s="833"/>
      <c r="Q83" s="833"/>
      <c r="R83" s="833"/>
      <c r="S83" s="833"/>
      <c r="T83" s="833"/>
      <c r="U83" s="741">
        <f t="shared" si="42"/>
        <v>0</v>
      </c>
      <c r="V83" s="740">
        <v>0</v>
      </c>
      <c r="W83" s="741">
        <f t="shared" si="50"/>
        <v>0</v>
      </c>
    </row>
    <row r="84" spans="1:23" s="712" customFormat="1" outlineLevel="1">
      <c r="A84" s="182" t="s">
        <v>223</v>
      </c>
      <c r="B84" s="735"/>
      <c r="C84" s="766" t="s">
        <v>596</v>
      </c>
      <c r="D84" s="767" t="e">
        <f>SUMIFS('[3]CONTAS PAGAR'!$N$2:$N$16000,'[3]CONTAS PAGAR'!$I$2:$I$16000,D$1,'[3]CONTAS PAGAR'!$B$2:$B$16000,[3]DRE!C87)</f>
        <v>#VALUE!</v>
      </c>
      <c r="E84" s="765" t="e">
        <f t="shared" si="25"/>
        <v>#VALUE!</v>
      </c>
      <c r="F84" s="768" t="e">
        <f>SUMIFS('[3]CONTAS PAGAR'!$N$2:$N$16000,'[3]CONTAS PAGAR'!$I$2:$I$16000,F$1,'[3]CONTAS PAGAR'!$B$2:$B$16000,[3]DRE!C87)</f>
        <v>#VALUE!</v>
      </c>
      <c r="G84" s="765" t="e">
        <f t="shared" si="26"/>
        <v>#VALUE!</v>
      </c>
      <c r="H84" s="714" t="e">
        <f t="shared" si="27"/>
        <v>#VALUE!</v>
      </c>
      <c r="I84" s="740">
        <v>1171.5862393001089</v>
      </c>
      <c r="J84" s="833"/>
      <c r="K84" s="833"/>
      <c r="L84" s="833"/>
      <c r="M84" s="833"/>
      <c r="N84" s="833"/>
      <c r="O84" s="833"/>
      <c r="P84" s="833"/>
      <c r="Q84" s="833"/>
      <c r="R84" s="833"/>
      <c r="S84" s="833"/>
      <c r="T84" s="833"/>
      <c r="U84" s="741">
        <f t="shared" si="42"/>
        <v>2.9289655982502722E-3</v>
      </c>
      <c r="V84" s="740">
        <v>2343.1724786002178</v>
      </c>
      <c r="W84" s="741">
        <f t="shared" si="50"/>
        <v>2.3431724786002178E-3</v>
      </c>
    </row>
    <row r="85" spans="1:23" s="712" customFormat="1" outlineLevel="1">
      <c r="A85" s="182" t="s">
        <v>223</v>
      </c>
      <c r="B85" s="735"/>
      <c r="C85" s="766" t="s">
        <v>761</v>
      </c>
      <c r="D85" s="767" t="e">
        <f>SUMIFS('[3]CONTAS PAGAR'!$N$2:$N$16000,'[3]CONTAS PAGAR'!$I$2:$I$16000,D$1,'[3]CONTAS PAGAR'!$B$2:$B$16000,[3]DRE!C88)</f>
        <v>#VALUE!</v>
      </c>
      <c r="E85" s="765" t="e">
        <f t="shared" si="25"/>
        <v>#VALUE!</v>
      </c>
      <c r="F85" s="768" t="e">
        <f>SUMIFS('[3]CONTAS PAGAR'!$N$2:$N$16000,'[3]CONTAS PAGAR'!$I$2:$I$16000,F$1,'[3]CONTAS PAGAR'!$B$2:$B$16000,[3]DRE!C88)</f>
        <v>#VALUE!</v>
      </c>
      <c r="G85" s="765" t="e">
        <f t="shared" si="26"/>
        <v>#VALUE!</v>
      </c>
      <c r="H85" s="714" t="e">
        <f t="shared" si="27"/>
        <v>#VALUE!</v>
      </c>
      <c r="I85" s="740">
        <v>1702.3096420304778</v>
      </c>
      <c r="J85" s="833"/>
      <c r="K85" s="833"/>
      <c r="L85" s="833"/>
      <c r="M85" s="833"/>
      <c r="N85" s="833"/>
      <c r="O85" s="833"/>
      <c r="P85" s="833"/>
      <c r="Q85" s="833"/>
      <c r="R85" s="833"/>
      <c r="S85" s="833"/>
      <c r="T85" s="833"/>
      <c r="U85" s="741">
        <f t="shared" si="42"/>
        <v>4.2557741050761946E-3</v>
      </c>
      <c r="V85" s="740">
        <v>3404.6192840609556</v>
      </c>
      <c r="W85" s="741">
        <f t="shared" si="50"/>
        <v>3.4046192840609555E-3</v>
      </c>
    </row>
    <row r="86" spans="1:23" s="712" customFormat="1" outlineLevel="1">
      <c r="A86" s="182" t="s">
        <v>223</v>
      </c>
      <c r="B86" s="735"/>
      <c r="C86" s="766" t="s">
        <v>668</v>
      </c>
      <c r="D86" s="767" t="e">
        <f>SUMIFS('[3]CONTAS PAGAR'!$N$2:$N$16000,'[3]CONTAS PAGAR'!$I$2:$I$16000,D$1,'[3]CONTAS PAGAR'!$B$2:$B$16000,[3]DRE!C89)</f>
        <v>#VALUE!</v>
      </c>
      <c r="E86" s="765" t="e">
        <f t="shared" si="25"/>
        <v>#VALUE!</v>
      </c>
      <c r="F86" s="768" t="e">
        <f>SUMIFS('[3]CONTAS PAGAR'!$N$2:$N$16000,'[3]CONTAS PAGAR'!$I$2:$I$16000,F$1,'[3]CONTAS PAGAR'!$B$2:$B$16000,[3]DRE!C89)</f>
        <v>#VALUE!</v>
      </c>
      <c r="G86" s="765" t="e">
        <f t="shared" si="26"/>
        <v>#VALUE!</v>
      </c>
      <c r="H86" s="714" t="e">
        <f t="shared" si="27"/>
        <v>#VALUE!</v>
      </c>
      <c r="I86" s="740">
        <v>666.59865873532988</v>
      </c>
      <c r="J86" s="833"/>
      <c r="K86" s="833"/>
      <c r="L86" s="833"/>
      <c r="M86" s="833"/>
      <c r="N86" s="833"/>
      <c r="O86" s="833"/>
      <c r="P86" s="833"/>
      <c r="Q86" s="833"/>
      <c r="R86" s="833"/>
      <c r="S86" s="833"/>
      <c r="T86" s="833"/>
      <c r="U86" s="741">
        <f t="shared" si="42"/>
        <v>1.6664966468383246E-3</v>
      </c>
      <c r="V86" s="740">
        <v>1333.1973174706598</v>
      </c>
      <c r="W86" s="741">
        <f t="shared" si="50"/>
        <v>1.3331973174706597E-3</v>
      </c>
    </row>
    <row r="87" spans="1:23" s="712" customFormat="1" outlineLevel="1">
      <c r="A87" s="182" t="s">
        <v>223</v>
      </c>
      <c r="B87" s="735"/>
      <c r="C87" s="766" t="s">
        <v>598</v>
      </c>
      <c r="D87" s="767" t="e">
        <f>SUMIFS('[3]CONTAS PAGAR'!$N$2:$N$16000,'[3]CONTAS PAGAR'!$I$2:$I$16000,D$1,'[3]CONTAS PAGAR'!$B$2:$B$16000,[3]DRE!C90)</f>
        <v>#VALUE!</v>
      </c>
      <c r="E87" s="765" t="e">
        <f t="shared" si="25"/>
        <v>#VALUE!</v>
      </c>
      <c r="F87" s="768" t="e">
        <f>SUMIFS('[3]CONTAS PAGAR'!$N$2:$N$16000,'[3]CONTAS PAGAR'!$I$2:$I$16000,F$1,'[3]CONTAS PAGAR'!$B$2:$B$16000,[3]DRE!C90)</f>
        <v>#VALUE!</v>
      </c>
      <c r="G87" s="765" t="e">
        <f t="shared" si="26"/>
        <v>#VALUE!</v>
      </c>
      <c r="H87" s="714" t="e">
        <f t="shared" si="27"/>
        <v>#VALUE!</v>
      </c>
      <c r="I87" s="740">
        <v>100.08064919122927</v>
      </c>
      <c r="J87" s="833"/>
      <c r="K87" s="833"/>
      <c r="L87" s="833"/>
      <c r="M87" s="833"/>
      <c r="N87" s="833"/>
      <c r="O87" s="833"/>
      <c r="P87" s="833"/>
      <c r="Q87" s="833"/>
      <c r="R87" s="833"/>
      <c r="S87" s="833"/>
      <c r="T87" s="833"/>
      <c r="U87" s="741">
        <f t="shared" si="42"/>
        <v>2.5020162297807318E-4</v>
      </c>
      <c r="V87" s="740">
        <v>200.16129838245854</v>
      </c>
      <c r="W87" s="741">
        <f t="shared" si="50"/>
        <v>2.0016129838245855E-4</v>
      </c>
    </row>
    <row r="88" spans="1:23" s="712" customFormat="1" outlineLevel="1">
      <c r="B88" s="735"/>
      <c r="C88" s="766" t="s">
        <v>862</v>
      </c>
      <c r="D88" s="767" t="e">
        <f>SUMIFS('[3]CONTAS PAGAR'!$N$2:$N$16000,'[3]CONTAS PAGAR'!$I$2:$I$16000,D$1,'[3]CONTAS PAGAR'!$B$2:$B$16000,[3]DRE!C91)</f>
        <v>#VALUE!</v>
      </c>
      <c r="E88" s="765" t="e">
        <f t="shared" si="25"/>
        <v>#VALUE!</v>
      </c>
      <c r="F88" s="768" t="e">
        <f>SUMIFS('[3]CONTAS PAGAR'!$N$2:$N$16000,'[3]CONTAS PAGAR'!$I$2:$I$16000,F$1,'[3]CONTAS PAGAR'!$B$2:$B$16000,[3]DRE!C91)</f>
        <v>#VALUE!</v>
      </c>
      <c r="G88" s="765" t="e">
        <f t="shared" si="26"/>
        <v>#VALUE!</v>
      </c>
      <c r="H88" s="714" t="e">
        <f t="shared" si="27"/>
        <v>#VALUE!</v>
      </c>
      <c r="I88" s="740">
        <v>0</v>
      </c>
      <c r="J88" s="833"/>
      <c r="K88" s="833"/>
      <c r="L88" s="833"/>
      <c r="M88" s="833"/>
      <c r="N88" s="833"/>
      <c r="O88" s="833"/>
      <c r="P88" s="833"/>
      <c r="Q88" s="833"/>
      <c r="R88" s="833"/>
      <c r="S88" s="833"/>
      <c r="T88" s="833"/>
      <c r="U88" s="741">
        <f t="shared" ref="U88:U119" si="57">I88/I$2</f>
        <v>0</v>
      </c>
      <c r="V88" s="740">
        <v>0</v>
      </c>
      <c r="W88" s="741">
        <f t="shared" ref="W88:W103" si="58">V88/V$2</f>
        <v>0</v>
      </c>
    </row>
    <row r="89" spans="1:23" s="712" customFormat="1" outlineLevel="1">
      <c r="A89" s="182" t="s">
        <v>223</v>
      </c>
      <c r="B89" s="735"/>
      <c r="C89" s="766" t="s">
        <v>863</v>
      </c>
      <c r="D89" s="767" t="e">
        <f>SUMIFS('[3]CONTAS PAGAR'!$N$2:$N$16000,'[3]CONTAS PAGAR'!$I$2:$I$16000,D$1,'[3]CONTAS PAGAR'!$B$2:$B$16000,[3]DRE!C92)</f>
        <v>#VALUE!</v>
      </c>
      <c r="E89" s="765" t="e">
        <f t="shared" ref="E89:E126" si="59">D89/$D$2</f>
        <v>#VALUE!</v>
      </c>
      <c r="F89" s="768" t="e">
        <f>SUMIFS('[3]CONTAS PAGAR'!$N$2:$N$16000,'[3]CONTAS PAGAR'!$I$2:$I$16000,F$1,'[3]CONTAS PAGAR'!$B$2:$B$16000,[3]DRE!C92)</f>
        <v>#VALUE!</v>
      </c>
      <c r="G89" s="765" t="e">
        <f t="shared" ref="G89:G131" si="60">F89/$F$2</f>
        <v>#VALUE!</v>
      </c>
      <c r="H89" s="714" t="e">
        <f t="shared" ref="H89:H126" si="61">AVERAGE(G89,E89)</f>
        <v>#VALUE!</v>
      </c>
      <c r="I89" s="740">
        <v>91.587503636284637</v>
      </c>
      <c r="J89" s="833"/>
      <c r="K89" s="833"/>
      <c r="L89" s="833"/>
      <c r="M89" s="833"/>
      <c r="N89" s="833"/>
      <c r="O89" s="833"/>
      <c r="P89" s="833"/>
      <c r="Q89" s="833"/>
      <c r="R89" s="833"/>
      <c r="S89" s="833"/>
      <c r="T89" s="833"/>
      <c r="U89" s="741">
        <f t="shared" si="57"/>
        <v>2.2896875909071159E-4</v>
      </c>
      <c r="V89" s="740">
        <v>183.17500727256927</v>
      </c>
      <c r="W89" s="741">
        <f t="shared" si="58"/>
        <v>1.8317500727256929E-4</v>
      </c>
    </row>
    <row r="90" spans="1:23" s="712" customFormat="1" outlineLevel="1">
      <c r="B90" s="735"/>
      <c r="C90" s="766" t="s">
        <v>864</v>
      </c>
      <c r="D90" s="767" t="e">
        <f>SUMIFS('[3]CONTAS PAGAR'!$N$2:$N$16000,'[3]CONTAS PAGAR'!$I$2:$I$16000,D$1,'[3]CONTAS PAGAR'!$B$2:$B$16000,[3]DRE!C93)</f>
        <v>#VALUE!</v>
      </c>
      <c r="E90" s="765" t="e">
        <f t="shared" si="59"/>
        <v>#VALUE!</v>
      </c>
      <c r="F90" s="768" t="e">
        <f>SUMIFS('[3]CONTAS PAGAR'!$N$2:$N$16000,'[3]CONTAS PAGAR'!$I$2:$I$16000,F$1,'[3]CONTAS PAGAR'!$B$2:$B$16000,[3]DRE!C93)</f>
        <v>#VALUE!</v>
      </c>
      <c r="G90" s="765" t="e">
        <f t="shared" si="60"/>
        <v>#VALUE!</v>
      </c>
      <c r="H90" s="714" t="e">
        <f t="shared" si="61"/>
        <v>#VALUE!</v>
      </c>
      <c r="I90" s="740">
        <v>0</v>
      </c>
      <c r="J90" s="833"/>
      <c r="K90" s="833"/>
      <c r="L90" s="833"/>
      <c r="M90" s="833"/>
      <c r="N90" s="833"/>
      <c r="O90" s="833"/>
      <c r="P90" s="833"/>
      <c r="Q90" s="833"/>
      <c r="R90" s="833"/>
      <c r="S90" s="833"/>
      <c r="T90" s="833"/>
      <c r="U90" s="741">
        <f t="shared" si="57"/>
        <v>0</v>
      </c>
      <c r="V90" s="740">
        <v>0</v>
      </c>
      <c r="W90" s="741">
        <f t="shared" si="58"/>
        <v>0</v>
      </c>
    </row>
    <row r="91" spans="1:23" s="712" customFormat="1" outlineLevel="1">
      <c r="A91" s="182" t="s">
        <v>223</v>
      </c>
      <c r="B91" s="735"/>
      <c r="C91" s="766" t="s">
        <v>613</v>
      </c>
      <c r="D91" s="767" t="e">
        <f>SUMIFS('[3]CONTAS PAGAR'!$N$2:$N$16000,'[3]CONTAS PAGAR'!$I$2:$I$16000,D$1,'[3]CONTAS PAGAR'!$B$2:$B$16000,[3]DRE!C94)</f>
        <v>#VALUE!</v>
      </c>
      <c r="E91" s="765" t="e">
        <f t="shared" si="59"/>
        <v>#VALUE!</v>
      </c>
      <c r="F91" s="768" t="e">
        <f>SUMIFS('[3]CONTAS PAGAR'!$N$2:$N$16000,'[3]CONTAS PAGAR'!$I$2:$I$16000,F$1,'[3]CONTAS PAGAR'!$B$2:$B$16000,[3]DRE!C94)</f>
        <v>#VALUE!</v>
      </c>
      <c r="G91" s="765" t="e">
        <f t="shared" si="60"/>
        <v>#VALUE!</v>
      </c>
      <c r="H91" s="714" t="e">
        <f t="shared" si="61"/>
        <v>#VALUE!</v>
      </c>
      <c r="I91" s="740">
        <v>2500</v>
      </c>
      <c r="J91" s="833"/>
      <c r="K91" s="833"/>
      <c r="L91" s="833"/>
      <c r="M91" s="833"/>
      <c r="N91" s="833"/>
      <c r="O91" s="833"/>
      <c r="P91" s="833"/>
      <c r="Q91" s="833"/>
      <c r="R91" s="833"/>
      <c r="S91" s="833"/>
      <c r="T91" s="833"/>
      <c r="U91" s="741">
        <f t="shared" si="57"/>
        <v>6.2500000000000003E-3</v>
      </c>
      <c r="V91" s="740">
        <v>5000</v>
      </c>
      <c r="W91" s="741">
        <f t="shared" si="58"/>
        <v>5.0000000000000001E-3</v>
      </c>
    </row>
    <row r="92" spans="1:23" s="712" customFormat="1" outlineLevel="1">
      <c r="A92" s="182" t="s">
        <v>223</v>
      </c>
      <c r="B92" s="735"/>
      <c r="C92" s="766" t="s">
        <v>623</v>
      </c>
      <c r="D92" s="767" t="e">
        <f>SUMIFS('[3]CONTAS PAGAR'!$N$2:$N$16000,'[3]CONTAS PAGAR'!$I$2:$I$16000,D$1,'[3]CONTAS PAGAR'!$B$2:$B$16000,[3]DRE!C95)</f>
        <v>#VALUE!</v>
      </c>
      <c r="E92" s="765" t="e">
        <f t="shared" si="59"/>
        <v>#VALUE!</v>
      </c>
      <c r="F92" s="768" t="e">
        <f>SUMIFS('[3]CONTAS PAGAR'!$N$2:$N$16000,'[3]CONTAS PAGAR'!$I$2:$I$16000,F$1,'[3]CONTAS PAGAR'!$B$2:$B$16000,[3]DRE!C95)</f>
        <v>#VALUE!</v>
      </c>
      <c r="G92" s="765" t="e">
        <f t="shared" si="60"/>
        <v>#VALUE!</v>
      </c>
      <c r="H92" s="714" t="e">
        <f t="shared" si="61"/>
        <v>#VALUE!</v>
      </c>
      <c r="I92" s="740">
        <v>2108.2992123493214</v>
      </c>
      <c r="J92" s="833"/>
      <c r="K92" s="833"/>
      <c r="L92" s="833"/>
      <c r="M92" s="833"/>
      <c r="N92" s="833"/>
      <c r="O92" s="833"/>
      <c r="P92" s="833"/>
      <c r="Q92" s="833"/>
      <c r="R92" s="833"/>
      <c r="S92" s="833"/>
      <c r="T92" s="833"/>
      <c r="U92" s="741">
        <f t="shared" si="57"/>
        <v>5.2707480308733035E-3</v>
      </c>
      <c r="V92" s="740">
        <v>4216.5984246986427</v>
      </c>
      <c r="W92" s="741">
        <f t="shared" si="58"/>
        <v>4.2165984246986428E-3</v>
      </c>
    </row>
    <row r="93" spans="1:23" s="712" customFormat="1" outlineLevel="1">
      <c r="A93" s="182" t="s">
        <v>223</v>
      </c>
      <c r="B93" s="735"/>
      <c r="C93" s="766" t="s">
        <v>651</v>
      </c>
      <c r="D93" s="767" t="e">
        <f>SUMIFS('[3]CONTAS PAGAR'!$N$2:$N$16000,'[3]CONTAS PAGAR'!$I$2:$I$16000,D$1,'[3]CONTAS PAGAR'!$B$2:$B$16000,[3]DRE!C96)</f>
        <v>#VALUE!</v>
      </c>
      <c r="E93" s="765" t="e">
        <f t="shared" si="59"/>
        <v>#VALUE!</v>
      </c>
      <c r="F93" s="768" t="e">
        <f>SUMIFS('[3]CONTAS PAGAR'!$N$2:$N$16000,'[3]CONTAS PAGAR'!$I$2:$I$16000,F$1,'[3]CONTAS PAGAR'!$B$2:$B$16000,[3]DRE!C96)</f>
        <v>#VALUE!</v>
      </c>
      <c r="G93" s="765" t="e">
        <f t="shared" si="60"/>
        <v>#VALUE!</v>
      </c>
      <c r="H93" s="714" t="e">
        <f t="shared" si="61"/>
        <v>#VALUE!</v>
      </c>
      <c r="I93" s="740">
        <v>5000</v>
      </c>
      <c r="J93" s="833"/>
      <c r="K93" s="833"/>
      <c r="L93" s="833"/>
      <c r="M93" s="833"/>
      <c r="N93" s="833"/>
      <c r="O93" s="833"/>
      <c r="P93" s="833"/>
      <c r="Q93" s="833"/>
      <c r="R93" s="833"/>
      <c r="S93" s="833"/>
      <c r="T93" s="833"/>
      <c r="U93" s="741">
        <f t="shared" si="57"/>
        <v>1.2500000000000001E-2</v>
      </c>
      <c r="V93" s="740">
        <v>10000</v>
      </c>
      <c r="W93" s="741">
        <f t="shared" si="58"/>
        <v>0.01</v>
      </c>
    </row>
    <row r="94" spans="1:23" s="712" customFormat="1" outlineLevel="1">
      <c r="A94" s="182" t="s">
        <v>223</v>
      </c>
      <c r="B94" s="735"/>
      <c r="C94" s="766" t="s">
        <v>865</v>
      </c>
      <c r="D94" s="767" t="e">
        <f>SUMIFS('[3]CONTAS PAGAR'!$N$2:$N$16000,'[3]CONTAS PAGAR'!$I$2:$I$16000,D$1,'[3]CONTAS PAGAR'!$B$2:$B$16000,[3]DRE!C97)</f>
        <v>#VALUE!</v>
      </c>
      <c r="E94" s="765" t="e">
        <f t="shared" si="59"/>
        <v>#VALUE!</v>
      </c>
      <c r="F94" s="768" t="e">
        <f>SUMIFS('[3]CONTAS PAGAR'!$N$2:$N$16000,'[3]CONTAS PAGAR'!$I$2:$I$16000,F$1,'[3]CONTAS PAGAR'!$B$2:$B$16000,[3]DRE!C97)</f>
        <v>#VALUE!</v>
      </c>
      <c r="G94" s="765" t="e">
        <f t="shared" si="60"/>
        <v>#VALUE!</v>
      </c>
      <c r="H94" s="714" t="e">
        <f t="shared" si="61"/>
        <v>#VALUE!</v>
      </c>
      <c r="I94" s="740">
        <v>25.458706646550301</v>
      </c>
      <c r="J94" s="833"/>
      <c r="K94" s="833"/>
      <c r="L94" s="833"/>
      <c r="M94" s="833"/>
      <c r="N94" s="833"/>
      <c r="O94" s="833"/>
      <c r="P94" s="833"/>
      <c r="Q94" s="833"/>
      <c r="R94" s="833"/>
      <c r="S94" s="833"/>
      <c r="T94" s="833"/>
      <c r="U94" s="741">
        <f t="shared" si="57"/>
        <v>6.3646766616375747E-5</v>
      </c>
      <c r="V94" s="740">
        <v>50.917413293100601</v>
      </c>
      <c r="W94" s="741">
        <f t="shared" si="58"/>
        <v>5.0917413293100603E-5</v>
      </c>
    </row>
    <row r="95" spans="1:23" s="712" customFormat="1">
      <c r="B95" s="735"/>
      <c r="C95" s="763" t="s">
        <v>866</v>
      </c>
      <c r="D95" s="764" t="e">
        <f t="shared" ref="D95:F95" si="62">SUM(D96:D102)</f>
        <v>#VALUE!</v>
      </c>
      <c r="E95" s="765" t="e">
        <f t="shared" si="59"/>
        <v>#VALUE!</v>
      </c>
      <c r="F95" s="764" t="e">
        <f t="shared" si="62"/>
        <v>#VALUE!</v>
      </c>
      <c r="G95" s="765" t="e">
        <f t="shared" si="60"/>
        <v>#VALUE!</v>
      </c>
      <c r="H95" s="714" t="e">
        <f t="shared" si="61"/>
        <v>#VALUE!</v>
      </c>
      <c r="I95" s="764">
        <f t="shared" ref="I95" si="63">SUM(I96:I102)</f>
        <v>6879.4414829476445</v>
      </c>
      <c r="J95" s="764"/>
      <c r="K95" s="764"/>
      <c r="L95" s="764"/>
      <c r="M95" s="764"/>
      <c r="N95" s="764"/>
      <c r="O95" s="764"/>
      <c r="P95" s="764"/>
      <c r="Q95" s="764"/>
      <c r="R95" s="764"/>
      <c r="S95" s="764"/>
      <c r="T95" s="764"/>
      <c r="U95" s="741">
        <f t="shared" si="57"/>
        <v>1.7198603707369111E-2</v>
      </c>
      <c r="V95" s="764">
        <f t="shared" ref="V95" si="64">SUM(V96:V102)</f>
        <v>8232.8829658952891</v>
      </c>
      <c r="W95" s="741">
        <f t="shared" si="58"/>
        <v>8.2328829658952895E-3</v>
      </c>
    </row>
    <row r="96" spans="1:23" s="712" customFormat="1" outlineLevel="1">
      <c r="A96" s="145" t="s">
        <v>213</v>
      </c>
      <c r="B96" s="735"/>
      <c r="C96" s="766" t="s">
        <v>341</v>
      </c>
      <c r="D96" s="767" t="e">
        <f>SUMIFS('[3]CONTAS PAGAR'!$N$2:$N$16000,'[3]CONTAS PAGAR'!$I$2:$I$16000,D$1,'[3]CONTAS PAGAR'!$B$2:$B$16000,[3]DRE!C99)</f>
        <v>#VALUE!</v>
      </c>
      <c r="E96" s="765" t="e">
        <f t="shared" si="59"/>
        <v>#VALUE!</v>
      </c>
      <c r="F96" s="768" t="e">
        <f>SUMIFS('[3]CONTAS PAGAR'!$N$2:$N$16000,'[3]CONTAS PAGAR'!$I$2:$I$16000,F$1,'[3]CONTAS PAGAR'!$B$2:$B$16000,[3]DRE!C99)</f>
        <v>#VALUE!</v>
      </c>
      <c r="G96" s="765" t="e">
        <f t="shared" si="60"/>
        <v>#VALUE!</v>
      </c>
      <c r="H96" s="714" t="e">
        <f t="shared" si="61"/>
        <v>#VALUE!</v>
      </c>
      <c r="I96" s="740">
        <v>844</v>
      </c>
      <c r="J96" s="833"/>
      <c r="K96" s="833"/>
      <c r="L96" s="833"/>
      <c r="M96" s="833"/>
      <c r="N96" s="833"/>
      <c r="O96" s="833"/>
      <c r="P96" s="833"/>
      <c r="Q96" s="833"/>
      <c r="R96" s="833"/>
      <c r="S96" s="833"/>
      <c r="T96" s="833"/>
      <c r="U96" s="741">
        <f t="shared" si="57"/>
        <v>2.1099999999999999E-3</v>
      </c>
      <c r="V96" s="740">
        <v>844</v>
      </c>
      <c r="W96" s="741">
        <f t="shared" si="58"/>
        <v>8.4400000000000002E-4</v>
      </c>
    </row>
    <row r="97" spans="1:23" s="712" customFormat="1" outlineLevel="1">
      <c r="A97" s="145" t="s">
        <v>217</v>
      </c>
      <c r="B97" s="735"/>
      <c r="C97" s="766" t="s">
        <v>606</v>
      </c>
      <c r="D97" s="767" t="e">
        <f>SUMIFS('[3]CONTAS PAGAR'!$N$2:$N$16000,'[3]CONTAS PAGAR'!$I$2:$I$16000,D$1,'[3]CONTAS PAGAR'!$B$2:$B$16000,[3]DRE!C100)</f>
        <v>#VALUE!</v>
      </c>
      <c r="E97" s="765" t="e">
        <f t="shared" si="59"/>
        <v>#VALUE!</v>
      </c>
      <c r="F97" s="768" t="e">
        <f>SUMIFS('[3]CONTAS PAGAR'!$N$2:$N$16000,'[3]CONTAS PAGAR'!$I$2:$I$16000,F$1,'[3]CONTAS PAGAR'!$B$2:$B$16000,[3]DRE!C100)</f>
        <v>#VALUE!</v>
      </c>
      <c r="G97" s="765" t="e">
        <f t="shared" si="60"/>
        <v>#VALUE!</v>
      </c>
      <c r="H97" s="714" t="e">
        <f t="shared" si="61"/>
        <v>#VALUE!</v>
      </c>
      <c r="I97" s="740">
        <v>783.44148294764511</v>
      </c>
      <c r="J97" s="833"/>
      <c r="K97" s="833"/>
      <c r="L97" s="833"/>
      <c r="M97" s="833"/>
      <c r="N97" s="833"/>
      <c r="O97" s="833"/>
      <c r="P97" s="833"/>
      <c r="Q97" s="833"/>
      <c r="R97" s="833"/>
      <c r="S97" s="833"/>
      <c r="T97" s="833"/>
      <c r="U97" s="741">
        <f t="shared" si="57"/>
        <v>1.9586037073691127E-3</v>
      </c>
      <c r="V97" s="740">
        <v>1566.8829658952902</v>
      </c>
      <c r="W97" s="741">
        <f t="shared" si="58"/>
        <v>1.5668829658952903E-3</v>
      </c>
    </row>
    <row r="98" spans="1:23" s="712" customFormat="1" outlineLevel="1">
      <c r="A98" s="395" t="s">
        <v>925</v>
      </c>
      <c r="B98" s="735"/>
      <c r="C98" s="766" t="s">
        <v>867</v>
      </c>
      <c r="D98" s="767" t="e">
        <f>SUMIFS('[3]CONTAS PAGAR'!$N$2:$N$16000,'[3]CONTAS PAGAR'!$I$2:$I$16000,D$1,'[3]CONTAS PAGAR'!$B$2:$B$16000,[3]DRE!C101)</f>
        <v>#VALUE!</v>
      </c>
      <c r="E98" s="765" t="e">
        <f t="shared" si="59"/>
        <v>#VALUE!</v>
      </c>
      <c r="F98" s="768" t="e">
        <f>SUMIFS('[3]CONTAS PAGAR'!$N$2:$N$16000,'[3]CONTAS PAGAR'!$I$2:$I$16000,F$1,'[3]CONTAS PAGAR'!$B$2:$B$16000,[3]DRE!C101)</f>
        <v>#VALUE!</v>
      </c>
      <c r="G98" s="765" t="e">
        <f t="shared" si="60"/>
        <v>#VALUE!</v>
      </c>
      <c r="H98" s="714" t="e">
        <f t="shared" si="61"/>
        <v>#VALUE!</v>
      </c>
      <c r="I98" s="740">
        <v>150</v>
      </c>
      <c r="J98" s="833"/>
      <c r="K98" s="833"/>
      <c r="L98" s="833"/>
      <c r="M98" s="833"/>
      <c r="N98" s="833"/>
      <c r="O98" s="833"/>
      <c r="P98" s="833"/>
      <c r="Q98" s="833"/>
      <c r="R98" s="833"/>
      <c r="S98" s="833"/>
      <c r="T98" s="833"/>
      <c r="U98" s="741">
        <f t="shared" si="57"/>
        <v>3.7500000000000001E-4</v>
      </c>
      <c r="V98" s="740">
        <v>150</v>
      </c>
      <c r="W98" s="741">
        <f t="shared" si="58"/>
        <v>1.4999999999999999E-4</v>
      </c>
    </row>
    <row r="99" spans="1:23" s="712" customFormat="1" outlineLevel="1">
      <c r="B99" s="735"/>
      <c r="C99" s="766" t="s">
        <v>659</v>
      </c>
      <c r="D99" s="767" t="e">
        <f>SUMIFS('[3]CONTAS PAGAR'!$N$2:$N$16000,'[3]CONTAS PAGAR'!$I$2:$I$16000,D$1,'[3]CONTAS PAGAR'!$B$2:$B$16000,[3]DRE!C102)</f>
        <v>#VALUE!</v>
      </c>
      <c r="E99" s="765" t="e">
        <f t="shared" si="59"/>
        <v>#VALUE!</v>
      </c>
      <c r="F99" s="768" t="e">
        <f>SUMIFS('[3]CONTAS PAGAR'!$N$2:$N$16000,'[3]CONTAS PAGAR'!$I$2:$I$16000,F$1,'[3]CONTAS PAGAR'!$B$2:$B$16000,[3]DRE!C102)</f>
        <v>#VALUE!</v>
      </c>
      <c r="G99" s="765" t="e">
        <f t="shared" si="60"/>
        <v>#VALUE!</v>
      </c>
      <c r="H99" s="714" t="e">
        <f t="shared" si="61"/>
        <v>#VALUE!</v>
      </c>
      <c r="I99" s="740"/>
      <c r="J99" s="833"/>
      <c r="K99" s="833"/>
      <c r="L99" s="833"/>
      <c r="M99" s="833"/>
      <c r="N99" s="833"/>
      <c r="O99" s="833"/>
      <c r="P99" s="833"/>
      <c r="Q99" s="833"/>
      <c r="R99" s="833"/>
      <c r="S99" s="833"/>
      <c r="T99" s="833"/>
      <c r="U99" s="741">
        <f t="shared" si="57"/>
        <v>0</v>
      </c>
      <c r="V99" s="740"/>
      <c r="W99" s="741">
        <f t="shared" si="58"/>
        <v>0</v>
      </c>
    </row>
    <row r="100" spans="1:23" s="712" customFormat="1" outlineLevel="1">
      <c r="A100" s="395" t="s">
        <v>925</v>
      </c>
      <c r="B100" s="735"/>
      <c r="C100" s="766" t="s">
        <v>630</v>
      </c>
      <c r="D100" s="767" t="e">
        <f>SUMIFS('[3]CONTAS PAGAR'!$N$2:$N$16000,'[3]CONTAS PAGAR'!$I$2:$I$16000,D$1,'[3]CONTAS PAGAR'!$B$2:$B$16000,[3]DRE!C103)</f>
        <v>#VALUE!</v>
      </c>
      <c r="E100" s="765" t="e">
        <f t="shared" si="59"/>
        <v>#VALUE!</v>
      </c>
      <c r="F100" s="768" t="e">
        <f>SUMIFS('[3]CONTAS PAGAR'!$N$2:$N$16000,'[3]CONTAS PAGAR'!$I$2:$I$16000,F$1,'[3]CONTAS PAGAR'!$B$2:$B$16000,[3]DRE!C103)</f>
        <v>#VALUE!</v>
      </c>
      <c r="G100" s="765" t="e">
        <f t="shared" si="60"/>
        <v>#VALUE!</v>
      </c>
      <c r="H100" s="714" t="e">
        <f t="shared" si="61"/>
        <v>#VALUE!</v>
      </c>
      <c r="I100" s="740">
        <f>1000+1200+332</f>
        <v>2532</v>
      </c>
      <c r="J100" s="833"/>
      <c r="K100" s="833"/>
      <c r="L100" s="833"/>
      <c r="M100" s="833"/>
      <c r="N100" s="833"/>
      <c r="O100" s="833"/>
      <c r="P100" s="833"/>
      <c r="Q100" s="833"/>
      <c r="R100" s="833"/>
      <c r="S100" s="833"/>
      <c r="T100" s="833"/>
      <c r="U100" s="741">
        <f t="shared" si="57"/>
        <v>6.3299999999999997E-3</v>
      </c>
      <c r="V100" s="740">
        <f>1000+1200+332</f>
        <v>2532</v>
      </c>
      <c r="W100" s="741">
        <f t="shared" si="58"/>
        <v>2.532E-3</v>
      </c>
    </row>
    <row r="101" spans="1:23" s="712" customFormat="1" outlineLevel="1">
      <c r="A101" s="395" t="s">
        <v>925</v>
      </c>
      <c r="B101" s="735"/>
      <c r="C101" s="766" t="s">
        <v>868</v>
      </c>
      <c r="D101" s="767" t="e">
        <f>SUMIFS('[3]CONTAS PAGAR'!$N$2:$N$16000,'[3]CONTAS PAGAR'!$I$2:$I$16000,D$1,'[3]CONTAS PAGAR'!$B$2:$B$16000,[3]DRE!C104)</f>
        <v>#VALUE!</v>
      </c>
      <c r="E101" s="765" t="e">
        <f t="shared" si="59"/>
        <v>#VALUE!</v>
      </c>
      <c r="F101" s="768" t="e">
        <f>SUMIFS('[3]CONTAS PAGAR'!$N$2:$N$16000,'[3]CONTAS PAGAR'!$I$2:$I$16000,F$1,'[3]CONTAS PAGAR'!$B$2:$B$16000,[3]DRE!C104)</f>
        <v>#VALUE!</v>
      </c>
      <c r="G101" s="765" t="e">
        <f t="shared" si="60"/>
        <v>#VALUE!</v>
      </c>
      <c r="H101" s="714" t="e">
        <f t="shared" si="61"/>
        <v>#VALUE!</v>
      </c>
      <c r="I101" s="740">
        <v>70</v>
      </c>
      <c r="J101" s="833"/>
      <c r="K101" s="833"/>
      <c r="L101" s="833"/>
      <c r="M101" s="833"/>
      <c r="N101" s="833"/>
      <c r="O101" s="833"/>
      <c r="P101" s="833"/>
      <c r="Q101" s="833"/>
      <c r="R101" s="833"/>
      <c r="S101" s="833"/>
      <c r="T101" s="833"/>
      <c r="U101" s="741">
        <f t="shared" si="57"/>
        <v>1.75E-4</v>
      </c>
      <c r="V101" s="740">
        <v>140</v>
      </c>
      <c r="W101" s="741">
        <f t="shared" si="58"/>
        <v>1.3999999999999999E-4</v>
      </c>
    </row>
    <row r="102" spans="1:23" s="712" customFormat="1" outlineLevel="1">
      <c r="A102" s="487" t="s">
        <v>536</v>
      </c>
      <c r="B102" s="735"/>
      <c r="C102" s="766" t="s">
        <v>275</v>
      </c>
      <c r="D102" s="767" t="e">
        <f>SUMIFS('[3]CONTAS PAGAR'!$N$2:$N$16000,'[3]CONTAS PAGAR'!$I$2:$I$16000,D$1,'[3]CONTAS PAGAR'!$B$2:$B$16000,[3]DRE!C105)</f>
        <v>#VALUE!</v>
      </c>
      <c r="E102" s="765" t="e">
        <f t="shared" si="59"/>
        <v>#VALUE!</v>
      </c>
      <c r="F102" s="768" t="e">
        <f>SUMIFS('[3]CONTAS PAGAR'!$N$2:$N$16000,'[3]CONTAS PAGAR'!$I$2:$I$16000,F$1,'[3]CONTAS PAGAR'!$B$2:$B$16000,[3]DRE!C105)</f>
        <v>#VALUE!</v>
      </c>
      <c r="G102" s="765" t="e">
        <f t="shared" si="60"/>
        <v>#VALUE!</v>
      </c>
      <c r="H102" s="714" t="e">
        <f t="shared" si="61"/>
        <v>#VALUE!</v>
      </c>
      <c r="I102" s="740">
        <v>2500</v>
      </c>
      <c r="J102" s="833"/>
      <c r="K102" s="833"/>
      <c r="L102" s="833"/>
      <c r="M102" s="833"/>
      <c r="N102" s="833"/>
      <c r="O102" s="833"/>
      <c r="P102" s="833"/>
      <c r="Q102" s="833"/>
      <c r="R102" s="833"/>
      <c r="S102" s="833"/>
      <c r="T102" s="833"/>
      <c r="U102" s="741">
        <f t="shared" si="57"/>
        <v>6.2500000000000003E-3</v>
      </c>
      <c r="V102" s="740">
        <v>3000</v>
      </c>
      <c r="W102" s="741">
        <f t="shared" si="58"/>
        <v>3.0000000000000001E-3</v>
      </c>
    </row>
    <row r="103" spans="1:23" s="712" customFormat="1">
      <c r="B103" s="735"/>
      <c r="C103" s="763" t="s">
        <v>869</v>
      </c>
      <c r="D103" s="764" t="e">
        <f t="shared" ref="D103:F103" si="65">SUM(D104:D111)</f>
        <v>#VALUE!</v>
      </c>
      <c r="E103" s="765" t="e">
        <f t="shared" si="59"/>
        <v>#VALUE!</v>
      </c>
      <c r="F103" s="764" t="e">
        <f t="shared" si="65"/>
        <v>#VALUE!</v>
      </c>
      <c r="G103" s="765" t="e">
        <f t="shared" si="60"/>
        <v>#VALUE!</v>
      </c>
      <c r="H103" s="714" t="e">
        <f t="shared" si="61"/>
        <v>#VALUE!</v>
      </c>
      <c r="I103" s="764">
        <f t="shared" ref="I103" si="66">SUM(I104:I111)</f>
        <v>200</v>
      </c>
      <c r="J103" s="764"/>
      <c r="K103" s="764"/>
      <c r="L103" s="764"/>
      <c r="M103" s="764"/>
      <c r="N103" s="764"/>
      <c r="O103" s="764"/>
      <c r="P103" s="764"/>
      <c r="Q103" s="764"/>
      <c r="R103" s="764"/>
      <c r="S103" s="764"/>
      <c r="T103" s="764"/>
      <c r="U103" s="741">
        <f t="shared" si="57"/>
        <v>5.0000000000000001E-4</v>
      </c>
      <c r="V103" s="764">
        <f t="shared" ref="V103" si="67">SUM(V104:V111)</f>
        <v>400</v>
      </c>
      <c r="W103" s="741">
        <f t="shared" si="58"/>
        <v>4.0000000000000002E-4</v>
      </c>
    </row>
    <row r="104" spans="1:23" s="712" customFormat="1" outlineLevel="1">
      <c r="B104" s="735"/>
      <c r="C104" s="766" t="s">
        <v>870</v>
      </c>
      <c r="D104" s="767" t="e">
        <f>SUMIFS('[3]CONTAS PAGAR'!$N$2:$N$16000,'[3]CONTAS PAGAR'!$I$2:$I$16000,D$1,'[3]CONTAS PAGAR'!$B$2:$B$16000,[3]DRE!C107)</f>
        <v>#VALUE!</v>
      </c>
      <c r="E104" s="765" t="e">
        <f t="shared" si="59"/>
        <v>#VALUE!</v>
      </c>
      <c r="F104" s="768" t="e">
        <f>SUMIFS('[3]CONTAS PAGAR'!$N$2:$N$16000,'[3]CONTAS PAGAR'!$I$2:$I$16000,F$1,'[3]CONTAS PAGAR'!$B$2:$B$16000,[3]DRE!C107)</f>
        <v>#VALUE!</v>
      </c>
      <c r="G104" s="765" t="e">
        <f t="shared" si="60"/>
        <v>#VALUE!</v>
      </c>
      <c r="H104" s="714" t="e">
        <f t="shared" si="61"/>
        <v>#VALUE!</v>
      </c>
      <c r="I104" s="740">
        <v>0</v>
      </c>
      <c r="J104" s="833"/>
      <c r="K104" s="833"/>
      <c r="L104" s="833"/>
      <c r="M104" s="833"/>
      <c r="N104" s="833"/>
      <c r="O104" s="833"/>
      <c r="P104" s="833"/>
      <c r="Q104" s="833"/>
      <c r="R104" s="833"/>
      <c r="S104" s="833"/>
      <c r="T104" s="833"/>
      <c r="U104" s="741">
        <f t="shared" si="57"/>
        <v>0</v>
      </c>
      <c r="V104" s="740">
        <v>0</v>
      </c>
      <c r="W104" s="741">
        <f t="shared" ref="W104:W119" si="68">V104/V$2</f>
        <v>0</v>
      </c>
    </row>
    <row r="105" spans="1:23" s="712" customFormat="1" outlineLevel="1">
      <c r="B105" s="735"/>
      <c r="C105" s="766" t="s">
        <v>871</v>
      </c>
      <c r="D105" s="767" t="e">
        <f>SUMIFS('[3]CONTAS PAGAR'!$N$2:$N$16000,'[3]CONTAS PAGAR'!$I$2:$I$16000,D$1,'[3]CONTAS PAGAR'!$B$2:$B$16000,[3]DRE!C108)</f>
        <v>#VALUE!</v>
      </c>
      <c r="E105" s="765" t="e">
        <f t="shared" si="59"/>
        <v>#VALUE!</v>
      </c>
      <c r="F105" s="768" t="e">
        <f>SUMIFS('[3]CONTAS PAGAR'!$N$2:$N$16000,'[3]CONTAS PAGAR'!$I$2:$I$16000,F$1,'[3]CONTAS PAGAR'!$B$2:$B$16000,[3]DRE!C108)</f>
        <v>#VALUE!</v>
      </c>
      <c r="G105" s="765" t="e">
        <f t="shared" si="60"/>
        <v>#VALUE!</v>
      </c>
      <c r="H105" s="714" t="e">
        <f t="shared" si="61"/>
        <v>#VALUE!</v>
      </c>
      <c r="I105" s="740">
        <v>200</v>
      </c>
      <c r="J105" s="833"/>
      <c r="K105" s="833"/>
      <c r="L105" s="833"/>
      <c r="M105" s="833"/>
      <c r="N105" s="833"/>
      <c r="O105" s="833"/>
      <c r="P105" s="833"/>
      <c r="Q105" s="833"/>
      <c r="R105" s="833"/>
      <c r="S105" s="833"/>
      <c r="T105" s="833"/>
      <c r="U105" s="741">
        <f t="shared" si="57"/>
        <v>5.0000000000000001E-4</v>
      </c>
      <c r="V105" s="740">
        <v>400</v>
      </c>
      <c r="W105" s="741">
        <f t="shared" si="68"/>
        <v>4.0000000000000002E-4</v>
      </c>
    </row>
    <row r="106" spans="1:23" s="712" customFormat="1" outlineLevel="1">
      <c r="B106" s="735"/>
      <c r="C106" s="766" t="s">
        <v>872</v>
      </c>
      <c r="D106" s="767" t="e">
        <f>SUMIFS('[3]CONTAS PAGAR'!$N$2:$N$16000,'[3]CONTAS PAGAR'!$I$2:$I$16000,D$1,'[3]CONTAS PAGAR'!$B$2:$B$16000,[3]DRE!C109)</f>
        <v>#VALUE!</v>
      </c>
      <c r="E106" s="765" t="e">
        <f t="shared" si="59"/>
        <v>#VALUE!</v>
      </c>
      <c r="F106" s="768" t="e">
        <f>SUMIFS('[3]CONTAS PAGAR'!$N$2:$N$16000,'[3]CONTAS PAGAR'!$I$2:$I$16000,F$1,'[3]CONTAS PAGAR'!$B$2:$B$16000,[3]DRE!C109)</f>
        <v>#VALUE!</v>
      </c>
      <c r="G106" s="765" t="e">
        <f t="shared" si="60"/>
        <v>#VALUE!</v>
      </c>
      <c r="H106" s="714" t="e">
        <f t="shared" si="61"/>
        <v>#VALUE!</v>
      </c>
      <c r="I106" s="740">
        <v>0</v>
      </c>
      <c r="J106" s="833"/>
      <c r="K106" s="833"/>
      <c r="L106" s="833"/>
      <c r="M106" s="833"/>
      <c r="N106" s="833"/>
      <c r="O106" s="833"/>
      <c r="P106" s="833"/>
      <c r="Q106" s="833"/>
      <c r="R106" s="833"/>
      <c r="S106" s="833"/>
      <c r="T106" s="833"/>
      <c r="U106" s="741">
        <f t="shared" si="57"/>
        <v>0</v>
      </c>
      <c r="V106" s="740">
        <v>0</v>
      </c>
      <c r="W106" s="741">
        <f t="shared" si="68"/>
        <v>0</v>
      </c>
    </row>
    <row r="107" spans="1:23" s="712" customFormat="1" outlineLevel="1">
      <c r="B107" s="735"/>
      <c r="C107" s="766" t="s">
        <v>873</v>
      </c>
      <c r="D107" s="767" t="e">
        <f>SUMIFS('[3]CONTAS PAGAR'!$N$2:$N$16000,'[3]CONTAS PAGAR'!$I$2:$I$16000,D$1,'[3]CONTAS PAGAR'!$B$2:$B$16000,[3]DRE!C110)</f>
        <v>#VALUE!</v>
      </c>
      <c r="E107" s="765" t="e">
        <f t="shared" si="59"/>
        <v>#VALUE!</v>
      </c>
      <c r="F107" s="768" t="e">
        <f>SUMIFS('[3]CONTAS PAGAR'!$N$2:$N$16000,'[3]CONTAS PAGAR'!$I$2:$I$16000,F$1,'[3]CONTAS PAGAR'!$B$2:$B$16000,[3]DRE!C110)</f>
        <v>#VALUE!</v>
      </c>
      <c r="G107" s="765" t="e">
        <f t="shared" si="60"/>
        <v>#VALUE!</v>
      </c>
      <c r="H107" s="714" t="e">
        <f t="shared" si="61"/>
        <v>#VALUE!</v>
      </c>
      <c r="I107" s="740">
        <v>0</v>
      </c>
      <c r="J107" s="833"/>
      <c r="K107" s="833"/>
      <c r="L107" s="833"/>
      <c r="M107" s="833"/>
      <c r="N107" s="833"/>
      <c r="O107" s="833"/>
      <c r="P107" s="833"/>
      <c r="Q107" s="833"/>
      <c r="R107" s="833"/>
      <c r="S107" s="833"/>
      <c r="T107" s="833"/>
      <c r="U107" s="741">
        <f t="shared" si="57"/>
        <v>0</v>
      </c>
      <c r="V107" s="740">
        <v>0</v>
      </c>
      <c r="W107" s="741">
        <f t="shared" si="68"/>
        <v>0</v>
      </c>
    </row>
    <row r="108" spans="1:23" s="712" customFormat="1" outlineLevel="1">
      <c r="B108" s="735"/>
      <c r="C108" s="766" t="s">
        <v>874</v>
      </c>
      <c r="D108" s="767" t="e">
        <f>SUMIFS('[3]CONTAS PAGAR'!$N$2:$N$16000,'[3]CONTAS PAGAR'!$I$2:$I$16000,D$1,'[3]CONTAS PAGAR'!$B$2:$B$16000,[3]DRE!C111)</f>
        <v>#VALUE!</v>
      </c>
      <c r="E108" s="765" t="e">
        <f t="shared" si="59"/>
        <v>#VALUE!</v>
      </c>
      <c r="F108" s="768" t="e">
        <f>SUMIFS('[3]CONTAS PAGAR'!$N$2:$N$16000,'[3]CONTAS PAGAR'!$I$2:$I$16000,F$1,'[3]CONTAS PAGAR'!$B$2:$B$16000,[3]DRE!C111)</f>
        <v>#VALUE!</v>
      </c>
      <c r="G108" s="765" t="e">
        <f t="shared" si="60"/>
        <v>#VALUE!</v>
      </c>
      <c r="H108" s="714" t="e">
        <f t="shared" si="61"/>
        <v>#VALUE!</v>
      </c>
      <c r="I108" s="740">
        <v>0</v>
      </c>
      <c r="J108" s="833"/>
      <c r="K108" s="833"/>
      <c r="L108" s="833"/>
      <c r="M108" s="833"/>
      <c r="N108" s="833"/>
      <c r="O108" s="833"/>
      <c r="P108" s="833"/>
      <c r="Q108" s="833"/>
      <c r="R108" s="833"/>
      <c r="S108" s="833"/>
      <c r="T108" s="833"/>
      <c r="U108" s="741">
        <f t="shared" si="57"/>
        <v>0</v>
      </c>
      <c r="V108" s="740">
        <v>0</v>
      </c>
      <c r="W108" s="741">
        <f t="shared" si="68"/>
        <v>0</v>
      </c>
    </row>
    <row r="109" spans="1:23" s="712" customFormat="1" outlineLevel="1">
      <c r="B109" s="735"/>
      <c r="C109" s="766" t="s">
        <v>875</v>
      </c>
      <c r="D109" s="767" t="e">
        <f>SUMIFS('[3]CONTAS PAGAR'!$N$2:$N$16000,'[3]CONTAS PAGAR'!$I$2:$I$16000,D$1,'[3]CONTAS PAGAR'!$B$2:$B$16000,[3]DRE!C112)</f>
        <v>#VALUE!</v>
      </c>
      <c r="E109" s="765" t="e">
        <f t="shared" si="59"/>
        <v>#VALUE!</v>
      </c>
      <c r="F109" s="768" t="e">
        <f>SUMIFS('[3]CONTAS PAGAR'!$N$2:$N$16000,'[3]CONTAS PAGAR'!$I$2:$I$16000,F$1,'[3]CONTAS PAGAR'!$B$2:$B$16000,[3]DRE!C112)</f>
        <v>#VALUE!</v>
      </c>
      <c r="G109" s="765" t="e">
        <f t="shared" si="60"/>
        <v>#VALUE!</v>
      </c>
      <c r="H109" s="714" t="e">
        <f t="shared" si="61"/>
        <v>#VALUE!</v>
      </c>
      <c r="I109" s="740"/>
      <c r="J109" s="833"/>
      <c r="K109" s="833"/>
      <c r="L109" s="833"/>
      <c r="M109" s="833"/>
      <c r="N109" s="833"/>
      <c r="O109" s="833"/>
      <c r="P109" s="833"/>
      <c r="Q109" s="833"/>
      <c r="R109" s="833"/>
      <c r="S109" s="833"/>
      <c r="T109" s="833"/>
      <c r="U109" s="741">
        <f t="shared" si="57"/>
        <v>0</v>
      </c>
      <c r="V109" s="740"/>
      <c r="W109" s="741">
        <f t="shared" si="68"/>
        <v>0</v>
      </c>
    </row>
    <row r="110" spans="1:23" s="712" customFormat="1" outlineLevel="1">
      <c r="B110" s="735"/>
      <c r="C110" s="766" t="s">
        <v>876</v>
      </c>
      <c r="D110" s="767" t="e">
        <f>SUMIFS('[3]CONTAS PAGAR'!$N$2:$N$16000,'[3]CONTAS PAGAR'!$I$2:$I$16000,D$1,'[3]CONTAS PAGAR'!$B$2:$B$16000,[3]DRE!C113)</f>
        <v>#VALUE!</v>
      </c>
      <c r="E110" s="765" t="e">
        <f t="shared" si="59"/>
        <v>#VALUE!</v>
      </c>
      <c r="F110" s="768" t="e">
        <f>SUMIFS('[3]CONTAS PAGAR'!$N$2:$N$16000,'[3]CONTAS PAGAR'!$I$2:$I$16000,F$1,'[3]CONTAS PAGAR'!$B$2:$B$16000,[3]DRE!C113)</f>
        <v>#VALUE!</v>
      </c>
      <c r="G110" s="765" t="e">
        <f t="shared" si="60"/>
        <v>#VALUE!</v>
      </c>
      <c r="H110" s="714" t="e">
        <f t="shared" si="61"/>
        <v>#VALUE!</v>
      </c>
      <c r="I110" s="740">
        <v>0</v>
      </c>
      <c r="J110" s="833"/>
      <c r="K110" s="833"/>
      <c r="L110" s="833"/>
      <c r="M110" s="833"/>
      <c r="N110" s="833"/>
      <c r="O110" s="833"/>
      <c r="P110" s="833"/>
      <c r="Q110" s="833"/>
      <c r="R110" s="833"/>
      <c r="S110" s="833"/>
      <c r="T110" s="833"/>
      <c r="U110" s="741">
        <f t="shared" si="57"/>
        <v>0</v>
      </c>
      <c r="V110" s="740">
        <v>0</v>
      </c>
      <c r="W110" s="741">
        <f t="shared" si="68"/>
        <v>0</v>
      </c>
    </row>
    <row r="111" spans="1:23" s="712" customFormat="1" outlineLevel="1">
      <c r="B111" s="735"/>
      <c r="C111" s="766" t="s">
        <v>877</v>
      </c>
      <c r="D111" s="767" t="e">
        <f>SUMIFS('[3]CONTAS PAGAR'!$N$2:$N$16000,'[3]CONTAS PAGAR'!$I$2:$I$16000,D$1,'[3]CONTAS PAGAR'!$B$2:$B$16000,[3]DRE!C114)</f>
        <v>#VALUE!</v>
      </c>
      <c r="E111" s="765" t="e">
        <f t="shared" si="59"/>
        <v>#VALUE!</v>
      </c>
      <c r="F111" s="768" t="e">
        <f>SUMIFS('[3]CONTAS PAGAR'!$N$2:$N$16000,'[3]CONTAS PAGAR'!$I$2:$I$16000,F$1,'[3]CONTAS PAGAR'!$B$2:$B$16000,[3]DRE!C114)</f>
        <v>#VALUE!</v>
      </c>
      <c r="G111" s="765" t="e">
        <f t="shared" si="60"/>
        <v>#VALUE!</v>
      </c>
      <c r="H111" s="714" t="e">
        <f t="shared" si="61"/>
        <v>#VALUE!</v>
      </c>
      <c r="I111" s="740"/>
      <c r="J111" s="833"/>
      <c r="K111" s="833"/>
      <c r="L111" s="833"/>
      <c r="M111" s="833"/>
      <c r="N111" s="833"/>
      <c r="O111" s="833"/>
      <c r="P111" s="833"/>
      <c r="Q111" s="833"/>
      <c r="R111" s="833"/>
      <c r="S111" s="833"/>
      <c r="T111" s="833"/>
      <c r="U111" s="741">
        <f t="shared" si="57"/>
        <v>0</v>
      </c>
      <c r="V111" s="740"/>
      <c r="W111" s="741">
        <f t="shared" si="68"/>
        <v>0</v>
      </c>
    </row>
    <row r="112" spans="1:23" s="712" customFormat="1">
      <c r="B112" s="735"/>
      <c r="C112" s="763" t="s">
        <v>878</v>
      </c>
      <c r="D112" s="764" t="e">
        <f t="shared" ref="D112:F112" si="69">SUM(D113:D114)</f>
        <v>#VALUE!</v>
      </c>
      <c r="E112" s="765" t="e">
        <f t="shared" si="59"/>
        <v>#VALUE!</v>
      </c>
      <c r="F112" s="764" t="e">
        <f t="shared" si="69"/>
        <v>#VALUE!</v>
      </c>
      <c r="G112" s="765" t="e">
        <f t="shared" si="60"/>
        <v>#VALUE!</v>
      </c>
      <c r="H112" s="714" t="e">
        <f t="shared" si="61"/>
        <v>#VALUE!</v>
      </c>
      <c r="I112" s="764">
        <f t="shared" ref="I112" si="70">SUM(I113:I114)</f>
        <v>2000</v>
      </c>
      <c r="J112" s="764"/>
      <c r="K112" s="764"/>
      <c r="L112" s="764"/>
      <c r="M112" s="764"/>
      <c r="N112" s="764"/>
      <c r="O112" s="764"/>
      <c r="P112" s="764"/>
      <c r="Q112" s="764"/>
      <c r="R112" s="764"/>
      <c r="S112" s="764"/>
      <c r="T112" s="764"/>
      <c r="U112" s="741">
        <f t="shared" si="57"/>
        <v>5.0000000000000001E-3</v>
      </c>
      <c r="V112" s="764">
        <f t="shared" ref="V112" si="71">SUM(V113:V114)</f>
        <v>3000</v>
      </c>
      <c r="W112" s="741">
        <f t="shared" si="68"/>
        <v>3.0000000000000001E-3</v>
      </c>
    </row>
    <row r="113" spans="1:23" s="712" customFormat="1" outlineLevel="1">
      <c r="A113" s="143" t="s">
        <v>226</v>
      </c>
      <c r="B113" s="735"/>
      <c r="C113" s="766" t="s">
        <v>878</v>
      </c>
      <c r="D113" s="767" t="e">
        <f>SUMIFS('[3]CONTAS PAGAR'!$N$2:$N$16000,'[3]CONTAS PAGAR'!$I$2:$I$16000,D$1,'[3]CONTAS PAGAR'!$B$2:$B$16000,[3]DRE!C116)</f>
        <v>#VALUE!</v>
      </c>
      <c r="E113" s="765" t="e">
        <f t="shared" si="59"/>
        <v>#VALUE!</v>
      </c>
      <c r="F113" s="768" t="e">
        <f>SUMIFS('[3]CONTAS PAGAR'!$N$2:$N$16000,'[3]CONTAS PAGAR'!$I$2:$I$16000,F$1,'[3]CONTAS PAGAR'!$B$2:$B$16000,[3]DRE!C116)</f>
        <v>#VALUE!</v>
      </c>
      <c r="G113" s="765" t="e">
        <f t="shared" si="60"/>
        <v>#VALUE!</v>
      </c>
      <c r="H113" s="714" t="e">
        <f t="shared" si="61"/>
        <v>#VALUE!</v>
      </c>
      <c r="I113" s="740">
        <v>2000</v>
      </c>
      <c r="J113" s="833"/>
      <c r="K113" s="833"/>
      <c r="L113" s="833"/>
      <c r="M113" s="833"/>
      <c r="N113" s="833"/>
      <c r="O113" s="833"/>
      <c r="P113" s="833"/>
      <c r="Q113" s="833"/>
      <c r="R113" s="833"/>
      <c r="S113" s="833"/>
      <c r="T113" s="833"/>
      <c r="U113" s="741">
        <f t="shared" si="57"/>
        <v>5.0000000000000001E-3</v>
      </c>
      <c r="V113" s="740">
        <v>3000</v>
      </c>
      <c r="W113" s="741">
        <f t="shared" si="68"/>
        <v>3.0000000000000001E-3</v>
      </c>
    </row>
    <row r="114" spans="1:23" s="712" customFormat="1" outlineLevel="1">
      <c r="B114" s="735"/>
      <c r="C114" s="766" t="s">
        <v>879</v>
      </c>
      <c r="D114" s="767" t="e">
        <f>SUMIFS('[3]CONTAS PAGAR'!$N$2:$N$16000,'[3]CONTAS PAGAR'!$I$2:$I$16000,D$1,'[3]CONTAS PAGAR'!$B$2:$B$16000,[3]DRE!C117)</f>
        <v>#VALUE!</v>
      </c>
      <c r="E114" s="765" t="e">
        <f t="shared" si="59"/>
        <v>#VALUE!</v>
      </c>
      <c r="F114" s="768" t="e">
        <f>SUMIFS('[3]CONTAS PAGAR'!$N$2:$N$16000,'[3]CONTAS PAGAR'!$I$2:$I$16000,F$1,'[3]CONTAS PAGAR'!$B$2:$B$16000,[3]DRE!C117)</f>
        <v>#VALUE!</v>
      </c>
      <c r="G114" s="765" t="e">
        <f t="shared" si="60"/>
        <v>#VALUE!</v>
      </c>
      <c r="H114" s="714" t="e">
        <f t="shared" si="61"/>
        <v>#VALUE!</v>
      </c>
      <c r="I114" s="740"/>
      <c r="J114" s="833"/>
      <c r="K114" s="833"/>
      <c r="L114" s="833"/>
      <c r="M114" s="833"/>
      <c r="N114" s="833"/>
      <c r="O114" s="833"/>
      <c r="P114" s="833"/>
      <c r="Q114" s="833"/>
      <c r="R114" s="833"/>
      <c r="S114" s="833"/>
      <c r="T114" s="833"/>
      <c r="U114" s="741">
        <f t="shared" si="57"/>
        <v>0</v>
      </c>
      <c r="V114" s="740"/>
      <c r="W114" s="741">
        <f t="shared" si="68"/>
        <v>0</v>
      </c>
    </row>
    <row r="115" spans="1:23" s="712" customFormat="1">
      <c r="B115" s="735"/>
      <c r="C115" s="763" t="s">
        <v>880</v>
      </c>
      <c r="D115" s="764" t="e">
        <f t="shared" ref="D115:F115" si="72">SUM(D116:D119)</f>
        <v>#VALUE!</v>
      </c>
      <c r="E115" s="765" t="e">
        <f t="shared" si="59"/>
        <v>#VALUE!</v>
      </c>
      <c r="F115" s="764" t="e">
        <f t="shared" si="72"/>
        <v>#VALUE!</v>
      </c>
      <c r="G115" s="765" t="e">
        <f t="shared" si="60"/>
        <v>#VALUE!</v>
      </c>
      <c r="H115" s="714" t="e">
        <f t="shared" si="61"/>
        <v>#VALUE!</v>
      </c>
      <c r="I115" s="764">
        <f t="shared" ref="I115" si="73">SUM(I116:I119)</f>
        <v>177.17198887574898</v>
      </c>
      <c r="J115" s="764"/>
      <c r="K115" s="764"/>
      <c r="L115" s="764"/>
      <c r="M115" s="764"/>
      <c r="N115" s="764"/>
      <c r="O115" s="764"/>
      <c r="P115" s="764"/>
      <c r="Q115" s="764"/>
      <c r="R115" s="764"/>
      <c r="S115" s="764"/>
      <c r="T115" s="764"/>
      <c r="U115" s="741">
        <f t="shared" si="57"/>
        <v>4.4292997218937246E-4</v>
      </c>
      <c r="V115" s="764">
        <f t="shared" ref="V115" si="74">SUM(V116:V119)</f>
        <v>354.34397775149796</v>
      </c>
      <c r="W115" s="741">
        <f t="shared" si="68"/>
        <v>3.5434397775149795E-4</v>
      </c>
    </row>
    <row r="116" spans="1:23" s="712" customFormat="1" outlineLevel="1">
      <c r="B116" s="735"/>
      <c r="C116" s="766" t="s">
        <v>101</v>
      </c>
      <c r="D116" s="767" t="e">
        <f>SUMIFS('[3]CONTAS PAGAR'!$N$2:$N$16000,'[3]CONTAS PAGAR'!$I$2:$I$16000,D$1,'[3]CONTAS PAGAR'!$B$2:$B$16000,[3]DRE!C119)</f>
        <v>#VALUE!</v>
      </c>
      <c r="E116" s="765" t="e">
        <f t="shared" si="59"/>
        <v>#VALUE!</v>
      </c>
      <c r="F116" s="768" t="e">
        <f>SUMIFS('[3]CONTAS PAGAR'!$N$2:$N$16000,'[3]CONTAS PAGAR'!$I$2:$I$16000,F$1,'[3]CONTAS PAGAR'!$B$2:$B$16000,[3]DRE!C119)</f>
        <v>#VALUE!</v>
      </c>
      <c r="G116" s="765" t="e">
        <f t="shared" si="60"/>
        <v>#VALUE!</v>
      </c>
      <c r="H116" s="714" t="e">
        <f t="shared" si="61"/>
        <v>#VALUE!</v>
      </c>
      <c r="I116" s="740">
        <v>0</v>
      </c>
      <c r="J116" s="833"/>
      <c r="K116" s="833"/>
      <c r="L116" s="833"/>
      <c r="M116" s="833"/>
      <c r="N116" s="833"/>
      <c r="O116" s="833"/>
      <c r="P116" s="833"/>
      <c r="Q116" s="833"/>
      <c r="R116" s="833"/>
      <c r="S116" s="833"/>
      <c r="T116" s="833"/>
      <c r="U116" s="741">
        <f t="shared" si="57"/>
        <v>0</v>
      </c>
      <c r="V116" s="740">
        <v>0</v>
      </c>
      <c r="W116" s="741">
        <f t="shared" si="68"/>
        <v>0</v>
      </c>
    </row>
    <row r="117" spans="1:23" s="712" customFormat="1" outlineLevel="1">
      <c r="B117" s="735"/>
      <c r="C117" s="766" t="s">
        <v>614</v>
      </c>
      <c r="D117" s="767" t="e">
        <f>SUMIFS('[3]CONTAS PAGAR'!$N$2:$N$16000,'[3]CONTAS PAGAR'!$I$2:$I$16000,D$1,'[3]CONTAS PAGAR'!$B$2:$B$16000,[3]DRE!C120)</f>
        <v>#VALUE!</v>
      </c>
      <c r="E117" s="765" t="e">
        <f t="shared" si="59"/>
        <v>#VALUE!</v>
      </c>
      <c r="F117" s="768" t="e">
        <f>SUMIFS('[3]CONTAS PAGAR'!$N$2:$N$16000,'[3]CONTAS PAGAR'!$I$2:$I$16000,F$1,'[3]CONTAS PAGAR'!$B$2:$B$16000,[3]DRE!C120)</f>
        <v>#VALUE!</v>
      </c>
      <c r="G117" s="765" t="e">
        <f t="shared" si="60"/>
        <v>#VALUE!</v>
      </c>
      <c r="H117" s="714" t="e">
        <f t="shared" si="61"/>
        <v>#VALUE!</v>
      </c>
      <c r="I117" s="740">
        <v>84.89713165755947</v>
      </c>
      <c r="J117" s="833"/>
      <c r="K117" s="833"/>
      <c r="L117" s="833"/>
      <c r="M117" s="833"/>
      <c r="N117" s="833"/>
      <c r="O117" s="833"/>
      <c r="P117" s="833"/>
      <c r="Q117" s="833"/>
      <c r="R117" s="833"/>
      <c r="S117" s="833"/>
      <c r="T117" s="833"/>
      <c r="U117" s="741">
        <f t="shared" si="57"/>
        <v>2.1224282914389869E-4</v>
      </c>
      <c r="V117" s="740">
        <v>169.79426331511894</v>
      </c>
      <c r="W117" s="741">
        <f t="shared" si="68"/>
        <v>1.6979426331511894E-4</v>
      </c>
    </row>
    <row r="118" spans="1:23" s="712" customFormat="1" outlineLevel="1">
      <c r="B118" s="735"/>
      <c r="C118" s="766" t="s">
        <v>636</v>
      </c>
      <c r="D118" s="767" t="e">
        <f>SUMIFS('[3]CONTAS PAGAR'!$N$2:$N$16000,'[3]CONTAS PAGAR'!$I$2:$I$16000,D$1,'[3]CONTAS PAGAR'!$B$2:$B$16000,[3]DRE!C121)</f>
        <v>#VALUE!</v>
      </c>
      <c r="E118" s="765" t="e">
        <f t="shared" si="59"/>
        <v>#VALUE!</v>
      </c>
      <c r="F118" s="768" t="e">
        <f>SUMIFS('[3]CONTAS PAGAR'!$N$2:$N$16000,'[3]CONTAS PAGAR'!$I$2:$I$16000,F$1,'[3]CONTAS PAGAR'!$B$2:$B$16000,[3]DRE!C121)</f>
        <v>#VALUE!</v>
      </c>
      <c r="G118" s="765" t="e">
        <f t="shared" si="60"/>
        <v>#VALUE!</v>
      </c>
      <c r="H118" s="714" t="e">
        <f t="shared" si="61"/>
        <v>#VALUE!</v>
      </c>
      <c r="I118" s="740">
        <v>20.414831756852877</v>
      </c>
      <c r="J118" s="833"/>
      <c r="K118" s="833"/>
      <c r="L118" s="833"/>
      <c r="M118" s="833"/>
      <c r="N118" s="833"/>
      <c r="O118" s="833"/>
      <c r="P118" s="833"/>
      <c r="Q118" s="833"/>
      <c r="R118" s="833"/>
      <c r="S118" s="833"/>
      <c r="T118" s="833"/>
      <c r="U118" s="741">
        <f t="shared" si="57"/>
        <v>5.1037079392132191E-5</v>
      </c>
      <c r="V118" s="740">
        <v>40.829663513705754</v>
      </c>
      <c r="W118" s="741">
        <f t="shared" si="68"/>
        <v>4.0829663513705755E-5</v>
      </c>
    </row>
    <row r="119" spans="1:23" s="712" customFormat="1" outlineLevel="1">
      <c r="B119" s="735"/>
      <c r="C119" s="766" t="s">
        <v>626</v>
      </c>
      <c r="D119" s="767" t="e">
        <f>SUMIFS('[3]CONTAS PAGAR'!$N$2:$N$16000,'[3]CONTAS PAGAR'!$I$2:$I$16000,D$1,'[3]CONTAS PAGAR'!$B$2:$B$16000,[3]DRE!C122)</f>
        <v>#VALUE!</v>
      </c>
      <c r="E119" s="765" t="e">
        <f t="shared" si="59"/>
        <v>#VALUE!</v>
      </c>
      <c r="F119" s="768" t="e">
        <f>SUMIFS('[3]CONTAS PAGAR'!$N$2:$N$16000,'[3]CONTAS PAGAR'!$I$2:$I$16000,F$1,'[3]CONTAS PAGAR'!$B$2:$B$16000,[3]DRE!C122)</f>
        <v>#VALUE!</v>
      </c>
      <c r="G119" s="765" t="e">
        <f t="shared" si="60"/>
        <v>#VALUE!</v>
      </c>
      <c r="H119" s="714" t="e">
        <f t="shared" si="61"/>
        <v>#VALUE!</v>
      </c>
      <c r="I119" s="740">
        <v>71.860025461336647</v>
      </c>
      <c r="J119" s="833"/>
      <c r="K119" s="833"/>
      <c r="L119" s="833"/>
      <c r="M119" s="833"/>
      <c r="N119" s="833"/>
      <c r="O119" s="833"/>
      <c r="P119" s="833"/>
      <c r="Q119" s="833"/>
      <c r="R119" s="833"/>
      <c r="S119" s="833"/>
      <c r="T119" s="833"/>
      <c r="U119" s="741">
        <f t="shared" si="57"/>
        <v>1.7965006365334161E-4</v>
      </c>
      <c r="V119" s="740">
        <v>143.72005092267329</v>
      </c>
      <c r="W119" s="741">
        <f t="shared" si="68"/>
        <v>1.4372005092267329E-4</v>
      </c>
    </row>
    <row r="120" spans="1:23" s="712" customFormat="1">
      <c r="B120" s="735"/>
      <c r="C120" s="763" t="s">
        <v>881</v>
      </c>
      <c r="D120" s="764" t="e">
        <f t="shared" ref="D120:F120" si="75">SUM(D121:D125)</f>
        <v>#VALUE!</v>
      </c>
      <c r="E120" s="765" t="e">
        <f t="shared" si="59"/>
        <v>#VALUE!</v>
      </c>
      <c r="F120" s="764" t="e">
        <f t="shared" si="75"/>
        <v>#VALUE!</v>
      </c>
      <c r="G120" s="765" t="e">
        <f t="shared" si="60"/>
        <v>#VALUE!</v>
      </c>
      <c r="H120" s="714" t="e">
        <f t="shared" si="61"/>
        <v>#VALUE!</v>
      </c>
      <c r="I120" s="764">
        <f t="shared" ref="I120" si="76">SUM(I121:I125)</f>
        <v>0</v>
      </c>
      <c r="J120" s="764"/>
      <c r="K120" s="764"/>
      <c r="L120" s="764"/>
      <c r="M120" s="764"/>
      <c r="N120" s="764"/>
      <c r="O120" s="764"/>
      <c r="P120" s="764"/>
      <c r="Q120" s="764"/>
      <c r="R120" s="764"/>
      <c r="S120" s="764"/>
      <c r="T120" s="764"/>
      <c r="U120" s="741">
        <f t="shared" ref="U120:U131" si="77">I120/I$2</f>
        <v>0</v>
      </c>
      <c r="V120" s="764">
        <f t="shared" ref="V120" si="78">SUM(V121:V125)</f>
        <v>0</v>
      </c>
      <c r="W120" s="741">
        <f t="shared" ref="W120:W131" si="79">V120/V$2</f>
        <v>0</v>
      </c>
    </row>
    <row r="121" spans="1:23" s="712" customFormat="1" outlineLevel="1">
      <c r="B121" s="735"/>
      <c r="C121" s="766" t="s">
        <v>882</v>
      </c>
      <c r="D121" s="767" t="e">
        <f>SUMIFS('[3]CONTAS PAGAR'!$N$2:$N$16000,'[3]CONTAS PAGAR'!$I$2:$I$16000,D$1,'[3]CONTAS PAGAR'!$B$2:$B$16000,[3]DRE!C124)</f>
        <v>#VALUE!</v>
      </c>
      <c r="E121" s="765" t="e">
        <f t="shared" si="59"/>
        <v>#VALUE!</v>
      </c>
      <c r="F121" s="768" t="e">
        <f>SUMIFS('[3]CONTAS PAGAR'!$N$2:$N$16000,'[3]CONTAS PAGAR'!$I$2:$I$16000,F$1,'[3]CONTAS PAGAR'!$B$2:$B$16000,[3]DRE!C124)</f>
        <v>#VALUE!</v>
      </c>
      <c r="G121" s="765" t="e">
        <f t="shared" si="60"/>
        <v>#VALUE!</v>
      </c>
      <c r="H121" s="714" t="e">
        <f t="shared" si="61"/>
        <v>#VALUE!</v>
      </c>
      <c r="I121" s="740">
        <v>0</v>
      </c>
      <c r="J121" s="833"/>
      <c r="K121" s="833"/>
      <c r="L121" s="833"/>
      <c r="M121" s="833"/>
      <c r="N121" s="833"/>
      <c r="O121" s="833"/>
      <c r="P121" s="833"/>
      <c r="Q121" s="833"/>
      <c r="R121" s="833"/>
      <c r="S121" s="833"/>
      <c r="T121" s="833"/>
      <c r="U121" s="741">
        <f t="shared" si="77"/>
        <v>0</v>
      </c>
      <c r="V121" s="740">
        <v>0</v>
      </c>
      <c r="W121" s="741">
        <f t="shared" si="79"/>
        <v>0</v>
      </c>
    </row>
    <row r="122" spans="1:23" s="712" customFormat="1" outlineLevel="1">
      <c r="B122" s="735"/>
      <c r="C122" s="766" t="s">
        <v>883</v>
      </c>
      <c r="D122" s="767" t="e">
        <f>SUMIFS('[3]CONTAS PAGAR'!$N$2:$N$16000,'[3]CONTAS PAGAR'!$I$2:$I$16000,D$1,'[3]CONTAS PAGAR'!$B$2:$B$16000,[3]DRE!C125)</f>
        <v>#VALUE!</v>
      </c>
      <c r="E122" s="765" t="e">
        <f t="shared" si="59"/>
        <v>#VALUE!</v>
      </c>
      <c r="F122" s="768" t="e">
        <f>SUMIFS('[3]CONTAS PAGAR'!$N$2:$N$16000,'[3]CONTAS PAGAR'!$I$2:$I$16000,F$1,'[3]CONTAS PAGAR'!$B$2:$B$16000,[3]DRE!C125)</f>
        <v>#VALUE!</v>
      </c>
      <c r="G122" s="765" t="e">
        <f t="shared" si="60"/>
        <v>#VALUE!</v>
      </c>
      <c r="H122" s="714" t="e">
        <f t="shared" si="61"/>
        <v>#VALUE!</v>
      </c>
      <c r="I122" s="740">
        <v>0</v>
      </c>
      <c r="J122" s="833"/>
      <c r="K122" s="833"/>
      <c r="L122" s="833"/>
      <c r="M122" s="833"/>
      <c r="N122" s="833"/>
      <c r="O122" s="833"/>
      <c r="P122" s="833"/>
      <c r="Q122" s="833"/>
      <c r="R122" s="833"/>
      <c r="S122" s="833"/>
      <c r="T122" s="833"/>
      <c r="U122" s="741">
        <f t="shared" si="77"/>
        <v>0</v>
      </c>
      <c r="V122" s="740">
        <v>0</v>
      </c>
      <c r="W122" s="741">
        <f t="shared" si="79"/>
        <v>0</v>
      </c>
    </row>
    <row r="123" spans="1:23" s="712" customFormat="1" outlineLevel="1">
      <c r="B123" s="735"/>
      <c r="C123" s="766" t="s">
        <v>884</v>
      </c>
      <c r="D123" s="767" t="e">
        <f>SUMIFS('[3]CONTAS PAGAR'!$N$2:$N$16000,'[3]CONTAS PAGAR'!$I$2:$I$16000,D$1,'[3]CONTAS PAGAR'!$B$2:$B$16000,[3]DRE!C126)</f>
        <v>#VALUE!</v>
      </c>
      <c r="E123" s="765" t="e">
        <f t="shared" si="59"/>
        <v>#VALUE!</v>
      </c>
      <c r="F123" s="768" t="e">
        <f>SUMIFS('[3]CONTAS PAGAR'!$N$2:$N$16000,'[3]CONTAS PAGAR'!$I$2:$I$16000,F$1,'[3]CONTAS PAGAR'!$B$2:$B$16000,[3]DRE!C126)</f>
        <v>#VALUE!</v>
      </c>
      <c r="G123" s="765" t="e">
        <f t="shared" si="60"/>
        <v>#VALUE!</v>
      </c>
      <c r="H123" s="714" t="e">
        <f t="shared" si="61"/>
        <v>#VALUE!</v>
      </c>
      <c r="I123" s="740">
        <v>0</v>
      </c>
      <c r="J123" s="833"/>
      <c r="K123" s="833"/>
      <c r="L123" s="833"/>
      <c r="M123" s="833"/>
      <c r="N123" s="833"/>
      <c r="O123" s="833"/>
      <c r="P123" s="833"/>
      <c r="Q123" s="833"/>
      <c r="R123" s="833"/>
      <c r="S123" s="833"/>
      <c r="T123" s="833"/>
      <c r="U123" s="741">
        <f t="shared" si="77"/>
        <v>0</v>
      </c>
      <c r="V123" s="740">
        <v>0</v>
      </c>
      <c r="W123" s="741">
        <f t="shared" si="79"/>
        <v>0</v>
      </c>
    </row>
    <row r="124" spans="1:23" s="712" customFormat="1" outlineLevel="1">
      <c r="B124" s="735"/>
      <c r="C124" s="766" t="s">
        <v>885</v>
      </c>
      <c r="D124" s="767" t="e">
        <f>SUMIFS('[3]CONTAS PAGAR'!$N$2:$N$16000,'[3]CONTAS PAGAR'!$I$2:$I$16000,D$1,'[3]CONTAS PAGAR'!$B$2:$B$16000,[3]DRE!C127)</f>
        <v>#VALUE!</v>
      </c>
      <c r="E124" s="765" t="e">
        <f t="shared" si="59"/>
        <v>#VALUE!</v>
      </c>
      <c r="F124" s="768" t="e">
        <f>SUMIFS('[3]CONTAS PAGAR'!$N$2:$N$16000,'[3]CONTAS PAGAR'!$I$2:$I$16000,F$1,'[3]CONTAS PAGAR'!$B$2:$B$16000,[3]DRE!C127)</f>
        <v>#VALUE!</v>
      </c>
      <c r="G124" s="765" t="e">
        <f t="shared" si="60"/>
        <v>#VALUE!</v>
      </c>
      <c r="H124" s="714" t="e">
        <f t="shared" si="61"/>
        <v>#VALUE!</v>
      </c>
      <c r="I124" s="740">
        <v>0</v>
      </c>
      <c r="J124" s="833"/>
      <c r="K124" s="833"/>
      <c r="L124" s="833"/>
      <c r="M124" s="833"/>
      <c r="N124" s="833"/>
      <c r="O124" s="833"/>
      <c r="P124" s="833"/>
      <c r="Q124" s="833"/>
      <c r="R124" s="833"/>
      <c r="S124" s="833"/>
      <c r="T124" s="833"/>
      <c r="U124" s="741">
        <f t="shared" si="77"/>
        <v>0</v>
      </c>
      <c r="V124" s="740">
        <v>0</v>
      </c>
      <c r="W124" s="741">
        <f t="shared" si="79"/>
        <v>0</v>
      </c>
    </row>
    <row r="125" spans="1:23" s="712" customFormat="1" outlineLevel="1">
      <c r="B125" s="735"/>
      <c r="C125" s="766" t="s">
        <v>886</v>
      </c>
      <c r="D125" s="767" t="e">
        <f>SUMIFS('[3]CONTAS PAGAR'!$N$2:$N$16000,'[3]CONTAS PAGAR'!$I$2:$I$16000,D$1,'[3]CONTAS PAGAR'!$B$2:$B$16000,[3]DRE!C128)</f>
        <v>#VALUE!</v>
      </c>
      <c r="E125" s="765" t="e">
        <f t="shared" si="59"/>
        <v>#VALUE!</v>
      </c>
      <c r="F125" s="768" t="e">
        <f>SUMIFS('[3]CONTAS PAGAR'!$N$2:$N$16000,'[3]CONTAS PAGAR'!$I$2:$I$16000,F$1,'[3]CONTAS PAGAR'!$B$2:$B$16000,[3]DRE!C128)</f>
        <v>#VALUE!</v>
      </c>
      <c r="G125" s="765" t="e">
        <f t="shared" si="60"/>
        <v>#VALUE!</v>
      </c>
      <c r="H125" s="714" t="e">
        <f t="shared" si="61"/>
        <v>#VALUE!</v>
      </c>
      <c r="I125" s="740">
        <v>0</v>
      </c>
      <c r="J125" s="833"/>
      <c r="K125" s="833"/>
      <c r="L125" s="833"/>
      <c r="M125" s="833"/>
      <c r="N125" s="833"/>
      <c r="O125" s="833"/>
      <c r="P125" s="833"/>
      <c r="Q125" s="833"/>
      <c r="R125" s="833"/>
      <c r="S125" s="833"/>
      <c r="T125" s="833"/>
      <c r="U125" s="741">
        <f t="shared" si="77"/>
        <v>0</v>
      </c>
      <c r="V125" s="740">
        <v>0</v>
      </c>
      <c r="W125" s="741">
        <f t="shared" si="79"/>
        <v>0</v>
      </c>
    </row>
    <row r="126" spans="1:23" s="712" customFormat="1">
      <c r="B126" s="735"/>
      <c r="C126" s="763" t="s">
        <v>663</v>
      </c>
      <c r="D126" s="764" t="e">
        <f t="shared" ref="D126:F126" si="80">SUM(D127:D131)</f>
        <v>#VALUE!</v>
      </c>
      <c r="E126" s="765" t="e">
        <f t="shared" si="59"/>
        <v>#VALUE!</v>
      </c>
      <c r="F126" s="764" t="e">
        <f t="shared" si="80"/>
        <v>#VALUE!</v>
      </c>
      <c r="G126" s="765" t="e">
        <f t="shared" si="60"/>
        <v>#VALUE!</v>
      </c>
      <c r="H126" s="714" t="e">
        <f t="shared" si="61"/>
        <v>#VALUE!</v>
      </c>
      <c r="I126" s="764">
        <f t="shared" ref="I126" si="81">SUM(I127:I131)</f>
        <v>0</v>
      </c>
      <c r="J126" s="764"/>
      <c r="K126" s="764"/>
      <c r="L126" s="764"/>
      <c r="M126" s="764"/>
      <c r="N126" s="764"/>
      <c r="O126" s="764"/>
      <c r="P126" s="764"/>
      <c r="Q126" s="764"/>
      <c r="R126" s="764"/>
      <c r="S126" s="764"/>
      <c r="T126" s="764"/>
      <c r="U126" s="741">
        <f t="shared" si="77"/>
        <v>0</v>
      </c>
      <c r="V126" s="764">
        <f t="shared" ref="V126" si="82">SUM(V127:V131)</f>
        <v>0</v>
      </c>
      <c r="W126" s="741">
        <f t="shared" si="79"/>
        <v>0</v>
      </c>
    </row>
    <row r="127" spans="1:23" s="712" customFormat="1" outlineLevel="1">
      <c r="B127" s="735"/>
      <c r="C127" s="766" t="s">
        <v>887</v>
      </c>
      <c r="D127" s="767" t="e">
        <f>SUMIFS('[3]CONTAS PAGAR'!$N$2:$N$16000,'[3]CONTAS PAGAR'!$I$2:$I$16000,D$1,'[3]CONTAS PAGAR'!$B$2:$B$16000,[3]DRE!C130)</f>
        <v>#VALUE!</v>
      </c>
      <c r="E127" s="770"/>
      <c r="F127" s="771" t="e">
        <f>SUMIFS('[3]CONTAS PAGAR'!$N$2:$N$16000,'[3]CONTAS PAGAR'!$I$2:$I$16000,F$1,'[3]CONTAS PAGAR'!$B$2:$B$16000,[3]DRE!C130)</f>
        <v>#VALUE!</v>
      </c>
      <c r="G127" s="765" t="e">
        <f t="shared" si="60"/>
        <v>#VALUE!</v>
      </c>
      <c r="I127" s="772">
        <v>0</v>
      </c>
      <c r="J127" s="836"/>
      <c r="K127" s="836"/>
      <c r="L127" s="836"/>
      <c r="M127" s="836"/>
      <c r="N127" s="836"/>
      <c r="O127" s="836"/>
      <c r="P127" s="836"/>
      <c r="Q127" s="836"/>
      <c r="R127" s="836"/>
      <c r="S127" s="836"/>
      <c r="T127" s="836"/>
      <c r="U127" s="741">
        <f t="shared" si="77"/>
        <v>0</v>
      </c>
      <c r="V127" s="772">
        <v>0</v>
      </c>
      <c r="W127" s="741">
        <f t="shared" si="79"/>
        <v>0</v>
      </c>
    </row>
    <row r="128" spans="1:23" s="712" customFormat="1" outlineLevel="1">
      <c r="B128" s="735"/>
      <c r="C128" s="766" t="s">
        <v>667</v>
      </c>
      <c r="D128" s="767" t="e">
        <f>SUMIFS('[3]CONTAS PAGAR'!$N$2:$N$16000,'[3]CONTAS PAGAR'!$I$2:$I$16000,D$1,'[3]CONTAS PAGAR'!$B$2:$B$16000,[3]DRE!C131)</f>
        <v>#VALUE!</v>
      </c>
      <c r="E128" s="770"/>
      <c r="F128" s="771" t="e">
        <f>SUMIFS('[3]CONTAS PAGAR'!$N$2:$N$16000,'[3]CONTAS PAGAR'!$I$2:$I$16000,F$1,'[3]CONTAS PAGAR'!$B$2:$B$16000,[3]DRE!C131)</f>
        <v>#VALUE!</v>
      </c>
      <c r="G128" s="765" t="e">
        <f t="shared" si="60"/>
        <v>#VALUE!</v>
      </c>
      <c r="I128" s="772">
        <v>0</v>
      </c>
      <c r="J128" s="836"/>
      <c r="K128" s="836"/>
      <c r="L128" s="836"/>
      <c r="M128" s="836"/>
      <c r="N128" s="836"/>
      <c r="O128" s="836"/>
      <c r="P128" s="836"/>
      <c r="Q128" s="836"/>
      <c r="R128" s="836"/>
      <c r="S128" s="836"/>
      <c r="T128" s="836"/>
      <c r="U128" s="741">
        <f t="shared" si="77"/>
        <v>0</v>
      </c>
      <c r="V128" s="772">
        <v>0</v>
      </c>
      <c r="W128" s="741">
        <f t="shared" si="79"/>
        <v>0</v>
      </c>
    </row>
    <row r="129" spans="1:23" s="712" customFormat="1" outlineLevel="1">
      <c r="A129" s="712" t="s">
        <v>187</v>
      </c>
      <c r="B129" s="735"/>
      <c r="C129" s="766" t="s">
        <v>888</v>
      </c>
      <c r="D129" s="767" t="e">
        <f>SUMIFS('[3]CONTAS PAGAR'!$N$2:$N$16000,'[3]CONTAS PAGAR'!$I$2:$I$16000,D$1,'[3]CONTAS PAGAR'!$B$2:$B$16000,[3]DRE!C132)</f>
        <v>#VALUE!</v>
      </c>
      <c r="E129" s="770"/>
      <c r="F129" s="771" t="e">
        <f>SUMIFS('[3]CONTAS PAGAR'!$N$2:$N$16000,'[3]CONTAS PAGAR'!$I$2:$I$16000,F$1,'[3]CONTAS PAGAR'!$B$2:$B$16000,[3]DRE!C132)</f>
        <v>#VALUE!</v>
      </c>
      <c r="G129" s="765" t="e">
        <f t="shared" si="60"/>
        <v>#VALUE!</v>
      </c>
      <c r="I129" s="772">
        <v>0</v>
      </c>
      <c r="J129" s="836"/>
      <c r="K129" s="836"/>
      <c r="L129" s="836"/>
      <c r="M129" s="836"/>
      <c r="N129" s="836"/>
      <c r="O129" s="836"/>
      <c r="P129" s="836"/>
      <c r="Q129" s="836"/>
      <c r="R129" s="836"/>
      <c r="S129" s="836"/>
      <c r="T129" s="836"/>
      <c r="U129" s="741">
        <f t="shared" si="77"/>
        <v>0</v>
      </c>
      <c r="V129" s="772">
        <v>0</v>
      </c>
      <c r="W129" s="741">
        <f t="shared" si="79"/>
        <v>0</v>
      </c>
    </row>
    <row r="130" spans="1:23" s="712" customFormat="1" outlineLevel="1">
      <c r="B130" s="735"/>
      <c r="C130" s="766" t="s">
        <v>889</v>
      </c>
      <c r="D130" s="767" t="e">
        <f>SUMIFS('[3]CONTAS PAGAR'!$N$2:$N$16000,'[3]CONTAS PAGAR'!$I$2:$I$16000,D$1,'[3]CONTAS PAGAR'!$B$2:$B$16000,[3]DRE!C133)</f>
        <v>#VALUE!</v>
      </c>
      <c r="E130" s="770"/>
      <c r="F130" s="771" t="e">
        <f>SUMIFS('[3]CONTAS PAGAR'!$N$2:$N$16000,'[3]CONTAS PAGAR'!$I$2:$I$16000,F$1,'[3]CONTAS PAGAR'!$B$2:$B$16000,[3]DRE!C133)</f>
        <v>#VALUE!</v>
      </c>
      <c r="G130" s="765" t="e">
        <f t="shared" si="60"/>
        <v>#VALUE!</v>
      </c>
      <c r="I130" s="772">
        <v>0</v>
      </c>
      <c r="J130" s="836"/>
      <c r="K130" s="836"/>
      <c r="L130" s="836"/>
      <c r="M130" s="836"/>
      <c r="N130" s="836"/>
      <c r="O130" s="836"/>
      <c r="P130" s="836"/>
      <c r="Q130" s="836"/>
      <c r="R130" s="836"/>
      <c r="S130" s="836"/>
      <c r="T130" s="836"/>
      <c r="U130" s="741">
        <f t="shared" si="77"/>
        <v>0</v>
      </c>
      <c r="V130" s="772">
        <v>0</v>
      </c>
      <c r="W130" s="741">
        <f t="shared" si="79"/>
        <v>0</v>
      </c>
    </row>
    <row r="131" spans="1:23" s="712" customFormat="1" outlineLevel="1">
      <c r="B131" s="735"/>
      <c r="C131" s="766" t="s">
        <v>663</v>
      </c>
      <c r="D131" s="767" t="e">
        <f>SUMIFS('[3]CONTAS PAGAR'!$N$2:$N$16000,'[3]CONTAS PAGAR'!$I$2:$I$16000,D$1,'[3]CONTAS PAGAR'!$B$2:$B$16000,[3]DRE!C134)</f>
        <v>#VALUE!</v>
      </c>
      <c r="E131" s="770"/>
      <c r="F131" s="771" t="e">
        <f>SUMIFS('[3]CONTAS PAGAR'!$N$2:$N$16000,'[3]CONTAS PAGAR'!$I$2:$I$16000,F$1,'[3]CONTAS PAGAR'!$B$2:$B$16000,[3]DRE!C134)</f>
        <v>#VALUE!</v>
      </c>
      <c r="G131" s="765" t="e">
        <f t="shared" si="60"/>
        <v>#VALUE!</v>
      </c>
      <c r="I131" s="772">
        <v>0</v>
      </c>
      <c r="J131" s="836"/>
      <c r="K131" s="836"/>
      <c r="L131" s="836"/>
      <c r="M131" s="836"/>
      <c r="N131" s="836"/>
      <c r="O131" s="836"/>
      <c r="P131" s="836"/>
      <c r="Q131" s="836"/>
      <c r="R131" s="836"/>
      <c r="S131" s="836"/>
      <c r="T131" s="836"/>
      <c r="U131" s="741">
        <f t="shared" si="77"/>
        <v>0</v>
      </c>
      <c r="V131" s="772">
        <v>0</v>
      </c>
      <c r="W131" s="741">
        <f t="shared" si="79"/>
        <v>0</v>
      </c>
    </row>
    <row r="132" spans="1:23" s="712" customFormat="1">
      <c r="B132" s="735"/>
      <c r="C132" s="773"/>
      <c r="D132" s="774"/>
      <c r="E132" s="775"/>
      <c r="F132" s="776"/>
      <c r="G132" s="777"/>
      <c r="I132" s="740"/>
      <c r="J132" s="837"/>
      <c r="K132" s="837"/>
      <c r="L132" s="837"/>
      <c r="M132" s="837"/>
      <c r="N132" s="837"/>
      <c r="O132" s="837"/>
      <c r="P132" s="837"/>
      <c r="Q132" s="837"/>
      <c r="R132" s="837"/>
      <c r="S132" s="837"/>
      <c r="T132" s="837"/>
      <c r="U132" s="777"/>
      <c r="V132" s="740"/>
      <c r="W132" s="777"/>
    </row>
    <row r="133" spans="1:23" s="712" customFormat="1">
      <c r="A133" s="145" t="s">
        <v>733</v>
      </c>
      <c r="B133" s="735"/>
      <c r="C133" s="766" t="s">
        <v>890</v>
      </c>
      <c r="D133" s="774" t="e">
        <f>SUMIFS('[3]CONTAS PAGAR'!$N$2:$N$15410,'[3]CONTAS PAGAR'!$I$2:$I$15410,D$1,'[3]CONTAS PAGAR'!$C$2:$C$15410,[3]DRE!C136)</f>
        <v>#VALUE!</v>
      </c>
      <c r="E133" s="765" t="e">
        <f t="shared" ref="E133:E185" si="83">D133/$D$2</f>
        <v>#VALUE!</v>
      </c>
      <c r="F133" s="778" t="e">
        <f>SUMIFS('[3]CONTAS PAGAR'!$N$2:$N$16000,'[3]CONTAS PAGAR'!$I$2:$I$16000,F$1,'[3]CONTAS PAGAR'!$C$2:$C$16000,[3]DRE!C136)</f>
        <v>#VALUE!</v>
      </c>
      <c r="G133" s="765" t="e">
        <f t="shared" ref="G133:G185" si="84">F133/$D$2</f>
        <v>#VALUE!</v>
      </c>
      <c r="H133" s="714" t="e">
        <f t="shared" ref="H133:H184" si="85">AVERAGE(G133,E133)</f>
        <v>#VALUE!</v>
      </c>
      <c r="I133" s="740">
        <v>19737.610227261172</v>
      </c>
      <c r="J133" s="833"/>
      <c r="K133" s="833"/>
      <c r="L133" s="833"/>
      <c r="M133" s="833"/>
      <c r="N133" s="833"/>
      <c r="O133" s="833"/>
      <c r="P133" s="833"/>
      <c r="Q133" s="833"/>
      <c r="R133" s="833"/>
      <c r="S133" s="833"/>
      <c r="T133" s="833"/>
      <c r="U133" s="741">
        <f t="shared" ref="U133:U164" si="86">I133/I$2</f>
        <v>4.9344025568152927E-2</v>
      </c>
      <c r="V133" s="740">
        <v>39475.220454522343</v>
      </c>
      <c r="W133" s="741">
        <f t="shared" ref="W133:W148" si="87">V133/V$2</f>
        <v>3.9475220454522342E-2</v>
      </c>
    </row>
    <row r="134" spans="1:23" s="712" customFormat="1">
      <c r="B134" s="757"/>
      <c r="C134" s="779" t="s">
        <v>891</v>
      </c>
      <c r="D134" s="780" t="e">
        <f t="shared" ref="D134:F134" si="88">SUM(D135:D135)</f>
        <v>#VALUE!</v>
      </c>
      <c r="E134" s="765" t="e">
        <f t="shared" si="83"/>
        <v>#VALUE!</v>
      </c>
      <c r="F134" s="781" t="e">
        <f t="shared" si="88"/>
        <v>#VALUE!</v>
      </c>
      <c r="G134" s="765" t="e">
        <f t="shared" si="84"/>
        <v>#VALUE!</v>
      </c>
      <c r="H134" s="714" t="e">
        <f t="shared" si="85"/>
        <v>#VALUE!</v>
      </c>
      <c r="I134" s="782">
        <f t="shared" ref="I134:V134" si="89">SUM(I135:I135)</f>
        <v>30083.319349178008</v>
      </c>
      <c r="J134" s="782"/>
      <c r="K134" s="782"/>
      <c r="L134" s="782"/>
      <c r="M134" s="782"/>
      <c r="N134" s="782"/>
      <c r="O134" s="782"/>
      <c r="P134" s="782"/>
      <c r="Q134" s="782"/>
      <c r="R134" s="782"/>
      <c r="S134" s="782"/>
      <c r="T134" s="782"/>
      <c r="U134" s="741">
        <f t="shared" si="86"/>
        <v>7.5208298372945015E-2</v>
      </c>
      <c r="V134" s="782">
        <f t="shared" si="89"/>
        <v>44606.638698356015</v>
      </c>
      <c r="W134" s="741">
        <f t="shared" si="87"/>
        <v>4.4606638698356016E-2</v>
      </c>
    </row>
    <row r="135" spans="1:23" s="712" customFormat="1">
      <c r="B135" s="735"/>
      <c r="C135" s="766" t="s">
        <v>48</v>
      </c>
      <c r="D135" s="783" t="e">
        <f t="shared" ref="D135:F135" si="90">SUM(D136:D168)</f>
        <v>#VALUE!</v>
      </c>
      <c r="E135" s="765" t="e">
        <f t="shared" si="83"/>
        <v>#VALUE!</v>
      </c>
      <c r="F135" s="764" t="e">
        <f t="shared" si="90"/>
        <v>#VALUE!</v>
      </c>
      <c r="G135" s="765" t="e">
        <f t="shared" si="84"/>
        <v>#VALUE!</v>
      </c>
      <c r="H135" s="714" t="e">
        <f t="shared" si="85"/>
        <v>#VALUE!</v>
      </c>
      <c r="I135" s="764">
        <f t="shared" ref="I135" si="91">SUM(I136:I168)</f>
        <v>30083.319349178008</v>
      </c>
      <c r="J135" s="764"/>
      <c r="K135" s="764"/>
      <c r="L135" s="764"/>
      <c r="M135" s="764"/>
      <c r="N135" s="764"/>
      <c r="O135" s="764"/>
      <c r="P135" s="764"/>
      <c r="Q135" s="764"/>
      <c r="R135" s="764"/>
      <c r="S135" s="764"/>
      <c r="T135" s="764"/>
      <c r="U135" s="741">
        <f t="shared" si="86"/>
        <v>7.5208298372945015E-2</v>
      </c>
      <c r="V135" s="764">
        <f t="shared" ref="V135" si="92">SUM(V136:V168)</f>
        <v>44606.638698356015</v>
      </c>
      <c r="W135" s="741">
        <f t="shared" si="87"/>
        <v>4.4606638698356016E-2</v>
      </c>
    </row>
    <row r="136" spans="1:23" s="712" customFormat="1" outlineLevel="1">
      <c r="A136" s="145" t="s">
        <v>215</v>
      </c>
      <c r="B136" s="735"/>
      <c r="C136" s="766" t="s">
        <v>653</v>
      </c>
      <c r="D136" s="784" t="e">
        <f>SUMIFS('[3]CONTAS PAGAR'!$N$2:$N$16000,'[3]CONTAS PAGAR'!$I$2:$I$16000,D$1,'[3]CONTAS PAGAR'!$B$2:$B$16000,[3]DRE!C139)</f>
        <v>#VALUE!</v>
      </c>
      <c r="E136" s="765" t="e">
        <f t="shared" si="83"/>
        <v>#VALUE!</v>
      </c>
      <c r="F136" s="768" t="e">
        <f>SUMIFS('[3]CONTAS PAGAR'!$N$2:$N$16000,'[3]CONTAS PAGAR'!$I$2:$I$16000,F$1,'[3]CONTAS PAGAR'!$B$2:$B$16000,[3]DRE!C139)</f>
        <v>#VALUE!</v>
      </c>
      <c r="G136" s="765" t="e">
        <f t="shared" si="84"/>
        <v>#VALUE!</v>
      </c>
      <c r="H136" s="714" t="e">
        <f t="shared" si="85"/>
        <v>#VALUE!</v>
      </c>
      <c r="I136" s="740">
        <v>3000</v>
      </c>
      <c r="J136" s="833"/>
      <c r="K136" s="833"/>
      <c r="L136" s="833"/>
      <c r="M136" s="833"/>
      <c r="N136" s="833"/>
      <c r="O136" s="833"/>
      <c r="P136" s="833"/>
      <c r="Q136" s="833"/>
      <c r="R136" s="833"/>
      <c r="S136" s="833"/>
      <c r="T136" s="833"/>
      <c r="U136" s="741">
        <f t="shared" si="86"/>
        <v>7.4999999999999997E-3</v>
      </c>
      <c r="V136" s="740">
        <v>3000</v>
      </c>
      <c r="W136" s="741">
        <f t="shared" si="87"/>
        <v>3.0000000000000001E-3</v>
      </c>
    </row>
    <row r="137" spans="1:23" s="712" customFormat="1" outlineLevel="1">
      <c r="A137" s="394" t="s">
        <v>167</v>
      </c>
      <c r="B137" s="735"/>
      <c r="C137" s="766" t="s">
        <v>605</v>
      </c>
      <c r="D137" s="784" t="e">
        <f>SUMIFS('[3]CONTAS PAGAR'!$N$2:$N$16000,'[3]CONTAS PAGAR'!$I$2:$I$16000,D$1,'[3]CONTAS PAGAR'!$B$2:$B$16000,[3]DRE!C140)</f>
        <v>#VALUE!</v>
      </c>
      <c r="E137" s="765" t="e">
        <f t="shared" si="83"/>
        <v>#VALUE!</v>
      </c>
      <c r="F137" s="768" t="e">
        <f>SUMIFS('[3]CONTAS PAGAR'!$N$2:$N$16000,'[3]CONTAS PAGAR'!$I$2:$I$16000,F$1,'[3]CONTAS PAGAR'!$B$2:$B$16000,[3]DRE!C140)</f>
        <v>#VALUE!</v>
      </c>
      <c r="G137" s="765" t="e">
        <f t="shared" si="84"/>
        <v>#VALUE!</v>
      </c>
      <c r="H137" s="714" t="e">
        <f t="shared" si="85"/>
        <v>#VALUE!</v>
      </c>
      <c r="I137" s="740">
        <v>300</v>
      </c>
      <c r="J137" s="833"/>
      <c r="K137" s="833"/>
      <c r="L137" s="833"/>
      <c r="M137" s="833"/>
      <c r="N137" s="833"/>
      <c r="O137" s="833"/>
      <c r="P137" s="833"/>
      <c r="Q137" s="833"/>
      <c r="R137" s="833"/>
      <c r="S137" s="833"/>
      <c r="T137" s="833"/>
      <c r="U137" s="741">
        <f t="shared" si="86"/>
        <v>7.5000000000000002E-4</v>
      </c>
      <c r="V137" s="740">
        <v>300</v>
      </c>
      <c r="W137" s="741">
        <f t="shared" si="87"/>
        <v>2.9999999999999997E-4</v>
      </c>
    </row>
    <row r="138" spans="1:23" s="712" customFormat="1" outlineLevel="1">
      <c r="B138" s="735"/>
      <c r="C138" s="766" t="s">
        <v>892</v>
      </c>
      <c r="D138" s="784" t="e">
        <f>SUMIFS('[3]CONTAS PAGAR'!$N$2:$N$16000,'[3]CONTAS PAGAR'!$I$2:$I$16000,D$1,'[3]CONTAS PAGAR'!$B$2:$B$16000,[3]DRE!C141)</f>
        <v>#VALUE!</v>
      </c>
      <c r="E138" s="765" t="e">
        <f t="shared" si="83"/>
        <v>#VALUE!</v>
      </c>
      <c r="F138" s="768" t="e">
        <f>SUMIFS('[3]CONTAS PAGAR'!$N$2:$N$16000,'[3]CONTAS PAGAR'!$I$2:$I$16000,F$1,'[3]CONTAS PAGAR'!$B$2:$B$16000,[3]DRE!C141)</f>
        <v>#VALUE!</v>
      </c>
      <c r="G138" s="765" t="e">
        <f t="shared" si="84"/>
        <v>#VALUE!</v>
      </c>
      <c r="H138" s="714" t="e">
        <f t="shared" si="85"/>
        <v>#VALUE!</v>
      </c>
      <c r="I138" s="740"/>
      <c r="J138" s="833"/>
      <c r="K138" s="833"/>
      <c r="L138" s="833"/>
      <c r="M138" s="833"/>
      <c r="N138" s="833"/>
      <c r="O138" s="833"/>
      <c r="P138" s="833"/>
      <c r="Q138" s="833"/>
      <c r="R138" s="833"/>
      <c r="S138" s="833"/>
      <c r="T138" s="833"/>
      <c r="U138" s="741">
        <f t="shared" si="86"/>
        <v>0</v>
      </c>
      <c r="V138" s="740"/>
      <c r="W138" s="741">
        <f t="shared" si="87"/>
        <v>0</v>
      </c>
    </row>
    <row r="139" spans="1:23" s="712" customFormat="1" outlineLevel="1">
      <c r="A139" s="394" t="s">
        <v>185</v>
      </c>
      <c r="B139" s="735"/>
      <c r="C139" s="766" t="s">
        <v>370</v>
      </c>
      <c r="D139" s="784" t="e">
        <f>SUMIFS('[3]CONTAS PAGAR'!$N$2:$N$16000,'[3]CONTAS PAGAR'!$I$2:$I$16000,D$1,'[3]CONTAS PAGAR'!$B$2:$B$16000,[3]DRE!C142)</f>
        <v>#VALUE!</v>
      </c>
      <c r="E139" s="765" t="e">
        <f t="shared" si="83"/>
        <v>#VALUE!</v>
      </c>
      <c r="F139" s="768" t="e">
        <f>SUMIFS('[3]CONTAS PAGAR'!$N$2:$N$16000,'[3]CONTAS PAGAR'!$I$2:$I$16000,F$1,'[3]CONTAS PAGAR'!$B$2:$B$16000,[3]DRE!C142)</f>
        <v>#VALUE!</v>
      </c>
      <c r="G139" s="765" t="e">
        <f t="shared" si="84"/>
        <v>#VALUE!</v>
      </c>
      <c r="H139" s="714" t="e">
        <f t="shared" si="85"/>
        <v>#VALUE!</v>
      </c>
      <c r="I139" s="740">
        <v>1200</v>
      </c>
      <c r="J139" s="833"/>
      <c r="K139" s="833"/>
      <c r="L139" s="833"/>
      <c r="M139" s="833"/>
      <c r="N139" s="833"/>
      <c r="O139" s="833"/>
      <c r="P139" s="833"/>
      <c r="Q139" s="833"/>
      <c r="R139" s="833"/>
      <c r="S139" s="833"/>
      <c r="T139" s="833"/>
      <c r="U139" s="741">
        <f t="shared" si="86"/>
        <v>3.0000000000000001E-3</v>
      </c>
      <c r="V139" s="740">
        <v>2000</v>
      </c>
      <c r="W139" s="741">
        <f t="shared" si="87"/>
        <v>2E-3</v>
      </c>
    </row>
    <row r="140" spans="1:23" s="712" customFormat="1" outlineLevel="1">
      <c r="A140" s="395" t="s">
        <v>782</v>
      </c>
      <c r="B140" s="735"/>
      <c r="C140" s="766" t="s">
        <v>616</v>
      </c>
      <c r="D140" s="784" t="e">
        <f>SUMIFS('[3]CONTAS PAGAR'!$N$2:$N$16000,'[3]CONTAS PAGAR'!$I$2:$I$16000,D$1,'[3]CONTAS PAGAR'!$B$2:$B$16000,[3]DRE!C143)</f>
        <v>#VALUE!</v>
      </c>
      <c r="E140" s="765" t="e">
        <f t="shared" si="83"/>
        <v>#VALUE!</v>
      </c>
      <c r="F140" s="768" t="e">
        <f>SUMIFS('[3]CONTAS PAGAR'!$N$2:$N$16000,'[3]CONTAS PAGAR'!$I$2:$I$16000,F$1,'[3]CONTAS PAGAR'!$B$2:$B$16000,[3]DRE!C143)</f>
        <v>#VALUE!</v>
      </c>
      <c r="G140" s="765" t="e">
        <f t="shared" si="84"/>
        <v>#VALUE!</v>
      </c>
      <c r="H140" s="714" t="e">
        <f t="shared" si="85"/>
        <v>#VALUE!</v>
      </c>
      <c r="I140" s="740">
        <v>109.65339015145095</v>
      </c>
      <c r="J140" s="833"/>
      <c r="K140" s="833"/>
      <c r="L140" s="833"/>
      <c r="M140" s="833"/>
      <c r="N140" s="833"/>
      <c r="O140" s="833"/>
      <c r="P140" s="833"/>
      <c r="Q140" s="833"/>
      <c r="R140" s="833"/>
      <c r="S140" s="833"/>
      <c r="T140" s="833"/>
      <c r="U140" s="741">
        <f t="shared" si="86"/>
        <v>2.7413347537862739E-4</v>
      </c>
      <c r="V140" s="740">
        <v>219.3067803029019</v>
      </c>
      <c r="W140" s="741">
        <f t="shared" si="87"/>
        <v>2.1930678030290189E-4</v>
      </c>
    </row>
    <row r="141" spans="1:23" s="712" customFormat="1" outlineLevel="1">
      <c r="A141" s="712" t="s">
        <v>156</v>
      </c>
      <c r="B141" s="735"/>
      <c r="C141" s="766" t="s">
        <v>654</v>
      </c>
      <c r="D141" s="784" t="e">
        <f>SUMIFS('[3]CONTAS PAGAR'!$N$2:$N$16000,'[3]CONTAS PAGAR'!$I$2:$I$16000,D$1,'[3]CONTAS PAGAR'!$B$2:$B$16000,[3]DRE!C144)</f>
        <v>#VALUE!</v>
      </c>
      <c r="E141" s="765" t="e">
        <f t="shared" si="83"/>
        <v>#VALUE!</v>
      </c>
      <c r="F141" s="768" t="e">
        <f>SUMIFS('[3]CONTAS PAGAR'!$N$2:$N$16000,'[3]CONTAS PAGAR'!$I$2:$I$16000,F$1,'[3]CONTAS PAGAR'!$B$2:$B$16000,[3]DRE!C144)</f>
        <v>#VALUE!</v>
      </c>
      <c r="G141" s="765" t="e">
        <f t="shared" si="84"/>
        <v>#VALUE!</v>
      </c>
      <c r="H141" s="714" t="e">
        <f t="shared" si="85"/>
        <v>#VALUE!</v>
      </c>
      <c r="I141" s="740">
        <v>1500</v>
      </c>
      <c r="J141" s="833"/>
      <c r="K141" s="833"/>
      <c r="L141" s="833"/>
      <c r="M141" s="833"/>
      <c r="N141" s="833"/>
      <c r="O141" s="833"/>
      <c r="P141" s="833"/>
      <c r="Q141" s="833"/>
      <c r="R141" s="833"/>
      <c r="S141" s="833"/>
      <c r="T141" s="833"/>
      <c r="U141" s="741">
        <f t="shared" si="86"/>
        <v>3.7499999999999999E-3</v>
      </c>
      <c r="V141" s="740">
        <v>2500</v>
      </c>
      <c r="W141" s="741">
        <f t="shared" si="87"/>
        <v>2.5000000000000001E-3</v>
      </c>
    </row>
    <row r="142" spans="1:23" s="712" customFormat="1" outlineLevel="1">
      <c r="A142" s="712" t="s">
        <v>156</v>
      </c>
      <c r="B142" s="735"/>
      <c r="C142" s="766" t="s">
        <v>649</v>
      </c>
      <c r="D142" s="784" t="e">
        <f>SUMIFS('[3]CONTAS PAGAR'!$N$2:$N$16000,'[3]CONTAS PAGAR'!$I$2:$I$16000,D$1,'[3]CONTAS PAGAR'!$B$2:$B$16000,[3]DRE!C145)</f>
        <v>#VALUE!</v>
      </c>
      <c r="E142" s="765" t="e">
        <f t="shared" si="83"/>
        <v>#VALUE!</v>
      </c>
      <c r="F142" s="768" t="e">
        <f>SUMIFS('[3]CONTAS PAGAR'!$N$2:$N$16000,'[3]CONTAS PAGAR'!$I$2:$I$16000,F$1,'[3]CONTAS PAGAR'!$B$2:$B$16000,[3]DRE!C145)</f>
        <v>#VALUE!</v>
      </c>
      <c r="G142" s="765" t="e">
        <f t="shared" si="84"/>
        <v>#VALUE!</v>
      </c>
      <c r="H142" s="714" t="e">
        <f t="shared" si="85"/>
        <v>#VALUE!</v>
      </c>
      <c r="I142" s="740">
        <v>810</v>
      </c>
      <c r="J142" s="833"/>
      <c r="K142" s="833"/>
      <c r="L142" s="833"/>
      <c r="M142" s="833"/>
      <c r="N142" s="833"/>
      <c r="O142" s="833"/>
      <c r="P142" s="833"/>
      <c r="Q142" s="833"/>
      <c r="R142" s="833"/>
      <c r="S142" s="833"/>
      <c r="T142" s="833"/>
      <c r="U142" s="741">
        <f t="shared" si="86"/>
        <v>2.0249999999999999E-3</v>
      </c>
      <c r="V142" s="740">
        <v>810</v>
      </c>
      <c r="W142" s="741">
        <f t="shared" si="87"/>
        <v>8.0999999999999996E-4</v>
      </c>
    </row>
    <row r="143" spans="1:23" s="712" customFormat="1" outlineLevel="1">
      <c r="A143" s="712" t="s">
        <v>156</v>
      </c>
      <c r="B143" s="735"/>
      <c r="C143" s="766" t="s">
        <v>893</v>
      </c>
      <c r="D143" s="784" t="e">
        <f>SUMIFS('[3]CONTAS PAGAR'!$N$2:$N$16000,'[3]CONTAS PAGAR'!$I$2:$I$16000,D$1,'[3]CONTAS PAGAR'!$B$2:$B$16000,[3]DRE!C146)</f>
        <v>#VALUE!</v>
      </c>
      <c r="E143" s="765" t="e">
        <f t="shared" si="83"/>
        <v>#VALUE!</v>
      </c>
      <c r="F143" s="768" t="e">
        <f>SUMIFS('[3]CONTAS PAGAR'!$N$2:$N$16000,'[3]CONTAS PAGAR'!$I$2:$I$16000,F$1,'[3]CONTAS PAGAR'!$B$2:$B$16000,[3]DRE!C146)</f>
        <v>#VALUE!</v>
      </c>
      <c r="G143" s="765" t="e">
        <f t="shared" si="84"/>
        <v>#VALUE!</v>
      </c>
      <c r="H143" s="714" t="e">
        <f t="shared" si="85"/>
        <v>#VALUE!</v>
      </c>
      <c r="I143" s="740"/>
      <c r="J143" s="833"/>
      <c r="K143" s="833"/>
      <c r="L143" s="833"/>
      <c r="M143" s="833"/>
      <c r="N143" s="833"/>
      <c r="O143" s="833"/>
      <c r="P143" s="833"/>
      <c r="Q143" s="833"/>
      <c r="R143" s="833"/>
      <c r="S143" s="833"/>
      <c r="T143" s="833"/>
      <c r="U143" s="741">
        <f t="shared" si="86"/>
        <v>0</v>
      </c>
      <c r="V143" s="740"/>
      <c r="W143" s="741">
        <f t="shared" si="87"/>
        <v>0</v>
      </c>
    </row>
    <row r="144" spans="1:23" s="712" customFormat="1" outlineLevel="1">
      <c r="B144" s="735"/>
      <c r="C144" s="766" t="s">
        <v>894</v>
      </c>
      <c r="D144" s="784" t="e">
        <f>SUMIFS('[3]CONTAS PAGAR'!$N$2:$N$16000,'[3]CONTAS PAGAR'!$I$2:$I$16000,D$1,'[3]CONTAS PAGAR'!$B$2:$B$16000,[3]DRE!C147)</f>
        <v>#VALUE!</v>
      </c>
      <c r="E144" s="765" t="e">
        <f t="shared" si="83"/>
        <v>#VALUE!</v>
      </c>
      <c r="F144" s="768" t="e">
        <f>SUMIFS('[3]CONTAS PAGAR'!$N$2:$N$16000,'[3]CONTAS PAGAR'!$I$2:$I$16000,F$1,'[3]CONTAS PAGAR'!$B$2:$B$16000,[3]DRE!C147)</f>
        <v>#VALUE!</v>
      </c>
      <c r="G144" s="765" t="e">
        <f t="shared" si="84"/>
        <v>#VALUE!</v>
      </c>
      <c r="H144" s="714" t="e">
        <f t="shared" si="85"/>
        <v>#VALUE!</v>
      </c>
      <c r="I144" s="740">
        <v>0</v>
      </c>
      <c r="J144" s="833"/>
      <c r="K144" s="833"/>
      <c r="L144" s="833"/>
      <c r="M144" s="833"/>
      <c r="N144" s="833"/>
      <c r="O144" s="833"/>
      <c r="P144" s="833"/>
      <c r="Q144" s="833"/>
      <c r="R144" s="833"/>
      <c r="S144" s="833"/>
      <c r="T144" s="833"/>
      <c r="U144" s="741">
        <f t="shared" si="86"/>
        <v>0</v>
      </c>
      <c r="V144" s="740">
        <v>0</v>
      </c>
      <c r="W144" s="741">
        <f t="shared" si="87"/>
        <v>0</v>
      </c>
    </row>
    <row r="145" spans="1:23" s="712" customFormat="1" outlineLevel="1">
      <c r="A145" s="394" t="s">
        <v>158</v>
      </c>
      <c r="B145" s="735"/>
      <c r="C145" s="766" t="s">
        <v>624</v>
      </c>
      <c r="D145" s="784" t="e">
        <f>SUMIFS('[3]CONTAS PAGAR'!$N$2:$N$16000,'[3]CONTAS PAGAR'!$I$2:$I$16000,D$1,'[3]CONTAS PAGAR'!$B$2:$B$16000,[3]DRE!C148)</f>
        <v>#VALUE!</v>
      </c>
      <c r="E145" s="765" t="e">
        <f t="shared" si="83"/>
        <v>#VALUE!</v>
      </c>
      <c r="F145" s="768" t="e">
        <f>SUMIFS('[3]CONTAS PAGAR'!$N$2:$N$16000,'[3]CONTAS PAGAR'!$I$2:$I$16000,F$1,'[3]CONTAS PAGAR'!$B$2:$B$16000,[3]DRE!C148)</f>
        <v>#VALUE!</v>
      </c>
      <c r="G145" s="765" t="e">
        <f t="shared" si="84"/>
        <v>#VALUE!</v>
      </c>
      <c r="H145" s="714" t="e">
        <f t="shared" si="85"/>
        <v>#VALUE!</v>
      </c>
      <c r="I145" s="740">
        <v>950</v>
      </c>
      <c r="J145" s="833"/>
      <c r="K145" s="833"/>
      <c r="L145" s="833"/>
      <c r="M145" s="833"/>
      <c r="N145" s="833"/>
      <c r="O145" s="833"/>
      <c r="P145" s="833"/>
      <c r="Q145" s="833"/>
      <c r="R145" s="833"/>
      <c r="S145" s="833"/>
      <c r="T145" s="833"/>
      <c r="U145" s="741">
        <f t="shared" si="86"/>
        <v>2.3749999999999999E-3</v>
      </c>
      <c r="V145" s="740">
        <v>950</v>
      </c>
      <c r="W145" s="741">
        <f t="shared" si="87"/>
        <v>9.5E-4</v>
      </c>
    </row>
    <row r="146" spans="1:23" s="712" customFormat="1" outlineLevel="1">
      <c r="A146" s="395" t="s">
        <v>782</v>
      </c>
      <c r="B146" s="735"/>
      <c r="C146" s="766" t="s">
        <v>895</v>
      </c>
      <c r="D146" s="784" t="e">
        <f>SUMIFS('[3]CONTAS PAGAR'!$N$2:$N$16000,'[3]CONTAS PAGAR'!$I$2:$I$16000,D$1,'[3]CONTAS PAGAR'!$B$2:$B$16000,[3]DRE!C149)</f>
        <v>#VALUE!</v>
      </c>
      <c r="E146" s="765" t="e">
        <f t="shared" si="83"/>
        <v>#VALUE!</v>
      </c>
      <c r="F146" s="768" t="e">
        <f>SUMIFS('[3]CONTAS PAGAR'!$N$2:$N$16000,'[3]CONTAS PAGAR'!$I$2:$I$16000,F$1,'[3]CONTAS PAGAR'!$B$2:$B$16000,[3]DRE!C149)</f>
        <v>#VALUE!</v>
      </c>
      <c r="G146" s="765" t="e">
        <f t="shared" si="84"/>
        <v>#VALUE!</v>
      </c>
      <c r="H146" s="714" t="e">
        <f t="shared" si="85"/>
        <v>#VALUE!</v>
      </c>
      <c r="I146" s="740">
        <v>500</v>
      </c>
      <c r="J146" s="833"/>
      <c r="K146" s="833"/>
      <c r="L146" s="833"/>
      <c r="M146" s="833"/>
      <c r="N146" s="833"/>
      <c r="O146" s="833"/>
      <c r="P146" s="833"/>
      <c r="Q146" s="833"/>
      <c r="R146" s="833"/>
      <c r="S146" s="833"/>
      <c r="T146" s="833"/>
      <c r="U146" s="741">
        <f t="shared" si="86"/>
        <v>1.25E-3</v>
      </c>
      <c r="V146" s="740">
        <v>1000</v>
      </c>
      <c r="W146" s="741">
        <f t="shared" si="87"/>
        <v>1E-3</v>
      </c>
    </row>
    <row r="147" spans="1:23" s="712" customFormat="1" outlineLevel="1">
      <c r="A147" s="394" t="s">
        <v>169</v>
      </c>
      <c r="B147" s="735"/>
      <c r="C147" s="766" t="s">
        <v>896</v>
      </c>
      <c r="D147" s="784" t="e">
        <f>SUMIFS('[3]CONTAS PAGAR'!$N$2:$N$16000,'[3]CONTAS PAGAR'!$I$2:$I$16000,D$1,'[3]CONTAS PAGAR'!$B$2:$B$16000,[3]DRE!C150)</f>
        <v>#VALUE!</v>
      </c>
      <c r="E147" s="765" t="e">
        <f t="shared" si="83"/>
        <v>#VALUE!</v>
      </c>
      <c r="F147" s="768" t="e">
        <f>SUMIFS('[3]CONTAS PAGAR'!$N$2:$N$16000,'[3]CONTAS PAGAR'!$I$2:$I$16000,F$1,'[3]CONTAS PAGAR'!$B$2:$B$16000,[3]DRE!C150)</f>
        <v>#VALUE!</v>
      </c>
      <c r="G147" s="765" t="e">
        <f t="shared" si="84"/>
        <v>#VALUE!</v>
      </c>
      <c r="H147" s="714" t="e">
        <f t="shared" si="85"/>
        <v>#VALUE!</v>
      </c>
      <c r="I147" s="740">
        <v>6000</v>
      </c>
      <c r="J147" s="833"/>
      <c r="K147" s="833"/>
      <c r="L147" s="833"/>
      <c r="M147" s="833"/>
      <c r="N147" s="833"/>
      <c r="O147" s="833"/>
      <c r="P147" s="833"/>
      <c r="Q147" s="833"/>
      <c r="R147" s="833"/>
      <c r="S147" s="833"/>
      <c r="T147" s="833"/>
      <c r="U147" s="741">
        <f t="shared" si="86"/>
        <v>1.4999999999999999E-2</v>
      </c>
      <c r="V147" s="740">
        <v>6000</v>
      </c>
      <c r="W147" s="741">
        <f t="shared" si="87"/>
        <v>6.0000000000000001E-3</v>
      </c>
    </row>
    <row r="148" spans="1:23" s="712" customFormat="1" outlineLevel="1">
      <c r="A148" s="145" t="s">
        <v>923</v>
      </c>
      <c r="B148" s="735"/>
      <c r="C148" s="766" t="s">
        <v>629</v>
      </c>
      <c r="D148" s="784" t="e">
        <f>SUMIFS('[3]CONTAS PAGAR'!$N$2:$N$16000,'[3]CONTAS PAGAR'!$I$2:$I$16000,D$1,'[3]CONTAS PAGAR'!$B$2:$B$16000,[3]DRE!C151)</f>
        <v>#VALUE!</v>
      </c>
      <c r="E148" s="765" t="e">
        <f t="shared" si="83"/>
        <v>#VALUE!</v>
      </c>
      <c r="F148" s="768" t="e">
        <f>SUMIFS('[3]CONTAS PAGAR'!$N$2:$N$16000,'[3]CONTAS PAGAR'!$I$2:$I$16000,F$1,'[3]CONTAS PAGAR'!$B$2:$B$16000,[3]DRE!C151)</f>
        <v>#VALUE!</v>
      </c>
      <c r="G148" s="765" t="e">
        <f t="shared" si="84"/>
        <v>#VALUE!</v>
      </c>
      <c r="H148" s="714" t="e">
        <f t="shared" si="85"/>
        <v>#VALUE!</v>
      </c>
      <c r="I148" s="740">
        <v>1000</v>
      </c>
      <c r="J148" s="833"/>
      <c r="K148" s="833"/>
      <c r="L148" s="833"/>
      <c r="M148" s="833"/>
      <c r="N148" s="833"/>
      <c r="O148" s="833"/>
      <c r="P148" s="833"/>
      <c r="Q148" s="833"/>
      <c r="R148" s="833"/>
      <c r="S148" s="833"/>
      <c r="T148" s="833"/>
      <c r="U148" s="741">
        <f t="shared" si="86"/>
        <v>2.5000000000000001E-3</v>
      </c>
      <c r="V148" s="740">
        <v>1000</v>
      </c>
      <c r="W148" s="741">
        <f t="shared" si="87"/>
        <v>1E-3</v>
      </c>
    </row>
    <row r="149" spans="1:23" s="712" customFormat="1" outlineLevel="1">
      <c r="A149" s="145" t="s">
        <v>923</v>
      </c>
      <c r="B149" s="735"/>
      <c r="C149" s="766" t="s">
        <v>897</v>
      </c>
      <c r="D149" s="784" t="e">
        <f>SUMIFS('[3]CONTAS PAGAR'!$N$2:$N$16000,'[3]CONTAS PAGAR'!$I$2:$I$16000,D$1,'[3]CONTAS PAGAR'!$B$2:$B$16000,[3]DRE!C152)</f>
        <v>#VALUE!</v>
      </c>
      <c r="E149" s="765" t="e">
        <f t="shared" si="83"/>
        <v>#VALUE!</v>
      </c>
      <c r="F149" s="768" t="e">
        <f>SUMIFS('[3]CONTAS PAGAR'!$N$2:$N$16000,'[3]CONTAS PAGAR'!$I$2:$I$16000,F$1,'[3]CONTAS PAGAR'!$B$2:$B$16000,[3]DRE!C152)</f>
        <v>#VALUE!</v>
      </c>
      <c r="G149" s="765" t="e">
        <f t="shared" si="84"/>
        <v>#VALUE!</v>
      </c>
      <c r="H149" s="714" t="e">
        <f t="shared" si="85"/>
        <v>#VALUE!</v>
      </c>
      <c r="I149" s="740">
        <v>2500</v>
      </c>
      <c r="J149" s="833"/>
      <c r="K149" s="833"/>
      <c r="L149" s="833"/>
      <c r="M149" s="833"/>
      <c r="N149" s="833"/>
      <c r="O149" s="833"/>
      <c r="P149" s="833"/>
      <c r="Q149" s="833"/>
      <c r="R149" s="833"/>
      <c r="S149" s="833"/>
      <c r="T149" s="833"/>
      <c r="U149" s="741">
        <f t="shared" si="86"/>
        <v>6.2500000000000003E-3</v>
      </c>
      <c r="V149" s="740">
        <v>4000</v>
      </c>
      <c r="W149" s="741">
        <f t="shared" ref="W149:W164" si="93">V149/V$2</f>
        <v>4.0000000000000001E-3</v>
      </c>
    </row>
    <row r="150" spans="1:23" s="712" customFormat="1" outlineLevel="1">
      <c r="A150" s="145" t="s">
        <v>544</v>
      </c>
      <c r="B150" s="735"/>
      <c r="C150" s="766" t="s">
        <v>670</v>
      </c>
      <c r="D150" s="784" t="e">
        <f>SUMIFS('[3]CONTAS PAGAR'!$N$2:$N$16000,'[3]CONTAS PAGAR'!$I$2:$I$16000,D$1,'[3]CONTAS PAGAR'!$B$2:$B$16000,[3]DRE!C153)</f>
        <v>#VALUE!</v>
      </c>
      <c r="E150" s="765" t="e">
        <f t="shared" si="83"/>
        <v>#VALUE!</v>
      </c>
      <c r="F150" s="768" t="e">
        <f>SUMIFS('[3]CONTAS PAGAR'!$N$2:$N$16000,'[3]CONTAS PAGAR'!$I$2:$I$16000,F$1,'[3]CONTAS PAGAR'!$B$2:$B$16000,[3]DRE!C153)</f>
        <v>#VALUE!</v>
      </c>
      <c r="G150" s="765" t="e">
        <f t="shared" si="84"/>
        <v>#VALUE!</v>
      </c>
      <c r="H150" s="714" t="e">
        <f t="shared" si="85"/>
        <v>#VALUE!</v>
      </c>
      <c r="I150" s="740">
        <v>527.06437123757019</v>
      </c>
      <c r="J150" s="833"/>
      <c r="K150" s="833"/>
      <c r="L150" s="833"/>
      <c r="M150" s="833"/>
      <c r="N150" s="833"/>
      <c r="O150" s="833"/>
      <c r="P150" s="833"/>
      <c r="Q150" s="833"/>
      <c r="R150" s="833"/>
      <c r="S150" s="833"/>
      <c r="T150" s="833"/>
      <c r="U150" s="741">
        <f t="shared" si="86"/>
        <v>1.3176609280939255E-3</v>
      </c>
      <c r="V150" s="740">
        <v>1054.1287424751404</v>
      </c>
      <c r="W150" s="741">
        <f t="shared" si="93"/>
        <v>1.0541287424751403E-3</v>
      </c>
    </row>
    <row r="151" spans="1:23" s="712" customFormat="1" outlineLevel="1">
      <c r="A151" s="395" t="s">
        <v>543</v>
      </c>
      <c r="B151" s="735"/>
      <c r="C151" s="766" t="s">
        <v>898</v>
      </c>
      <c r="D151" s="784" t="e">
        <f>SUMIFS('[3]CONTAS PAGAR'!$N$2:$N$16000,'[3]CONTAS PAGAR'!$I$2:$I$16000,D$1,'[3]CONTAS PAGAR'!$B$2:$B$16000,[3]DRE!C154)</f>
        <v>#VALUE!</v>
      </c>
      <c r="E151" s="765" t="e">
        <f t="shared" si="83"/>
        <v>#VALUE!</v>
      </c>
      <c r="F151" s="768" t="e">
        <f>SUMIFS('[3]CONTAS PAGAR'!$N$2:$N$16000,'[3]CONTAS PAGAR'!$I$2:$I$16000,F$1,'[3]CONTAS PAGAR'!$B$2:$B$16000,[3]DRE!C154)</f>
        <v>#VALUE!</v>
      </c>
      <c r="G151" s="765" t="e">
        <f t="shared" si="84"/>
        <v>#VALUE!</v>
      </c>
      <c r="H151" s="714" t="e">
        <f t="shared" si="85"/>
        <v>#VALUE!</v>
      </c>
      <c r="I151" s="740">
        <v>500</v>
      </c>
      <c r="J151" s="833"/>
      <c r="K151" s="833"/>
      <c r="L151" s="833"/>
      <c r="M151" s="833"/>
      <c r="N151" s="833"/>
      <c r="O151" s="833"/>
      <c r="P151" s="833"/>
      <c r="Q151" s="833"/>
      <c r="R151" s="833"/>
      <c r="S151" s="833"/>
      <c r="T151" s="833"/>
      <c r="U151" s="741">
        <f t="shared" si="86"/>
        <v>1.25E-3</v>
      </c>
      <c r="V151" s="740">
        <v>1000</v>
      </c>
      <c r="W151" s="741">
        <f t="shared" si="93"/>
        <v>1E-3</v>
      </c>
    </row>
    <row r="152" spans="1:23" s="712" customFormat="1" outlineLevel="1">
      <c r="A152" s="395" t="s">
        <v>543</v>
      </c>
      <c r="B152" s="735"/>
      <c r="C152" s="766" t="s">
        <v>760</v>
      </c>
      <c r="D152" s="784" t="e">
        <f>SUMIFS('[3]CONTAS PAGAR'!$N$2:$N$16000,'[3]CONTAS PAGAR'!$I$2:$I$16000,D$1,'[3]CONTAS PAGAR'!$B$2:$B$16000,[3]DRE!C155)</f>
        <v>#VALUE!</v>
      </c>
      <c r="E152" s="765" t="e">
        <f t="shared" si="83"/>
        <v>#VALUE!</v>
      </c>
      <c r="F152" s="768" t="e">
        <f>SUMIFS('[3]CONTAS PAGAR'!$N$2:$N$16000,'[3]CONTAS PAGAR'!$I$2:$I$16000,F$1,'[3]CONTAS PAGAR'!$B$2:$B$16000,[3]DRE!C155)</f>
        <v>#VALUE!</v>
      </c>
      <c r="G152" s="765" t="e">
        <f t="shared" si="84"/>
        <v>#VALUE!</v>
      </c>
      <c r="H152" s="714" t="e">
        <f t="shared" si="85"/>
        <v>#VALUE!</v>
      </c>
      <c r="I152" s="740">
        <v>800</v>
      </c>
      <c r="J152" s="833"/>
      <c r="K152" s="833"/>
      <c r="L152" s="833"/>
      <c r="M152" s="833"/>
      <c r="N152" s="833"/>
      <c r="O152" s="833"/>
      <c r="P152" s="833"/>
      <c r="Q152" s="833"/>
      <c r="R152" s="833"/>
      <c r="S152" s="833"/>
      <c r="T152" s="833"/>
      <c r="U152" s="741">
        <f t="shared" si="86"/>
        <v>2E-3</v>
      </c>
      <c r="V152" s="740">
        <v>1600</v>
      </c>
      <c r="W152" s="741">
        <f t="shared" si="93"/>
        <v>1.6000000000000001E-3</v>
      </c>
    </row>
    <row r="153" spans="1:23" s="712" customFormat="1" outlineLevel="1">
      <c r="A153" s="395" t="s">
        <v>543</v>
      </c>
      <c r="B153" s="735"/>
      <c r="C153" s="766" t="s">
        <v>899</v>
      </c>
      <c r="D153" s="784" t="e">
        <f>SUMIFS('[3]CONTAS PAGAR'!$N$2:$N$16000,'[3]CONTAS PAGAR'!$I$2:$I$16000,D$1,'[3]CONTAS PAGAR'!$B$2:$B$16000,[3]DRE!C156)</f>
        <v>#VALUE!</v>
      </c>
      <c r="E153" s="765" t="e">
        <f t="shared" si="83"/>
        <v>#VALUE!</v>
      </c>
      <c r="F153" s="768" t="e">
        <f>SUMIFS('[3]CONTAS PAGAR'!$N$2:$N$16000,'[3]CONTAS PAGAR'!$I$2:$I$16000,F$1,'[3]CONTAS PAGAR'!$B$2:$B$16000,[3]DRE!C156)</f>
        <v>#VALUE!</v>
      </c>
      <c r="G153" s="765" t="e">
        <f t="shared" si="84"/>
        <v>#VALUE!</v>
      </c>
      <c r="H153" s="714" t="e">
        <f t="shared" si="85"/>
        <v>#VALUE!</v>
      </c>
      <c r="I153" s="740">
        <v>51.306821251863887</v>
      </c>
      <c r="J153" s="833"/>
      <c r="K153" s="833"/>
      <c r="L153" s="833"/>
      <c r="M153" s="833"/>
      <c r="N153" s="833"/>
      <c r="O153" s="833"/>
      <c r="P153" s="833"/>
      <c r="Q153" s="833"/>
      <c r="R153" s="833"/>
      <c r="S153" s="833"/>
      <c r="T153" s="833"/>
      <c r="U153" s="741">
        <f t="shared" si="86"/>
        <v>1.2826705312965971E-4</v>
      </c>
      <c r="V153" s="740">
        <v>102.61364250372777</v>
      </c>
      <c r="W153" s="741">
        <f t="shared" si="93"/>
        <v>1.0261364250372778E-4</v>
      </c>
    </row>
    <row r="154" spans="1:23" s="712" customFormat="1" outlineLevel="1">
      <c r="A154" s="395" t="s">
        <v>543</v>
      </c>
      <c r="B154" s="735"/>
      <c r="C154" s="766" t="s">
        <v>900</v>
      </c>
      <c r="D154" s="784" t="e">
        <f>SUMIFS('[3]CONTAS PAGAR'!$N$2:$N$16000,'[3]CONTAS PAGAR'!$I$2:$I$16000,D$1,'[3]CONTAS PAGAR'!$B$2:$B$16000,[3]DRE!C157)</f>
        <v>#VALUE!</v>
      </c>
      <c r="E154" s="765" t="e">
        <f t="shared" si="83"/>
        <v>#VALUE!</v>
      </c>
      <c r="F154" s="768" t="e">
        <f>SUMIFS('[3]CONTAS PAGAR'!$N$2:$N$16000,'[3]CONTAS PAGAR'!$I$2:$I$16000,F$1,'[3]CONTAS PAGAR'!$B$2:$B$16000,[3]DRE!C157)</f>
        <v>#VALUE!</v>
      </c>
      <c r="G154" s="765" t="e">
        <f t="shared" si="84"/>
        <v>#VALUE!</v>
      </c>
      <c r="H154" s="714" t="e">
        <f t="shared" si="85"/>
        <v>#VALUE!</v>
      </c>
      <c r="I154" s="740">
        <v>80.756432244839075</v>
      </c>
      <c r="J154" s="833"/>
      <c r="K154" s="833"/>
      <c r="L154" s="833"/>
      <c r="M154" s="833"/>
      <c r="N154" s="833"/>
      <c r="O154" s="833"/>
      <c r="P154" s="833"/>
      <c r="Q154" s="833"/>
      <c r="R154" s="833"/>
      <c r="S154" s="833"/>
      <c r="T154" s="833"/>
      <c r="U154" s="741">
        <f t="shared" si="86"/>
        <v>2.0189108061209769E-4</v>
      </c>
      <c r="V154" s="740">
        <v>161.51286448967815</v>
      </c>
      <c r="W154" s="741">
        <f t="shared" si="93"/>
        <v>1.6151286448967816E-4</v>
      </c>
    </row>
    <row r="155" spans="1:23" s="712" customFormat="1" outlineLevel="1">
      <c r="A155" s="395" t="s">
        <v>543</v>
      </c>
      <c r="B155" s="735"/>
      <c r="C155" s="766" t="s">
        <v>901</v>
      </c>
      <c r="D155" s="767" t="e">
        <f>SUMIFS('[3]CONTAS PAGAR'!$N$2:$N$16000,'[3]CONTAS PAGAR'!$I$2:$I$16000,D$1,'[3]CONTAS PAGAR'!$B$2:$B$16000,[3]DRE!C158)</f>
        <v>#VALUE!</v>
      </c>
      <c r="E155" s="765" t="e">
        <f t="shared" si="83"/>
        <v>#VALUE!</v>
      </c>
      <c r="F155" s="771" t="e">
        <f>SUMIFS('[3]CONTAS PAGAR'!$N$2:$N$16000,'[3]CONTAS PAGAR'!$I$2:$I$16000,F$1,'[3]CONTAS PAGAR'!$B$2:$B$16000,[3]DRE!C158)</f>
        <v>#VALUE!</v>
      </c>
      <c r="G155" s="765" t="e">
        <f t="shared" si="84"/>
        <v>#VALUE!</v>
      </c>
      <c r="H155" s="714" t="e">
        <f t="shared" si="85"/>
        <v>#VALUE!</v>
      </c>
      <c r="I155" s="740">
        <v>27.566862284074766</v>
      </c>
      <c r="J155" s="833"/>
      <c r="K155" s="833"/>
      <c r="L155" s="833"/>
      <c r="M155" s="833"/>
      <c r="N155" s="833"/>
      <c r="O155" s="833"/>
      <c r="P155" s="833"/>
      <c r="Q155" s="833"/>
      <c r="R155" s="833"/>
      <c r="S155" s="833"/>
      <c r="T155" s="833"/>
      <c r="U155" s="741">
        <f t="shared" si="86"/>
        <v>6.8917155710186909E-5</v>
      </c>
      <c r="V155" s="740">
        <v>55.133724568149532</v>
      </c>
      <c r="W155" s="741">
        <f t="shared" si="93"/>
        <v>5.5133724568149534E-5</v>
      </c>
    </row>
    <row r="156" spans="1:23" s="712" customFormat="1" outlineLevel="1">
      <c r="A156" s="394" t="s">
        <v>165</v>
      </c>
      <c r="B156" s="735"/>
      <c r="C156" s="766" t="s">
        <v>764</v>
      </c>
      <c r="D156" s="767" t="e">
        <f>SUMIFS('[3]CONTAS PAGAR'!$N$2:$N$16000,'[3]CONTAS PAGAR'!$I$2:$I$16000,D$1,'[3]CONTAS PAGAR'!$B$2:$B$16000,[3]DRE!C159)</f>
        <v>#VALUE!</v>
      </c>
      <c r="E156" s="765" t="e">
        <f t="shared" si="83"/>
        <v>#VALUE!</v>
      </c>
      <c r="F156" s="771" t="e">
        <f>SUMIFS('[3]CONTAS PAGAR'!$N$2:$N$16000,'[3]CONTAS PAGAR'!$I$2:$I$16000,F$1,'[3]CONTAS PAGAR'!$B$2:$B$16000,[3]DRE!C159)</f>
        <v>#VALUE!</v>
      </c>
      <c r="G156" s="765" t="e">
        <f t="shared" si="84"/>
        <v>#VALUE!</v>
      </c>
      <c r="H156" s="714" t="e">
        <f t="shared" si="85"/>
        <v>#VALUE!</v>
      </c>
      <c r="I156" s="740">
        <v>234.65825492410499</v>
      </c>
      <c r="J156" s="833"/>
      <c r="K156" s="833"/>
      <c r="L156" s="833"/>
      <c r="M156" s="833"/>
      <c r="N156" s="833"/>
      <c r="O156" s="833"/>
      <c r="P156" s="833"/>
      <c r="Q156" s="833"/>
      <c r="R156" s="833"/>
      <c r="S156" s="833"/>
      <c r="T156" s="833"/>
      <c r="U156" s="741">
        <f t="shared" si="86"/>
        <v>5.8664563731026251E-4</v>
      </c>
      <c r="V156" s="740">
        <v>469.31650984820999</v>
      </c>
      <c r="W156" s="741">
        <f t="shared" si="93"/>
        <v>4.6931650984820999E-4</v>
      </c>
    </row>
    <row r="157" spans="1:23" s="712" customFormat="1" outlineLevel="1">
      <c r="B157" s="735"/>
      <c r="C157" s="766" t="s">
        <v>902</v>
      </c>
      <c r="D157" s="767" t="e">
        <f>SUMIFS('[3]CONTAS PAGAR'!$N$2:$N$16000,'[3]CONTAS PAGAR'!$I$2:$I$16000,D$1,'[3]CONTAS PAGAR'!$B$2:$B$16000,[3]DRE!C160)</f>
        <v>#VALUE!</v>
      </c>
      <c r="E157" s="765" t="e">
        <f t="shared" si="83"/>
        <v>#VALUE!</v>
      </c>
      <c r="F157" s="771" t="e">
        <f>SUMIFS('[3]CONTAS PAGAR'!$N$2:$N$16000,'[3]CONTAS PAGAR'!$I$2:$I$16000,F$1,'[3]CONTAS PAGAR'!$B$2:$B$16000,[3]DRE!C160)</f>
        <v>#VALUE!</v>
      </c>
      <c r="G157" s="765" t="e">
        <f t="shared" si="84"/>
        <v>#VALUE!</v>
      </c>
      <c r="H157" s="714" t="e">
        <f t="shared" si="85"/>
        <v>#VALUE!</v>
      </c>
      <c r="I157" s="740">
        <v>305.21582535095763</v>
      </c>
      <c r="J157" s="833"/>
      <c r="K157" s="833"/>
      <c r="L157" s="833"/>
      <c r="M157" s="833"/>
      <c r="N157" s="833"/>
      <c r="O157" s="833"/>
      <c r="P157" s="833"/>
      <c r="Q157" s="833"/>
      <c r="R157" s="833"/>
      <c r="S157" s="833"/>
      <c r="T157" s="833"/>
      <c r="U157" s="741">
        <f t="shared" si="86"/>
        <v>7.6303956337739408E-4</v>
      </c>
      <c r="V157" s="740">
        <v>610.43165070191526</v>
      </c>
      <c r="W157" s="741">
        <f t="shared" si="93"/>
        <v>6.1043165070191524E-4</v>
      </c>
    </row>
    <row r="158" spans="1:23" s="712" customFormat="1" outlineLevel="1">
      <c r="A158" s="712" t="s">
        <v>187</v>
      </c>
      <c r="B158" s="735"/>
      <c r="C158" s="766" t="s">
        <v>617</v>
      </c>
      <c r="D158" s="767" t="e">
        <f>SUMIFS('[3]CONTAS PAGAR'!$N$2:$N$16000,'[3]CONTAS PAGAR'!$I$2:$I$16000,D$1,'[3]CONTAS PAGAR'!$B$2:$B$16000,[3]DRE!C161)</f>
        <v>#VALUE!</v>
      </c>
      <c r="E158" s="765" t="e">
        <f t="shared" si="83"/>
        <v>#VALUE!</v>
      </c>
      <c r="F158" s="771" t="e">
        <f>SUMIFS('[3]CONTAS PAGAR'!$N$2:$N$16000,'[3]CONTAS PAGAR'!$I$2:$I$16000,F$1,'[3]CONTAS PAGAR'!$B$2:$B$16000,[3]DRE!C161)</f>
        <v>#VALUE!</v>
      </c>
      <c r="G158" s="765" t="e">
        <f t="shared" si="84"/>
        <v>#VALUE!</v>
      </c>
      <c r="H158" s="714" t="e">
        <f t="shared" si="85"/>
        <v>#VALUE!</v>
      </c>
      <c r="I158" s="740">
        <v>2383.3613928317482</v>
      </c>
      <c r="J158" s="833"/>
      <c r="K158" s="833"/>
      <c r="L158" s="833"/>
      <c r="M158" s="833"/>
      <c r="N158" s="833"/>
      <c r="O158" s="833"/>
      <c r="P158" s="833"/>
      <c r="Q158" s="833"/>
      <c r="R158" s="833"/>
      <c r="S158" s="833"/>
      <c r="T158" s="833"/>
      <c r="U158" s="741">
        <f t="shared" si="86"/>
        <v>5.9584034820793705E-3</v>
      </c>
      <c r="V158" s="740">
        <v>4766.7227856634963</v>
      </c>
      <c r="W158" s="741">
        <f t="shared" si="93"/>
        <v>4.7667227856634962E-3</v>
      </c>
    </row>
    <row r="159" spans="1:23" s="712" customFormat="1" outlineLevel="1">
      <c r="A159" s="712" t="s">
        <v>187</v>
      </c>
      <c r="B159" s="735"/>
      <c r="C159" s="766" t="s">
        <v>619</v>
      </c>
      <c r="D159" s="767" t="e">
        <f>SUMIFS('[3]CONTAS PAGAR'!$N$2:$N$16000,'[3]CONTAS PAGAR'!$I$2:$I$16000,D$1,'[3]CONTAS PAGAR'!$B$2:$B$16000,[3]DRE!C162)</f>
        <v>#VALUE!</v>
      </c>
      <c r="E159" s="765" t="e">
        <f t="shared" si="83"/>
        <v>#VALUE!</v>
      </c>
      <c r="F159" s="771" t="e">
        <f>SUMIFS('[3]CONTAS PAGAR'!$N$2:$N$16000,'[3]CONTAS PAGAR'!$I$2:$I$16000,F$1,'[3]CONTAS PAGAR'!$B$2:$B$16000,[3]DRE!C162)</f>
        <v>#VALUE!</v>
      </c>
      <c r="G159" s="765" t="e">
        <f t="shared" si="84"/>
        <v>#VALUE!</v>
      </c>
      <c r="H159" s="714" t="e">
        <f t="shared" si="85"/>
        <v>#VALUE!</v>
      </c>
      <c r="I159" s="740">
        <v>2000</v>
      </c>
      <c r="J159" s="833"/>
      <c r="K159" s="833"/>
      <c r="L159" s="833"/>
      <c r="M159" s="833"/>
      <c r="N159" s="833"/>
      <c r="O159" s="833"/>
      <c r="P159" s="833"/>
      <c r="Q159" s="833"/>
      <c r="R159" s="833"/>
      <c r="S159" s="833"/>
      <c r="T159" s="833"/>
      <c r="U159" s="741">
        <f t="shared" si="86"/>
        <v>5.0000000000000001E-3</v>
      </c>
      <c r="V159" s="740">
        <v>4000</v>
      </c>
      <c r="W159" s="741">
        <f t="shared" si="93"/>
        <v>4.0000000000000001E-3</v>
      </c>
    </row>
    <row r="160" spans="1:23" s="712" customFormat="1" outlineLevel="1">
      <c r="A160" s="712" t="s">
        <v>187</v>
      </c>
      <c r="B160" s="735"/>
      <c r="C160" s="766" t="s">
        <v>903</v>
      </c>
      <c r="D160" s="767" t="e">
        <f>SUMIFS('[3]CONTAS PAGAR'!$N$2:$N$16000,'[3]CONTAS PAGAR'!$I$2:$I$16000,D$1,'[3]CONTAS PAGAR'!$B$2:$B$16000,[3]DRE!C163)</f>
        <v>#VALUE!</v>
      </c>
      <c r="E160" s="765" t="e">
        <f t="shared" si="83"/>
        <v>#VALUE!</v>
      </c>
      <c r="F160" s="771" t="e">
        <f>SUMIFS('[3]CONTAS PAGAR'!$N$2:$N$16000,'[3]CONTAS PAGAR'!$I$2:$I$16000,F$1,'[3]CONTAS PAGAR'!$B$2:$B$16000,[3]DRE!C163)</f>
        <v>#VALUE!</v>
      </c>
      <c r="G160" s="765" t="e">
        <f t="shared" si="84"/>
        <v>#VALUE!</v>
      </c>
      <c r="H160" s="714" t="e">
        <f t="shared" si="85"/>
        <v>#VALUE!</v>
      </c>
      <c r="I160" s="740">
        <v>0</v>
      </c>
      <c r="J160" s="833"/>
      <c r="K160" s="833"/>
      <c r="L160" s="833"/>
      <c r="M160" s="833"/>
      <c r="N160" s="833"/>
      <c r="O160" s="833"/>
      <c r="P160" s="833"/>
      <c r="Q160" s="833"/>
      <c r="R160" s="833"/>
      <c r="S160" s="833"/>
      <c r="T160" s="833"/>
      <c r="U160" s="741">
        <f t="shared" si="86"/>
        <v>0</v>
      </c>
      <c r="V160" s="740">
        <v>0</v>
      </c>
      <c r="W160" s="741">
        <f t="shared" si="93"/>
        <v>0</v>
      </c>
    </row>
    <row r="161" spans="1:23" s="712" customFormat="1" outlineLevel="1">
      <c r="A161" s="712" t="s">
        <v>187</v>
      </c>
      <c r="B161" s="735"/>
      <c r="C161" s="766" t="s">
        <v>904</v>
      </c>
      <c r="D161" s="767" t="e">
        <f>SUMIFS('[3]CONTAS PAGAR'!$N$2:$N$16000,'[3]CONTAS PAGAR'!$I$2:$I$16000,D$1,'[3]CONTAS PAGAR'!$B$2:$B$16000,[3]DRE!C164)</f>
        <v>#VALUE!</v>
      </c>
      <c r="E161" s="765" t="e">
        <f t="shared" si="83"/>
        <v>#VALUE!</v>
      </c>
      <c r="F161" s="771" t="e">
        <f>SUMIFS('[3]CONTAS PAGAR'!$N$2:$N$16000,'[3]CONTAS PAGAR'!$I$2:$I$16000,F$1,'[3]CONTAS PAGAR'!$B$2:$B$16000,[3]DRE!C164)</f>
        <v>#VALUE!</v>
      </c>
      <c r="G161" s="765" t="e">
        <f t="shared" si="84"/>
        <v>#VALUE!</v>
      </c>
      <c r="H161" s="714" t="e">
        <f t="shared" si="85"/>
        <v>#VALUE!</v>
      </c>
      <c r="I161" s="740">
        <v>0</v>
      </c>
      <c r="J161" s="833"/>
      <c r="K161" s="833"/>
      <c r="L161" s="833"/>
      <c r="M161" s="833"/>
      <c r="N161" s="833"/>
      <c r="O161" s="833"/>
      <c r="P161" s="833"/>
      <c r="Q161" s="833"/>
      <c r="R161" s="833"/>
      <c r="S161" s="833"/>
      <c r="T161" s="833"/>
      <c r="U161" s="741">
        <f t="shared" si="86"/>
        <v>0</v>
      </c>
      <c r="V161" s="740">
        <v>0</v>
      </c>
      <c r="W161" s="741">
        <f t="shared" si="93"/>
        <v>0</v>
      </c>
    </row>
    <row r="162" spans="1:23" s="712" customFormat="1" outlineLevel="1">
      <c r="A162" s="395" t="s">
        <v>173</v>
      </c>
      <c r="B162" s="735"/>
      <c r="C162" s="766" t="s">
        <v>607</v>
      </c>
      <c r="D162" s="767" t="e">
        <f>SUMIFS('[3]CONTAS PAGAR'!$N$2:$N$16000,'[3]CONTAS PAGAR'!$I$2:$I$16000,D$1,'[3]CONTAS PAGAR'!$B$2:$B$16000,[3]DRE!C165)</f>
        <v>#VALUE!</v>
      </c>
      <c r="E162" s="765" t="e">
        <f t="shared" si="83"/>
        <v>#VALUE!</v>
      </c>
      <c r="F162" s="771" t="e">
        <f>SUMIFS('[3]CONTAS PAGAR'!$N$2:$N$16000,'[3]CONTAS PAGAR'!$I$2:$I$16000,F$1,'[3]CONTAS PAGAR'!$B$2:$B$16000,[3]DRE!C165)</f>
        <v>#VALUE!</v>
      </c>
      <c r="G162" s="765" t="e">
        <f t="shared" si="84"/>
        <v>#VALUE!</v>
      </c>
      <c r="H162" s="714" t="e">
        <f t="shared" si="85"/>
        <v>#VALUE!</v>
      </c>
      <c r="I162" s="740">
        <v>600</v>
      </c>
      <c r="J162" s="833"/>
      <c r="K162" s="833"/>
      <c r="L162" s="833"/>
      <c r="M162" s="833"/>
      <c r="N162" s="833"/>
      <c r="O162" s="833"/>
      <c r="P162" s="833"/>
      <c r="Q162" s="833"/>
      <c r="R162" s="833"/>
      <c r="S162" s="833"/>
      <c r="T162" s="833"/>
      <c r="U162" s="741">
        <f t="shared" si="86"/>
        <v>1.5E-3</v>
      </c>
      <c r="V162" s="740">
        <v>1200</v>
      </c>
      <c r="W162" s="741">
        <f t="shared" si="93"/>
        <v>1.1999999999999999E-3</v>
      </c>
    </row>
    <row r="163" spans="1:23" s="712" customFormat="1" outlineLevel="1">
      <c r="A163" s="145" t="s">
        <v>206</v>
      </c>
      <c r="B163" s="735"/>
      <c r="C163" s="766" t="s">
        <v>620</v>
      </c>
      <c r="D163" s="767" t="e">
        <f>SUMIFS('[3]CONTAS PAGAR'!$N$2:$N$16000,'[3]CONTAS PAGAR'!$I$2:$I$16000,D$1,'[3]CONTAS PAGAR'!$B$2:$B$16000,[3]DRE!C166)</f>
        <v>#VALUE!</v>
      </c>
      <c r="E163" s="765" t="e">
        <f t="shared" si="83"/>
        <v>#VALUE!</v>
      </c>
      <c r="F163" s="771" t="e">
        <f>SUMIFS('[3]CONTAS PAGAR'!$N$2:$N$16000,'[3]CONTAS PAGAR'!$I$2:$I$16000,F$1,'[3]CONTAS PAGAR'!$B$2:$B$16000,[3]DRE!C166)</f>
        <v>#VALUE!</v>
      </c>
      <c r="G163" s="765" t="e">
        <f t="shared" si="84"/>
        <v>#VALUE!</v>
      </c>
      <c r="H163" s="714" t="e">
        <f t="shared" si="85"/>
        <v>#VALUE!</v>
      </c>
      <c r="I163" s="740">
        <v>300</v>
      </c>
      <c r="J163" s="833"/>
      <c r="K163" s="833"/>
      <c r="L163" s="833"/>
      <c r="M163" s="833"/>
      <c r="N163" s="833"/>
      <c r="O163" s="833"/>
      <c r="P163" s="833"/>
      <c r="Q163" s="833"/>
      <c r="R163" s="833"/>
      <c r="S163" s="833"/>
      <c r="T163" s="833"/>
      <c r="U163" s="741">
        <f t="shared" si="86"/>
        <v>7.5000000000000002E-4</v>
      </c>
      <c r="V163" s="740">
        <v>500</v>
      </c>
      <c r="W163" s="741">
        <f t="shared" si="93"/>
        <v>5.0000000000000001E-4</v>
      </c>
    </row>
    <row r="164" spans="1:23" s="712" customFormat="1" outlineLevel="1">
      <c r="A164" s="145" t="s">
        <v>208</v>
      </c>
      <c r="B164" s="735"/>
      <c r="C164" s="766" t="s">
        <v>621</v>
      </c>
      <c r="D164" s="767" t="e">
        <f>SUMIFS('[3]CONTAS PAGAR'!$N$2:$N$16000,'[3]CONTAS PAGAR'!$I$2:$I$16000,D$1,'[3]CONTAS PAGAR'!$B$2:$B$16000,[3]DRE!C167)</f>
        <v>#VALUE!</v>
      </c>
      <c r="E164" s="765" t="e">
        <f t="shared" si="83"/>
        <v>#VALUE!</v>
      </c>
      <c r="F164" s="771" t="e">
        <f>SUMIFS('[3]CONTAS PAGAR'!$N$2:$N$16000,'[3]CONTAS PAGAR'!$I$2:$I$16000,F$1,'[3]CONTAS PAGAR'!$B$2:$B$16000,[3]DRE!C167)</f>
        <v>#VALUE!</v>
      </c>
      <c r="G164" s="765" t="e">
        <f t="shared" si="84"/>
        <v>#VALUE!</v>
      </c>
      <c r="H164" s="714" t="e">
        <f t="shared" si="85"/>
        <v>#VALUE!</v>
      </c>
      <c r="I164" s="740">
        <v>1200</v>
      </c>
      <c r="J164" s="833"/>
      <c r="K164" s="833"/>
      <c r="L164" s="833"/>
      <c r="M164" s="833"/>
      <c r="N164" s="833"/>
      <c r="O164" s="833"/>
      <c r="P164" s="833"/>
      <c r="Q164" s="833"/>
      <c r="R164" s="833"/>
      <c r="S164" s="833"/>
      <c r="T164" s="833"/>
      <c r="U164" s="741">
        <f t="shared" si="86"/>
        <v>3.0000000000000001E-3</v>
      </c>
      <c r="V164" s="740">
        <v>2400</v>
      </c>
      <c r="W164" s="741">
        <f t="shared" si="93"/>
        <v>2.3999999999999998E-3</v>
      </c>
    </row>
    <row r="165" spans="1:23" s="712" customFormat="1" outlineLevel="1">
      <c r="A165" s="395" t="s">
        <v>189</v>
      </c>
      <c r="B165" s="735"/>
      <c r="C165" s="766" t="s">
        <v>622</v>
      </c>
      <c r="D165" s="767" t="e">
        <f>SUMIFS('[3]CONTAS PAGAR'!$N$2:$N$16000,'[3]CONTAS PAGAR'!$I$2:$I$16000,D$1,'[3]CONTAS PAGAR'!$B$2:$B$16000,[3]DRE!C168)</f>
        <v>#VALUE!</v>
      </c>
      <c r="E165" s="765" t="e">
        <f t="shared" si="83"/>
        <v>#VALUE!</v>
      </c>
      <c r="F165" s="771" t="e">
        <f>SUMIFS('[3]CONTAS PAGAR'!$N$2:$N$16000,'[3]CONTAS PAGAR'!$I$2:$I$16000,F$1,'[3]CONTAS PAGAR'!$B$2:$B$16000,[3]DRE!C168)</f>
        <v>#VALUE!</v>
      </c>
      <c r="G165" s="765" t="e">
        <f t="shared" si="84"/>
        <v>#VALUE!</v>
      </c>
      <c r="H165" s="714" t="e">
        <f t="shared" si="85"/>
        <v>#VALUE!</v>
      </c>
      <c r="I165" s="740">
        <v>1500</v>
      </c>
      <c r="J165" s="833"/>
      <c r="K165" s="833"/>
      <c r="L165" s="833"/>
      <c r="M165" s="833"/>
      <c r="N165" s="833"/>
      <c r="O165" s="833"/>
      <c r="P165" s="833"/>
      <c r="Q165" s="833"/>
      <c r="R165" s="833"/>
      <c r="S165" s="833"/>
      <c r="T165" s="833"/>
      <c r="U165" s="741">
        <f t="shared" ref="U165:U183" si="94">I165/I$2</f>
        <v>3.7499999999999999E-3</v>
      </c>
      <c r="V165" s="740">
        <v>2000</v>
      </c>
      <c r="W165" s="741">
        <f t="shared" ref="W165:W180" si="95">V165/V$2</f>
        <v>2E-3</v>
      </c>
    </row>
    <row r="166" spans="1:23" s="712" customFormat="1" outlineLevel="1">
      <c r="A166" s="145" t="s">
        <v>208</v>
      </c>
      <c r="B166" s="735"/>
      <c r="C166" s="766" t="s">
        <v>763</v>
      </c>
      <c r="D166" s="767" t="e">
        <f>SUMIFS('[3]CONTAS PAGAR'!$N$2:$N$16000,'[3]CONTAS PAGAR'!$I$2:$I$16000,D$1,'[3]CONTAS PAGAR'!$B$2:$B$16000,[3]DRE!C169)</f>
        <v>#VALUE!</v>
      </c>
      <c r="E166" s="765" t="e">
        <f t="shared" si="83"/>
        <v>#VALUE!</v>
      </c>
      <c r="F166" s="771" t="e">
        <f>SUMIFS('[3]CONTAS PAGAR'!$N$2:$N$16000,'[3]CONTAS PAGAR'!$I$2:$I$16000,F$1,'[3]CONTAS PAGAR'!$B$2:$B$16000,[3]DRE!C169)</f>
        <v>#VALUE!</v>
      </c>
      <c r="G166" s="765" t="e">
        <f t="shared" si="84"/>
        <v>#VALUE!</v>
      </c>
      <c r="H166" s="714" t="e">
        <f t="shared" si="85"/>
        <v>#VALUE!</v>
      </c>
      <c r="I166" s="740">
        <v>1500</v>
      </c>
      <c r="J166" s="833"/>
      <c r="K166" s="833"/>
      <c r="L166" s="833"/>
      <c r="M166" s="833"/>
      <c r="N166" s="833"/>
      <c r="O166" s="833"/>
      <c r="P166" s="833"/>
      <c r="Q166" s="833"/>
      <c r="R166" s="833"/>
      <c r="S166" s="833"/>
      <c r="T166" s="833"/>
      <c r="U166" s="741">
        <f t="shared" si="94"/>
        <v>3.7499999999999999E-3</v>
      </c>
      <c r="V166" s="740">
        <v>2500</v>
      </c>
      <c r="W166" s="741">
        <f t="shared" si="95"/>
        <v>2.5000000000000001E-3</v>
      </c>
    </row>
    <row r="167" spans="1:23" s="712" customFormat="1" outlineLevel="1">
      <c r="B167" s="735"/>
      <c r="C167" s="766" t="s">
        <v>905</v>
      </c>
      <c r="D167" s="767" t="e">
        <f>SUMIFS('[3]CONTAS PAGAR'!$N$2:$N$16000,'[3]CONTAS PAGAR'!$I$2:$I$16000,D$1,'[3]CONTAS PAGAR'!$B$2:$B$16000,[3]DRE!C170)</f>
        <v>#VALUE!</v>
      </c>
      <c r="E167" s="765" t="e">
        <f t="shared" si="83"/>
        <v>#VALUE!</v>
      </c>
      <c r="F167" s="771" t="e">
        <f>SUMIFS('[3]CONTAS PAGAR'!$N$2:$N$16000,'[3]CONTAS PAGAR'!$I$2:$I$16000,F$1,'[3]CONTAS PAGAR'!$B$2:$B$16000,[3]DRE!C170)</f>
        <v>#VALUE!</v>
      </c>
      <c r="G167" s="765" t="e">
        <f t="shared" si="84"/>
        <v>#VALUE!</v>
      </c>
      <c r="H167" s="714" t="e">
        <f t="shared" si="85"/>
        <v>#VALUE!</v>
      </c>
      <c r="I167" s="740">
        <v>0</v>
      </c>
      <c r="J167" s="833"/>
      <c r="K167" s="833"/>
      <c r="L167" s="833"/>
      <c r="M167" s="833"/>
      <c r="N167" s="833"/>
      <c r="O167" s="833"/>
      <c r="P167" s="833"/>
      <c r="Q167" s="833"/>
      <c r="R167" s="833"/>
      <c r="S167" s="833"/>
      <c r="T167" s="833"/>
      <c r="U167" s="741">
        <f t="shared" si="94"/>
        <v>0</v>
      </c>
      <c r="V167" s="740">
        <v>0</v>
      </c>
      <c r="W167" s="741">
        <f t="shared" si="95"/>
        <v>0</v>
      </c>
    </row>
    <row r="168" spans="1:23" s="712" customFormat="1" outlineLevel="1">
      <c r="A168" s="145" t="s">
        <v>923</v>
      </c>
      <c r="B168" s="735"/>
      <c r="C168" s="766" t="s">
        <v>631</v>
      </c>
      <c r="D168" s="767" t="e">
        <f>SUMIFS('[3]CONTAS PAGAR'!$N$2:$N$16000,'[3]CONTAS PAGAR'!$I$2:$I$16000,D$1,'[3]CONTAS PAGAR'!$B$2:$B$16000,[3]DRE!C171)</f>
        <v>#VALUE!</v>
      </c>
      <c r="E168" s="765" t="e">
        <f t="shared" si="83"/>
        <v>#VALUE!</v>
      </c>
      <c r="F168" s="771" t="e">
        <f>SUMIFS('[3]CONTAS PAGAR'!$N$2:$N$16000,'[3]CONTAS PAGAR'!$I$2:$I$16000,F$1,'[3]CONTAS PAGAR'!$B$2:$B$16000,[3]DRE!C171)</f>
        <v>#VALUE!</v>
      </c>
      <c r="G168" s="765" t="e">
        <f t="shared" si="84"/>
        <v>#VALUE!</v>
      </c>
      <c r="H168" s="714" t="e">
        <f t="shared" si="85"/>
        <v>#VALUE!</v>
      </c>
      <c r="I168" s="740">
        <v>203.73599890139585</v>
      </c>
      <c r="J168" s="833"/>
      <c r="K168" s="833"/>
      <c r="L168" s="833"/>
      <c r="M168" s="833"/>
      <c r="N168" s="833"/>
      <c r="O168" s="833"/>
      <c r="P168" s="833"/>
      <c r="Q168" s="833"/>
      <c r="R168" s="833"/>
      <c r="S168" s="833"/>
      <c r="T168" s="833"/>
      <c r="U168" s="741">
        <f t="shared" si="94"/>
        <v>5.0933999725348957E-4</v>
      </c>
      <c r="V168" s="740">
        <v>407.47199780279169</v>
      </c>
      <c r="W168" s="741">
        <f t="shared" si="95"/>
        <v>4.0747199780279169E-4</v>
      </c>
    </row>
    <row r="169" spans="1:23" s="712" customFormat="1">
      <c r="B169" s="735"/>
      <c r="C169" s="766" t="s">
        <v>906</v>
      </c>
      <c r="D169" s="774"/>
      <c r="E169" s="765">
        <f t="shared" si="83"/>
        <v>0</v>
      </c>
      <c r="F169" s="776"/>
      <c r="G169" s="765">
        <f t="shared" si="84"/>
        <v>0</v>
      </c>
      <c r="H169" s="714">
        <f t="shared" si="85"/>
        <v>0</v>
      </c>
      <c r="I169" s="740"/>
      <c r="J169" s="833"/>
      <c r="K169" s="833"/>
      <c r="L169" s="833"/>
      <c r="M169" s="833"/>
      <c r="N169" s="833"/>
      <c r="O169" s="833"/>
      <c r="P169" s="833"/>
      <c r="Q169" s="833"/>
      <c r="R169" s="833"/>
      <c r="S169" s="833"/>
      <c r="T169" s="833"/>
      <c r="U169" s="741">
        <f t="shared" si="94"/>
        <v>0</v>
      </c>
      <c r="V169" s="740"/>
      <c r="W169" s="741">
        <f t="shared" si="95"/>
        <v>0</v>
      </c>
    </row>
    <row r="170" spans="1:23" s="712" customFormat="1">
      <c r="B170" s="735" t="s">
        <v>907</v>
      </c>
      <c r="C170" s="773"/>
      <c r="D170" s="785" t="e">
        <f t="shared" ref="D170:F170" si="96">D22-D23-D133-D134</f>
        <v>#VALUE!</v>
      </c>
      <c r="E170" s="765" t="e">
        <f t="shared" si="83"/>
        <v>#VALUE!</v>
      </c>
      <c r="F170" s="786" t="e">
        <f t="shared" si="96"/>
        <v>#VALUE!</v>
      </c>
      <c r="G170" s="765" t="e">
        <f t="shared" si="84"/>
        <v>#VALUE!</v>
      </c>
      <c r="H170" s="714" t="e">
        <f t="shared" si="85"/>
        <v>#VALUE!</v>
      </c>
      <c r="I170" s="786">
        <f t="shared" ref="I170" si="97">I22-I23-I133-I134</f>
        <v>-18243.151906779276</v>
      </c>
      <c r="J170" s="838"/>
      <c r="K170" s="838"/>
      <c r="L170" s="838"/>
      <c r="M170" s="838"/>
      <c r="N170" s="838"/>
      <c r="O170" s="838"/>
      <c r="P170" s="838"/>
      <c r="Q170" s="838"/>
      <c r="R170" s="838"/>
      <c r="S170" s="838"/>
      <c r="T170" s="838"/>
      <c r="U170" s="741">
        <f t="shared" si="94"/>
        <v>-4.5607879766948189E-2</v>
      </c>
      <c r="V170" s="786">
        <f t="shared" ref="V170" si="98">V22-V23-V133-V134</f>
        <v>198164.69618644143</v>
      </c>
      <c r="W170" s="741">
        <f t="shared" si="95"/>
        <v>0.19816469618644145</v>
      </c>
    </row>
    <row r="171" spans="1:23" s="712" customFormat="1">
      <c r="B171" s="735"/>
      <c r="C171" s="766" t="s">
        <v>908</v>
      </c>
      <c r="D171" s="774">
        <v>22009.87</v>
      </c>
      <c r="E171" s="765">
        <f t="shared" si="83"/>
        <v>9.6538274491708605E-3</v>
      </c>
      <c r="F171" s="776">
        <f>19687.17</f>
        <v>19687.169999999998</v>
      </c>
      <c r="G171" s="765">
        <f t="shared" si="84"/>
        <v>8.6350597319517601E-3</v>
      </c>
      <c r="H171" s="714">
        <f t="shared" si="85"/>
        <v>9.1444435905613103E-3</v>
      </c>
      <c r="I171" s="740">
        <v>4500</v>
      </c>
      <c r="J171" s="833"/>
      <c r="K171" s="833"/>
      <c r="L171" s="833"/>
      <c r="M171" s="833"/>
      <c r="N171" s="833"/>
      <c r="O171" s="833"/>
      <c r="P171" s="833"/>
      <c r="Q171" s="833"/>
      <c r="R171" s="833"/>
      <c r="S171" s="833"/>
      <c r="T171" s="833"/>
      <c r="U171" s="741">
        <f t="shared" si="94"/>
        <v>1.125E-2</v>
      </c>
      <c r="V171" s="740">
        <v>9000</v>
      </c>
      <c r="W171" s="741">
        <f t="shared" si="95"/>
        <v>8.9999999999999993E-3</v>
      </c>
    </row>
    <row r="172" spans="1:23" s="712" customFormat="1">
      <c r="A172" s="143" t="s">
        <v>235</v>
      </c>
      <c r="B172" s="735"/>
      <c r="C172" s="766" t="s">
        <v>909</v>
      </c>
      <c r="D172" s="787" t="e">
        <f t="shared" ref="D172:F172" si="99">SUM(D173:D182)</f>
        <v>#VALUE!</v>
      </c>
      <c r="E172" s="765" t="e">
        <f t="shared" si="83"/>
        <v>#VALUE!</v>
      </c>
      <c r="F172" s="787" t="e">
        <f t="shared" si="99"/>
        <v>#VALUE!</v>
      </c>
      <c r="G172" s="765" t="e">
        <f t="shared" si="84"/>
        <v>#VALUE!</v>
      </c>
      <c r="H172" s="714" t="e">
        <f t="shared" si="85"/>
        <v>#VALUE!</v>
      </c>
      <c r="I172" s="740">
        <v>5000</v>
      </c>
      <c r="J172" s="833"/>
      <c r="K172" s="833"/>
      <c r="L172" s="833"/>
      <c r="M172" s="833"/>
      <c r="N172" s="833"/>
      <c r="O172" s="833"/>
      <c r="P172" s="833"/>
      <c r="Q172" s="833"/>
      <c r="R172" s="833"/>
      <c r="S172" s="833"/>
      <c r="T172" s="833"/>
      <c r="U172" s="741">
        <f t="shared" si="94"/>
        <v>1.2500000000000001E-2</v>
      </c>
      <c r="V172" s="740">
        <v>10000</v>
      </c>
      <c r="W172" s="741">
        <f t="shared" si="95"/>
        <v>0.01</v>
      </c>
    </row>
    <row r="173" spans="1:23" s="712" customFormat="1" outlineLevel="1">
      <c r="B173" s="735"/>
      <c r="C173" s="773" t="s">
        <v>657</v>
      </c>
      <c r="D173" s="774" t="e">
        <f>SUMIFS('[3]CONTAS PAGAR'!$N$2:$N$16000,'[3]CONTAS PAGAR'!$I$2:$I$16000,D$1,'[3]CONTAS PAGAR'!$B$2:$B$16000,[3]DRE!C176)</f>
        <v>#VALUE!</v>
      </c>
      <c r="E173" s="765" t="e">
        <f t="shared" si="83"/>
        <v>#VALUE!</v>
      </c>
      <c r="F173" s="776" t="e">
        <f>SUMIFS('[3]CONTAS PAGAR'!$N$2:$N$16000,'[3]CONTAS PAGAR'!$I$2:$I$16000,F$1,'[3]CONTAS PAGAR'!$B$2:$B$16000,[3]DRE!C176)</f>
        <v>#VALUE!</v>
      </c>
      <c r="G173" s="765" t="e">
        <f t="shared" si="84"/>
        <v>#VALUE!</v>
      </c>
      <c r="H173" s="714" t="e">
        <f t="shared" si="85"/>
        <v>#VALUE!</v>
      </c>
      <c r="I173" s="740">
        <v>0</v>
      </c>
      <c r="J173" s="833"/>
      <c r="K173" s="833"/>
      <c r="L173" s="833"/>
      <c r="M173" s="833"/>
      <c r="N173" s="833"/>
      <c r="O173" s="833"/>
      <c r="P173" s="833"/>
      <c r="Q173" s="833"/>
      <c r="R173" s="833"/>
      <c r="S173" s="833"/>
      <c r="T173" s="833"/>
      <c r="U173" s="741">
        <f t="shared" si="94"/>
        <v>0</v>
      </c>
      <c r="V173" s="740">
        <v>0</v>
      </c>
      <c r="W173" s="741">
        <f t="shared" si="95"/>
        <v>0</v>
      </c>
    </row>
    <row r="174" spans="1:23" s="712" customFormat="1" outlineLevel="1">
      <c r="B174" s="735"/>
      <c r="C174" s="773" t="s">
        <v>910</v>
      </c>
      <c r="D174" s="774" t="e">
        <f>SUMIFS('[3]CONTAS PAGAR'!$N$2:$N$16000,'[3]CONTAS PAGAR'!$I$2:$I$16000,D$1,'[3]CONTAS PAGAR'!$B$2:$B$16000,[3]DRE!C177)</f>
        <v>#VALUE!</v>
      </c>
      <c r="E174" s="765" t="e">
        <f t="shared" si="83"/>
        <v>#VALUE!</v>
      </c>
      <c r="F174" s="776" t="e">
        <f>SUMIFS('[3]CONTAS PAGAR'!$N$2:$N$16000,'[3]CONTAS PAGAR'!$I$2:$I$16000,F$1,'[3]CONTAS PAGAR'!$B$2:$B$16000,[3]DRE!C177)</f>
        <v>#VALUE!</v>
      </c>
      <c r="G174" s="765" t="e">
        <f t="shared" si="84"/>
        <v>#VALUE!</v>
      </c>
      <c r="H174" s="714" t="e">
        <f t="shared" si="85"/>
        <v>#VALUE!</v>
      </c>
      <c r="I174" s="740">
        <v>0</v>
      </c>
      <c r="J174" s="833"/>
      <c r="K174" s="833"/>
      <c r="L174" s="833"/>
      <c r="M174" s="833"/>
      <c r="N174" s="833"/>
      <c r="O174" s="833"/>
      <c r="P174" s="833"/>
      <c r="Q174" s="833"/>
      <c r="R174" s="833"/>
      <c r="S174" s="833"/>
      <c r="T174" s="833"/>
      <c r="U174" s="741">
        <f t="shared" si="94"/>
        <v>0</v>
      </c>
      <c r="V174" s="740">
        <v>0</v>
      </c>
      <c r="W174" s="741">
        <f t="shared" si="95"/>
        <v>0</v>
      </c>
    </row>
    <row r="175" spans="1:23" s="712" customFormat="1" outlineLevel="1">
      <c r="B175" s="735"/>
      <c r="C175" s="773" t="s">
        <v>759</v>
      </c>
      <c r="D175" s="774" t="e">
        <f>SUMIFS('[3]CONTAS PAGAR'!$N$2:$N$16000,'[3]CONTAS PAGAR'!$I$2:$I$16000,D$1,'[3]CONTAS PAGAR'!$B$2:$B$16000,[3]DRE!C178)</f>
        <v>#VALUE!</v>
      </c>
      <c r="E175" s="765" t="e">
        <f t="shared" si="83"/>
        <v>#VALUE!</v>
      </c>
      <c r="F175" s="776" t="e">
        <f>SUMIFS('[3]CONTAS PAGAR'!$N$2:$N$16000,'[3]CONTAS PAGAR'!$I$2:$I$16000,F$1,'[3]CONTAS PAGAR'!$B$2:$B$16000,[3]DRE!C178)</f>
        <v>#VALUE!</v>
      </c>
      <c r="G175" s="765" t="e">
        <f t="shared" si="84"/>
        <v>#VALUE!</v>
      </c>
      <c r="H175" s="714" t="e">
        <f t="shared" si="85"/>
        <v>#VALUE!</v>
      </c>
      <c r="I175" s="740">
        <v>0</v>
      </c>
      <c r="J175" s="833"/>
      <c r="K175" s="833"/>
      <c r="L175" s="833"/>
      <c r="M175" s="833"/>
      <c r="N175" s="833"/>
      <c r="O175" s="833"/>
      <c r="P175" s="833"/>
      <c r="Q175" s="833"/>
      <c r="R175" s="833"/>
      <c r="S175" s="833"/>
      <c r="T175" s="833"/>
      <c r="U175" s="741">
        <f t="shared" si="94"/>
        <v>0</v>
      </c>
      <c r="V175" s="740">
        <v>0</v>
      </c>
      <c r="W175" s="741">
        <f t="shared" si="95"/>
        <v>0</v>
      </c>
    </row>
    <row r="176" spans="1:23" s="712" customFormat="1" outlineLevel="1">
      <c r="B176" s="735"/>
      <c r="C176" s="773" t="s">
        <v>911</v>
      </c>
      <c r="D176" s="774" t="e">
        <f>SUMIFS('[3]CONTAS PAGAR'!$N$2:$N$16000,'[3]CONTAS PAGAR'!$I$2:$I$16000,D$1,'[3]CONTAS PAGAR'!$B$2:$B$16000,[3]DRE!C179)</f>
        <v>#VALUE!</v>
      </c>
      <c r="E176" s="765" t="e">
        <f t="shared" si="83"/>
        <v>#VALUE!</v>
      </c>
      <c r="F176" s="776" t="e">
        <f>SUMIFS('[3]CONTAS PAGAR'!$N$2:$N$16000,'[3]CONTAS PAGAR'!$I$2:$I$16000,F$1,'[3]CONTAS PAGAR'!$B$2:$B$16000,[3]DRE!C179)</f>
        <v>#VALUE!</v>
      </c>
      <c r="G176" s="765" t="e">
        <f t="shared" si="84"/>
        <v>#VALUE!</v>
      </c>
      <c r="H176" s="714" t="e">
        <f t="shared" si="85"/>
        <v>#VALUE!</v>
      </c>
      <c r="I176" s="740">
        <v>0</v>
      </c>
      <c r="J176" s="833"/>
      <c r="K176" s="833"/>
      <c r="L176" s="833"/>
      <c r="M176" s="833"/>
      <c r="N176" s="833"/>
      <c r="O176" s="833"/>
      <c r="P176" s="833"/>
      <c r="Q176" s="833"/>
      <c r="R176" s="833"/>
      <c r="S176" s="833"/>
      <c r="T176" s="833"/>
      <c r="U176" s="741">
        <f t="shared" si="94"/>
        <v>0</v>
      </c>
      <c r="V176" s="740">
        <v>0</v>
      </c>
      <c r="W176" s="741">
        <f t="shared" si="95"/>
        <v>0</v>
      </c>
    </row>
    <row r="177" spans="2:23" s="712" customFormat="1" outlineLevel="1">
      <c r="B177" s="735"/>
      <c r="C177" s="773" t="s">
        <v>912</v>
      </c>
      <c r="D177" s="774" t="e">
        <f>SUMIFS('[3]CONTAS PAGAR'!$N$2:$N$16000,'[3]CONTAS PAGAR'!$I$2:$I$16000,D$1,'[3]CONTAS PAGAR'!$B$2:$B$16000,[3]DRE!C180)</f>
        <v>#VALUE!</v>
      </c>
      <c r="E177" s="765" t="e">
        <f t="shared" si="83"/>
        <v>#VALUE!</v>
      </c>
      <c r="F177" s="776" t="e">
        <f>SUMIFS('[3]CONTAS PAGAR'!$N$2:$N$16000,'[3]CONTAS PAGAR'!$I$2:$I$16000,F$1,'[3]CONTAS PAGAR'!$B$2:$B$16000,[3]DRE!C180)</f>
        <v>#VALUE!</v>
      </c>
      <c r="G177" s="765" t="e">
        <f t="shared" si="84"/>
        <v>#VALUE!</v>
      </c>
      <c r="H177" s="714" t="e">
        <f t="shared" si="85"/>
        <v>#VALUE!</v>
      </c>
      <c r="I177" s="740">
        <v>0</v>
      </c>
      <c r="J177" s="833"/>
      <c r="K177" s="833"/>
      <c r="L177" s="833"/>
      <c r="M177" s="833"/>
      <c r="N177" s="833"/>
      <c r="O177" s="833"/>
      <c r="P177" s="833"/>
      <c r="Q177" s="833"/>
      <c r="R177" s="833"/>
      <c r="S177" s="833"/>
      <c r="T177" s="833"/>
      <c r="U177" s="741">
        <f t="shared" si="94"/>
        <v>0</v>
      </c>
      <c r="V177" s="740">
        <v>0</v>
      </c>
      <c r="W177" s="741">
        <f t="shared" si="95"/>
        <v>0</v>
      </c>
    </row>
    <row r="178" spans="2:23" s="712" customFormat="1" outlineLevel="1">
      <c r="B178" s="735"/>
      <c r="C178" s="773" t="s">
        <v>913</v>
      </c>
      <c r="D178" s="774" t="e">
        <f>SUMIFS('[3]CONTAS PAGAR'!$N$2:$N$16000,'[3]CONTAS PAGAR'!$I$2:$I$16000,D$1,'[3]CONTAS PAGAR'!$B$2:$B$16000,[3]DRE!C181)</f>
        <v>#VALUE!</v>
      </c>
      <c r="E178" s="765" t="e">
        <f t="shared" si="83"/>
        <v>#VALUE!</v>
      </c>
      <c r="F178" s="776" t="e">
        <f>SUMIFS('[3]CONTAS PAGAR'!$N$2:$N$16000,'[3]CONTAS PAGAR'!$I$2:$I$16000,F$1,'[3]CONTAS PAGAR'!$B$2:$B$16000,[3]DRE!C181)</f>
        <v>#VALUE!</v>
      </c>
      <c r="G178" s="765" t="e">
        <f t="shared" si="84"/>
        <v>#VALUE!</v>
      </c>
      <c r="H178" s="714" t="e">
        <f t="shared" si="85"/>
        <v>#VALUE!</v>
      </c>
      <c r="I178" s="740">
        <v>0</v>
      </c>
      <c r="J178" s="833"/>
      <c r="K178" s="833"/>
      <c r="L178" s="833"/>
      <c r="M178" s="833"/>
      <c r="N178" s="833"/>
      <c r="O178" s="833"/>
      <c r="P178" s="833"/>
      <c r="Q178" s="833"/>
      <c r="R178" s="833"/>
      <c r="S178" s="833"/>
      <c r="T178" s="833"/>
      <c r="U178" s="741">
        <f t="shared" si="94"/>
        <v>0</v>
      </c>
      <c r="V178" s="740">
        <v>0</v>
      </c>
      <c r="W178" s="741">
        <f t="shared" si="95"/>
        <v>0</v>
      </c>
    </row>
    <row r="179" spans="2:23" s="712" customFormat="1" outlineLevel="1">
      <c r="B179" s="735"/>
      <c r="C179" s="773" t="s">
        <v>658</v>
      </c>
      <c r="D179" s="774" t="e">
        <f>SUMIFS('[3]CONTAS PAGAR'!$N$2:$N$16000,'[3]CONTAS PAGAR'!$I$2:$I$16000,D$1,'[3]CONTAS PAGAR'!$B$2:$B$16000,[3]DRE!C182)</f>
        <v>#VALUE!</v>
      </c>
      <c r="E179" s="765" t="e">
        <f t="shared" si="83"/>
        <v>#VALUE!</v>
      </c>
      <c r="F179" s="776" t="e">
        <f>SUMIFS('[3]CONTAS PAGAR'!$N$2:$N$16000,'[3]CONTAS PAGAR'!$I$2:$I$16000,F$1,'[3]CONTAS PAGAR'!$B$2:$B$16000,[3]DRE!C182)</f>
        <v>#VALUE!</v>
      </c>
      <c r="G179" s="765" t="e">
        <f t="shared" si="84"/>
        <v>#VALUE!</v>
      </c>
      <c r="H179" s="714" t="e">
        <f t="shared" si="85"/>
        <v>#VALUE!</v>
      </c>
      <c r="I179" s="740">
        <v>0</v>
      </c>
      <c r="J179" s="833"/>
      <c r="K179" s="833"/>
      <c r="L179" s="833"/>
      <c r="M179" s="833"/>
      <c r="N179" s="833"/>
      <c r="O179" s="833"/>
      <c r="P179" s="833"/>
      <c r="Q179" s="833"/>
      <c r="R179" s="833"/>
      <c r="S179" s="833"/>
      <c r="T179" s="833"/>
      <c r="U179" s="741">
        <f t="shared" si="94"/>
        <v>0</v>
      </c>
      <c r="V179" s="740">
        <v>0</v>
      </c>
      <c r="W179" s="741">
        <f t="shared" si="95"/>
        <v>0</v>
      </c>
    </row>
    <row r="180" spans="2:23" s="712" customFormat="1" outlineLevel="1">
      <c r="B180" s="735"/>
      <c r="C180" s="773" t="s">
        <v>641</v>
      </c>
      <c r="D180" s="774" t="e">
        <f>SUMIFS('[3]CONTAS PAGAR'!$N$2:$N$16000,'[3]CONTAS PAGAR'!$I$2:$I$16000,D$1,'[3]CONTAS PAGAR'!$B$2:$B$16000,[3]DRE!C183)</f>
        <v>#VALUE!</v>
      </c>
      <c r="E180" s="765" t="e">
        <f t="shared" si="83"/>
        <v>#VALUE!</v>
      </c>
      <c r="F180" s="776" t="e">
        <f>SUMIFS('[3]CONTAS PAGAR'!$N$2:$N$16000,'[3]CONTAS PAGAR'!$I$2:$I$16000,F$1,'[3]CONTAS PAGAR'!$B$2:$B$16000,[3]DRE!C183)</f>
        <v>#VALUE!</v>
      </c>
      <c r="G180" s="765" t="e">
        <f t="shared" si="84"/>
        <v>#VALUE!</v>
      </c>
      <c r="H180" s="714" t="e">
        <f t="shared" si="85"/>
        <v>#VALUE!</v>
      </c>
      <c r="I180" s="740">
        <v>0</v>
      </c>
      <c r="J180" s="833"/>
      <c r="K180" s="833"/>
      <c r="L180" s="833"/>
      <c r="M180" s="833"/>
      <c r="N180" s="833"/>
      <c r="O180" s="833"/>
      <c r="P180" s="833"/>
      <c r="Q180" s="833"/>
      <c r="R180" s="833"/>
      <c r="S180" s="833"/>
      <c r="T180" s="833"/>
      <c r="U180" s="741">
        <f t="shared" si="94"/>
        <v>0</v>
      </c>
      <c r="V180" s="740">
        <v>0</v>
      </c>
      <c r="W180" s="741">
        <f t="shared" si="95"/>
        <v>0</v>
      </c>
    </row>
    <row r="181" spans="2:23" s="712" customFormat="1" outlineLevel="1">
      <c r="B181" s="735"/>
      <c r="C181" s="773" t="s">
        <v>914</v>
      </c>
      <c r="D181" s="774" t="e">
        <f>SUMIFS('[3]CONTAS PAGAR'!$N$2:$N$16000,'[3]CONTAS PAGAR'!$I$2:$I$16000,D$1,'[3]CONTAS PAGAR'!$B$2:$B$16000,[3]DRE!C184)</f>
        <v>#VALUE!</v>
      </c>
      <c r="E181" s="765" t="e">
        <f t="shared" si="83"/>
        <v>#VALUE!</v>
      </c>
      <c r="F181" s="776" t="e">
        <f>SUMIFS('[3]CONTAS PAGAR'!$N$2:$N$16000,'[3]CONTAS PAGAR'!$I$2:$I$16000,F$1,'[3]CONTAS PAGAR'!$B$2:$B$16000,[3]DRE!C184)</f>
        <v>#VALUE!</v>
      </c>
      <c r="G181" s="765" t="e">
        <f t="shared" si="84"/>
        <v>#VALUE!</v>
      </c>
      <c r="H181" s="714" t="e">
        <f t="shared" si="85"/>
        <v>#VALUE!</v>
      </c>
      <c r="I181" s="740">
        <v>0</v>
      </c>
      <c r="J181" s="833"/>
      <c r="K181" s="833"/>
      <c r="L181" s="833"/>
      <c r="M181" s="833"/>
      <c r="N181" s="833"/>
      <c r="O181" s="833"/>
      <c r="P181" s="833"/>
      <c r="Q181" s="833"/>
      <c r="R181" s="833"/>
      <c r="S181" s="833"/>
      <c r="T181" s="833"/>
      <c r="U181" s="741">
        <f t="shared" si="94"/>
        <v>0</v>
      </c>
      <c r="V181" s="740">
        <v>0</v>
      </c>
      <c r="W181" s="741">
        <f t="shared" ref="W181:W183" si="100">V181/V$2</f>
        <v>0</v>
      </c>
    </row>
    <row r="182" spans="2:23" s="712" customFormat="1" outlineLevel="1">
      <c r="B182" s="735"/>
      <c r="C182" s="788" t="s">
        <v>915</v>
      </c>
      <c r="D182" s="774" t="e">
        <f>SUMIFS('[3]CONTAS PAGAR'!$N$2:$N$16000,'[3]CONTAS PAGAR'!$I$2:$I$16000,D$1,'[3]CONTAS PAGAR'!$B$2:$B$16000,[3]DRE!C185)</f>
        <v>#VALUE!</v>
      </c>
      <c r="E182" s="765" t="e">
        <f t="shared" si="83"/>
        <v>#VALUE!</v>
      </c>
      <c r="F182" s="776" t="e">
        <f>SUMIFS('[3]CONTAS PAGAR'!$N$2:$N$16000,'[3]CONTAS PAGAR'!$I$2:$I$16000,F$1,'[3]CONTAS PAGAR'!$B$2:$B$16000,[3]DRE!C185)</f>
        <v>#VALUE!</v>
      </c>
      <c r="G182" s="765" t="e">
        <f t="shared" si="84"/>
        <v>#VALUE!</v>
      </c>
      <c r="H182" s="714" t="e">
        <f t="shared" si="85"/>
        <v>#VALUE!</v>
      </c>
      <c r="I182" s="740">
        <v>0</v>
      </c>
      <c r="J182" s="833"/>
      <c r="K182" s="833"/>
      <c r="L182" s="833"/>
      <c r="M182" s="833"/>
      <c r="N182" s="833"/>
      <c r="O182" s="833"/>
      <c r="P182" s="833"/>
      <c r="Q182" s="833"/>
      <c r="R182" s="833"/>
      <c r="S182" s="833"/>
      <c r="T182" s="833"/>
      <c r="U182" s="741">
        <f t="shared" si="94"/>
        <v>0</v>
      </c>
      <c r="V182" s="740">
        <v>0</v>
      </c>
      <c r="W182" s="741">
        <f t="shared" si="100"/>
        <v>0</v>
      </c>
    </row>
    <row r="183" spans="2:23" s="712" customFormat="1">
      <c r="B183" s="735" t="s">
        <v>916</v>
      </c>
      <c r="C183" s="789"/>
      <c r="D183" s="785" t="e">
        <f>D170+D171-D172</f>
        <v>#VALUE!</v>
      </c>
      <c r="E183" s="765" t="e">
        <f t="shared" si="83"/>
        <v>#VALUE!</v>
      </c>
      <c r="F183" s="786" t="e">
        <f>F170+F171-F172</f>
        <v>#VALUE!</v>
      </c>
      <c r="G183" s="765" t="e">
        <f t="shared" si="84"/>
        <v>#VALUE!</v>
      </c>
      <c r="H183" s="714" t="e">
        <f t="shared" si="85"/>
        <v>#VALUE!</v>
      </c>
      <c r="I183" s="786">
        <f>I170+I171-I172</f>
        <v>-18743.151906779276</v>
      </c>
      <c r="J183" s="838"/>
      <c r="K183" s="838"/>
      <c r="L183" s="838"/>
      <c r="M183" s="838"/>
      <c r="N183" s="838"/>
      <c r="O183" s="838"/>
      <c r="P183" s="838"/>
      <c r="Q183" s="838"/>
      <c r="R183" s="838"/>
      <c r="S183" s="838"/>
      <c r="T183" s="838"/>
      <c r="U183" s="741">
        <f t="shared" si="94"/>
        <v>-4.6857879766948191E-2</v>
      </c>
      <c r="V183" s="786">
        <f>V170+V171-V172</f>
        <v>197164.69618644143</v>
      </c>
      <c r="W183" s="741">
        <f t="shared" si="100"/>
        <v>0.19716469618644145</v>
      </c>
    </row>
    <row r="184" spans="2:23" ht="15.6" thickBot="1">
      <c r="B184" s="790"/>
      <c r="D184" s="791"/>
      <c r="E184" s="765">
        <f t="shared" si="83"/>
        <v>0</v>
      </c>
      <c r="F184" s="792"/>
      <c r="G184" s="765">
        <f t="shared" si="84"/>
        <v>0</v>
      </c>
      <c r="H184" s="714">
        <f t="shared" si="85"/>
        <v>0</v>
      </c>
      <c r="I184" s="793"/>
      <c r="J184" s="793"/>
      <c r="K184" s="793"/>
      <c r="L184" s="793"/>
      <c r="M184" s="793"/>
      <c r="N184" s="793"/>
      <c r="O184" s="793"/>
      <c r="P184" s="793"/>
      <c r="Q184" s="793"/>
      <c r="R184" s="793"/>
      <c r="S184" s="793"/>
      <c r="T184" s="793"/>
      <c r="U184" s="794"/>
      <c r="V184" s="793"/>
      <c r="W184" s="794"/>
    </row>
    <row r="185" spans="2:23" ht="15.6" thickBot="1">
      <c r="B185" s="790"/>
      <c r="C185" s="795" t="s">
        <v>917</v>
      </c>
      <c r="D185" s="796">
        <v>714088.2</v>
      </c>
      <c r="E185" s="765">
        <f t="shared" si="83"/>
        <v>0.31320876798858927</v>
      </c>
      <c r="F185" s="797">
        <v>674049.71</v>
      </c>
      <c r="G185" s="765">
        <f t="shared" si="84"/>
        <v>0.29564734332840942</v>
      </c>
      <c r="I185" s="798"/>
      <c r="J185" s="839"/>
      <c r="K185" s="839"/>
      <c r="L185" s="839"/>
      <c r="M185" s="839"/>
      <c r="N185" s="839"/>
      <c r="O185" s="839"/>
      <c r="P185" s="839"/>
      <c r="Q185" s="839"/>
      <c r="R185" s="839"/>
      <c r="S185" s="839"/>
      <c r="T185" s="839"/>
      <c r="U185" s="799"/>
      <c r="V185" s="798"/>
      <c r="W185" s="799"/>
    </row>
    <row r="186" spans="2:23" ht="15.6" thickBot="1">
      <c r="B186" s="800"/>
      <c r="C186" s="795" t="s">
        <v>918</v>
      </c>
      <c r="D186" s="796"/>
      <c r="E186" s="801"/>
      <c r="F186" s="802"/>
      <c r="G186" s="799"/>
      <c r="I186" s="803"/>
      <c r="J186" s="840"/>
      <c r="K186" s="840"/>
      <c r="L186" s="840"/>
      <c r="M186" s="840"/>
      <c r="N186" s="840"/>
      <c r="O186" s="840"/>
      <c r="P186" s="840"/>
      <c r="Q186" s="840"/>
      <c r="R186" s="840"/>
      <c r="S186" s="840"/>
      <c r="T186" s="840"/>
      <c r="U186" s="799"/>
      <c r="V186" s="803"/>
      <c r="W186" s="799"/>
    </row>
  </sheetData>
  <autoFilter ref="A1:W186" xr:uid="{EA1B546E-B16E-4E45-9135-1764A48BC6B5}"/>
  <mergeCells count="6">
    <mergeCell ref="B8:C8"/>
    <mergeCell ref="B3:C3"/>
    <mergeCell ref="B4:C4"/>
    <mergeCell ref="B5:C5"/>
    <mergeCell ref="B6:C6"/>
    <mergeCell ref="B7:C7"/>
  </mergeCells>
  <phoneticPr fontId="94" type="noConversion"/>
  <conditionalFormatting sqref="E24:E126">
    <cfRule type="colorScale" priority="8">
      <colorScale>
        <cfvo type="min"/>
        <cfvo type="percentile" val="50"/>
        <cfvo type="max"/>
        <color rgb="FF63BE7B"/>
        <color rgb="FFFFEB84"/>
        <color rgb="FFF8696B"/>
      </colorScale>
    </cfRule>
  </conditionalFormatting>
  <conditionalFormatting sqref="E133:E185">
    <cfRule type="colorScale" priority="6">
      <colorScale>
        <cfvo type="min"/>
        <cfvo type="percentile" val="50"/>
        <cfvo type="max"/>
        <color rgb="FF63BE7B"/>
        <color rgb="FFFFEB84"/>
        <color rgb="FFF8696B"/>
      </colorScale>
    </cfRule>
  </conditionalFormatting>
  <conditionalFormatting sqref="G24:G131">
    <cfRule type="colorScale" priority="7">
      <colorScale>
        <cfvo type="min"/>
        <cfvo type="percentile" val="50"/>
        <cfvo type="max"/>
        <color rgb="FF63BE7B"/>
        <color rgb="FFFFEB84"/>
        <color rgb="FFF8696B"/>
      </colorScale>
    </cfRule>
  </conditionalFormatting>
  <conditionalFormatting sqref="G133:G185">
    <cfRule type="colorScale" priority="5">
      <colorScale>
        <cfvo type="min"/>
        <cfvo type="percentile" val="50"/>
        <cfvo type="max"/>
        <color rgb="FF63BE7B"/>
        <color rgb="FFFFEB84"/>
        <color rgb="FFF8696B"/>
      </colorScale>
    </cfRule>
  </conditionalFormatting>
  <conditionalFormatting sqref="U24:U131">
    <cfRule type="colorScale" priority="4">
      <colorScale>
        <cfvo type="min"/>
        <cfvo type="percentile" val="50"/>
        <cfvo type="max"/>
        <color rgb="FF63BE7B"/>
        <color rgb="FFFFEB84"/>
        <color rgb="FFF8696B"/>
      </colorScale>
    </cfRule>
  </conditionalFormatting>
  <conditionalFormatting sqref="U133:U183">
    <cfRule type="colorScale" priority="2">
      <colorScale>
        <cfvo type="min"/>
        <cfvo type="percentile" val="50"/>
        <cfvo type="max"/>
        <color rgb="FF63BE7B"/>
        <color rgb="FFFFEB84"/>
        <color rgb="FFF8696B"/>
      </colorScale>
    </cfRule>
  </conditionalFormatting>
  <conditionalFormatting sqref="W24:W131">
    <cfRule type="colorScale" priority="3">
      <colorScale>
        <cfvo type="min"/>
        <cfvo type="percentile" val="50"/>
        <cfvo type="max"/>
        <color rgb="FF63BE7B"/>
        <color rgb="FFFFEB84"/>
        <color rgb="FFF8696B"/>
      </colorScale>
    </cfRule>
  </conditionalFormatting>
  <conditionalFormatting sqref="W133:W183">
    <cfRule type="colorScale" priority="1">
      <colorScale>
        <cfvo type="min"/>
        <cfvo type="percentile" val="50"/>
        <cfvo type="max"/>
        <color rgb="FF63BE7B"/>
        <color rgb="FFFFEB84"/>
        <color rgb="FFF8696B"/>
      </colorScale>
    </cfRule>
  </conditionalFormatting>
  <pageMargins left="0.511811024" right="0.511811024" top="0.78740157499999996" bottom="0.78740157499999996" header="0.31496062000000002" footer="0.31496062000000002"/>
  <ignoredErrors>
    <ignoredError sqref="L2"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1B7CF-F910-4A2C-852D-1229B1AEF860}">
  <sheetPr>
    <tabColor rgb="FF0070C0"/>
  </sheetPr>
  <dimension ref="A1:FZ113"/>
  <sheetViews>
    <sheetView topLeftCell="EN73" workbookViewId="0">
      <selection activeCell="EU112" sqref="EU112"/>
    </sheetView>
  </sheetViews>
  <sheetFormatPr defaultRowHeight="13.2"/>
  <cols>
    <col min="1" max="1" width="9.6640625" bestFit="1" customWidth="1"/>
    <col min="2" max="2" width="8.33203125" bestFit="1" customWidth="1"/>
    <col min="3" max="3" width="8.44140625" bestFit="1" customWidth="1"/>
    <col min="4" max="4" width="18.109375" bestFit="1" customWidth="1"/>
    <col min="5" max="5" width="5.33203125" bestFit="1" customWidth="1"/>
    <col min="6" max="6" width="8" bestFit="1" customWidth="1"/>
    <col min="7" max="7" width="12.5546875" bestFit="1" customWidth="1"/>
    <col min="8" max="8" width="14.109375" bestFit="1" customWidth="1"/>
    <col min="9" max="9" width="13.6640625" bestFit="1" customWidth="1"/>
    <col min="10" max="10" width="10.6640625" bestFit="1" customWidth="1"/>
    <col min="11" max="11" width="12.33203125" bestFit="1" customWidth="1"/>
    <col min="12" max="12" width="20.33203125" bestFit="1" customWidth="1"/>
    <col min="13" max="13" width="11.33203125" bestFit="1" customWidth="1"/>
    <col min="14" max="14" width="18.33203125" bestFit="1" customWidth="1"/>
    <col min="15" max="15" width="63" bestFit="1" customWidth="1"/>
    <col min="16" max="16" width="19.44140625" bestFit="1" customWidth="1"/>
    <col min="17" max="17" width="10.44140625" bestFit="1" customWidth="1"/>
    <col min="18" max="18" width="20.6640625" bestFit="1" customWidth="1"/>
    <col min="19" max="19" width="13.44140625" bestFit="1" customWidth="1"/>
    <col min="20" max="20" width="16.88671875" bestFit="1" customWidth="1"/>
    <col min="21" max="21" width="14" bestFit="1" customWidth="1"/>
    <col min="22" max="22" width="16" bestFit="1" customWidth="1"/>
    <col min="23" max="23" width="10.109375" bestFit="1" customWidth="1"/>
    <col min="24" max="24" width="9" bestFit="1" customWidth="1"/>
    <col min="25" max="25" width="30.5546875" bestFit="1" customWidth="1"/>
    <col min="26" max="26" width="8" bestFit="1" customWidth="1"/>
    <col min="27" max="27" width="59.6640625" bestFit="1" customWidth="1"/>
    <col min="28" max="28" width="24.88671875" bestFit="1" customWidth="1"/>
    <col min="29" max="29" width="98.5546875" bestFit="1" customWidth="1"/>
    <col min="30" max="30" width="10.44140625" bestFit="1" customWidth="1"/>
    <col min="31" max="31" width="17.33203125" bestFit="1" customWidth="1"/>
    <col min="32" max="32" width="32.5546875" bestFit="1" customWidth="1"/>
    <col min="33" max="33" width="35.5546875" bestFit="1" customWidth="1"/>
    <col min="34" max="34" width="6.5546875" bestFit="1" customWidth="1"/>
    <col min="35" max="35" width="14.33203125" bestFit="1" customWidth="1"/>
    <col min="36" max="36" width="8.5546875" bestFit="1" customWidth="1"/>
    <col min="37" max="37" width="20.88671875" bestFit="1" customWidth="1"/>
    <col min="38" max="38" width="14" bestFit="1" customWidth="1"/>
    <col min="39" max="39" width="10.44140625" bestFit="1" customWidth="1"/>
    <col min="40" max="40" width="13.44140625" bestFit="1" customWidth="1"/>
    <col min="41" max="41" width="19.109375" bestFit="1" customWidth="1"/>
    <col min="42" max="42" width="11.33203125" bestFit="1" customWidth="1"/>
    <col min="43" max="43" width="19" bestFit="1" customWidth="1"/>
    <col min="44" max="44" width="15.33203125" bestFit="1" customWidth="1"/>
    <col min="45" max="45" width="16.88671875" bestFit="1" customWidth="1"/>
    <col min="46" max="46" width="16.5546875" bestFit="1" customWidth="1"/>
    <col min="47" max="48" width="10.33203125" bestFit="1" customWidth="1"/>
    <col min="49" max="49" width="14" bestFit="1" customWidth="1"/>
    <col min="50" max="50" width="13.109375" bestFit="1" customWidth="1"/>
    <col min="51" max="51" width="6.109375" bestFit="1" customWidth="1"/>
    <col min="52" max="52" width="8.33203125" bestFit="1" customWidth="1"/>
    <col min="53" max="53" width="56.88671875" bestFit="1" customWidth="1"/>
    <col min="54" max="54" width="11.109375" bestFit="1" customWidth="1"/>
    <col min="55" max="55" width="127.109375" bestFit="1" customWidth="1"/>
    <col min="56" max="56" width="9.6640625" bestFit="1" customWidth="1"/>
    <col min="57" max="57" width="14.5546875" bestFit="1" customWidth="1"/>
    <col min="58" max="58" width="31.6640625" bestFit="1" customWidth="1"/>
    <col min="59" max="59" width="12.88671875" bestFit="1" customWidth="1"/>
    <col min="60" max="60" width="7.88671875" bestFit="1" customWidth="1"/>
    <col min="61" max="61" width="8" bestFit="1" customWidth="1"/>
    <col min="62" max="62" width="17.44140625" bestFit="1" customWidth="1"/>
    <col min="63" max="63" width="12.109375" bestFit="1" customWidth="1"/>
    <col min="64" max="64" width="12.33203125" bestFit="1" customWidth="1"/>
    <col min="65" max="65" width="22.109375" bestFit="1" customWidth="1"/>
    <col min="66" max="66" width="18" bestFit="1" customWidth="1"/>
    <col min="67" max="67" width="27" bestFit="1" customWidth="1"/>
    <col min="68" max="68" width="18.109375" bestFit="1" customWidth="1"/>
    <col min="69" max="69" width="14.88671875" bestFit="1" customWidth="1"/>
    <col min="70" max="70" width="19.5546875" bestFit="1" customWidth="1"/>
    <col min="71" max="71" width="19.6640625" bestFit="1" customWidth="1"/>
    <col min="72" max="72" width="17.5546875" bestFit="1" customWidth="1"/>
    <col min="73" max="73" width="26.6640625" bestFit="1" customWidth="1"/>
    <col min="74" max="74" width="15.88671875" bestFit="1" customWidth="1"/>
    <col min="75" max="75" width="15.5546875" bestFit="1" customWidth="1"/>
    <col min="76" max="76" width="18.88671875" bestFit="1" customWidth="1"/>
    <col min="77" max="77" width="16.44140625" bestFit="1" customWidth="1"/>
    <col min="78" max="78" width="10.6640625" bestFit="1" customWidth="1"/>
    <col min="79" max="79" width="10.88671875" bestFit="1" customWidth="1"/>
    <col min="80" max="80" width="18.6640625" bestFit="1" customWidth="1"/>
    <col min="81" max="81" width="13.5546875" bestFit="1" customWidth="1"/>
    <col min="82" max="82" width="13.6640625" bestFit="1" customWidth="1"/>
    <col min="83" max="83" width="30.33203125" bestFit="1" customWidth="1"/>
    <col min="84" max="84" width="25.109375" bestFit="1" customWidth="1"/>
    <col min="85" max="85" width="20.6640625" bestFit="1" customWidth="1"/>
    <col min="86" max="86" width="22" bestFit="1" customWidth="1"/>
    <col min="87" max="87" width="22.109375" bestFit="1" customWidth="1"/>
    <col min="88" max="88" width="18.88671875" bestFit="1" customWidth="1"/>
    <col min="89" max="89" width="27.6640625" bestFit="1" customWidth="1"/>
    <col min="90" max="90" width="28" bestFit="1" customWidth="1"/>
    <col min="91" max="91" width="13.6640625" bestFit="1" customWidth="1"/>
    <col min="92" max="92" width="13.88671875" bestFit="1" customWidth="1"/>
    <col min="93" max="93" width="20.44140625" bestFit="1" customWidth="1"/>
    <col min="94" max="94" width="15.33203125" bestFit="1" customWidth="1"/>
    <col min="95" max="95" width="15.44140625" bestFit="1" customWidth="1"/>
    <col min="96" max="96" width="7.33203125" bestFit="1" customWidth="1"/>
    <col min="97" max="97" width="9" bestFit="1" customWidth="1"/>
    <col min="98" max="98" width="34" bestFit="1" customWidth="1"/>
    <col min="99" max="99" width="10.44140625" bestFit="1" customWidth="1"/>
    <col min="100" max="100" width="5.44140625" bestFit="1" customWidth="1"/>
    <col min="101" max="101" width="6" bestFit="1" customWidth="1"/>
    <col min="102" max="102" width="8.109375" bestFit="1" customWidth="1"/>
    <col min="103" max="103" width="11.33203125" bestFit="1" customWidth="1"/>
    <col min="104" max="104" width="6.33203125" bestFit="1" customWidth="1"/>
    <col min="105" max="105" width="6.44140625" bestFit="1" customWidth="1"/>
    <col min="106" max="106" width="10" bestFit="1" customWidth="1"/>
    <col min="107" max="107" width="5" bestFit="1" customWidth="1"/>
    <col min="108" max="108" width="5.109375" bestFit="1" customWidth="1"/>
    <col min="109" max="109" width="12.5546875" bestFit="1" customWidth="1"/>
    <col min="110" max="110" width="7.5546875" bestFit="1" customWidth="1"/>
    <col min="111" max="111" width="7.6640625" bestFit="1" customWidth="1"/>
    <col min="112" max="112" width="11.33203125" bestFit="1" customWidth="1"/>
    <col min="113" max="113" width="6.33203125" bestFit="1" customWidth="1"/>
    <col min="114" max="114" width="6.44140625" bestFit="1" customWidth="1"/>
    <col min="115" max="115" width="15.33203125" bestFit="1" customWidth="1"/>
    <col min="116" max="116" width="10.109375" bestFit="1" customWidth="1"/>
    <col min="117" max="117" width="10.33203125" bestFit="1" customWidth="1"/>
    <col min="118" max="118" width="12.88671875" bestFit="1" customWidth="1"/>
    <col min="119" max="119" width="7.88671875" bestFit="1" customWidth="1"/>
    <col min="120" max="120" width="8" bestFit="1" customWidth="1"/>
    <col min="121" max="121" width="12.33203125" bestFit="1" customWidth="1"/>
    <col min="122" max="122" width="11" bestFit="1" customWidth="1"/>
    <col min="123" max="123" width="13.6640625" bestFit="1" customWidth="1"/>
    <col min="124" max="124" width="12.33203125" bestFit="1" customWidth="1"/>
    <col min="125" max="125" width="16.33203125" bestFit="1" customWidth="1"/>
    <col min="126" max="126" width="14" bestFit="1" customWidth="1"/>
    <col min="128" max="128" width="9.33203125" bestFit="1" customWidth="1"/>
    <col min="129" max="129" width="12" bestFit="1" customWidth="1"/>
    <col min="130" max="130" width="18.33203125" bestFit="1" customWidth="1"/>
    <col min="131" max="131" width="13.109375" bestFit="1" customWidth="1"/>
    <col min="132" max="132" width="13.33203125" bestFit="1" customWidth="1"/>
    <col min="134" max="134" width="4.109375" bestFit="1" customWidth="1"/>
    <col min="135" max="135" width="4.33203125" bestFit="1" customWidth="1"/>
    <col min="136" max="136" width="11.6640625" bestFit="1" customWidth="1"/>
    <col min="137" max="137" width="6.33203125" bestFit="1" customWidth="1"/>
    <col min="138" max="138" width="6.44140625" bestFit="1" customWidth="1"/>
    <col min="139" max="139" width="7.5546875" bestFit="1" customWidth="1"/>
    <col min="140" max="140" width="7.44140625" bestFit="1" customWidth="1"/>
    <col min="141" max="141" width="14.6640625" bestFit="1" customWidth="1"/>
    <col min="142" max="142" width="14.33203125" bestFit="1" customWidth="1"/>
    <col min="143" max="143" width="12.109375" bestFit="1" customWidth="1"/>
    <col min="144" max="144" width="11.6640625" bestFit="1" customWidth="1"/>
    <col min="146" max="146" width="11.88671875" bestFit="1" customWidth="1"/>
    <col min="147" max="147" width="11.33203125" bestFit="1" customWidth="1"/>
    <col min="148" max="148" width="36.44140625" bestFit="1" customWidth="1"/>
    <col min="149" max="149" width="14.44140625" bestFit="1" customWidth="1"/>
    <col min="150" max="150" width="23.5546875" bestFit="1" customWidth="1"/>
    <col min="151" max="151" width="18.88671875" bestFit="1" customWidth="1"/>
    <col min="152" max="152" width="19.44140625" bestFit="1" customWidth="1"/>
    <col min="153" max="153" width="18.88671875" bestFit="1" customWidth="1"/>
    <col min="154" max="154" width="12.33203125" bestFit="1" customWidth="1"/>
    <col min="155" max="155" width="20.6640625" bestFit="1" customWidth="1"/>
    <col min="156" max="156" width="22.88671875" bestFit="1" customWidth="1"/>
    <col min="157" max="157" width="28.33203125" bestFit="1" customWidth="1"/>
    <col min="158" max="158" width="29.6640625" bestFit="1" customWidth="1"/>
    <col min="159" max="159" width="27.6640625" bestFit="1" customWidth="1"/>
    <col min="160" max="160" width="24.88671875" bestFit="1" customWidth="1"/>
    <col min="161" max="161" width="18.44140625" bestFit="1" customWidth="1"/>
    <col min="162" max="162" width="26.88671875" bestFit="1" customWidth="1"/>
    <col min="163" max="163" width="37.44140625" bestFit="1" customWidth="1"/>
    <col min="164" max="164" width="30.44140625" bestFit="1" customWidth="1"/>
    <col min="165" max="165" width="42.109375" bestFit="1" customWidth="1"/>
    <col min="166" max="166" width="14.5546875" bestFit="1" customWidth="1"/>
    <col min="167" max="167" width="9.44140625" bestFit="1" customWidth="1"/>
    <col min="168" max="168" width="8.88671875" bestFit="1" customWidth="1"/>
    <col min="169" max="169" width="14.44140625" bestFit="1" customWidth="1"/>
    <col min="170" max="170" width="27.5546875" bestFit="1" customWidth="1"/>
    <col min="171" max="171" width="32.109375" bestFit="1" customWidth="1"/>
    <col min="172" max="172" width="17.33203125" bestFit="1" customWidth="1"/>
    <col min="173" max="173" width="19.88671875" bestFit="1" customWidth="1"/>
    <col min="174" max="174" width="30.5546875" bestFit="1" customWidth="1"/>
    <col min="175" max="175" width="35.109375" bestFit="1" customWidth="1"/>
    <col min="176" max="176" width="31.5546875" bestFit="1" customWidth="1"/>
    <col min="177" max="177" width="36.109375" bestFit="1" customWidth="1"/>
    <col min="178" max="178" width="21.109375" bestFit="1" customWidth="1"/>
    <col min="179" max="179" width="23.88671875" bestFit="1" customWidth="1"/>
    <col min="180" max="180" width="34.5546875" bestFit="1" customWidth="1"/>
    <col min="181" max="181" width="39.109375" bestFit="1" customWidth="1"/>
    <col min="182" max="182" width="7" bestFit="1" customWidth="1"/>
  </cols>
  <sheetData>
    <row r="1" spans="1:182">
      <c r="A1" t="s">
        <v>926</v>
      </c>
      <c r="B1" t="s">
        <v>927</v>
      </c>
      <c r="C1" t="s">
        <v>928</v>
      </c>
      <c r="D1" t="s">
        <v>929</v>
      </c>
      <c r="E1" t="s">
        <v>930</v>
      </c>
      <c r="F1" t="s">
        <v>931</v>
      </c>
      <c r="G1" t="s">
        <v>932</v>
      </c>
      <c r="H1" t="s">
        <v>933</v>
      </c>
      <c r="I1" t="s">
        <v>934</v>
      </c>
      <c r="J1" s="810" t="s">
        <v>935</v>
      </c>
      <c r="K1" t="s">
        <v>936</v>
      </c>
      <c r="L1" t="s">
        <v>937</v>
      </c>
      <c r="M1" t="s">
        <v>938</v>
      </c>
      <c r="N1" t="s">
        <v>939</v>
      </c>
      <c r="O1" s="810" t="s">
        <v>940</v>
      </c>
      <c r="P1" t="s">
        <v>941</v>
      </c>
      <c r="Q1" t="s">
        <v>942</v>
      </c>
      <c r="R1" t="s">
        <v>943</v>
      </c>
      <c r="S1" t="s">
        <v>944</v>
      </c>
      <c r="T1" t="s">
        <v>945</v>
      </c>
      <c r="U1" t="s">
        <v>946</v>
      </c>
      <c r="V1" t="s">
        <v>947</v>
      </c>
      <c r="W1" t="s">
        <v>948</v>
      </c>
      <c r="X1" t="s">
        <v>949</v>
      </c>
      <c r="Y1" s="810" t="s">
        <v>950</v>
      </c>
      <c r="Z1" t="s">
        <v>951</v>
      </c>
      <c r="AA1" t="s">
        <v>952</v>
      </c>
      <c r="AB1" t="s">
        <v>953</v>
      </c>
      <c r="AC1" t="s">
        <v>954</v>
      </c>
      <c r="AD1" t="s">
        <v>955</v>
      </c>
      <c r="AE1" t="s">
        <v>956</v>
      </c>
      <c r="AF1" t="s">
        <v>957</v>
      </c>
      <c r="AG1" t="s">
        <v>958</v>
      </c>
      <c r="AH1" t="s">
        <v>959</v>
      </c>
      <c r="AI1" t="s">
        <v>960</v>
      </c>
      <c r="AJ1" t="s">
        <v>961</v>
      </c>
      <c r="AK1" t="s">
        <v>962</v>
      </c>
      <c r="AL1" t="s">
        <v>963</v>
      </c>
      <c r="AM1" t="s">
        <v>964</v>
      </c>
      <c r="AN1" t="s">
        <v>965</v>
      </c>
      <c r="AO1" t="s">
        <v>966</v>
      </c>
      <c r="AP1" t="s">
        <v>967</v>
      </c>
      <c r="AQ1" t="s">
        <v>968</v>
      </c>
      <c r="AR1" t="s">
        <v>969</v>
      </c>
      <c r="AS1" t="s">
        <v>970</v>
      </c>
      <c r="AT1" t="s">
        <v>971</v>
      </c>
      <c r="AU1" t="s">
        <v>972</v>
      </c>
      <c r="AV1" s="809" t="s">
        <v>973</v>
      </c>
      <c r="AW1" t="s">
        <v>974</v>
      </c>
      <c r="AX1" t="s">
        <v>975</v>
      </c>
      <c r="AY1" t="s">
        <v>976</v>
      </c>
      <c r="AZ1" t="s">
        <v>977</v>
      </c>
      <c r="BA1" t="s">
        <v>978</v>
      </c>
      <c r="BB1" t="s">
        <v>979</v>
      </c>
      <c r="BC1" t="s">
        <v>980</v>
      </c>
      <c r="BD1" t="s">
        <v>981</v>
      </c>
      <c r="BE1" t="s">
        <v>982</v>
      </c>
      <c r="BF1" t="s">
        <v>983</v>
      </c>
      <c r="BG1" t="s">
        <v>984</v>
      </c>
      <c r="BH1" t="s">
        <v>985</v>
      </c>
      <c r="BI1" t="s">
        <v>986</v>
      </c>
      <c r="BJ1" t="s">
        <v>987</v>
      </c>
      <c r="BK1" t="s">
        <v>988</v>
      </c>
      <c r="BL1" t="s">
        <v>989</v>
      </c>
      <c r="BM1" t="s">
        <v>990</v>
      </c>
      <c r="BN1" t="s">
        <v>991</v>
      </c>
      <c r="BO1" t="s">
        <v>992</v>
      </c>
      <c r="BP1" t="s">
        <v>993</v>
      </c>
      <c r="BQ1" t="s">
        <v>994</v>
      </c>
      <c r="BR1" t="s">
        <v>995</v>
      </c>
      <c r="BS1" t="s">
        <v>996</v>
      </c>
      <c r="BT1" t="s">
        <v>997</v>
      </c>
      <c r="BU1" t="s">
        <v>998</v>
      </c>
      <c r="BV1" t="s">
        <v>999</v>
      </c>
      <c r="BW1" t="s">
        <v>1000</v>
      </c>
      <c r="BX1" t="s">
        <v>1001</v>
      </c>
      <c r="BY1" t="s">
        <v>1002</v>
      </c>
      <c r="BZ1" t="s">
        <v>1003</v>
      </c>
      <c r="CA1" t="s">
        <v>1004</v>
      </c>
      <c r="CB1" t="s">
        <v>1005</v>
      </c>
      <c r="CC1" t="s">
        <v>1006</v>
      </c>
      <c r="CD1" t="s">
        <v>1007</v>
      </c>
      <c r="CE1" t="s">
        <v>1008</v>
      </c>
      <c r="CF1" t="s">
        <v>1009</v>
      </c>
      <c r="CG1" t="s">
        <v>1010</v>
      </c>
      <c r="CH1" t="s">
        <v>1011</v>
      </c>
      <c r="CI1" t="s">
        <v>1012</v>
      </c>
      <c r="CJ1" t="s">
        <v>1013</v>
      </c>
      <c r="CK1" t="s">
        <v>1014</v>
      </c>
      <c r="CL1" t="s">
        <v>1015</v>
      </c>
      <c r="CM1" t="s">
        <v>1016</v>
      </c>
      <c r="CN1" t="s">
        <v>1017</v>
      </c>
      <c r="CO1" t="s">
        <v>1018</v>
      </c>
      <c r="CP1" t="s">
        <v>1019</v>
      </c>
      <c r="CQ1" t="s">
        <v>1020</v>
      </c>
      <c r="CR1" t="s">
        <v>1021</v>
      </c>
      <c r="CS1" t="s">
        <v>1022</v>
      </c>
      <c r="CT1" t="s">
        <v>1023</v>
      </c>
      <c r="CU1" t="s">
        <v>1024</v>
      </c>
      <c r="CV1" t="s">
        <v>1025</v>
      </c>
      <c r="CW1" t="s">
        <v>1026</v>
      </c>
      <c r="CX1" t="s">
        <v>1027</v>
      </c>
      <c r="CY1" t="s">
        <v>1028</v>
      </c>
      <c r="CZ1" t="s">
        <v>1029</v>
      </c>
      <c r="DA1" t="s">
        <v>1030</v>
      </c>
      <c r="DB1" t="s">
        <v>1031</v>
      </c>
      <c r="DC1" t="s">
        <v>1032</v>
      </c>
      <c r="DD1" t="s">
        <v>1033</v>
      </c>
      <c r="DE1" t="s">
        <v>1034</v>
      </c>
      <c r="DF1" t="s">
        <v>1035</v>
      </c>
      <c r="DG1" t="s">
        <v>1036</v>
      </c>
      <c r="DH1" t="s">
        <v>1037</v>
      </c>
      <c r="DI1" t="s">
        <v>1038</v>
      </c>
      <c r="DJ1" t="s">
        <v>1039</v>
      </c>
      <c r="DK1" t="s">
        <v>1040</v>
      </c>
      <c r="DL1" t="s">
        <v>1041</v>
      </c>
      <c r="DM1" t="s">
        <v>1042</v>
      </c>
      <c r="DN1" t="s">
        <v>1043</v>
      </c>
      <c r="DO1" t="s">
        <v>1044</v>
      </c>
      <c r="DP1" t="s">
        <v>1045</v>
      </c>
      <c r="DQ1" t="s">
        <v>1046</v>
      </c>
      <c r="DR1" t="s">
        <v>1047</v>
      </c>
      <c r="DS1" t="s">
        <v>1048</v>
      </c>
      <c r="DT1" t="s">
        <v>1049</v>
      </c>
      <c r="DU1" t="s">
        <v>1050</v>
      </c>
      <c r="DV1" t="s">
        <v>1051</v>
      </c>
      <c r="DW1" t="s">
        <v>1052</v>
      </c>
      <c r="DX1" t="s">
        <v>1053</v>
      </c>
      <c r="DY1" t="s">
        <v>1054</v>
      </c>
      <c r="DZ1" t="s">
        <v>1055</v>
      </c>
      <c r="EA1" t="s">
        <v>1056</v>
      </c>
      <c r="EB1" t="s">
        <v>1057</v>
      </c>
      <c r="EC1" t="s">
        <v>1058</v>
      </c>
      <c r="ED1" t="s">
        <v>1059</v>
      </c>
      <c r="EE1" t="s">
        <v>1060</v>
      </c>
      <c r="EF1" t="s">
        <v>1061</v>
      </c>
      <c r="EG1" t="s">
        <v>1062</v>
      </c>
      <c r="EH1" t="s">
        <v>1063</v>
      </c>
      <c r="EI1" t="s">
        <v>1064</v>
      </c>
      <c r="EJ1" t="s">
        <v>1065</v>
      </c>
      <c r="EK1" t="s">
        <v>1066</v>
      </c>
      <c r="EL1" t="s">
        <v>1067</v>
      </c>
      <c r="EM1" t="s">
        <v>1068</v>
      </c>
      <c r="EN1" t="s">
        <v>1069</v>
      </c>
      <c r="EO1" t="s">
        <v>1070</v>
      </c>
      <c r="EP1" t="s">
        <v>1071</v>
      </c>
      <c r="EQ1" t="s">
        <v>1072</v>
      </c>
      <c r="ER1" s="810" t="s">
        <v>1073</v>
      </c>
      <c r="ES1" t="s">
        <v>1074</v>
      </c>
      <c r="ET1" t="s">
        <v>1075</v>
      </c>
      <c r="EU1" t="s">
        <v>1076</v>
      </c>
      <c r="EV1" t="s">
        <v>1077</v>
      </c>
      <c r="EW1" t="s">
        <v>1078</v>
      </c>
      <c r="EX1" t="s">
        <v>1079</v>
      </c>
      <c r="EY1" t="s">
        <v>1080</v>
      </c>
      <c r="EZ1" t="s">
        <v>1081</v>
      </c>
      <c r="FA1" t="s">
        <v>1082</v>
      </c>
      <c r="FB1" t="s">
        <v>1083</v>
      </c>
      <c r="FC1" t="s">
        <v>1084</v>
      </c>
      <c r="FD1" t="s">
        <v>1085</v>
      </c>
      <c r="FE1" t="s">
        <v>1086</v>
      </c>
      <c r="FF1" t="s">
        <v>1087</v>
      </c>
      <c r="FG1" t="s">
        <v>1088</v>
      </c>
      <c r="FH1" t="s">
        <v>1089</v>
      </c>
      <c r="FI1" t="s">
        <v>1090</v>
      </c>
      <c r="FJ1" t="s">
        <v>1091</v>
      </c>
      <c r="FK1" t="s">
        <v>1092</v>
      </c>
      <c r="FL1" t="s">
        <v>1093</v>
      </c>
      <c r="FM1" t="s">
        <v>1094</v>
      </c>
      <c r="FN1" t="s">
        <v>1095</v>
      </c>
      <c r="FO1" t="s">
        <v>1096</v>
      </c>
      <c r="FP1" t="s">
        <v>1097</v>
      </c>
      <c r="FQ1" t="s">
        <v>1098</v>
      </c>
      <c r="FR1" t="s">
        <v>1099</v>
      </c>
      <c r="FS1" t="s">
        <v>1100</v>
      </c>
      <c r="FT1" t="s">
        <v>1101</v>
      </c>
      <c r="FU1" t="s">
        <v>1102</v>
      </c>
      <c r="FV1" t="s">
        <v>1103</v>
      </c>
      <c r="FW1" t="s">
        <v>1104</v>
      </c>
      <c r="FX1" t="s">
        <v>1105</v>
      </c>
      <c r="FY1" t="s">
        <v>1106</v>
      </c>
      <c r="FZ1" t="s">
        <v>1107</v>
      </c>
    </row>
    <row r="2" spans="1:182">
      <c r="A2" t="s">
        <v>1108</v>
      </c>
      <c r="B2" t="s">
        <v>1109</v>
      </c>
      <c r="C2">
        <v>3</v>
      </c>
      <c r="D2" t="s">
        <v>1110</v>
      </c>
      <c r="E2" t="s">
        <v>1111</v>
      </c>
      <c r="F2">
        <v>368166</v>
      </c>
      <c r="G2">
        <v>55</v>
      </c>
      <c r="I2" s="804">
        <v>46029</v>
      </c>
      <c r="J2" s="807">
        <v>46029</v>
      </c>
      <c r="K2" t="s">
        <v>1112</v>
      </c>
      <c r="L2" t="s">
        <v>1113</v>
      </c>
      <c r="M2" t="s">
        <v>1114</v>
      </c>
      <c r="N2">
        <v>18173605000140</v>
      </c>
      <c r="O2" s="596" t="s">
        <v>1115</v>
      </c>
      <c r="P2" t="s">
        <v>1116</v>
      </c>
      <c r="Q2" t="s">
        <v>1114</v>
      </c>
      <c r="R2">
        <v>62166105000172</v>
      </c>
      <c r="S2">
        <v>3</v>
      </c>
      <c r="U2" t="s">
        <v>1114</v>
      </c>
      <c r="V2" t="s">
        <v>1117</v>
      </c>
      <c r="W2">
        <v>39241000</v>
      </c>
      <c r="X2">
        <v>39241000</v>
      </c>
      <c r="Y2" s="596" t="s">
        <v>763</v>
      </c>
      <c r="Z2">
        <v>7000085</v>
      </c>
      <c r="AA2" t="s">
        <v>1118</v>
      </c>
      <c r="AB2">
        <v>20178</v>
      </c>
      <c r="AC2" t="s">
        <v>1119</v>
      </c>
      <c r="AD2" t="s">
        <v>1120</v>
      </c>
      <c r="AE2" t="s">
        <v>1121</v>
      </c>
      <c r="AF2" t="s">
        <v>1122</v>
      </c>
      <c r="AG2" t="s">
        <v>1123</v>
      </c>
      <c r="AH2">
        <v>1</v>
      </c>
      <c r="AI2" t="s">
        <v>1124</v>
      </c>
      <c r="AJ2" t="s">
        <v>1125</v>
      </c>
      <c r="AK2" t="s">
        <v>1126</v>
      </c>
      <c r="AL2">
        <v>2</v>
      </c>
      <c r="AM2">
        <v>100</v>
      </c>
      <c r="AN2">
        <v>8.1300000000000008</v>
      </c>
      <c r="AO2">
        <v>0.16259999999999999</v>
      </c>
      <c r="AP2">
        <v>0</v>
      </c>
      <c r="AQ2">
        <v>0</v>
      </c>
      <c r="AR2">
        <v>0</v>
      </c>
      <c r="AS2">
        <v>0</v>
      </c>
      <c r="AT2">
        <v>0</v>
      </c>
      <c r="AU2" s="388">
        <v>16.260000000000002</v>
      </c>
      <c r="AV2" s="808">
        <v>16.260000000000002</v>
      </c>
      <c r="AW2">
        <v>0</v>
      </c>
      <c r="AX2">
        <v>5102</v>
      </c>
      <c r="AY2">
        <v>1556</v>
      </c>
      <c r="AZ2">
        <v>1</v>
      </c>
      <c r="BA2" t="s">
        <v>1127</v>
      </c>
      <c r="BB2">
        <v>0</v>
      </c>
      <c r="BC2" t="s">
        <v>1128</v>
      </c>
      <c r="BD2">
        <v>90</v>
      </c>
      <c r="BE2">
        <v>3</v>
      </c>
      <c r="BF2" t="s">
        <v>1129</v>
      </c>
      <c r="BG2">
        <v>0</v>
      </c>
      <c r="BH2">
        <v>0</v>
      </c>
      <c r="BI2">
        <v>0</v>
      </c>
      <c r="BJ2">
        <v>0</v>
      </c>
      <c r="BK2">
        <v>0</v>
      </c>
      <c r="BL2">
        <v>0</v>
      </c>
      <c r="BM2">
        <v>0</v>
      </c>
      <c r="BN2">
        <v>0</v>
      </c>
      <c r="BO2">
        <v>0</v>
      </c>
      <c r="BP2">
        <v>0</v>
      </c>
      <c r="BQ2">
        <v>0</v>
      </c>
      <c r="BR2">
        <v>0</v>
      </c>
      <c r="BS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49</v>
      </c>
      <c r="CU2">
        <v>0</v>
      </c>
      <c r="CV2">
        <v>0</v>
      </c>
      <c r="CW2">
        <v>0</v>
      </c>
      <c r="CX2">
        <v>99</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99</v>
      </c>
      <c r="DZ2">
        <v>0</v>
      </c>
      <c r="EA2">
        <v>0</v>
      </c>
      <c r="EB2">
        <v>0</v>
      </c>
      <c r="EC2">
        <v>0</v>
      </c>
      <c r="ED2">
        <v>0</v>
      </c>
      <c r="EE2">
        <v>0</v>
      </c>
      <c r="EF2">
        <v>0</v>
      </c>
      <c r="EG2">
        <v>0</v>
      </c>
      <c r="EH2">
        <v>0</v>
      </c>
      <c r="EI2">
        <v>0</v>
      </c>
      <c r="EJ2">
        <v>0</v>
      </c>
      <c r="EK2">
        <v>0</v>
      </c>
      <c r="EL2">
        <v>16.260000000000002</v>
      </c>
      <c r="EM2">
        <v>0</v>
      </c>
      <c r="EN2">
        <v>0</v>
      </c>
      <c r="EO2" t="s">
        <v>1130</v>
      </c>
      <c r="EP2" t="s">
        <v>1131</v>
      </c>
      <c r="EQ2">
        <v>94</v>
      </c>
      <c r="ER2" s="596" t="s">
        <v>1132</v>
      </c>
      <c r="ES2">
        <v>4</v>
      </c>
      <c r="ET2" t="s">
        <v>1120</v>
      </c>
      <c r="EV2" s="805">
        <v>0</v>
      </c>
      <c r="EW2">
        <v>0</v>
      </c>
      <c r="EX2">
        <v>0</v>
      </c>
      <c r="EY2" s="805">
        <v>0</v>
      </c>
      <c r="EZ2">
        <v>0</v>
      </c>
      <c r="FA2">
        <v>0</v>
      </c>
      <c r="FB2" s="805">
        <v>0</v>
      </c>
      <c r="FC2" s="805">
        <v>0</v>
      </c>
      <c r="FD2">
        <v>0</v>
      </c>
      <c r="FE2">
        <v>0</v>
      </c>
      <c r="FF2" s="805">
        <v>0</v>
      </c>
      <c r="FG2">
        <v>0</v>
      </c>
      <c r="FH2">
        <v>0</v>
      </c>
      <c r="FI2" s="805">
        <v>0</v>
      </c>
      <c r="FJ2">
        <v>0</v>
      </c>
      <c r="FK2">
        <v>0</v>
      </c>
      <c r="FL2">
        <v>0</v>
      </c>
      <c r="FM2" s="805">
        <v>0</v>
      </c>
      <c r="FN2">
        <v>0</v>
      </c>
      <c r="FO2" s="805">
        <v>0</v>
      </c>
      <c r="FP2">
        <v>0</v>
      </c>
      <c r="FQ2" s="805">
        <v>0</v>
      </c>
      <c r="FR2">
        <v>0</v>
      </c>
      <c r="FS2" s="805">
        <v>0</v>
      </c>
      <c r="FT2">
        <v>0</v>
      </c>
      <c r="FU2" s="805">
        <v>0</v>
      </c>
      <c r="FV2">
        <v>0</v>
      </c>
      <c r="FW2" s="805">
        <v>0</v>
      </c>
      <c r="FX2">
        <v>0</v>
      </c>
      <c r="FY2" s="805">
        <v>0</v>
      </c>
      <c r="FZ2">
        <v>2512</v>
      </c>
    </row>
    <row r="3" spans="1:182">
      <c r="A3" t="s">
        <v>1108</v>
      </c>
      <c r="B3" t="s">
        <v>1109</v>
      </c>
      <c r="C3">
        <v>3</v>
      </c>
      <c r="D3" t="s">
        <v>1110</v>
      </c>
      <c r="E3" t="s">
        <v>1111</v>
      </c>
      <c r="F3">
        <v>368166</v>
      </c>
      <c r="G3">
        <v>55</v>
      </c>
      <c r="I3" s="804">
        <v>46029</v>
      </c>
      <c r="J3" s="807">
        <v>46029</v>
      </c>
      <c r="K3" t="s">
        <v>1112</v>
      </c>
      <c r="L3" t="s">
        <v>1113</v>
      </c>
      <c r="M3" t="s">
        <v>1114</v>
      </c>
      <c r="N3">
        <v>18173605000140</v>
      </c>
      <c r="O3" s="596" t="s">
        <v>1115</v>
      </c>
      <c r="P3" t="s">
        <v>1116</v>
      </c>
      <c r="Q3" t="s">
        <v>1114</v>
      </c>
      <c r="R3">
        <v>62166105000172</v>
      </c>
      <c r="S3">
        <v>3</v>
      </c>
      <c r="U3" t="s">
        <v>1114</v>
      </c>
      <c r="V3" t="s">
        <v>1117</v>
      </c>
      <c r="W3">
        <v>34029019</v>
      </c>
      <c r="X3">
        <v>38249941</v>
      </c>
      <c r="Y3" s="596" t="s">
        <v>763</v>
      </c>
      <c r="Z3">
        <v>7000016</v>
      </c>
      <c r="AA3" t="s">
        <v>1133</v>
      </c>
      <c r="AB3">
        <v>140322</v>
      </c>
      <c r="AC3" t="s">
        <v>1134</v>
      </c>
      <c r="AD3" t="s">
        <v>1120</v>
      </c>
      <c r="AE3" t="s">
        <v>1121</v>
      </c>
      <c r="AF3" t="s">
        <v>1122</v>
      </c>
      <c r="AG3" t="s">
        <v>1135</v>
      </c>
      <c r="AH3">
        <v>2</v>
      </c>
      <c r="AI3" t="s">
        <v>1136</v>
      </c>
      <c r="AJ3" t="s">
        <v>1126</v>
      </c>
      <c r="AK3" t="s">
        <v>1137</v>
      </c>
      <c r="AL3">
        <v>2</v>
      </c>
      <c r="AM3">
        <v>10</v>
      </c>
      <c r="AN3">
        <v>99.89</v>
      </c>
      <c r="AO3">
        <v>19.978000000000002</v>
      </c>
      <c r="AP3">
        <v>0</v>
      </c>
      <c r="AQ3">
        <v>0</v>
      </c>
      <c r="AR3">
        <v>0</v>
      </c>
      <c r="AS3">
        <v>0</v>
      </c>
      <c r="AT3">
        <v>0</v>
      </c>
      <c r="AU3" s="388">
        <v>199.78</v>
      </c>
      <c r="AV3" s="808">
        <v>199.78</v>
      </c>
      <c r="AW3">
        <v>0</v>
      </c>
      <c r="AX3">
        <v>5405</v>
      </c>
      <c r="AY3">
        <v>1407</v>
      </c>
      <c r="AZ3">
        <v>1</v>
      </c>
      <c r="BA3" t="s">
        <v>1138</v>
      </c>
      <c r="BB3">
        <v>0</v>
      </c>
      <c r="BC3" t="s">
        <v>1128</v>
      </c>
      <c r="BD3">
        <v>60</v>
      </c>
      <c r="BG3">
        <v>0</v>
      </c>
      <c r="BH3">
        <v>0</v>
      </c>
      <c r="BI3">
        <v>0</v>
      </c>
      <c r="BJ3">
        <v>0</v>
      </c>
      <c r="BK3">
        <v>0</v>
      </c>
      <c r="BL3">
        <v>0</v>
      </c>
      <c r="BM3">
        <v>0</v>
      </c>
      <c r="BN3">
        <v>0</v>
      </c>
      <c r="BO3">
        <v>0</v>
      </c>
      <c r="BP3">
        <v>0</v>
      </c>
      <c r="BQ3">
        <v>0</v>
      </c>
      <c r="BR3">
        <v>0</v>
      </c>
      <c r="BS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49</v>
      </c>
      <c r="CU3">
        <v>0</v>
      </c>
      <c r="CV3">
        <v>0</v>
      </c>
      <c r="CW3">
        <v>0</v>
      </c>
      <c r="CX3">
        <v>99</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99</v>
      </c>
      <c r="DZ3">
        <v>0</v>
      </c>
      <c r="EA3">
        <v>0</v>
      </c>
      <c r="EB3">
        <v>0</v>
      </c>
      <c r="EC3">
        <v>0</v>
      </c>
      <c r="ED3">
        <v>0</v>
      </c>
      <c r="EE3">
        <v>0</v>
      </c>
      <c r="EF3">
        <v>0</v>
      </c>
      <c r="EG3">
        <v>0</v>
      </c>
      <c r="EH3">
        <v>0</v>
      </c>
      <c r="EI3">
        <v>0</v>
      </c>
      <c r="EJ3">
        <v>0</v>
      </c>
      <c r="EK3">
        <v>0</v>
      </c>
      <c r="EL3">
        <v>199.78</v>
      </c>
      <c r="EM3">
        <v>0</v>
      </c>
      <c r="EN3">
        <v>0</v>
      </c>
      <c r="EO3" t="s">
        <v>1139</v>
      </c>
      <c r="EP3" t="s">
        <v>1131</v>
      </c>
      <c r="EQ3">
        <v>94</v>
      </c>
      <c r="ER3" s="596" t="s">
        <v>1132</v>
      </c>
      <c r="ES3">
        <v>4</v>
      </c>
      <c r="ET3" t="s">
        <v>1120</v>
      </c>
      <c r="EV3" s="805">
        <v>0</v>
      </c>
      <c r="EW3">
        <v>0</v>
      </c>
      <c r="EX3">
        <v>0</v>
      </c>
      <c r="EY3" s="805">
        <v>0</v>
      </c>
      <c r="EZ3">
        <v>0</v>
      </c>
      <c r="FA3">
        <v>0</v>
      </c>
      <c r="FB3" s="805">
        <v>0</v>
      </c>
      <c r="FC3" s="805">
        <v>0</v>
      </c>
      <c r="FD3">
        <v>0</v>
      </c>
      <c r="FE3">
        <v>0</v>
      </c>
      <c r="FF3" s="805">
        <v>0</v>
      </c>
      <c r="FG3">
        <v>0</v>
      </c>
      <c r="FH3">
        <v>0</v>
      </c>
      <c r="FI3" s="805">
        <v>0</v>
      </c>
      <c r="FJ3">
        <v>0</v>
      </c>
      <c r="FK3">
        <v>0</v>
      </c>
      <c r="FL3">
        <v>0</v>
      </c>
      <c r="FM3" s="805">
        <v>0</v>
      </c>
      <c r="FN3">
        <v>0</v>
      </c>
      <c r="FO3" s="805">
        <v>0</v>
      </c>
      <c r="FP3">
        <v>0</v>
      </c>
      <c r="FQ3" s="805">
        <v>0</v>
      </c>
      <c r="FR3">
        <v>0</v>
      </c>
      <c r="FS3" s="805">
        <v>0</v>
      </c>
      <c r="FT3">
        <v>0</v>
      </c>
      <c r="FU3" s="805">
        <v>0</v>
      </c>
      <c r="FV3">
        <v>0</v>
      </c>
      <c r="FW3" s="805">
        <v>0</v>
      </c>
      <c r="FX3">
        <v>0</v>
      </c>
      <c r="FY3" s="805">
        <v>0</v>
      </c>
      <c r="FZ3">
        <v>1433</v>
      </c>
    </row>
    <row r="4" spans="1:182">
      <c r="A4" t="s">
        <v>1108</v>
      </c>
      <c r="B4" t="s">
        <v>1109</v>
      </c>
      <c r="C4">
        <v>3</v>
      </c>
      <c r="D4" t="s">
        <v>1110</v>
      </c>
      <c r="E4" t="s">
        <v>1111</v>
      </c>
      <c r="F4">
        <v>368166</v>
      </c>
      <c r="G4">
        <v>55</v>
      </c>
      <c r="I4" s="804">
        <v>46029</v>
      </c>
      <c r="J4" s="807">
        <v>46029</v>
      </c>
      <c r="K4" t="s">
        <v>1112</v>
      </c>
      <c r="L4" t="s">
        <v>1113</v>
      </c>
      <c r="M4" t="s">
        <v>1114</v>
      </c>
      <c r="N4">
        <v>18173605000140</v>
      </c>
      <c r="O4" s="596" t="s">
        <v>1115</v>
      </c>
      <c r="P4" t="s">
        <v>1116</v>
      </c>
      <c r="Q4" t="s">
        <v>1114</v>
      </c>
      <c r="R4">
        <v>62166105000172</v>
      </c>
      <c r="S4">
        <v>3</v>
      </c>
      <c r="U4" t="s">
        <v>1114</v>
      </c>
      <c r="V4" t="s">
        <v>1117</v>
      </c>
      <c r="W4">
        <v>34025000</v>
      </c>
      <c r="X4">
        <v>38089411</v>
      </c>
      <c r="Y4" s="596" t="s">
        <v>763</v>
      </c>
      <c r="Z4">
        <v>7000036</v>
      </c>
      <c r="AA4" t="s">
        <v>1140</v>
      </c>
      <c r="AB4">
        <v>790043</v>
      </c>
      <c r="AC4" t="s">
        <v>1141</v>
      </c>
      <c r="AD4" t="s">
        <v>1120</v>
      </c>
      <c r="AE4" t="s">
        <v>1121</v>
      </c>
      <c r="AF4" t="s">
        <v>1122</v>
      </c>
      <c r="AG4" t="s">
        <v>1135</v>
      </c>
      <c r="AH4">
        <v>3</v>
      </c>
      <c r="AI4" t="s">
        <v>1136</v>
      </c>
      <c r="AJ4" t="s">
        <v>1126</v>
      </c>
      <c r="AK4" t="s">
        <v>1137</v>
      </c>
      <c r="AL4">
        <v>4</v>
      </c>
      <c r="AM4">
        <v>20</v>
      </c>
      <c r="AN4">
        <v>22.91</v>
      </c>
      <c r="AO4">
        <v>4.5819999999999999</v>
      </c>
      <c r="AP4">
        <v>0</v>
      </c>
      <c r="AQ4">
        <v>0</v>
      </c>
      <c r="AR4">
        <v>0</v>
      </c>
      <c r="AS4">
        <v>0</v>
      </c>
      <c r="AT4">
        <v>0</v>
      </c>
      <c r="AU4" s="388">
        <v>91.64</v>
      </c>
      <c r="AV4" s="808">
        <v>91.64</v>
      </c>
      <c r="AW4">
        <v>0</v>
      </c>
      <c r="AX4">
        <v>5405</v>
      </c>
      <c r="AY4">
        <v>1407</v>
      </c>
      <c r="AZ4">
        <v>1</v>
      </c>
      <c r="BA4" t="s">
        <v>1138</v>
      </c>
      <c r="BB4">
        <v>0</v>
      </c>
      <c r="BC4" t="s">
        <v>1128</v>
      </c>
      <c r="BD4">
        <v>60</v>
      </c>
      <c r="BG4">
        <v>0</v>
      </c>
      <c r="BH4">
        <v>0</v>
      </c>
      <c r="BI4">
        <v>0</v>
      </c>
      <c r="BJ4">
        <v>0</v>
      </c>
      <c r="BK4">
        <v>0</v>
      </c>
      <c r="BL4">
        <v>0</v>
      </c>
      <c r="BM4">
        <v>0</v>
      </c>
      <c r="BN4">
        <v>0</v>
      </c>
      <c r="BO4">
        <v>0</v>
      </c>
      <c r="BP4">
        <v>0</v>
      </c>
      <c r="BQ4">
        <v>0</v>
      </c>
      <c r="BR4">
        <v>0</v>
      </c>
      <c r="BS4">
        <v>0</v>
      </c>
      <c r="BV4">
        <v>0</v>
      </c>
      <c r="BW4">
        <v>0</v>
      </c>
      <c r="BX4">
        <v>0</v>
      </c>
      <c r="BY4">
        <v>0</v>
      </c>
      <c r="BZ4">
        <v>0</v>
      </c>
      <c r="CA4">
        <v>0</v>
      </c>
      <c r="CB4">
        <v>0</v>
      </c>
      <c r="CC4">
        <v>0</v>
      </c>
      <c r="CD4">
        <v>0</v>
      </c>
      <c r="CE4">
        <v>82.44</v>
      </c>
      <c r="CF4">
        <v>4.68</v>
      </c>
      <c r="CG4">
        <v>0</v>
      </c>
      <c r="CH4">
        <v>0</v>
      </c>
      <c r="CI4">
        <v>0</v>
      </c>
      <c r="CJ4">
        <v>0</v>
      </c>
      <c r="CK4">
        <v>0</v>
      </c>
      <c r="CL4">
        <v>0</v>
      </c>
      <c r="CM4">
        <v>0</v>
      </c>
      <c r="CN4">
        <v>0</v>
      </c>
      <c r="CO4">
        <v>0</v>
      </c>
      <c r="CP4">
        <v>0</v>
      </c>
      <c r="CQ4">
        <v>0</v>
      </c>
      <c r="CR4">
        <v>49</v>
      </c>
      <c r="CU4">
        <v>0</v>
      </c>
      <c r="CV4">
        <v>0</v>
      </c>
      <c r="CW4">
        <v>0</v>
      </c>
      <c r="CX4">
        <v>99</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99</v>
      </c>
      <c r="DZ4">
        <v>0</v>
      </c>
      <c r="EA4">
        <v>0</v>
      </c>
      <c r="EB4">
        <v>0</v>
      </c>
      <c r="EC4">
        <v>0</v>
      </c>
      <c r="ED4">
        <v>0</v>
      </c>
      <c r="EE4">
        <v>0</v>
      </c>
      <c r="EF4">
        <v>0</v>
      </c>
      <c r="EG4">
        <v>0</v>
      </c>
      <c r="EH4">
        <v>0</v>
      </c>
      <c r="EI4">
        <v>0</v>
      </c>
      <c r="EJ4">
        <v>0</v>
      </c>
      <c r="EK4">
        <v>0</v>
      </c>
      <c r="EL4">
        <v>91.64</v>
      </c>
      <c r="EM4">
        <v>0</v>
      </c>
      <c r="EN4">
        <v>0</v>
      </c>
      <c r="EO4" t="s">
        <v>1142</v>
      </c>
      <c r="EP4" t="s">
        <v>1131</v>
      </c>
      <c r="EQ4">
        <v>94</v>
      </c>
      <c r="ER4" s="596" t="s">
        <v>1132</v>
      </c>
      <c r="ES4">
        <v>4</v>
      </c>
      <c r="ET4" t="s">
        <v>1120</v>
      </c>
      <c r="EV4" s="805">
        <v>0</v>
      </c>
      <c r="EW4">
        <v>0</v>
      </c>
      <c r="EX4">
        <v>0</v>
      </c>
      <c r="EY4" s="805">
        <v>0</v>
      </c>
      <c r="EZ4">
        <v>0</v>
      </c>
      <c r="FA4">
        <v>0</v>
      </c>
      <c r="FB4" s="805">
        <v>0</v>
      </c>
      <c r="FC4" s="805">
        <v>0</v>
      </c>
      <c r="FD4">
        <v>0</v>
      </c>
      <c r="FE4">
        <v>0</v>
      </c>
      <c r="FF4" s="805">
        <v>0</v>
      </c>
      <c r="FG4">
        <v>0</v>
      </c>
      <c r="FH4">
        <v>0</v>
      </c>
      <c r="FI4" s="805">
        <v>0</v>
      </c>
      <c r="FJ4">
        <v>0</v>
      </c>
      <c r="FK4">
        <v>0</v>
      </c>
      <c r="FL4">
        <v>0</v>
      </c>
      <c r="FM4" s="805">
        <v>0</v>
      </c>
      <c r="FN4">
        <v>0</v>
      </c>
      <c r="FO4" s="805">
        <v>0</v>
      </c>
      <c r="FP4">
        <v>0</v>
      </c>
      <c r="FQ4" s="805">
        <v>0</v>
      </c>
      <c r="FR4">
        <v>0</v>
      </c>
      <c r="FS4" s="805">
        <v>0</v>
      </c>
      <c r="FT4">
        <v>0</v>
      </c>
      <c r="FU4" s="805">
        <v>0</v>
      </c>
      <c r="FV4">
        <v>0</v>
      </c>
      <c r="FW4" s="805">
        <v>0</v>
      </c>
      <c r="FX4">
        <v>0</v>
      </c>
      <c r="FY4" s="805">
        <v>0</v>
      </c>
      <c r="FZ4">
        <v>1507</v>
      </c>
    </row>
    <row r="5" spans="1:182">
      <c r="A5" t="s">
        <v>1108</v>
      </c>
      <c r="B5" t="s">
        <v>1109</v>
      </c>
      <c r="C5">
        <v>3</v>
      </c>
      <c r="D5" t="s">
        <v>1110</v>
      </c>
      <c r="E5" t="s">
        <v>1111</v>
      </c>
      <c r="F5">
        <v>368166</v>
      </c>
      <c r="G5">
        <v>55</v>
      </c>
      <c r="I5" s="804">
        <v>46029</v>
      </c>
      <c r="J5" s="807">
        <v>46029</v>
      </c>
      <c r="K5" t="s">
        <v>1112</v>
      </c>
      <c r="L5" t="s">
        <v>1113</v>
      </c>
      <c r="M5" t="s">
        <v>1114</v>
      </c>
      <c r="N5">
        <v>18173605000140</v>
      </c>
      <c r="O5" s="596" t="s">
        <v>1115</v>
      </c>
      <c r="P5" t="s">
        <v>1116</v>
      </c>
      <c r="Q5" t="s">
        <v>1114</v>
      </c>
      <c r="R5">
        <v>62166105000172</v>
      </c>
      <c r="S5">
        <v>3</v>
      </c>
      <c r="U5" t="s">
        <v>1114</v>
      </c>
      <c r="V5" t="s">
        <v>1117</v>
      </c>
      <c r="W5">
        <v>39249000</v>
      </c>
      <c r="Y5" s="596" t="s">
        <v>763</v>
      </c>
      <c r="Z5">
        <v>7000077</v>
      </c>
      <c r="AA5" t="s">
        <v>1143</v>
      </c>
      <c r="AB5">
        <v>540076</v>
      </c>
      <c r="AC5" t="s">
        <v>1144</v>
      </c>
      <c r="AD5" t="s">
        <v>1120</v>
      </c>
      <c r="AE5" t="s">
        <v>1121</v>
      </c>
      <c r="AF5" t="s">
        <v>1122</v>
      </c>
      <c r="AG5" t="s">
        <v>1135</v>
      </c>
      <c r="AH5">
        <v>4</v>
      </c>
      <c r="AI5" t="s">
        <v>1145</v>
      </c>
      <c r="AJ5" t="s">
        <v>1126</v>
      </c>
      <c r="AK5" t="s">
        <v>1126</v>
      </c>
      <c r="AL5">
        <v>1</v>
      </c>
      <c r="AM5">
        <v>1</v>
      </c>
      <c r="AN5">
        <v>24.05</v>
      </c>
      <c r="AO5">
        <v>24.05</v>
      </c>
      <c r="AP5">
        <v>0</v>
      </c>
      <c r="AQ5">
        <v>0</v>
      </c>
      <c r="AR5">
        <v>0</v>
      </c>
      <c r="AS5">
        <v>0</v>
      </c>
      <c r="AT5">
        <v>0</v>
      </c>
      <c r="AU5" s="388">
        <v>24.05</v>
      </c>
      <c r="AV5" s="808">
        <v>24.05</v>
      </c>
      <c r="AW5">
        <v>0</v>
      </c>
      <c r="AX5">
        <v>5102</v>
      </c>
      <c r="AY5">
        <v>1556</v>
      </c>
      <c r="AZ5">
        <v>1</v>
      </c>
      <c r="BA5" t="s">
        <v>1127</v>
      </c>
      <c r="BB5">
        <v>0</v>
      </c>
      <c r="BC5" t="s">
        <v>1128</v>
      </c>
      <c r="BD5">
        <v>90</v>
      </c>
      <c r="BE5">
        <v>3</v>
      </c>
      <c r="BF5" t="s">
        <v>1129</v>
      </c>
      <c r="BG5">
        <v>0</v>
      </c>
      <c r="BH5">
        <v>0</v>
      </c>
      <c r="BI5">
        <v>0</v>
      </c>
      <c r="BJ5">
        <v>0</v>
      </c>
      <c r="BK5">
        <v>0</v>
      </c>
      <c r="BL5">
        <v>0</v>
      </c>
      <c r="BM5">
        <v>0</v>
      </c>
      <c r="BN5">
        <v>0</v>
      </c>
      <c r="BO5">
        <v>0</v>
      </c>
      <c r="BP5">
        <v>0</v>
      </c>
      <c r="BQ5">
        <v>0</v>
      </c>
      <c r="BR5">
        <v>0</v>
      </c>
      <c r="BS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49</v>
      </c>
      <c r="CU5">
        <v>0</v>
      </c>
      <c r="CV5">
        <v>0</v>
      </c>
      <c r="CW5">
        <v>0</v>
      </c>
      <c r="CX5">
        <v>99</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99</v>
      </c>
      <c r="DZ5">
        <v>0</v>
      </c>
      <c r="EA5">
        <v>0</v>
      </c>
      <c r="EB5">
        <v>0</v>
      </c>
      <c r="EC5">
        <v>0</v>
      </c>
      <c r="ED5">
        <v>0</v>
      </c>
      <c r="EE5">
        <v>0</v>
      </c>
      <c r="EF5">
        <v>0</v>
      </c>
      <c r="EG5">
        <v>0</v>
      </c>
      <c r="EH5">
        <v>0</v>
      </c>
      <c r="EI5">
        <v>0</v>
      </c>
      <c r="EJ5">
        <v>0</v>
      </c>
      <c r="EK5">
        <v>0</v>
      </c>
      <c r="EL5">
        <v>24.05</v>
      </c>
      <c r="EM5">
        <v>0</v>
      </c>
      <c r="EN5">
        <v>0</v>
      </c>
      <c r="EP5" t="s">
        <v>1131</v>
      </c>
      <c r="EQ5">
        <v>94</v>
      </c>
      <c r="ER5" s="596" t="s">
        <v>1132</v>
      </c>
      <c r="ES5">
        <v>4</v>
      </c>
      <c r="ET5" t="s">
        <v>1120</v>
      </c>
      <c r="EV5" s="805">
        <v>0</v>
      </c>
      <c r="EW5">
        <v>0</v>
      </c>
      <c r="EX5">
        <v>0</v>
      </c>
      <c r="EY5" s="805">
        <v>0</v>
      </c>
      <c r="EZ5">
        <v>0</v>
      </c>
      <c r="FA5">
        <v>0</v>
      </c>
      <c r="FB5" s="805">
        <v>0</v>
      </c>
      <c r="FC5" s="805">
        <v>0</v>
      </c>
      <c r="FD5">
        <v>0</v>
      </c>
      <c r="FE5">
        <v>0</v>
      </c>
      <c r="FF5" s="805">
        <v>0</v>
      </c>
      <c r="FG5">
        <v>0</v>
      </c>
      <c r="FH5">
        <v>0</v>
      </c>
      <c r="FI5" s="805">
        <v>0</v>
      </c>
      <c r="FJ5">
        <v>0</v>
      </c>
      <c r="FK5">
        <v>0</v>
      </c>
      <c r="FL5">
        <v>0</v>
      </c>
      <c r="FM5" s="805">
        <v>0</v>
      </c>
      <c r="FN5">
        <v>0</v>
      </c>
      <c r="FO5" s="805">
        <v>0</v>
      </c>
      <c r="FP5">
        <v>0</v>
      </c>
      <c r="FQ5" s="805">
        <v>0</v>
      </c>
      <c r="FR5">
        <v>0</v>
      </c>
      <c r="FS5" s="805">
        <v>0</v>
      </c>
      <c r="FT5">
        <v>0</v>
      </c>
      <c r="FU5" s="805">
        <v>0</v>
      </c>
      <c r="FV5">
        <v>0</v>
      </c>
      <c r="FW5" s="805">
        <v>0</v>
      </c>
      <c r="FX5">
        <v>0</v>
      </c>
      <c r="FY5" s="805">
        <v>0</v>
      </c>
      <c r="FZ5">
        <v>1827</v>
      </c>
    </row>
    <row r="6" spans="1:182">
      <c r="A6" t="s">
        <v>1108</v>
      </c>
      <c r="B6" t="s">
        <v>1109</v>
      </c>
      <c r="C6">
        <v>3</v>
      </c>
      <c r="D6" t="s">
        <v>1110</v>
      </c>
      <c r="E6" t="s">
        <v>1111</v>
      </c>
      <c r="F6">
        <v>368166</v>
      </c>
      <c r="G6">
        <v>55</v>
      </c>
      <c r="I6" s="804">
        <v>46029</v>
      </c>
      <c r="J6" s="807">
        <v>46029</v>
      </c>
      <c r="K6" t="s">
        <v>1112</v>
      </c>
      <c r="L6" t="s">
        <v>1113</v>
      </c>
      <c r="M6" t="s">
        <v>1114</v>
      </c>
      <c r="N6">
        <v>18173605000140</v>
      </c>
      <c r="O6" s="596" t="s">
        <v>1115</v>
      </c>
      <c r="P6" t="s">
        <v>1116</v>
      </c>
      <c r="Q6" t="s">
        <v>1114</v>
      </c>
      <c r="R6">
        <v>62166105000172</v>
      </c>
      <c r="S6">
        <v>3</v>
      </c>
      <c r="U6" t="s">
        <v>1114</v>
      </c>
      <c r="V6" t="s">
        <v>1117</v>
      </c>
      <c r="W6">
        <v>56031290</v>
      </c>
      <c r="X6">
        <v>56039240</v>
      </c>
      <c r="Y6" s="596" t="s">
        <v>763</v>
      </c>
      <c r="Z6">
        <v>7000027</v>
      </c>
      <c r="AA6" t="s">
        <v>1146</v>
      </c>
      <c r="AB6">
        <v>540512</v>
      </c>
      <c r="AC6" t="s">
        <v>1147</v>
      </c>
      <c r="AD6" t="s">
        <v>1120</v>
      </c>
      <c r="AE6" t="s">
        <v>1121</v>
      </c>
      <c r="AF6" t="s">
        <v>1122</v>
      </c>
      <c r="AG6" t="s">
        <v>1135</v>
      </c>
      <c r="AH6">
        <v>5</v>
      </c>
      <c r="AI6" t="s">
        <v>1145</v>
      </c>
      <c r="AJ6" t="s">
        <v>1126</v>
      </c>
      <c r="AK6" t="s">
        <v>1126</v>
      </c>
      <c r="AL6">
        <v>1</v>
      </c>
      <c r="AM6">
        <v>1</v>
      </c>
      <c r="AN6">
        <v>88.85</v>
      </c>
      <c r="AO6">
        <v>88.85</v>
      </c>
      <c r="AP6">
        <v>0</v>
      </c>
      <c r="AQ6">
        <v>0</v>
      </c>
      <c r="AR6">
        <v>0</v>
      </c>
      <c r="AS6">
        <v>0</v>
      </c>
      <c r="AT6">
        <v>0</v>
      </c>
      <c r="AU6" s="388">
        <v>88.85</v>
      </c>
      <c r="AV6" s="808">
        <v>88.85</v>
      </c>
      <c r="AW6">
        <v>0</v>
      </c>
      <c r="AX6">
        <v>5102</v>
      </c>
      <c r="AY6">
        <v>1556</v>
      </c>
      <c r="AZ6">
        <v>1</v>
      </c>
      <c r="BA6" t="s">
        <v>1127</v>
      </c>
      <c r="BB6">
        <v>1</v>
      </c>
      <c r="BC6" t="s">
        <v>1148</v>
      </c>
      <c r="BD6">
        <v>90</v>
      </c>
      <c r="BE6">
        <v>3</v>
      </c>
      <c r="BF6" t="s">
        <v>1129</v>
      </c>
      <c r="BG6">
        <v>0</v>
      </c>
      <c r="BH6">
        <v>0</v>
      </c>
      <c r="BI6">
        <v>0</v>
      </c>
      <c r="BJ6">
        <v>0</v>
      </c>
      <c r="BK6">
        <v>0</v>
      </c>
      <c r="BL6">
        <v>0</v>
      </c>
      <c r="BM6">
        <v>0</v>
      </c>
      <c r="BN6">
        <v>0</v>
      </c>
      <c r="BO6">
        <v>0</v>
      </c>
      <c r="BP6">
        <v>0</v>
      </c>
      <c r="BQ6">
        <v>0</v>
      </c>
      <c r="BR6">
        <v>0</v>
      </c>
      <c r="BS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49</v>
      </c>
      <c r="CU6">
        <v>0</v>
      </c>
      <c r="CV6">
        <v>0</v>
      </c>
      <c r="CW6">
        <v>0</v>
      </c>
      <c r="CX6">
        <v>99</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99</v>
      </c>
      <c r="DZ6">
        <v>0</v>
      </c>
      <c r="EA6">
        <v>0</v>
      </c>
      <c r="EB6">
        <v>0</v>
      </c>
      <c r="EC6">
        <v>0</v>
      </c>
      <c r="ED6">
        <v>0</v>
      </c>
      <c r="EE6">
        <v>0</v>
      </c>
      <c r="EF6">
        <v>0</v>
      </c>
      <c r="EG6">
        <v>0</v>
      </c>
      <c r="EH6">
        <v>0</v>
      </c>
      <c r="EI6">
        <v>0</v>
      </c>
      <c r="EJ6">
        <v>0</v>
      </c>
      <c r="EK6">
        <v>0</v>
      </c>
      <c r="EL6">
        <v>88.85</v>
      </c>
      <c r="EM6">
        <v>0</v>
      </c>
      <c r="EN6">
        <v>0</v>
      </c>
      <c r="EO6" t="s">
        <v>1149</v>
      </c>
      <c r="EP6" t="s">
        <v>1131</v>
      </c>
      <c r="EQ6">
        <v>94</v>
      </c>
      <c r="ER6" s="596" t="s">
        <v>1132</v>
      </c>
      <c r="ES6">
        <v>4</v>
      </c>
      <c r="ET6" t="s">
        <v>1120</v>
      </c>
      <c r="EV6" s="805">
        <v>0</v>
      </c>
      <c r="EW6">
        <v>0</v>
      </c>
      <c r="EX6">
        <v>0</v>
      </c>
      <c r="EY6" s="805">
        <v>0</v>
      </c>
      <c r="EZ6">
        <v>0</v>
      </c>
      <c r="FA6">
        <v>0</v>
      </c>
      <c r="FB6" s="805">
        <v>0</v>
      </c>
      <c r="FC6" s="805">
        <v>0</v>
      </c>
      <c r="FD6">
        <v>0</v>
      </c>
      <c r="FE6">
        <v>0</v>
      </c>
      <c r="FF6" s="805">
        <v>0</v>
      </c>
      <c r="FG6">
        <v>0</v>
      </c>
      <c r="FH6">
        <v>0</v>
      </c>
      <c r="FI6" s="805">
        <v>0</v>
      </c>
      <c r="FJ6">
        <v>0</v>
      </c>
      <c r="FK6">
        <v>0</v>
      </c>
      <c r="FL6">
        <v>0</v>
      </c>
      <c r="FM6" s="805">
        <v>0</v>
      </c>
      <c r="FN6">
        <v>0</v>
      </c>
      <c r="FO6" s="805">
        <v>0</v>
      </c>
      <c r="FP6">
        <v>0</v>
      </c>
      <c r="FQ6" s="805">
        <v>0</v>
      </c>
      <c r="FR6">
        <v>0</v>
      </c>
      <c r="FS6" s="805">
        <v>0</v>
      </c>
      <c r="FT6">
        <v>0</v>
      </c>
      <c r="FU6" s="805">
        <v>0</v>
      </c>
      <c r="FV6">
        <v>0</v>
      </c>
      <c r="FW6" s="805">
        <v>0</v>
      </c>
      <c r="FX6">
        <v>0</v>
      </c>
      <c r="FY6" s="805">
        <v>0</v>
      </c>
      <c r="FZ6">
        <v>1492</v>
      </c>
    </row>
    <row r="7" spans="1:182">
      <c r="A7" t="s">
        <v>1108</v>
      </c>
      <c r="B7" t="s">
        <v>1109</v>
      </c>
      <c r="C7">
        <v>3</v>
      </c>
      <c r="D7" t="s">
        <v>1110</v>
      </c>
      <c r="E7" t="s">
        <v>1111</v>
      </c>
      <c r="F7">
        <v>368166</v>
      </c>
      <c r="G7">
        <v>55</v>
      </c>
      <c r="I7" s="804">
        <v>46029</v>
      </c>
      <c r="J7" s="807">
        <v>46029</v>
      </c>
      <c r="K7" t="s">
        <v>1112</v>
      </c>
      <c r="L7" t="s">
        <v>1113</v>
      </c>
      <c r="M7" t="s">
        <v>1114</v>
      </c>
      <c r="N7">
        <v>18173605000140</v>
      </c>
      <c r="O7" s="596" t="s">
        <v>1115</v>
      </c>
      <c r="P7" t="s">
        <v>1116</v>
      </c>
      <c r="Q7" t="s">
        <v>1114</v>
      </c>
      <c r="R7">
        <v>62166105000172</v>
      </c>
      <c r="S7">
        <v>3</v>
      </c>
      <c r="U7" t="s">
        <v>1114</v>
      </c>
      <c r="V7" t="s">
        <v>1117</v>
      </c>
      <c r="W7">
        <v>48182000</v>
      </c>
      <c r="Y7" s="596" t="s">
        <v>763</v>
      </c>
      <c r="Z7">
        <v>7000092</v>
      </c>
      <c r="AA7" t="s">
        <v>1150</v>
      </c>
      <c r="AB7">
        <v>170355</v>
      </c>
      <c r="AC7" t="s">
        <v>1151</v>
      </c>
      <c r="AD7" t="s">
        <v>1120</v>
      </c>
      <c r="AE7" t="s">
        <v>1121</v>
      </c>
      <c r="AF7" t="s">
        <v>1152</v>
      </c>
      <c r="AG7" t="s">
        <v>1152</v>
      </c>
      <c r="AH7">
        <v>6</v>
      </c>
      <c r="AI7" t="s">
        <v>1145</v>
      </c>
      <c r="AJ7" t="s">
        <v>1126</v>
      </c>
      <c r="AK7" t="s">
        <v>1126</v>
      </c>
      <c r="AL7">
        <v>3</v>
      </c>
      <c r="AM7">
        <v>3</v>
      </c>
      <c r="AN7">
        <v>94.68</v>
      </c>
      <c r="AO7">
        <v>94.68</v>
      </c>
      <c r="AP7">
        <v>0</v>
      </c>
      <c r="AQ7">
        <v>0</v>
      </c>
      <c r="AR7">
        <v>0</v>
      </c>
      <c r="AS7">
        <v>0</v>
      </c>
      <c r="AT7">
        <v>0</v>
      </c>
      <c r="AU7" s="388">
        <v>284.04000000000002</v>
      </c>
      <c r="AV7" s="808">
        <v>284.04000000000002</v>
      </c>
      <c r="AW7">
        <v>0</v>
      </c>
      <c r="AX7">
        <v>5405</v>
      </c>
      <c r="AY7">
        <v>1407</v>
      </c>
      <c r="AZ7">
        <v>1</v>
      </c>
      <c r="BA7" t="s">
        <v>1138</v>
      </c>
      <c r="BB7">
        <v>0</v>
      </c>
      <c r="BC7" t="s">
        <v>1128</v>
      </c>
      <c r="BD7">
        <v>60</v>
      </c>
      <c r="BG7">
        <v>0</v>
      </c>
      <c r="BH7">
        <v>0</v>
      </c>
      <c r="BI7">
        <v>0</v>
      </c>
      <c r="BJ7">
        <v>0</v>
      </c>
      <c r="BK7">
        <v>0</v>
      </c>
      <c r="BL7">
        <v>0</v>
      </c>
      <c r="BM7">
        <v>0</v>
      </c>
      <c r="BN7">
        <v>0</v>
      </c>
      <c r="BO7">
        <v>0</v>
      </c>
      <c r="BP7">
        <v>0</v>
      </c>
      <c r="BQ7">
        <v>0</v>
      </c>
      <c r="BR7">
        <v>0</v>
      </c>
      <c r="BS7">
        <v>0</v>
      </c>
      <c r="BV7">
        <v>0</v>
      </c>
      <c r="BW7">
        <v>0</v>
      </c>
      <c r="BX7">
        <v>0</v>
      </c>
      <c r="BY7">
        <v>0</v>
      </c>
      <c r="BZ7">
        <v>0</v>
      </c>
      <c r="CA7">
        <v>0</v>
      </c>
      <c r="CB7">
        <v>0</v>
      </c>
      <c r="CC7">
        <v>0</v>
      </c>
      <c r="CD7">
        <v>0</v>
      </c>
      <c r="CE7">
        <v>1.86</v>
      </c>
      <c r="CF7">
        <v>0.12</v>
      </c>
      <c r="CG7">
        <v>0</v>
      </c>
      <c r="CH7">
        <v>0</v>
      </c>
      <c r="CI7">
        <v>0</v>
      </c>
      <c r="CJ7">
        <v>0</v>
      </c>
      <c r="CK7">
        <v>0</v>
      </c>
      <c r="CL7">
        <v>0</v>
      </c>
      <c r="CM7">
        <v>0</v>
      </c>
      <c r="CN7">
        <v>0</v>
      </c>
      <c r="CO7">
        <v>0</v>
      </c>
      <c r="CP7">
        <v>0</v>
      </c>
      <c r="CQ7">
        <v>0</v>
      </c>
      <c r="CR7">
        <v>49</v>
      </c>
      <c r="CU7">
        <v>0</v>
      </c>
      <c r="CV7">
        <v>0</v>
      </c>
      <c r="CW7">
        <v>0</v>
      </c>
      <c r="CX7">
        <v>99</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99</v>
      </c>
      <c r="DZ7">
        <v>0</v>
      </c>
      <c r="EA7">
        <v>0</v>
      </c>
      <c r="EB7">
        <v>0</v>
      </c>
      <c r="EC7">
        <v>0</v>
      </c>
      <c r="ED7">
        <v>0</v>
      </c>
      <c r="EE7">
        <v>0</v>
      </c>
      <c r="EF7">
        <v>0</v>
      </c>
      <c r="EG7">
        <v>0</v>
      </c>
      <c r="EH7">
        <v>0</v>
      </c>
      <c r="EI7">
        <v>0</v>
      </c>
      <c r="EJ7">
        <v>0</v>
      </c>
      <c r="EK7">
        <v>0</v>
      </c>
      <c r="EL7">
        <v>284.04000000000002</v>
      </c>
      <c r="EM7">
        <v>0</v>
      </c>
      <c r="EN7">
        <v>0</v>
      </c>
      <c r="EP7" t="s">
        <v>1131</v>
      </c>
      <c r="EQ7">
        <v>91</v>
      </c>
      <c r="ER7" s="596" t="s">
        <v>1153</v>
      </c>
      <c r="ES7">
        <v>4</v>
      </c>
      <c r="ET7" t="s">
        <v>1120</v>
      </c>
      <c r="EV7" s="805">
        <v>0</v>
      </c>
      <c r="EW7">
        <v>0</v>
      </c>
      <c r="EX7">
        <v>0</v>
      </c>
      <c r="EY7" s="805">
        <v>0</v>
      </c>
      <c r="EZ7">
        <v>0</v>
      </c>
      <c r="FA7">
        <v>0</v>
      </c>
      <c r="FB7" s="805">
        <v>0</v>
      </c>
      <c r="FC7" s="805">
        <v>0</v>
      </c>
      <c r="FD7">
        <v>0</v>
      </c>
      <c r="FE7">
        <v>0</v>
      </c>
      <c r="FF7" s="805">
        <v>0</v>
      </c>
      <c r="FG7">
        <v>0</v>
      </c>
      <c r="FH7">
        <v>0</v>
      </c>
      <c r="FI7" s="805">
        <v>0</v>
      </c>
      <c r="FJ7">
        <v>0</v>
      </c>
      <c r="FK7">
        <v>0</v>
      </c>
      <c r="FL7">
        <v>0</v>
      </c>
      <c r="FM7" s="805">
        <v>0</v>
      </c>
      <c r="FN7">
        <v>0</v>
      </c>
      <c r="FO7" s="805">
        <v>0</v>
      </c>
      <c r="FP7">
        <v>0</v>
      </c>
      <c r="FQ7" s="805">
        <v>0</v>
      </c>
      <c r="FR7">
        <v>0</v>
      </c>
      <c r="FS7" s="805">
        <v>0</v>
      </c>
      <c r="FT7">
        <v>0</v>
      </c>
      <c r="FU7" s="805">
        <v>0</v>
      </c>
      <c r="FV7">
        <v>0</v>
      </c>
      <c r="FW7" s="805">
        <v>0</v>
      </c>
      <c r="FX7">
        <v>0</v>
      </c>
      <c r="FY7" s="805">
        <v>0</v>
      </c>
      <c r="FZ7">
        <v>2518</v>
      </c>
    </row>
    <row r="8" spans="1:182">
      <c r="A8" t="s">
        <v>1108</v>
      </c>
      <c r="B8" t="s">
        <v>1109</v>
      </c>
      <c r="C8">
        <v>3</v>
      </c>
      <c r="D8" t="s">
        <v>1110</v>
      </c>
      <c r="E8" t="s">
        <v>1111</v>
      </c>
      <c r="F8">
        <v>368166</v>
      </c>
      <c r="G8">
        <v>55</v>
      </c>
      <c r="I8" s="804">
        <v>46029</v>
      </c>
      <c r="J8" s="807">
        <v>46029</v>
      </c>
      <c r="K8" t="s">
        <v>1112</v>
      </c>
      <c r="L8" t="s">
        <v>1113</v>
      </c>
      <c r="M8" t="s">
        <v>1114</v>
      </c>
      <c r="N8">
        <v>18173605000140</v>
      </c>
      <c r="O8" s="596" t="s">
        <v>1115</v>
      </c>
      <c r="P8" t="s">
        <v>1116</v>
      </c>
      <c r="Q8" t="s">
        <v>1114</v>
      </c>
      <c r="R8">
        <v>62166105000172</v>
      </c>
      <c r="S8">
        <v>3</v>
      </c>
      <c r="U8" t="s">
        <v>1114</v>
      </c>
      <c r="V8" t="s">
        <v>1117</v>
      </c>
      <c r="W8">
        <v>33074900</v>
      </c>
      <c r="Y8" s="596" t="s">
        <v>763</v>
      </c>
      <c r="Z8">
        <v>7000091</v>
      </c>
      <c r="AA8" t="s">
        <v>1154</v>
      </c>
      <c r="AB8">
        <v>930019</v>
      </c>
      <c r="AC8" t="s">
        <v>1155</v>
      </c>
      <c r="AD8" t="s">
        <v>1120</v>
      </c>
      <c r="AE8" t="s">
        <v>1121</v>
      </c>
      <c r="AF8" t="s">
        <v>1122</v>
      </c>
      <c r="AG8" t="s">
        <v>1135</v>
      </c>
      <c r="AH8">
        <v>7</v>
      </c>
      <c r="AI8" t="s">
        <v>1145</v>
      </c>
      <c r="AJ8" t="s">
        <v>1126</v>
      </c>
      <c r="AK8" t="s">
        <v>1126</v>
      </c>
      <c r="AL8">
        <v>1</v>
      </c>
      <c r="AM8">
        <v>1</v>
      </c>
      <c r="AN8">
        <v>18.170000000000002</v>
      </c>
      <c r="AO8">
        <v>18.170000000000002</v>
      </c>
      <c r="AP8">
        <v>0</v>
      </c>
      <c r="AQ8">
        <v>0</v>
      </c>
      <c r="AR8">
        <v>0</v>
      </c>
      <c r="AS8">
        <v>0</v>
      </c>
      <c r="AT8">
        <v>0</v>
      </c>
      <c r="AU8" s="388">
        <v>18.170000000000002</v>
      </c>
      <c r="AV8" s="808">
        <v>18.170000000000002</v>
      </c>
      <c r="AW8">
        <v>0</v>
      </c>
      <c r="AX8">
        <v>5102</v>
      </c>
      <c r="AY8">
        <v>1556</v>
      </c>
      <c r="AZ8">
        <v>1</v>
      </c>
      <c r="BA8" t="s">
        <v>1127</v>
      </c>
      <c r="BB8">
        <v>4</v>
      </c>
      <c r="BC8" t="s">
        <v>1156</v>
      </c>
      <c r="BD8">
        <v>90</v>
      </c>
      <c r="BE8">
        <v>3</v>
      </c>
      <c r="BF8" t="s">
        <v>1129</v>
      </c>
      <c r="BG8">
        <v>0</v>
      </c>
      <c r="BH8">
        <v>0</v>
      </c>
      <c r="BI8">
        <v>0</v>
      </c>
      <c r="BJ8">
        <v>0</v>
      </c>
      <c r="BK8">
        <v>0</v>
      </c>
      <c r="BL8">
        <v>0</v>
      </c>
      <c r="BM8">
        <v>0</v>
      </c>
      <c r="BN8">
        <v>0</v>
      </c>
      <c r="BO8">
        <v>0</v>
      </c>
      <c r="BP8">
        <v>0</v>
      </c>
      <c r="BQ8">
        <v>0</v>
      </c>
      <c r="BR8">
        <v>0</v>
      </c>
      <c r="BS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49</v>
      </c>
      <c r="CU8">
        <v>0</v>
      </c>
      <c r="CV8">
        <v>0</v>
      </c>
      <c r="CW8">
        <v>0</v>
      </c>
      <c r="CX8">
        <v>99</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99</v>
      </c>
      <c r="DZ8">
        <v>0</v>
      </c>
      <c r="EA8">
        <v>0</v>
      </c>
      <c r="EB8">
        <v>0</v>
      </c>
      <c r="EC8">
        <v>0</v>
      </c>
      <c r="ED8">
        <v>0</v>
      </c>
      <c r="EE8">
        <v>0</v>
      </c>
      <c r="EF8">
        <v>0</v>
      </c>
      <c r="EG8">
        <v>0</v>
      </c>
      <c r="EH8">
        <v>0</v>
      </c>
      <c r="EI8">
        <v>0</v>
      </c>
      <c r="EJ8">
        <v>0</v>
      </c>
      <c r="EK8">
        <v>0</v>
      </c>
      <c r="EL8">
        <v>18.170000000000002</v>
      </c>
      <c r="EM8">
        <v>0</v>
      </c>
      <c r="EN8">
        <v>0</v>
      </c>
      <c r="EP8" t="s">
        <v>1131</v>
      </c>
      <c r="EQ8">
        <v>92</v>
      </c>
      <c r="ER8" s="596" t="s">
        <v>1157</v>
      </c>
      <c r="ES8">
        <v>4</v>
      </c>
      <c r="ET8" t="s">
        <v>1120</v>
      </c>
      <c r="EV8" s="805">
        <v>0</v>
      </c>
      <c r="EW8">
        <v>0</v>
      </c>
      <c r="EX8">
        <v>0</v>
      </c>
      <c r="EY8" s="805">
        <v>0</v>
      </c>
      <c r="EZ8">
        <v>0</v>
      </c>
      <c r="FA8">
        <v>0</v>
      </c>
      <c r="FB8" s="805">
        <v>0</v>
      </c>
      <c r="FC8" s="805">
        <v>0</v>
      </c>
      <c r="FD8">
        <v>0</v>
      </c>
      <c r="FE8">
        <v>0</v>
      </c>
      <c r="FF8" s="805">
        <v>0</v>
      </c>
      <c r="FG8">
        <v>0</v>
      </c>
      <c r="FH8">
        <v>0</v>
      </c>
      <c r="FI8" s="805">
        <v>0</v>
      </c>
      <c r="FJ8">
        <v>0</v>
      </c>
      <c r="FK8">
        <v>0</v>
      </c>
      <c r="FL8">
        <v>0</v>
      </c>
      <c r="FM8" s="805">
        <v>0</v>
      </c>
      <c r="FN8">
        <v>0</v>
      </c>
      <c r="FO8" s="805">
        <v>0</v>
      </c>
      <c r="FP8">
        <v>0</v>
      </c>
      <c r="FQ8" s="805">
        <v>0</v>
      </c>
      <c r="FR8">
        <v>0</v>
      </c>
      <c r="FS8" s="805">
        <v>0</v>
      </c>
      <c r="FT8">
        <v>0</v>
      </c>
      <c r="FU8" s="805">
        <v>0</v>
      </c>
      <c r="FV8">
        <v>0</v>
      </c>
      <c r="FW8" s="805">
        <v>0</v>
      </c>
      <c r="FX8">
        <v>0</v>
      </c>
      <c r="FY8" s="805">
        <v>0</v>
      </c>
      <c r="FZ8">
        <v>1672</v>
      </c>
    </row>
    <row r="9" spans="1:182">
      <c r="A9" t="s">
        <v>1108</v>
      </c>
      <c r="B9" t="s">
        <v>1109</v>
      </c>
      <c r="C9">
        <v>3</v>
      </c>
      <c r="D9" t="s">
        <v>1110</v>
      </c>
      <c r="E9" t="s">
        <v>1111</v>
      </c>
      <c r="F9">
        <v>368166</v>
      </c>
      <c r="G9">
        <v>55</v>
      </c>
      <c r="I9" s="804">
        <v>46029</v>
      </c>
      <c r="J9" s="807">
        <v>46029</v>
      </c>
      <c r="K9" t="s">
        <v>1112</v>
      </c>
      <c r="L9" t="s">
        <v>1113</v>
      </c>
      <c r="M9" t="s">
        <v>1114</v>
      </c>
      <c r="N9">
        <v>18173605000140</v>
      </c>
      <c r="O9" s="596" t="s">
        <v>1115</v>
      </c>
      <c r="P9" t="s">
        <v>1116</v>
      </c>
      <c r="Q9" t="s">
        <v>1114</v>
      </c>
      <c r="R9">
        <v>62166105000172</v>
      </c>
      <c r="S9">
        <v>3</v>
      </c>
      <c r="U9" t="s">
        <v>1114</v>
      </c>
      <c r="V9" t="s">
        <v>1117</v>
      </c>
      <c r="W9">
        <v>39232190</v>
      </c>
      <c r="X9">
        <v>39232190</v>
      </c>
      <c r="Y9" s="596" t="s">
        <v>763</v>
      </c>
      <c r="Z9">
        <v>7000020</v>
      </c>
      <c r="AA9" t="s">
        <v>1158</v>
      </c>
      <c r="AB9">
        <v>940031</v>
      </c>
      <c r="AC9" t="s">
        <v>1159</v>
      </c>
      <c r="AD9" t="s">
        <v>1120</v>
      </c>
      <c r="AE9" t="s">
        <v>1121</v>
      </c>
      <c r="AF9" t="s">
        <v>1122</v>
      </c>
      <c r="AG9" t="s">
        <v>1135</v>
      </c>
      <c r="AH9">
        <v>8</v>
      </c>
      <c r="AI9" t="s">
        <v>1160</v>
      </c>
      <c r="AJ9" t="s">
        <v>1125</v>
      </c>
      <c r="AK9" t="s">
        <v>1126</v>
      </c>
      <c r="AL9">
        <v>2</v>
      </c>
      <c r="AM9">
        <v>200</v>
      </c>
      <c r="AN9">
        <v>49.26</v>
      </c>
      <c r="AO9">
        <v>0.49259999999999998</v>
      </c>
      <c r="AP9">
        <v>0</v>
      </c>
      <c r="AQ9">
        <v>0</v>
      </c>
      <c r="AR9">
        <v>0</v>
      </c>
      <c r="AS9">
        <v>0</v>
      </c>
      <c r="AT9">
        <v>0</v>
      </c>
      <c r="AU9" s="388">
        <v>98.52</v>
      </c>
      <c r="AV9" s="808">
        <v>98.52</v>
      </c>
      <c r="AW9">
        <v>0</v>
      </c>
      <c r="AX9">
        <v>5102</v>
      </c>
      <c r="AY9">
        <v>1556</v>
      </c>
      <c r="AZ9">
        <v>1</v>
      </c>
      <c r="BA9" t="s">
        <v>1127</v>
      </c>
      <c r="BB9">
        <v>0</v>
      </c>
      <c r="BC9" t="s">
        <v>1128</v>
      </c>
      <c r="BD9">
        <v>90</v>
      </c>
      <c r="BE9">
        <v>3</v>
      </c>
      <c r="BF9" t="s">
        <v>1129</v>
      </c>
      <c r="BG9">
        <v>0</v>
      </c>
      <c r="BH9">
        <v>0</v>
      </c>
      <c r="BI9">
        <v>0</v>
      </c>
      <c r="BJ9">
        <v>0</v>
      </c>
      <c r="BK9">
        <v>0</v>
      </c>
      <c r="BL9">
        <v>0</v>
      </c>
      <c r="BM9">
        <v>0</v>
      </c>
      <c r="BN9">
        <v>0</v>
      </c>
      <c r="BO9">
        <v>0</v>
      </c>
      <c r="BP9">
        <v>0</v>
      </c>
      <c r="BQ9">
        <v>0</v>
      </c>
      <c r="BR9">
        <v>0</v>
      </c>
      <c r="BS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49</v>
      </c>
      <c r="CU9">
        <v>0</v>
      </c>
      <c r="CV9">
        <v>0</v>
      </c>
      <c r="CW9">
        <v>0</v>
      </c>
      <c r="CX9">
        <v>99</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99</v>
      </c>
      <c r="DZ9">
        <v>0</v>
      </c>
      <c r="EA9">
        <v>0</v>
      </c>
      <c r="EB9">
        <v>0</v>
      </c>
      <c r="EC9">
        <v>0</v>
      </c>
      <c r="ED9">
        <v>0</v>
      </c>
      <c r="EE9">
        <v>0</v>
      </c>
      <c r="EF9">
        <v>0</v>
      </c>
      <c r="EG9">
        <v>0</v>
      </c>
      <c r="EH9">
        <v>0</v>
      </c>
      <c r="EI9">
        <v>0</v>
      </c>
      <c r="EJ9">
        <v>0</v>
      </c>
      <c r="EK9">
        <v>0</v>
      </c>
      <c r="EL9">
        <v>98.52</v>
      </c>
      <c r="EM9">
        <v>0</v>
      </c>
      <c r="EN9">
        <v>0</v>
      </c>
      <c r="EO9" t="s">
        <v>1161</v>
      </c>
      <c r="EP9" t="s">
        <v>1131</v>
      </c>
      <c r="EQ9">
        <v>94</v>
      </c>
      <c r="ER9" s="596" t="s">
        <v>1132</v>
      </c>
      <c r="ES9">
        <v>4</v>
      </c>
      <c r="ET9" t="s">
        <v>1120</v>
      </c>
      <c r="EV9" s="805">
        <v>0</v>
      </c>
      <c r="EW9">
        <v>0</v>
      </c>
      <c r="EX9">
        <v>0</v>
      </c>
      <c r="EY9" s="805">
        <v>0</v>
      </c>
      <c r="EZ9">
        <v>0</v>
      </c>
      <c r="FA9">
        <v>0</v>
      </c>
      <c r="FB9" s="805">
        <v>0</v>
      </c>
      <c r="FC9" s="805">
        <v>0</v>
      </c>
      <c r="FD9">
        <v>0</v>
      </c>
      <c r="FE9">
        <v>0</v>
      </c>
      <c r="FF9" s="805">
        <v>0</v>
      </c>
      <c r="FG9">
        <v>0</v>
      </c>
      <c r="FH9">
        <v>0</v>
      </c>
      <c r="FI9" s="805">
        <v>0</v>
      </c>
      <c r="FJ9">
        <v>0</v>
      </c>
      <c r="FK9">
        <v>0</v>
      </c>
      <c r="FL9">
        <v>0</v>
      </c>
      <c r="FM9" s="805">
        <v>0</v>
      </c>
      <c r="FN9">
        <v>0</v>
      </c>
      <c r="FO9" s="805">
        <v>0</v>
      </c>
      <c r="FP9">
        <v>0</v>
      </c>
      <c r="FQ9" s="805">
        <v>0</v>
      </c>
      <c r="FR9">
        <v>0</v>
      </c>
      <c r="FS9" s="805">
        <v>0</v>
      </c>
      <c r="FT9">
        <v>0</v>
      </c>
      <c r="FU9" s="805">
        <v>0</v>
      </c>
      <c r="FV9">
        <v>0</v>
      </c>
      <c r="FW9" s="805">
        <v>0</v>
      </c>
      <c r="FX9">
        <v>0</v>
      </c>
      <c r="FY9" s="805">
        <v>0</v>
      </c>
      <c r="FZ9">
        <v>1481</v>
      </c>
    </row>
    <row r="10" spans="1:182">
      <c r="A10" t="s">
        <v>1108</v>
      </c>
      <c r="B10" t="s">
        <v>1109</v>
      </c>
      <c r="C10">
        <v>3</v>
      </c>
      <c r="D10" t="s">
        <v>1110</v>
      </c>
      <c r="E10" t="s">
        <v>1111</v>
      </c>
      <c r="F10">
        <v>368166</v>
      </c>
      <c r="G10">
        <v>55</v>
      </c>
      <c r="I10" s="804">
        <v>46029</v>
      </c>
      <c r="J10" s="807">
        <v>46029</v>
      </c>
      <c r="K10" t="s">
        <v>1112</v>
      </c>
      <c r="L10" t="s">
        <v>1113</v>
      </c>
      <c r="M10" t="s">
        <v>1114</v>
      </c>
      <c r="N10">
        <v>18173605000140</v>
      </c>
      <c r="O10" s="596" t="s">
        <v>1115</v>
      </c>
      <c r="P10" t="s">
        <v>1116</v>
      </c>
      <c r="Q10" t="s">
        <v>1114</v>
      </c>
      <c r="R10">
        <v>62166105000172</v>
      </c>
      <c r="S10">
        <v>3</v>
      </c>
      <c r="U10" t="s">
        <v>1114</v>
      </c>
      <c r="V10" t="s">
        <v>1117</v>
      </c>
      <c r="W10">
        <v>39232190</v>
      </c>
      <c r="X10">
        <v>39232190</v>
      </c>
      <c r="Y10" s="596" t="s">
        <v>763</v>
      </c>
      <c r="Z10">
        <v>7000086</v>
      </c>
      <c r="AA10" t="s">
        <v>1162</v>
      </c>
      <c r="AB10">
        <v>10068</v>
      </c>
      <c r="AC10" t="s">
        <v>1163</v>
      </c>
      <c r="AD10" t="s">
        <v>1120</v>
      </c>
      <c r="AE10" t="s">
        <v>1121</v>
      </c>
      <c r="AF10" t="s">
        <v>1122</v>
      </c>
      <c r="AG10" t="s">
        <v>1135</v>
      </c>
      <c r="AH10">
        <v>9</v>
      </c>
      <c r="AI10" t="s">
        <v>1160</v>
      </c>
      <c r="AJ10" t="s">
        <v>1125</v>
      </c>
      <c r="AK10" t="s">
        <v>1126</v>
      </c>
      <c r="AL10">
        <v>2</v>
      </c>
      <c r="AM10">
        <v>200</v>
      </c>
      <c r="AN10">
        <v>69.400000000000006</v>
      </c>
      <c r="AO10">
        <v>0.69399999999999995</v>
      </c>
      <c r="AP10">
        <v>0</v>
      </c>
      <c r="AQ10">
        <v>0</v>
      </c>
      <c r="AR10">
        <v>0</v>
      </c>
      <c r="AS10">
        <v>0</v>
      </c>
      <c r="AT10">
        <v>0</v>
      </c>
      <c r="AU10" s="388">
        <v>138.80000000000001</v>
      </c>
      <c r="AV10" s="808">
        <v>138.80000000000001</v>
      </c>
      <c r="AW10">
        <v>0</v>
      </c>
      <c r="AX10">
        <v>5102</v>
      </c>
      <c r="AY10">
        <v>1556</v>
      </c>
      <c r="AZ10">
        <v>1</v>
      </c>
      <c r="BA10" t="s">
        <v>1127</v>
      </c>
      <c r="BB10">
        <v>0</v>
      </c>
      <c r="BC10" t="s">
        <v>1128</v>
      </c>
      <c r="BD10">
        <v>90</v>
      </c>
      <c r="BE10">
        <v>3</v>
      </c>
      <c r="BF10" t="s">
        <v>1129</v>
      </c>
      <c r="BG10">
        <v>0</v>
      </c>
      <c r="BH10">
        <v>0</v>
      </c>
      <c r="BI10">
        <v>0</v>
      </c>
      <c r="BJ10">
        <v>0</v>
      </c>
      <c r="BK10">
        <v>0</v>
      </c>
      <c r="BL10">
        <v>0</v>
      </c>
      <c r="BM10">
        <v>0</v>
      </c>
      <c r="BN10">
        <v>0</v>
      </c>
      <c r="BO10">
        <v>0</v>
      </c>
      <c r="BP10">
        <v>0</v>
      </c>
      <c r="BQ10">
        <v>0</v>
      </c>
      <c r="BR10">
        <v>0</v>
      </c>
      <c r="BS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49</v>
      </c>
      <c r="CU10">
        <v>0</v>
      </c>
      <c r="CV10">
        <v>0</v>
      </c>
      <c r="CW10">
        <v>0</v>
      </c>
      <c r="CX10">
        <v>99</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99</v>
      </c>
      <c r="DZ10">
        <v>0</v>
      </c>
      <c r="EA10">
        <v>0</v>
      </c>
      <c r="EB10">
        <v>0</v>
      </c>
      <c r="EC10">
        <v>0</v>
      </c>
      <c r="ED10">
        <v>0</v>
      </c>
      <c r="EE10">
        <v>0</v>
      </c>
      <c r="EF10">
        <v>0</v>
      </c>
      <c r="EG10">
        <v>0</v>
      </c>
      <c r="EH10">
        <v>0</v>
      </c>
      <c r="EI10">
        <v>0</v>
      </c>
      <c r="EJ10">
        <v>0</v>
      </c>
      <c r="EK10">
        <v>0</v>
      </c>
      <c r="EL10">
        <v>138.80000000000001</v>
      </c>
      <c r="EM10">
        <v>0</v>
      </c>
      <c r="EN10">
        <v>0</v>
      </c>
      <c r="EO10" t="s">
        <v>1161</v>
      </c>
      <c r="EP10" t="s">
        <v>1131</v>
      </c>
      <c r="EQ10">
        <v>94</v>
      </c>
      <c r="ER10" s="596" t="s">
        <v>1132</v>
      </c>
      <c r="ES10">
        <v>4</v>
      </c>
      <c r="ET10" t="s">
        <v>1120</v>
      </c>
      <c r="EV10" s="805">
        <v>0</v>
      </c>
      <c r="EW10">
        <v>0</v>
      </c>
      <c r="EX10">
        <v>0</v>
      </c>
      <c r="EY10" s="805">
        <v>0</v>
      </c>
      <c r="EZ10">
        <v>0</v>
      </c>
      <c r="FA10">
        <v>0</v>
      </c>
      <c r="FB10" s="805">
        <v>0</v>
      </c>
      <c r="FC10" s="805">
        <v>0</v>
      </c>
      <c r="FD10">
        <v>0</v>
      </c>
      <c r="FE10">
        <v>0</v>
      </c>
      <c r="FF10" s="805">
        <v>0</v>
      </c>
      <c r="FG10">
        <v>0</v>
      </c>
      <c r="FH10">
        <v>0</v>
      </c>
      <c r="FI10" s="805">
        <v>0</v>
      </c>
      <c r="FJ10">
        <v>0</v>
      </c>
      <c r="FK10">
        <v>0</v>
      </c>
      <c r="FL10">
        <v>0</v>
      </c>
      <c r="FM10" s="805">
        <v>0</v>
      </c>
      <c r="FN10">
        <v>0</v>
      </c>
      <c r="FO10" s="805">
        <v>0</v>
      </c>
      <c r="FP10">
        <v>0</v>
      </c>
      <c r="FQ10" s="805">
        <v>0</v>
      </c>
      <c r="FR10">
        <v>0</v>
      </c>
      <c r="FS10" s="805">
        <v>0</v>
      </c>
      <c r="FT10">
        <v>0</v>
      </c>
      <c r="FU10" s="805">
        <v>0</v>
      </c>
      <c r="FV10">
        <v>0</v>
      </c>
      <c r="FW10" s="805">
        <v>0</v>
      </c>
      <c r="FX10">
        <v>0</v>
      </c>
      <c r="FY10" s="805">
        <v>0</v>
      </c>
      <c r="FZ10">
        <v>2513</v>
      </c>
    </row>
    <row r="11" spans="1:182">
      <c r="A11" t="s">
        <v>1108</v>
      </c>
      <c r="B11" t="s">
        <v>1109</v>
      </c>
      <c r="C11">
        <v>3</v>
      </c>
      <c r="D11" t="s">
        <v>1110</v>
      </c>
      <c r="E11" t="s">
        <v>1111</v>
      </c>
      <c r="F11">
        <v>368166</v>
      </c>
      <c r="G11">
        <v>55</v>
      </c>
      <c r="I11" s="804">
        <v>46029</v>
      </c>
      <c r="J11" s="807">
        <v>46029</v>
      </c>
      <c r="K11" t="s">
        <v>1112</v>
      </c>
      <c r="L11" t="s">
        <v>1113</v>
      </c>
      <c r="M11" t="s">
        <v>1114</v>
      </c>
      <c r="N11">
        <v>18173605000140</v>
      </c>
      <c r="O11" s="596" t="s">
        <v>1115</v>
      </c>
      <c r="P11" t="s">
        <v>1116</v>
      </c>
      <c r="Q11" t="s">
        <v>1114</v>
      </c>
      <c r="R11">
        <v>62166105000172</v>
      </c>
      <c r="S11">
        <v>3</v>
      </c>
      <c r="U11" t="s">
        <v>1114</v>
      </c>
      <c r="V11" t="s">
        <v>1117</v>
      </c>
      <c r="W11">
        <v>39232990</v>
      </c>
      <c r="Y11" s="596" t="s">
        <v>763</v>
      </c>
      <c r="Z11">
        <v>7000069</v>
      </c>
      <c r="AA11" t="s">
        <v>1164</v>
      </c>
      <c r="AB11">
        <v>840084</v>
      </c>
      <c r="AC11" t="s">
        <v>1165</v>
      </c>
      <c r="AD11" t="s">
        <v>1120</v>
      </c>
      <c r="AE11" t="s">
        <v>1121</v>
      </c>
      <c r="AF11" t="s">
        <v>1122</v>
      </c>
      <c r="AG11" t="s">
        <v>1123</v>
      </c>
      <c r="AH11">
        <v>10</v>
      </c>
      <c r="AI11" t="s">
        <v>1166</v>
      </c>
      <c r="AJ11" t="s">
        <v>1125</v>
      </c>
      <c r="AK11" t="s">
        <v>1126</v>
      </c>
      <c r="AL11">
        <v>1</v>
      </c>
      <c r="AM11" s="806">
        <v>1000</v>
      </c>
      <c r="AN11">
        <v>212.8</v>
      </c>
      <c r="AO11">
        <v>0.21279999999999999</v>
      </c>
      <c r="AP11">
        <v>0</v>
      </c>
      <c r="AQ11">
        <v>0</v>
      </c>
      <c r="AR11">
        <v>0</v>
      </c>
      <c r="AS11">
        <v>0</v>
      </c>
      <c r="AT11">
        <v>0</v>
      </c>
      <c r="AU11" s="388">
        <v>212.8</v>
      </c>
      <c r="AV11" s="808">
        <v>212.8</v>
      </c>
      <c r="AW11">
        <v>0</v>
      </c>
      <c r="AX11">
        <v>5102</v>
      </c>
      <c r="AY11">
        <v>1556</v>
      </c>
      <c r="AZ11">
        <v>1</v>
      </c>
      <c r="BA11" t="s">
        <v>1127</v>
      </c>
      <c r="BB11">
        <v>0</v>
      </c>
      <c r="BC11" t="s">
        <v>1128</v>
      </c>
      <c r="BD11">
        <v>90</v>
      </c>
      <c r="BE11">
        <v>3</v>
      </c>
      <c r="BF11" t="s">
        <v>1129</v>
      </c>
      <c r="BG11">
        <v>0</v>
      </c>
      <c r="BH11">
        <v>0</v>
      </c>
      <c r="BI11">
        <v>0</v>
      </c>
      <c r="BJ11">
        <v>0</v>
      </c>
      <c r="BK11">
        <v>0</v>
      </c>
      <c r="BL11">
        <v>0</v>
      </c>
      <c r="BM11">
        <v>0</v>
      </c>
      <c r="BN11">
        <v>0</v>
      </c>
      <c r="BO11">
        <v>0</v>
      </c>
      <c r="BP11">
        <v>0</v>
      </c>
      <c r="BQ11">
        <v>0</v>
      </c>
      <c r="BR11">
        <v>0</v>
      </c>
      <c r="BS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49</v>
      </c>
      <c r="CU11">
        <v>0</v>
      </c>
      <c r="CV11">
        <v>0</v>
      </c>
      <c r="CW11">
        <v>0</v>
      </c>
      <c r="CX11">
        <v>99</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99</v>
      </c>
      <c r="DZ11">
        <v>0</v>
      </c>
      <c r="EA11">
        <v>0</v>
      </c>
      <c r="EB11">
        <v>0</v>
      </c>
      <c r="EC11">
        <v>0</v>
      </c>
      <c r="ED11">
        <v>0</v>
      </c>
      <c r="EE11">
        <v>0</v>
      </c>
      <c r="EF11">
        <v>0</v>
      </c>
      <c r="EG11">
        <v>0</v>
      </c>
      <c r="EH11">
        <v>0</v>
      </c>
      <c r="EI11">
        <v>0</v>
      </c>
      <c r="EJ11">
        <v>0</v>
      </c>
      <c r="EK11">
        <v>0</v>
      </c>
      <c r="EL11">
        <v>212.8</v>
      </c>
      <c r="EM11">
        <v>0</v>
      </c>
      <c r="EN11">
        <v>0</v>
      </c>
      <c r="EP11" t="s">
        <v>1131</v>
      </c>
      <c r="EQ11">
        <v>91</v>
      </c>
      <c r="ER11" s="596" t="s">
        <v>1153</v>
      </c>
      <c r="ES11">
        <v>4</v>
      </c>
      <c r="ET11" t="s">
        <v>1120</v>
      </c>
      <c r="EV11" s="805">
        <v>0</v>
      </c>
      <c r="EW11">
        <v>0</v>
      </c>
      <c r="EX11">
        <v>0</v>
      </c>
      <c r="EY11" s="805">
        <v>0</v>
      </c>
      <c r="EZ11">
        <v>0</v>
      </c>
      <c r="FA11">
        <v>0</v>
      </c>
      <c r="FB11" s="805">
        <v>0</v>
      </c>
      <c r="FC11" s="805">
        <v>0</v>
      </c>
      <c r="FD11">
        <v>0</v>
      </c>
      <c r="FE11">
        <v>0</v>
      </c>
      <c r="FF11" s="805">
        <v>0</v>
      </c>
      <c r="FG11">
        <v>0</v>
      </c>
      <c r="FH11">
        <v>0</v>
      </c>
      <c r="FI11" s="805">
        <v>0</v>
      </c>
      <c r="FJ11">
        <v>0</v>
      </c>
      <c r="FK11">
        <v>0</v>
      </c>
      <c r="FL11">
        <v>0</v>
      </c>
      <c r="FM11" s="805">
        <v>0</v>
      </c>
      <c r="FN11">
        <v>0</v>
      </c>
      <c r="FO11" s="805">
        <v>0</v>
      </c>
      <c r="FP11">
        <v>0</v>
      </c>
      <c r="FQ11" s="805">
        <v>0</v>
      </c>
      <c r="FR11">
        <v>0</v>
      </c>
      <c r="FS11" s="805">
        <v>0</v>
      </c>
      <c r="FT11">
        <v>0</v>
      </c>
      <c r="FU11" s="805">
        <v>0</v>
      </c>
      <c r="FV11">
        <v>0</v>
      </c>
      <c r="FW11" s="805">
        <v>0</v>
      </c>
      <c r="FX11">
        <v>0</v>
      </c>
      <c r="FY11" s="805">
        <v>0</v>
      </c>
      <c r="FZ11">
        <v>1808</v>
      </c>
    </row>
    <row r="12" spans="1:182">
      <c r="A12" t="s">
        <v>1108</v>
      </c>
      <c r="B12" t="s">
        <v>1109</v>
      </c>
      <c r="C12">
        <v>3</v>
      </c>
      <c r="D12" t="s">
        <v>1110</v>
      </c>
      <c r="E12" t="s">
        <v>1111</v>
      </c>
      <c r="F12">
        <v>368166</v>
      </c>
      <c r="G12">
        <v>55</v>
      </c>
      <c r="I12" s="804">
        <v>46029</v>
      </c>
      <c r="J12" s="807">
        <v>46029</v>
      </c>
      <c r="K12" t="s">
        <v>1112</v>
      </c>
      <c r="L12" t="s">
        <v>1113</v>
      </c>
      <c r="M12" t="s">
        <v>1114</v>
      </c>
      <c r="N12">
        <v>18173605000140</v>
      </c>
      <c r="O12" s="596" t="s">
        <v>1115</v>
      </c>
      <c r="P12" t="s">
        <v>1116</v>
      </c>
      <c r="Q12" t="s">
        <v>1114</v>
      </c>
      <c r="R12">
        <v>62166105000172</v>
      </c>
      <c r="S12">
        <v>3</v>
      </c>
      <c r="U12" t="s">
        <v>1114</v>
      </c>
      <c r="V12" t="s">
        <v>1117</v>
      </c>
      <c r="W12">
        <v>96039000</v>
      </c>
      <c r="X12">
        <v>96031000</v>
      </c>
      <c r="Y12" s="596" t="s">
        <v>763</v>
      </c>
      <c r="Z12">
        <v>7000022</v>
      </c>
      <c r="AA12" t="s">
        <v>1167</v>
      </c>
      <c r="AB12">
        <v>360001</v>
      </c>
      <c r="AC12" t="s">
        <v>1168</v>
      </c>
      <c r="AD12" t="s">
        <v>1120</v>
      </c>
      <c r="AE12" t="s">
        <v>1121</v>
      </c>
      <c r="AF12" t="s">
        <v>1122</v>
      </c>
      <c r="AG12" t="s">
        <v>1135</v>
      </c>
      <c r="AH12">
        <v>11</v>
      </c>
      <c r="AI12" t="s">
        <v>1145</v>
      </c>
      <c r="AJ12" t="s">
        <v>1126</v>
      </c>
      <c r="AK12" t="s">
        <v>1126</v>
      </c>
      <c r="AL12">
        <v>2</v>
      </c>
      <c r="AM12">
        <v>2</v>
      </c>
      <c r="AN12">
        <v>24.33</v>
      </c>
      <c r="AO12">
        <v>24.33</v>
      </c>
      <c r="AP12">
        <v>0</v>
      </c>
      <c r="AQ12">
        <v>0</v>
      </c>
      <c r="AR12">
        <v>0</v>
      </c>
      <c r="AS12">
        <v>0</v>
      </c>
      <c r="AT12">
        <v>0</v>
      </c>
      <c r="AU12" s="388">
        <v>48.66</v>
      </c>
      <c r="AV12" s="808">
        <v>48.66</v>
      </c>
      <c r="AW12">
        <v>0</v>
      </c>
      <c r="AX12">
        <v>5102</v>
      </c>
      <c r="AY12">
        <v>1556</v>
      </c>
      <c r="AZ12">
        <v>1</v>
      </c>
      <c r="BA12" t="s">
        <v>1127</v>
      </c>
      <c r="BB12">
        <v>0</v>
      </c>
      <c r="BC12" t="s">
        <v>1128</v>
      </c>
      <c r="BD12">
        <v>90</v>
      </c>
      <c r="BE12">
        <v>3</v>
      </c>
      <c r="BF12" t="s">
        <v>1129</v>
      </c>
      <c r="BG12">
        <v>0</v>
      </c>
      <c r="BH12">
        <v>0</v>
      </c>
      <c r="BI12">
        <v>0</v>
      </c>
      <c r="BJ12">
        <v>0</v>
      </c>
      <c r="BK12">
        <v>0</v>
      </c>
      <c r="BL12">
        <v>0</v>
      </c>
      <c r="BM12">
        <v>0</v>
      </c>
      <c r="BN12">
        <v>0</v>
      </c>
      <c r="BO12">
        <v>0</v>
      </c>
      <c r="BP12">
        <v>0</v>
      </c>
      <c r="BQ12">
        <v>0</v>
      </c>
      <c r="BR12">
        <v>0</v>
      </c>
      <c r="BS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49</v>
      </c>
      <c r="CU12">
        <v>0</v>
      </c>
      <c r="CV12">
        <v>0</v>
      </c>
      <c r="CW12">
        <v>0</v>
      </c>
      <c r="CX12">
        <v>99</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99</v>
      </c>
      <c r="DZ12">
        <v>0</v>
      </c>
      <c r="EA12">
        <v>0</v>
      </c>
      <c r="EB12">
        <v>0</v>
      </c>
      <c r="EC12">
        <v>0</v>
      </c>
      <c r="ED12">
        <v>0</v>
      </c>
      <c r="EE12">
        <v>0</v>
      </c>
      <c r="EF12">
        <v>0</v>
      </c>
      <c r="EG12">
        <v>0</v>
      </c>
      <c r="EH12">
        <v>0</v>
      </c>
      <c r="EI12">
        <v>0</v>
      </c>
      <c r="EJ12">
        <v>0</v>
      </c>
      <c r="EK12">
        <v>0</v>
      </c>
      <c r="EL12">
        <v>48.66</v>
      </c>
      <c r="EM12">
        <v>0</v>
      </c>
      <c r="EN12">
        <v>0</v>
      </c>
      <c r="EO12" t="s">
        <v>1169</v>
      </c>
      <c r="EP12" t="s">
        <v>1131</v>
      </c>
      <c r="EQ12">
        <v>94</v>
      </c>
      <c r="ER12" s="596" t="s">
        <v>1132</v>
      </c>
      <c r="ES12">
        <v>4</v>
      </c>
      <c r="ET12" t="s">
        <v>1120</v>
      </c>
      <c r="EV12" s="805">
        <v>0</v>
      </c>
      <c r="EW12">
        <v>0</v>
      </c>
      <c r="EX12">
        <v>0</v>
      </c>
      <c r="EY12" s="805">
        <v>0</v>
      </c>
      <c r="EZ12">
        <v>0</v>
      </c>
      <c r="FA12">
        <v>0</v>
      </c>
      <c r="FB12" s="805">
        <v>0</v>
      </c>
      <c r="FC12" s="805">
        <v>0</v>
      </c>
      <c r="FD12">
        <v>0</v>
      </c>
      <c r="FE12">
        <v>0</v>
      </c>
      <c r="FF12" s="805">
        <v>0</v>
      </c>
      <c r="FG12">
        <v>0</v>
      </c>
      <c r="FH12">
        <v>0</v>
      </c>
      <c r="FI12" s="805">
        <v>0</v>
      </c>
      <c r="FJ12">
        <v>0</v>
      </c>
      <c r="FK12">
        <v>0</v>
      </c>
      <c r="FL12">
        <v>0</v>
      </c>
      <c r="FM12" s="805">
        <v>0</v>
      </c>
      <c r="FN12">
        <v>0</v>
      </c>
      <c r="FO12" s="805">
        <v>0</v>
      </c>
      <c r="FP12">
        <v>0</v>
      </c>
      <c r="FQ12" s="805">
        <v>0</v>
      </c>
      <c r="FR12">
        <v>0</v>
      </c>
      <c r="FS12" s="805">
        <v>0</v>
      </c>
      <c r="FT12">
        <v>0</v>
      </c>
      <c r="FU12" s="805">
        <v>0</v>
      </c>
      <c r="FV12">
        <v>0</v>
      </c>
      <c r="FW12" s="805">
        <v>0</v>
      </c>
      <c r="FX12">
        <v>0</v>
      </c>
      <c r="FY12" s="805">
        <v>0</v>
      </c>
      <c r="FZ12">
        <v>1483</v>
      </c>
    </row>
    <row r="13" spans="1:182">
      <c r="A13" t="s">
        <v>1108</v>
      </c>
      <c r="B13" t="s">
        <v>1109</v>
      </c>
      <c r="C13">
        <v>3</v>
      </c>
      <c r="D13" t="s">
        <v>1110</v>
      </c>
      <c r="E13" t="s">
        <v>1111</v>
      </c>
      <c r="F13">
        <v>9422</v>
      </c>
      <c r="G13">
        <v>55</v>
      </c>
      <c r="I13" s="804">
        <v>46030</v>
      </c>
      <c r="J13" s="807">
        <v>46030</v>
      </c>
      <c r="K13" t="s">
        <v>1112</v>
      </c>
      <c r="L13" t="s">
        <v>1116</v>
      </c>
      <c r="M13" t="s">
        <v>1114</v>
      </c>
      <c r="N13">
        <v>4762419000131</v>
      </c>
      <c r="O13" s="596" t="s">
        <v>701</v>
      </c>
      <c r="P13" t="s">
        <v>1116</v>
      </c>
      <c r="Q13" t="s">
        <v>1114</v>
      </c>
      <c r="R13">
        <v>62166105000172</v>
      </c>
      <c r="S13">
        <v>3</v>
      </c>
      <c r="U13" t="s">
        <v>1114</v>
      </c>
      <c r="V13" t="s">
        <v>1170</v>
      </c>
      <c r="W13">
        <v>4061090</v>
      </c>
      <c r="X13">
        <v>4064000</v>
      </c>
      <c r="Y13" s="596" t="s">
        <v>1171</v>
      </c>
      <c r="Z13">
        <v>1000794</v>
      </c>
      <c r="AA13" t="s">
        <v>1172</v>
      </c>
      <c r="AB13">
        <v>297533</v>
      </c>
      <c r="AC13" t="s">
        <v>1173</v>
      </c>
      <c r="AD13" t="s">
        <v>1120</v>
      </c>
      <c r="AE13" t="s">
        <v>1174</v>
      </c>
      <c r="AF13" t="s">
        <v>1175</v>
      </c>
      <c r="AG13" t="s">
        <v>1176</v>
      </c>
      <c r="AH13">
        <v>1</v>
      </c>
      <c r="AI13" t="s">
        <v>1177</v>
      </c>
      <c r="AJ13" t="s">
        <v>1126</v>
      </c>
      <c r="AK13" t="s">
        <v>1178</v>
      </c>
      <c r="AL13">
        <v>12</v>
      </c>
      <c r="AM13">
        <v>3</v>
      </c>
      <c r="AN13">
        <v>35</v>
      </c>
      <c r="AO13">
        <v>140</v>
      </c>
      <c r="AP13">
        <v>0</v>
      </c>
      <c r="AQ13">
        <v>0</v>
      </c>
      <c r="AR13">
        <v>0</v>
      </c>
      <c r="AS13">
        <v>0</v>
      </c>
      <c r="AT13">
        <v>0</v>
      </c>
      <c r="AU13" s="388">
        <v>420</v>
      </c>
      <c r="AV13" s="808">
        <v>420</v>
      </c>
      <c r="AW13">
        <v>140</v>
      </c>
      <c r="AX13">
        <v>5102</v>
      </c>
      <c r="AY13">
        <v>1102</v>
      </c>
      <c r="AZ13">
        <v>1</v>
      </c>
      <c r="BA13" t="s">
        <v>1179</v>
      </c>
      <c r="BB13">
        <v>1</v>
      </c>
      <c r="BC13" t="s">
        <v>1148</v>
      </c>
      <c r="BD13">
        <v>90</v>
      </c>
      <c r="BE13">
        <v>0</v>
      </c>
      <c r="BF13" t="s">
        <v>1180</v>
      </c>
      <c r="BG13">
        <v>0</v>
      </c>
      <c r="BH13">
        <v>0</v>
      </c>
      <c r="BI13">
        <v>0</v>
      </c>
      <c r="BJ13">
        <v>0</v>
      </c>
      <c r="BK13">
        <v>0</v>
      </c>
      <c r="BL13">
        <v>0</v>
      </c>
      <c r="BM13">
        <v>0</v>
      </c>
      <c r="BN13">
        <v>0</v>
      </c>
      <c r="BO13">
        <v>0</v>
      </c>
      <c r="BP13">
        <v>0</v>
      </c>
      <c r="BQ13">
        <v>0</v>
      </c>
      <c r="BR13">
        <v>0</v>
      </c>
      <c r="BS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49</v>
      </c>
      <c r="CU13">
        <v>0</v>
      </c>
      <c r="CV13">
        <v>0</v>
      </c>
      <c r="CW13">
        <v>0</v>
      </c>
      <c r="CX13">
        <v>99</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99</v>
      </c>
      <c r="DZ13">
        <v>0</v>
      </c>
      <c r="EA13">
        <v>0</v>
      </c>
      <c r="EB13">
        <v>0</v>
      </c>
      <c r="EC13">
        <v>0</v>
      </c>
      <c r="ED13">
        <v>0</v>
      </c>
      <c r="EE13">
        <v>0</v>
      </c>
      <c r="EF13">
        <v>0</v>
      </c>
      <c r="EG13">
        <v>0</v>
      </c>
      <c r="EH13">
        <v>0</v>
      </c>
      <c r="EI13">
        <v>0</v>
      </c>
      <c r="EJ13">
        <v>0</v>
      </c>
      <c r="EK13">
        <v>0</v>
      </c>
      <c r="EL13">
        <v>420</v>
      </c>
      <c r="EM13">
        <v>0</v>
      </c>
      <c r="EN13">
        <v>0</v>
      </c>
      <c r="EO13" t="s">
        <v>1181</v>
      </c>
      <c r="EP13" t="s">
        <v>1182</v>
      </c>
      <c r="EQ13">
        <v>73</v>
      </c>
      <c r="ER13" s="596" t="s">
        <v>1183</v>
      </c>
      <c r="ES13">
        <v>4</v>
      </c>
      <c r="ET13" t="s">
        <v>1120</v>
      </c>
      <c r="EV13" s="805">
        <v>0</v>
      </c>
      <c r="EW13">
        <v>0</v>
      </c>
      <c r="EX13">
        <v>0</v>
      </c>
      <c r="EY13" s="805">
        <v>0</v>
      </c>
      <c r="EZ13">
        <v>0</v>
      </c>
      <c r="FA13">
        <v>0</v>
      </c>
      <c r="FB13" s="805">
        <v>0</v>
      </c>
      <c r="FC13" s="805">
        <v>0</v>
      </c>
      <c r="FD13">
        <v>0</v>
      </c>
      <c r="FE13">
        <v>0</v>
      </c>
      <c r="FF13" s="805">
        <v>0</v>
      </c>
      <c r="FG13">
        <v>0</v>
      </c>
      <c r="FH13">
        <v>0</v>
      </c>
      <c r="FI13" s="805">
        <v>0</v>
      </c>
      <c r="FJ13">
        <v>0</v>
      </c>
      <c r="FK13">
        <v>0</v>
      </c>
      <c r="FL13">
        <v>0</v>
      </c>
      <c r="FM13" s="805">
        <v>0</v>
      </c>
      <c r="FN13">
        <v>0</v>
      </c>
      <c r="FO13" s="805">
        <v>0</v>
      </c>
      <c r="FP13">
        <v>0</v>
      </c>
      <c r="FQ13" s="805">
        <v>0</v>
      </c>
      <c r="FR13">
        <v>0</v>
      </c>
      <c r="FS13" s="805">
        <v>0</v>
      </c>
      <c r="FT13">
        <v>0</v>
      </c>
      <c r="FU13" s="805">
        <v>0</v>
      </c>
      <c r="FV13">
        <v>0</v>
      </c>
      <c r="FW13" s="805">
        <v>0</v>
      </c>
      <c r="FX13">
        <v>0</v>
      </c>
      <c r="FY13" s="805">
        <v>0</v>
      </c>
      <c r="FZ13">
        <v>1845</v>
      </c>
    </row>
    <row r="14" spans="1:182">
      <c r="A14" t="s">
        <v>1108</v>
      </c>
      <c r="B14" t="s">
        <v>1109</v>
      </c>
      <c r="C14">
        <v>3</v>
      </c>
      <c r="D14" t="s">
        <v>1110</v>
      </c>
      <c r="E14" t="s">
        <v>1111</v>
      </c>
      <c r="F14">
        <v>9422</v>
      </c>
      <c r="G14">
        <v>55</v>
      </c>
      <c r="I14" s="804">
        <v>46030</v>
      </c>
      <c r="J14" s="807">
        <v>46030</v>
      </c>
      <c r="K14" t="s">
        <v>1112</v>
      </c>
      <c r="L14" t="s">
        <v>1116</v>
      </c>
      <c r="M14" t="s">
        <v>1114</v>
      </c>
      <c r="N14">
        <v>4762419000131</v>
      </c>
      <c r="O14" s="596" t="s">
        <v>701</v>
      </c>
      <c r="P14" t="s">
        <v>1116</v>
      </c>
      <c r="Q14" t="s">
        <v>1114</v>
      </c>
      <c r="R14">
        <v>62166105000172</v>
      </c>
      <c r="S14">
        <v>3</v>
      </c>
      <c r="U14" t="s">
        <v>1114</v>
      </c>
      <c r="V14" t="s">
        <v>1170</v>
      </c>
      <c r="W14">
        <v>21039029</v>
      </c>
      <c r="X14">
        <v>7108000</v>
      </c>
      <c r="Y14" s="596" t="s">
        <v>1171</v>
      </c>
      <c r="Z14">
        <v>1001135</v>
      </c>
      <c r="AA14" t="s">
        <v>1184</v>
      </c>
      <c r="AB14">
        <v>4399</v>
      </c>
      <c r="AC14" t="s">
        <v>1185</v>
      </c>
      <c r="AD14" t="s">
        <v>1120</v>
      </c>
      <c r="AE14" t="s">
        <v>1174</v>
      </c>
      <c r="AF14" t="s">
        <v>1186</v>
      </c>
      <c r="AG14" t="s">
        <v>1187</v>
      </c>
      <c r="AH14">
        <v>2</v>
      </c>
      <c r="AI14" t="s">
        <v>1188</v>
      </c>
      <c r="AJ14" t="s">
        <v>1126</v>
      </c>
      <c r="AK14" t="s">
        <v>1178</v>
      </c>
      <c r="AL14">
        <v>1</v>
      </c>
      <c r="AM14">
        <v>0.34</v>
      </c>
      <c r="AN14">
        <v>35</v>
      </c>
      <c r="AO14">
        <v>102.94119999999999</v>
      </c>
      <c r="AP14">
        <v>0</v>
      </c>
      <c r="AQ14">
        <v>0</v>
      </c>
      <c r="AR14">
        <v>0</v>
      </c>
      <c r="AS14">
        <v>0</v>
      </c>
      <c r="AT14">
        <v>0</v>
      </c>
      <c r="AU14" s="388">
        <v>35</v>
      </c>
      <c r="AV14" s="808">
        <v>35</v>
      </c>
      <c r="AW14">
        <v>102.94119999999999</v>
      </c>
      <c r="AX14">
        <v>5102</v>
      </c>
      <c r="AY14">
        <v>1102</v>
      </c>
      <c r="AZ14">
        <v>1</v>
      </c>
      <c r="BA14" t="s">
        <v>1179</v>
      </c>
      <c r="BB14">
        <v>0</v>
      </c>
      <c r="BC14" t="s">
        <v>1128</v>
      </c>
      <c r="BD14">
        <v>90</v>
      </c>
      <c r="BE14">
        <v>0</v>
      </c>
      <c r="BF14" t="s">
        <v>1180</v>
      </c>
      <c r="BG14">
        <v>0</v>
      </c>
      <c r="BH14">
        <v>0</v>
      </c>
      <c r="BI14">
        <v>0</v>
      </c>
      <c r="BJ14">
        <v>0</v>
      </c>
      <c r="BK14">
        <v>0</v>
      </c>
      <c r="BL14">
        <v>0</v>
      </c>
      <c r="BM14">
        <v>0</v>
      </c>
      <c r="BN14">
        <v>0</v>
      </c>
      <c r="BO14">
        <v>0</v>
      </c>
      <c r="BP14">
        <v>0</v>
      </c>
      <c r="BQ14">
        <v>0</v>
      </c>
      <c r="BR14">
        <v>0</v>
      </c>
      <c r="BS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49</v>
      </c>
      <c r="CU14">
        <v>0</v>
      </c>
      <c r="CV14">
        <v>0</v>
      </c>
      <c r="CW14">
        <v>0</v>
      </c>
      <c r="CX14">
        <v>99</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99</v>
      </c>
      <c r="DZ14">
        <v>0</v>
      </c>
      <c r="EA14">
        <v>0</v>
      </c>
      <c r="EB14">
        <v>0</v>
      </c>
      <c r="EC14">
        <v>0</v>
      </c>
      <c r="ED14">
        <v>0</v>
      </c>
      <c r="EE14">
        <v>0</v>
      </c>
      <c r="EF14">
        <v>0</v>
      </c>
      <c r="EG14">
        <v>0</v>
      </c>
      <c r="EH14">
        <v>0</v>
      </c>
      <c r="EI14">
        <v>0</v>
      </c>
      <c r="EJ14">
        <v>0</v>
      </c>
      <c r="EK14">
        <v>0</v>
      </c>
      <c r="EL14">
        <v>35</v>
      </c>
      <c r="EM14">
        <v>0</v>
      </c>
      <c r="EN14">
        <v>0</v>
      </c>
      <c r="EO14" t="s">
        <v>1189</v>
      </c>
      <c r="EP14" t="s">
        <v>1182</v>
      </c>
      <c r="EQ14">
        <v>71</v>
      </c>
      <c r="ER14" s="596" t="s">
        <v>1190</v>
      </c>
      <c r="ES14">
        <v>4</v>
      </c>
      <c r="ET14" t="s">
        <v>1120</v>
      </c>
      <c r="EV14" s="805">
        <v>0</v>
      </c>
      <c r="EW14">
        <v>0</v>
      </c>
      <c r="EX14">
        <v>0</v>
      </c>
      <c r="EY14" s="805">
        <v>0</v>
      </c>
      <c r="EZ14">
        <v>0</v>
      </c>
      <c r="FA14">
        <v>0</v>
      </c>
      <c r="FB14" s="805">
        <v>0</v>
      </c>
      <c r="FC14" s="805">
        <v>0</v>
      </c>
      <c r="FD14">
        <v>0</v>
      </c>
      <c r="FE14">
        <v>0</v>
      </c>
      <c r="FF14" s="805">
        <v>0</v>
      </c>
      <c r="FG14">
        <v>0</v>
      </c>
      <c r="FH14">
        <v>0</v>
      </c>
      <c r="FI14" s="805">
        <v>0</v>
      </c>
      <c r="FJ14">
        <v>0</v>
      </c>
      <c r="FK14">
        <v>0</v>
      </c>
      <c r="FL14">
        <v>0</v>
      </c>
      <c r="FM14" s="805">
        <v>0</v>
      </c>
      <c r="FN14">
        <v>0</v>
      </c>
      <c r="FO14" s="805">
        <v>0</v>
      </c>
      <c r="FP14">
        <v>0</v>
      </c>
      <c r="FQ14" s="805">
        <v>0</v>
      </c>
      <c r="FR14">
        <v>0</v>
      </c>
      <c r="FS14" s="805">
        <v>0</v>
      </c>
      <c r="FT14">
        <v>0</v>
      </c>
      <c r="FU14" s="805">
        <v>0</v>
      </c>
      <c r="FV14">
        <v>0</v>
      </c>
      <c r="FW14" s="805">
        <v>0</v>
      </c>
      <c r="FX14">
        <v>0</v>
      </c>
      <c r="FY14" s="805">
        <v>0</v>
      </c>
      <c r="FZ14">
        <v>2614</v>
      </c>
    </row>
    <row r="15" spans="1:182">
      <c r="A15" t="s">
        <v>1108</v>
      </c>
      <c r="B15" t="s">
        <v>1109</v>
      </c>
      <c r="C15">
        <v>3</v>
      </c>
      <c r="D15" t="s">
        <v>1110</v>
      </c>
      <c r="E15" t="s">
        <v>1111</v>
      </c>
      <c r="F15">
        <v>9422</v>
      </c>
      <c r="G15">
        <v>55</v>
      </c>
      <c r="I15" s="804">
        <v>46030</v>
      </c>
      <c r="J15" s="807">
        <v>46030</v>
      </c>
      <c r="K15" t="s">
        <v>1112</v>
      </c>
      <c r="L15" t="s">
        <v>1116</v>
      </c>
      <c r="M15" t="s">
        <v>1114</v>
      </c>
      <c r="N15">
        <v>4762419000131</v>
      </c>
      <c r="O15" s="596" t="s">
        <v>701</v>
      </c>
      <c r="P15" t="s">
        <v>1116</v>
      </c>
      <c r="Q15" t="s">
        <v>1114</v>
      </c>
      <c r="R15">
        <v>62166105000172</v>
      </c>
      <c r="S15">
        <v>3</v>
      </c>
      <c r="U15" t="s">
        <v>1114</v>
      </c>
      <c r="V15" t="s">
        <v>1170</v>
      </c>
      <c r="W15">
        <v>16010000</v>
      </c>
      <c r="X15">
        <v>2063000</v>
      </c>
      <c r="Y15" s="596" t="s">
        <v>1171</v>
      </c>
      <c r="Z15">
        <v>1000738</v>
      </c>
      <c r="AA15" t="s">
        <v>1191</v>
      </c>
      <c r="AB15">
        <v>297672</v>
      </c>
      <c r="AC15" t="s">
        <v>1192</v>
      </c>
      <c r="AD15" t="s">
        <v>1120</v>
      </c>
      <c r="AE15" t="s">
        <v>1174</v>
      </c>
      <c r="AF15" t="s">
        <v>1193</v>
      </c>
      <c r="AG15" t="s">
        <v>1194</v>
      </c>
      <c r="AH15">
        <v>3</v>
      </c>
      <c r="AI15" t="s">
        <v>1195</v>
      </c>
      <c r="AJ15" t="s">
        <v>1125</v>
      </c>
      <c r="AK15" t="s">
        <v>1178</v>
      </c>
      <c r="AL15">
        <v>1</v>
      </c>
      <c r="AM15">
        <v>0.45</v>
      </c>
      <c r="AN15">
        <v>35</v>
      </c>
      <c r="AO15">
        <v>77.777799999999999</v>
      </c>
      <c r="AP15">
        <v>0</v>
      </c>
      <c r="AQ15">
        <v>0</v>
      </c>
      <c r="AR15">
        <v>0</v>
      </c>
      <c r="AS15">
        <v>0</v>
      </c>
      <c r="AT15">
        <v>0</v>
      </c>
      <c r="AU15" s="388">
        <v>35</v>
      </c>
      <c r="AV15" s="808">
        <v>35</v>
      </c>
      <c r="AW15">
        <v>111.46169999999999</v>
      </c>
      <c r="AX15">
        <v>5102</v>
      </c>
      <c r="AY15">
        <v>1102</v>
      </c>
      <c r="AZ15">
        <v>1</v>
      </c>
      <c r="BA15" t="s">
        <v>1179</v>
      </c>
      <c r="BB15">
        <v>0</v>
      </c>
      <c r="BC15" t="s">
        <v>1128</v>
      </c>
      <c r="BD15">
        <v>90</v>
      </c>
      <c r="BE15">
        <v>0</v>
      </c>
      <c r="BF15" t="s">
        <v>1180</v>
      </c>
      <c r="BG15">
        <v>0</v>
      </c>
      <c r="BH15">
        <v>0</v>
      </c>
      <c r="BI15">
        <v>0</v>
      </c>
      <c r="BJ15">
        <v>0</v>
      </c>
      <c r="BK15">
        <v>0</v>
      </c>
      <c r="BL15">
        <v>0</v>
      </c>
      <c r="BM15">
        <v>0</v>
      </c>
      <c r="BN15">
        <v>0</v>
      </c>
      <c r="BO15">
        <v>0</v>
      </c>
      <c r="BP15">
        <v>0</v>
      </c>
      <c r="BQ15">
        <v>0</v>
      </c>
      <c r="BR15">
        <v>0</v>
      </c>
      <c r="BS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49</v>
      </c>
      <c r="CU15">
        <v>0</v>
      </c>
      <c r="CV15">
        <v>0</v>
      </c>
      <c r="CW15">
        <v>0</v>
      </c>
      <c r="CX15">
        <v>99</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99</v>
      </c>
      <c r="DZ15">
        <v>0</v>
      </c>
      <c r="EA15">
        <v>0</v>
      </c>
      <c r="EB15">
        <v>0</v>
      </c>
      <c r="EC15">
        <v>0</v>
      </c>
      <c r="ED15">
        <v>0</v>
      </c>
      <c r="EE15">
        <v>0</v>
      </c>
      <c r="EF15">
        <v>0</v>
      </c>
      <c r="EG15">
        <v>0</v>
      </c>
      <c r="EH15">
        <v>0</v>
      </c>
      <c r="EI15">
        <v>0</v>
      </c>
      <c r="EJ15">
        <v>0</v>
      </c>
      <c r="EK15">
        <v>0</v>
      </c>
      <c r="EL15">
        <v>35</v>
      </c>
      <c r="EM15">
        <v>0</v>
      </c>
      <c r="EN15">
        <v>0</v>
      </c>
      <c r="EO15" t="s">
        <v>1196</v>
      </c>
      <c r="EP15" t="s">
        <v>1182</v>
      </c>
      <c r="EQ15">
        <v>70</v>
      </c>
      <c r="ER15" s="596" t="s">
        <v>1197</v>
      </c>
      <c r="ES15">
        <v>4</v>
      </c>
      <c r="ET15" t="s">
        <v>1120</v>
      </c>
      <c r="EV15" s="805">
        <v>0</v>
      </c>
      <c r="EW15">
        <v>0</v>
      </c>
      <c r="EX15">
        <v>0</v>
      </c>
      <c r="EY15" s="805">
        <v>0</v>
      </c>
      <c r="EZ15">
        <v>0</v>
      </c>
      <c r="FA15">
        <v>0</v>
      </c>
      <c r="FB15" s="805">
        <v>0</v>
      </c>
      <c r="FC15" s="805">
        <v>0</v>
      </c>
      <c r="FD15">
        <v>0</v>
      </c>
      <c r="FE15">
        <v>0</v>
      </c>
      <c r="FF15" s="805">
        <v>0</v>
      </c>
      <c r="FG15">
        <v>0</v>
      </c>
      <c r="FH15">
        <v>0</v>
      </c>
      <c r="FI15" s="805">
        <v>0</v>
      </c>
      <c r="FJ15">
        <v>0</v>
      </c>
      <c r="FK15">
        <v>0</v>
      </c>
      <c r="FL15">
        <v>0</v>
      </c>
      <c r="FM15" s="805">
        <v>0</v>
      </c>
      <c r="FN15">
        <v>0</v>
      </c>
      <c r="FO15" s="805">
        <v>0</v>
      </c>
      <c r="FP15">
        <v>0</v>
      </c>
      <c r="FQ15" s="805">
        <v>0</v>
      </c>
      <c r="FR15">
        <v>0</v>
      </c>
      <c r="FS15" s="805">
        <v>0</v>
      </c>
      <c r="FT15">
        <v>0</v>
      </c>
      <c r="FU15" s="805">
        <v>0</v>
      </c>
      <c r="FV15">
        <v>0</v>
      </c>
      <c r="FW15" s="805">
        <v>0</v>
      </c>
      <c r="FX15">
        <v>0</v>
      </c>
      <c r="FY15" s="805">
        <v>0</v>
      </c>
      <c r="FZ15">
        <v>1774</v>
      </c>
    </row>
    <row r="16" spans="1:182">
      <c r="A16" t="s">
        <v>1108</v>
      </c>
      <c r="B16" t="s">
        <v>1109</v>
      </c>
      <c r="C16">
        <v>3</v>
      </c>
      <c r="D16" t="s">
        <v>1110</v>
      </c>
      <c r="E16" t="s">
        <v>1111</v>
      </c>
      <c r="F16">
        <v>9422</v>
      </c>
      <c r="G16">
        <v>55</v>
      </c>
      <c r="I16" s="804">
        <v>46030</v>
      </c>
      <c r="J16" s="807">
        <v>46030</v>
      </c>
      <c r="K16" t="s">
        <v>1112</v>
      </c>
      <c r="L16" t="s">
        <v>1116</v>
      </c>
      <c r="M16" t="s">
        <v>1114</v>
      </c>
      <c r="N16">
        <v>4762419000131</v>
      </c>
      <c r="O16" s="596" t="s">
        <v>701</v>
      </c>
      <c r="P16" t="s">
        <v>1116</v>
      </c>
      <c r="Q16" t="s">
        <v>1114</v>
      </c>
      <c r="R16">
        <v>62166105000172</v>
      </c>
      <c r="S16">
        <v>3</v>
      </c>
      <c r="U16" t="s">
        <v>1114</v>
      </c>
      <c r="V16" t="s">
        <v>1170</v>
      </c>
      <c r="W16">
        <v>20039000</v>
      </c>
      <c r="X16">
        <v>21033021</v>
      </c>
      <c r="Y16" s="596" t="s">
        <v>1171</v>
      </c>
      <c r="Z16">
        <v>1000789</v>
      </c>
      <c r="AA16" t="s">
        <v>1198</v>
      </c>
      <c r="AB16">
        <v>903</v>
      </c>
      <c r="AC16" t="s">
        <v>1199</v>
      </c>
      <c r="AD16" t="s">
        <v>1120</v>
      </c>
      <c r="AE16" t="s">
        <v>1174</v>
      </c>
      <c r="AF16" t="s">
        <v>1200</v>
      </c>
      <c r="AG16" t="s">
        <v>1201</v>
      </c>
      <c r="AH16">
        <v>4</v>
      </c>
      <c r="AI16" t="s">
        <v>1202</v>
      </c>
      <c r="AJ16" t="s">
        <v>1125</v>
      </c>
      <c r="AK16" t="s">
        <v>1178</v>
      </c>
      <c r="AL16">
        <v>1</v>
      </c>
      <c r="AM16">
        <v>0.13</v>
      </c>
      <c r="AN16">
        <v>115</v>
      </c>
      <c r="AO16">
        <v>884.61540000000002</v>
      </c>
      <c r="AP16">
        <v>0</v>
      </c>
      <c r="AQ16">
        <v>0</v>
      </c>
      <c r="AR16">
        <v>0</v>
      </c>
      <c r="AS16">
        <v>0</v>
      </c>
      <c r="AT16">
        <v>0</v>
      </c>
      <c r="AU16" s="388">
        <v>115</v>
      </c>
      <c r="AV16" s="808">
        <v>115</v>
      </c>
      <c r="AW16">
        <v>568.8732</v>
      </c>
      <c r="AX16">
        <v>5102</v>
      </c>
      <c r="AY16">
        <v>1102</v>
      </c>
      <c r="AZ16">
        <v>1</v>
      </c>
      <c r="BA16" t="s">
        <v>1179</v>
      </c>
      <c r="BB16">
        <v>1</v>
      </c>
      <c r="BC16" t="s">
        <v>1148</v>
      </c>
      <c r="BD16">
        <v>90</v>
      </c>
      <c r="BE16">
        <v>0</v>
      </c>
      <c r="BF16" t="s">
        <v>1180</v>
      </c>
      <c r="BG16">
        <v>0</v>
      </c>
      <c r="BH16">
        <v>0</v>
      </c>
      <c r="BI16">
        <v>0</v>
      </c>
      <c r="BJ16">
        <v>0</v>
      </c>
      <c r="BK16">
        <v>0</v>
      </c>
      <c r="BL16">
        <v>0</v>
      </c>
      <c r="BM16">
        <v>0</v>
      </c>
      <c r="BN16">
        <v>0</v>
      </c>
      <c r="BO16">
        <v>0</v>
      </c>
      <c r="BP16">
        <v>0</v>
      </c>
      <c r="BQ16">
        <v>0</v>
      </c>
      <c r="BR16">
        <v>0</v>
      </c>
      <c r="BS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49</v>
      </c>
      <c r="CU16">
        <v>0</v>
      </c>
      <c r="CV16">
        <v>0</v>
      </c>
      <c r="CW16">
        <v>0</v>
      </c>
      <c r="CX16">
        <v>99</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99</v>
      </c>
      <c r="DZ16">
        <v>0</v>
      </c>
      <c r="EA16">
        <v>0</v>
      </c>
      <c r="EB16">
        <v>0</v>
      </c>
      <c r="EC16">
        <v>0</v>
      </c>
      <c r="ED16">
        <v>0</v>
      </c>
      <c r="EE16">
        <v>0</v>
      </c>
      <c r="EF16">
        <v>0</v>
      </c>
      <c r="EG16">
        <v>0</v>
      </c>
      <c r="EH16">
        <v>0</v>
      </c>
      <c r="EI16">
        <v>0</v>
      </c>
      <c r="EJ16">
        <v>0</v>
      </c>
      <c r="EK16">
        <v>0</v>
      </c>
      <c r="EL16">
        <v>115</v>
      </c>
      <c r="EM16">
        <v>0</v>
      </c>
      <c r="EN16">
        <v>0</v>
      </c>
      <c r="EO16" t="s">
        <v>1203</v>
      </c>
      <c r="EP16" t="s">
        <v>1182</v>
      </c>
      <c r="EQ16">
        <v>74</v>
      </c>
      <c r="ER16" s="596" t="s">
        <v>1204</v>
      </c>
      <c r="ES16">
        <v>4</v>
      </c>
      <c r="ET16" t="s">
        <v>1120</v>
      </c>
      <c r="EV16" s="805">
        <v>0</v>
      </c>
      <c r="EW16">
        <v>0</v>
      </c>
      <c r="EX16">
        <v>0</v>
      </c>
      <c r="EY16" s="805">
        <v>0</v>
      </c>
      <c r="EZ16">
        <v>0</v>
      </c>
      <c r="FA16">
        <v>0</v>
      </c>
      <c r="FB16" s="805">
        <v>0</v>
      </c>
      <c r="FC16" s="805">
        <v>0</v>
      </c>
      <c r="FD16">
        <v>0</v>
      </c>
      <c r="FE16">
        <v>0</v>
      </c>
      <c r="FF16" s="805">
        <v>0</v>
      </c>
      <c r="FG16">
        <v>0</v>
      </c>
      <c r="FH16">
        <v>0</v>
      </c>
      <c r="FI16" s="805">
        <v>0</v>
      </c>
      <c r="FJ16">
        <v>0</v>
      </c>
      <c r="FK16">
        <v>0</v>
      </c>
      <c r="FL16">
        <v>0</v>
      </c>
      <c r="FM16" s="805">
        <v>0</v>
      </c>
      <c r="FN16">
        <v>0</v>
      </c>
      <c r="FO16" s="805">
        <v>0</v>
      </c>
      <c r="FP16">
        <v>0</v>
      </c>
      <c r="FQ16" s="805">
        <v>0</v>
      </c>
      <c r="FR16">
        <v>0</v>
      </c>
      <c r="FS16" s="805">
        <v>0</v>
      </c>
      <c r="FT16">
        <v>0</v>
      </c>
      <c r="FU16" s="805">
        <v>0</v>
      </c>
      <c r="FV16">
        <v>0</v>
      </c>
      <c r="FW16" s="805">
        <v>0</v>
      </c>
      <c r="FX16">
        <v>0</v>
      </c>
      <c r="FY16" s="805">
        <v>0</v>
      </c>
      <c r="FZ16">
        <v>1840</v>
      </c>
    </row>
    <row r="17" spans="1:182">
      <c r="A17" t="s">
        <v>1108</v>
      </c>
      <c r="B17" t="s">
        <v>1109</v>
      </c>
      <c r="C17">
        <v>3</v>
      </c>
      <c r="D17" t="s">
        <v>1110</v>
      </c>
      <c r="E17" t="s">
        <v>1111</v>
      </c>
      <c r="F17">
        <v>9422</v>
      </c>
      <c r="G17">
        <v>55</v>
      </c>
      <c r="I17" s="804">
        <v>46030</v>
      </c>
      <c r="J17" s="807">
        <v>46030</v>
      </c>
      <c r="K17" t="s">
        <v>1112</v>
      </c>
      <c r="L17" t="s">
        <v>1116</v>
      </c>
      <c r="M17" t="s">
        <v>1114</v>
      </c>
      <c r="N17">
        <v>4762419000131</v>
      </c>
      <c r="O17" s="596" t="s">
        <v>701</v>
      </c>
      <c r="P17" t="s">
        <v>1116</v>
      </c>
      <c r="Q17" t="s">
        <v>1114</v>
      </c>
      <c r="R17">
        <v>62166105000172</v>
      </c>
      <c r="S17">
        <v>3</v>
      </c>
      <c r="U17" t="s">
        <v>1114</v>
      </c>
      <c r="V17" t="s">
        <v>1170</v>
      </c>
      <c r="W17">
        <v>4069010</v>
      </c>
      <c r="X17">
        <v>4064000</v>
      </c>
      <c r="Y17" s="596" t="s">
        <v>1171</v>
      </c>
      <c r="Z17">
        <v>1000557</v>
      </c>
      <c r="AA17" t="s">
        <v>1205</v>
      </c>
      <c r="AB17">
        <v>1415</v>
      </c>
      <c r="AC17" t="s">
        <v>1206</v>
      </c>
      <c r="AD17" t="s">
        <v>1120</v>
      </c>
      <c r="AE17" t="s">
        <v>1174</v>
      </c>
      <c r="AF17" t="s">
        <v>1175</v>
      </c>
      <c r="AG17" t="s">
        <v>1176</v>
      </c>
      <c r="AH17">
        <v>5</v>
      </c>
      <c r="AI17" t="s">
        <v>1207</v>
      </c>
      <c r="AJ17" t="s">
        <v>1178</v>
      </c>
      <c r="AK17" t="s">
        <v>1178</v>
      </c>
      <c r="AL17">
        <v>16.399999999999999</v>
      </c>
      <c r="AM17">
        <v>16.399999999999999</v>
      </c>
      <c r="AN17">
        <v>110</v>
      </c>
      <c r="AO17">
        <v>110</v>
      </c>
      <c r="AP17">
        <v>0</v>
      </c>
      <c r="AQ17">
        <v>0</v>
      </c>
      <c r="AR17">
        <v>0</v>
      </c>
      <c r="AS17">
        <v>0</v>
      </c>
      <c r="AT17">
        <v>0</v>
      </c>
      <c r="AU17" s="388">
        <v>1804</v>
      </c>
      <c r="AV17" s="808">
        <v>1804</v>
      </c>
      <c r="AW17">
        <v>111.7423</v>
      </c>
      <c r="AX17">
        <v>5405</v>
      </c>
      <c r="AY17">
        <v>1403</v>
      </c>
      <c r="AZ17">
        <v>1</v>
      </c>
      <c r="BA17" t="s">
        <v>1208</v>
      </c>
      <c r="BB17">
        <v>1</v>
      </c>
      <c r="BC17" t="s">
        <v>1148</v>
      </c>
      <c r="BD17">
        <v>60</v>
      </c>
      <c r="BG17">
        <v>0</v>
      </c>
      <c r="BH17">
        <v>0</v>
      </c>
      <c r="BI17">
        <v>0</v>
      </c>
      <c r="BJ17">
        <v>0</v>
      </c>
      <c r="BK17">
        <v>0</v>
      </c>
      <c r="BL17">
        <v>0</v>
      </c>
      <c r="BM17">
        <v>0</v>
      </c>
      <c r="BN17">
        <v>0</v>
      </c>
      <c r="BO17">
        <v>0</v>
      </c>
      <c r="BP17">
        <v>0</v>
      </c>
      <c r="BQ17">
        <v>0</v>
      </c>
      <c r="BR17">
        <v>0</v>
      </c>
      <c r="BS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49</v>
      </c>
      <c r="CU17">
        <v>0</v>
      </c>
      <c r="CV17">
        <v>0</v>
      </c>
      <c r="CW17">
        <v>0</v>
      </c>
      <c r="CX17">
        <v>99</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99</v>
      </c>
      <c r="DZ17">
        <v>0</v>
      </c>
      <c r="EA17">
        <v>0</v>
      </c>
      <c r="EB17">
        <v>0</v>
      </c>
      <c r="EC17">
        <v>0</v>
      </c>
      <c r="ED17">
        <v>0</v>
      </c>
      <c r="EE17">
        <v>0</v>
      </c>
      <c r="EF17">
        <v>0</v>
      </c>
      <c r="EG17">
        <v>0</v>
      </c>
      <c r="EH17">
        <v>0</v>
      </c>
      <c r="EI17">
        <v>0</v>
      </c>
      <c r="EJ17">
        <v>0</v>
      </c>
      <c r="EK17">
        <v>0</v>
      </c>
      <c r="EL17" s="806">
        <v>1804</v>
      </c>
      <c r="EM17">
        <v>0</v>
      </c>
      <c r="EN17">
        <v>0</v>
      </c>
      <c r="EO17" t="s">
        <v>1181</v>
      </c>
      <c r="EP17" t="s">
        <v>1182</v>
      </c>
      <c r="EQ17">
        <v>73</v>
      </c>
      <c r="ER17" s="596" t="s">
        <v>1183</v>
      </c>
      <c r="ES17">
        <v>4</v>
      </c>
      <c r="ET17" t="s">
        <v>1120</v>
      </c>
      <c r="EV17" s="805">
        <v>0</v>
      </c>
      <c r="EW17">
        <v>0</v>
      </c>
      <c r="EX17">
        <v>0</v>
      </c>
      <c r="EY17" s="805">
        <v>0</v>
      </c>
      <c r="EZ17">
        <v>0</v>
      </c>
      <c r="FA17">
        <v>0</v>
      </c>
      <c r="FB17" s="805">
        <v>0</v>
      </c>
      <c r="FC17" s="805">
        <v>0</v>
      </c>
      <c r="FD17">
        <v>0</v>
      </c>
      <c r="FE17">
        <v>0</v>
      </c>
      <c r="FF17" s="805">
        <v>0</v>
      </c>
      <c r="FG17">
        <v>0</v>
      </c>
      <c r="FH17">
        <v>0</v>
      </c>
      <c r="FI17" s="805">
        <v>0</v>
      </c>
      <c r="FJ17">
        <v>0</v>
      </c>
      <c r="FK17">
        <v>0</v>
      </c>
      <c r="FL17">
        <v>0</v>
      </c>
      <c r="FM17" s="805">
        <v>0</v>
      </c>
      <c r="FN17">
        <v>0</v>
      </c>
      <c r="FO17" s="805">
        <v>0</v>
      </c>
      <c r="FP17">
        <v>0</v>
      </c>
      <c r="FQ17" s="805">
        <v>0</v>
      </c>
      <c r="FR17">
        <v>0</v>
      </c>
      <c r="FS17" s="805">
        <v>0</v>
      </c>
      <c r="FT17">
        <v>0</v>
      </c>
      <c r="FU17" s="805">
        <v>0</v>
      </c>
      <c r="FV17">
        <v>0</v>
      </c>
      <c r="FW17" s="805">
        <v>0</v>
      </c>
      <c r="FX17">
        <v>0</v>
      </c>
      <c r="FY17" s="805">
        <v>0</v>
      </c>
      <c r="FZ17">
        <v>1659</v>
      </c>
    </row>
    <row r="18" spans="1:182">
      <c r="A18" t="s">
        <v>1108</v>
      </c>
      <c r="B18" t="s">
        <v>1109</v>
      </c>
      <c r="C18">
        <v>3</v>
      </c>
      <c r="D18" t="s">
        <v>1110</v>
      </c>
      <c r="E18" t="s">
        <v>1111</v>
      </c>
      <c r="F18">
        <v>86269</v>
      </c>
      <c r="G18">
        <v>55</v>
      </c>
      <c r="I18" s="804">
        <v>46030</v>
      </c>
      <c r="J18" s="807">
        <v>46030</v>
      </c>
      <c r="K18" t="s">
        <v>1112</v>
      </c>
      <c r="L18" t="s">
        <v>1116</v>
      </c>
      <c r="M18" t="s">
        <v>1114</v>
      </c>
      <c r="N18">
        <v>33976365000105</v>
      </c>
      <c r="O18" s="596" t="s">
        <v>1209</v>
      </c>
      <c r="P18" t="s">
        <v>1116</v>
      </c>
      <c r="Q18" t="s">
        <v>1114</v>
      </c>
      <c r="R18">
        <v>62166105000172</v>
      </c>
      <c r="S18">
        <v>3</v>
      </c>
      <c r="U18" t="s">
        <v>1114</v>
      </c>
      <c r="V18" t="s">
        <v>1117</v>
      </c>
      <c r="W18">
        <v>19059010</v>
      </c>
      <c r="X18">
        <v>19059090</v>
      </c>
      <c r="Y18" s="596" t="s">
        <v>1171</v>
      </c>
      <c r="Z18">
        <v>1001100</v>
      </c>
      <c r="AA18" t="s">
        <v>1210</v>
      </c>
      <c r="AB18" t="s">
        <v>1211</v>
      </c>
      <c r="AC18" t="s">
        <v>1212</v>
      </c>
      <c r="AD18" t="s">
        <v>1120</v>
      </c>
      <c r="AE18" t="s">
        <v>1174</v>
      </c>
      <c r="AF18" t="s">
        <v>1213</v>
      </c>
      <c r="AG18" t="s">
        <v>1214</v>
      </c>
      <c r="AH18">
        <v>1</v>
      </c>
      <c r="AI18" t="s">
        <v>1215</v>
      </c>
      <c r="AJ18" t="s">
        <v>1125</v>
      </c>
      <c r="AK18" t="s">
        <v>1178</v>
      </c>
      <c r="AL18">
        <v>6</v>
      </c>
      <c r="AM18">
        <v>3.6</v>
      </c>
      <c r="AN18">
        <v>16</v>
      </c>
      <c r="AO18">
        <v>26.666699999999999</v>
      </c>
      <c r="AP18">
        <v>0</v>
      </c>
      <c r="AQ18">
        <v>0</v>
      </c>
      <c r="AR18">
        <v>0</v>
      </c>
      <c r="AS18">
        <v>0</v>
      </c>
      <c r="AT18">
        <v>0</v>
      </c>
      <c r="AU18" s="388">
        <v>96</v>
      </c>
      <c r="AV18" s="808">
        <v>96</v>
      </c>
      <c r="AW18">
        <v>27.3645</v>
      </c>
      <c r="AX18">
        <v>5101</v>
      </c>
      <c r="AY18">
        <v>1102</v>
      </c>
      <c r="AZ18">
        <v>1</v>
      </c>
      <c r="BA18" t="s">
        <v>1179</v>
      </c>
      <c r="BB18">
        <v>0</v>
      </c>
      <c r="BC18" t="s">
        <v>1128</v>
      </c>
      <c r="BD18">
        <v>90</v>
      </c>
      <c r="BE18">
        <v>3</v>
      </c>
      <c r="BF18" t="s">
        <v>1129</v>
      </c>
      <c r="BG18">
        <v>0</v>
      </c>
      <c r="BH18">
        <v>0</v>
      </c>
      <c r="BI18">
        <v>0</v>
      </c>
      <c r="BJ18">
        <v>0</v>
      </c>
      <c r="BK18">
        <v>0</v>
      </c>
      <c r="BL18">
        <v>0</v>
      </c>
      <c r="BM18">
        <v>0</v>
      </c>
      <c r="BN18">
        <v>0</v>
      </c>
      <c r="BO18">
        <v>0</v>
      </c>
      <c r="BP18">
        <v>0</v>
      </c>
      <c r="BQ18">
        <v>0</v>
      </c>
      <c r="BR18">
        <v>0</v>
      </c>
      <c r="BS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49</v>
      </c>
      <c r="CS18">
        <v>999</v>
      </c>
      <c r="CT18" t="s">
        <v>1216</v>
      </c>
      <c r="CU18">
        <v>0</v>
      </c>
      <c r="CV18">
        <v>0</v>
      </c>
      <c r="CW18">
        <v>0</v>
      </c>
      <c r="CX18">
        <v>99</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99</v>
      </c>
      <c r="DZ18">
        <v>0</v>
      </c>
      <c r="EA18">
        <v>0</v>
      </c>
      <c r="EB18">
        <v>0</v>
      </c>
      <c r="EC18">
        <v>0</v>
      </c>
      <c r="ED18">
        <v>0</v>
      </c>
      <c r="EE18">
        <v>0</v>
      </c>
      <c r="EF18">
        <v>0</v>
      </c>
      <c r="EG18">
        <v>0</v>
      </c>
      <c r="EH18">
        <v>0</v>
      </c>
      <c r="EI18">
        <v>0</v>
      </c>
      <c r="EJ18">
        <v>0</v>
      </c>
      <c r="EK18">
        <v>0</v>
      </c>
      <c r="EL18">
        <v>96</v>
      </c>
      <c r="EM18">
        <v>0</v>
      </c>
      <c r="EN18">
        <v>0</v>
      </c>
      <c r="EO18" t="s">
        <v>1217</v>
      </c>
      <c r="EP18" t="s">
        <v>1182</v>
      </c>
      <c r="EQ18">
        <v>72</v>
      </c>
      <c r="ER18" s="596" t="s">
        <v>625</v>
      </c>
      <c r="ES18">
        <v>4</v>
      </c>
      <c r="ET18" t="s">
        <v>1120</v>
      </c>
      <c r="EV18" s="805">
        <v>0</v>
      </c>
      <c r="EW18">
        <v>0</v>
      </c>
      <c r="EX18">
        <v>0</v>
      </c>
      <c r="EY18" s="805">
        <v>0</v>
      </c>
      <c r="EZ18">
        <v>0</v>
      </c>
      <c r="FA18">
        <v>0</v>
      </c>
      <c r="FB18" s="805">
        <v>0</v>
      </c>
      <c r="FC18" s="805">
        <v>0</v>
      </c>
      <c r="FD18">
        <v>0</v>
      </c>
      <c r="FE18">
        <v>0</v>
      </c>
      <c r="FF18" s="805">
        <v>0</v>
      </c>
      <c r="FG18">
        <v>0</v>
      </c>
      <c r="FH18">
        <v>0</v>
      </c>
      <c r="FI18" s="805">
        <v>0</v>
      </c>
      <c r="FJ18">
        <v>0</v>
      </c>
      <c r="FK18">
        <v>0</v>
      </c>
      <c r="FL18">
        <v>0</v>
      </c>
      <c r="FM18" s="805">
        <v>0</v>
      </c>
      <c r="FN18">
        <v>0</v>
      </c>
      <c r="FO18" s="805">
        <v>0</v>
      </c>
      <c r="FP18">
        <v>0</v>
      </c>
      <c r="FQ18" s="805">
        <v>0</v>
      </c>
      <c r="FR18">
        <v>0</v>
      </c>
      <c r="FS18" s="805">
        <v>0</v>
      </c>
      <c r="FT18">
        <v>0</v>
      </c>
      <c r="FU18" s="805">
        <v>0</v>
      </c>
      <c r="FV18">
        <v>0</v>
      </c>
      <c r="FW18" s="805">
        <v>0</v>
      </c>
      <c r="FX18">
        <v>0</v>
      </c>
      <c r="FY18" s="805">
        <v>0</v>
      </c>
      <c r="FZ18">
        <v>2539</v>
      </c>
    </row>
    <row r="19" spans="1:182">
      <c r="A19" t="s">
        <v>1108</v>
      </c>
      <c r="B19" t="s">
        <v>1109</v>
      </c>
      <c r="C19">
        <v>3</v>
      </c>
      <c r="D19" t="s">
        <v>1110</v>
      </c>
      <c r="E19" t="s">
        <v>1111</v>
      </c>
      <c r="F19">
        <v>91083</v>
      </c>
      <c r="G19">
        <v>55</v>
      </c>
      <c r="I19" s="804">
        <v>46031</v>
      </c>
      <c r="J19" s="807">
        <v>46031</v>
      </c>
      <c r="K19" t="s">
        <v>1112</v>
      </c>
      <c r="L19" t="s">
        <v>1116</v>
      </c>
      <c r="M19" t="s">
        <v>1114</v>
      </c>
      <c r="N19">
        <v>30057638000120</v>
      </c>
      <c r="O19" s="596" t="s">
        <v>686</v>
      </c>
      <c r="P19" t="s">
        <v>1116</v>
      </c>
      <c r="Q19" t="s">
        <v>1114</v>
      </c>
      <c r="R19">
        <v>62166105000172</v>
      </c>
      <c r="S19">
        <v>3</v>
      </c>
      <c r="U19" t="s">
        <v>1114</v>
      </c>
      <c r="V19" t="s">
        <v>1117</v>
      </c>
      <c r="W19">
        <v>22019000</v>
      </c>
      <c r="X19">
        <v>22019000</v>
      </c>
      <c r="Y19" s="596" t="s">
        <v>1171</v>
      </c>
      <c r="Z19">
        <v>1000410</v>
      </c>
      <c r="AA19" t="s">
        <v>1218</v>
      </c>
      <c r="AB19">
        <v>39</v>
      </c>
      <c r="AC19" t="s">
        <v>1219</v>
      </c>
      <c r="AD19" t="s">
        <v>1120</v>
      </c>
      <c r="AE19" t="s">
        <v>1220</v>
      </c>
      <c r="AF19" t="s">
        <v>1221</v>
      </c>
      <c r="AG19" t="s">
        <v>1222</v>
      </c>
      <c r="AH19">
        <v>1</v>
      </c>
      <c r="AI19" t="s">
        <v>1145</v>
      </c>
      <c r="AJ19" t="s">
        <v>1126</v>
      </c>
      <c r="AK19" t="s">
        <v>1126</v>
      </c>
      <c r="AL19">
        <v>104</v>
      </c>
      <c r="AM19">
        <v>104</v>
      </c>
      <c r="AN19">
        <v>2.4500000000000002</v>
      </c>
      <c r="AO19">
        <v>2.4500000000000002</v>
      </c>
      <c r="AP19">
        <v>0</v>
      </c>
      <c r="AQ19">
        <v>0</v>
      </c>
      <c r="AR19">
        <v>11.86</v>
      </c>
      <c r="AS19">
        <v>0</v>
      </c>
      <c r="AT19">
        <v>0</v>
      </c>
      <c r="AU19" s="388">
        <v>254.8</v>
      </c>
      <c r="AV19" s="808">
        <v>266.66000000000003</v>
      </c>
      <c r="AW19">
        <v>2.4201000000000001</v>
      </c>
      <c r="AX19">
        <v>5101</v>
      </c>
      <c r="AY19">
        <v>1102</v>
      </c>
      <c r="AZ19">
        <v>1</v>
      </c>
      <c r="BA19" t="s">
        <v>1179</v>
      </c>
      <c r="BB19">
        <v>0</v>
      </c>
      <c r="BC19" t="s">
        <v>1128</v>
      </c>
      <c r="BD19">
        <v>90</v>
      </c>
      <c r="BE19">
        <v>3</v>
      </c>
      <c r="BF19" t="s">
        <v>1129</v>
      </c>
      <c r="BG19">
        <v>0</v>
      </c>
      <c r="BH19">
        <v>0</v>
      </c>
      <c r="BI19">
        <v>0</v>
      </c>
      <c r="BJ19">
        <v>0</v>
      </c>
      <c r="BK19">
        <v>0</v>
      </c>
      <c r="BL19">
        <v>0</v>
      </c>
      <c r="BM19">
        <v>0</v>
      </c>
      <c r="BN19">
        <v>0</v>
      </c>
      <c r="BO19">
        <v>0</v>
      </c>
      <c r="BP19">
        <v>0</v>
      </c>
      <c r="BQ19">
        <v>0</v>
      </c>
      <c r="BR19">
        <v>0</v>
      </c>
      <c r="BS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49</v>
      </c>
      <c r="CS19">
        <v>999</v>
      </c>
      <c r="CT19" t="s">
        <v>1216</v>
      </c>
      <c r="CU19">
        <v>0</v>
      </c>
      <c r="CV19">
        <v>0</v>
      </c>
      <c r="CW19">
        <v>0</v>
      </c>
      <c r="CX19">
        <v>99</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99</v>
      </c>
      <c r="DZ19">
        <v>0</v>
      </c>
      <c r="EA19">
        <v>0</v>
      </c>
      <c r="EB19">
        <v>0</v>
      </c>
      <c r="EC19">
        <v>0</v>
      </c>
      <c r="ED19">
        <v>0</v>
      </c>
      <c r="EE19">
        <v>0</v>
      </c>
      <c r="EF19">
        <v>0</v>
      </c>
      <c r="EG19">
        <v>0</v>
      </c>
      <c r="EH19">
        <v>0</v>
      </c>
      <c r="EI19">
        <v>0</v>
      </c>
      <c r="EJ19">
        <v>0</v>
      </c>
      <c r="EK19">
        <v>0</v>
      </c>
      <c r="EL19">
        <v>266.66000000000003</v>
      </c>
      <c r="EM19">
        <v>0</v>
      </c>
      <c r="EN19">
        <v>0</v>
      </c>
      <c r="EO19" t="s">
        <v>1223</v>
      </c>
      <c r="EP19" t="s">
        <v>1182</v>
      </c>
      <c r="EQ19">
        <v>83</v>
      </c>
      <c r="ER19" s="596" t="s">
        <v>1224</v>
      </c>
      <c r="ES19">
        <v>4</v>
      </c>
      <c r="ET19" t="s">
        <v>1120</v>
      </c>
      <c r="EV19" s="805">
        <v>0</v>
      </c>
      <c r="EW19">
        <v>0</v>
      </c>
      <c r="EX19">
        <v>0</v>
      </c>
      <c r="EY19" s="805">
        <v>0</v>
      </c>
      <c r="EZ19">
        <v>0</v>
      </c>
      <c r="FA19">
        <v>0</v>
      </c>
      <c r="FB19" s="805">
        <v>0</v>
      </c>
      <c r="FC19" s="805">
        <v>0</v>
      </c>
      <c r="FD19">
        <v>0</v>
      </c>
      <c r="FE19">
        <v>0</v>
      </c>
      <c r="FF19" s="805">
        <v>0</v>
      </c>
      <c r="FG19">
        <v>0</v>
      </c>
      <c r="FH19">
        <v>0</v>
      </c>
      <c r="FI19" s="805">
        <v>0</v>
      </c>
      <c r="FJ19">
        <v>0</v>
      </c>
      <c r="FK19">
        <v>0</v>
      </c>
      <c r="FL19">
        <v>0</v>
      </c>
      <c r="FM19" s="805">
        <v>0</v>
      </c>
      <c r="FN19">
        <v>0</v>
      </c>
      <c r="FO19" s="805">
        <v>0</v>
      </c>
      <c r="FP19">
        <v>0</v>
      </c>
      <c r="FQ19" s="805">
        <v>0</v>
      </c>
      <c r="FR19">
        <v>0</v>
      </c>
      <c r="FS19" s="805">
        <v>0</v>
      </c>
      <c r="FT19">
        <v>0</v>
      </c>
      <c r="FU19" s="805">
        <v>0</v>
      </c>
      <c r="FV19">
        <v>0</v>
      </c>
      <c r="FW19" s="805">
        <v>0</v>
      </c>
      <c r="FX19">
        <v>0</v>
      </c>
      <c r="FY19" s="805">
        <v>0</v>
      </c>
      <c r="FZ19">
        <v>323</v>
      </c>
    </row>
    <row r="20" spans="1:182">
      <c r="A20" t="s">
        <v>1108</v>
      </c>
      <c r="B20" t="s">
        <v>1109</v>
      </c>
      <c r="C20">
        <v>3</v>
      </c>
      <c r="D20" t="s">
        <v>1110</v>
      </c>
      <c r="E20" t="s">
        <v>1111</v>
      </c>
      <c r="F20">
        <v>91083</v>
      </c>
      <c r="G20">
        <v>55</v>
      </c>
      <c r="I20" s="804">
        <v>46031</v>
      </c>
      <c r="J20" s="807">
        <v>46031</v>
      </c>
      <c r="K20" t="s">
        <v>1112</v>
      </c>
      <c r="L20" t="s">
        <v>1116</v>
      </c>
      <c r="M20" t="s">
        <v>1114</v>
      </c>
      <c r="N20">
        <v>30057638000120</v>
      </c>
      <c r="O20" s="596" t="s">
        <v>686</v>
      </c>
      <c r="P20" t="s">
        <v>1116</v>
      </c>
      <c r="Q20" t="s">
        <v>1114</v>
      </c>
      <c r="R20">
        <v>62166105000172</v>
      </c>
      <c r="S20">
        <v>3</v>
      </c>
      <c r="U20" t="s">
        <v>1114</v>
      </c>
      <c r="V20" t="s">
        <v>1117</v>
      </c>
      <c r="W20">
        <v>22019000</v>
      </c>
      <c r="X20">
        <v>22019000</v>
      </c>
      <c r="Y20" s="596" t="s">
        <v>1171</v>
      </c>
      <c r="Z20">
        <v>1001021</v>
      </c>
      <c r="AA20" t="s">
        <v>1225</v>
      </c>
      <c r="AB20">
        <v>12</v>
      </c>
      <c r="AC20" t="s">
        <v>1226</v>
      </c>
      <c r="AD20" t="s">
        <v>1120</v>
      </c>
      <c r="AE20" t="s">
        <v>1220</v>
      </c>
      <c r="AF20" t="s">
        <v>1221</v>
      </c>
      <c r="AG20" t="s">
        <v>1222</v>
      </c>
      <c r="AH20">
        <v>2</v>
      </c>
      <c r="AI20" t="s">
        <v>1145</v>
      </c>
      <c r="AJ20" t="s">
        <v>1126</v>
      </c>
      <c r="AK20" t="s">
        <v>1126</v>
      </c>
      <c r="AL20">
        <v>64</v>
      </c>
      <c r="AM20">
        <v>64</v>
      </c>
      <c r="AN20">
        <v>3.07</v>
      </c>
      <c r="AO20">
        <v>3.07</v>
      </c>
      <c r="AP20">
        <v>0</v>
      </c>
      <c r="AQ20">
        <v>0</v>
      </c>
      <c r="AR20">
        <v>9.14</v>
      </c>
      <c r="AS20">
        <v>0</v>
      </c>
      <c r="AT20">
        <v>0</v>
      </c>
      <c r="AU20" s="388">
        <v>196.48</v>
      </c>
      <c r="AV20" s="808">
        <v>205.62</v>
      </c>
      <c r="AW20">
        <v>2.8472</v>
      </c>
      <c r="AX20">
        <v>5101</v>
      </c>
      <c r="AY20">
        <v>1102</v>
      </c>
      <c r="AZ20">
        <v>1</v>
      </c>
      <c r="BA20" t="s">
        <v>1179</v>
      </c>
      <c r="BB20">
        <v>0</v>
      </c>
      <c r="BC20" t="s">
        <v>1128</v>
      </c>
      <c r="BD20">
        <v>90</v>
      </c>
      <c r="BE20">
        <v>3</v>
      </c>
      <c r="BF20" t="s">
        <v>1129</v>
      </c>
      <c r="BG20">
        <v>0</v>
      </c>
      <c r="BH20">
        <v>0</v>
      </c>
      <c r="BI20">
        <v>0</v>
      </c>
      <c r="BJ20">
        <v>0</v>
      </c>
      <c r="BK20">
        <v>0</v>
      </c>
      <c r="BL20">
        <v>0</v>
      </c>
      <c r="BM20">
        <v>0</v>
      </c>
      <c r="BN20">
        <v>0</v>
      </c>
      <c r="BO20">
        <v>0</v>
      </c>
      <c r="BP20">
        <v>0</v>
      </c>
      <c r="BQ20">
        <v>0</v>
      </c>
      <c r="BR20">
        <v>0</v>
      </c>
      <c r="BS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49</v>
      </c>
      <c r="CS20">
        <v>999</v>
      </c>
      <c r="CT20" t="s">
        <v>1216</v>
      </c>
      <c r="CU20">
        <v>0</v>
      </c>
      <c r="CV20">
        <v>0</v>
      </c>
      <c r="CW20">
        <v>0</v>
      </c>
      <c r="CX20">
        <v>99</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99</v>
      </c>
      <c r="DZ20">
        <v>0</v>
      </c>
      <c r="EA20">
        <v>0</v>
      </c>
      <c r="EB20">
        <v>0</v>
      </c>
      <c r="EC20">
        <v>0</v>
      </c>
      <c r="ED20">
        <v>0</v>
      </c>
      <c r="EE20">
        <v>0</v>
      </c>
      <c r="EF20">
        <v>0</v>
      </c>
      <c r="EG20">
        <v>0</v>
      </c>
      <c r="EH20">
        <v>0</v>
      </c>
      <c r="EI20">
        <v>0</v>
      </c>
      <c r="EJ20">
        <v>0</v>
      </c>
      <c r="EK20">
        <v>0</v>
      </c>
      <c r="EL20">
        <v>205.62</v>
      </c>
      <c r="EM20">
        <v>0</v>
      </c>
      <c r="EN20">
        <v>0</v>
      </c>
      <c r="EO20" t="s">
        <v>1223</v>
      </c>
      <c r="EP20" t="s">
        <v>1182</v>
      </c>
      <c r="EQ20">
        <v>83</v>
      </c>
      <c r="ER20" s="596" t="s">
        <v>1224</v>
      </c>
      <c r="ES20">
        <v>4</v>
      </c>
      <c r="ET20" t="s">
        <v>1120</v>
      </c>
      <c r="EV20" s="805">
        <v>0</v>
      </c>
      <c r="EW20">
        <v>0</v>
      </c>
      <c r="EX20">
        <v>0</v>
      </c>
      <c r="EY20" s="805">
        <v>0</v>
      </c>
      <c r="EZ20">
        <v>0</v>
      </c>
      <c r="FA20">
        <v>0</v>
      </c>
      <c r="FB20" s="805">
        <v>0</v>
      </c>
      <c r="FC20" s="805">
        <v>0</v>
      </c>
      <c r="FD20">
        <v>0</v>
      </c>
      <c r="FE20">
        <v>0</v>
      </c>
      <c r="FF20" s="805">
        <v>0</v>
      </c>
      <c r="FG20">
        <v>0</v>
      </c>
      <c r="FH20">
        <v>0</v>
      </c>
      <c r="FI20" s="805">
        <v>0</v>
      </c>
      <c r="FJ20">
        <v>0</v>
      </c>
      <c r="FK20">
        <v>0</v>
      </c>
      <c r="FL20">
        <v>0</v>
      </c>
      <c r="FM20" s="805">
        <v>0</v>
      </c>
      <c r="FN20">
        <v>0</v>
      </c>
      <c r="FO20" s="805">
        <v>0</v>
      </c>
      <c r="FP20">
        <v>0</v>
      </c>
      <c r="FQ20" s="805">
        <v>0</v>
      </c>
      <c r="FR20">
        <v>0</v>
      </c>
      <c r="FS20" s="805">
        <v>0</v>
      </c>
      <c r="FT20">
        <v>0</v>
      </c>
      <c r="FU20" s="805">
        <v>0</v>
      </c>
      <c r="FV20">
        <v>0</v>
      </c>
      <c r="FW20" s="805">
        <v>0</v>
      </c>
      <c r="FX20">
        <v>0</v>
      </c>
      <c r="FY20" s="805">
        <v>0</v>
      </c>
      <c r="FZ20">
        <v>2451</v>
      </c>
    </row>
    <row r="21" spans="1:182">
      <c r="A21" t="s">
        <v>1108</v>
      </c>
      <c r="B21" t="s">
        <v>1109</v>
      </c>
      <c r="C21">
        <v>3</v>
      </c>
      <c r="D21" t="s">
        <v>1110</v>
      </c>
      <c r="E21" t="s">
        <v>1111</v>
      </c>
      <c r="F21">
        <v>4543</v>
      </c>
      <c r="G21">
        <v>55</v>
      </c>
      <c r="I21" s="804">
        <v>46035</v>
      </c>
      <c r="J21" s="807">
        <v>46035</v>
      </c>
      <c r="K21" t="s">
        <v>1112</v>
      </c>
      <c r="L21" t="s">
        <v>1116</v>
      </c>
      <c r="M21" t="s">
        <v>1114</v>
      </c>
      <c r="N21">
        <v>45455187000156</v>
      </c>
      <c r="O21" s="596" t="s">
        <v>687</v>
      </c>
      <c r="P21" t="s">
        <v>1116</v>
      </c>
      <c r="Q21" t="s">
        <v>1114</v>
      </c>
      <c r="R21">
        <v>62166105000172</v>
      </c>
      <c r="S21">
        <v>3</v>
      </c>
      <c r="U21" t="s">
        <v>1114</v>
      </c>
      <c r="V21" t="s">
        <v>1117</v>
      </c>
      <c r="W21">
        <v>48182000</v>
      </c>
      <c r="X21">
        <v>48181000</v>
      </c>
      <c r="Y21" s="596" t="s">
        <v>763</v>
      </c>
      <c r="Z21">
        <v>7000007</v>
      </c>
      <c r="AA21" t="s">
        <v>1227</v>
      </c>
      <c r="AB21">
        <v>207210</v>
      </c>
      <c r="AC21" t="s">
        <v>1228</v>
      </c>
      <c r="AD21" t="s">
        <v>1120</v>
      </c>
      <c r="AE21" t="s">
        <v>1121</v>
      </c>
      <c r="AF21" t="s">
        <v>1122</v>
      </c>
      <c r="AG21" t="s">
        <v>1135</v>
      </c>
      <c r="AH21">
        <v>1</v>
      </c>
      <c r="AI21" t="s">
        <v>1229</v>
      </c>
      <c r="AJ21" t="s">
        <v>1230</v>
      </c>
      <c r="AK21" t="s">
        <v>1230</v>
      </c>
      <c r="AL21">
        <v>1</v>
      </c>
      <c r="AM21">
        <v>12</v>
      </c>
      <c r="AN21">
        <v>204</v>
      </c>
      <c r="AO21">
        <v>17</v>
      </c>
      <c r="AP21">
        <v>0</v>
      </c>
      <c r="AQ21">
        <v>0</v>
      </c>
      <c r="AR21">
        <v>30</v>
      </c>
      <c r="AS21">
        <v>0</v>
      </c>
      <c r="AT21">
        <v>0</v>
      </c>
      <c r="AU21" s="388">
        <v>204</v>
      </c>
      <c r="AV21" s="808">
        <v>234</v>
      </c>
      <c r="AW21">
        <v>0</v>
      </c>
      <c r="AX21">
        <v>5405</v>
      </c>
      <c r="AY21">
        <v>1407</v>
      </c>
      <c r="AZ21">
        <v>1</v>
      </c>
      <c r="BA21" t="s">
        <v>1138</v>
      </c>
      <c r="BB21">
        <v>0</v>
      </c>
      <c r="BC21" t="s">
        <v>1128</v>
      </c>
      <c r="BD21">
        <v>60</v>
      </c>
      <c r="BG21">
        <v>0</v>
      </c>
      <c r="BH21">
        <v>0</v>
      </c>
      <c r="BI21">
        <v>0</v>
      </c>
      <c r="BJ21">
        <v>0</v>
      </c>
      <c r="BK21">
        <v>0</v>
      </c>
      <c r="BL21">
        <v>0</v>
      </c>
      <c r="BM21">
        <v>0</v>
      </c>
      <c r="BN21">
        <v>0</v>
      </c>
      <c r="BO21">
        <v>0</v>
      </c>
      <c r="BP21">
        <v>0</v>
      </c>
      <c r="BQ21">
        <v>0</v>
      </c>
      <c r="BR21">
        <v>0</v>
      </c>
      <c r="BS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49</v>
      </c>
      <c r="CU21">
        <v>0</v>
      </c>
      <c r="CV21">
        <v>0</v>
      </c>
      <c r="CW21">
        <v>0</v>
      </c>
      <c r="CX21">
        <v>99</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99</v>
      </c>
      <c r="DZ21">
        <v>0</v>
      </c>
      <c r="EA21">
        <v>0</v>
      </c>
      <c r="EB21">
        <v>0</v>
      </c>
      <c r="EC21">
        <v>0</v>
      </c>
      <c r="ED21">
        <v>0</v>
      </c>
      <c r="EE21">
        <v>0</v>
      </c>
      <c r="EF21">
        <v>0</v>
      </c>
      <c r="EG21">
        <v>0</v>
      </c>
      <c r="EH21">
        <v>0</v>
      </c>
      <c r="EI21">
        <v>0</v>
      </c>
      <c r="EJ21">
        <v>0</v>
      </c>
      <c r="EK21">
        <v>0</v>
      </c>
      <c r="EL21">
        <v>234</v>
      </c>
      <c r="EM21">
        <v>0</v>
      </c>
      <c r="EN21">
        <v>0</v>
      </c>
      <c r="EO21" t="s">
        <v>1231</v>
      </c>
      <c r="EP21" t="s">
        <v>1131</v>
      </c>
      <c r="EQ21">
        <v>92</v>
      </c>
      <c r="ER21" s="596" t="s">
        <v>1157</v>
      </c>
      <c r="ES21">
        <v>4</v>
      </c>
      <c r="ET21" t="s">
        <v>1120</v>
      </c>
      <c r="EV21" s="805">
        <v>0</v>
      </c>
      <c r="EW21">
        <v>0</v>
      </c>
      <c r="EX21">
        <v>0</v>
      </c>
      <c r="EY21" s="805">
        <v>0</v>
      </c>
      <c r="EZ21">
        <v>0</v>
      </c>
      <c r="FA21">
        <v>0</v>
      </c>
      <c r="FB21" s="805">
        <v>0</v>
      </c>
      <c r="FC21" s="805">
        <v>0</v>
      </c>
      <c r="FD21">
        <v>0</v>
      </c>
      <c r="FE21">
        <v>0</v>
      </c>
      <c r="FF21" s="805">
        <v>0</v>
      </c>
      <c r="FG21">
        <v>0</v>
      </c>
      <c r="FH21">
        <v>0</v>
      </c>
      <c r="FI21" s="805">
        <v>0</v>
      </c>
      <c r="FJ21">
        <v>0</v>
      </c>
      <c r="FK21">
        <v>0</v>
      </c>
      <c r="FL21">
        <v>0</v>
      </c>
      <c r="FM21" s="805">
        <v>0</v>
      </c>
      <c r="FN21">
        <v>0</v>
      </c>
      <c r="FO21" s="805">
        <v>0</v>
      </c>
      <c r="FP21">
        <v>0</v>
      </c>
      <c r="FQ21" s="805">
        <v>0</v>
      </c>
      <c r="FR21">
        <v>0</v>
      </c>
      <c r="FS21" s="805">
        <v>0</v>
      </c>
      <c r="FT21">
        <v>0</v>
      </c>
      <c r="FU21" s="805">
        <v>0</v>
      </c>
      <c r="FV21">
        <v>0</v>
      </c>
      <c r="FW21" s="805">
        <v>0</v>
      </c>
      <c r="FX21">
        <v>0</v>
      </c>
      <c r="FY21" s="805">
        <v>0</v>
      </c>
      <c r="FZ21">
        <v>1373</v>
      </c>
    </row>
    <row r="22" spans="1:182">
      <c r="A22" t="s">
        <v>1108</v>
      </c>
      <c r="B22" t="s">
        <v>1109</v>
      </c>
      <c r="C22">
        <v>3</v>
      </c>
      <c r="D22" t="s">
        <v>1110</v>
      </c>
      <c r="E22" t="s">
        <v>1111</v>
      </c>
      <c r="F22">
        <v>51163</v>
      </c>
      <c r="G22">
        <v>55</v>
      </c>
      <c r="I22" s="804">
        <v>46037</v>
      </c>
      <c r="J22" s="807">
        <v>46037</v>
      </c>
      <c r="K22" t="s">
        <v>1112</v>
      </c>
      <c r="L22" t="s">
        <v>1116</v>
      </c>
      <c r="M22" t="s">
        <v>1114</v>
      </c>
      <c r="N22">
        <v>14758220000193</v>
      </c>
      <c r="O22" s="596" t="s">
        <v>1232</v>
      </c>
      <c r="P22" t="s">
        <v>1116</v>
      </c>
      <c r="Q22" t="s">
        <v>1114</v>
      </c>
      <c r="R22">
        <v>62166105000172</v>
      </c>
      <c r="S22">
        <v>3</v>
      </c>
      <c r="U22" t="s">
        <v>1114</v>
      </c>
      <c r="V22" t="s">
        <v>1170</v>
      </c>
      <c r="W22">
        <v>2074200</v>
      </c>
      <c r="X22">
        <v>2071300</v>
      </c>
      <c r="Y22" s="596" t="s">
        <v>1171</v>
      </c>
      <c r="Z22">
        <v>1000770</v>
      </c>
      <c r="AA22" t="s">
        <v>1233</v>
      </c>
      <c r="AB22">
        <v>12003000</v>
      </c>
      <c r="AC22" t="s">
        <v>1234</v>
      </c>
      <c r="AD22" t="s">
        <v>1120</v>
      </c>
      <c r="AE22" t="s">
        <v>1174</v>
      </c>
      <c r="AF22" t="s">
        <v>1193</v>
      </c>
      <c r="AG22" t="s">
        <v>1235</v>
      </c>
      <c r="AH22">
        <v>1</v>
      </c>
      <c r="AI22" t="s">
        <v>1207</v>
      </c>
      <c r="AJ22" t="s">
        <v>1178</v>
      </c>
      <c r="AK22" t="s">
        <v>1178</v>
      </c>
      <c r="AL22">
        <v>17.45</v>
      </c>
      <c r="AM22">
        <v>17.45</v>
      </c>
      <c r="AN22">
        <v>36.1</v>
      </c>
      <c r="AO22">
        <v>36.1</v>
      </c>
      <c r="AP22">
        <v>0</v>
      </c>
      <c r="AQ22">
        <v>0</v>
      </c>
      <c r="AR22">
        <v>0</v>
      </c>
      <c r="AS22">
        <v>0</v>
      </c>
      <c r="AT22">
        <v>0</v>
      </c>
      <c r="AU22" s="388">
        <v>629.95000000000005</v>
      </c>
      <c r="AV22" s="808">
        <v>629.95000000000005</v>
      </c>
      <c r="AW22">
        <v>36.1</v>
      </c>
      <c r="AX22">
        <v>5102</v>
      </c>
      <c r="AY22">
        <v>1102</v>
      </c>
      <c r="AZ22">
        <v>1</v>
      </c>
      <c r="BA22" t="s">
        <v>1179</v>
      </c>
      <c r="BB22">
        <v>0</v>
      </c>
      <c r="BC22" t="s">
        <v>1128</v>
      </c>
      <c r="BD22">
        <v>90</v>
      </c>
      <c r="BE22">
        <v>0</v>
      </c>
      <c r="BF22" t="s">
        <v>1180</v>
      </c>
      <c r="BG22">
        <v>0</v>
      </c>
      <c r="BH22">
        <v>0</v>
      </c>
      <c r="BI22">
        <v>0</v>
      </c>
      <c r="BJ22">
        <v>0</v>
      </c>
      <c r="BK22">
        <v>0</v>
      </c>
      <c r="BL22">
        <v>0</v>
      </c>
      <c r="BM22">
        <v>0</v>
      </c>
      <c r="BN22">
        <v>0</v>
      </c>
      <c r="BO22">
        <v>0</v>
      </c>
      <c r="BP22">
        <v>0</v>
      </c>
      <c r="BQ22">
        <v>0</v>
      </c>
      <c r="BR22">
        <v>0</v>
      </c>
      <c r="BS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49</v>
      </c>
      <c r="CU22">
        <v>0</v>
      </c>
      <c r="CV22">
        <v>0</v>
      </c>
      <c r="CW22">
        <v>0</v>
      </c>
      <c r="CX22">
        <v>99</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99</v>
      </c>
      <c r="DZ22">
        <v>0</v>
      </c>
      <c r="EA22">
        <v>0</v>
      </c>
      <c r="EB22">
        <v>0</v>
      </c>
      <c r="EC22">
        <v>0</v>
      </c>
      <c r="ED22">
        <v>0</v>
      </c>
      <c r="EE22">
        <v>0</v>
      </c>
      <c r="EF22">
        <v>0</v>
      </c>
      <c r="EG22">
        <v>0</v>
      </c>
      <c r="EH22">
        <v>0</v>
      </c>
      <c r="EI22">
        <v>0</v>
      </c>
      <c r="EJ22">
        <v>0</v>
      </c>
      <c r="EK22">
        <v>0</v>
      </c>
      <c r="EL22">
        <v>629.95000000000005</v>
      </c>
      <c r="EM22">
        <v>0</v>
      </c>
      <c r="EN22">
        <v>0</v>
      </c>
      <c r="EO22" t="s">
        <v>1236</v>
      </c>
      <c r="EP22" t="s">
        <v>1182</v>
      </c>
      <c r="EQ22">
        <v>146</v>
      </c>
      <c r="ER22" s="596" t="s">
        <v>1237</v>
      </c>
      <c r="ES22">
        <v>4</v>
      </c>
      <c r="ET22" t="s">
        <v>1120</v>
      </c>
      <c r="EV22" s="805">
        <v>0</v>
      </c>
      <c r="EW22">
        <v>0</v>
      </c>
      <c r="EX22">
        <v>0</v>
      </c>
      <c r="EY22" s="805">
        <v>0</v>
      </c>
      <c r="EZ22">
        <v>0</v>
      </c>
      <c r="FA22">
        <v>0</v>
      </c>
      <c r="FB22" s="805">
        <v>0</v>
      </c>
      <c r="FC22" s="805">
        <v>0</v>
      </c>
      <c r="FD22">
        <v>0</v>
      </c>
      <c r="FE22">
        <v>0</v>
      </c>
      <c r="FF22" s="805">
        <v>0</v>
      </c>
      <c r="FG22">
        <v>0</v>
      </c>
      <c r="FH22">
        <v>0</v>
      </c>
      <c r="FI22" s="805">
        <v>0</v>
      </c>
      <c r="FJ22">
        <v>0</v>
      </c>
      <c r="FK22">
        <v>0</v>
      </c>
      <c r="FL22">
        <v>0</v>
      </c>
      <c r="FM22" s="805">
        <v>0</v>
      </c>
      <c r="FN22">
        <v>0</v>
      </c>
      <c r="FO22" s="805">
        <v>0</v>
      </c>
      <c r="FP22">
        <v>0</v>
      </c>
      <c r="FQ22" s="805">
        <v>0</v>
      </c>
      <c r="FR22">
        <v>0</v>
      </c>
      <c r="FS22" s="805">
        <v>0</v>
      </c>
      <c r="FT22">
        <v>0</v>
      </c>
      <c r="FU22" s="805">
        <v>0</v>
      </c>
      <c r="FV22">
        <v>0</v>
      </c>
      <c r="FW22" s="805">
        <v>0</v>
      </c>
      <c r="FX22">
        <v>0</v>
      </c>
      <c r="FY22" s="805">
        <v>0</v>
      </c>
      <c r="FZ22">
        <v>1817</v>
      </c>
    </row>
    <row r="23" spans="1:182">
      <c r="A23" t="s">
        <v>1108</v>
      </c>
      <c r="B23" t="s">
        <v>1109</v>
      </c>
      <c r="C23">
        <v>3</v>
      </c>
      <c r="D23" t="s">
        <v>1110</v>
      </c>
      <c r="E23" t="s">
        <v>1111</v>
      </c>
      <c r="F23">
        <v>91412</v>
      </c>
      <c r="G23">
        <v>55</v>
      </c>
      <c r="I23" s="804">
        <v>46037</v>
      </c>
      <c r="J23" s="807">
        <v>46037</v>
      </c>
      <c r="K23" t="s">
        <v>1112</v>
      </c>
      <c r="L23" t="s">
        <v>1116</v>
      </c>
      <c r="M23" t="s">
        <v>1114</v>
      </c>
      <c r="N23">
        <v>30057638000120</v>
      </c>
      <c r="O23" s="596" t="s">
        <v>686</v>
      </c>
      <c r="P23" t="s">
        <v>1116</v>
      </c>
      <c r="Q23" t="s">
        <v>1114</v>
      </c>
      <c r="R23">
        <v>62166105000172</v>
      </c>
      <c r="S23">
        <v>3</v>
      </c>
      <c r="U23" t="s">
        <v>1114</v>
      </c>
      <c r="V23" t="s">
        <v>1170</v>
      </c>
      <c r="W23">
        <v>22019000</v>
      </c>
      <c r="X23">
        <v>22019000</v>
      </c>
      <c r="Y23" s="596" t="s">
        <v>1171</v>
      </c>
      <c r="Z23">
        <v>1000410</v>
      </c>
      <c r="AA23" t="s">
        <v>1218</v>
      </c>
      <c r="AB23">
        <v>35</v>
      </c>
      <c r="AC23" t="s">
        <v>1238</v>
      </c>
      <c r="AD23" t="s">
        <v>1120</v>
      </c>
      <c r="AE23" t="s">
        <v>1220</v>
      </c>
      <c r="AF23" t="s">
        <v>1221</v>
      </c>
      <c r="AG23" t="s">
        <v>1222</v>
      </c>
      <c r="AH23">
        <v>1</v>
      </c>
      <c r="AI23" t="s">
        <v>1145</v>
      </c>
      <c r="AJ23" t="s">
        <v>1126</v>
      </c>
      <c r="AK23" t="s">
        <v>1126</v>
      </c>
      <c r="AL23">
        <v>70</v>
      </c>
      <c r="AM23">
        <v>70</v>
      </c>
      <c r="AN23">
        <v>2.2599999999999998</v>
      </c>
      <c r="AO23">
        <v>2.2599999999999998</v>
      </c>
      <c r="AP23">
        <v>0</v>
      </c>
      <c r="AQ23">
        <v>0</v>
      </c>
      <c r="AR23">
        <v>6.25</v>
      </c>
      <c r="AS23">
        <v>0</v>
      </c>
      <c r="AT23">
        <v>0</v>
      </c>
      <c r="AU23" s="388">
        <v>158.19999999999999</v>
      </c>
      <c r="AV23" s="808">
        <v>164.45</v>
      </c>
      <c r="AW23">
        <v>2.3973</v>
      </c>
      <c r="AX23">
        <v>5101</v>
      </c>
      <c r="AY23">
        <v>1102</v>
      </c>
      <c r="AZ23">
        <v>1</v>
      </c>
      <c r="BA23" t="s">
        <v>1179</v>
      </c>
      <c r="BB23">
        <v>0</v>
      </c>
      <c r="BC23" t="s">
        <v>1128</v>
      </c>
      <c r="BD23">
        <v>90</v>
      </c>
      <c r="BE23">
        <v>3</v>
      </c>
      <c r="BF23" t="s">
        <v>1129</v>
      </c>
      <c r="BG23">
        <v>0</v>
      </c>
      <c r="BH23">
        <v>0</v>
      </c>
      <c r="BI23">
        <v>0</v>
      </c>
      <c r="BJ23">
        <v>0</v>
      </c>
      <c r="BK23">
        <v>0</v>
      </c>
      <c r="BL23">
        <v>0</v>
      </c>
      <c r="BM23">
        <v>0</v>
      </c>
      <c r="BN23">
        <v>0</v>
      </c>
      <c r="BO23">
        <v>0</v>
      </c>
      <c r="BP23">
        <v>0</v>
      </c>
      <c r="BQ23">
        <v>0</v>
      </c>
      <c r="BR23">
        <v>0</v>
      </c>
      <c r="BS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49</v>
      </c>
      <c r="CS23">
        <v>999</v>
      </c>
      <c r="CT23" t="s">
        <v>1216</v>
      </c>
      <c r="CU23">
        <v>0</v>
      </c>
      <c r="CV23">
        <v>0</v>
      </c>
      <c r="CW23">
        <v>0</v>
      </c>
      <c r="CX23">
        <v>99</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99</v>
      </c>
      <c r="DZ23">
        <v>0</v>
      </c>
      <c r="EA23">
        <v>0</v>
      </c>
      <c r="EB23">
        <v>0</v>
      </c>
      <c r="EC23">
        <v>0</v>
      </c>
      <c r="ED23">
        <v>0</v>
      </c>
      <c r="EE23">
        <v>0</v>
      </c>
      <c r="EF23">
        <v>0</v>
      </c>
      <c r="EG23">
        <v>0</v>
      </c>
      <c r="EH23">
        <v>0</v>
      </c>
      <c r="EI23">
        <v>0</v>
      </c>
      <c r="EJ23">
        <v>0</v>
      </c>
      <c r="EK23">
        <v>0</v>
      </c>
      <c r="EL23">
        <v>164.45</v>
      </c>
      <c r="EM23">
        <v>0</v>
      </c>
      <c r="EN23">
        <v>0</v>
      </c>
      <c r="EO23" t="s">
        <v>1223</v>
      </c>
      <c r="EP23" t="s">
        <v>1182</v>
      </c>
      <c r="EQ23">
        <v>83</v>
      </c>
      <c r="ER23" s="596" t="s">
        <v>1224</v>
      </c>
      <c r="ES23">
        <v>4</v>
      </c>
      <c r="ET23" t="s">
        <v>1120</v>
      </c>
      <c r="EV23" s="805">
        <v>0</v>
      </c>
      <c r="EW23">
        <v>0</v>
      </c>
      <c r="EX23">
        <v>0</v>
      </c>
      <c r="EY23" s="805">
        <v>0</v>
      </c>
      <c r="EZ23">
        <v>0</v>
      </c>
      <c r="FA23">
        <v>0</v>
      </c>
      <c r="FB23" s="805">
        <v>0</v>
      </c>
      <c r="FC23" s="805">
        <v>0</v>
      </c>
      <c r="FD23">
        <v>0</v>
      </c>
      <c r="FE23">
        <v>0</v>
      </c>
      <c r="FF23" s="805">
        <v>0</v>
      </c>
      <c r="FG23">
        <v>0</v>
      </c>
      <c r="FH23">
        <v>0</v>
      </c>
      <c r="FI23" s="805">
        <v>0</v>
      </c>
      <c r="FJ23">
        <v>0</v>
      </c>
      <c r="FK23">
        <v>0</v>
      </c>
      <c r="FL23">
        <v>0</v>
      </c>
      <c r="FM23" s="805">
        <v>0</v>
      </c>
      <c r="FN23">
        <v>0</v>
      </c>
      <c r="FO23" s="805">
        <v>0</v>
      </c>
      <c r="FP23">
        <v>0</v>
      </c>
      <c r="FQ23" s="805">
        <v>0</v>
      </c>
      <c r="FR23">
        <v>0</v>
      </c>
      <c r="FS23" s="805">
        <v>0</v>
      </c>
      <c r="FT23">
        <v>0</v>
      </c>
      <c r="FU23" s="805">
        <v>0</v>
      </c>
      <c r="FV23">
        <v>0</v>
      </c>
      <c r="FW23" s="805">
        <v>0</v>
      </c>
      <c r="FX23">
        <v>0</v>
      </c>
      <c r="FY23" s="805">
        <v>0</v>
      </c>
      <c r="FZ23">
        <v>323</v>
      </c>
    </row>
    <row r="24" spans="1:182">
      <c r="A24" t="s">
        <v>1108</v>
      </c>
      <c r="B24" t="s">
        <v>1109</v>
      </c>
      <c r="C24">
        <v>3</v>
      </c>
      <c r="D24" t="s">
        <v>1110</v>
      </c>
      <c r="E24" t="s">
        <v>1111</v>
      </c>
      <c r="F24">
        <v>91412</v>
      </c>
      <c r="G24">
        <v>55</v>
      </c>
      <c r="I24" s="804">
        <v>46037</v>
      </c>
      <c r="J24" s="807">
        <v>46037</v>
      </c>
      <c r="K24" t="s">
        <v>1112</v>
      </c>
      <c r="L24" t="s">
        <v>1116</v>
      </c>
      <c r="M24" t="s">
        <v>1114</v>
      </c>
      <c r="N24">
        <v>30057638000120</v>
      </c>
      <c r="O24" s="596" t="s">
        <v>686</v>
      </c>
      <c r="P24" t="s">
        <v>1116</v>
      </c>
      <c r="Q24" t="s">
        <v>1114</v>
      </c>
      <c r="R24">
        <v>62166105000172</v>
      </c>
      <c r="S24">
        <v>3</v>
      </c>
      <c r="U24" t="s">
        <v>1114</v>
      </c>
      <c r="V24" t="s">
        <v>1170</v>
      </c>
      <c r="W24">
        <v>22019000</v>
      </c>
      <c r="X24">
        <v>22019000</v>
      </c>
      <c r="Y24" s="596" t="s">
        <v>1171</v>
      </c>
      <c r="Z24">
        <v>1000410</v>
      </c>
      <c r="AA24" t="s">
        <v>1218</v>
      </c>
      <c r="AB24">
        <v>39</v>
      </c>
      <c r="AC24" t="s">
        <v>1219</v>
      </c>
      <c r="AD24" t="s">
        <v>1120</v>
      </c>
      <c r="AE24" t="s">
        <v>1220</v>
      </c>
      <c r="AF24" t="s">
        <v>1221</v>
      </c>
      <c r="AG24" t="s">
        <v>1222</v>
      </c>
      <c r="AH24">
        <v>2</v>
      </c>
      <c r="AI24" t="s">
        <v>1145</v>
      </c>
      <c r="AJ24" t="s">
        <v>1126</v>
      </c>
      <c r="AK24" t="s">
        <v>1126</v>
      </c>
      <c r="AL24">
        <v>52</v>
      </c>
      <c r="AM24">
        <v>52</v>
      </c>
      <c r="AN24">
        <v>2.4500000000000002</v>
      </c>
      <c r="AO24">
        <v>2.4500000000000002</v>
      </c>
      <c r="AP24">
        <v>0</v>
      </c>
      <c r="AQ24">
        <v>0</v>
      </c>
      <c r="AR24">
        <v>5.04</v>
      </c>
      <c r="AS24">
        <v>0</v>
      </c>
      <c r="AT24">
        <v>0</v>
      </c>
      <c r="AU24" s="388">
        <v>127.4</v>
      </c>
      <c r="AV24" s="808">
        <v>132.44</v>
      </c>
      <c r="AW24">
        <v>2.4260999999999999</v>
      </c>
      <c r="AX24">
        <v>5101</v>
      </c>
      <c r="AY24">
        <v>1102</v>
      </c>
      <c r="AZ24">
        <v>1</v>
      </c>
      <c r="BA24" t="s">
        <v>1179</v>
      </c>
      <c r="BB24">
        <v>0</v>
      </c>
      <c r="BC24" t="s">
        <v>1128</v>
      </c>
      <c r="BD24">
        <v>90</v>
      </c>
      <c r="BE24">
        <v>3</v>
      </c>
      <c r="BF24" t="s">
        <v>1129</v>
      </c>
      <c r="BG24">
        <v>0</v>
      </c>
      <c r="BH24">
        <v>0</v>
      </c>
      <c r="BI24">
        <v>0</v>
      </c>
      <c r="BJ24">
        <v>0</v>
      </c>
      <c r="BK24">
        <v>0</v>
      </c>
      <c r="BL24">
        <v>0</v>
      </c>
      <c r="BM24">
        <v>0</v>
      </c>
      <c r="BN24">
        <v>0</v>
      </c>
      <c r="BO24">
        <v>0</v>
      </c>
      <c r="BP24">
        <v>0</v>
      </c>
      <c r="BQ24">
        <v>0</v>
      </c>
      <c r="BR24">
        <v>0</v>
      </c>
      <c r="BS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49</v>
      </c>
      <c r="CS24">
        <v>999</v>
      </c>
      <c r="CT24" t="s">
        <v>1216</v>
      </c>
      <c r="CU24">
        <v>0</v>
      </c>
      <c r="CV24">
        <v>0</v>
      </c>
      <c r="CW24">
        <v>0</v>
      </c>
      <c r="CX24">
        <v>99</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99</v>
      </c>
      <c r="DZ24">
        <v>0</v>
      </c>
      <c r="EA24">
        <v>0</v>
      </c>
      <c r="EB24">
        <v>0</v>
      </c>
      <c r="EC24">
        <v>0</v>
      </c>
      <c r="ED24">
        <v>0</v>
      </c>
      <c r="EE24">
        <v>0</v>
      </c>
      <c r="EF24">
        <v>0</v>
      </c>
      <c r="EG24">
        <v>0</v>
      </c>
      <c r="EH24">
        <v>0</v>
      </c>
      <c r="EI24">
        <v>0</v>
      </c>
      <c r="EJ24">
        <v>0</v>
      </c>
      <c r="EK24">
        <v>0</v>
      </c>
      <c r="EL24">
        <v>132.44</v>
      </c>
      <c r="EM24">
        <v>0</v>
      </c>
      <c r="EN24">
        <v>0</v>
      </c>
      <c r="EO24" t="s">
        <v>1223</v>
      </c>
      <c r="EP24" t="s">
        <v>1182</v>
      </c>
      <c r="EQ24">
        <v>83</v>
      </c>
      <c r="ER24" s="596" t="s">
        <v>1224</v>
      </c>
      <c r="ES24">
        <v>4</v>
      </c>
      <c r="ET24" t="s">
        <v>1120</v>
      </c>
      <c r="EV24" s="805">
        <v>0</v>
      </c>
      <c r="EW24">
        <v>0</v>
      </c>
      <c r="EX24">
        <v>0</v>
      </c>
      <c r="EY24" s="805">
        <v>0</v>
      </c>
      <c r="EZ24">
        <v>0</v>
      </c>
      <c r="FA24">
        <v>0</v>
      </c>
      <c r="FB24" s="805">
        <v>0</v>
      </c>
      <c r="FC24" s="805">
        <v>0</v>
      </c>
      <c r="FD24">
        <v>0</v>
      </c>
      <c r="FE24">
        <v>0</v>
      </c>
      <c r="FF24" s="805">
        <v>0</v>
      </c>
      <c r="FG24">
        <v>0</v>
      </c>
      <c r="FH24">
        <v>0</v>
      </c>
      <c r="FI24" s="805">
        <v>0</v>
      </c>
      <c r="FJ24">
        <v>0</v>
      </c>
      <c r="FK24">
        <v>0</v>
      </c>
      <c r="FL24">
        <v>0</v>
      </c>
      <c r="FM24" s="805">
        <v>0</v>
      </c>
      <c r="FN24">
        <v>0</v>
      </c>
      <c r="FO24" s="805">
        <v>0</v>
      </c>
      <c r="FP24">
        <v>0</v>
      </c>
      <c r="FQ24" s="805">
        <v>0</v>
      </c>
      <c r="FR24">
        <v>0</v>
      </c>
      <c r="FS24" s="805">
        <v>0</v>
      </c>
      <c r="FT24">
        <v>0</v>
      </c>
      <c r="FU24" s="805">
        <v>0</v>
      </c>
      <c r="FV24">
        <v>0</v>
      </c>
      <c r="FW24" s="805">
        <v>0</v>
      </c>
      <c r="FX24">
        <v>0</v>
      </c>
      <c r="FY24" s="805">
        <v>0</v>
      </c>
      <c r="FZ24">
        <v>323</v>
      </c>
    </row>
    <row r="25" spans="1:182">
      <c r="A25" t="s">
        <v>1108</v>
      </c>
      <c r="B25" t="s">
        <v>1109</v>
      </c>
      <c r="C25">
        <v>3</v>
      </c>
      <c r="D25" t="s">
        <v>1110</v>
      </c>
      <c r="E25" t="s">
        <v>1111</v>
      </c>
      <c r="F25">
        <v>91412</v>
      </c>
      <c r="G25">
        <v>55</v>
      </c>
      <c r="I25" s="804">
        <v>46037</v>
      </c>
      <c r="J25" s="807">
        <v>46037</v>
      </c>
      <c r="K25" t="s">
        <v>1112</v>
      </c>
      <c r="L25" t="s">
        <v>1116</v>
      </c>
      <c r="M25" t="s">
        <v>1114</v>
      </c>
      <c r="N25">
        <v>30057638000120</v>
      </c>
      <c r="O25" s="596" t="s">
        <v>686</v>
      </c>
      <c r="P25" t="s">
        <v>1116</v>
      </c>
      <c r="Q25" t="s">
        <v>1114</v>
      </c>
      <c r="R25">
        <v>62166105000172</v>
      </c>
      <c r="S25">
        <v>3</v>
      </c>
      <c r="U25" t="s">
        <v>1114</v>
      </c>
      <c r="V25" t="s">
        <v>1170</v>
      </c>
      <c r="W25">
        <v>22019000</v>
      </c>
      <c r="X25">
        <v>22019000</v>
      </c>
      <c r="Y25" s="596" t="s">
        <v>1171</v>
      </c>
      <c r="Z25">
        <v>1001021</v>
      </c>
      <c r="AA25" t="s">
        <v>1225</v>
      </c>
      <c r="AB25">
        <v>12</v>
      </c>
      <c r="AC25" t="s">
        <v>1226</v>
      </c>
      <c r="AD25" t="s">
        <v>1120</v>
      </c>
      <c r="AE25" t="s">
        <v>1220</v>
      </c>
      <c r="AF25" t="s">
        <v>1221</v>
      </c>
      <c r="AG25" t="s">
        <v>1222</v>
      </c>
      <c r="AH25">
        <v>3</v>
      </c>
      <c r="AI25" t="s">
        <v>1145</v>
      </c>
      <c r="AJ25" t="s">
        <v>1126</v>
      </c>
      <c r="AK25" t="s">
        <v>1126</v>
      </c>
      <c r="AL25">
        <v>80</v>
      </c>
      <c r="AM25">
        <v>80</v>
      </c>
      <c r="AN25">
        <v>3.07</v>
      </c>
      <c r="AO25">
        <v>3.07</v>
      </c>
      <c r="AP25">
        <v>0</v>
      </c>
      <c r="AQ25">
        <v>0</v>
      </c>
      <c r="AR25">
        <v>9.7100000000000009</v>
      </c>
      <c r="AS25">
        <v>0</v>
      </c>
      <c r="AT25">
        <v>0</v>
      </c>
      <c r="AU25" s="388">
        <v>245.6</v>
      </c>
      <c r="AV25" s="808">
        <v>255.31</v>
      </c>
      <c r="AW25">
        <v>2.9746999999999999</v>
      </c>
      <c r="AX25">
        <v>5101</v>
      </c>
      <c r="AY25">
        <v>1102</v>
      </c>
      <c r="AZ25">
        <v>1</v>
      </c>
      <c r="BA25" t="s">
        <v>1179</v>
      </c>
      <c r="BB25">
        <v>0</v>
      </c>
      <c r="BC25" t="s">
        <v>1128</v>
      </c>
      <c r="BD25">
        <v>90</v>
      </c>
      <c r="BE25">
        <v>3</v>
      </c>
      <c r="BF25" t="s">
        <v>1129</v>
      </c>
      <c r="BG25">
        <v>0</v>
      </c>
      <c r="BH25">
        <v>0</v>
      </c>
      <c r="BI25">
        <v>0</v>
      </c>
      <c r="BJ25">
        <v>0</v>
      </c>
      <c r="BK25">
        <v>0</v>
      </c>
      <c r="BL25">
        <v>0</v>
      </c>
      <c r="BM25">
        <v>0</v>
      </c>
      <c r="BN25">
        <v>0</v>
      </c>
      <c r="BO25">
        <v>0</v>
      </c>
      <c r="BP25">
        <v>0</v>
      </c>
      <c r="BQ25">
        <v>0</v>
      </c>
      <c r="BR25">
        <v>0</v>
      </c>
      <c r="BS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49</v>
      </c>
      <c r="CS25">
        <v>999</v>
      </c>
      <c r="CT25" t="s">
        <v>1216</v>
      </c>
      <c r="CU25">
        <v>0</v>
      </c>
      <c r="CV25">
        <v>0</v>
      </c>
      <c r="CW25">
        <v>0</v>
      </c>
      <c r="CX25">
        <v>99</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99</v>
      </c>
      <c r="DZ25">
        <v>0</v>
      </c>
      <c r="EA25">
        <v>0</v>
      </c>
      <c r="EB25">
        <v>0</v>
      </c>
      <c r="EC25">
        <v>0</v>
      </c>
      <c r="ED25">
        <v>0</v>
      </c>
      <c r="EE25">
        <v>0</v>
      </c>
      <c r="EF25">
        <v>0</v>
      </c>
      <c r="EG25">
        <v>0</v>
      </c>
      <c r="EH25">
        <v>0</v>
      </c>
      <c r="EI25">
        <v>0</v>
      </c>
      <c r="EJ25">
        <v>0</v>
      </c>
      <c r="EK25">
        <v>0</v>
      </c>
      <c r="EL25">
        <v>255.31</v>
      </c>
      <c r="EM25">
        <v>0</v>
      </c>
      <c r="EN25">
        <v>0</v>
      </c>
      <c r="EO25" t="s">
        <v>1223</v>
      </c>
      <c r="EP25" t="s">
        <v>1182</v>
      </c>
      <c r="EQ25">
        <v>83</v>
      </c>
      <c r="ER25" s="596" t="s">
        <v>1224</v>
      </c>
      <c r="ES25">
        <v>4</v>
      </c>
      <c r="ET25" t="s">
        <v>1120</v>
      </c>
      <c r="EV25" s="805">
        <v>0</v>
      </c>
      <c r="EW25">
        <v>0</v>
      </c>
      <c r="EX25">
        <v>0</v>
      </c>
      <c r="EY25" s="805">
        <v>0</v>
      </c>
      <c r="EZ25">
        <v>0</v>
      </c>
      <c r="FA25">
        <v>0</v>
      </c>
      <c r="FB25" s="805">
        <v>0</v>
      </c>
      <c r="FC25" s="805">
        <v>0</v>
      </c>
      <c r="FD25">
        <v>0</v>
      </c>
      <c r="FE25">
        <v>0</v>
      </c>
      <c r="FF25" s="805">
        <v>0</v>
      </c>
      <c r="FG25">
        <v>0</v>
      </c>
      <c r="FH25">
        <v>0</v>
      </c>
      <c r="FI25" s="805">
        <v>0</v>
      </c>
      <c r="FJ25">
        <v>0</v>
      </c>
      <c r="FK25">
        <v>0</v>
      </c>
      <c r="FL25">
        <v>0</v>
      </c>
      <c r="FM25" s="805">
        <v>0</v>
      </c>
      <c r="FN25">
        <v>0</v>
      </c>
      <c r="FO25" s="805">
        <v>0</v>
      </c>
      <c r="FP25">
        <v>0</v>
      </c>
      <c r="FQ25" s="805">
        <v>0</v>
      </c>
      <c r="FR25">
        <v>0</v>
      </c>
      <c r="FS25" s="805">
        <v>0</v>
      </c>
      <c r="FT25">
        <v>0</v>
      </c>
      <c r="FU25" s="805">
        <v>0</v>
      </c>
      <c r="FV25">
        <v>0</v>
      </c>
      <c r="FW25" s="805">
        <v>0</v>
      </c>
      <c r="FX25">
        <v>0</v>
      </c>
      <c r="FY25" s="805">
        <v>0</v>
      </c>
      <c r="FZ25">
        <v>2451</v>
      </c>
    </row>
    <row r="26" spans="1:182">
      <c r="A26" t="s">
        <v>1108</v>
      </c>
      <c r="B26" t="s">
        <v>1109</v>
      </c>
      <c r="C26">
        <v>3</v>
      </c>
      <c r="D26" t="s">
        <v>1110</v>
      </c>
      <c r="E26" t="s">
        <v>1111</v>
      </c>
      <c r="F26">
        <v>23779</v>
      </c>
      <c r="G26">
        <v>55</v>
      </c>
      <c r="I26" s="804">
        <v>46043</v>
      </c>
      <c r="J26" s="807">
        <v>46043</v>
      </c>
      <c r="K26" t="s">
        <v>1112</v>
      </c>
      <c r="L26" t="s">
        <v>1116</v>
      </c>
      <c r="M26" t="s">
        <v>1114</v>
      </c>
      <c r="N26">
        <v>14538775000120</v>
      </c>
      <c r="O26" s="596" t="s">
        <v>1239</v>
      </c>
      <c r="P26" t="s">
        <v>1116</v>
      </c>
      <c r="Q26" t="s">
        <v>1114</v>
      </c>
      <c r="R26">
        <v>62166105000172</v>
      </c>
      <c r="S26">
        <v>3</v>
      </c>
      <c r="U26" t="s">
        <v>1114</v>
      </c>
      <c r="V26" t="s">
        <v>1170</v>
      </c>
      <c r="W26">
        <v>3036300</v>
      </c>
      <c r="X26">
        <v>3025100</v>
      </c>
      <c r="Y26" s="596" t="s">
        <v>1171</v>
      </c>
      <c r="Z26">
        <v>1000777</v>
      </c>
      <c r="AA26" t="s">
        <v>1240</v>
      </c>
      <c r="AB26">
        <v>7897232229728</v>
      </c>
      <c r="AC26" t="s">
        <v>1241</v>
      </c>
      <c r="AD26" t="s">
        <v>1120</v>
      </c>
      <c r="AE26" t="s">
        <v>1174</v>
      </c>
      <c r="AF26" t="s">
        <v>1193</v>
      </c>
      <c r="AG26" t="s">
        <v>1242</v>
      </c>
      <c r="AH26">
        <v>1</v>
      </c>
      <c r="AI26" t="s">
        <v>1145</v>
      </c>
      <c r="AJ26" t="s">
        <v>1126</v>
      </c>
      <c r="AK26" t="s">
        <v>1178</v>
      </c>
      <c r="AL26">
        <v>2</v>
      </c>
      <c r="AM26">
        <v>2</v>
      </c>
      <c r="AN26">
        <v>248</v>
      </c>
      <c r="AO26">
        <v>248</v>
      </c>
      <c r="AP26">
        <v>0</v>
      </c>
      <c r="AQ26">
        <v>0</v>
      </c>
      <c r="AR26">
        <v>0</v>
      </c>
      <c r="AS26">
        <v>0</v>
      </c>
      <c r="AT26">
        <v>0</v>
      </c>
      <c r="AU26" s="388">
        <v>496</v>
      </c>
      <c r="AV26" s="808">
        <v>496</v>
      </c>
      <c r="AW26">
        <v>248</v>
      </c>
      <c r="AX26">
        <v>5102</v>
      </c>
      <c r="AY26">
        <v>1102</v>
      </c>
      <c r="AZ26">
        <v>1</v>
      </c>
      <c r="BA26" t="s">
        <v>1179</v>
      </c>
      <c r="BB26">
        <v>0</v>
      </c>
      <c r="BC26" t="s">
        <v>1128</v>
      </c>
      <c r="BD26">
        <v>90</v>
      </c>
      <c r="BG26">
        <v>0</v>
      </c>
      <c r="BH26">
        <v>0</v>
      </c>
      <c r="BI26">
        <v>0</v>
      </c>
      <c r="BJ26">
        <v>0</v>
      </c>
      <c r="BK26">
        <v>0</v>
      </c>
      <c r="BL26">
        <v>0</v>
      </c>
      <c r="BM26">
        <v>0</v>
      </c>
      <c r="BN26">
        <v>0</v>
      </c>
      <c r="BO26">
        <v>0</v>
      </c>
      <c r="BP26">
        <v>0</v>
      </c>
      <c r="BQ26">
        <v>0</v>
      </c>
      <c r="BR26">
        <v>0</v>
      </c>
      <c r="BS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49</v>
      </c>
      <c r="CS26">
        <v>999</v>
      </c>
      <c r="CT26" t="s">
        <v>1216</v>
      </c>
      <c r="CU26">
        <v>0</v>
      </c>
      <c r="CV26">
        <v>0</v>
      </c>
      <c r="CW26">
        <v>0</v>
      </c>
      <c r="CX26">
        <v>99</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99</v>
      </c>
      <c r="DZ26">
        <v>0</v>
      </c>
      <c r="EA26">
        <v>0</v>
      </c>
      <c r="EB26">
        <v>0</v>
      </c>
      <c r="EC26">
        <v>0</v>
      </c>
      <c r="ED26">
        <v>0</v>
      </c>
      <c r="EE26">
        <v>0</v>
      </c>
      <c r="EF26">
        <v>0</v>
      </c>
      <c r="EG26">
        <v>0</v>
      </c>
      <c r="EH26">
        <v>0</v>
      </c>
      <c r="EI26">
        <v>0</v>
      </c>
      <c r="EJ26">
        <v>0</v>
      </c>
      <c r="EK26">
        <v>0</v>
      </c>
      <c r="EL26">
        <v>496</v>
      </c>
      <c r="EM26">
        <v>0</v>
      </c>
      <c r="EN26">
        <v>0</v>
      </c>
      <c r="EO26" t="s">
        <v>1243</v>
      </c>
      <c r="EP26" t="s">
        <v>1182</v>
      </c>
      <c r="EQ26">
        <v>75</v>
      </c>
      <c r="ER26" s="596" t="s">
        <v>1244</v>
      </c>
      <c r="ES26">
        <v>4</v>
      </c>
      <c r="ET26" t="s">
        <v>1120</v>
      </c>
      <c r="EV26" s="805">
        <v>0</v>
      </c>
      <c r="EW26">
        <v>0</v>
      </c>
      <c r="EX26">
        <v>0</v>
      </c>
      <c r="EY26" s="805">
        <v>0</v>
      </c>
      <c r="EZ26">
        <v>0</v>
      </c>
      <c r="FA26">
        <v>0</v>
      </c>
      <c r="FB26" s="805">
        <v>0</v>
      </c>
      <c r="FC26" s="805">
        <v>0</v>
      </c>
      <c r="FD26">
        <v>0</v>
      </c>
      <c r="FE26">
        <v>0</v>
      </c>
      <c r="FF26" s="805">
        <v>0</v>
      </c>
      <c r="FG26">
        <v>0</v>
      </c>
      <c r="FH26">
        <v>0</v>
      </c>
      <c r="FI26" s="805">
        <v>0</v>
      </c>
      <c r="FJ26">
        <v>0</v>
      </c>
      <c r="FK26">
        <v>0</v>
      </c>
      <c r="FL26">
        <v>0</v>
      </c>
      <c r="FM26" s="805">
        <v>0</v>
      </c>
      <c r="FN26">
        <v>0</v>
      </c>
      <c r="FO26" s="805">
        <v>0</v>
      </c>
      <c r="FP26">
        <v>0</v>
      </c>
      <c r="FQ26" s="805">
        <v>0</v>
      </c>
      <c r="FR26">
        <v>0</v>
      </c>
      <c r="FS26" s="805">
        <v>0</v>
      </c>
      <c r="FT26">
        <v>0</v>
      </c>
      <c r="FU26" s="805">
        <v>0</v>
      </c>
      <c r="FV26">
        <v>0</v>
      </c>
      <c r="FW26" s="805">
        <v>0</v>
      </c>
      <c r="FX26">
        <v>0</v>
      </c>
      <c r="FY26" s="805">
        <v>0</v>
      </c>
      <c r="FZ26">
        <v>1828</v>
      </c>
    </row>
    <row r="27" spans="1:182">
      <c r="A27" t="s">
        <v>1108</v>
      </c>
      <c r="B27" t="s">
        <v>1109</v>
      </c>
      <c r="C27">
        <v>3</v>
      </c>
      <c r="D27" t="s">
        <v>1110</v>
      </c>
      <c r="E27" t="s">
        <v>1111</v>
      </c>
      <c r="F27">
        <v>370585</v>
      </c>
      <c r="G27">
        <v>55</v>
      </c>
      <c r="I27" s="804">
        <v>46044</v>
      </c>
      <c r="J27" s="807">
        <v>46044</v>
      </c>
      <c r="K27" t="s">
        <v>1112</v>
      </c>
      <c r="L27" t="s">
        <v>1113</v>
      </c>
      <c r="M27" t="s">
        <v>1114</v>
      </c>
      <c r="N27">
        <v>18173605000140</v>
      </c>
      <c r="O27" s="596" t="s">
        <v>1115</v>
      </c>
      <c r="P27" t="s">
        <v>1116</v>
      </c>
      <c r="Q27" t="s">
        <v>1114</v>
      </c>
      <c r="R27">
        <v>62166105000172</v>
      </c>
      <c r="S27">
        <v>3</v>
      </c>
      <c r="U27" t="s">
        <v>1114</v>
      </c>
      <c r="V27" t="s">
        <v>1170</v>
      </c>
      <c r="W27">
        <v>28289011</v>
      </c>
      <c r="X27">
        <v>28289011</v>
      </c>
      <c r="Y27" s="596" t="s">
        <v>763</v>
      </c>
      <c r="Z27">
        <v>7000095</v>
      </c>
      <c r="AA27" t="s">
        <v>1245</v>
      </c>
      <c r="AB27">
        <v>930123</v>
      </c>
      <c r="AC27" t="s">
        <v>1246</v>
      </c>
      <c r="AD27" t="s">
        <v>1120</v>
      </c>
      <c r="AE27" t="s">
        <v>1121</v>
      </c>
      <c r="AF27" t="s">
        <v>1122</v>
      </c>
      <c r="AG27" t="s">
        <v>1135</v>
      </c>
      <c r="AH27">
        <v>1</v>
      </c>
      <c r="AI27" t="s">
        <v>1136</v>
      </c>
      <c r="AJ27" t="s">
        <v>1126</v>
      </c>
      <c r="AK27" t="s">
        <v>1137</v>
      </c>
      <c r="AL27">
        <v>1</v>
      </c>
      <c r="AM27">
        <v>5</v>
      </c>
      <c r="AN27">
        <v>13.64</v>
      </c>
      <c r="AO27">
        <v>2.7280000000000002</v>
      </c>
      <c r="AP27">
        <v>0</v>
      </c>
      <c r="AQ27">
        <v>0</v>
      </c>
      <c r="AR27">
        <v>3.24</v>
      </c>
      <c r="AS27">
        <v>0</v>
      </c>
      <c r="AT27">
        <v>0</v>
      </c>
      <c r="AU27" s="388">
        <v>13.64</v>
      </c>
      <c r="AV27" s="808">
        <v>16.88</v>
      </c>
      <c r="AW27">
        <v>0</v>
      </c>
      <c r="AX27">
        <v>5405</v>
      </c>
      <c r="AY27">
        <v>1407</v>
      </c>
      <c r="AZ27">
        <v>1</v>
      </c>
      <c r="BA27" t="s">
        <v>1138</v>
      </c>
      <c r="BB27">
        <v>0</v>
      </c>
      <c r="BC27" t="s">
        <v>1128</v>
      </c>
      <c r="BD27">
        <v>60</v>
      </c>
      <c r="BG27">
        <v>0</v>
      </c>
      <c r="BH27">
        <v>0</v>
      </c>
      <c r="BI27">
        <v>0</v>
      </c>
      <c r="BJ27">
        <v>0</v>
      </c>
      <c r="BK27">
        <v>0</v>
      </c>
      <c r="BL27">
        <v>0</v>
      </c>
      <c r="BM27">
        <v>0</v>
      </c>
      <c r="BN27">
        <v>0</v>
      </c>
      <c r="BO27">
        <v>0</v>
      </c>
      <c r="BP27">
        <v>0</v>
      </c>
      <c r="BQ27">
        <v>0</v>
      </c>
      <c r="BR27">
        <v>0</v>
      </c>
      <c r="BS27">
        <v>0</v>
      </c>
      <c r="BV27">
        <v>0</v>
      </c>
      <c r="BW27">
        <v>0</v>
      </c>
      <c r="BX27">
        <v>0</v>
      </c>
      <c r="BY27">
        <v>0</v>
      </c>
      <c r="BZ27">
        <v>0</v>
      </c>
      <c r="CA27">
        <v>0</v>
      </c>
      <c r="CB27">
        <v>0</v>
      </c>
      <c r="CC27">
        <v>0</v>
      </c>
      <c r="CD27">
        <v>0</v>
      </c>
      <c r="CE27">
        <v>3.28</v>
      </c>
      <c r="CF27">
        <v>0.21</v>
      </c>
      <c r="CG27">
        <v>0</v>
      </c>
      <c r="CH27">
        <v>0</v>
      </c>
      <c r="CI27">
        <v>0</v>
      </c>
      <c r="CJ27">
        <v>0</v>
      </c>
      <c r="CK27">
        <v>0</v>
      </c>
      <c r="CL27">
        <v>0</v>
      </c>
      <c r="CM27">
        <v>0</v>
      </c>
      <c r="CN27">
        <v>0</v>
      </c>
      <c r="CO27">
        <v>0</v>
      </c>
      <c r="CP27">
        <v>0</v>
      </c>
      <c r="CQ27">
        <v>0</v>
      </c>
      <c r="CR27">
        <v>49</v>
      </c>
      <c r="CU27">
        <v>0</v>
      </c>
      <c r="CV27">
        <v>0</v>
      </c>
      <c r="CW27">
        <v>0</v>
      </c>
      <c r="CX27">
        <v>99</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99</v>
      </c>
      <c r="DZ27">
        <v>0</v>
      </c>
      <c r="EA27">
        <v>0</v>
      </c>
      <c r="EB27">
        <v>0</v>
      </c>
      <c r="EC27">
        <v>0</v>
      </c>
      <c r="ED27">
        <v>0</v>
      </c>
      <c r="EE27">
        <v>0</v>
      </c>
      <c r="EF27">
        <v>0</v>
      </c>
      <c r="EG27">
        <v>0</v>
      </c>
      <c r="EH27">
        <v>0</v>
      </c>
      <c r="EI27">
        <v>0</v>
      </c>
      <c r="EJ27">
        <v>0</v>
      </c>
      <c r="EK27">
        <v>0</v>
      </c>
      <c r="EL27">
        <v>16.88</v>
      </c>
      <c r="EM27">
        <v>0</v>
      </c>
      <c r="EN27">
        <v>0</v>
      </c>
      <c r="EO27" t="s">
        <v>1247</v>
      </c>
      <c r="EP27" t="s">
        <v>1131</v>
      </c>
      <c r="EQ27">
        <v>94</v>
      </c>
      <c r="ER27" s="596" t="s">
        <v>1132</v>
      </c>
      <c r="ES27">
        <v>4</v>
      </c>
      <c r="ET27" t="s">
        <v>1120</v>
      </c>
      <c r="EV27" s="805">
        <v>0</v>
      </c>
      <c r="EW27">
        <v>0</v>
      </c>
      <c r="EX27">
        <v>0</v>
      </c>
      <c r="EY27" s="805">
        <v>0</v>
      </c>
      <c r="EZ27">
        <v>0</v>
      </c>
      <c r="FA27">
        <v>0</v>
      </c>
      <c r="FB27" s="805">
        <v>0</v>
      </c>
      <c r="FC27" s="805">
        <v>0</v>
      </c>
      <c r="FD27">
        <v>0</v>
      </c>
      <c r="FE27">
        <v>0</v>
      </c>
      <c r="FF27" s="805">
        <v>0</v>
      </c>
      <c r="FG27">
        <v>0</v>
      </c>
      <c r="FH27">
        <v>0</v>
      </c>
      <c r="FI27" s="805">
        <v>0</v>
      </c>
      <c r="FJ27">
        <v>0</v>
      </c>
      <c r="FK27">
        <v>0</v>
      </c>
      <c r="FL27">
        <v>0</v>
      </c>
      <c r="FM27" s="805">
        <v>0</v>
      </c>
      <c r="FN27">
        <v>0</v>
      </c>
      <c r="FO27" s="805">
        <v>0</v>
      </c>
      <c r="FP27">
        <v>0</v>
      </c>
      <c r="FQ27" s="805">
        <v>0</v>
      </c>
      <c r="FR27">
        <v>0</v>
      </c>
      <c r="FS27" s="805">
        <v>0</v>
      </c>
      <c r="FT27">
        <v>0</v>
      </c>
      <c r="FU27" s="805">
        <v>0</v>
      </c>
      <c r="FV27">
        <v>0</v>
      </c>
      <c r="FW27" s="805">
        <v>0</v>
      </c>
      <c r="FX27">
        <v>0</v>
      </c>
      <c r="FY27" s="805">
        <v>0</v>
      </c>
      <c r="FZ27">
        <v>1618</v>
      </c>
    </row>
    <row r="28" spans="1:182">
      <c r="A28" t="s">
        <v>1108</v>
      </c>
      <c r="B28" t="s">
        <v>1109</v>
      </c>
      <c r="C28">
        <v>3</v>
      </c>
      <c r="D28" t="s">
        <v>1110</v>
      </c>
      <c r="E28" t="s">
        <v>1111</v>
      </c>
      <c r="F28">
        <v>370585</v>
      </c>
      <c r="G28">
        <v>55</v>
      </c>
      <c r="I28" s="804">
        <v>46044</v>
      </c>
      <c r="J28" s="807">
        <v>46044</v>
      </c>
      <c r="K28" t="s">
        <v>1112</v>
      </c>
      <c r="L28" t="s">
        <v>1113</v>
      </c>
      <c r="M28" t="s">
        <v>1114</v>
      </c>
      <c r="N28">
        <v>18173605000140</v>
      </c>
      <c r="O28" s="596" t="s">
        <v>1115</v>
      </c>
      <c r="P28" t="s">
        <v>1116</v>
      </c>
      <c r="Q28" t="s">
        <v>1114</v>
      </c>
      <c r="R28">
        <v>62166105000172</v>
      </c>
      <c r="S28">
        <v>3</v>
      </c>
      <c r="U28" t="s">
        <v>1114</v>
      </c>
      <c r="V28" t="s">
        <v>1170</v>
      </c>
      <c r="W28">
        <v>38089419</v>
      </c>
      <c r="X28">
        <v>38089411</v>
      </c>
      <c r="Y28" s="596" t="s">
        <v>763</v>
      </c>
      <c r="Z28">
        <v>7000035</v>
      </c>
      <c r="AA28" t="s">
        <v>1248</v>
      </c>
      <c r="AB28">
        <v>120005</v>
      </c>
      <c r="AC28" t="s">
        <v>1249</v>
      </c>
      <c r="AD28" t="s">
        <v>1120</v>
      </c>
      <c r="AE28" t="s">
        <v>1121</v>
      </c>
      <c r="AF28" t="s">
        <v>1122</v>
      </c>
      <c r="AG28" t="s">
        <v>1135</v>
      </c>
      <c r="AH28">
        <v>2</v>
      </c>
      <c r="AI28" t="s">
        <v>1136</v>
      </c>
      <c r="AJ28" t="s">
        <v>1126</v>
      </c>
      <c r="AK28" t="s">
        <v>1137</v>
      </c>
      <c r="AL28">
        <v>1</v>
      </c>
      <c r="AM28">
        <v>5</v>
      </c>
      <c r="AN28">
        <v>13.19</v>
      </c>
      <c r="AO28">
        <v>2.6379999999999999</v>
      </c>
      <c r="AP28">
        <v>0</v>
      </c>
      <c r="AQ28">
        <v>0</v>
      </c>
      <c r="AR28">
        <v>3.13</v>
      </c>
      <c r="AS28">
        <v>0</v>
      </c>
      <c r="AT28">
        <v>0</v>
      </c>
      <c r="AU28" s="388">
        <v>13.19</v>
      </c>
      <c r="AV28" s="808">
        <v>16.32</v>
      </c>
      <c r="AW28">
        <v>0</v>
      </c>
      <c r="AX28">
        <v>5102</v>
      </c>
      <c r="AY28">
        <v>1556</v>
      </c>
      <c r="AZ28">
        <v>1</v>
      </c>
      <c r="BA28" t="s">
        <v>1127</v>
      </c>
      <c r="BB28">
        <v>0</v>
      </c>
      <c r="BC28" t="s">
        <v>1128</v>
      </c>
      <c r="BD28">
        <v>90</v>
      </c>
      <c r="BE28">
        <v>3</v>
      </c>
      <c r="BF28" t="s">
        <v>1129</v>
      </c>
      <c r="BG28">
        <v>0</v>
      </c>
      <c r="BH28">
        <v>0</v>
      </c>
      <c r="BI28">
        <v>0</v>
      </c>
      <c r="BJ28">
        <v>0</v>
      </c>
      <c r="BK28">
        <v>0</v>
      </c>
      <c r="BL28">
        <v>0</v>
      </c>
      <c r="BM28">
        <v>0</v>
      </c>
      <c r="BN28">
        <v>0</v>
      </c>
      <c r="BO28">
        <v>0</v>
      </c>
      <c r="BP28">
        <v>0</v>
      </c>
      <c r="BQ28">
        <v>0</v>
      </c>
      <c r="BR28">
        <v>0</v>
      </c>
      <c r="BS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49</v>
      </c>
      <c r="CU28">
        <v>0</v>
      </c>
      <c r="CV28">
        <v>0</v>
      </c>
      <c r="CW28">
        <v>0</v>
      </c>
      <c r="CX28">
        <v>99</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99</v>
      </c>
      <c r="DZ28">
        <v>0</v>
      </c>
      <c r="EA28">
        <v>0</v>
      </c>
      <c r="EB28">
        <v>0</v>
      </c>
      <c r="EC28">
        <v>0</v>
      </c>
      <c r="ED28">
        <v>0</v>
      </c>
      <c r="EE28">
        <v>0</v>
      </c>
      <c r="EF28">
        <v>0</v>
      </c>
      <c r="EG28">
        <v>0</v>
      </c>
      <c r="EH28">
        <v>0</v>
      </c>
      <c r="EI28">
        <v>0</v>
      </c>
      <c r="EJ28">
        <v>0</v>
      </c>
      <c r="EK28">
        <v>0</v>
      </c>
      <c r="EL28">
        <v>16.32</v>
      </c>
      <c r="EM28">
        <v>0</v>
      </c>
      <c r="EN28">
        <v>0</v>
      </c>
      <c r="EO28" t="s">
        <v>1142</v>
      </c>
      <c r="EP28" t="s">
        <v>1131</v>
      </c>
      <c r="EQ28">
        <v>94</v>
      </c>
      <c r="ER28" s="596" t="s">
        <v>1132</v>
      </c>
      <c r="ES28">
        <v>4</v>
      </c>
      <c r="ET28" t="s">
        <v>1120</v>
      </c>
      <c r="EV28" s="805">
        <v>0</v>
      </c>
      <c r="EW28">
        <v>0</v>
      </c>
      <c r="EX28">
        <v>0</v>
      </c>
      <c r="EY28" s="805">
        <v>0</v>
      </c>
      <c r="EZ28">
        <v>0</v>
      </c>
      <c r="FA28">
        <v>0</v>
      </c>
      <c r="FB28" s="805">
        <v>0</v>
      </c>
      <c r="FC28" s="805">
        <v>0</v>
      </c>
      <c r="FD28">
        <v>0</v>
      </c>
      <c r="FE28">
        <v>0</v>
      </c>
      <c r="FF28" s="805">
        <v>0</v>
      </c>
      <c r="FG28">
        <v>0</v>
      </c>
      <c r="FH28">
        <v>0</v>
      </c>
      <c r="FI28" s="805">
        <v>0</v>
      </c>
      <c r="FJ28">
        <v>0</v>
      </c>
      <c r="FK28">
        <v>0</v>
      </c>
      <c r="FL28">
        <v>0</v>
      </c>
      <c r="FM28" s="805">
        <v>0</v>
      </c>
      <c r="FN28">
        <v>0</v>
      </c>
      <c r="FO28" s="805">
        <v>0</v>
      </c>
      <c r="FP28">
        <v>0</v>
      </c>
      <c r="FQ28" s="805">
        <v>0</v>
      </c>
      <c r="FR28">
        <v>0</v>
      </c>
      <c r="FS28" s="805">
        <v>0</v>
      </c>
      <c r="FT28">
        <v>0</v>
      </c>
      <c r="FU28" s="805">
        <v>0</v>
      </c>
      <c r="FV28">
        <v>0</v>
      </c>
      <c r="FW28" s="805">
        <v>0</v>
      </c>
      <c r="FX28">
        <v>0</v>
      </c>
      <c r="FY28" s="805">
        <v>0</v>
      </c>
      <c r="FZ28">
        <v>1506</v>
      </c>
    </row>
    <row r="29" spans="1:182">
      <c r="A29" t="s">
        <v>1108</v>
      </c>
      <c r="B29" t="s">
        <v>1109</v>
      </c>
      <c r="C29">
        <v>3</v>
      </c>
      <c r="D29" t="s">
        <v>1110</v>
      </c>
      <c r="E29" t="s">
        <v>1111</v>
      </c>
      <c r="F29">
        <v>370585</v>
      </c>
      <c r="G29">
        <v>55</v>
      </c>
      <c r="I29" s="804">
        <v>46044</v>
      </c>
      <c r="J29" s="807">
        <v>46044</v>
      </c>
      <c r="K29" t="s">
        <v>1112</v>
      </c>
      <c r="L29" t="s">
        <v>1113</v>
      </c>
      <c r="M29" t="s">
        <v>1114</v>
      </c>
      <c r="N29">
        <v>18173605000140</v>
      </c>
      <c r="O29" s="596" t="s">
        <v>1115</v>
      </c>
      <c r="P29" t="s">
        <v>1116</v>
      </c>
      <c r="Q29" t="s">
        <v>1114</v>
      </c>
      <c r="R29">
        <v>62166105000172</v>
      </c>
      <c r="S29">
        <v>3</v>
      </c>
      <c r="U29" t="s">
        <v>1114</v>
      </c>
      <c r="V29" t="s">
        <v>1170</v>
      </c>
      <c r="W29">
        <v>34025000</v>
      </c>
      <c r="X29">
        <v>38089411</v>
      </c>
      <c r="Y29" s="596" t="s">
        <v>763</v>
      </c>
      <c r="Z29">
        <v>7000036</v>
      </c>
      <c r="AA29" t="s">
        <v>1140</v>
      </c>
      <c r="AB29">
        <v>790043</v>
      </c>
      <c r="AC29" t="s">
        <v>1141</v>
      </c>
      <c r="AD29" t="s">
        <v>1120</v>
      </c>
      <c r="AE29" t="s">
        <v>1121</v>
      </c>
      <c r="AF29" t="s">
        <v>1122</v>
      </c>
      <c r="AG29" t="s">
        <v>1135</v>
      </c>
      <c r="AH29">
        <v>3</v>
      </c>
      <c r="AI29" t="s">
        <v>1136</v>
      </c>
      <c r="AJ29" t="s">
        <v>1126</v>
      </c>
      <c r="AK29" t="s">
        <v>1137</v>
      </c>
      <c r="AL29">
        <v>2</v>
      </c>
      <c r="AM29">
        <v>10</v>
      </c>
      <c r="AN29">
        <v>22.91</v>
      </c>
      <c r="AO29">
        <v>4.5819999999999999</v>
      </c>
      <c r="AP29">
        <v>0</v>
      </c>
      <c r="AQ29">
        <v>0</v>
      </c>
      <c r="AR29">
        <v>10.88</v>
      </c>
      <c r="AS29">
        <v>0</v>
      </c>
      <c r="AT29">
        <v>0</v>
      </c>
      <c r="AU29" s="388">
        <v>45.82</v>
      </c>
      <c r="AV29" s="808">
        <v>56.7</v>
      </c>
      <c r="AW29">
        <v>0</v>
      </c>
      <c r="AX29">
        <v>5405</v>
      </c>
      <c r="AY29">
        <v>1407</v>
      </c>
      <c r="AZ29">
        <v>1</v>
      </c>
      <c r="BA29" t="s">
        <v>1138</v>
      </c>
      <c r="BB29">
        <v>0</v>
      </c>
      <c r="BC29" t="s">
        <v>1128</v>
      </c>
      <c r="BD29">
        <v>60</v>
      </c>
      <c r="BG29">
        <v>0</v>
      </c>
      <c r="BH29">
        <v>0</v>
      </c>
      <c r="BI29">
        <v>0</v>
      </c>
      <c r="BJ29">
        <v>0</v>
      </c>
      <c r="BK29">
        <v>0</v>
      </c>
      <c r="BL29">
        <v>0</v>
      </c>
      <c r="BM29">
        <v>0</v>
      </c>
      <c r="BN29">
        <v>0</v>
      </c>
      <c r="BO29">
        <v>0</v>
      </c>
      <c r="BP29">
        <v>0</v>
      </c>
      <c r="BQ29">
        <v>0</v>
      </c>
      <c r="BR29">
        <v>0</v>
      </c>
      <c r="BS29">
        <v>0</v>
      </c>
      <c r="BV29">
        <v>0</v>
      </c>
      <c r="BW29">
        <v>0</v>
      </c>
      <c r="BX29">
        <v>0</v>
      </c>
      <c r="BY29">
        <v>0</v>
      </c>
      <c r="BZ29">
        <v>0</v>
      </c>
      <c r="CA29">
        <v>0</v>
      </c>
      <c r="CB29">
        <v>0</v>
      </c>
      <c r="CC29">
        <v>0</v>
      </c>
      <c r="CD29">
        <v>0</v>
      </c>
      <c r="CE29">
        <v>41.22</v>
      </c>
      <c r="CF29">
        <v>2.34</v>
      </c>
      <c r="CG29">
        <v>0</v>
      </c>
      <c r="CH29">
        <v>0</v>
      </c>
      <c r="CI29">
        <v>0</v>
      </c>
      <c r="CJ29">
        <v>0</v>
      </c>
      <c r="CK29">
        <v>0</v>
      </c>
      <c r="CL29">
        <v>0</v>
      </c>
      <c r="CM29">
        <v>0</v>
      </c>
      <c r="CN29">
        <v>0</v>
      </c>
      <c r="CO29">
        <v>0</v>
      </c>
      <c r="CP29">
        <v>0</v>
      </c>
      <c r="CQ29">
        <v>0</v>
      </c>
      <c r="CR29">
        <v>49</v>
      </c>
      <c r="CU29">
        <v>0</v>
      </c>
      <c r="CV29">
        <v>0</v>
      </c>
      <c r="CW29">
        <v>0</v>
      </c>
      <c r="CX29">
        <v>99</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99</v>
      </c>
      <c r="DZ29">
        <v>0</v>
      </c>
      <c r="EA29">
        <v>0</v>
      </c>
      <c r="EB29">
        <v>0</v>
      </c>
      <c r="EC29">
        <v>0</v>
      </c>
      <c r="ED29">
        <v>0</v>
      </c>
      <c r="EE29">
        <v>0</v>
      </c>
      <c r="EF29">
        <v>0</v>
      </c>
      <c r="EG29">
        <v>0</v>
      </c>
      <c r="EH29">
        <v>0</v>
      </c>
      <c r="EI29">
        <v>0</v>
      </c>
      <c r="EJ29">
        <v>0</v>
      </c>
      <c r="EK29">
        <v>0</v>
      </c>
      <c r="EL29">
        <v>56.7</v>
      </c>
      <c r="EM29">
        <v>0</v>
      </c>
      <c r="EN29">
        <v>0</v>
      </c>
      <c r="EO29" t="s">
        <v>1142</v>
      </c>
      <c r="EP29" t="s">
        <v>1131</v>
      </c>
      <c r="EQ29">
        <v>94</v>
      </c>
      <c r="ER29" s="596" t="s">
        <v>1132</v>
      </c>
      <c r="ES29">
        <v>4</v>
      </c>
      <c r="ET29" t="s">
        <v>1120</v>
      </c>
      <c r="EV29" s="805">
        <v>0</v>
      </c>
      <c r="EW29">
        <v>0</v>
      </c>
      <c r="EX29">
        <v>0</v>
      </c>
      <c r="EY29" s="805">
        <v>0</v>
      </c>
      <c r="EZ29">
        <v>0</v>
      </c>
      <c r="FA29">
        <v>0</v>
      </c>
      <c r="FB29" s="805">
        <v>0</v>
      </c>
      <c r="FC29" s="805">
        <v>0</v>
      </c>
      <c r="FD29">
        <v>0</v>
      </c>
      <c r="FE29">
        <v>0</v>
      </c>
      <c r="FF29" s="805">
        <v>0</v>
      </c>
      <c r="FG29">
        <v>0</v>
      </c>
      <c r="FH29">
        <v>0</v>
      </c>
      <c r="FI29" s="805">
        <v>0</v>
      </c>
      <c r="FJ29">
        <v>0</v>
      </c>
      <c r="FK29">
        <v>0</v>
      </c>
      <c r="FL29">
        <v>0</v>
      </c>
      <c r="FM29" s="805">
        <v>0</v>
      </c>
      <c r="FN29">
        <v>0</v>
      </c>
      <c r="FO29" s="805">
        <v>0</v>
      </c>
      <c r="FP29">
        <v>0</v>
      </c>
      <c r="FQ29" s="805">
        <v>0</v>
      </c>
      <c r="FR29">
        <v>0</v>
      </c>
      <c r="FS29" s="805">
        <v>0</v>
      </c>
      <c r="FT29">
        <v>0</v>
      </c>
      <c r="FU29" s="805">
        <v>0</v>
      </c>
      <c r="FV29">
        <v>0</v>
      </c>
      <c r="FW29" s="805">
        <v>0</v>
      </c>
      <c r="FX29">
        <v>0</v>
      </c>
      <c r="FY29" s="805">
        <v>0</v>
      </c>
      <c r="FZ29">
        <v>1507</v>
      </c>
    </row>
    <row r="30" spans="1:182">
      <c r="A30" t="s">
        <v>1108</v>
      </c>
      <c r="B30" t="s">
        <v>1109</v>
      </c>
      <c r="C30">
        <v>3</v>
      </c>
      <c r="D30" t="s">
        <v>1110</v>
      </c>
      <c r="E30" t="s">
        <v>1111</v>
      </c>
      <c r="F30">
        <v>370585</v>
      </c>
      <c r="G30">
        <v>55</v>
      </c>
      <c r="I30" s="804">
        <v>46044</v>
      </c>
      <c r="J30" s="807">
        <v>46044</v>
      </c>
      <c r="K30" t="s">
        <v>1112</v>
      </c>
      <c r="L30" t="s">
        <v>1113</v>
      </c>
      <c r="M30" t="s">
        <v>1114</v>
      </c>
      <c r="N30">
        <v>18173605000140</v>
      </c>
      <c r="O30" s="596" t="s">
        <v>1115</v>
      </c>
      <c r="P30" t="s">
        <v>1116</v>
      </c>
      <c r="Q30" t="s">
        <v>1114</v>
      </c>
      <c r="R30">
        <v>62166105000172</v>
      </c>
      <c r="S30">
        <v>3</v>
      </c>
      <c r="U30" t="s">
        <v>1114</v>
      </c>
      <c r="V30" t="s">
        <v>1170</v>
      </c>
      <c r="W30">
        <v>34025000</v>
      </c>
      <c r="X30">
        <v>96031000</v>
      </c>
      <c r="Y30" s="596" t="s">
        <v>763</v>
      </c>
      <c r="Z30">
        <v>7000100</v>
      </c>
      <c r="AA30" t="s">
        <v>1250</v>
      </c>
      <c r="AB30">
        <v>930144</v>
      </c>
      <c r="AC30" t="s">
        <v>1251</v>
      </c>
      <c r="AD30" t="s">
        <v>1120</v>
      </c>
      <c r="AE30" t="s">
        <v>1121</v>
      </c>
      <c r="AF30" t="s">
        <v>1122</v>
      </c>
      <c r="AG30" t="s">
        <v>1135</v>
      </c>
      <c r="AH30">
        <v>4</v>
      </c>
      <c r="AI30" t="s">
        <v>1207</v>
      </c>
      <c r="AJ30" t="s">
        <v>1178</v>
      </c>
      <c r="AK30" t="s">
        <v>1178</v>
      </c>
      <c r="AL30">
        <v>1</v>
      </c>
      <c r="AM30">
        <v>1</v>
      </c>
      <c r="AN30">
        <v>11.59</v>
      </c>
      <c r="AO30">
        <v>11.59</v>
      </c>
      <c r="AP30">
        <v>0</v>
      </c>
      <c r="AQ30">
        <v>0</v>
      </c>
      <c r="AR30">
        <v>2.75</v>
      </c>
      <c r="AS30">
        <v>0</v>
      </c>
      <c r="AT30">
        <v>0</v>
      </c>
      <c r="AU30" s="388">
        <v>11.59</v>
      </c>
      <c r="AV30" s="808">
        <v>14.34</v>
      </c>
      <c r="AW30">
        <v>0</v>
      </c>
      <c r="AX30">
        <v>5405</v>
      </c>
      <c r="AY30">
        <v>1407</v>
      </c>
      <c r="AZ30">
        <v>1</v>
      </c>
      <c r="BA30" t="s">
        <v>1138</v>
      </c>
      <c r="BB30">
        <v>0</v>
      </c>
      <c r="BC30" t="s">
        <v>1128</v>
      </c>
      <c r="BD30">
        <v>60</v>
      </c>
      <c r="BG30">
        <v>0</v>
      </c>
      <c r="BH30">
        <v>0</v>
      </c>
      <c r="BI30">
        <v>0</v>
      </c>
      <c r="BJ30">
        <v>0</v>
      </c>
      <c r="BK30">
        <v>0</v>
      </c>
      <c r="BL30">
        <v>0</v>
      </c>
      <c r="BM30">
        <v>0</v>
      </c>
      <c r="BN30">
        <v>0</v>
      </c>
      <c r="BO30">
        <v>0</v>
      </c>
      <c r="BP30">
        <v>0</v>
      </c>
      <c r="BQ30">
        <v>0</v>
      </c>
      <c r="BR30">
        <v>0</v>
      </c>
      <c r="BS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49</v>
      </c>
      <c r="CU30">
        <v>0</v>
      </c>
      <c r="CV30">
        <v>0</v>
      </c>
      <c r="CW30">
        <v>0</v>
      </c>
      <c r="CX30">
        <v>99</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99</v>
      </c>
      <c r="DZ30">
        <v>0</v>
      </c>
      <c r="EA30">
        <v>0</v>
      </c>
      <c r="EB30">
        <v>0</v>
      </c>
      <c r="EC30">
        <v>0</v>
      </c>
      <c r="ED30">
        <v>0</v>
      </c>
      <c r="EE30">
        <v>0</v>
      </c>
      <c r="EF30">
        <v>0</v>
      </c>
      <c r="EG30">
        <v>0</v>
      </c>
      <c r="EH30">
        <v>0</v>
      </c>
      <c r="EI30">
        <v>0</v>
      </c>
      <c r="EJ30">
        <v>0</v>
      </c>
      <c r="EK30">
        <v>0</v>
      </c>
      <c r="EL30">
        <v>14.34</v>
      </c>
      <c r="EM30">
        <v>0</v>
      </c>
      <c r="EN30">
        <v>0</v>
      </c>
      <c r="EO30" t="s">
        <v>1169</v>
      </c>
      <c r="EP30" t="s">
        <v>1131</v>
      </c>
      <c r="EQ30">
        <v>94</v>
      </c>
      <c r="ER30" s="596" t="s">
        <v>1132</v>
      </c>
      <c r="ES30">
        <v>4</v>
      </c>
      <c r="ET30" t="s">
        <v>1120</v>
      </c>
      <c r="EV30" s="805">
        <v>0</v>
      </c>
      <c r="EW30">
        <v>0</v>
      </c>
      <c r="EX30">
        <v>0</v>
      </c>
      <c r="EY30" s="805">
        <v>0</v>
      </c>
      <c r="EZ30">
        <v>0</v>
      </c>
      <c r="FA30">
        <v>0</v>
      </c>
      <c r="FB30" s="805">
        <v>0</v>
      </c>
      <c r="FC30" s="805">
        <v>0</v>
      </c>
      <c r="FD30">
        <v>0</v>
      </c>
      <c r="FE30">
        <v>0</v>
      </c>
      <c r="FF30" s="805">
        <v>0</v>
      </c>
      <c r="FG30">
        <v>0</v>
      </c>
      <c r="FH30">
        <v>0</v>
      </c>
      <c r="FI30" s="805">
        <v>0</v>
      </c>
      <c r="FJ30">
        <v>0</v>
      </c>
      <c r="FK30">
        <v>0</v>
      </c>
      <c r="FL30">
        <v>0</v>
      </c>
      <c r="FM30" s="805">
        <v>0</v>
      </c>
      <c r="FN30">
        <v>0</v>
      </c>
      <c r="FO30" s="805">
        <v>0</v>
      </c>
      <c r="FP30">
        <v>0</v>
      </c>
      <c r="FQ30" s="805">
        <v>0</v>
      </c>
      <c r="FR30">
        <v>0</v>
      </c>
      <c r="FS30" s="805">
        <v>0</v>
      </c>
      <c r="FT30">
        <v>0</v>
      </c>
      <c r="FU30" s="805">
        <v>0</v>
      </c>
      <c r="FV30">
        <v>0</v>
      </c>
      <c r="FW30" s="805">
        <v>0</v>
      </c>
      <c r="FX30">
        <v>0</v>
      </c>
      <c r="FY30" s="805">
        <v>0</v>
      </c>
      <c r="FZ30">
        <v>2624</v>
      </c>
    </row>
    <row r="31" spans="1:182">
      <c r="A31" t="s">
        <v>1108</v>
      </c>
      <c r="B31" t="s">
        <v>1109</v>
      </c>
      <c r="C31">
        <v>3</v>
      </c>
      <c r="D31" t="s">
        <v>1110</v>
      </c>
      <c r="E31" t="s">
        <v>1111</v>
      </c>
      <c r="F31">
        <v>765214</v>
      </c>
      <c r="G31">
        <v>55</v>
      </c>
      <c r="I31" s="804">
        <v>46044</v>
      </c>
      <c r="J31" s="807">
        <v>46044</v>
      </c>
      <c r="K31" t="s">
        <v>1112</v>
      </c>
      <c r="L31" t="s">
        <v>1252</v>
      </c>
      <c r="M31" t="s">
        <v>1114</v>
      </c>
      <c r="N31">
        <v>46516308000195</v>
      </c>
      <c r="O31" s="596" t="s">
        <v>758</v>
      </c>
      <c r="P31" t="s">
        <v>1116</v>
      </c>
      <c r="Q31" t="s">
        <v>1114</v>
      </c>
      <c r="R31">
        <v>62166105000172</v>
      </c>
      <c r="S31">
        <v>3</v>
      </c>
      <c r="U31" t="s">
        <v>1114</v>
      </c>
      <c r="V31" t="s">
        <v>1170</v>
      </c>
      <c r="W31">
        <v>22042100</v>
      </c>
      <c r="Y31" s="596" t="s">
        <v>1171</v>
      </c>
      <c r="Z31">
        <v>1000999</v>
      </c>
      <c r="AA31" t="s">
        <v>1253</v>
      </c>
      <c r="AB31">
        <v>38206</v>
      </c>
      <c r="AC31" t="s">
        <v>1254</v>
      </c>
      <c r="AD31" t="s">
        <v>1120</v>
      </c>
      <c r="AE31" t="s">
        <v>1220</v>
      </c>
      <c r="AF31" t="s">
        <v>1255</v>
      </c>
      <c r="AG31" t="s">
        <v>1256</v>
      </c>
      <c r="AH31">
        <v>1</v>
      </c>
      <c r="AI31" t="s">
        <v>1257</v>
      </c>
      <c r="AJ31" t="s">
        <v>1258</v>
      </c>
      <c r="AK31" t="s">
        <v>1258</v>
      </c>
      <c r="AL31">
        <v>4</v>
      </c>
      <c r="AM31">
        <v>4</v>
      </c>
      <c r="AN31">
        <v>119.4225</v>
      </c>
      <c r="AO31">
        <v>119.4225</v>
      </c>
      <c r="AP31">
        <v>0</v>
      </c>
      <c r="AQ31">
        <v>0</v>
      </c>
      <c r="AR31">
        <v>0</v>
      </c>
      <c r="AS31">
        <v>0</v>
      </c>
      <c r="AT31">
        <v>0</v>
      </c>
      <c r="AU31" s="388">
        <v>477.69</v>
      </c>
      <c r="AV31" s="808">
        <v>508.74</v>
      </c>
      <c r="AW31">
        <v>127.185</v>
      </c>
      <c r="AX31">
        <v>5102</v>
      </c>
      <c r="AY31">
        <v>1102</v>
      </c>
      <c r="AZ31">
        <v>1</v>
      </c>
      <c r="BA31" t="s">
        <v>1179</v>
      </c>
      <c r="BB31">
        <v>1</v>
      </c>
      <c r="BC31" t="s">
        <v>1148</v>
      </c>
      <c r="BD31">
        <v>90</v>
      </c>
      <c r="BE31">
        <v>3</v>
      </c>
      <c r="BF31" t="s">
        <v>1129</v>
      </c>
      <c r="BG31">
        <v>0</v>
      </c>
      <c r="BH31">
        <v>0</v>
      </c>
      <c r="BI31">
        <v>0</v>
      </c>
      <c r="BJ31">
        <v>0</v>
      </c>
      <c r="BK31">
        <v>0</v>
      </c>
      <c r="BL31">
        <v>0</v>
      </c>
      <c r="BM31">
        <v>0</v>
      </c>
      <c r="BN31">
        <v>0</v>
      </c>
      <c r="BO31">
        <v>0</v>
      </c>
      <c r="BP31">
        <v>0</v>
      </c>
      <c r="BQ31">
        <v>0</v>
      </c>
      <c r="BR31">
        <v>0</v>
      </c>
      <c r="BS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49</v>
      </c>
      <c r="CS31">
        <v>999</v>
      </c>
      <c r="CT31" t="s">
        <v>1216</v>
      </c>
      <c r="CU31">
        <v>477.69</v>
      </c>
      <c r="CV31">
        <v>6.5</v>
      </c>
      <c r="CW31">
        <v>31.05</v>
      </c>
      <c r="CX31">
        <v>99</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99</v>
      </c>
      <c r="DZ31">
        <v>0</v>
      </c>
      <c r="EA31">
        <v>0</v>
      </c>
      <c r="EB31">
        <v>0</v>
      </c>
      <c r="EC31">
        <v>0</v>
      </c>
      <c r="ED31">
        <v>0</v>
      </c>
      <c r="EE31">
        <v>0</v>
      </c>
      <c r="EF31">
        <v>0</v>
      </c>
      <c r="EG31">
        <v>0</v>
      </c>
      <c r="EH31">
        <v>0</v>
      </c>
      <c r="EI31">
        <v>0</v>
      </c>
      <c r="EJ31">
        <v>0</v>
      </c>
      <c r="EK31">
        <v>0</v>
      </c>
      <c r="EL31">
        <v>508.74</v>
      </c>
      <c r="EM31">
        <v>0</v>
      </c>
      <c r="EN31">
        <v>0</v>
      </c>
      <c r="EP31" t="s">
        <v>1182</v>
      </c>
      <c r="EQ31">
        <v>80</v>
      </c>
      <c r="ER31" s="596" t="s">
        <v>633</v>
      </c>
      <c r="ES31">
        <v>4</v>
      </c>
      <c r="ET31" t="s">
        <v>1120</v>
      </c>
      <c r="EV31" s="805">
        <v>0</v>
      </c>
      <c r="EW31">
        <v>0</v>
      </c>
      <c r="EX31">
        <v>0</v>
      </c>
      <c r="EY31" s="805">
        <v>0</v>
      </c>
      <c r="EZ31">
        <v>0</v>
      </c>
      <c r="FA31">
        <v>0</v>
      </c>
      <c r="FB31" s="805">
        <v>0</v>
      </c>
      <c r="FC31" s="805">
        <v>0</v>
      </c>
      <c r="FD31">
        <v>0</v>
      </c>
      <c r="FE31">
        <v>0</v>
      </c>
      <c r="FF31" s="805">
        <v>0</v>
      </c>
      <c r="FG31">
        <v>0</v>
      </c>
      <c r="FH31">
        <v>0</v>
      </c>
      <c r="FI31" s="805">
        <v>0</v>
      </c>
      <c r="FJ31">
        <v>0</v>
      </c>
      <c r="FK31">
        <v>0</v>
      </c>
      <c r="FL31">
        <v>0</v>
      </c>
      <c r="FM31" s="805">
        <v>0</v>
      </c>
      <c r="FN31">
        <v>0</v>
      </c>
      <c r="FO31" s="805">
        <v>0</v>
      </c>
      <c r="FP31">
        <v>0</v>
      </c>
      <c r="FQ31" s="805">
        <v>0</v>
      </c>
      <c r="FR31">
        <v>0</v>
      </c>
      <c r="FS31" s="805">
        <v>0</v>
      </c>
      <c r="FT31">
        <v>0</v>
      </c>
      <c r="FU31" s="805">
        <v>0</v>
      </c>
      <c r="FV31">
        <v>0</v>
      </c>
      <c r="FW31" s="805">
        <v>0</v>
      </c>
      <c r="FX31">
        <v>0</v>
      </c>
      <c r="FY31" s="805">
        <v>0</v>
      </c>
      <c r="FZ31">
        <v>2421</v>
      </c>
    </row>
    <row r="32" spans="1:182">
      <c r="A32" t="s">
        <v>1108</v>
      </c>
      <c r="B32" t="s">
        <v>1109</v>
      </c>
      <c r="C32">
        <v>3</v>
      </c>
      <c r="D32" t="s">
        <v>1110</v>
      </c>
      <c r="E32" t="s">
        <v>1111</v>
      </c>
      <c r="F32">
        <v>765214</v>
      </c>
      <c r="G32">
        <v>55</v>
      </c>
      <c r="I32" s="804">
        <v>46044</v>
      </c>
      <c r="J32" s="807">
        <v>46044</v>
      </c>
      <c r="K32" t="s">
        <v>1112</v>
      </c>
      <c r="L32" t="s">
        <v>1252</v>
      </c>
      <c r="M32" t="s">
        <v>1114</v>
      </c>
      <c r="N32">
        <v>46516308000195</v>
      </c>
      <c r="O32" s="596" t="s">
        <v>758</v>
      </c>
      <c r="P32" t="s">
        <v>1116</v>
      </c>
      <c r="Q32" t="s">
        <v>1114</v>
      </c>
      <c r="R32">
        <v>62166105000172</v>
      </c>
      <c r="S32">
        <v>3</v>
      </c>
      <c r="U32" t="s">
        <v>1114</v>
      </c>
      <c r="V32" t="s">
        <v>1170</v>
      </c>
      <c r="W32">
        <v>22042100</v>
      </c>
      <c r="Y32" s="596" t="s">
        <v>1171</v>
      </c>
      <c r="Z32">
        <v>1001004</v>
      </c>
      <c r="AA32" t="s">
        <v>1259</v>
      </c>
      <c r="AB32">
        <v>608240</v>
      </c>
      <c r="AC32" t="s">
        <v>1260</v>
      </c>
      <c r="AD32" t="s">
        <v>1120</v>
      </c>
      <c r="AE32" t="s">
        <v>1220</v>
      </c>
      <c r="AF32" t="s">
        <v>1255</v>
      </c>
      <c r="AG32" t="s">
        <v>1256</v>
      </c>
      <c r="AH32">
        <v>2</v>
      </c>
      <c r="AI32" t="s">
        <v>1257</v>
      </c>
      <c r="AJ32" t="s">
        <v>1258</v>
      </c>
      <c r="AK32" t="s">
        <v>1258</v>
      </c>
      <c r="AL32">
        <v>6</v>
      </c>
      <c r="AM32">
        <v>6</v>
      </c>
      <c r="AN32">
        <v>64.703299999999999</v>
      </c>
      <c r="AO32">
        <v>64.703299999999999</v>
      </c>
      <c r="AP32">
        <v>0</v>
      </c>
      <c r="AQ32">
        <v>0</v>
      </c>
      <c r="AR32">
        <v>0</v>
      </c>
      <c r="AS32">
        <v>0</v>
      </c>
      <c r="AT32">
        <v>0</v>
      </c>
      <c r="AU32" s="388">
        <v>388.22</v>
      </c>
      <c r="AV32" s="808">
        <v>413.45</v>
      </c>
      <c r="AW32">
        <v>68.909199999999998</v>
      </c>
      <c r="AX32">
        <v>5102</v>
      </c>
      <c r="AY32">
        <v>1102</v>
      </c>
      <c r="AZ32">
        <v>1</v>
      </c>
      <c r="BA32" t="s">
        <v>1179</v>
      </c>
      <c r="BB32">
        <v>1</v>
      </c>
      <c r="BC32" t="s">
        <v>1148</v>
      </c>
      <c r="BD32">
        <v>90</v>
      </c>
      <c r="BE32">
        <v>3</v>
      </c>
      <c r="BF32" t="s">
        <v>1129</v>
      </c>
      <c r="BG32">
        <v>0</v>
      </c>
      <c r="BH32">
        <v>0</v>
      </c>
      <c r="BI32">
        <v>0</v>
      </c>
      <c r="BJ32">
        <v>0</v>
      </c>
      <c r="BK32">
        <v>0</v>
      </c>
      <c r="BL32">
        <v>0</v>
      </c>
      <c r="BM32">
        <v>0</v>
      </c>
      <c r="BN32">
        <v>0</v>
      </c>
      <c r="BO32">
        <v>0</v>
      </c>
      <c r="BP32">
        <v>0</v>
      </c>
      <c r="BQ32">
        <v>0</v>
      </c>
      <c r="BR32">
        <v>0</v>
      </c>
      <c r="BS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49</v>
      </c>
      <c r="CS32">
        <v>999</v>
      </c>
      <c r="CT32" t="s">
        <v>1216</v>
      </c>
      <c r="CU32">
        <v>388.22</v>
      </c>
      <c r="CV32">
        <v>6.5</v>
      </c>
      <c r="CW32">
        <v>25.23</v>
      </c>
      <c r="CX32">
        <v>99</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99</v>
      </c>
      <c r="DZ32">
        <v>0</v>
      </c>
      <c r="EA32">
        <v>0</v>
      </c>
      <c r="EB32">
        <v>0</v>
      </c>
      <c r="EC32">
        <v>0</v>
      </c>
      <c r="ED32">
        <v>0</v>
      </c>
      <c r="EE32">
        <v>0</v>
      </c>
      <c r="EF32">
        <v>0</v>
      </c>
      <c r="EG32">
        <v>0</v>
      </c>
      <c r="EH32">
        <v>0</v>
      </c>
      <c r="EI32">
        <v>0</v>
      </c>
      <c r="EJ32">
        <v>0</v>
      </c>
      <c r="EK32">
        <v>0</v>
      </c>
      <c r="EL32">
        <v>413.45</v>
      </c>
      <c r="EM32">
        <v>0</v>
      </c>
      <c r="EN32">
        <v>0</v>
      </c>
      <c r="EP32" t="s">
        <v>1182</v>
      </c>
      <c r="EQ32">
        <v>80</v>
      </c>
      <c r="ER32" s="596" t="s">
        <v>633</v>
      </c>
      <c r="ES32">
        <v>4</v>
      </c>
      <c r="ET32" t="s">
        <v>1120</v>
      </c>
      <c r="EV32" s="805">
        <v>0</v>
      </c>
      <c r="EW32">
        <v>0</v>
      </c>
      <c r="EX32">
        <v>0</v>
      </c>
      <c r="EY32" s="805">
        <v>0</v>
      </c>
      <c r="EZ32">
        <v>0</v>
      </c>
      <c r="FA32">
        <v>0</v>
      </c>
      <c r="FB32" s="805">
        <v>0</v>
      </c>
      <c r="FC32" s="805">
        <v>0</v>
      </c>
      <c r="FD32">
        <v>0</v>
      </c>
      <c r="FE32">
        <v>0</v>
      </c>
      <c r="FF32" s="805">
        <v>0</v>
      </c>
      <c r="FG32">
        <v>0</v>
      </c>
      <c r="FH32">
        <v>0</v>
      </c>
      <c r="FI32" s="805">
        <v>0</v>
      </c>
      <c r="FJ32">
        <v>0</v>
      </c>
      <c r="FK32">
        <v>0</v>
      </c>
      <c r="FL32">
        <v>0</v>
      </c>
      <c r="FM32" s="805">
        <v>0</v>
      </c>
      <c r="FN32">
        <v>0</v>
      </c>
      <c r="FO32" s="805">
        <v>0</v>
      </c>
      <c r="FP32">
        <v>0</v>
      </c>
      <c r="FQ32" s="805">
        <v>0</v>
      </c>
      <c r="FR32">
        <v>0</v>
      </c>
      <c r="FS32" s="805">
        <v>0</v>
      </c>
      <c r="FT32">
        <v>0</v>
      </c>
      <c r="FU32" s="805">
        <v>0</v>
      </c>
      <c r="FV32">
        <v>0</v>
      </c>
      <c r="FW32" s="805">
        <v>0</v>
      </c>
      <c r="FX32">
        <v>0</v>
      </c>
      <c r="FY32" s="805">
        <v>0</v>
      </c>
      <c r="FZ32">
        <v>2429</v>
      </c>
    </row>
    <row r="33" spans="1:182">
      <c r="A33" t="s">
        <v>1108</v>
      </c>
      <c r="B33" t="s">
        <v>1109</v>
      </c>
      <c r="C33">
        <v>3</v>
      </c>
      <c r="D33" t="s">
        <v>1110</v>
      </c>
      <c r="E33" t="s">
        <v>1111</v>
      </c>
      <c r="F33">
        <v>765214</v>
      </c>
      <c r="G33">
        <v>55</v>
      </c>
      <c r="I33" s="804">
        <v>46044</v>
      </c>
      <c r="J33" s="807">
        <v>46044</v>
      </c>
      <c r="K33" t="s">
        <v>1112</v>
      </c>
      <c r="L33" t="s">
        <v>1252</v>
      </c>
      <c r="M33" t="s">
        <v>1114</v>
      </c>
      <c r="N33">
        <v>46516308000195</v>
      </c>
      <c r="O33" s="596" t="s">
        <v>758</v>
      </c>
      <c r="P33" t="s">
        <v>1116</v>
      </c>
      <c r="Q33" t="s">
        <v>1114</v>
      </c>
      <c r="R33">
        <v>62166105000172</v>
      </c>
      <c r="S33">
        <v>3</v>
      </c>
      <c r="U33" t="s">
        <v>1114</v>
      </c>
      <c r="V33" t="s">
        <v>1170</v>
      </c>
      <c r="W33">
        <v>22042100</v>
      </c>
      <c r="Y33" s="596" t="s">
        <v>1171</v>
      </c>
      <c r="Z33">
        <v>1001012</v>
      </c>
      <c r="AA33" t="s">
        <v>1261</v>
      </c>
      <c r="AB33">
        <v>36693</v>
      </c>
      <c r="AC33" t="s">
        <v>1262</v>
      </c>
      <c r="AD33" t="s">
        <v>1120</v>
      </c>
      <c r="AE33" t="s">
        <v>1220</v>
      </c>
      <c r="AF33" t="s">
        <v>1263</v>
      </c>
      <c r="AG33" t="s">
        <v>1264</v>
      </c>
      <c r="AH33">
        <v>3</v>
      </c>
      <c r="AI33" t="s">
        <v>1257</v>
      </c>
      <c r="AJ33" t="s">
        <v>1258</v>
      </c>
      <c r="AK33" t="s">
        <v>1258</v>
      </c>
      <c r="AL33">
        <v>4</v>
      </c>
      <c r="AM33">
        <v>4</v>
      </c>
      <c r="AN33">
        <v>102.375</v>
      </c>
      <c r="AO33">
        <v>102.375</v>
      </c>
      <c r="AP33">
        <v>0</v>
      </c>
      <c r="AQ33">
        <v>0</v>
      </c>
      <c r="AR33">
        <v>0</v>
      </c>
      <c r="AS33">
        <v>0</v>
      </c>
      <c r="AT33">
        <v>0</v>
      </c>
      <c r="AU33" s="388">
        <v>409.5</v>
      </c>
      <c r="AV33" s="808">
        <v>409.5</v>
      </c>
      <c r="AW33">
        <v>102.375</v>
      </c>
      <c r="AX33">
        <v>5102</v>
      </c>
      <c r="AY33">
        <v>1102</v>
      </c>
      <c r="AZ33">
        <v>1</v>
      </c>
      <c r="BA33" t="s">
        <v>1179</v>
      </c>
      <c r="BB33">
        <v>0</v>
      </c>
      <c r="BC33" t="s">
        <v>1128</v>
      </c>
      <c r="BD33">
        <v>90</v>
      </c>
      <c r="BE33">
        <v>3</v>
      </c>
      <c r="BF33" t="s">
        <v>1129</v>
      </c>
      <c r="BG33">
        <v>0</v>
      </c>
      <c r="BH33">
        <v>0</v>
      </c>
      <c r="BI33">
        <v>0</v>
      </c>
      <c r="BJ33">
        <v>0</v>
      </c>
      <c r="BK33">
        <v>0</v>
      </c>
      <c r="BL33">
        <v>0</v>
      </c>
      <c r="BM33">
        <v>0</v>
      </c>
      <c r="BN33">
        <v>0</v>
      </c>
      <c r="BO33">
        <v>0</v>
      </c>
      <c r="BP33">
        <v>0</v>
      </c>
      <c r="BQ33">
        <v>0</v>
      </c>
      <c r="BR33">
        <v>0</v>
      </c>
      <c r="BS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49</v>
      </c>
      <c r="CS33">
        <v>999</v>
      </c>
      <c r="CT33" t="s">
        <v>1216</v>
      </c>
      <c r="CU33">
        <v>0</v>
      </c>
      <c r="CV33">
        <v>0</v>
      </c>
      <c r="CW33">
        <v>0</v>
      </c>
      <c r="CX33">
        <v>99</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99</v>
      </c>
      <c r="DZ33">
        <v>0</v>
      </c>
      <c r="EA33">
        <v>0</v>
      </c>
      <c r="EB33">
        <v>0</v>
      </c>
      <c r="EC33">
        <v>0</v>
      </c>
      <c r="ED33">
        <v>0</v>
      </c>
      <c r="EE33">
        <v>0</v>
      </c>
      <c r="EF33">
        <v>0</v>
      </c>
      <c r="EG33">
        <v>0</v>
      </c>
      <c r="EH33">
        <v>0</v>
      </c>
      <c r="EI33">
        <v>0</v>
      </c>
      <c r="EJ33">
        <v>0</v>
      </c>
      <c r="EK33">
        <v>0</v>
      </c>
      <c r="EL33">
        <v>409.5</v>
      </c>
      <c r="EM33">
        <v>0</v>
      </c>
      <c r="EN33">
        <v>0</v>
      </c>
      <c r="EP33" t="s">
        <v>1182</v>
      </c>
      <c r="EQ33">
        <v>80</v>
      </c>
      <c r="ER33" s="596" t="s">
        <v>633</v>
      </c>
      <c r="ES33">
        <v>4</v>
      </c>
      <c r="ET33" t="s">
        <v>1120</v>
      </c>
      <c r="EV33" s="805">
        <v>0</v>
      </c>
      <c r="EW33">
        <v>0</v>
      </c>
      <c r="EX33">
        <v>0</v>
      </c>
      <c r="EY33" s="805">
        <v>0</v>
      </c>
      <c r="EZ33">
        <v>0</v>
      </c>
      <c r="FA33">
        <v>0</v>
      </c>
      <c r="FB33" s="805">
        <v>0</v>
      </c>
      <c r="FC33" s="805">
        <v>0</v>
      </c>
      <c r="FD33">
        <v>0</v>
      </c>
      <c r="FE33">
        <v>0</v>
      </c>
      <c r="FF33" s="805">
        <v>0</v>
      </c>
      <c r="FG33">
        <v>0</v>
      </c>
      <c r="FH33">
        <v>0</v>
      </c>
      <c r="FI33" s="805">
        <v>0</v>
      </c>
      <c r="FJ33">
        <v>0</v>
      </c>
      <c r="FK33">
        <v>0</v>
      </c>
      <c r="FL33">
        <v>0</v>
      </c>
      <c r="FM33" s="805">
        <v>0</v>
      </c>
      <c r="FN33">
        <v>0</v>
      </c>
      <c r="FO33" s="805">
        <v>0</v>
      </c>
      <c r="FP33">
        <v>0</v>
      </c>
      <c r="FQ33" s="805">
        <v>0</v>
      </c>
      <c r="FR33">
        <v>0</v>
      </c>
      <c r="FS33" s="805">
        <v>0</v>
      </c>
      <c r="FT33">
        <v>0</v>
      </c>
      <c r="FU33" s="805">
        <v>0</v>
      </c>
      <c r="FV33">
        <v>0</v>
      </c>
      <c r="FW33" s="805">
        <v>0</v>
      </c>
      <c r="FX33">
        <v>0</v>
      </c>
      <c r="FY33" s="805">
        <v>0</v>
      </c>
      <c r="FZ33">
        <v>2439</v>
      </c>
    </row>
    <row r="34" spans="1:182">
      <c r="A34" t="s">
        <v>1108</v>
      </c>
      <c r="B34" t="s">
        <v>1109</v>
      </c>
      <c r="C34">
        <v>3</v>
      </c>
      <c r="D34" t="s">
        <v>1110</v>
      </c>
      <c r="E34" t="s">
        <v>1111</v>
      </c>
      <c r="F34">
        <v>765214</v>
      </c>
      <c r="G34">
        <v>55</v>
      </c>
      <c r="I34" s="804">
        <v>46044</v>
      </c>
      <c r="J34" s="807">
        <v>46044</v>
      </c>
      <c r="K34" t="s">
        <v>1112</v>
      </c>
      <c r="L34" t="s">
        <v>1252</v>
      </c>
      <c r="M34" t="s">
        <v>1114</v>
      </c>
      <c r="N34">
        <v>46516308000195</v>
      </c>
      <c r="O34" s="596" t="s">
        <v>758</v>
      </c>
      <c r="P34" t="s">
        <v>1116</v>
      </c>
      <c r="Q34" t="s">
        <v>1114</v>
      </c>
      <c r="R34">
        <v>62166105000172</v>
      </c>
      <c r="S34">
        <v>3</v>
      </c>
      <c r="U34" t="s">
        <v>1114</v>
      </c>
      <c r="V34" t="s">
        <v>1170</v>
      </c>
      <c r="W34">
        <v>22042100</v>
      </c>
      <c r="X34">
        <v>22042910</v>
      </c>
      <c r="Y34" s="596" t="s">
        <v>1171</v>
      </c>
      <c r="Z34">
        <v>1000083</v>
      </c>
      <c r="AA34" t="s">
        <v>1265</v>
      </c>
      <c r="AB34">
        <v>38478</v>
      </c>
      <c r="AC34" t="s">
        <v>1266</v>
      </c>
      <c r="AD34" t="s">
        <v>1120</v>
      </c>
      <c r="AE34" t="s">
        <v>1220</v>
      </c>
      <c r="AF34" t="s">
        <v>1267</v>
      </c>
      <c r="AG34" t="s">
        <v>1268</v>
      </c>
      <c r="AH34">
        <v>4</v>
      </c>
      <c r="AI34" t="s">
        <v>1257</v>
      </c>
      <c r="AJ34" t="s">
        <v>1258</v>
      </c>
      <c r="AK34" t="s">
        <v>1258</v>
      </c>
      <c r="AL34">
        <v>4</v>
      </c>
      <c r="AM34">
        <v>4</v>
      </c>
      <c r="AN34">
        <v>77.73</v>
      </c>
      <c r="AO34">
        <v>77.73</v>
      </c>
      <c r="AP34">
        <v>0</v>
      </c>
      <c r="AQ34">
        <v>0</v>
      </c>
      <c r="AR34">
        <v>0</v>
      </c>
      <c r="AS34">
        <v>0</v>
      </c>
      <c r="AT34">
        <v>0</v>
      </c>
      <c r="AU34" s="388">
        <v>310.92</v>
      </c>
      <c r="AV34" s="808">
        <v>331.13</v>
      </c>
      <c r="AW34">
        <v>82.782499999999999</v>
      </c>
      <c r="AX34">
        <v>5102</v>
      </c>
      <c r="AY34">
        <v>1102</v>
      </c>
      <c r="AZ34">
        <v>1</v>
      </c>
      <c r="BA34" t="s">
        <v>1179</v>
      </c>
      <c r="BB34">
        <v>1</v>
      </c>
      <c r="BC34" t="s">
        <v>1148</v>
      </c>
      <c r="BD34">
        <v>90</v>
      </c>
      <c r="BE34">
        <v>3</v>
      </c>
      <c r="BF34" t="s">
        <v>1129</v>
      </c>
      <c r="BG34">
        <v>0</v>
      </c>
      <c r="BH34">
        <v>0</v>
      </c>
      <c r="BI34">
        <v>0</v>
      </c>
      <c r="BJ34">
        <v>0</v>
      </c>
      <c r="BK34">
        <v>0</v>
      </c>
      <c r="BL34">
        <v>0</v>
      </c>
      <c r="BM34">
        <v>0</v>
      </c>
      <c r="BN34">
        <v>0</v>
      </c>
      <c r="BO34">
        <v>0</v>
      </c>
      <c r="BP34">
        <v>0</v>
      </c>
      <c r="BQ34">
        <v>0</v>
      </c>
      <c r="BR34">
        <v>0</v>
      </c>
      <c r="BS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49</v>
      </c>
      <c r="CS34">
        <v>999</v>
      </c>
      <c r="CT34" t="s">
        <v>1216</v>
      </c>
      <c r="CU34">
        <v>310.92</v>
      </c>
      <c r="CV34">
        <v>6.5</v>
      </c>
      <c r="CW34">
        <v>20.21</v>
      </c>
      <c r="CX34">
        <v>99</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99</v>
      </c>
      <c r="DZ34">
        <v>0</v>
      </c>
      <c r="EA34">
        <v>0</v>
      </c>
      <c r="EB34">
        <v>0</v>
      </c>
      <c r="EC34">
        <v>0</v>
      </c>
      <c r="ED34">
        <v>0</v>
      </c>
      <c r="EE34">
        <v>0</v>
      </c>
      <c r="EF34">
        <v>0</v>
      </c>
      <c r="EG34">
        <v>0</v>
      </c>
      <c r="EH34">
        <v>0</v>
      </c>
      <c r="EI34">
        <v>0</v>
      </c>
      <c r="EJ34">
        <v>0</v>
      </c>
      <c r="EK34">
        <v>0</v>
      </c>
      <c r="EL34">
        <v>331.13</v>
      </c>
      <c r="EM34">
        <v>0</v>
      </c>
      <c r="EN34">
        <v>0</v>
      </c>
      <c r="EO34" t="s">
        <v>1139</v>
      </c>
      <c r="EP34" t="s">
        <v>1131</v>
      </c>
      <c r="EQ34">
        <v>80</v>
      </c>
      <c r="ER34" s="596" t="s">
        <v>633</v>
      </c>
      <c r="ES34">
        <v>4</v>
      </c>
      <c r="ET34" t="s">
        <v>1120</v>
      </c>
      <c r="EV34" s="805">
        <v>0</v>
      </c>
      <c r="EW34">
        <v>0</v>
      </c>
      <c r="EX34">
        <v>0</v>
      </c>
      <c r="EY34" s="805">
        <v>0</v>
      </c>
      <c r="EZ34">
        <v>0</v>
      </c>
      <c r="FA34">
        <v>0</v>
      </c>
      <c r="FB34" s="805">
        <v>0</v>
      </c>
      <c r="FC34" s="805">
        <v>0</v>
      </c>
      <c r="FD34">
        <v>0</v>
      </c>
      <c r="FE34">
        <v>0</v>
      </c>
      <c r="FF34" s="805">
        <v>0</v>
      </c>
      <c r="FG34">
        <v>0</v>
      </c>
      <c r="FH34">
        <v>0</v>
      </c>
      <c r="FI34" s="805">
        <v>0</v>
      </c>
      <c r="FJ34">
        <v>0</v>
      </c>
      <c r="FK34">
        <v>0</v>
      </c>
      <c r="FL34">
        <v>0</v>
      </c>
      <c r="FM34" s="805">
        <v>0</v>
      </c>
      <c r="FN34">
        <v>0</v>
      </c>
      <c r="FO34" s="805">
        <v>0</v>
      </c>
      <c r="FP34">
        <v>0</v>
      </c>
      <c r="FQ34" s="805">
        <v>0</v>
      </c>
      <c r="FR34">
        <v>0</v>
      </c>
      <c r="FS34" s="805">
        <v>0</v>
      </c>
      <c r="FT34">
        <v>0</v>
      </c>
      <c r="FU34" s="805">
        <v>0</v>
      </c>
      <c r="FV34">
        <v>0</v>
      </c>
      <c r="FW34" s="805">
        <v>0</v>
      </c>
      <c r="FX34">
        <v>0</v>
      </c>
      <c r="FY34" s="805">
        <v>0</v>
      </c>
      <c r="FZ34">
        <v>383</v>
      </c>
    </row>
    <row r="35" spans="1:182">
      <c r="A35" t="s">
        <v>1108</v>
      </c>
      <c r="B35" t="s">
        <v>1109</v>
      </c>
      <c r="C35">
        <v>3</v>
      </c>
      <c r="D35" t="s">
        <v>1110</v>
      </c>
      <c r="E35" t="s">
        <v>1111</v>
      </c>
      <c r="F35">
        <v>765214</v>
      </c>
      <c r="G35">
        <v>55</v>
      </c>
      <c r="I35" s="804">
        <v>46044</v>
      </c>
      <c r="J35" s="807">
        <v>46044</v>
      </c>
      <c r="K35" t="s">
        <v>1112</v>
      </c>
      <c r="L35" t="s">
        <v>1252</v>
      </c>
      <c r="M35" t="s">
        <v>1114</v>
      </c>
      <c r="N35">
        <v>46516308000195</v>
      </c>
      <c r="O35" s="596" t="s">
        <v>758</v>
      </c>
      <c r="P35" t="s">
        <v>1116</v>
      </c>
      <c r="Q35" t="s">
        <v>1114</v>
      </c>
      <c r="R35">
        <v>62166105000172</v>
      </c>
      <c r="S35">
        <v>3</v>
      </c>
      <c r="U35" t="s">
        <v>1114</v>
      </c>
      <c r="V35" t="s">
        <v>1170</v>
      </c>
      <c r="W35">
        <v>22042100</v>
      </c>
      <c r="Y35" s="596" t="s">
        <v>1171</v>
      </c>
      <c r="Z35">
        <v>1001018</v>
      </c>
      <c r="AA35" t="s">
        <v>1269</v>
      </c>
      <c r="AB35">
        <v>35428</v>
      </c>
      <c r="AC35" t="s">
        <v>1270</v>
      </c>
      <c r="AD35" t="s">
        <v>1120</v>
      </c>
      <c r="AE35" t="s">
        <v>1220</v>
      </c>
      <c r="AF35" t="s">
        <v>1255</v>
      </c>
      <c r="AG35" t="s">
        <v>1264</v>
      </c>
      <c r="AH35">
        <v>5</v>
      </c>
      <c r="AI35" t="s">
        <v>1257</v>
      </c>
      <c r="AJ35" t="s">
        <v>1258</v>
      </c>
      <c r="AK35" t="s">
        <v>1258</v>
      </c>
      <c r="AL35">
        <v>6</v>
      </c>
      <c r="AM35">
        <v>6</v>
      </c>
      <c r="AN35">
        <v>112.47</v>
      </c>
      <c r="AO35">
        <v>112.47</v>
      </c>
      <c r="AP35">
        <v>0</v>
      </c>
      <c r="AQ35">
        <v>0</v>
      </c>
      <c r="AR35">
        <v>0</v>
      </c>
      <c r="AS35">
        <v>0</v>
      </c>
      <c r="AT35">
        <v>0</v>
      </c>
      <c r="AU35" s="388">
        <v>674.82</v>
      </c>
      <c r="AV35" s="808">
        <v>718.68</v>
      </c>
      <c r="AW35">
        <v>119.78</v>
      </c>
      <c r="AX35">
        <v>5102</v>
      </c>
      <c r="AY35">
        <v>1102</v>
      </c>
      <c r="AZ35">
        <v>1</v>
      </c>
      <c r="BA35" t="s">
        <v>1179</v>
      </c>
      <c r="BB35">
        <v>1</v>
      </c>
      <c r="BC35" t="s">
        <v>1148</v>
      </c>
      <c r="BD35">
        <v>90</v>
      </c>
      <c r="BE35">
        <v>3</v>
      </c>
      <c r="BF35" t="s">
        <v>1129</v>
      </c>
      <c r="BG35">
        <v>0</v>
      </c>
      <c r="BH35">
        <v>0</v>
      </c>
      <c r="BI35">
        <v>0</v>
      </c>
      <c r="BJ35">
        <v>0</v>
      </c>
      <c r="BK35">
        <v>0</v>
      </c>
      <c r="BL35">
        <v>0</v>
      </c>
      <c r="BM35">
        <v>0</v>
      </c>
      <c r="BN35">
        <v>0</v>
      </c>
      <c r="BO35">
        <v>0</v>
      </c>
      <c r="BP35">
        <v>0</v>
      </c>
      <c r="BQ35">
        <v>0</v>
      </c>
      <c r="BR35">
        <v>0</v>
      </c>
      <c r="BS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49</v>
      </c>
      <c r="CS35">
        <v>999</v>
      </c>
      <c r="CT35" t="s">
        <v>1216</v>
      </c>
      <c r="CU35">
        <v>674.82</v>
      </c>
      <c r="CV35">
        <v>6.5</v>
      </c>
      <c r="CW35">
        <v>43.86</v>
      </c>
      <c r="CX35">
        <v>99</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99</v>
      </c>
      <c r="DZ35">
        <v>0</v>
      </c>
      <c r="EA35">
        <v>0</v>
      </c>
      <c r="EB35">
        <v>0</v>
      </c>
      <c r="EC35">
        <v>0</v>
      </c>
      <c r="ED35">
        <v>0</v>
      </c>
      <c r="EE35">
        <v>0</v>
      </c>
      <c r="EF35">
        <v>0</v>
      </c>
      <c r="EG35">
        <v>0</v>
      </c>
      <c r="EH35">
        <v>0</v>
      </c>
      <c r="EI35">
        <v>0</v>
      </c>
      <c r="EJ35">
        <v>0</v>
      </c>
      <c r="EK35">
        <v>0</v>
      </c>
      <c r="EL35">
        <v>718.68</v>
      </c>
      <c r="EM35">
        <v>0</v>
      </c>
      <c r="EN35">
        <v>0</v>
      </c>
      <c r="EP35" t="s">
        <v>1182</v>
      </c>
      <c r="EQ35">
        <v>80</v>
      </c>
      <c r="ER35" s="596" t="s">
        <v>633</v>
      </c>
      <c r="ES35">
        <v>4</v>
      </c>
      <c r="ET35" t="s">
        <v>1120</v>
      </c>
      <c r="EV35" s="805">
        <v>0</v>
      </c>
      <c r="EW35">
        <v>0</v>
      </c>
      <c r="EX35">
        <v>0</v>
      </c>
      <c r="EY35" s="805">
        <v>0</v>
      </c>
      <c r="EZ35">
        <v>0</v>
      </c>
      <c r="FA35">
        <v>0</v>
      </c>
      <c r="FB35" s="805">
        <v>0</v>
      </c>
      <c r="FC35" s="805">
        <v>0</v>
      </c>
      <c r="FD35">
        <v>0</v>
      </c>
      <c r="FE35">
        <v>0</v>
      </c>
      <c r="FF35" s="805">
        <v>0</v>
      </c>
      <c r="FG35">
        <v>0</v>
      </c>
      <c r="FH35">
        <v>0</v>
      </c>
      <c r="FI35" s="805">
        <v>0</v>
      </c>
      <c r="FJ35">
        <v>0</v>
      </c>
      <c r="FK35">
        <v>0</v>
      </c>
      <c r="FL35">
        <v>0</v>
      </c>
      <c r="FM35" s="805">
        <v>0</v>
      </c>
      <c r="FN35">
        <v>0</v>
      </c>
      <c r="FO35" s="805">
        <v>0</v>
      </c>
      <c r="FP35">
        <v>0</v>
      </c>
      <c r="FQ35" s="805">
        <v>0</v>
      </c>
      <c r="FR35">
        <v>0</v>
      </c>
      <c r="FS35" s="805">
        <v>0</v>
      </c>
      <c r="FT35">
        <v>0</v>
      </c>
      <c r="FU35" s="805">
        <v>0</v>
      </c>
      <c r="FV35">
        <v>0</v>
      </c>
      <c r="FW35" s="805">
        <v>0</v>
      </c>
      <c r="FX35">
        <v>0</v>
      </c>
      <c r="FY35" s="805">
        <v>0</v>
      </c>
      <c r="FZ35">
        <v>2448</v>
      </c>
    </row>
    <row r="36" spans="1:182">
      <c r="A36" t="s">
        <v>1108</v>
      </c>
      <c r="B36" t="s">
        <v>1109</v>
      </c>
      <c r="C36">
        <v>3</v>
      </c>
      <c r="D36" t="s">
        <v>1110</v>
      </c>
      <c r="E36" t="s">
        <v>1111</v>
      </c>
      <c r="F36">
        <v>765214</v>
      </c>
      <c r="G36">
        <v>55</v>
      </c>
      <c r="I36" s="804">
        <v>46044</v>
      </c>
      <c r="J36" s="807">
        <v>46044</v>
      </c>
      <c r="K36" t="s">
        <v>1112</v>
      </c>
      <c r="L36" t="s">
        <v>1252</v>
      </c>
      <c r="M36" t="s">
        <v>1114</v>
      </c>
      <c r="N36">
        <v>46516308000195</v>
      </c>
      <c r="O36" s="596" t="s">
        <v>758</v>
      </c>
      <c r="P36" t="s">
        <v>1116</v>
      </c>
      <c r="Q36" t="s">
        <v>1114</v>
      </c>
      <c r="R36">
        <v>62166105000172</v>
      </c>
      <c r="S36">
        <v>3</v>
      </c>
      <c r="U36" t="s">
        <v>1114</v>
      </c>
      <c r="V36" t="s">
        <v>1170</v>
      </c>
      <c r="W36">
        <v>22042100</v>
      </c>
      <c r="Y36" s="596" t="s">
        <v>1171</v>
      </c>
      <c r="Z36">
        <v>1001013</v>
      </c>
      <c r="AA36" t="s">
        <v>1271</v>
      </c>
      <c r="AB36">
        <v>37169</v>
      </c>
      <c r="AC36" t="s">
        <v>1272</v>
      </c>
      <c r="AD36" t="s">
        <v>1120</v>
      </c>
      <c r="AE36" t="s">
        <v>1220</v>
      </c>
      <c r="AF36" t="s">
        <v>1255</v>
      </c>
      <c r="AG36" t="s">
        <v>1256</v>
      </c>
      <c r="AH36">
        <v>6</v>
      </c>
      <c r="AI36" t="s">
        <v>1257</v>
      </c>
      <c r="AJ36" t="s">
        <v>1258</v>
      </c>
      <c r="AK36" t="s">
        <v>1258</v>
      </c>
      <c r="AL36">
        <v>3</v>
      </c>
      <c r="AM36">
        <v>3</v>
      </c>
      <c r="AN36">
        <v>203.66329999999999</v>
      </c>
      <c r="AO36">
        <v>203.66329999999999</v>
      </c>
      <c r="AP36">
        <v>0</v>
      </c>
      <c r="AQ36">
        <v>0</v>
      </c>
      <c r="AR36">
        <v>0</v>
      </c>
      <c r="AS36">
        <v>0</v>
      </c>
      <c r="AT36">
        <v>0</v>
      </c>
      <c r="AU36" s="388">
        <v>610.99</v>
      </c>
      <c r="AV36" s="808">
        <v>650.70000000000005</v>
      </c>
      <c r="AW36">
        <v>216.9033</v>
      </c>
      <c r="AX36">
        <v>5102</v>
      </c>
      <c r="AY36">
        <v>1102</v>
      </c>
      <c r="AZ36">
        <v>1</v>
      </c>
      <c r="BA36" t="s">
        <v>1179</v>
      </c>
      <c r="BB36">
        <v>1</v>
      </c>
      <c r="BC36" t="s">
        <v>1148</v>
      </c>
      <c r="BD36">
        <v>90</v>
      </c>
      <c r="BE36">
        <v>3</v>
      </c>
      <c r="BF36" t="s">
        <v>1129</v>
      </c>
      <c r="BG36">
        <v>0</v>
      </c>
      <c r="BH36">
        <v>0</v>
      </c>
      <c r="BI36">
        <v>0</v>
      </c>
      <c r="BJ36">
        <v>0</v>
      </c>
      <c r="BK36">
        <v>0</v>
      </c>
      <c r="BL36">
        <v>0</v>
      </c>
      <c r="BM36">
        <v>0</v>
      </c>
      <c r="BN36">
        <v>0</v>
      </c>
      <c r="BO36">
        <v>0</v>
      </c>
      <c r="BP36">
        <v>0</v>
      </c>
      <c r="BQ36">
        <v>0</v>
      </c>
      <c r="BR36">
        <v>0</v>
      </c>
      <c r="BS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49</v>
      </c>
      <c r="CS36">
        <v>999</v>
      </c>
      <c r="CT36" t="s">
        <v>1216</v>
      </c>
      <c r="CU36">
        <v>610.99</v>
      </c>
      <c r="CV36">
        <v>6.5</v>
      </c>
      <c r="CW36">
        <v>39.71</v>
      </c>
      <c r="CX36">
        <v>99</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99</v>
      </c>
      <c r="DZ36">
        <v>0</v>
      </c>
      <c r="EA36">
        <v>0</v>
      </c>
      <c r="EB36">
        <v>0</v>
      </c>
      <c r="EC36">
        <v>0</v>
      </c>
      <c r="ED36">
        <v>0</v>
      </c>
      <c r="EE36">
        <v>0</v>
      </c>
      <c r="EF36">
        <v>0</v>
      </c>
      <c r="EG36">
        <v>0</v>
      </c>
      <c r="EH36">
        <v>0</v>
      </c>
      <c r="EI36">
        <v>0</v>
      </c>
      <c r="EJ36">
        <v>0</v>
      </c>
      <c r="EK36">
        <v>0</v>
      </c>
      <c r="EL36">
        <v>650.70000000000005</v>
      </c>
      <c r="EM36">
        <v>0</v>
      </c>
      <c r="EN36">
        <v>0</v>
      </c>
      <c r="EP36" t="s">
        <v>1182</v>
      </c>
      <c r="EQ36">
        <v>80</v>
      </c>
      <c r="ER36" s="596" t="s">
        <v>633</v>
      </c>
      <c r="ES36">
        <v>4</v>
      </c>
      <c r="ET36" t="s">
        <v>1120</v>
      </c>
      <c r="EV36" s="805">
        <v>0</v>
      </c>
      <c r="EW36">
        <v>0</v>
      </c>
      <c r="EX36">
        <v>0</v>
      </c>
      <c r="EY36" s="805">
        <v>0</v>
      </c>
      <c r="EZ36">
        <v>0</v>
      </c>
      <c r="FA36">
        <v>0</v>
      </c>
      <c r="FB36" s="805">
        <v>0</v>
      </c>
      <c r="FC36" s="805">
        <v>0</v>
      </c>
      <c r="FD36">
        <v>0</v>
      </c>
      <c r="FE36">
        <v>0</v>
      </c>
      <c r="FF36" s="805">
        <v>0</v>
      </c>
      <c r="FG36">
        <v>0</v>
      </c>
      <c r="FH36">
        <v>0</v>
      </c>
      <c r="FI36" s="805">
        <v>0</v>
      </c>
      <c r="FJ36">
        <v>0</v>
      </c>
      <c r="FK36">
        <v>0</v>
      </c>
      <c r="FL36">
        <v>0</v>
      </c>
      <c r="FM36" s="805">
        <v>0</v>
      </c>
      <c r="FN36">
        <v>0</v>
      </c>
      <c r="FO36" s="805">
        <v>0</v>
      </c>
      <c r="FP36">
        <v>0</v>
      </c>
      <c r="FQ36" s="805">
        <v>0</v>
      </c>
      <c r="FR36">
        <v>0</v>
      </c>
      <c r="FS36" s="805">
        <v>0</v>
      </c>
      <c r="FT36">
        <v>0</v>
      </c>
      <c r="FU36" s="805">
        <v>0</v>
      </c>
      <c r="FV36">
        <v>0</v>
      </c>
      <c r="FW36" s="805">
        <v>0</v>
      </c>
      <c r="FX36">
        <v>0</v>
      </c>
      <c r="FY36" s="805">
        <v>0</v>
      </c>
      <c r="FZ36">
        <v>2397</v>
      </c>
    </row>
    <row r="37" spans="1:182">
      <c r="A37" t="s">
        <v>1108</v>
      </c>
      <c r="B37" t="s">
        <v>1109</v>
      </c>
      <c r="C37">
        <v>3</v>
      </c>
      <c r="D37" t="s">
        <v>1110</v>
      </c>
      <c r="E37" t="s">
        <v>1111</v>
      </c>
      <c r="F37">
        <v>765214</v>
      </c>
      <c r="G37">
        <v>55</v>
      </c>
      <c r="I37" s="804">
        <v>46044</v>
      </c>
      <c r="J37" s="807">
        <v>46044</v>
      </c>
      <c r="K37" t="s">
        <v>1112</v>
      </c>
      <c r="L37" t="s">
        <v>1252</v>
      </c>
      <c r="M37" t="s">
        <v>1114</v>
      </c>
      <c r="N37">
        <v>46516308000195</v>
      </c>
      <c r="O37" s="596" t="s">
        <v>758</v>
      </c>
      <c r="P37" t="s">
        <v>1116</v>
      </c>
      <c r="Q37" t="s">
        <v>1114</v>
      </c>
      <c r="R37">
        <v>62166105000172</v>
      </c>
      <c r="S37">
        <v>3</v>
      </c>
      <c r="U37" t="s">
        <v>1114</v>
      </c>
      <c r="V37" t="s">
        <v>1170</v>
      </c>
      <c r="W37">
        <v>22042100</v>
      </c>
      <c r="X37">
        <v>22042910</v>
      </c>
      <c r="Y37" s="596" t="s">
        <v>1171</v>
      </c>
      <c r="Z37">
        <v>1000086</v>
      </c>
      <c r="AA37" t="s">
        <v>1273</v>
      </c>
      <c r="AB37">
        <v>319220</v>
      </c>
      <c r="AC37" t="s">
        <v>1274</v>
      </c>
      <c r="AD37" t="s">
        <v>1120</v>
      </c>
      <c r="AE37" t="s">
        <v>1220</v>
      </c>
      <c r="AF37" t="s">
        <v>1267</v>
      </c>
      <c r="AG37" t="s">
        <v>1264</v>
      </c>
      <c r="AH37">
        <v>7</v>
      </c>
      <c r="AI37" t="s">
        <v>1257</v>
      </c>
      <c r="AJ37" t="s">
        <v>1258</v>
      </c>
      <c r="AK37" t="s">
        <v>1258</v>
      </c>
      <c r="AL37">
        <v>4</v>
      </c>
      <c r="AM37">
        <v>4</v>
      </c>
      <c r="AN37">
        <v>102.05249999999999</v>
      </c>
      <c r="AO37">
        <v>102.05249999999999</v>
      </c>
      <c r="AP37">
        <v>0</v>
      </c>
      <c r="AQ37">
        <v>0</v>
      </c>
      <c r="AR37">
        <v>0</v>
      </c>
      <c r="AS37">
        <v>0</v>
      </c>
      <c r="AT37">
        <v>0</v>
      </c>
      <c r="AU37" s="388">
        <v>408.21</v>
      </c>
      <c r="AV37" s="808">
        <v>434.74</v>
      </c>
      <c r="AW37">
        <v>108.6866</v>
      </c>
      <c r="AX37">
        <v>5102</v>
      </c>
      <c r="AY37">
        <v>1102</v>
      </c>
      <c r="AZ37">
        <v>1</v>
      </c>
      <c r="BA37" t="s">
        <v>1179</v>
      </c>
      <c r="BB37">
        <v>1</v>
      </c>
      <c r="BC37" t="s">
        <v>1148</v>
      </c>
      <c r="BD37">
        <v>90</v>
      </c>
      <c r="BE37">
        <v>3</v>
      </c>
      <c r="BF37" t="s">
        <v>1129</v>
      </c>
      <c r="BG37">
        <v>0</v>
      </c>
      <c r="BH37">
        <v>0</v>
      </c>
      <c r="BI37">
        <v>0</v>
      </c>
      <c r="BJ37">
        <v>0</v>
      </c>
      <c r="BK37">
        <v>0</v>
      </c>
      <c r="BL37">
        <v>0</v>
      </c>
      <c r="BM37">
        <v>0</v>
      </c>
      <c r="BN37">
        <v>0</v>
      </c>
      <c r="BO37">
        <v>0</v>
      </c>
      <c r="BP37">
        <v>0</v>
      </c>
      <c r="BQ37">
        <v>0</v>
      </c>
      <c r="BR37">
        <v>0</v>
      </c>
      <c r="BS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49</v>
      </c>
      <c r="CS37">
        <v>999</v>
      </c>
      <c r="CT37" t="s">
        <v>1216</v>
      </c>
      <c r="CU37">
        <v>408.21</v>
      </c>
      <c r="CV37">
        <v>6.5</v>
      </c>
      <c r="CW37">
        <v>26.53</v>
      </c>
      <c r="CX37">
        <v>99</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99</v>
      </c>
      <c r="DZ37">
        <v>0</v>
      </c>
      <c r="EA37">
        <v>0</v>
      </c>
      <c r="EB37">
        <v>0</v>
      </c>
      <c r="EC37">
        <v>0</v>
      </c>
      <c r="ED37">
        <v>0</v>
      </c>
      <c r="EE37">
        <v>0</v>
      </c>
      <c r="EF37">
        <v>0</v>
      </c>
      <c r="EG37">
        <v>0</v>
      </c>
      <c r="EH37">
        <v>0</v>
      </c>
      <c r="EI37">
        <v>0</v>
      </c>
      <c r="EJ37">
        <v>0</v>
      </c>
      <c r="EK37">
        <v>0</v>
      </c>
      <c r="EL37">
        <v>434.74</v>
      </c>
      <c r="EM37">
        <v>0</v>
      </c>
      <c r="EN37">
        <v>0</v>
      </c>
      <c r="EO37" t="s">
        <v>1139</v>
      </c>
      <c r="EP37" t="s">
        <v>1182</v>
      </c>
      <c r="EQ37">
        <v>80</v>
      </c>
      <c r="ER37" s="596" t="s">
        <v>633</v>
      </c>
      <c r="ES37">
        <v>4</v>
      </c>
      <c r="ET37" t="s">
        <v>1120</v>
      </c>
      <c r="EV37" s="805">
        <v>0</v>
      </c>
      <c r="EW37">
        <v>0</v>
      </c>
      <c r="EX37">
        <v>0</v>
      </c>
      <c r="EY37" s="805">
        <v>0</v>
      </c>
      <c r="EZ37">
        <v>0</v>
      </c>
      <c r="FA37">
        <v>0</v>
      </c>
      <c r="FB37" s="805">
        <v>0</v>
      </c>
      <c r="FC37" s="805">
        <v>0</v>
      </c>
      <c r="FD37">
        <v>0</v>
      </c>
      <c r="FE37">
        <v>0</v>
      </c>
      <c r="FF37" s="805">
        <v>0</v>
      </c>
      <c r="FG37">
        <v>0</v>
      </c>
      <c r="FH37">
        <v>0</v>
      </c>
      <c r="FI37" s="805">
        <v>0</v>
      </c>
      <c r="FJ37">
        <v>0</v>
      </c>
      <c r="FK37">
        <v>0</v>
      </c>
      <c r="FL37">
        <v>0</v>
      </c>
      <c r="FM37" s="805">
        <v>0</v>
      </c>
      <c r="FN37">
        <v>0</v>
      </c>
      <c r="FO37" s="805">
        <v>0</v>
      </c>
      <c r="FP37">
        <v>0</v>
      </c>
      <c r="FQ37" s="805">
        <v>0</v>
      </c>
      <c r="FR37">
        <v>0</v>
      </c>
      <c r="FS37" s="805">
        <v>0</v>
      </c>
      <c r="FT37">
        <v>0</v>
      </c>
      <c r="FU37" s="805">
        <v>0</v>
      </c>
      <c r="FV37">
        <v>0</v>
      </c>
      <c r="FW37" s="805">
        <v>0</v>
      </c>
      <c r="FX37">
        <v>0</v>
      </c>
      <c r="FY37" s="805">
        <v>0</v>
      </c>
      <c r="FZ37">
        <v>394</v>
      </c>
    </row>
    <row r="38" spans="1:182">
      <c r="A38" t="s">
        <v>1108</v>
      </c>
      <c r="B38" t="s">
        <v>1109</v>
      </c>
      <c r="C38">
        <v>3</v>
      </c>
      <c r="D38" t="s">
        <v>1110</v>
      </c>
      <c r="E38" t="s">
        <v>1111</v>
      </c>
      <c r="F38">
        <v>765214</v>
      </c>
      <c r="G38">
        <v>55</v>
      </c>
      <c r="I38" s="804">
        <v>46044</v>
      </c>
      <c r="J38" s="807">
        <v>46044</v>
      </c>
      <c r="K38" t="s">
        <v>1112</v>
      </c>
      <c r="L38" t="s">
        <v>1252</v>
      </c>
      <c r="M38" t="s">
        <v>1114</v>
      </c>
      <c r="N38">
        <v>46516308000195</v>
      </c>
      <c r="O38" s="596" t="s">
        <v>758</v>
      </c>
      <c r="P38" t="s">
        <v>1116</v>
      </c>
      <c r="Q38" t="s">
        <v>1114</v>
      </c>
      <c r="R38">
        <v>62166105000172</v>
      </c>
      <c r="S38">
        <v>3</v>
      </c>
      <c r="U38" t="s">
        <v>1114</v>
      </c>
      <c r="V38" t="s">
        <v>1170</v>
      </c>
      <c r="W38">
        <v>22042100</v>
      </c>
      <c r="Y38" s="596" t="s">
        <v>1171</v>
      </c>
      <c r="Z38">
        <v>1001023</v>
      </c>
      <c r="AA38" t="s">
        <v>1275</v>
      </c>
      <c r="AB38">
        <v>36238</v>
      </c>
      <c r="AC38" t="s">
        <v>1276</v>
      </c>
      <c r="AD38" t="s">
        <v>1120</v>
      </c>
      <c r="AE38" t="s">
        <v>1220</v>
      </c>
      <c r="AF38" t="s">
        <v>1255</v>
      </c>
      <c r="AG38" t="s">
        <v>1277</v>
      </c>
      <c r="AH38">
        <v>8</v>
      </c>
      <c r="AI38" t="s">
        <v>1257</v>
      </c>
      <c r="AJ38" t="s">
        <v>1258</v>
      </c>
      <c r="AK38" t="s">
        <v>1258</v>
      </c>
      <c r="AL38">
        <v>6</v>
      </c>
      <c r="AM38">
        <v>6</v>
      </c>
      <c r="AN38">
        <v>129.84</v>
      </c>
      <c r="AO38">
        <v>129.84</v>
      </c>
      <c r="AP38">
        <v>0</v>
      </c>
      <c r="AQ38">
        <v>0</v>
      </c>
      <c r="AR38">
        <v>0</v>
      </c>
      <c r="AS38">
        <v>0</v>
      </c>
      <c r="AT38">
        <v>0</v>
      </c>
      <c r="AU38" s="388">
        <v>779.04</v>
      </c>
      <c r="AV38" s="808">
        <v>829.68</v>
      </c>
      <c r="AW38">
        <v>138.28</v>
      </c>
      <c r="AX38">
        <v>5102</v>
      </c>
      <c r="AY38">
        <v>1102</v>
      </c>
      <c r="AZ38">
        <v>1</v>
      </c>
      <c r="BA38" t="s">
        <v>1179</v>
      </c>
      <c r="BB38">
        <v>1</v>
      </c>
      <c r="BC38" t="s">
        <v>1148</v>
      </c>
      <c r="BD38">
        <v>90</v>
      </c>
      <c r="BE38">
        <v>3</v>
      </c>
      <c r="BF38" t="s">
        <v>1129</v>
      </c>
      <c r="BG38">
        <v>0</v>
      </c>
      <c r="BH38">
        <v>0</v>
      </c>
      <c r="BI38">
        <v>0</v>
      </c>
      <c r="BJ38">
        <v>0</v>
      </c>
      <c r="BK38">
        <v>0</v>
      </c>
      <c r="BL38">
        <v>0</v>
      </c>
      <c r="BM38">
        <v>0</v>
      </c>
      <c r="BN38">
        <v>0</v>
      </c>
      <c r="BO38">
        <v>0</v>
      </c>
      <c r="BP38">
        <v>0</v>
      </c>
      <c r="BQ38">
        <v>0</v>
      </c>
      <c r="BR38">
        <v>0</v>
      </c>
      <c r="BS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49</v>
      </c>
      <c r="CS38">
        <v>999</v>
      </c>
      <c r="CT38" t="s">
        <v>1216</v>
      </c>
      <c r="CU38">
        <v>779.04</v>
      </c>
      <c r="CV38">
        <v>6.5</v>
      </c>
      <c r="CW38">
        <v>50.64</v>
      </c>
      <c r="CX38">
        <v>99</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99</v>
      </c>
      <c r="DZ38">
        <v>0</v>
      </c>
      <c r="EA38">
        <v>0</v>
      </c>
      <c r="EB38">
        <v>0</v>
      </c>
      <c r="EC38">
        <v>0</v>
      </c>
      <c r="ED38">
        <v>0</v>
      </c>
      <c r="EE38">
        <v>0</v>
      </c>
      <c r="EF38">
        <v>0</v>
      </c>
      <c r="EG38">
        <v>0</v>
      </c>
      <c r="EH38">
        <v>0</v>
      </c>
      <c r="EI38">
        <v>0</v>
      </c>
      <c r="EJ38">
        <v>0</v>
      </c>
      <c r="EK38">
        <v>0</v>
      </c>
      <c r="EL38">
        <v>829.68</v>
      </c>
      <c r="EM38">
        <v>0</v>
      </c>
      <c r="EN38">
        <v>0</v>
      </c>
      <c r="EP38" t="s">
        <v>1182</v>
      </c>
      <c r="EQ38">
        <v>80</v>
      </c>
      <c r="ER38" s="596" t="s">
        <v>633</v>
      </c>
      <c r="ES38">
        <v>4</v>
      </c>
      <c r="ET38" t="s">
        <v>1120</v>
      </c>
      <c r="EV38" s="805">
        <v>0</v>
      </c>
      <c r="EW38">
        <v>0</v>
      </c>
      <c r="EX38">
        <v>0</v>
      </c>
      <c r="EY38" s="805">
        <v>0</v>
      </c>
      <c r="EZ38">
        <v>0</v>
      </c>
      <c r="FA38">
        <v>0</v>
      </c>
      <c r="FB38" s="805">
        <v>0</v>
      </c>
      <c r="FC38" s="805">
        <v>0</v>
      </c>
      <c r="FD38">
        <v>0</v>
      </c>
      <c r="FE38">
        <v>0</v>
      </c>
      <c r="FF38" s="805">
        <v>0</v>
      </c>
      <c r="FG38">
        <v>0</v>
      </c>
      <c r="FH38">
        <v>0</v>
      </c>
      <c r="FI38" s="805">
        <v>0</v>
      </c>
      <c r="FJ38">
        <v>0</v>
      </c>
      <c r="FK38">
        <v>0</v>
      </c>
      <c r="FL38">
        <v>0</v>
      </c>
      <c r="FM38" s="805">
        <v>0</v>
      </c>
      <c r="FN38">
        <v>0</v>
      </c>
      <c r="FO38" s="805">
        <v>0</v>
      </c>
      <c r="FP38">
        <v>0</v>
      </c>
      <c r="FQ38" s="805">
        <v>0</v>
      </c>
      <c r="FR38">
        <v>0</v>
      </c>
      <c r="FS38" s="805">
        <v>0</v>
      </c>
      <c r="FT38">
        <v>0</v>
      </c>
      <c r="FU38" s="805">
        <v>0</v>
      </c>
      <c r="FV38">
        <v>0</v>
      </c>
      <c r="FW38" s="805">
        <v>0</v>
      </c>
      <c r="FX38">
        <v>0</v>
      </c>
      <c r="FY38" s="805">
        <v>0</v>
      </c>
      <c r="FZ38">
        <v>2453</v>
      </c>
    </row>
    <row r="39" spans="1:182">
      <c r="A39" t="s">
        <v>1108</v>
      </c>
      <c r="B39" t="s">
        <v>1109</v>
      </c>
      <c r="C39">
        <v>3</v>
      </c>
      <c r="D39" t="s">
        <v>1110</v>
      </c>
      <c r="E39" t="s">
        <v>1111</v>
      </c>
      <c r="F39">
        <v>765214</v>
      </c>
      <c r="G39">
        <v>55</v>
      </c>
      <c r="I39" s="804">
        <v>46044</v>
      </c>
      <c r="J39" s="807">
        <v>46044</v>
      </c>
      <c r="K39" t="s">
        <v>1112</v>
      </c>
      <c r="L39" t="s">
        <v>1252</v>
      </c>
      <c r="M39" t="s">
        <v>1114</v>
      </c>
      <c r="N39">
        <v>46516308000195</v>
      </c>
      <c r="O39" s="596" t="s">
        <v>758</v>
      </c>
      <c r="P39" t="s">
        <v>1116</v>
      </c>
      <c r="Q39" t="s">
        <v>1114</v>
      </c>
      <c r="R39">
        <v>62166105000172</v>
      </c>
      <c r="S39">
        <v>3</v>
      </c>
      <c r="U39" t="s">
        <v>1114</v>
      </c>
      <c r="V39" t="s">
        <v>1170</v>
      </c>
      <c r="W39">
        <v>22042100</v>
      </c>
      <c r="Y39" s="596" t="s">
        <v>1171</v>
      </c>
      <c r="Z39">
        <v>1000989</v>
      </c>
      <c r="AA39" t="s">
        <v>1278</v>
      </c>
      <c r="AB39">
        <v>36153</v>
      </c>
      <c r="AC39" t="s">
        <v>1279</v>
      </c>
      <c r="AD39" t="s">
        <v>1120</v>
      </c>
      <c r="AE39" t="s">
        <v>1220</v>
      </c>
      <c r="AF39" t="s">
        <v>1255</v>
      </c>
      <c r="AG39" t="s">
        <v>1264</v>
      </c>
      <c r="AH39">
        <v>9</v>
      </c>
      <c r="AI39" t="s">
        <v>1257</v>
      </c>
      <c r="AJ39" t="s">
        <v>1258</v>
      </c>
      <c r="AK39" t="s">
        <v>1258</v>
      </c>
      <c r="AL39">
        <v>4</v>
      </c>
      <c r="AM39">
        <v>4</v>
      </c>
      <c r="AN39">
        <v>103.785</v>
      </c>
      <c r="AO39">
        <v>103.785</v>
      </c>
      <c r="AP39">
        <v>0</v>
      </c>
      <c r="AQ39">
        <v>0</v>
      </c>
      <c r="AR39">
        <v>0</v>
      </c>
      <c r="AS39">
        <v>0</v>
      </c>
      <c r="AT39">
        <v>0</v>
      </c>
      <c r="AU39" s="388">
        <v>415.14</v>
      </c>
      <c r="AV39" s="808">
        <v>442.12</v>
      </c>
      <c r="AW39">
        <v>110.5311</v>
      </c>
      <c r="AX39">
        <v>5102</v>
      </c>
      <c r="AY39">
        <v>1102</v>
      </c>
      <c r="AZ39">
        <v>1</v>
      </c>
      <c r="BA39" t="s">
        <v>1179</v>
      </c>
      <c r="BB39">
        <v>1</v>
      </c>
      <c r="BC39" t="s">
        <v>1148</v>
      </c>
      <c r="BD39">
        <v>90</v>
      </c>
      <c r="BE39">
        <v>3</v>
      </c>
      <c r="BF39" t="s">
        <v>1129</v>
      </c>
      <c r="BG39">
        <v>0</v>
      </c>
      <c r="BH39">
        <v>0</v>
      </c>
      <c r="BI39">
        <v>0</v>
      </c>
      <c r="BJ39">
        <v>0</v>
      </c>
      <c r="BK39">
        <v>0</v>
      </c>
      <c r="BL39">
        <v>0</v>
      </c>
      <c r="BM39">
        <v>0</v>
      </c>
      <c r="BN39">
        <v>0</v>
      </c>
      <c r="BO39">
        <v>0</v>
      </c>
      <c r="BP39">
        <v>0</v>
      </c>
      <c r="BQ39">
        <v>0</v>
      </c>
      <c r="BR39">
        <v>0</v>
      </c>
      <c r="BS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49</v>
      </c>
      <c r="CS39">
        <v>999</v>
      </c>
      <c r="CT39" t="s">
        <v>1216</v>
      </c>
      <c r="CU39">
        <v>415.14</v>
      </c>
      <c r="CV39">
        <v>6.5</v>
      </c>
      <c r="CW39">
        <v>26.98</v>
      </c>
      <c r="CX39">
        <v>99</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99</v>
      </c>
      <c r="DZ39">
        <v>0</v>
      </c>
      <c r="EA39">
        <v>0</v>
      </c>
      <c r="EB39">
        <v>0</v>
      </c>
      <c r="EC39">
        <v>0</v>
      </c>
      <c r="ED39">
        <v>0</v>
      </c>
      <c r="EE39">
        <v>0</v>
      </c>
      <c r="EF39">
        <v>0</v>
      </c>
      <c r="EG39">
        <v>0</v>
      </c>
      <c r="EH39">
        <v>0</v>
      </c>
      <c r="EI39">
        <v>0</v>
      </c>
      <c r="EJ39">
        <v>0</v>
      </c>
      <c r="EK39">
        <v>0</v>
      </c>
      <c r="EL39">
        <v>442.12</v>
      </c>
      <c r="EM39">
        <v>0</v>
      </c>
      <c r="EN39">
        <v>0</v>
      </c>
      <c r="EP39" t="s">
        <v>1182</v>
      </c>
      <c r="EQ39">
        <v>80</v>
      </c>
      <c r="ER39" s="596" t="s">
        <v>633</v>
      </c>
      <c r="ES39">
        <v>4</v>
      </c>
      <c r="ET39" t="s">
        <v>1120</v>
      </c>
      <c r="EV39" s="805">
        <v>0</v>
      </c>
      <c r="EW39">
        <v>0</v>
      </c>
      <c r="EX39">
        <v>0</v>
      </c>
      <c r="EY39" s="805">
        <v>0</v>
      </c>
      <c r="EZ39">
        <v>0</v>
      </c>
      <c r="FA39">
        <v>0</v>
      </c>
      <c r="FB39" s="805">
        <v>0</v>
      </c>
      <c r="FC39" s="805">
        <v>0</v>
      </c>
      <c r="FD39">
        <v>0</v>
      </c>
      <c r="FE39">
        <v>0</v>
      </c>
      <c r="FF39" s="805">
        <v>0</v>
      </c>
      <c r="FG39">
        <v>0</v>
      </c>
      <c r="FH39">
        <v>0</v>
      </c>
      <c r="FI39" s="805">
        <v>0</v>
      </c>
      <c r="FJ39">
        <v>0</v>
      </c>
      <c r="FK39">
        <v>0</v>
      </c>
      <c r="FL39">
        <v>0</v>
      </c>
      <c r="FM39" s="805">
        <v>0</v>
      </c>
      <c r="FN39">
        <v>0</v>
      </c>
      <c r="FO39" s="805">
        <v>0</v>
      </c>
      <c r="FP39">
        <v>0</v>
      </c>
      <c r="FQ39" s="805">
        <v>0</v>
      </c>
      <c r="FR39">
        <v>0</v>
      </c>
      <c r="FS39" s="805">
        <v>0</v>
      </c>
      <c r="FT39">
        <v>0</v>
      </c>
      <c r="FU39" s="805">
        <v>0</v>
      </c>
      <c r="FV39">
        <v>0</v>
      </c>
      <c r="FW39" s="805">
        <v>0</v>
      </c>
      <c r="FX39">
        <v>0</v>
      </c>
      <c r="FY39" s="805">
        <v>0</v>
      </c>
      <c r="FZ39">
        <v>2407</v>
      </c>
    </row>
    <row r="40" spans="1:182">
      <c r="A40" t="s">
        <v>1108</v>
      </c>
      <c r="B40" t="s">
        <v>1109</v>
      </c>
      <c r="C40">
        <v>3</v>
      </c>
      <c r="D40" t="s">
        <v>1110</v>
      </c>
      <c r="E40" t="s">
        <v>1111</v>
      </c>
      <c r="F40">
        <v>765214</v>
      </c>
      <c r="G40">
        <v>55</v>
      </c>
      <c r="I40" s="804">
        <v>46044</v>
      </c>
      <c r="J40" s="807">
        <v>46044</v>
      </c>
      <c r="K40" t="s">
        <v>1112</v>
      </c>
      <c r="L40" t="s">
        <v>1252</v>
      </c>
      <c r="M40" t="s">
        <v>1114</v>
      </c>
      <c r="N40">
        <v>46516308000195</v>
      </c>
      <c r="O40" s="596" t="s">
        <v>758</v>
      </c>
      <c r="P40" t="s">
        <v>1116</v>
      </c>
      <c r="Q40" t="s">
        <v>1114</v>
      </c>
      <c r="R40">
        <v>62166105000172</v>
      </c>
      <c r="S40">
        <v>3</v>
      </c>
      <c r="U40" t="s">
        <v>1114</v>
      </c>
      <c r="V40" t="s">
        <v>1170</v>
      </c>
      <c r="W40">
        <v>22042100</v>
      </c>
      <c r="Y40" s="596" t="s">
        <v>1280</v>
      </c>
      <c r="Z40">
        <v>4001173</v>
      </c>
      <c r="AA40" t="s">
        <v>1281</v>
      </c>
      <c r="AB40">
        <v>38502</v>
      </c>
      <c r="AC40" t="s">
        <v>1282</v>
      </c>
      <c r="AD40" t="s">
        <v>1120</v>
      </c>
      <c r="AE40" t="s">
        <v>1220</v>
      </c>
      <c r="AF40" t="s">
        <v>1267</v>
      </c>
      <c r="AG40" t="s">
        <v>1264</v>
      </c>
      <c r="AH40">
        <v>10</v>
      </c>
      <c r="AI40" t="s">
        <v>1257</v>
      </c>
      <c r="AJ40" t="s">
        <v>1258</v>
      </c>
      <c r="AK40" t="s">
        <v>1258</v>
      </c>
      <c r="AL40">
        <v>3</v>
      </c>
      <c r="AM40">
        <v>3</v>
      </c>
      <c r="AN40">
        <v>190.63669999999999</v>
      </c>
      <c r="AO40">
        <v>190.63669999999999</v>
      </c>
      <c r="AP40">
        <v>0</v>
      </c>
      <c r="AQ40">
        <v>0</v>
      </c>
      <c r="AR40">
        <v>0</v>
      </c>
      <c r="AS40">
        <v>0</v>
      </c>
      <c r="AT40">
        <v>0</v>
      </c>
      <c r="AU40" s="388">
        <v>571.91</v>
      </c>
      <c r="AV40" s="808">
        <v>609.08000000000004</v>
      </c>
      <c r="AW40">
        <v>203.0257</v>
      </c>
      <c r="AX40">
        <v>5102</v>
      </c>
      <c r="AY40">
        <v>1102</v>
      </c>
      <c r="AZ40">
        <v>1</v>
      </c>
      <c r="BA40" t="s">
        <v>1179</v>
      </c>
      <c r="BB40">
        <v>1</v>
      </c>
      <c r="BC40" t="s">
        <v>1148</v>
      </c>
      <c r="BD40">
        <v>90</v>
      </c>
      <c r="BE40">
        <v>3</v>
      </c>
      <c r="BF40" t="s">
        <v>1129</v>
      </c>
      <c r="BG40">
        <v>0</v>
      </c>
      <c r="BH40">
        <v>0</v>
      </c>
      <c r="BI40">
        <v>0</v>
      </c>
      <c r="BJ40">
        <v>0</v>
      </c>
      <c r="BK40">
        <v>0</v>
      </c>
      <c r="BL40">
        <v>0</v>
      </c>
      <c r="BM40">
        <v>0</v>
      </c>
      <c r="BN40">
        <v>0</v>
      </c>
      <c r="BO40">
        <v>0</v>
      </c>
      <c r="BP40">
        <v>0</v>
      </c>
      <c r="BQ40">
        <v>0</v>
      </c>
      <c r="BR40">
        <v>0</v>
      </c>
      <c r="BS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49</v>
      </c>
      <c r="CS40">
        <v>999</v>
      </c>
      <c r="CT40" t="s">
        <v>1216</v>
      </c>
      <c r="CU40">
        <v>571.91</v>
      </c>
      <c r="CV40">
        <v>6.5</v>
      </c>
      <c r="CW40">
        <v>37.17</v>
      </c>
      <c r="CX40">
        <v>99</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99</v>
      </c>
      <c r="DZ40">
        <v>0</v>
      </c>
      <c r="EA40">
        <v>0</v>
      </c>
      <c r="EB40">
        <v>0</v>
      </c>
      <c r="EC40">
        <v>0</v>
      </c>
      <c r="ED40">
        <v>0</v>
      </c>
      <c r="EE40">
        <v>0</v>
      </c>
      <c r="EF40">
        <v>0</v>
      </c>
      <c r="EG40">
        <v>0</v>
      </c>
      <c r="EH40">
        <v>0</v>
      </c>
      <c r="EI40">
        <v>0</v>
      </c>
      <c r="EJ40">
        <v>0</v>
      </c>
      <c r="EK40">
        <v>0</v>
      </c>
      <c r="EL40">
        <v>609.08000000000004</v>
      </c>
      <c r="EM40">
        <v>0</v>
      </c>
      <c r="EN40">
        <v>0</v>
      </c>
      <c r="EP40" t="s">
        <v>1182</v>
      </c>
      <c r="EQ40">
        <v>80</v>
      </c>
      <c r="ER40" s="596" t="s">
        <v>633</v>
      </c>
      <c r="ES40">
        <v>4</v>
      </c>
      <c r="ET40" t="s">
        <v>1120</v>
      </c>
      <c r="EV40" s="805">
        <v>0</v>
      </c>
      <c r="EW40">
        <v>0</v>
      </c>
      <c r="EX40">
        <v>0</v>
      </c>
      <c r="EY40" s="805">
        <v>0</v>
      </c>
      <c r="EZ40">
        <v>0</v>
      </c>
      <c r="FA40">
        <v>0</v>
      </c>
      <c r="FB40" s="805">
        <v>0</v>
      </c>
      <c r="FC40" s="805">
        <v>0</v>
      </c>
      <c r="FD40">
        <v>0</v>
      </c>
      <c r="FE40">
        <v>0</v>
      </c>
      <c r="FF40" s="805">
        <v>0</v>
      </c>
      <c r="FG40">
        <v>0</v>
      </c>
      <c r="FH40">
        <v>0</v>
      </c>
      <c r="FI40" s="805">
        <v>0</v>
      </c>
      <c r="FJ40">
        <v>0</v>
      </c>
      <c r="FK40">
        <v>0</v>
      </c>
      <c r="FL40">
        <v>0</v>
      </c>
      <c r="FM40" s="805">
        <v>0</v>
      </c>
      <c r="FN40">
        <v>0</v>
      </c>
      <c r="FO40" s="805">
        <v>0</v>
      </c>
      <c r="FP40">
        <v>0</v>
      </c>
      <c r="FQ40" s="805">
        <v>0</v>
      </c>
      <c r="FR40">
        <v>0</v>
      </c>
      <c r="FS40" s="805">
        <v>0</v>
      </c>
      <c r="FT40">
        <v>0</v>
      </c>
      <c r="FU40" s="805">
        <v>0</v>
      </c>
      <c r="FV40">
        <v>0</v>
      </c>
      <c r="FW40" s="805">
        <v>0</v>
      </c>
      <c r="FX40">
        <v>0</v>
      </c>
      <c r="FY40" s="805">
        <v>0</v>
      </c>
      <c r="FZ40">
        <v>2410</v>
      </c>
    </row>
    <row r="41" spans="1:182">
      <c r="A41" t="s">
        <v>1108</v>
      </c>
      <c r="B41" t="s">
        <v>1109</v>
      </c>
      <c r="C41">
        <v>3</v>
      </c>
      <c r="D41" t="s">
        <v>1110</v>
      </c>
      <c r="E41" t="s">
        <v>1111</v>
      </c>
      <c r="F41">
        <v>765214</v>
      </c>
      <c r="G41">
        <v>55</v>
      </c>
      <c r="I41" s="804">
        <v>46044</v>
      </c>
      <c r="J41" s="807">
        <v>46044</v>
      </c>
      <c r="K41" t="s">
        <v>1112</v>
      </c>
      <c r="L41" t="s">
        <v>1252</v>
      </c>
      <c r="M41" t="s">
        <v>1114</v>
      </c>
      <c r="N41">
        <v>46516308000195</v>
      </c>
      <c r="O41" s="596" t="s">
        <v>758</v>
      </c>
      <c r="P41" t="s">
        <v>1116</v>
      </c>
      <c r="Q41" t="s">
        <v>1114</v>
      </c>
      <c r="R41">
        <v>62166105000172</v>
      </c>
      <c r="S41">
        <v>3</v>
      </c>
      <c r="U41" t="s">
        <v>1114</v>
      </c>
      <c r="V41" t="s">
        <v>1170</v>
      </c>
      <c r="W41">
        <v>22042100</v>
      </c>
      <c r="Y41" s="596" t="s">
        <v>1171</v>
      </c>
      <c r="Z41">
        <v>1001033</v>
      </c>
      <c r="AA41" t="s">
        <v>1283</v>
      </c>
      <c r="AB41">
        <v>36084</v>
      </c>
      <c r="AC41" t="s">
        <v>1284</v>
      </c>
      <c r="AD41" t="s">
        <v>1120</v>
      </c>
      <c r="AE41" t="s">
        <v>1220</v>
      </c>
      <c r="AF41" t="s">
        <v>1255</v>
      </c>
      <c r="AG41" t="s">
        <v>1264</v>
      </c>
      <c r="AH41">
        <v>11</v>
      </c>
      <c r="AI41" t="s">
        <v>1257</v>
      </c>
      <c r="AJ41" t="s">
        <v>1258</v>
      </c>
      <c r="AK41" t="s">
        <v>1258</v>
      </c>
      <c r="AL41">
        <v>6</v>
      </c>
      <c r="AM41">
        <v>6</v>
      </c>
      <c r="AN41">
        <v>80.34</v>
      </c>
      <c r="AO41">
        <v>80.34</v>
      </c>
      <c r="AP41">
        <v>0</v>
      </c>
      <c r="AQ41">
        <v>0</v>
      </c>
      <c r="AR41">
        <v>0</v>
      </c>
      <c r="AS41">
        <v>0</v>
      </c>
      <c r="AT41">
        <v>0</v>
      </c>
      <c r="AU41" s="388">
        <v>482.04</v>
      </c>
      <c r="AV41" s="808">
        <v>513.37</v>
      </c>
      <c r="AW41">
        <v>85.560900000000004</v>
      </c>
      <c r="AX41">
        <v>5102</v>
      </c>
      <c r="AY41">
        <v>1102</v>
      </c>
      <c r="AZ41">
        <v>1</v>
      </c>
      <c r="BA41" t="s">
        <v>1179</v>
      </c>
      <c r="BB41">
        <v>1</v>
      </c>
      <c r="BC41" t="s">
        <v>1148</v>
      </c>
      <c r="BD41">
        <v>90</v>
      </c>
      <c r="BE41">
        <v>3</v>
      </c>
      <c r="BF41" t="s">
        <v>1129</v>
      </c>
      <c r="BG41">
        <v>0</v>
      </c>
      <c r="BH41">
        <v>0</v>
      </c>
      <c r="BI41">
        <v>0</v>
      </c>
      <c r="BJ41">
        <v>0</v>
      </c>
      <c r="BK41">
        <v>0</v>
      </c>
      <c r="BL41">
        <v>0</v>
      </c>
      <c r="BM41">
        <v>0</v>
      </c>
      <c r="BN41">
        <v>0</v>
      </c>
      <c r="BO41">
        <v>0</v>
      </c>
      <c r="BP41">
        <v>0</v>
      </c>
      <c r="BQ41">
        <v>0</v>
      </c>
      <c r="BR41">
        <v>0</v>
      </c>
      <c r="BS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49</v>
      </c>
      <c r="CS41">
        <v>999</v>
      </c>
      <c r="CT41" t="s">
        <v>1216</v>
      </c>
      <c r="CU41">
        <v>482.04</v>
      </c>
      <c r="CV41">
        <v>6.5</v>
      </c>
      <c r="CW41">
        <v>31.33</v>
      </c>
      <c r="CX41">
        <v>99</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99</v>
      </c>
      <c r="DZ41">
        <v>0</v>
      </c>
      <c r="EA41">
        <v>0</v>
      </c>
      <c r="EB41">
        <v>0</v>
      </c>
      <c r="EC41">
        <v>0</v>
      </c>
      <c r="ED41">
        <v>0</v>
      </c>
      <c r="EE41">
        <v>0</v>
      </c>
      <c r="EF41">
        <v>0</v>
      </c>
      <c r="EG41">
        <v>0</v>
      </c>
      <c r="EH41">
        <v>0</v>
      </c>
      <c r="EI41">
        <v>0</v>
      </c>
      <c r="EJ41">
        <v>0</v>
      </c>
      <c r="EK41">
        <v>0</v>
      </c>
      <c r="EL41">
        <v>513.37</v>
      </c>
      <c r="EM41">
        <v>0</v>
      </c>
      <c r="EN41">
        <v>0</v>
      </c>
      <c r="EP41" t="s">
        <v>1182</v>
      </c>
      <c r="EQ41">
        <v>80</v>
      </c>
      <c r="ER41" s="596" t="s">
        <v>633</v>
      </c>
      <c r="ES41">
        <v>4</v>
      </c>
      <c r="ET41" t="s">
        <v>1120</v>
      </c>
      <c r="EV41" s="805">
        <v>0</v>
      </c>
      <c r="EW41">
        <v>0</v>
      </c>
      <c r="EX41">
        <v>0</v>
      </c>
      <c r="EY41" s="805">
        <v>0</v>
      </c>
      <c r="EZ41">
        <v>0</v>
      </c>
      <c r="FA41">
        <v>0</v>
      </c>
      <c r="FB41" s="805">
        <v>0</v>
      </c>
      <c r="FC41" s="805">
        <v>0</v>
      </c>
      <c r="FD41">
        <v>0</v>
      </c>
      <c r="FE41">
        <v>0</v>
      </c>
      <c r="FF41" s="805">
        <v>0</v>
      </c>
      <c r="FG41">
        <v>0</v>
      </c>
      <c r="FH41">
        <v>0</v>
      </c>
      <c r="FI41" s="805">
        <v>0</v>
      </c>
      <c r="FJ41">
        <v>0</v>
      </c>
      <c r="FK41">
        <v>0</v>
      </c>
      <c r="FL41">
        <v>0</v>
      </c>
      <c r="FM41" s="805">
        <v>0</v>
      </c>
      <c r="FN41">
        <v>0</v>
      </c>
      <c r="FO41" s="805">
        <v>0</v>
      </c>
      <c r="FP41">
        <v>0</v>
      </c>
      <c r="FQ41" s="805">
        <v>0</v>
      </c>
      <c r="FR41">
        <v>0</v>
      </c>
      <c r="FS41" s="805">
        <v>0</v>
      </c>
      <c r="FT41">
        <v>0</v>
      </c>
      <c r="FU41" s="805">
        <v>0</v>
      </c>
      <c r="FV41">
        <v>0</v>
      </c>
      <c r="FW41" s="805">
        <v>0</v>
      </c>
      <c r="FX41">
        <v>0</v>
      </c>
      <c r="FY41" s="805">
        <v>0</v>
      </c>
      <c r="FZ41">
        <v>2464</v>
      </c>
    </row>
    <row r="42" spans="1:182">
      <c r="A42" t="s">
        <v>1108</v>
      </c>
      <c r="B42" t="s">
        <v>1109</v>
      </c>
      <c r="C42">
        <v>3</v>
      </c>
      <c r="D42" t="s">
        <v>1110</v>
      </c>
      <c r="E42" t="s">
        <v>1111</v>
      </c>
      <c r="F42">
        <v>765214</v>
      </c>
      <c r="G42">
        <v>55</v>
      </c>
      <c r="I42" s="804">
        <v>46044</v>
      </c>
      <c r="J42" s="807">
        <v>46044</v>
      </c>
      <c r="K42" t="s">
        <v>1112</v>
      </c>
      <c r="L42" t="s">
        <v>1252</v>
      </c>
      <c r="M42" t="s">
        <v>1114</v>
      </c>
      <c r="N42">
        <v>46516308000195</v>
      </c>
      <c r="O42" s="596" t="s">
        <v>758</v>
      </c>
      <c r="P42" t="s">
        <v>1116</v>
      </c>
      <c r="Q42" t="s">
        <v>1114</v>
      </c>
      <c r="R42">
        <v>62166105000172</v>
      </c>
      <c r="S42">
        <v>3</v>
      </c>
      <c r="U42" t="s">
        <v>1114</v>
      </c>
      <c r="V42" t="s">
        <v>1170</v>
      </c>
      <c r="W42">
        <v>22042100</v>
      </c>
      <c r="Y42" s="596" t="s">
        <v>1171</v>
      </c>
      <c r="Z42">
        <v>1001049</v>
      </c>
      <c r="AA42" t="s">
        <v>1285</v>
      </c>
      <c r="AB42">
        <v>39613</v>
      </c>
      <c r="AC42" t="s">
        <v>1286</v>
      </c>
      <c r="AD42" t="s">
        <v>1120</v>
      </c>
      <c r="AE42" t="s">
        <v>1220</v>
      </c>
      <c r="AF42" t="s">
        <v>1255</v>
      </c>
      <c r="AG42" t="s">
        <v>1264</v>
      </c>
      <c r="AH42">
        <v>12</v>
      </c>
      <c r="AI42" t="s">
        <v>1257</v>
      </c>
      <c r="AJ42" t="s">
        <v>1258</v>
      </c>
      <c r="AK42" t="s">
        <v>1258</v>
      </c>
      <c r="AL42">
        <v>4</v>
      </c>
      <c r="AM42">
        <v>4</v>
      </c>
      <c r="AN42">
        <v>170.92</v>
      </c>
      <c r="AO42">
        <v>170.92</v>
      </c>
      <c r="AP42">
        <v>0</v>
      </c>
      <c r="AQ42">
        <v>0</v>
      </c>
      <c r="AR42">
        <v>0</v>
      </c>
      <c r="AS42">
        <v>0</v>
      </c>
      <c r="AT42">
        <v>0</v>
      </c>
      <c r="AU42" s="388">
        <v>683.68</v>
      </c>
      <c r="AV42" s="808">
        <v>728.12</v>
      </c>
      <c r="AW42">
        <v>182.03</v>
      </c>
      <c r="AX42">
        <v>5102</v>
      </c>
      <c r="AY42">
        <v>1102</v>
      </c>
      <c r="AZ42">
        <v>1</v>
      </c>
      <c r="BA42" t="s">
        <v>1179</v>
      </c>
      <c r="BB42">
        <v>1</v>
      </c>
      <c r="BC42" t="s">
        <v>1148</v>
      </c>
      <c r="BD42">
        <v>90</v>
      </c>
      <c r="BE42">
        <v>3</v>
      </c>
      <c r="BF42" t="s">
        <v>1129</v>
      </c>
      <c r="BG42">
        <v>0</v>
      </c>
      <c r="BH42">
        <v>0</v>
      </c>
      <c r="BI42">
        <v>0</v>
      </c>
      <c r="BJ42">
        <v>0</v>
      </c>
      <c r="BK42">
        <v>0</v>
      </c>
      <c r="BL42">
        <v>0</v>
      </c>
      <c r="BM42">
        <v>0</v>
      </c>
      <c r="BN42">
        <v>0</v>
      </c>
      <c r="BO42">
        <v>0</v>
      </c>
      <c r="BP42">
        <v>0</v>
      </c>
      <c r="BQ42">
        <v>0</v>
      </c>
      <c r="BR42">
        <v>0</v>
      </c>
      <c r="BS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49</v>
      </c>
      <c r="CS42">
        <v>999</v>
      </c>
      <c r="CT42" t="s">
        <v>1216</v>
      </c>
      <c r="CU42">
        <v>683.68</v>
      </c>
      <c r="CV42">
        <v>6.5</v>
      </c>
      <c r="CW42">
        <v>44.44</v>
      </c>
      <c r="CX42">
        <v>99</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99</v>
      </c>
      <c r="DZ42">
        <v>0</v>
      </c>
      <c r="EA42">
        <v>0</v>
      </c>
      <c r="EB42">
        <v>0</v>
      </c>
      <c r="EC42">
        <v>0</v>
      </c>
      <c r="ED42">
        <v>0</v>
      </c>
      <c r="EE42">
        <v>0</v>
      </c>
      <c r="EF42">
        <v>0</v>
      </c>
      <c r="EG42">
        <v>0</v>
      </c>
      <c r="EH42">
        <v>0</v>
      </c>
      <c r="EI42">
        <v>0</v>
      </c>
      <c r="EJ42">
        <v>0</v>
      </c>
      <c r="EK42">
        <v>0</v>
      </c>
      <c r="EL42">
        <v>728.12</v>
      </c>
      <c r="EM42">
        <v>0</v>
      </c>
      <c r="EN42">
        <v>0</v>
      </c>
      <c r="EP42" t="s">
        <v>1182</v>
      </c>
      <c r="EQ42">
        <v>80</v>
      </c>
      <c r="ER42" s="596" t="s">
        <v>633</v>
      </c>
      <c r="ES42">
        <v>4</v>
      </c>
      <c r="ET42" t="s">
        <v>1120</v>
      </c>
      <c r="EV42" s="805">
        <v>0</v>
      </c>
      <c r="EW42">
        <v>0</v>
      </c>
      <c r="EX42">
        <v>0</v>
      </c>
      <c r="EY42" s="805">
        <v>0</v>
      </c>
      <c r="EZ42">
        <v>0</v>
      </c>
      <c r="FA42">
        <v>0</v>
      </c>
      <c r="FB42" s="805">
        <v>0</v>
      </c>
      <c r="FC42" s="805">
        <v>0</v>
      </c>
      <c r="FD42">
        <v>0</v>
      </c>
      <c r="FE42">
        <v>0</v>
      </c>
      <c r="FF42" s="805">
        <v>0</v>
      </c>
      <c r="FG42">
        <v>0</v>
      </c>
      <c r="FH42">
        <v>0</v>
      </c>
      <c r="FI42" s="805">
        <v>0</v>
      </c>
      <c r="FJ42">
        <v>0</v>
      </c>
      <c r="FK42">
        <v>0</v>
      </c>
      <c r="FL42">
        <v>0</v>
      </c>
      <c r="FM42" s="805">
        <v>0</v>
      </c>
      <c r="FN42">
        <v>0</v>
      </c>
      <c r="FO42" s="805">
        <v>0</v>
      </c>
      <c r="FP42">
        <v>0</v>
      </c>
      <c r="FQ42" s="805">
        <v>0</v>
      </c>
      <c r="FR42">
        <v>0</v>
      </c>
      <c r="FS42" s="805">
        <v>0</v>
      </c>
      <c r="FT42">
        <v>0</v>
      </c>
      <c r="FU42" s="805">
        <v>0</v>
      </c>
      <c r="FV42">
        <v>0</v>
      </c>
      <c r="FW42" s="805">
        <v>0</v>
      </c>
      <c r="FX42">
        <v>0</v>
      </c>
      <c r="FY42" s="805">
        <v>0</v>
      </c>
      <c r="FZ42">
        <v>2485</v>
      </c>
    </row>
    <row r="43" spans="1:182">
      <c r="A43" t="s">
        <v>1108</v>
      </c>
      <c r="B43" t="s">
        <v>1109</v>
      </c>
      <c r="C43">
        <v>3</v>
      </c>
      <c r="D43" t="s">
        <v>1110</v>
      </c>
      <c r="E43" t="s">
        <v>1111</v>
      </c>
      <c r="F43">
        <v>10087</v>
      </c>
      <c r="G43">
        <v>55</v>
      </c>
      <c r="I43" s="804">
        <v>46046</v>
      </c>
      <c r="J43" s="807">
        <v>46046</v>
      </c>
      <c r="K43" t="s">
        <v>1112</v>
      </c>
      <c r="L43" t="s">
        <v>1116</v>
      </c>
      <c r="M43" t="s">
        <v>1114</v>
      </c>
      <c r="N43">
        <v>4762419000131</v>
      </c>
      <c r="O43" s="596" t="s">
        <v>701</v>
      </c>
      <c r="P43" t="s">
        <v>1116</v>
      </c>
      <c r="Q43" t="s">
        <v>1114</v>
      </c>
      <c r="R43">
        <v>62166105000172</v>
      </c>
      <c r="S43">
        <v>3</v>
      </c>
      <c r="U43" t="s">
        <v>1114</v>
      </c>
      <c r="V43" t="s">
        <v>1170</v>
      </c>
      <c r="W43">
        <v>19021900</v>
      </c>
      <c r="X43">
        <v>11062000</v>
      </c>
      <c r="Y43" s="596" t="s">
        <v>1171</v>
      </c>
      <c r="Z43">
        <v>1001141</v>
      </c>
      <c r="AA43" t="s">
        <v>1287</v>
      </c>
      <c r="AB43">
        <v>297354</v>
      </c>
      <c r="AC43" t="s">
        <v>1288</v>
      </c>
      <c r="AD43" t="s">
        <v>1120</v>
      </c>
      <c r="AE43" t="s">
        <v>1174</v>
      </c>
      <c r="AF43" t="s">
        <v>1200</v>
      </c>
      <c r="AG43" t="s">
        <v>1201</v>
      </c>
      <c r="AH43">
        <v>1</v>
      </c>
      <c r="AI43" t="s">
        <v>1207</v>
      </c>
      <c r="AJ43" t="s">
        <v>1178</v>
      </c>
      <c r="AK43" t="s">
        <v>1178</v>
      </c>
      <c r="AL43">
        <v>2</v>
      </c>
      <c r="AM43">
        <v>2</v>
      </c>
      <c r="AN43">
        <v>45</v>
      </c>
      <c r="AO43">
        <v>45</v>
      </c>
      <c r="AP43">
        <v>0</v>
      </c>
      <c r="AQ43">
        <v>0</v>
      </c>
      <c r="AR43">
        <v>0</v>
      </c>
      <c r="AS43">
        <v>0</v>
      </c>
      <c r="AT43">
        <v>0</v>
      </c>
      <c r="AU43" s="388">
        <v>90</v>
      </c>
      <c r="AV43" s="808">
        <v>90</v>
      </c>
      <c r="AW43">
        <v>45</v>
      </c>
      <c r="AX43">
        <v>5102</v>
      </c>
      <c r="AY43">
        <v>1102</v>
      </c>
      <c r="AZ43">
        <v>1</v>
      </c>
      <c r="BA43" t="s">
        <v>1179</v>
      </c>
      <c r="BB43">
        <v>1</v>
      </c>
      <c r="BC43" t="s">
        <v>1148</v>
      </c>
      <c r="BD43">
        <v>90</v>
      </c>
      <c r="BE43">
        <v>0</v>
      </c>
      <c r="BF43" t="s">
        <v>1180</v>
      </c>
      <c r="BG43">
        <v>0</v>
      </c>
      <c r="BH43">
        <v>0</v>
      </c>
      <c r="BI43">
        <v>0</v>
      </c>
      <c r="BJ43">
        <v>0</v>
      </c>
      <c r="BK43">
        <v>0</v>
      </c>
      <c r="BL43">
        <v>0</v>
      </c>
      <c r="BM43">
        <v>0</v>
      </c>
      <c r="BN43">
        <v>0</v>
      </c>
      <c r="BO43">
        <v>0</v>
      </c>
      <c r="BP43">
        <v>0</v>
      </c>
      <c r="BQ43">
        <v>0</v>
      </c>
      <c r="BR43">
        <v>0</v>
      </c>
      <c r="BS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49</v>
      </c>
      <c r="CU43">
        <v>0</v>
      </c>
      <c r="CV43">
        <v>0</v>
      </c>
      <c r="CW43">
        <v>0</v>
      </c>
      <c r="CX43">
        <v>99</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99</v>
      </c>
      <c r="DZ43">
        <v>0</v>
      </c>
      <c r="EA43">
        <v>0</v>
      </c>
      <c r="EB43">
        <v>0</v>
      </c>
      <c r="EC43">
        <v>0</v>
      </c>
      <c r="ED43">
        <v>0</v>
      </c>
      <c r="EE43">
        <v>0</v>
      </c>
      <c r="EF43">
        <v>0</v>
      </c>
      <c r="EG43">
        <v>0</v>
      </c>
      <c r="EH43">
        <v>0</v>
      </c>
      <c r="EI43">
        <v>0</v>
      </c>
      <c r="EJ43">
        <v>0</v>
      </c>
      <c r="EK43">
        <v>0</v>
      </c>
      <c r="EL43">
        <v>90</v>
      </c>
      <c r="EM43">
        <v>0</v>
      </c>
      <c r="EN43">
        <v>0</v>
      </c>
      <c r="EO43" t="s">
        <v>1289</v>
      </c>
      <c r="EP43" t="s">
        <v>1182</v>
      </c>
      <c r="EQ43">
        <v>74</v>
      </c>
      <c r="ER43" s="596" t="s">
        <v>1204</v>
      </c>
      <c r="ES43">
        <v>4</v>
      </c>
      <c r="ET43" t="s">
        <v>1120</v>
      </c>
      <c r="EV43" s="805">
        <v>0</v>
      </c>
      <c r="EW43">
        <v>0</v>
      </c>
      <c r="EX43">
        <v>0</v>
      </c>
      <c r="EY43" s="805">
        <v>0</v>
      </c>
      <c r="EZ43">
        <v>0</v>
      </c>
      <c r="FA43">
        <v>0</v>
      </c>
      <c r="FB43" s="805">
        <v>0</v>
      </c>
      <c r="FC43" s="805">
        <v>0</v>
      </c>
      <c r="FD43">
        <v>0</v>
      </c>
      <c r="FE43">
        <v>0</v>
      </c>
      <c r="FF43" s="805">
        <v>0</v>
      </c>
      <c r="FG43">
        <v>0</v>
      </c>
      <c r="FH43">
        <v>0</v>
      </c>
      <c r="FI43" s="805">
        <v>0</v>
      </c>
      <c r="FJ43">
        <v>0</v>
      </c>
      <c r="FK43">
        <v>0</v>
      </c>
      <c r="FL43">
        <v>0</v>
      </c>
      <c r="FM43" s="805">
        <v>0</v>
      </c>
      <c r="FN43">
        <v>0</v>
      </c>
      <c r="FO43" s="805">
        <v>0</v>
      </c>
      <c r="FP43">
        <v>0</v>
      </c>
      <c r="FQ43" s="805">
        <v>0</v>
      </c>
      <c r="FR43">
        <v>0</v>
      </c>
      <c r="FS43" s="805">
        <v>0</v>
      </c>
      <c r="FT43">
        <v>0</v>
      </c>
      <c r="FU43" s="805">
        <v>0</v>
      </c>
      <c r="FV43">
        <v>0</v>
      </c>
      <c r="FW43" s="805">
        <v>0</v>
      </c>
      <c r="FX43">
        <v>0</v>
      </c>
      <c r="FY43" s="805">
        <v>0</v>
      </c>
      <c r="FZ43">
        <v>2622</v>
      </c>
    </row>
    <row r="44" spans="1:182">
      <c r="A44" t="s">
        <v>1108</v>
      </c>
      <c r="B44" t="s">
        <v>1109</v>
      </c>
      <c r="C44">
        <v>3</v>
      </c>
      <c r="D44" t="s">
        <v>1110</v>
      </c>
      <c r="E44" t="s">
        <v>1111</v>
      </c>
      <c r="F44">
        <v>10087</v>
      </c>
      <c r="G44">
        <v>55</v>
      </c>
      <c r="I44" s="804">
        <v>46046</v>
      </c>
      <c r="J44" s="807">
        <v>46046</v>
      </c>
      <c r="K44" t="s">
        <v>1112</v>
      </c>
      <c r="L44" t="s">
        <v>1116</v>
      </c>
      <c r="M44" t="s">
        <v>1114</v>
      </c>
      <c r="N44">
        <v>4762419000131</v>
      </c>
      <c r="O44" s="596" t="s">
        <v>701</v>
      </c>
      <c r="P44" t="s">
        <v>1116</v>
      </c>
      <c r="Q44" t="s">
        <v>1114</v>
      </c>
      <c r="R44">
        <v>62166105000172</v>
      </c>
      <c r="S44">
        <v>3</v>
      </c>
      <c r="U44" t="s">
        <v>1114</v>
      </c>
      <c r="V44" t="s">
        <v>1170</v>
      </c>
      <c r="W44">
        <v>4061090</v>
      </c>
      <c r="X44">
        <v>4064000</v>
      </c>
      <c r="Y44" s="596" t="s">
        <v>1171</v>
      </c>
      <c r="Z44">
        <v>1000794</v>
      </c>
      <c r="AA44" t="s">
        <v>1172</v>
      </c>
      <c r="AB44">
        <v>297574</v>
      </c>
      <c r="AC44" t="s">
        <v>1290</v>
      </c>
      <c r="AD44" t="s">
        <v>1120</v>
      </c>
      <c r="AE44" t="s">
        <v>1174</v>
      </c>
      <c r="AF44" t="s">
        <v>1175</v>
      </c>
      <c r="AG44" t="s">
        <v>1176</v>
      </c>
      <c r="AH44">
        <v>2</v>
      </c>
      <c r="AI44" t="s">
        <v>1291</v>
      </c>
      <c r="AJ44" t="s">
        <v>1126</v>
      </c>
      <c r="AK44" t="s">
        <v>1178</v>
      </c>
      <c r="AL44">
        <v>8</v>
      </c>
      <c r="AM44">
        <v>4</v>
      </c>
      <c r="AN44">
        <v>65</v>
      </c>
      <c r="AO44">
        <v>130</v>
      </c>
      <c r="AP44">
        <v>0</v>
      </c>
      <c r="AQ44">
        <v>0</v>
      </c>
      <c r="AR44">
        <v>0</v>
      </c>
      <c r="AS44">
        <v>0</v>
      </c>
      <c r="AT44">
        <v>0</v>
      </c>
      <c r="AU44" s="388">
        <v>520</v>
      </c>
      <c r="AV44" s="808">
        <v>520</v>
      </c>
      <c r="AW44">
        <v>135.3032</v>
      </c>
      <c r="AX44">
        <v>5102</v>
      </c>
      <c r="AY44">
        <v>1102</v>
      </c>
      <c r="AZ44">
        <v>1</v>
      </c>
      <c r="BA44" t="s">
        <v>1179</v>
      </c>
      <c r="BB44">
        <v>1</v>
      </c>
      <c r="BC44" t="s">
        <v>1148</v>
      </c>
      <c r="BD44">
        <v>90</v>
      </c>
      <c r="BE44">
        <v>0</v>
      </c>
      <c r="BF44" t="s">
        <v>1180</v>
      </c>
      <c r="BG44">
        <v>0</v>
      </c>
      <c r="BH44">
        <v>0</v>
      </c>
      <c r="BI44">
        <v>0</v>
      </c>
      <c r="BJ44">
        <v>0</v>
      </c>
      <c r="BK44">
        <v>0</v>
      </c>
      <c r="BL44">
        <v>0</v>
      </c>
      <c r="BM44">
        <v>0</v>
      </c>
      <c r="BN44">
        <v>0</v>
      </c>
      <c r="BO44">
        <v>0</v>
      </c>
      <c r="BP44">
        <v>0</v>
      </c>
      <c r="BQ44">
        <v>0</v>
      </c>
      <c r="BR44">
        <v>0</v>
      </c>
      <c r="BS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49</v>
      </c>
      <c r="CU44">
        <v>0</v>
      </c>
      <c r="CV44">
        <v>0</v>
      </c>
      <c r="CW44">
        <v>0</v>
      </c>
      <c r="CX44">
        <v>99</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99</v>
      </c>
      <c r="DZ44">
        <v>0</v>
      </c>
      <c r="EA44">
        <v>0</v>
      </c>
      <c r="EB44">
        <v>0</v>
      </c>
      <c r="EC44">
        <v>0</v>
      </c>
      <c r="ED44">
        <v>0</v>
      </c>
      <c r="EE44">
        <v>0</v>
      </c>
      <c r="EF44">
        <v>0</v>
      </c>
      <c r="EG44">
        <v>0</v>
      </c>
      <c r="EH44">
        <v>0</v>
      </c>
      <c r="EI44">
        <v>0</v>
      </c>
      <c r="EJ44">
        <v>0</v>
      </c>
      <c r="EK44">
        <v>0</v>
      </c>
      <c r="EL44">
        <v>520</v>
      </c>
      <c r="EM44">
        <v>0</v>
      </c>
      <c r="EN44">
        <v>0</v>
      </c>
      <c r="EO44" t="s">
        <v>1181</v>
      </c>
      <c r="EP44" t="s">
        <v>1182</v>
      </c>
      <c r="EQ44">
        <v>73</v>
      </c>
      <c r="ER44" s="596" t="s">
        <v>1183</v>
      </c>
      <c r="ES44">
        <v>4</v>
      </c>
      <c r="ET44" t="s">
        <v>1120</v>
      </c>
      <c r="EV44" s="805">
        <v>0</v>
      </c>
      <c r="EW44">
        <v>0</v>
      </c>
      <c r="EX44">
        <v>0</v>
      </c>
      <c r="EY44" s="805">
        <v>0</v>
      </c>
      <c r="EZ44">
        <v>0</v>
      </c>
      <c r="FA44">
        <v>0</v>
      </c>
      <c r="FB44" s="805">
        <v>0</v>
      </c>
      <c r="FC44" s="805">
        <v>0</v>
      </c>
      <c r="FD44">
        <v>0</v>
      </c>
      <c r="FE44">
        <v>0</v>
      </c>
      <c r="FF44" s="805">
        <v>0</v>
      </c>
      <c r="FG44">
        <v>0</v>
      </c>
      <c r="FH44">
        <v>0</v>
      </c>
      <c r="FI44" s="805">
        <v>0</v>
      </c>
      <c r="FJ44">
        <v>0</v>
      </c>
      <c r="FK44">
        <v>0</v>
      </c>
      <c r="FL44">
        <v>0</v>
      </c>
      <c r="FM44" s="805">
        <v>0</v>
      </c>
      <c r="FN44">
        <v>0</v>
      </c>
      <c r="FO44" s="805">
        <v>0</v>
      </c>
      <c r="FP44">
        <v>0</v>
      </c>
      <c r="FQ44" s="805">
        <v>0</v>
      </c>
      <c r="FR44">
        <v>0</v>
      </c>
      <c r="FS44" s="805">
        <v>0</v>
      </c>
      <c r="FT44">
        <v>0</v>
      </c>
      <c r="FU44" s="805">
        <v>0</v>
      </c>
      <c r="FV44">
        <v>0</v>
      </c>
      <c r="FW44" s="805">
        <v>0</v>
      </c>
      <c r="FX44">
        <v>0</v>
      </c>
      <c r="FY44" s="805">
        <v>0</v>
      </c>
      <c r="FZ44">
        <v>1845</v>
      </c>
    </row>
    <row r="45" spans="1:182">
      <c r="A45" t="s">
        <v>1108</v>
      </c>
      <c r="B45" t="s">
        <v>1109</v>
      </c>
      <c r="C45">
        <v>3</v>
      </c>
      <c r="D45" t="s">
        <v>1110</v>
      </c>
      <c r="E45" t="s">
        <v>1111</v>
      </c>
      <c r="F45">
        <v>10087</v>
      </c>
      <c r="G45">
        <v>55</v>
      </c>
      <c r="I45" s="804">
        <v>46046</v>
      </c>
      <c r="J45" s="807">
        <v>46046</v>
      </c>
      <c r="K45" t="s">
        <v>1112</v>
      </c>
      <c r="L45" t="s">
        <v>1116</v>
      </c>
      <c r="M45" t="s">
        <v>1114</v>
      </c>
      <c r="N45">
        <v>4762419000131</v>
      </c>
      <c r="O45" s="596" t="s">
        <v>701</v>
      </c>
      <c r="P45" t="s">
        <v>1116</v>
      </c>
      <c r="Q45" t="s">
        <v>1114</v>
      </c>
      <c r="R45">
        <v>62166105000172</v>
      </c>
      <c r="S45">
        <v>3</v>
      </c>
      <c r="U45" t="s">
        <v>1114</v>
      </c>
      <c r="V45" t="s">
        <v>1170</v>
      </c>
      <c r="W45">
        <v>11022000</v>
      </c>
      <c r="X45">
        <v>11062000</v>
      </c>
      <c r="Y45" s="596" t="s">
        <v>1171</v>
      </c>
      <c r="Z45">
        <v>1001141</v>
      </c>
      <c r="AA45" t="s">
        <v>1287</v>
      </c>
      <c r="AB45">
        <v>296489</v>
      </c>
      <c r="AC45" t="s">
        <v>1292</v>
      </c>
      <c r="AD45" t="s">
        <v>1120</v>
      </c>
      <c r="AE45" t="s">
        <v>1174</v>
      </c>
      <c r="AF45" t="s">
        <v>1200</v>
      </c>
      <c r="AG45" t="s">
        <v>1201</v>
      </c>
      <c r="AH45">
        <v>3</v>
      </c>
      <c r="AI45" t="s">
        <v>1207</v>
      </c>
      <c r="AJ45" t="s">
        <v>1178</v>
      </c>
      <c r="AK45" t="s">
        <v>1178</v>
      </c>
      <c r="AL45">
        <v>4</v>
      </c>
      <c r="AM45">
        <v>4</v>
      </c>
      <c r="AN45">
        <v>25</v>
      </c>
      <c r="AO45">
        <v>25</v>
      </c>
      <c r="AP45">
        <v>0</v>
      </c>
      <c r="AQ45">
        <v>0</v>
      </c>
      <c r="AR45">
        <v>0</v>
      </c>
      <c r="AS45">
        <v>0</v>
      </c>
      <c r="AT45">
        <v>0</v>
      </c>
      <c r="AU45" s="388">
        <v>100</v>
      </c>
      <c r="AV45" s="808">
        <v>100</v>
      </c>
      <c r="AW45">
        <v>31.666699999999999</v>
      </c>
      <c r="AX45">
        <v>5102</v>
      </c>
      <c r="AY45">
        <v>1102</v>
      </c>
      <c r="AZ45">
        <v>1</v>
      </c>
      <c r="BA45" t="s">
        <v>1179</v>
      </c>
      <c r="BB45">
        <v>1</v>
      </c>
      <c r="BC45" t="s">
        <v>1148</v>
      </c>
      <c r="BD45">
        <v>90</v>
      </c>
      <c r="BE45">
        <v>0</v>
      </c>
      <c r="BF45" t="s">
        <v>1180</v>
      </c>
      <c r="BG45">
        <v>0</v>
      </c>
      <c r="BH45">
        <v>0</v>
      </c>
      <c r="BI45">
        <v>0</v>
      </c>
      <c r="BJ45">
        <v>0</v>
      </c>
      <c r="BK45">
        <v>0</v>
      </c>
      <c r="BL45">
        <v>0</v>
      </c>
      <c r="BM45">
        <v>0</v>
      </c>
      <c r="BN45">
        <v>0</v>
      </c>
      <c r="BO45">
        <v>0</v>
      </c>
      <c r="BP45">
        <v>0</v>
      </c>
      <c r="BQ45">
        <v>0</v>
      </c>
      <c r="BR45">
        <v>0</v>
      </c>
      <c r="BS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49</v>
      </c>
      <c r="CU45">
        <v>0</v>
      </c>
      <c r="CV45">
        <v>0</v>
      </c>
      <c r="CW45">
        <v>0</v>
      </c>
      <c r="CX45">
        <v>99</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99</v>
      </c>
      <c r="DZ45">
        <v>0</v>
      </c>
      <c r="EA45">
        <v>0</v>
      </c>
      <c r="EB45">
        <v>0</v>
      </c>
      <c r="EC45">
        <v>0</v>
      </c>
      <c r="ED45">
        <v>0</v>
      </c>
      <c r="EE45">
        <v>0</v>
      </c>
      <c r="EF45">
        <v>0</v>
      </c>
      <c r="EG45">
        <v>0</v>
      </c>
      <c r="EH45">
        <v>0</v>
      </c>
      <c r="EI45">
        <v>0</v>
      </c>
      <c r="EJ45">
        <v>0</v>
      </c>
      <c r="EK45">
        <v>0</v>
      </c>
      <c r="EL45">
        <v>100</v>
      </c>
      <c r="EM45">
        <v>0</v>
      </c>
      <c r="EN45">
        <v>0</v>
      </c>
      <c r="EO45" t="s">
        <v>1289</v>
      </c>
      <c r="EP45" t="s">
        <v>1182</v>
      </c>
      <c r="EQ45">
        <v>74</v>
      </c>
      <c r="ER45" s="596" t="s">
        <v>1204</v>
      </c>
      <c r="ES45">
        <v>4</v>
      </c>
      <c r="ET45" t="s">
        <v>1120</v>
      </c>
      <c r="EV45" s="805">
        <v>0</v>
      </c>
      <c r="EW45">
        <v>0</v>
      </c>
      <c r="EX45">
        <v>0</v>
      </c>
      <c r="EY45" s="805">
        <v>0</v>
      </c>
      <c r="EZ45">
        <v>0</v>
      </c>
      <c r="FA45">
        <v>0</v>
      </c>
      <c r="FB45" s="805">
        <v>0</v>
      </c>
      <c r="FC45" s="805">
        <v>0</v>
      </c>
      <c r="FD45">
        <v>0</v>
      </c>
      <c r="FE45">
        <v>0</v>
      </c>
      <c r="FF45" s="805">
        <v>0</v>
      </c>
      <c r="FG45">
        <v>0</v>
      </c>
      <c r="FH45">
        <v>0</v>
      </c>
      <c r="FI45" s="805">
        <v>0</v>
      </c>
      <c r="FJ45">
        <v>0</v>
      </c>
      <c r="FK45">
        <v>0</v>
      </c>
      <c r="FL45">
        <v>0</v>
      </c>
      <c r="FM45" s="805">
        <v>0</v>
      </c>
      <c r="FN45">
        <v>0</v>
      </c>
      <c r="FO45" s="805">
        <v>0</v>
      </c>
      <c r="FP45">
        <v>0</v>
      </c>
      <c r="FQ45" s="805">
        <v>0</v>
      </c>
      <c r="FR45">
        <v>0</v>
      </c>
      <c r="FS45" s="805">
        <v>0</v>
      </c>
      <c r="FT45">
        <v>0</v>
      </c>
      <c r="FU45" s="805">
        <v>0</v>
      </c>
      <c r="FV45">
        <v>0</v>
      </c>
      <c r="FW45" s="805">
        <v>0</v>
      </c>
      <c r="FX45">
        <v>0</v>
      </c>
      <c r="FY45" s="805">
        <v>0</v>
      </c>
      <c r="FZ45">
        <v>2622</v>
      </c>
    </row>
    <row r="46" spans="1:182">
      <c r="A46" t="s">
        <v>1108</v>
      </c>
      <c r="B46" t="s">
        <v>1109</v>
      </c>
      <c r="C46">
        <v>3</v>
      </c>
      <c r="D46" t="s">
        <v>1110</v>
      </c>
      <c r="E46" t="s">
        <v>1111</v>
      </c>
      <c r="F46">
        <v>51281</v>
      </c>
      <c r="G46">
        <v>55</v>
      </c>
      <c r="I46" s="804">
        <v>46048</v>
      </c>
      <c r="J46" s="807">
        <v>46048</v>
      </c>
      <c r="K46" t="s">
        <v>1112</v>
      </c>
      <c r="L46" t="s">
        <v>1116</v>
      </c>
      <c r="M46" t="s">
        <v>1114</v>
      </c>
      <c r="N46">
        <v>14758220000193</v>
      </c>
      <c r="O46" s="596" t="s">
        <v>1232</v>
      </c>
      <c r="P46" t="s">
        <v>1116</v>
      </c>
      <c r="Q46" t="s">
        <v>1114</v>
      </c>
      <c r="R46">
        <v>62166105000172</v>
      </c>
      <c r="S46">
        <v>3</v>
      </c>
      <c r="U46" t="s">
        <v>1114</v>
      </c>
      <c r="V46" t="s">
        <v>1170</v>
      </c>
      <c r="W46">
        <v>2074200</v>
      </c>
      <c r="X46">
        <v>2071300</v>
      </c>
      <c r="Y46" s="596" t="s">
        <v>1171</v>
      </c>
      <c r="Z46">
        <v>1000770</v>
      </c>
      <c r="AA46" t="s">
        <v>1233</v>
      </c>
      <c r="AB46">
        <v>12003000</v>
      </c>
      <c r="AC46" t="s">
        <v>1234</v>
      </c>
      <c r="AD46" t="s">
        <v>1120</v>
      </c>
      <c r="AE46" t="s">
        <v>1174</v>
      </c>
      <c r="AF46" t="s">
        <v>1193</v>
      </c>
      <c r="AG46" t="s">
        <v>1235</v>
      </c>
      <c r="AH46">
        <v>1</v>
      </c>
      <c r="AI46" t="s">
        <v>1207</v>
      </c>
      <c r="AJ46" t="s">
        <v>1178</v>
      </c>
      <c r="AK46" t="s">
        <v>1178</v>
      </c>
      <c r="AL46">
        <v>17.649999999999999</v>
      </c>
      <c r="AM46">
        <v>17.649999999999999</v>
      </c>
      <c r="AN46">
        <v>36.1</v>
      </c>
      <c r="AO46">
        <v>36.1</v>
      </c>
      <c r="AP46">
        <v>0</v>
      </c>
      <c r="AQ46">
        <v>0</v>
      </c>
      <c r="AR46">
        <v>0</v>
      </c>
      <c r="AS46">
        <v>0</v>
      </c>
      <c r="AT46">
        <v>0</v>
      </c>
      <c r="AU46" s="388">
        <v>637.16999999999996</v>
      </c>
      <c r="AV46" s="808">
        <v>637.16999999999996</v>
      </c>
      <c r="AW46">
        <v>36.1</v>
      </c>
      <c r="AX46">
        <v>5102</v>
      </c>
      <c r="AY46">
        <v>1102</v>
      </c>
      <c r="AZ46">
        <v>1</v>
      </c>
      <c r="BA46" t="s">
        <v>1179</v>
      </c>
      <c r="BB46">
        <v>0</v>
      </c>
      <c r="BC46" t="s">
        <v>1128</v>
      </c>
      <c r="BD46">
        <v>90</v>
      </c>
      <c r="BE46">
        <v>0</v>
      </c>
      <c r="BF46" t="s">
        <v>1180</v>
      </c>
      <c r="BG46">
        <v>0</v>
      </c>
      <c r="BH46">
        <v>0</v>
      </c>
      <c r="BI46">
        <v>0</v>
      </c>
      <c r="BJ46">
        <v>0</v>
      </c>
      <c r="BK46">
        <v>0</v>
      </c>
      <c r="BL46">
        <v>0</v>
      </c>
      <c r="BM46">
        <v>0</v>
      </c>
      <c r="BN46">
        <v>0</v>
      </c>
      <c r="BO46">
        <v>0</v>
      </c>
      <c r="BP46">
        <v>0</v>
      </c>
      <c r="BQ46">
        <v>0</v>
      </c>
      <c r="BR46">
        <v>0</v>
      </c>
      <c r="BS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49</v>
      </c>
      <c r="CU46">
        <v>0</v>
      </c>
      <c r="CV46">
        <v>0</v>
      </c>
      <c r="CW46">
        <v>0</v>
      </c>
      <c r="CX46">
        <v>99</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99</v>
      </c>
      <c r="DZ46">
        <v>0</v>
      </c>
      <c r="EA46">
        <v>0</v>
      </c>
      <c r="EB46">
        <v>0</v>
      </c>
      <c r="EC46">
        <v>0</v>
      </c>
      <c r="ED46">
        <v>0</v>
      </c>
      <c r="EE46">
        <v>0</v>
      </c>
      <c r="EF46">
        <v>0</v>
      </c>
      <c r="EG46">
        <v>0</v>
      </c>
      <c r="EH46">
        <v>0</v>
      </c>
      <c r="EI46">
        <v>0</v>
      </c>
      <c r="EJ46">
        <v>0</v>
      </c>
      <c r="EK46">
        <v>0</v>
      </c>
      <c r="EL46">
        <v>637.16999999999996</v>
      </c>
      <c r="EM46">
        <v>0</v>
      </c>
      <c r="EN46">
        <v>0</v>
      </c>
      <c r="EO46" t="s">
        <v>1236</v>
      </c>
      <c r="EP46" t="s">
        <v>1182</v>
      </c>
      <c r="EQ46">
        <v>146</v>
      </c>
      <c r="ER46" s="596" t="s">
        <v>1237</v>
      </c>
      <c r="ES46">
        <v>4</v>
      </c>
      <c r="ET46" t="s">
        <v>1120</v>
      </c>
      <c r="EV46" s="805">
        <v>0</v>
      </c>
      <c r="EW46">
        <v>0</v>
      </c>
      <c r="EX46">
        <v>0</v>
      </c>
      <c r="EY46" s="805">
        <v>0</v>
      </c>
      <c r="EZ46">
        <v>0</v>
      </c>
      <c r="FA46">
        <v>0</v>
      </c>
      <c r="FB46" s="805">
        <v>0</v>
      </c>
      <c r="FC46" s="805">
        <v>0</v>
      </c>
      <c r="FD46">
        <v>0</v>
      </c>
      <c r="FE46">
        <v>0</v>
      </c>
      <c r="FF46" s="805">
        <v>0</v>
      </c>
      <c r="FG46">
        <v>0</v>
      </c>
      <c r="FH46">
        <v>0</v>
      </c>
      <c r="FI46" s="805">
        <v>0</v>
      </c>
      <c r="FJ46">
        <v>0</v>
      </c>
      <c r="FK46">
        <v>0</v>
      </c>
      <c r="FL46">
        <v>0</v>
      </c>
      <c r="FM46" s="805">
        <v>0</v>
      </c>
      <c r="FN46">
        <v>0</v>
      </c>
      <c r="FO46" s="805">
        <v>0</v>
      </c>
      <c r="FP46">
        <v>0</v>
      </c>
      <c r="FQ46" s="805">
        <v>0</v>
      </c>
      <c r="FR46">
        <v>0</v>
      </c>
      <c r="FS46" s="805">
        <v>0</v>
      </c>
      <c r="FT46">
        <v>0</v>
      </c>
      <c r="FU46" s="805">
        <v>0</v>
      </c>
      <c r="FV46">
        <v>0</v>
      </c>
      <c r="FW46" s="805">
        <v>0</v>
      </c>
      <c r="FX46">
        <v>0</v>
      </c>
      <c r="FY46" s="805">
        <v>0</v>
      </c>
      <c r="FZ46">
        <v>1817</v>
      </c>
    </row>
    <row r="47" spans="1:182">
      <c r="A47" t="s">
        <v>1108</v>
      </c>
      <c r="B47" t="s">
        <v>1109</v>
      </c>
      <c r="C47">
        <v>3</v>
      </c>
      <c r="D47" t="s">
        <v>1110</v>
      </c>
      <c r="E47" t="s">
        <v>1111</v>
      </c>
      <c r="F47">
        <v>87457</v>
      </c>
      <c r="G47">
        <v>55</v>
      </c>
      <c r="I47" s="804">
        <v>46048</v>
      </c>
      <c r="J47" s="807">
        <v>46048</v>
      </c>
      <c r="K47" t="s">
        <v>1112</v>
      </c>
      <c r="L47" t="s">
        <v>1116</v>
      </c>
      <c r="M47" t="s">
        <v>1114</v>
      </c>
      <c r="N47">
        <v>33976365000105</v>
      </c>
      <c r="O47" s="596" t="s">
        <v>1209</v>
      </c>
      <c r="P47" t="s">
        <v>1116</v>
      </c>
      <c r="Q47" t="s">
        <v>1114</v>
      </c>
      <c r="R47">
        <v>62166105000172</v>
      </c>
      <c r="S47">
        <v>3</v>
      </c>
      <c r="U47" t="s">
        <v>1114</v>
      </c>
      <c r="V47" t="s">
        <v>1170</v>
      </c>
      <c r="W47">
        <v>19059010</v>
      </c>
      <c r="X47">
        <v>19059090</v>
      </c>
      <c r="Y47" s="596" t="s">
        <v>1171</v>
      </c>
      <c r="Z47">
        <v>1001100</v>
      </c>
      <c r="AA47" t="s">
        <v>1210</v>
      </c>
      <c r="AB47" t="s">
        <v>1211</v>
      </c>
      <c r="AC47" t="s">
        <v>1212</v>
      </c>
      <c r="AD47" t="s">
        <v>1120</v>
      </c>
      <c r="AE47" t="s">
        <v>1174</v>
      </c>
      <c r="AF47" t="s">
        <v>1213</v>
      </c>
      <c r="AG47" t="s">
        <v>1214</v>
      </c>
      <c r="AH47">
        <v>1</v>
      </c>
      <c r="AI47" t="s">
        <v>1215</v>
      </c>
      <c r="AJ47" t="s">
        <v>1125</v>
      </c>
      <c r="AK47" t="s">
        <v>1178</v>
      </c>
      <c r="AL47">
        <v>10</v>
      </c>
      <c r="AM47">
        <v>6</v>
      </c>
      <c r="AN47">
        <v>16</v>
      </c>
      <c r="AO47">
        <v>26.666699999999999</v>
      </c>
      <c r="AP47">
        <v>0</v>
      </c>
      <c r="AQ47">
        <v>0</v>
      </c>
      <c r="AR47">
        <v>0</v>
      </c>
      <c r="AS47">
        <v>0</v>
      </c>
      <c r="AT47">
        <v>0</v>
      </c>
      <c r="AU47" s="388">
        <v>160</v>
      </c>
      <c r="AV47" s="808">
        <v>160</v>
      </c>
      <c r="AW47">
        <v>27.194299999999998</v>
      </c>
      <c r="AX47">
        <v>5101</v>
      </c>
      <c r="AY47">
        <v>1102</v>
      </c>
      <c r="AZ47">
        <v>1</v>
      </c>
      <c r="BA47" t="s">
        <v>1179</v>
      </c>
      <c r="BB47">
        <v>0</v>
      </c>
      <c r="BC47" t="s">
        <v>1128</v>
      </c>
      <c r="BD47">
        <v>90</v>
      </c>
      <c r="BE47">
        <v>3</v>
      </c>
      <c r="BF47" t="s">
        <v>1129</v>
      </c>
      <c r="BG47">
        <v>0</v>
      </c>
      <c r="BH47">
        <v>0</v>
      </c>
      <c r="BI47">
        <v>0</v>
      </c>
      <c r="BJ47">
        <v>0</v>
      </c>
      <c r="BK47">
        <v>0</v>
      </c>
      <c r="BL47">
        <v>0</v>
      </c>
      <c r="BM47">
        <v>0</v>
      </c>
      <c r="BN47">
        <v>0</v>
      </c>
      <c r="BO47">
        <v>0</v>
      </c>
      <c r="BP47">
        <v>0</v>
      </c>
      <c r="BQ47">
        <v>0</v>
      </c>
      <c r="BR47">
        <v>0</v>
      </c>
      <c r="BS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49</v>
      </c>
      <c r="CS47">
        <v>999</v>
      </c>
      <c r="CT47" t="s">
        <v>1216</v>
      </c>
      <c r="CU47">
        <v>0</v>
      </c>
      <c r="CV47">
        <v>0</v>
      </c>
      <c r="CW47">
        <v>0</v>
      </c>
      <c r="CX47">
        <v>99</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99</v>
      </c>
      <c r="DZ47">
        <v>0</v>
      </c>
      <c r="EA47">
        <v>0</v>
      </c>
      <c r="EB47">
        <v>0</v>
      </c>
      <c r="EC47">
        <v>0</v>
      </c>
      <c r="ED47">
        <v>0</v>
      </c>
      <c r="EE47">
        <v>0</v>
      </c>
      <c r="EF47">
        <v>0</v>
      </c>
      <c r="EG47">
        <v>0</v>
      </c>
      <c r="EH47">
        <v>0</v>
      </c>
      <c r="EI47">
        <v>0</v>
      </c>
      <c r="EJ47">
        <v>0</v>
      </c>
      <c r="EK47">
        <v>0</v>
      </c>
      <c r="EL47">
        <v>160</v>
      </c>
      <c r="EM47">
        <v>0</v>
      </c>
      <c r="EN47">
        <v>0</v>
      </c>
      <c r="EO47" t="s">
        <v>1217</v>
      </c>
      <c r="EP47" t="s">
        <v>1182</v>
      </c>
      <c r="EQ47">
        <v>72</v>
      </c>
      <c r="ER47" s="596" t="s">
        <v>625</v>
      </c>
      <c r="ES47">
        <v>4</v>
      </c>
      <c r="ET47" t="s">
        <v>1120</v>
      </c>
      <c r="EV47" s="805">
        <v>0</v>
      </c>
      <c r="EW47">
        <v>0</v>
      </c>
      <c r="EX47">
        <v>0</v>
      </c>
      <c r="EY47" s="805">
        <v>0</v>
      </c>
      <c r="EZ47">
        <v>0</v>
      </c>
      <c r="FA47">
        <v>0</v>
      </c>
      <c r="FB47" s="805">
        <v>0</v>
      </c>
      <c r="FC47" s="805">
        <v>0</v>
      </c>
      <c r="FD47">
        <v>0</v>
      </c>
      <c r="FE47">
        <v>0</v>
      </c>
      <c r="FF47" s="805">
        <v>0</v>
      </c>
      <c r="FG47">
        <v>0</v>
      </c>
      <c r="FH47">
        <v>0</v>
      </c>
      <c r="FI47" s="805">
        <v>0</v>
      </c>
      <c r="FJ47">
        <v>0</v>
      </c>
      <c r="FK47">
        <v>0</v>
      </c>
      <c r="FL47">
        <v>0</v>
      </c>
      <c r="FM47" s="805">
        <v>0</v>
      </c>
      <c r="FN47">
        <v>0</v>
      </c>
      <c r="FO47" s="805">
        <v>0</v>
      </c>
      <c r="FP47">
        <v>0</v>
      </c>
      <c r="FQ47" s="805">
        <v>0</v>
      </c>
      <c r="FR47">
        <v>0</v>
      </c>
      <c r="FS47" s="805">
        <v>0</v>
      </c>
      <c r="FT47">
        <v>0</v>
      </c>
      <c r="FU47" s="805">
        <v>0</v>
      </c>
      <c r="FV47">
        <v>0</v>
      </c>
      <c r="FW47" s="805">
        <v>0</v>
      </c>
      <c r="FX47">
        <v>0</v>
      </c>
      <c r="FY47" s="805">
        <v>0</v>
      </c>
      <c r="FZ47">
        <v>2539</v>
      </c>
    </row>
    <row r="48" spans="1:182">
      <c r="A48" t="s">
        <v>1108</v>
      </c>
      <c r="B48" t="s">
        <v>1109</v>
      </c>
      <c r="C48">
        <v>3</v>
      </c>
      <c r="D48" t="s">
        <v>1110</v>
      </c>
      <c r="E48" t="s">
        <v>1111</v>
      </c>
      <c r="F48">
        <v>91849</v>
      </c>
      <c r="G48">
        <v>55</v>
      </c>
      <c r="I48" s="804">
        <v>46048</v>
      </c>
      <c r="J48" s="807">
        <v>46048</v>
      </c>
      <c r="K48" t="s">
        <v>1112</v>
      </c>
      <c r="L48" t="s">
        <v>1116</v>
      </c>
      <c r="M48" t="s">
        <v>1114</v>
      </c>
      <c r="N48">
        <v>30057638000120</v>
      </c>
      <c r="O48" s="596" t="s">
        <v>686</v>
      </c>
      <c r="P48" t="s">
        <v>1116</v>
      </c>
      <c r="Q48" t="s">
        <v>1114</v>
      </c>
      <c r="R48">
        <v>62166105000172</v>
      </c>
      <c r="S48">
        <v>3</v>
      </c>
      <c r="U48" t="s">
        <v>1114</v>
      </c>
      <c r="V48" t="s">
        <v>1170</v>
      </c>
      <c r="W48">
        <v>22019000</v>
      </c>
      <c r="X48">
        <v>22019000</v>
      </c>
      <c r="Y48" s="596" t="s">
        <v>1171</v>
      </c>
      <c r="Z48">
        <v>1000410</v>
      </c>
      <c r="AA48" t="s">
        <v>1218</v>
      </c>
      <c r="AB48">
        <v>39</v>
      </c>
      <c r="AC48" t="s">
        <v>1219</v>
      </c>
      <c r="AD48" t="s">
        <v>1120</v>
      </c>
      <c r="AE48" t="s">
        <v>1220</v>
      </c>
      <c r="AF48" t="s">
        <v>1221</v>
      </c>
      <c r="AG48" t="s">
        <v>1222</v>
      </c>
      <c r="AH48">
        <v>1</v>
      </c>
      <c r="AI48" t="s">
        <v>1145</v>
      </c>
      <c r="AJ48" t="s">
        <v>1126</v>
      </c>
      <c r="AK48" t="s">
        <v>1126</v>
      </c>
      <c r="AL48">
        <v>130</v>
      </c>
      <c r="AM48">
        <v>130</v>
      </c>
      <c r="AN48">
        <v>2.4500000000000002</v>
      </c>
      <c r="AO48">
        <v>2.4500000000000002</v>
      </c>
      <c r="AP48">
        <v>0</v>
      </c>
      <c r="AQ48">
        <v>0</v>
      </c>
      <c r="AR48">
        <v>21</v>
      </c>
      <c r="AS48">
        <v>0</v>
      </c>
      <c r="AT48">
        <v>0</v>
      </c>
      <c r="AU48" s="388">
        <v>318.5</v>
      </c>
      <c r="AV48" s="808">
        <v>339.5</v>
      </c>
      <c r="AW48">
        <v>2.4946000000000002</v>
      </c>
      <c r="AX48">
        <v>5101</v>
      </c>
      <c r="AY48">
        <v>1102</v>
      </c>
      <c r="AZ48">
        <v>1</v>
      </c>
      <c r="BA48" t="s">
        <v>1179</v>
      </c>
      <c r="BB48">
        <v>0</v>
      </c>
      <c r="BC48" t="s">
        <v>1128</v>
      </c>
      <c r="BD48">
        <v>90</v>
      </c>
      <c r="BE48">
        <v>3</v>
      </c>
      <c r="BF48" t="s">
        <v>1129</v>
      </c>
      <c r="BG48">
        <v>0</v>
      </c>
      <c r="BH48">
        <v>0</v>
      </c>
      <c r="BI48">
        <v>0</v>
      </c>
      <c r="BJ48">
        <v>0</v>
      </c>
      <c r="BK48">
        <v>0</v>
      </c>
      <c r="BL48">
        <v>0</v>
      </c>
      <c r="BM48">
        <v>0</v>
      </c>
      <c r="BN48">
        <v>0</v>
      </c>
      <c r="BO48">
        <v>0</v>
      </c>
      <c r="BP48">
        <v>0</v>
      </c>
      <c r="BQ48">
        <v>0</v>
      </c>
      <c r="BR48">
        <v>0</v>
      </c>
      <c r="BS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49</v>
      </c>
      <c r="CS48">
        <v>999</v>
      </c>
      <c r="CT48" t="s">
        <v>1216</v>
      </c>
      <c r="CU48">
        <v>0</v>
      </c>
      <c r="CV48">
        <v>0</v>
      </c>
      <c r="CW48">
        <v>0</v>
      </c>
      <c r="CX48">
        <v>99</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99</v>
      </c>
      <c r="DZ48">
        <v>0</v>
      </c>
      <c r="EA48">
        <v>0</v>
      </c>
      <c r="EB48">
        <v>0</v>
      </c>
      <c r="EC48">
        <v>0</v>
      </c>
      <c r="ED48">
        <v>0</v>
      </c>
      <c r="EE48">
        <v>0</v>
      </c>
      <c r="EF48">
        <v>0</v>
      </c>
      <c r="EG48">
        <v>0</v>
      </c>
      <c r="EH48">
        <v>0</v>
      </c>
      <c r="EI48">
        <v>0</v>
      </c>
      <c r="EJ48">
        <v>0</v>
      </c>
      <c r="EK48">
        <v>0</v>
      </c>
      <c r="EL48">
        <v>339.5</v>
      </c>
      <c r="EM48">
        <v>0</v>
      </c>
      <c r="EN48">
        <v>0</v>
      </c>
      <c r="EO48" t="s">
        <v>1223</v>
      </c>
      <c r="EP48" t="s">
        <v>1182</v>
      </c>
      <c r="EQ48">
        <v>83</v>
      </c>
      <c r="ER48" s="596" t="s">
        <v>1224</v>
      </c>
      <c r="ES48">
        <v>4</v>
      </c>
      <c r="ET48" t="s">
        <v>1120</v>
      </c>
      <c r="EV48" s="805">
        <v>0</v>
      </c>
      <c r="EW48">
        <v>0</v>
      </c>
      <c r="EX48">
        <v>0</v>
      </c>
      <c r="EY48" s="805">
        <v>0</v>
      </c>
      <c r="EZ48">
        <v>0</v>
      </c>
      <c r="FA48">
        <v>0</v>
      </c>
      <c r="FB48" s="805">
        <v>0</v>
      </c>
      <c r="FC48" s="805">
        <v>0</v>
      </c>
      <c r="FD48">
        <v>0</v>
      </c>
      <c r="FE48">
        <v>0</v>
      </c>
      <c r="FF48" s="805">
        <v>0</v>
      </c>
      <c r="FG48">
        <v>0</v>
      </c>
      <c r="FH48">
        <v>0</v>
      </c>
      <c r="FI48" s="805">
        <v>0</v>
      </c>
      <c r="FJ48">
        <v>0</v>
      </c>
      <c r="FK48">
        <v>0</v>
      </c>
      <c r="FL48">
        <v>0</v>
      </c>
      <c r="FM48" s="805">
        <v>0</v>
      </c>
      <c r="FN48">
        <v>0</v>
      </c>
      <c r="FO48" s="805">
        <v>0</v>
      </c>
      <c r="FP48">
        <v>0</v>
      </c>
      <c r="FQ48" s="805">
        <v>0</v>
      </c>
      <c r="FR48">
        <v>0</v>
      </c>
      <c r="FS48" s="805">
        <v>0</v>
      </c>
      <c r="FT48">
        <v>0</v>
      </c>
      <c r="FU48" s="805">
        <v>0</v>
      </c>
      <c r="FV48">
        <v>0</v>
      </c>
      <c r="FW48" s="805">
        <v>0</v>
      </c>
      <c r="FX48">
        <v>0</v>
      </c>
      <c r="FY48" s="805">
        <v>0</v>
      </c>
      <c r="FZ48">
        <v>323</v>
      </c>
    </row>
    <row r="49" spans="1:182">
      <c r="A49" t="s">
        <v>1108</v>
      </c>
      <c r="B49" t="s">
        <v>1109</v>
      </c>
      <c r="C49">
        <v>3</v>
      </c>
      <c r="D49" t="s">
        <v>1110</v>
      </c>
      <c r="E49" t="s">
        <v>1111</v>
      </c>
      <c r="F49">
        <v>371241</v>
      </c>
      <c r="G49">
        <v>55</v>
      </c>
      <c r="I49" s="804">
        <v>46048</v>
      </c>
      <c r="J49" s="807">
        <v>46048</v>
      </c>
      <c r="K49" t="s">
        <v>1112</v>
      </c>
      <c r="L49" t="s">
        <v>1113</v>
      </c>
      <c r="M49" t="s">
        <v>1114</v>
      </c>
      <c r="N49">
        <v>18173605000140</v>
      </c>
      <c r="O49" s="596" t="s">
        <v>1115</v>
      </c>
      <c r="P49" t="s">
        <v>1116</v>
      </c>
      <c r="Q49" t="s">
        <v>1114</v>
      </c>
      <c r="R49">
        <v>62166105000172</v>
      </c>
      <c r="S49">
        <v>3</v>
      </c>
      <c r="U49" t="s">
        <v>1114</v>
      </c>
      <c r="V49" t="s">
        <v>1170</v>
      </c>
      <c r="W49">
        <v>28289011</v>
      </c>
      <c r="X49">
        <v>28289011</v>
      </c>
      <c r="Y49" s="596" t="s">
        <v>763</v>
      </c>
      <c r="Z49">
        <v>7000095</v>
      </c>
      <c r="AA49" t="s">
        <v>1245</v>
      </c>
      <c r="AB49">
        <v>930123</v>
      </c>
      <c r="AC49" t="s">
        <v>1246</v>
      </c>
      <c r="AD49" t="s">
        <v>1120</v>
      </c>
      <c r="AE49" t="s">
        <v>1121</v>
      </c>
      <c r="AF49" t="s">
        <v>1122</v>
      </c>
      <c r="AG49" t="s">
        <v>1135</v>
      </c>
      <c r="AH49">
        <v>1</v>
      </c>
      <c r="AI49" t="s">
        <v>1136</v>
      </c>
      <c r="AJ49" t="s">
        <v>1126</v>
      </c>
      <c r="AK49" t="s">
        <v>1137</v>
      </c>
      <c r="AL49">
        <v>1</v>
      </c>
      <c r="AM49">
        <v>5</v>
      </c>
      <c r="AN49">
        <v>13.64</v>
      </c>
      <c r="AO49">
        <v>2.7280000000000002</v>
      </c>
      <c r="AP49">
        <v>0</v>
      </c>
      <c r="AQ49">
        <v>0</v>
      </c>
      <c r="AR49">
        <v>0</v>
      </c>
      <c r="AS49">
        <v>0</v>
      </c>
      <c r="AT49">
        <v>0</v>
      </c>
      <c r="AU49" s="388">
        <v>13.64</v>
      </c>
      <c r="AV49" s="808">
        <v>13.64</v>
      </c>
      <c r="AW49">
        <v>0</v>
      </c>
      <c r="AX49">
        <v>5405</v>
      </c>
      <c r="AY49">
        <v>1407</v>
      </c>
      <c r="AZ49">
        <v>1</v>
      </c>
      <c r="BA49" t="s">
        <v>1138</v>
      </c>
      <c r="BB49">
        <v>0</v>
      </c>
      <c r="BC49" t="s">
        <v>1128</v>
      </c>
      <c r="BD49">
        <v>60</v>
      </c>
      <c r="BG49">
        <v>0</v>
      </c>
      <c r="BH49">
        <v>0</v>
      </c>
      <c r="BI49">
        <v>0</v>
      </c>
      <c r="BJ49">
        <v>0</v>
      </c>
      <c r="BK49">
        <v>0</v>
      </c>
      <c r="BL49">
        <v>0</v>
      </c>
      <c r="BM49">
        <v>0</v>
      </c>
      <c r="BN49">
        <v>0</v>
      </c>
      <c r="BO49">
        <v>0</v>
      </c>
      <c r="BP49">
        <v>0</v>
      </c>
      <c r="BQ49">
        <v>0</v>
      </c>
      <c r="BR49">
        <v>0</v>
      </c>
      <c r="BS49">
        <v>0</v>
      </c>
      <c r="BV49">
        <v>0</v>
      </c>
      <c r="BW49">
        <v>0</v>
      </c>
      <c r="BX49">
        <v>0</v>
      </c>
      <c r="BY49">
        <v>0</v>
      </c>
      <c r="BZ49">
        <v>0</v>
      </c>
      <c r="CA49">
        <v>0</v>
      </c>
      <c r="CB49">
        <v>0</v>
      </c>
      <c r="CC49">
        <v>0</v>
      </c>
      <c r="CD49">
        <v>0</v>
      </c>
      <c r="CE49">
        <v>3.28</v>
      </c>
      <c r="CF49">
        <v>0.21</v>
      </c>
      <c r="CG49">
        <v>0</v>
      </c>
      <c r="CH49">
        <v>0</v>
      </c>
      <c r="CI49">
        <v>0</v>
      </c>
      <c r="CJ49">
        <v>0</v>
      </c>
      <c r="CK49">
        <v>0</v>
      </c>
      <c r="CL49">
        <v>0</v>
      </c>
      <c r="CM49">
        <v>0</v>
      </c>
      <c r="CN49">
        <v>0</v>
      </c>
      <c r="CO49">
        <v>0</v>
      </c>
      <c r="CP49">
        <v>0</v>
      </c>
      <c r="CQ49">
        <v>0</v>
      </c>
      <c r="CR49">
        <v>49</v>
      </c>
      <c r="CU49">
        <v>0</v>
      </c>
      <c r="CV49">
        <v>0</v>
      </c>
      <c r="CW49">
        <v>0</v>
      </c>
      <c r="CX49">
        <v>99</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99</v>
      </c>
      <c r="DZ49">
        <v>0</v>
      </c>
      <c r="EA49">
        <v>0</v>
      </c>
      <c r="EB49">
        <v>0</v>
      </c>
      <c r="EC49">
        <v>0</v>
      </c>
      <c r="ED49">
        <v>0</v>
      </c>
      <c r="EE49">
        <v>0</v>
      </c>
      <c r="EF49">
        <v>0</v>
      </c>
      <c r="EG49">
        <v>0</v>
      </c>
      <c r="EH49">
        <v>0</v>
      </c>
      <c r="EI49">
        <v>0</v>
      </c>
      <c r="EJ49">
        <v>0</v>
      </c>
      <c r="EK49">
        <v>0</v>
      </c>
      <c r="EL49">
        <v>13.64</v>
      </c>
      <c r="EM49">
        <v>0</v>
      </c>
      <c r="EN49">
        <v>0</v>
      </c>
      <c r="EO49" t="s">
        <v>1247</v>
      </c>
      <c r="EP49" t="s">
        <v>1131</v>
      </c>
      <c r="EQ49">
        <v>94</v>
      </c>
      <c r="ER49" s="596" t="s">
        <v>1132</v>
      </c>
      <c r="ES49">
        <v>4</v>
      </c>
      <c r="ET49" t="s">
        <v>1120</v>
      </c>
      <c r="EV49" s="805">
        <v>0</v>
      </c>
      <c r="EW49">
        <v>0</v>
      </c>
      <c r="EX49">
        <v>0</v>
      </c>
      <c r="EY49" s="805">
        <v>0</v>
      </c>
      <c r="EZ49">
        <v>0</v>
      </c>
      <c r="FA49">
        <v>0</v>
      </c>
      <c r="FB49" s="805">
        <v>0</v>
      </c>
      <c r="FC49" s="805">
        <v>0</v>
      </c>
      <c r="FD49">
        <v>0</v>
      </c>
      <c r="FE49">
        <v>0</v>
      </c>
      <c r="FF49" s="805">
        <v>0</v>
      </c>
      <c r="FG49">
        <v>0</v>
      </c>
      <c r="FH49">
        <v>0</v>
      </c>
      <c r="FI49" s="805">
        <v>0</v>
      </c>
      <c r="FJ49">
        <v>0</v>
      </c>
      <c r="FK49">
        <v>0</v>
      </c>
      <c r="FL49">
        <v>0</v>
      </c>
      <c r="FM49" s="805">
        <v>0</v>
      </c>
      <c r="FN49">
        <v>0</v>
      </c>
      <c r="FO49" s="805">
        <v>0</v>
      </c>
      <c r="FP49">
        <v>0</v>
      </c>
      <c r="FQ49" s="805">
        <v>0</v>
      </c>
      <c r="FR49">
        <v>0</v>
      </c>
      <c r="FS49" s="805">
        <v>0</v>
      </c>
      <c r="FT49">
        <v>0</v>
      </c>
      <c r="FU49" s="805">
        <v>0</v>
      </c>
      <c r="FV49">
        <v>0</v>
      </c>
      <c r="FW49" s="805">
        <v>0</v>
      </c>
      <c r="FX49">
        <v>0</v>
      </c>
      <c r="FY49" s="805">
        <v>0</v>
      </c>
      <c r="FZ49">
        <v>1618</v>
      </c>
    </row>
    <row r="50" spans="1:182">
      <c r="A50" t="s">
        <v>1108</v>
      </c>
      <c r="B50" t="s">
        <v>1109</v>
      </c>
      <c r="C50">
        <v>3</v>
      </c>
      <c r="D50" t="s">
        <v>1110</v>
      </c>
      <c r="E50" t="s">
        <v>1111</v>
      </c>
      <c r="F50">
        <v>371241</v>
      </c>
      <c r="G50">
        <v>55</v>
      </c>
      <c r="I50" s="804">
        <v>46048</v>
      </c>
      <c r="J50" s="807">
        <v>46048</v>
      </c>
      <c r="K50" t="s">
        <v>1112</v>
      </c>
      <c r="L50" t="s">
        <v>1113</v>
      </c>
      <c r="M50" t="s">
        <v>1114</v>
      </c>
      <c r="N50">
        <v>18173605000140</v>
      </c>
      <c r="O50" s="596" t="s">
        <v>1115</v>
      </c>
      <c r="P50" t="s">
        <v>1116</v>
      </c>
      <c r="Q50" t="s">
        <v>1114</v>
      </c>
      <c r="R50">
        <v>62166105000172</v>
      </c>
      <c r="S50">
        <v>3</v>
      </c>
      <c r="U50" t="s">
        <v>1114</v>
      </c>
      <c r="V50" t="s">
        <v>1170</v>
      </c>
      <c r="W50">
        <v>38089429</v>
      </c>
      <c r="Y50" s="596" t="s">
        <v>763</v>
      </c>
      <c r="Z50">
        <v>7000059</v>
      </c>
      <c r="AA50" t="s">
        <v>1293</v>
      </c>
      <c r="AB50">
        <v>150100</v>
      </c>
      <c r="AC50" t="s">
        <v>1294</v>
      </c>
      <c r="AD50" t="s">
        <v>1120</v>
      </c>
      <c r="AE50" t="s">
        <v>1121</v>
      </c>
      <c r="AF50" t="s">
        <v>1122</v>
      </c>
      <c r="AG50" t="s">
        <v>1135</v>
      </c>
      <c r="AH50">
        <v>2</v>
      </c>
      <c r="AI50" t="s">
        <v>1295</v>
      </c>
      <c r="AJ50" t="s">
        <v>1258</v>
      </c>
      <c r="AK50" t="s">
        <v>1137</v>
      </c>
      <c r="AL50">
        <v>12</v>
      </c>
      <c r="AM50">
        <v>12</v>
      </c>
      <c r="AN50">
        <v>7.6</v>
      </c>
      <c r="AO50">
        <v>7.6</v>
      </c>
      <c r="AP50">
        <v>0</v>
      </c>
      <c r="AQ50">
        <v>0</v>
      </c>
      <c r="AR50">
        <v>0</v>
      </c>
      <c r="AS50">
        <v>0</v>
      </c>
      <c r="AT50">
        <v>0</v>
      </c>
      <c r="AU50" s="388">
        <v>91.2</v>
      </c>
      <c r="AV50" s="808">
        <v>91.2</v>
      </c>
      <c r="AW50">
        <v>0</v>
      </c>
      <c r="AX50">
        <v>5102</v>
      </c>
      <c r="AY50">
        <v>1556</v>
      </c>
      <c r="AZ50">
        <v>1</v>
      </c>
      <c r="BA50" t="s">
        <v>1127</v>
      </c>
      <c r="BB50">
        <v>0</v>
      </c>
      <c r="BC50" t="s">
        <v>1128</v>
      </c>
      <c r="BD50">
        <v>90</v>
      </c>
      <c r="BE50">
        <v>3</v>
      </c>
      <c r="BF50" t="s">
        <v>1129</v>
      </c>
      <c r="BG50">
        <v>0</v>
      </c>
      <c r="BH50">
        <v>0</v>
      </c>
      <c r="BI50">
        <v>0</v>
      </c>
      <c r="BJ50">
        <v>0</v>
      </c>
      <c r="BK50">
        <v>0</v>
      </c>
      <c r="BL50">
        <v>0</v>
      </c>
      <c r="BM50">
        <v>0</v>
      </c>
      <c r="BN50">
        <v>0</v>
      </c>
      <c r="BO50">
        <v>0</v>
      </c>
      <c r="BP50">
        <v>0</v>
      </c>
      <c r="BQ50">
        <v>0</v>
      </c>
      <c r="BR50">
        <v>0</v>
      </c>
      <c r="BS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49</v>
      </c>
      <c r="CU50">
        <v>0</v>
      </c>
      <c r="CV50">
        <v>0</v>
      </c>
      <c r="CW50">
        <v>0</v>
      </c>
      <c r="CX50">
        <v>99</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99</v>
      </c>
      <c r="DZ50">
        <v>0</v>
      </c>
      <c r="EA50">
        <v>0</v>
      </c>
      <c r="EB50">
        <v>0</v>
      </c>
      <c r="EC50">
        <v>0</v>
      </c>
      <c r="ED50">
        <v>0</v>
      </c>
      <c r="EE50">
        <v>0</v>
      </c>
      <c r="EF50">
        <v>0</v>
      </c>
      <c r="EG50">
        <v>0</v>
      </c>
      <c r="EH50">
        <v>0</v>
      </c>
      <c r="EI50">
        <v>0</v>
      </c>
      <c r="EJ50">
        <v>0</v>
      </c>
      <c r="EK50">
        <v>0</v>
      </c>
      <c r="EL50">
        <v>91.2</v>
      </c>
      <c r="EM50">
        <v>0</v>
      </c>
      <c r="EN50">
        <v>0</v>
      </c>
      <c r="EP50" t="s">
        <v>1131</v>
      </c>
      <c r="EQ50">
        <v>94</v>
      </c>
      <c r="ER50" s="596" t="s">
        <v>1132</v>
      </c>
      <c r="ES50">
        <v>4</v>
      </c>
      <c r="ET50" t="s">
        <v>1120</v>
      </c>
      <c r="EV50" s="805">
        <v>0</v>
      </c>
      <c r="EW50">
        <v>0</v>
      </c>
      <c r="EX50">
        <v>0</v>
      </c>
      <c r="EY50" s="805">
        <v>0</v>
      </c>
      <c r="EZ50">
        <v>0</v>
      </c>
      <c r="FA50">
        <v>0</v>
      </c>
      <c r="FB50" s="805">
        <v>0</v>
      </c>
      <c r="FC50" s="805">
        <v>0</v>
      </c>
      <c r="FD50">
        <v>0</v>
      </c>
      <c r="FE50">
        <v>0</v>
      </c>
      <c r="FF50" s="805">
        <v>0</v>
      </c>
      <c r="FG50">
        <v>0</v>
      </c>
      <c r="FH50">
        <v>0</v>
      </c>
      <c r="FI50" s="805">
        <v>0</v>
      </c>
      <c r="FJ50">
        <v>0</v>
      </c>
      <c r="FK50">
        <v>0</v>
      </c>
      <c r="FL50">
        <v>0</v>
      </c>
      <c r="FM50" s="805">
        <v>0</v>
      </c>
      <c r="FN50">
        <v>0</v>
      </c>
      <c r="FO50" s="805">
        <v>0</v>
      </c>
      <c r="FP50">
        <v>0</v>
      </c>
      <c r="FQ50" s="805">
        <v>0</v>
      </c>
      <c r="FR50">
        <v>0</v>
      </c>
      <c r="FS50" s="805">
        <v>0</v>
      </c>
      <c r="FT50">
        <v>0</v>
      </c>
      <c r="FU50" s="805">
        <v>0</v>
      </c>
      <c r="FV50">
        <v>0</v>
      </c>
      <c r="FW50" s="805">
        <v>0</v>
      </c>
      <c r="FX50">
        <v>0</v>
      </c>
      <c r="FY50" s="805">
        <v>0</v>
      </c>
      <c r="FZ50">
        <v>1770</v>
      </c>
    </row>
    <row r="51" spans="1:182">
      <c r="A51" t="s">
        <v>1108</v>
      </c>
      <c r="B51" t="s">
        <v>1109</v>
      </c>
      <c r="C51">
        <v>3</v>
      </c>
      <c r="D51" t="s">
        <v>1110</v>
      </c>
      <c r="E51" t="s">
        <v>1111</v>
      </c>
      <c r="F51">
        <v>371241</v>
      </c>
      <c r="G51">
        <v>55</v>
      </c>
      <c r="I51" s="804">
        <v>46048</v>
      </c>
      <c r="J51" s="807">
        <v>46048</v>
      </c>
      <c r="K51" t="s">
        <v>1112</v>
      </c>
      <c r="L51" t="s">
        <v>1113</v>
      </c>
      <c r="M51" t="s">
        <v>1114</v>
      </c>
      <c r="N51">
        <v>18173605000140</v>
      </c>
      <c r="O51" s="596" t="s">
        <v>1115</v>
      </c>
      <c r="P51" t="s">
        <v>1116</v>
      </c>
      <c r="Q51" t="s">
        <v>1114</v>
      </c>
      <c r="R51">
        <v>62166105000172</v>
      </c>
      <c r="S51">
        <v>3</v>
      </c>
      <c r="U51" t="s">
        <v>1114</v>
      </c>
      <c r="V51" t="s">
        <v>1170</v>
      </c>
      <c r="W51">
        <v>62014000</v>
      </c>
      <c r="X51">
        <v>63026000</v>
      </c>
      <c r="Y51" s="596" t="s">
        <v>763</v>
      </c>
      <c r="Z51">
        <v>7000013</v>
      </c>
      <c r="AA51" t="s">
        <v>1296</v>
      </c>
      <c r="AB51">
        <v>800232</v>
      </c>
      <c r="AC51" t="s">
        <v>1297</v>
      </c>
      <c r="AD51" t="s">
        <v>1120</v>
      </c>
      <c r="AE51" t="s">
        <v>1121</v>
      </c>
      <c r="AF51" t="s">
        <v>1122</v>
      </c>
      <c r="AG51" t="s">
        <v>1135</v>
      </c>
      <c r="AH51">
        <v>3</v>
      </c>
      <c r="AI51" t="s">
        <v>1145</v>
      </c>
      <c r="AJ51" t="s">
        <v>1126</v>
      </c>
      <c r="AK51" t="s">
        <v>1126</v>
      </c>
      <c r="AL51">
        <v>2</v>
      </c>
      <c r="AM51">
        <v>2</v>
      </c>
      <c r="AN51">
        <v>19.61</v>
      </c>
      <c r="AO51">
        <v>19.61</v>
      </c>
      <c r="AP51">
        <v>0</v>
      </c>
      <c r="AQ51">
        <v>0</v>
      </c>
      <c r="AR51">
        <v>0</v>
      </c>
      <c r="AS51">
        <v>0</v>
      </c>
      <c r="AT51">
        <v>0</v>
      </c>
      <c r="AU51" s="388">
        <v>39.22</v>
      </c>
      <c r="AV51" s="808">
        <v>39.22</v>
      </c>
      <c r="AW51">
        <v>0</v>
      </c>
      <c r="AX51">
        <v>5102</v>
      </c>
      <c r="AY51">
        <v>1556</v>
      </c>
      <c r="AZ51">
        <v>1</v>
      </c>
      <c r="BA51" t="s">
        <v>1127</v>
      </c>
      <c r="BB51">
        <v>0</v>
      </c>
      <c r="BC51" t="s">
        <v>1128</v>
      </c>
      <c r="BD51">
        <v>90</v>
      </c>
      <c r="BE51">
        <v>3</v>
      </c>
      <c r="BF51" t="s">
        <v>1129</v>
      </c>
      <c r="BG51">
        <v>0</v>
      </c>
      <c r="BH51">
        <v>0</v>
      </c>
      <c r="BI51">
        <v>0</v>
      </c>
      <c r="BJ51">
        <v>0</v>
      </c>
      <c r="BK51">
        <v>0</v>
      </c>
      <c r="BL51">
        <v>0</v>
      </c>
      <c r="BM51">
        <v>0</v>
      </c>
      <c r="BN51">
        <v>0</v>
      </c>
      <c r="BO51">
        <v>0</v>
      </c>
      <c r="BP51">
        <v>0</v>
      </c>
      <c r="BQ51">
        <v>0</v>
      </c>
      <c r="BR51">
        <v>0</v>
      </c>
      <c r="BS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49</v>
      </c>
      <c r="CU51">
        <v>0</v>
      </c>
      <c r="CV51">
        <v>0</v>
      </c>
      <c r="CW51">
        <v>0</v>
      </c>
      <c r="CX51">
        <v>99</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99</v>
      </c>
      <c r="DZ51">
        <v>0</v>
      </c>
      <c r="EA51">
        <v>0</v>
      </c>
      <c r="EB51">
        <v>0</v>
      </c>
      <c r="EC51">
        <v>0</v>
      </c>
      <c r="ED51">
        <v>0</v>
      </c>
      <c r="EE51">
        <v>0</v>
      </c>
      <c r="EF51">
        <v>0</v>
      </c>
      <c r="EG51">
        <v>0</v>
      </c>
      <c r="EH51">
        <v>0</v>
      </c>
      <c r="EI51">
        <v>0</v>
      </c>
      <c r="EJ51">
        <v>0</v>
      </c>
      <c r="EK51">
        <v>0</v>
      </c>
      <c r="EL51">
        <v>39.22</v>
      </c>
      <c r="EM51">
        <v>0</v>
      </c>
      <c r="EN51">
        <v>0</v>
      </c>
      <c r="EO51" t="s">
        <v>1298</v>
      </c>
      <c r="EP51" t="s">
        <v>1131</v>
      </c>
      <c r="EQ51">
        <v>147</v>
      </c>
      <c r="ER51" s="596" t="s">
        <v>1299</v>
      </c>
      <c r="ES51">
        <v>4</v>
      </c>
      <c r="ET51" t="s">
        <v>1120</v>
      </c>
      <c r="EV51" s="805">
        <v>0</v>
      </c>
      <c r="EW51">
        <v>0</v>
      </c>
      <c r="EX51">
        <v>0</v>
      </c>
      <c r="EY51" s="805">
        <v>0</v>
      </c>
      <c r="EZ51">
        <v>0</v>
      </c>
      <c r="FA51">
        <v>0</v>
      </c>
      <c r="FB51" s="805">
        <v>0</v>
      </c>
      <c r="FC51" s="805">
        <v>0</v>
      </c>
      <c r="FD51">
        <v>0</v>
      </c>
      <c r="FE51">
        <v>0</v>
      </c>
      <c r="FF51" s="805">
        <v>0</v>
      </c>
      <c r="FG51">
        <v>0</v>
      </c>
      <c r="FH51">
        <v>0</v>
      </c>
      <c r="FI51" s="805">
        <v>0</v>
      </c>
      <c r="FJ51">
        <v>0</v>
      </c>
      <c r="FK51">
        <v>0</v>
      </c>
      <c r="FL51">
        <v>0</v>
      </c>
      <c r="FM51" s="805">
        <v>0</v>
      </c>
      <c r="FN51">
        <v>0</v>
      </c>
      <c r="FO51" s="805">
        <v>0</v>
      </c>
      <c r="FP51">
        <v>0</v>
      </c>
      <c r="FQ51" s="805">
        <v>0</v>
      </c>
      <c r="FR51">
        <v>0</v>
      </c>
      <c r="FS51" s="805">
        <v>0</v>
      </c>
      <c r="FT51">
        <v>0</v>
      </c>
      <c r="FU51" s="805">
        <v>0</v>
      </c>
      <c r="FV51">
        <v>0</v>
      </c>
      <c r="FW51" s="805">
        <v>0</v>
      </c>
      <c r="FX51">
        <v>0</v>
      </c>
      <c r="FY51" s="805">
        <v>0</v>
      </c>
      <c r="FZ51">
        <v>1428</v>
      </c>
    </row>
    <row r="52" spans="1:182">
      <c r="A52" t="s">
        <v>1108</v>
      </c>
      <c r="B52" t="s">
        <v>1109</v>
      </c>
      <c r="C52">
        <v>3</v>
      </c>
      <c r="D52" t="s">
        <v>1110</v>
      </c>
      <c r="E52" t="s">
        <v>1111</v>
      </c>
      <c r="F52">
        <v>371241</v>
      </c>
      <c r="G52">
        <v>55</v>
      </c>
      <c r="I52" s="804">
        <v>46048</v>
      </c>
      <c r="J52" s="807">
        <v>46048</v>
      </c>
      <c r="K52" t="s">
        <v>1112</v>
      </c>
      <c r="L52" t="s">
        <v>1113</v>
      </c>
      <c r="M52" t="s">
        <v>1114</v>
      </c>
      <c r="N52">
        <v>18173605000140</v>
      </c>
      <c r="O52" s="596" t="s">
        <v>1115</v>
      </c>
      <c r="P52" t="s">
        <v>1116</v>
      </c>
      <c r="Q52" t="s">
        <v>1114</v>
      </c>
      <c r="R52">
        <v>62166105000172</v>
      </c>
      <c r="S52">
        <v>3</v>
      </c>
      <c r="U52" t="s">
        <v>1114</v>
      </c>
      <c r="V52" t="s">
        <v>1170</v>
      </c>
      <c r="W52">
        <v>39241000</v>
      </c>
      <c r="X52">
        <v>39241000</v>
      </c>
      <c r="Y52" s="596" t="s">
        <v>763</v>
      </c>
      <c r="Z52">
        <v>7000085</v>
      </c>
      <c r="AA52" t="s">
        <v>1118</v>
      </c>
      <c r="AB52">
        <v>20178</v>
      </c>
      <c r="AC52" t="s">
        <v>1119</v>
      </c>
      <c r="AD52" t="s">
        <v>1120</v>
      </c>
      <c r="AE52" t="s">
        <v>1121</v>
      </c>
      <c r="AF52" t="s">
        <v>1122</v>
      </c>
      <c r="AG52" t="s">
        <v>1123</v>
      </c>
      <c r="AH52">
        <v>4</v>
      </c>
      <c r="AI52" t="s">
        <v>1124</v>
      </c>
      <c r="AJ52" t="s">
        <v>1125</v>
      </c>
      <c r="AK52" t="s">
        <v>1126</v>
      </c>
      <c r="AL52">
        <v>2</v>
      </c>
      <c r="AM52">
        <v>100</v>
      </c>
      <c r="AN52">
        <v>8.1300000000000008</v>
      </c>
      <c r="AO52">
        <v>0.16259999999999999</v>
      </c>
      <c r="AP52">
        <v>0</v>
      </c>
      <c r="AQ52">
        <v>0</v>
      </c>
      <c r="AR52">
        <v>0</v>
      </c>
      <c r="AS52">
        <v>0</v>
      </c>
      <c r="AT52">
        <v>0</v>
      </c>
      <c r="AU52" s="388">
        <v>16.260000000000002</v>
      </c>
      <c r="AV52" s="808">
        <v>16.260000000000002</v>
      </c>
      <c r="AW52">
        <v>0</v>
      </c>
      <c r="AX52">
        <v>5102</v>
      </c>
      <c r="AY52">
        <v>1556</v>
      </c>
      <c r="AZ52">
        <v>1</v>
      </c>
      <c r="BA52" t="s">
        <v>1127</v>
      </c>
      <c r="BB52">
        <v>0</v>
      </c>
      <c r="BC52" t="s">
        <v>1128</v>
      </c>
      <c r="BD52">
        <v>90</v>
      </c>
      <c r="BE52">
        <v>3</v>
      </c>
      <c r="BF52" t="s">
        <v>1129</v>
      </c>
      <c r="BG52">
        <v>0</v>
      </c>
      <c r="BH52">
        <v>0</v>
      </c>
      <c r="BI52">
        <v>0</v>
      </c>
      <c r="BJ52">
        <v>0</v>
      </c>
      <c r="BK52">
        <v>0</v>
      </c>
      <c r="BL52">
        <v>0</v>
      </c>
      <c r="BM52">
        <v>0</v>
      </c>
      <c r="BN52">
        <v>0</v>
      </c>
      <c r="BO52">
        <v>0</v>
      </c>
      <c r="BP52">
        <v>0</v>
      </c>
      <c r="BQ52">
        <v>0</v>
      </c>
      <c r="BR52">
        <v>0</v>
      </c>
      <c r="BS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49</v>
      </c>
      <c r="CU52">
        <v>0</v>
      </c>
      <c r="CV52">
        <v>0</v>
      </c>
      <c r="CW52">
        <v>0</v>
      </c>
      <c r="CX52">
        <v>99</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99</v>
      </c>
      <c r="DZ52">
        <v>0</v>
      </c>
      <c r="EA52">
        <v>0</v>
      </c>
      <c r="EB52">
        <v>0</v>
      </c>
      <c r="EC52">
        <v>0</v>
      </c>
      <c r="ED52">
        <v>0</v>
      </c>
      <c r="EE52">
        <v>0</v>
      </c>
      <c r="EF52">
        <v>0</v>
      </c>
      <c r="EG52">
        <v>0</v>
      </c>
      <c r="EH52">
        <v>0</v>
      </c>
      <c r="EI52">
        <v>0</v>
      </c>
      <c r="EJ52">
        <v>0</v>
      </c>
      <c r="EK52">
        <v>0</v>
      </c>
      <c r="EL52">
        <v>16.260000000000002</v>
      </c>
      <c r="EM52">
        <v>0</v>
      </c>
      <c r="EN52">
        <v>0</v>
      </c>
      <c r="EO52" t="s">
        <v>1130</v>
      </c>
      <c r="EP52" t="s">
        <v>1131</v>
      </c>
      <c r="EQ52">
        <v>94</v>
      </c>
      <c r="ER52" s="596" t="s">
        <v>1132</v>
      </c>
      <c r="ES52">
        <v>4</v>
      </c>
      <c r="ET52" t="s">
        <v>1120</v>
      </c>
      <c r="EV52" s="805">
        <v>0</v>
      </c>
      <c r="EW52">
        <v>0</v>
      </c>
      <c r="EX52">
        <v>0</v>
      </c>
      <c r="EY52" s="805">
        <v>0</v>
      </c>
      <c r="EZ52">
        <v>0</v>
      </c>
      <c r="FA52">
        <v>0</v>
      </c>
      <c r="FB52" s="805">
        <v>0</v>
      </c>
      <c r="FC52" s="805">
        <v>0</v>
      </c>
      <c r="FD52">
        <v>0</v>
      </c>
      <c r="FE52">
        <v>0</v>
      </c>
      <c r="FF52" s="805">
        <v>0</v>
      </c>
      <c r="FG52">
        <v>0</v>
      </c>
      <c r="FH52">
        <v>0</v>
      </c>
      <c r="FI52" s="805">
        <v>0</v>
      </c>
      <c r="FJ52">
        <v>0</v>
      </c>
      <c r="FK52">
        <v>0</v>
      </c>
      <c r="FL52">
        <v>0</v>
      </c>
      <c r="FM52" s="805">
        <v>0</v>
      </c>
      <c r="FN52">
        <v>0</v>
      </c>
      <c r="FO52" s="805">
        <v>0</v>
      </c>
      <c r="FP52">
        <v>0</v>
      </c>
      <c r="FQ52" s="805">
        <v>0</v>
      </c>
      <c r="FR52">
        <v>0</v>
      </c>
      <c r="FS52" s="805">
        <v>0</v>
      </c>
      <c r="FT52">
        <v>0</v>
      </c>
      <c r="FU52" s="805">
        <v>0</v>
      </c>
      <c r="FV52">
        <v>0</v>
      </c>
      <c r="FW52" s="805">
        <v>0</v>
      </c>
      <c r="FX52">
        <v>0</v>
      </c>
      <c r="FY52" s="805">
        <v>0</v>
      </c>
      <c r="FZ52">
        <v>2512</v>
      </c>
    </row>
    <row r="53" spans="1:182">
      <c r="A53" t="s">
        <v>1108</v>
      </c>
      <c r="B53" t="s">
        <v>1109</v>
      </c>
      <c r="C53">
        <v>3</v>
      </c>
      <c r="D53" t="s">
        <v>1110</v>
      </c>
      <c r="E53" t="s">
        <v>1111</v>
      </c>
      <c r="F53">
        <v>371241</v>
      </c>
      <c r="G53">
        <v>55</v>
      </c>
      <c r="I53" s="804">
        <v>46048</v>
      </c>
      <c r="J53" s="807">
        <v>46048</v>
      </c>
      <c r="K53" t="s">
        <v>1112</v>
      </c>
      <c r="L53" t="s">
        <v>1113</v>
      </c>
      <c r="M53" t="s">
        <v>1114</v>
      </c>
      <c r="N53">
        <v>18173605000140</v>
      </c>
      <c r="O53" s="596" t="s">
        <v>1115</v>
      </c>
      <c r="P53" t="s">
        <v>1116</v>
      </c>
      <c r="Q53" t="s">
        <v>1114</v>
      </c>
      <c r="R53">
        <v>62166105000172</v>
      </c>
      <c r="S53">
        <v>3</v>
      </c>
      <c r="U53" t="s">
        <v>1114</v>
      </c>
      <c r="V53" t="s">
        <v>1170</v>
      </c>
      <c r="W53">
        <v>34025000</v>
      </c>
      <c r="X53">
        <v>38089411</v>
      </c>
      <c r="Y53" s="596" t="s">
        <v>763</v>
      </c>
      <c r="Z53">
        <v>7000036</v>
      </c>
      <c r="AA53" t="s">
        <v>1140</v>
      </c>
      <c r="AB53">
        <v>790043</v>
      </c>
      <c r="AC53" t="s">
        <v>1141</v>
      </c>
      <c r="AD53" t="s">
        <v>1120</v>
      </c>
      <c r="AE53" t="s">
        <v>1121</v>
      </c>
      <c r="AF53" t="s">
        <v>1122</v>
      </c>
      <c r="AG53" t="s">
        <v>1135</v>
      </c>
      <c r="AH53">
        <v>5</v>
      </c>
      <c r="AI53" t="s">
        <v>1136</v>
      </c>
      <c r="AJ53" t="s">
        <v>1126</v>
      </c>
      <c r="AK53" t="s">
        <v>1137</v>
      </c>
      <c r="AL53">
        <v>4</v>
      </c>
      <c r="AM53">
        <v>20</v>
      </c>
      <c r="AN53">
        <v>22.91</v>
      </c>
      <c r="AO53">
        <v>4.5819999999999999</v>
      </c>
      <c r="AP53">
        <v>0</v>
      </c>
      <c r="AQ53">
        <v>0</v>
      </c>
      <c r="AR53">
        <v>0</v>
      </c>
      <c r="AS53">
        <v>0</v>
      </c>
      <c r="AT53">
        <v>0</v>
      </c>
      <c r="AU53" s="388">
        <v>91.64</v>
      </c>
      <c r="AV53" s="808">
        <v>91.64</v>
      </c>
      <c r="AW53">
        <v>0</v>
      </c>
      <c r="AX53">
        <v>5405</v>
      </c>
      <c r="AY53">
        <v>1407</v>
      </c>
      <c r="AZ53">
        <v>1</v>
      </c>
      <c r="BA53" t="s">
        <v>1138</v>
      </c>
      <c r="BB53">
        <v>0</v>
      </c>
      <c r="BC53" t="s">
        <v>1128</v>
      </c>
      <c r="BD53">
        <v>60</v>
      </c>
      <c r="BG53">
        <v>0</v>
      </c>
      <c r="BH53">
        <v>0</v>
      </c>
      <c r="BI53">
        <v>0</v>
      </c>
      <c r="BJ53">
        <v>0</v>
      </c>
      <c r="BK53">
        <v>0</v>
      </c>
      <c r="BL53">
        <v>0</v>
      </c>
      <c r="BM53">
        <v>0</v>
      </c>
      <c r="BN53">
        <v>0</v>
      </c>
      <c r="BO53">
        <v>0</v>
      </c>
      <c r="BP53">
        <v>0</v>
      </c>
      <c r="BQ53">
        <v>0</v>
      </c>
      <c r="BR53">
        <v>0</v>
      </c>
      <c r="BS53">
        <v>0</v>
      </c>
      <c r="BV53">
        <v>0</v>
      </c>
      <c r="BW53">
        <v>0</v>
      </c>
      <c r="BX53">
        <v>0</v>
      </c>
      <c r="BY53">
        <v>0</v>
      </c>
      <c r="BZ53">
        <v>0</v>
      </c>
      <c r="CA53">
        <v>0</v>
      </c>
      <c r="CB53">
        <v>0</v>
      </c>
      <c r="CC53">
        <v>0</v>
      </c>
      <c r="CD53">
        <v>0</v>
      </c>
      <c r="CE53">
        <v>82.44</v>
      </c>
      <c r="CF53">
        <v>4.68</v>
      </c>
      <c r="CG53">
        <v>0</v>
      </c>
      <c r="CH53">
        <v>0</v>
      </c>
      <c r="CI53">
        <v>0</v>
      </c>
      <c r="CJ53">
        <v>0</v>
      </c>
      <c r="CK53">
        <v>0</v>
      </c>
      <c r="CL53">
        <v>0</v>
      </c>
      <c r="CM53">
        <v>0</v>
      </c>
      <c r="CN53">
        <v>0</v>
      </c>
      <c r="CO53">
        <v>0</v>
      </c>
      <c r="CP53">
        <v>0</v>
      </c>
      <c r="CQ53">
        <v>0</v>
      </c>
      <c r="CR53">
        <v>49</v>
      </c>
      <c r="CU53">
        <v>0</v>
      </c>
      <c r="CV53">
        <v>0</v>
      </c>
      <c r="CW53">
        <v>0</v>
      </c>
      <c r="CX53">
        <v>99</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99</v>
      </c>
      <c r="DZ53">
        <v>0</v>
      </c>
      <c r="EA53">
        <v>0</v>
      </c>
      <c r="EB53">
        <v>0</v>
      </c>
      <c r="EC53">
        <v>0</v>
      </c>
      <c r="ED53">
        <v>0</v>
      </c>
      <c r="EE53">
        <v>0</v>
      </c>
      <c r="EF53">
        <v>0</v>
      </c>
      <c r="EG53">
        <v>0</v>
      </c>
      <c r="EH53">
        <v>0</v>
      </c>
      <c r="EI53">
        <v>0</v>
      </c>
      <c r="EJ53">
        <v>0</v>
      </c>
      <c r="EK53">
        <v>0</v>
      </c>
      <c r="EL53">
        <v>91.64</v>
      </c>
      <c r="EM53">
        <v>0</v>
      </c>
      <c r="EN53">
        <v>0</v>
      </c>
      <c r="EO53" t="s">
        <v>1142</v>
      </c>
      <c r="EP53" t="s">
        <v>1131</v>
      </c>
      <c r="EQ53">
        <v>94</v>
      </c>
      <c r="ER53" s="596" t="s">
        <v>1132</v>
      </c>
      <c r="ES53">
        <v>4</v>
      </c>
      <c r="ET53" t="s">
        <v>1120</v>
      </c>
      <c r="EV53" s="805">
        <v>0</v>
      </c>
      <c r="EW53">
        <v>0</v>
      </c>
      <c r="EX53">
        <v>0</v>
      </c>
      <c r="EY53" s="805">
        <v>0</v>
      </c>
      <c r="EZ53">
        <v>0</v>
      </c>
      <c r="FA53">
        <v>0</v>
      </c>
      <c r="FB53" s="805">
        <v>0</v>
      </c>
      <c r="FC53" s="805">
        <v>0</v>
      </c>
      <c r="FD53">
        <v>0</v>
      </c>
      <c r="FE53">
        <v>0</v>
      </c>
      <c r="FF53" s="805">
        <v>0</v>
      </c>
      <c r="FG53">
        <v>0</v>
      </c>
      <c r="FH53">
        <v>0</v>
      </c>
      <c r="FI53" s="805">
        <v>0</v>
      </c>
      <c r="FJ53">
        <v>0</v>
      </c>
      <c r="FK53">
        <v>0</v>
      </c>
      <c r="FL53">
        <v>0</v>
      </c>
      <c r="FM53" s="805">
        <v>0</v>
      </c>
      <c r="FN53">
        <v>0</v>
      </c>
      <c r="FO53" s="805">
        <v>0</v>
      </c>
      <c r="FP53">
        <v>0</v>
      </c>
      <c r="FQ53" s="805">
        <v>0</v>
      </c>
      <c r="FR53">
        <v>0</v>
      </c>
      <c r="FS53" s="805">
        <v>0</v>
      </c>
      <c r="FT53">
        <v>0</v>
      </c>
      <c r="FU53" s="805">
        <v>0</v>
      </c>
      <c r="FV53">
        <v>0</v>
      </c>
      <c r="FW53" s="805">
        <v>0</v>
      </c>
      <c r="FX53">
        <v>0</v>
      </c>
      <c r="FY53" s="805">
        <v>0</v>
      </c>
      <c r="FZ53">
        <v>1507</v>
      </c>
    </row>
    <row r="54" spans="1:182">
      <c r="A54" t="s">
        <v>1108</v>
      </c>
      <c r="B54" t="s">
        <v>1109</v>
      </c>
      <c r="C54">
        <v>3</v>
      </c>
      <c r="D54" t="s">
        <v>1110</v>
      </c>
      <c r="E54" t="s">
        <v>1111</v>
      </c>
      <c r="F54">
        <v>371241</v>
      </c>
      <c r="G54">
        <v>55</v>
      </c>
      <c r="I54" s="804">
        <v>46048</v>
      </c>
      <c r="J54" s="807">
        <v>46048</v>
      </c>
      <c r="K54" t="s">
        <v>1112</v>
      </c>
      <c r="L54" t="s">
        <v>1113</v>
      </c>
      <c r="M54" t="s">
        <v>1114</v>
      </c>
      <c r="N54">
        <v>18173605000140</v>
      </c>
      <c r="O54" s="596" t="s">
        <v>1115</v>
      </c>
      <c r="P54" t="s">
        <v>1116</v>
      </c>
      <c r="Q54" t="s">
        <v>1114</v>
      </c>
      <c r="R54">
        <v>62166105000172</v>
      </c>
      <c r="S54">
        <v>3</v>
      </c>
      <c r="U54" t="s">
        <v>1114</v>
      </c>
      <c r="V54" t="s">
        <v>1170</v>
      </c>
      <c r="W54">
        <v>39201099</v>
      </c>
      <c r="Y54" s="596" t="s">
        <v>763</v>
      </c>
      <c r="Z54">
        <v>7000017</v>
      </c>
      <c r="AA54" t="s">
        <v>1300</v>
      </c>
      <c r="AB54">
        <v>430014</v>
      </c>
      <c r="AC54" t="s">
        <v>1301</v>
      </c>
      <c r="AD54" t="s">
        <v>1120</v>
      </c>
      <c r="AE54" t="s">
        <v>1121</v>
      </c>
      <c r="AF54" t="s">
        <v>1152</v>
      </c>
      <c r="AG54" t="s">
        <v>1152</v>
      </c>
      <c r="AH54">
        <v>6</v>
      </c>
      <c r="AI54" t="s">
        <v>1145</v>
      </c>
      <c r="AJ54" t="s">
        <v>1126</v>
      </c>
      <c r="AK54" t="s">
        <v>1126</v>
      </c>
      <c r="AL54">
        <v>1</v>
      </c>
      <c r="AM54">
        <v>1</v>
      </c>
      <c r="AN54">
        <v>37.24</v>
      </c>
      <c r="AO54">
        <v>37.24</v>
      </c>
      <c r="AP54">
        <v>0</v>
      </c>
      <c r="AQ54">
        <v>0</v>
      </c>
      <c r="AR54">
        <v>0</v>
      </c>
      <c r="AS54">
        <v>0</v>
      </c>
      <c r="AT54">
        <v>0</v>
      </c>
      <c r="AU54" s="388">
        <v>37.24</v>
      </c>
      <c r="AV54" s="808">
        <v>37.24</v>
      </c>
      <c r="AW54">
        <v>0</v>
      </c>
      <c r="AX54">
        <v>5102</v>
      </c>
      <c r="AY54">
        <v>1556</v>
      </c>
      <c r="AZ54">
        <v>1</v>
      </c>
      <c r="BA54" t="s">
        <v>1127</v>
      </c>
      <c r="BB54">
        <v>0</v>
      </c>
      <c r="BC54" t="s">
        <v>1128</v>
      </c>
      <c r="BD54">
        <v>90</v>
      </c>
      <c r="BE54">
        <v>3</v>
      </c>
      <c r="BF54" t="s">
        <v>1129</v>
      </c>
      <c r="BG54">
        <v>0</v>
      </c>
      <c r="BH54">
        <v>0</v>
      </c>
      <c r="BI54">
        <v>0</v>
      </c>
      <c r="BJ54">
        <v>0</v>
      </c>
      <c r="BK54">
        <v>0</v>
      </c>
      <c r="BL54">
        <v>0</v>
      </c>
      <c r="BM54">
        <v>0</v>
      </c>
      <c r="BN54">
        <v>0</v>
      </c>
      <c r="BO54">
        <v>0</v>
      </c>
      <c r="BP54">
        <v>0</v>
      </c>
      <c r="BQ54">
        <v>0</v>
      </c>
      <c r="BR54">
        <v>0</v>
      </c>
      <c r="BS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49</v>
      </c>
      <c r="CU54">
        <v>0</v>
      </c>
      <c r="CV54">
        <v>0</v>
      </c>
      <c r="CW54">
        <v>0</v>
      </c>
      <c r="CX54">
        <v>99</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99</v>
      </c>
      <c r="DZ54">
        <v>0</v>
      </c>
      <c r="EA54">
        <v>0</v>
      </c>
      <c r="EB54">
        <v>0</v>
      </c>
      <c r="EC54">
        <v>0</v>
      </c>
      <c r="ED54">
        <v>0</v>
      </c>
      <c r="EE54">
        <v>0</v>
      </c>
      <c r="EF54">
        <v>0</v>
      </c>
      <c r="EG54">
        <v>0</v>
      </c>
      <c r="EH54">
        <v>0</v>
      </c>
      <c r="EI54">
        <v>0</v>
      </c>
      <c r="EJ54">
        <v>0</v>
      </c>
      <c r="EK54">
        <v>0</v>
      </c>
      <c r="EL54">
        <v>37.24</v>
      </c>
      <c r="EM54">
        <v>0</v>
      </c>
      <c r="EN54">
        <v>0</v>
      </c>
      <c r="EP54" t="s">
        <v>1131</v>
      </c>
      <c r="EQ54">
        <v>91</v>
      </c>
      <c r="ER54" s="596" t="s">
        <v>1153</v>
      </c>
      <c r="ES54">
        <v>4</v>
      </c>
      <c r="ET54" t="s">
        <v>1120</v>
      </c>
      <c r="EV54" s="805">
        <v>0</v>
      </c>
      <c r="EW54">
        <v>0</v>
      </c>
      <c r="EX54">
        <v>0</v>
      </c>
      <c r="EY54" s="805">
        <v>0</v>
      </c>
      <c r="EZ54">
        <v>0</v>
      </c>
      <c r="FA54">
        <v>0</v>
      </c>
      <c r="FB54" s="805">
        <v>0</v>
      </c>
      <c r="FC54" s="805">
        <v>0</v>
      </c>
      <c r="FD54">
        <v>0</v>
      </c>
      <c r="FE54">
        <v>0</v>
      </c>
      <c r="FF54" s="805">
        <v>0</v>
      </c>
      <c r="FG54">
        <v>0</v>
      </c>
      <c r="FH54">
        <v>0</v>
      </c>
      <c r="FI54" s="805">
        <v>0</v>
      </c>
      <c r="FJ54">
        <v>0</v>
      </c>
      <c r="FK54">
        <v>0</v>
      </c>
      <c r="FL54">
        <v>0</v>
      </c>
      <c r="FM54" s="805">
        <v>0</v>
      </c>
      <c r="FN54">
        <v>0</v>
      </c>
      <c r="FO54" s="805">
        <v>0</v>
      </c>
      <c r="FP54">
        <v>0</v>
      </c>
      <c r="FQ54" s="805">
        <v>0</v>
      </c>
      <c r="FR54">
        <v>0</v>
      </c>
      <c r="FS54" s="805">
        <v>0</v>
      </c>
      <c r="FT54">
        <v>0</v>
      </c>
      <c r="FU54" s="805">
        <v>0</v>
      </c>
      <c r="FV54">
        <v>0</v>
      </c>
      <c r="FW54" s="805">
        <v>0</v>
      </c>
      <c r="FX54">
        <v>0</v>
      </c>
      <c r="FY54" s="805">
        <v>0</v>
      </c>
      <c r="FZ54">
        <v>1447</v>
      </c>
    </row>
    <row r="55" spans="1:182">
      <c r="A55" t="s">
        <v>1108</v>
      </c>
      <c r="B55" t="s">
        <v>1109</v>
      </c>
      <c r="C55">
        <v>3</v>
      </c>
      <c r="D55" t="s">
        <v>1110</v>
      </c>
      <c r="E55" t="s">
        <v>1111</v>
      </c>
      <c r="F55">
        <v>371241</v>
      </c>
      <c r="G55">
        <v>55</v>
      </c>
      <c r="I55" s="804">
        <v>46048</v>
      </c>
      <c r="J55" s="807">
        <v>46048</v>
      </c>
      <c r="K55" t="s">
        <v>1112</v>
      </c>
      <c r="L55" t="s">
        <v>1113</v>
      </c>
      <c r="M55" t="s">
        <v>1114</v>
      </c>
      <c r="N55">
        <v>18173605000140</v>
      </c>
      <c r="O55" s="596" t="s">
        <v>1115</v>
      </c>
      <c r="P55" t="s">
        <v>1116</v>
      </c>
      <c r="Q55" t="s">
        <v>1114</v>
      </c>
      <c r="R55">
        <v>62166105000172</v>
      </c>
      <c r="S55">
        <v>3</v>
      </c>
      <c r="U55" t="s">
        <v>1114</v>
      </c>
      <c r="V55" t="s">
        <v>1170</v>
      </c>
      <c r="W55">
        <v>39201099</v>
      </c>
      <c r="Y55" s="596" t="s">
        <v>763</v>
      </c>
      <c r="Z55">
        <v>7000017</v>
      </c>
      <c r="AA55" t="s">
        <v>1300</v>
      </c>
      <c r="AB55">
        <v>430051</v>
      </c>
      <c r="AC55" t="s">
        <v>1302</v>
      </c>
      <c r="AD55" t="s">
        <v>1120</v>
      </c>
      <c r="AE55" t="s">
        <v>1121</v>
      </c>
      <c r="AF55" t="s">
        <v>1152</v>
      </c>
      <c r="AG55" t="s">
        <v>1152</v>
      </c>
      <c r="AH55">
        <v>7</v>
      </c>
      <c r="AI55" t="s">
        <v>1145</v>
      </c>
      <c r="AJ55" t="s">
        <v>1126</v>
      </c>
      <c r="AK55" t="s">
        <v>1126</v>
      </c>
      <c r="AL55">
        <v>1</v>
      </c>
      <c r="AM55">
        <v>1</v>
      </c>
      <c r="AN55">
        <v>89.25</v>
      </c>
      <c r="AO55">
        <v>89.25</v>
      </c>
      <c r="AP55">
        <v>0</v>
      </c>
      <c r="AQ55">
        <v>0</v>
      </c>
      <c r="AR55">
        <v>0</v>
      </c>
      <c r="AS55">
        <v>0</v>
      </c>
      <c r="AT55">
        <v>0</v>
      </c>
      <c r="AU55" s="388">
        <v>89.25</v>
      </c>
      <c r="AV55" s="808">
        <v>89.25</v>
      </c>
      <c r="AW55">
        <v>0</v>
      </c>
      <c r="AX55">
        <v>5102</v>
      </c>
      <c r="AY55">
        <v>1556</v>
      </c>
      <c r="AZ55">
        <v>1</v>
      </c>
      <c r="BA55" t="s">
        <v>1127</v>
      </c>
      <c r="BB55">
        <v>0</v>
      </c>
      <c r="BC55" t="s">
        <v>1128</v>
      </c>
      <c r="BD55">
        <v>90</v>
      </c>
      <c r="BE55">
        <v>3</v>
      </c>
      <c r="BF55" t="s">
        <v>1129</v>
      </c>
      <c r="BG55">
        <v>0</v>
      </c>
      <c r="BH55">
        <v>0</v>
      </c>
      <c r="BI55">
        <v>0</v>
      </c>
      <c r="BJ55">
        <v>0</v>
      </c>
      <c r="BK55">
        <v>0</v>
      </c>
      <c r="BL55">
        <v>0</v>
      </c>
      <c r="BM55">
        <v>0</v>
      </c>
      <c r="BN55">
        <v>0</v>
      </c>
      <c r="BO55">
        <v>0</v>
      </c>
      <c r="BP55">
        <v>0</v>
      </c>
      <c r="BQ55">
        <v>0</v>
      </c>
      <c r="BR55">
        <v>0</v>
      </c>
      <c r="BS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49</v>
      </c>
      <c r="CU55">
        <v>0</v>
      </c>
      <c r="CV55">
        <v>0</v>
      </c>
      <c r="CW55">
        <v>0</v>
      </c>
      <c r="CX55">
        <v>99</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99</v>
      </c>
      <c r="DZ55">
        <v>0</v>
      </c>
      <c r="EA55">
        <v>0</v>
      </c>
      <c r="EB55">
        <v>0</v>
      </c>
      <c r="EC55">
        <v>0</v>
      </c>
      <c r="ED55">
        <v>0</v>
      </c>
      <c r="EE55">
        <v>0</v>
      </c>
      <c r="EF55">
        <v>0</v>
      </c>
      <c r="EG55">
        <v>0</v>
      </c>
      <c r="EH55">
        <v>0</v>
      </c>
      <c r="EI55">
        <v>0</v>
      </c>
      <c r="EJ55">
        <v>0</v>
      </c>
      <c r="EK55">
        <v>0</v>
      </c>
      <c r="EL55">
        <v>89.25</v>
      </c>
      <c r="EM55">
        <v>0</v>
      </c>
      <c r="EN55">
        <v>0</v>
      </c>
      <c r="EP55" t="s">
        <v>1131</v>
      </c>
      <c r="EQ55">
        <v>91</v>
      </c>
      <c r="ER55" s="596" t="s">
        <v>1153</v>
      </c>
      <c r="ES55">
        <v>4</v>
      </c>
      <c r="ET55" t="s">
        <v>1120</v>
      </c>
      <c r="EV55" s="805">
        <v>0</v>
      </c>
      <c r="EW55">
        <v>0</v>
      </c>
      <c r="EX55">
        <v>0</v>
      </c>
      <c r="EY55" s="805">
        <v>0</v>
      </c>
      <c r="EZ55">
        <v>0</v>
      </c>
      <c r="FA55">
        <v>0</v>
      </c>
      <c r="FB55" s="805">
        <v>0</v>
      </c>
      <c r="FC55" s="805">
        <v>0</v>
      </c>
      <c r="FD55">
        <v>0</v>
      </c>
      <c r="FE55">
        <v>0</v>
      </c>
      <c r="FF55" s="805">
        <v>0</v>
      </c>
      <c r="FG55">
        <v>0</v>
      </c>
      <c r="FH55">
        <v>0</v>
      </c>
      <c r="FI55" s="805">
        <v>0</v>
      </c>
      <c r="FJ55">
        <v>0</v>
      </c>
      <c r="FK55">
        <v>0</v>
      </c>
      <c r="FL55">
        <v>0</v>
      </c>
      <c r="FM55" s="805">
        <v>0</v>
      </c>
      <c r="FN55">
        <v>0</v>
      </c>
      <c r="FO55" s="805">
        <v>0</v>
      </c>
      <c r="FP55">
        <v>0</v>
      </c>
      <c r="FQ55" s="805">
        <v>0</v>
      </c>
      <c r="FR55">
        <v>0</v>
      </c>
      <c r="FS55" s="805">
        <v>0</v>
      </c>
      <c r="FT55">
        <v>0</v>
      </c>
      <c r="FU55" s="805">
        <v>0</v>
      </c>
      <c r="FV55">
        <v>0</v>
      </c>
      <c r="FW55" s="805">
        <v>0</v>
      </c>
      <c r="FX55">
        <v>0</v>
      </c>
      <c r="FY55" s="805">
        <v>0</v>
      </c>
      <c r="FZ55">
        <v>1447</v>
      </c>
    </row>
    <row r="56" spans="1:182">
      <c r="A56" t="s">
        <v>1108</v>
      </c>
      <c r="B56" t="s">
        <v>1109</v>
      </c>
      <c r="C56">
        <v>3</v>
      </c>
      <c r="D56" t="s">
        <v>1110</v>
      </c>
      <c r="E56" t="s">
        <v>1111</v>
      </c>
      <c r="F56">
        <v>371241</v>
      </c>
      <c r="G56">
        <v>55</v>
      </c>
      <c r="I56" s="804">
        <v>46048</v>
      </c>
      <c r="J56" s="807">
        <v>46048</v>
      </c>
      <c r="K56" t="s">
        <v>1112</v>
      </c>
      <c r="L56" t="s">
        <v>1113</v>
      </c>
      <c r="M56" t="s">
        <v>1114</v>
      </c>
      <c r="N56">
        <v>18173605000140</v>
      </c>
      <c r="O56" s="596" t="s">
        <v>1115</v>
      </c>
      <c r="P56" t="s">
        <v>1116</v>
      </c>
      <c r="Q56" t="s">
        <v>1114</v>
      </c>
      <c r="R56">
        <v>62166105000172</v>
      </c>
      <c r="S56">
        <v>3</v>
      </c>
      <c r="U56" t="s">
        <v>1114</v>
      </c>
      <c r="V56" t="s">
        <v>1170</v>
      </c>
      <c r="W56">
        <v>40151200</v>
      </c>
      <c r="Y56" s="596" t="s">
        <v>763</v>
      </c>
      <c r="Z56">
        <v>7000060</v>
      </c>
      <c r="AA56" t="s">
        <v>1303</v>
      </c>
      <c r="AB56">
        <v>420178</v>
      </c>
      <c r="AC56" t="s">
        <v>1304</v>
      </c>
      <c r="AD56" t="s">
        <v>1120</v>
      </c>
      <c r="AE56" t="s">
        <v>1121</v>
      </c>
      <c r="AF56" t="s">
        <v>1122</v>
      </c>
      <c r="AG56" t="s">
        <v>1123</v>
      </c>
      <c r="AH56">
        <v>8</v>
      </c>
      <c r="AI56" t="s">
        <v>554</v>
      </c>
      <c r="AJ56" t="s">
        <v>1230</v>
      </c>
      <c r="AK56" t="s">
        <v>1126</v>
      </c>
      <c r="AL56">
        <v>2</v>
      </c>
      <c r="AM56">
        <v>2</v>
      </c>
      <c r="AN56">
        <v>29.96</v>
      </c>
      <c r="AO56">
        <v>29.96</v>
      </c>
      <c r="AP56">
        <v>0</v>
      </c>
      <c r="AQ56">
        <v>0</v>
      </c>
      <c r="AR56">
        <v>0</v>
      </c>
      <c r="AS56">
        <v>0</v>
      </c>
      <c r="AT56">
        <v>0</v>
      </c>
      <c r="AU56" s="388">
        <v>59.92</v>
      </c>
      <c r="AV56" s="808">
        <v>59.92</v>
      </c>
      <c r="AW56">
        <v>0</v>
      </c>
      <c r="AX56">
        <v>5102</v>
      </c>
      <c r="AY56">
        <v>1556</v>
      </c>
      <c r="AZ56">
        <v>1</v>
      </c>
      <c r="BA56" t="s">
        <v>1127</v>
      </c>
      <c r="BB56">
        <v>1</v>
      </c>
      <c r="BC56" t="s">
        <v>1148</v>
      </c>
      <c r="BD56">
        <v>90</v>
      </c>
      <c r="BE56">
        <v>3</v>
      </c>
      <c r="BF56" t="s">
        <v>1129</v>
      </c>
      <c r="BG56">
        <v>0</v>
      </c>
      <c r="BH56">
        <v>0</v>
      </c>
      <c r="BI56">
        <v>0</v>
      </c>
      <c r="BJ56">
        <v>0</v>
      </c>
      <c r="BK56">
        <v>0</v>
      </c>
      <c r="BL56">
        <v>0</v>
      </c>
      <c r="BM56">
        <v>0</v>
      </c>
      <c r="BN56">
        <v>0</v>
      </c>
      <c r="BO56">
        <v>0</v>
      </c>
      <c r="BP56">
        <v>0</v>
      </c>
      <c r="BQ56">
        <v>0</v>
      </c>
      <c r="BR56">
        <v>0</v>
      </c>
      <c r="BS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49</v>
      </c>
      <c r="CU56">
        <v>0</v>
      </c>
      <c r="CV56">
        <v>0</v>
      </c>
      <c r="CW56">
        <v>0</v>
      </c>
      <c r="CX56">
        <v>99</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99</v>
      </c>
      <c r="DZ56">
        <v>0</v>
      </c>
      <c r="EA56">
        <v>0</v>
      </c>
      <c r="EB56">
        <v>0</v>
      </c>
      <c r="EC56">
        <v>0</v>
      </c>
      <c r="ED56">
        <v>0</v>
      </c>
      <c r="EE56">
        <v>0</v>
      </c>
      <c r="EF56">
        <v>0</v>
      </c>
      <c r="EG56">
        <v>0</v>
      </c>
      <c r="EH56">
        <v>0</v>
      </c>
      <c r="EI56">
        <v>0</v>
      </c>
      <c r="EJ56">
        <v>0</v>
      </c>
      <c r="EK56">
        <v>0</v>
      </c>
      <c r="EL56">
        <v>59.92</v>
      </c>
      <c r="EM56">
        <v>0</v>
      </c>
      <c r="EN56">
        <v>0</v>
      </c>
      <c r="EP56" t="s">
        <v>1131</v>
      </c>
      <c r="EQ56">
        <v>91</v>
      </c>
      <c r="ER56" s="596" t="s">
        <v>1153</v>
      </c>
      <c r="ES56">
        <v>4</v>
      </c>
      <c r="ET56" t="s">
        <v>1120</v>
      </c>
      <c r="EV56" s="805">
        <v>0</v>
      </c>
      <c r="EW56">
        <v>0</v>
      </c>
      <c r="EX56">
        <v>0</v>
      </c>
      <c r="EY56" s="805">
        <v>0</v>
      </c>
      <c r="EZ56">
        <v>0</v>
      </c>
      <c r="FA56">
        <v>0</v>
      </c>
      <c r="FB56" s="805">
        <v>0</v>
      </c>
      <c r="FC56" s="805">
        <v>0</v>
      </c>
      <c r="FD56">
        <v>0</v>
      </c>
      <c r="FE56">
        <v>0</v>
      </c>
      <c r="FF56" s="805">
        <v>0</v>
      </c>
      <c r="FG56">
        <v>0</v>
      </c>
      <c r="FH56">
        <v>0</v>
      </c>
      <c r="FI56" s="805">
        <v>0</v>
      </c>
      <c r="FJ56">
        <v>0</v>
      </c>
      <c r="FK56">
        <v>0</v>
      </c>
      <c r="FL56">
        <v>0</v>
      </c>
      <c r="FM56" s="805">
        <v>0</v>
      </c>
      <c r="FN56">
        <v>0</v>
      </c>
      <c r="FO56" s="805">
        <v>0</v>
      </c>
      <c r="FP56">
        <v>0</v>
      </c>
      <c r="FQ56" s="805">
        <v>0</v>
      </c>
      <c r="FR56">
        <v>0</v>
      </c>
      <c r="FS56" s="805">
        <v>0</v>
      </c>
      <c r="FT56">
        <v>0</v>
      </c>
      <c r="FU56" s="805">
        <v>0</v>
      </c>
      <c r="FV56">
        <v>0</v>
      </c>
      <c r="FW56" s="805">
        <v>0</v>
      </c>
      <c r="FX56">
        <v>0</v>
      </c>
      <c r="FY56" s="805">
        <v>0</v>
      </c>
      <c r="FZ56">
        <v>1771</v>
      </c>
    </row>
    <row r="57" spans="1:182">
      <c r="A57" t="s">
        <v>1108</v>
      </c>
      <c r="B57" t="s">
        <v>1109</v>
      </c>
      <c r="C57">
        <v>3</v>
      </c>
      <c r="D57" t="s">
        <v>1110</v>
      </c>
      <c r="E57" t="s">
        <v>1111</v>
      </c>
      <c r="F57">
        <v>371241</v>
      </c>
      <c r="G57">
        <v>55</v>
      </c>
      <c r="I57" s="804">
        <v>46048</v>
      </c>
      <c r="J57" s="807">
        <v>46048</v>
      </c>
      <c r="K57" t="s">
        <v>1112</v>
      </c>
      <c r="L57" t="s">
        <v>1113</v>
      </c>
      <c r="M57" t="s">
        <v>1114</v>
      </c>
      <c r="N57">
        <v>18173605000140</v>
      </c>
      <c r="O57" s="596" t="s">
        <v>1115</v>
      </c>
      <c r="P57" t="s">
        <v>1116</v>
      </c>
      <c r="Q57" t="s">
        <v>1114</v>
      </c>
      <c r="R57">
        <v>62166105000172</v>
      </c>
      <c r="S57">
        <v>3</v>
      </c>
      <c r="U57" t="s">
        <v>1114</v>
      </c>
      <c r="V57" t="s">
        <v>1170</v>
      </c>
      <c r="W57">
        <v>34025000</v>
      </c>
      <c r="X57">
        <v>34025000</v>
      </c>
      <c r="Y57" s="596" t="s">
        <v>763</v>
      </c>
      <c r="Z57">
        <v>7000026</v>
      </c>
      <c r="AA57" t="s">
        <v>1305</v>
      </c>
      <c r="AB57">
        <v>140117</v>
      </c>
      <c r="AC57" t="s">
        <v>1306</v>
      </c>
      <c r="AD57" t="s">
        <v>1120</v>
      </c>
      <c r="AE57" t="s">
        <v>1121</v>
      </c>
      <c r="AF57" t="s">
        <v>1122</v>
      </c>
      <c r="AG57" t="s">
        <v>1135</v>
      </c>
      <c r="AH57">
        <v>9</v>
      </c>
      <c r="AI57" t="s">
        <v>1307</v>
      </c>
      <c r="AJ57" t="s">
        <v>1126</v>
      </c>
      <c r="AK57" t="s">
        <v>1137</v>
      </c>
      <c r="AL57">
        <v>2</v>
      </c>
      <c r="AM57">
        <v>1</v>
      </c>
      <c r="AN57">
        <v>6.36</v>
      </c>
      <c r="AO57">
        <v>12.72</v>
      </c>
      <c r="AP57">
        <v>0</v>
      </c>
      <c r="AQ57">
        <v>0</v>
      </c>
      <c r="AR57">
        <v>0</v>
      </c>
      <c r="AS57">
        <v>0</v>
      </c>
      <c r="AT57">
        <v>0</v>
      </c>
      <c r="AU57" s="388">
        <v>12.72</v>
      </c>
      <c r="AV57" s="808">
        <v>12.72</v>
      </c>
      <c r="AW57">
        <v>0</v>
      </c>
      <c r="AX57">
        <v>5405</v>
      </c>
      <c r="AY57">
        <v>1407</v>
      </c>
      <c r="AZ57">
        <v>1</v>
      </c>
      <c r="BA57" t="s">
        <v>1138</v>
      </c>
      <c r="BB57">
        <v>0</v>
      </c>
      <c r="BC57" t="s">
        <v>1128</v>
      </c>
      <c r="BD57">
        <v>60</v>
      </c>
      <c r="BG57">
        <v>0</v>
      </c>
      <c r="BH57">
        <v>0</v>
      </c>
      <c r="BI57">
        <v>0</v>
      </c>
      <c r="BJ57">
        <v>0</v>
      </c>
      <c r="BK57">
        <v>0</v>
      </c>
      <c r="BL57">
        <v>0</v>
      </c>
      <c r="BM57">
        <v>0</v>
      </c>
      <c r="BN57">
        <v>0</v>
      </c>
      <c r="BO57">
        <v>0</v>
      </c>
      <c r="BP57">
        <v>0</v>
      </c>
      <c r="BQ57">
        <v>0</v>
      </c>
      <c r="BR57">
        <v>0</v>
      </c>
      <c r="BS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49</v>
      </c>
      <c r="CU57">
        <v>0</v>
      </c>
      <c r="CV57">
        <v>0</v>
      </c>
      <c r="CW57">
        <v>0</v>
      </c>
      <c r="CX57">
        <v>99</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99</v>
      </c>
      <c r="DZ57">
        <v>0</v>
      </c>
      <c r="EA57">
        <v>0</v>
      </c>
      <c r="EB57">
        <v>0</v>
      </c>
      <c r="EC57">
        <v>0</v>
      </c>
      <c r="ED57">
        <v>0</v>
      </c>
      <c r="EE57">
        <v>0</v>
      </c>
      <c r="EF57">
        <v>0</v>
      </c>
      <c r="EG57">
        <v>0</v>
      </c>
      <c r="EH57">
        <v>0</v>
      </c>
      <c r="EI57">
        <v>0</v>
      </c>
      <c r="EJ57">
        <v>0</v>
      </c>
      <c r="EK57">
        <v>0</v>
      </c>
      <c r="EL57">
        <v>12.72</v>
      </c>
      <c r="EM57">
        <v>0</v>
      </c>
      <c r="EN57">
        <v>0</v>
      </c>
      <c r="EO57" t="s">
        <v>1308</v>
      </c>
      <c r="EP57" t="s">
        <v>1131</v>
      </c>
      <c r="EQ57">
        <v>94</v>
      </c>
      <c r="ER57" s="596" t="s">
        <v>1132</v>
      </c>
      <c r="ES57">
        <v>4</v>
      </c>
      <c r="ET57" t="s">
        <v>1120</v>
      </c>
      <c r="EV57" s="805">
        <v>0</v>
      </c>
      <c r="EW57">
        <v>0</v>
      </c>
      <c r="EX57">
        <v>0</v>
      </c>
      <c r="EY57" s="805">
        <v>0</v>
      </c>
      <c r="EZ57">
        <v>0</v>
      </c>
      <c r="FA57">
        <v>0</v>
      </c>
      <c r="FB57" s="805">
        <v>0</v>
      </c>
      <c r="FC57" s="805">
        <v>0</v>
      </c>
      <c r="FD57">
        <v>0</v>
      </c>
      <c r="FE57">
        <v>0</v>
      </c>
      <c r="FF57" s="805">
        <v>0</v>
      </c>
      <c r="FG57">
        <v>0</v>
      </c>
      <c r="FH57">
        <v>0</v>
      </c>
      <c r="FI57" s="805">
        <v>0</v>
      </c>
      <c r="FJ57">
        <v>0</v>
      </c>
      <c r="FK57">
        <v>0</v>
      </c>
      <c r="FL57">
        <v>0</v>
      </c>
      <c r="FM57" s="805">
        <v>0</v>
      </c>
      <c r="FN57">
        <v>0</v>
      </c>
      <c r="FO57" s="805">
        <v>0</v>
      </c>
      <c r="FP57">
        <v>0</v>
      </c>
      <c r="FQ57" s="805">
        <v>0</v>
      </c>
      <c r="FR57">
        <v>0</v>
      </c>
      <c r="FS57" s="805">
        <v>0</v>
      </c>
      <c r="FT57">
        <v>0</v>
      </c>
      <c r="FU57" s="805">
        <v>0</v>
      </c>
      <c r="FV57">
        <v>0</v>
      </c>
      <c r="FW57" s="805">
        <v>0</v>
      </c>
      <c r="FX57">
        <v>0</v>
      </c>
      <c r="FY57" s="805">
        <v>0</v>
      </c>
      <c r="FZ57">
        <v>1490</v>
      </c>
    </row>
    <row r="58" spans="1:182">
      <c r="A58" t="s">
        <v>1108</v>
      </c>
      <c r="B58" t="s">
        <v>1109</v>
      </c>
      <c r="C58">
        <v>3</v>
      </c>
      <c r="D58" t="s">
        <v>1110</v>
      </c>
      <c r="E58" t="s">
        <v>1111</v>
      </c>
      <c r="F58">
        <v>371241</v>
      </c>
      <c r="G58">
        <v>55</v>
      </c>
      <c r="I58" s="804">
        <v>46048</v>
      </c>
      <c r="J58" s="807">
        <v>46048</v>
      </c>
      <c r="K58" t="s">
        <v>1112</v>
      </c>
      <c r="L58" t="s">
        <v>1113</v>
      </c>
      <c r="M58" t="s">
        <v>1114</v>
      </c>
      <c r="N58">
        <v>18173605000140</v>
      </c>
      <c r="O58" s="596" t="s">
        <v>1115</v>
      </c>
      <c r="P58" t="s">
        <v>1116</v>
      </c>
      <c r="Q58" t="s">
        <v>1114</v>
      </c>
      <c r="R58">
        <v>62166105000172</v>
      </c>
      <c r="S58">
        <v>3</v>
      </c>
      <c r="U58" t="s">
        <v>1114</v>
      </c>
      <c r="V58" t="s">
        <v>1170</v>
      </c>
      <c r="W58">
        <v>48182000</v>
      </c>
      <c r="Y58" s="596" t="s">
        <v>763</v>
      </c>
      <c r="Z58">
        <v>7000092</v>
      </c>
      <c r="AA58" t="s">
        <v>1150</v>
      </c>
      <c r="AB58">
        <v>170355</v>
      </c>
      <c r="AC58" t="s">
        <v>1151</v>
      </c>
      <c r="AD58" t="s">
        <v>1120</v>
      </c>
      <c r="AE58" t="s">
        <v>1121</v>
      </c>
      <c r="AF58" t="s">
        <v>1152</v>
      </c>
      <c r="AG58" t="s">
        <v>1152</v>
      </c>
      <c r="AH58">
        <v>10</v>
      </c>
      <c r="AI58" t="s">
        <v>1145</v>
      </c>
      <c r="AJ58" t="s">
        <v>1126</v>
      </c>
      <c r="AK58" t="s">
        <v>1126</v>
      </c>
      <c r="AL58">
        <v>3</v>
      </c>
      <c r="AM58">
        <v>3</v>
      </c>
      <c r="AN58">
        <v>94.68</v>
      </c>
      <c r="AO58">
        <v>94.68</v>
      </c>
      <c r="AP58">
        <v>0</v>
      </c>
      <c r="AQ58">
        <v>0</v>
      </c>
      <c r="AR58">
        <v>0</v>
      </c>
      <c r="AS58">
        <v>0</v>
      </c>
      <c r="AT58">
        <v>0</v>
      </c>
      <c r="AU58" s="388">
        <v>284.04000000000002</v>
      </c>
      <c r="AV58" s="808">
        <v>284.04000000000002</v>
      </c>
      <c r="AW58">
        <v>0</v>
      </c>
      <c r="AX58">
        <v>5405</v>
      </c>
      <c r="AY58">
        <v>1407</v>
      </c>
      <c r="AZ58">
        <v>1</v>
      </c>
      <c r="BA58" t="s">
        <v>1138</v>
      </c>
      <c r="BB58">
        <v>0</v>
      </c>
      <c r="BC58" t="s">
        <v>1128</v>
      </c>
      <c r="BD58">
        <v>60</v>
      </c>
      <c r="BG58">
        <v>0</v>
      </c>
      <c r="BH58">
        <v>0</v>
      </c>
      <c r="BI58">
        <v>0</v>
      </c>
      <c r="BJ58">
        <v>0</v>
      </c>
      <c r="BK58">
        <v>0</v>
      </c>
      <c r="BL58">
        <v>0</v>
      </c>
      <c r="BM58">
        <v>0</v>
      </c>
      <c r="BN58">
        <v>0</v>
      </c>
      <c r="BO58">
        <v>0</v>
      </c>
      <c r="BP58">
        <v>0</v>
      </c>
      <c r="BQ58">
        <v>0</v>
      </c>
      <c r="BR58">
        <v>0</v>
      </c>
      <c r="BS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49</v>
      </c>
      <c r="CU58">
        <v>0</v>
      </c>
      <c r="CV58">
        <v>0</v>
      </c>
      <c r="CW58">
        <v>0</v>
      </c>
      <c r="CX58">
        <v>99</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99</v>
      </c>
      <c r="DZ58">
        <v>0</v>
      </c>
      <c r="EA58">
        <v>0</v>
      </c>
      <c r="EB58">
        <v>0</v>
      </c>
      <c r="EC58">
        <v>0</v>
      </c>
      <c r="ED58">
        <v>0</v>
      </c>
      <c r="EE58">
        <v>0</v>
      </c>
      <c r="EF58">
        <v>0</v>
      </c>
      <c r="EG58">
        <v>0</v>
      </c>
      <c r="EH58">
        <v>0</v>
      </c>
      <c r="EI58">
        <v>0</v>
      </c>
      <c r="EJ58">
        <v>0</v>
      </c>
      <c r="EK58">
        <v>0</v>
      </c>
      <c r="EL58">
        <v>284.04000000000002</v>
      </c>
      <c r="EM58">
        <v>0</v>
      </c>
      <c r="EN58">
        <v>0</v>
      </c>
      <c r="EP58" t="s">
        <v>1131</v>
      </c>
      <c r="EQ58">
        <v>91</v>
      </c>
      <c r="ER58" s="596" t="s">
        <v>1153</v>
      </c>
      <c r="ES58">
        <v>4</v>
      </c>
      <c r="ET58" t="s">
        <v>1120</v>
      </c>
      <c r="EV58" s="805">
        <v>0</v>
      </c>
      <c r="EW58">
        <v>0</v>
      </c>
      <c r="EX58">
        <v>0</v>
      </c>
      <c r="EY58" s="805">
        <v>0</v>
      </c>
      <c r="EZ58">
        <v>0</v>
      </c>
      <c r="FA58">
        <v>0</v>
      </c>
      <c r="FB58" s="805">
        <v>0</v>
      </c>
      <c r="FC58" s="805">
        <v>0</v>
      </c>
      <c r="FD58">
        <v>0</v>
      </c>
      <c r="FE58">
        <v>0</v>
      </c>
      <c r="FF58" s="805">
        <v>0</v>
      </c>
      <c r="FG58">
        <v>0</v>
      </c>
      <c r="FH58">
        <v>0</v>
      </c>
      <c r="FI58" s="805">
        <v>0</v>
      </c>
      <c r="FJ58">
        <v>0</v>
      </c>
      <c r="FK58">
        <v>0</v>
      </c>
      <c r="FL58">
        <v>0</v>
      </c>
      <c r="FM58" s="805">
        <v>0</v>
      </c>
      <c r="FN58">
        <v>0</v>
      </c>
      <c r="FO58" s="805">
        <v>0</v>
      </c>
      <c r="FP58">
        <v>0</v>
      </c>
      <c r="FQ58" s="805">
        <v>0</v>
      </c>
      <c r="FR58">
        <v>0</v>
      </c>
      <c r="FS58" s="805">
        <v>0</v>
      </c>
      <c r="FT58">
        <v>0</v>
      </c>
      <c r="FU58" s="805">
        <v>0</v>
      </c>
      <c r="FV58">
        <v>0</v>
      </c>
      <c r="FW58" s="805">
        <v>0</v>
      </c>
      <c r="FX58">
        <v>0</v>
      </c>
      <c r="FY58" s="805">
        <v>0</v>
      </c>
      <c r="FZ58">
        <v>2518</v>
      </c>
    </row>
    <row r="59" spans="1:182">
      <c r="A59" t="s">
        <v>1108</v>
      </c>
      <c r="B59" t="s">
        <v>1109</v>
      </c>
      <c r="C59">
        <v>3</v>
      </c>
      <c r="D59" t="s">
        <v>1110</v>
      </c>
      <c r="E59" t="s">
        <v>1111</v>
      </c>
      <c r="F59">
        <v>371241</v>
      </c>
      <c r="G59">
        <v>55</v>
      </c>
      <c r="I59" s="804">
        <v>46048</v>
      </c>
      <c r="J59" s="807">
        <v>46048</v>
      </c>
      <c r="K59" t="s">
        <v>1112</v>
      </c>
      <c r="L59" t="s">
        <v>1113</v>
      </c>
      <c r="M59" t="s">
        <v>1114</v>
      </c>
      <c r="N59">
        <v>18173605000140</v>
      </c>
      <c r="O59" s="596" t="s">
        <v>1115</v>
      </c>
      <c r="P59" t="s">
        <v>1116</v>
      </c>
      <c r="Q59" t="s">
        <v>1114</v>
      </c>
      <c r="R59">
        <v>62166105000172</v>
      </c>
      <c r="S59">
        <v>3</v>
      </c>
      <c r="U59" t="s">
        <v>1114</v>
      </c>
      <c r="V59" t="s">
        <v>1170</v>
      </c>
      <c r="W59">
        <v>48182000</v>
      </c>
      <c r="X59">
        <v>48181000</v>
      </c>
      <c r="Y59" s="596" t="s">
        <v>763</v>
      </c>
      <c r="Z59">
        <v>7000007</v>
      </c>
      <c r="AA59" t="s">
        <v>1227</v>
      </c>
      <c r="AB59">
        <v>170104</v>
      </c>
      <c r="AC59" t="s">
        <v>1309</v>
      </c>
      <c r="AD59" t="s">
        <v>1120</v>
      </c>
      <c r="AE59" t="s">
        <v>1121</v>
      </c>
      <c r="AF59" t="s">
        <v>1122</v>
      </c>
      <c r="AG59" t="s">
        <v>1135</v>
      </c>
      <c r="AH59">
        <v>11</v>
      </c>
      <c r="AI59" t="s">
        <v>554</v>
      </c>
      <c r="AJ59" t="s">
        <v>1230</v>
      </c>
      <c r="AK59" t="s">
        <v>1230</v>
      </c>
      <c r="AL59">
        <v>1</v>
      </c>
      <c r="AM59">
        <v>1</v>
      </c>
      <c r="AN59">
        <v>84.25</v>
      </c>
      <c r="AO59">
        <v>84.25</v>
      </c>
      <c r="AP59">
        <v>0</v>
      </c>
      <c r="AQ59">
        <v>0</v>
      </c>
      <c r="AR59">
        <v>0</v>
      </c>
      <c r="AS59">
        <v>0</v>
      </c>
      <c r="AT59">
        <v>0</v>
      </c>
      <c r="AU59" s="388">
        <v>84.25</v>
      </c>
      <c r="AV59" s="808">
        <v>84.25</v>
      </c>
      <c r="AW59">
        <v>0</v>
      </c>
      <c r="AX59">
        <v>5405</v>
      </c>
      <c r="AY59">
        <v>1407</v>
      </c>
      <c r="AZ59">
        <v>1</v>
      </c>
      <c r="BA59" t="s">
        <v>1138</v>
      </c>
      <c r="BB59">
        <v>0</v>
      </c>
      <c r="BC59" t="s">
        <v>1128</v>
      </c>
      <c r="BD59">
        <v>60</v>
      </c>
      <c r="BG59">
        <v>0</v>
      </c>
      <c r="BH59">
        <v>0</v>
      </c>
      <c r="BI59">
        <v>0</v>
      </c>
      <c r="BJ59">
        <v>0</v>
      </c>
      <c r="BK59">
        <v>0</v>
      </c>
      <c r="BL59">
        <v>0</v>
      </c>
      <c r="BM59">
        <v>0</v>
      </c>
      <c r="BN59">
        <v>0</v>
      </c>
      <c r="BO59">
        <v>0</v>
      </c>
      <c r="BP59">
        <v>0</v>
      </c>
      <c r="BQ59">
        <v>0</v>
      </c>
      <c r="BR59">
        <v>0</v>
      </c>
      <c r="BS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49</v>
      </c>
      <c r="CU59">
        <v>0</v>
      </c>
      <c r="CV59">
        <v>0</v>
      </c>
      <c r="CW59">
        <v>0</v>
      </c>
      <c r="CX59">
        <v>99</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99</v>
      </c>
      <c r="DZ59">
        <v>0</v>
      </c>
      <c r="EA59">
        <v>0</v>
      </c>
      <c r="EB59">
        <v>0</v>
      </c>
      <c r="EC59">
        <v>0</v>
      </c>
      <c r="ED59">
        <v>0</v>
      </c>
      <c r="EE59">
        <v>0</v>
      </c>
      <c r="EF59">
        <v>0</v>
      </c>
      <c r="EG59">
        <v>0</v>
      </c>
      <c r="EH59">
        <v>0</v>
      </c>
      <c r="EI59">
        <v>0</v>
      </c>
      <c r="EJ59">
        <v>0</v>
      </c>
      <c r="EK59">
        <v>0</v>
      </c>
      <c r="EL59">
        <v>84.25</v>
      </c>
      <c r="EM59">
        <v>0</v>
      </c>
      <c r="EN59">
        <v>0</v>
      </c>
      <c r="EO59" t="s">
        <v>1231</v>
      </c>
      <c r="EP59" t="s">
        <v>1131</v>
      </c>
      <c r="EQ59">
        <v>92</v>
      </c>
      <c r="ER59" s="596" t="s">
        <v>1157</v>
      </c>
      <c r="ES59">
        <v>4</v>
      </c>
      <c r="ET59" t="s">
        <v>1120</v>
      </c>
      <c r="EV59" s="805">
        <v>0</v>
      </c>
      <c r="EW59">
        <v>0</v>
      </c>
      <c r="EX59">
        <v>0</v>
      </c>
      <c r="EY59" s="805">
        <v>0</v>
      </c>
      <c r="EZ59">
        <v>0</v>
      </c>
      <c r="FA59">
        <v>0</v>
      </c>
      <c r="FB59" s="805">
        <v>0</v>
      </c>
      <c r="FC59" s="805">
        <v>0</v>
      </c>
      <c r="FD59">
        <v>0</v>
      </c>
      <c r="FE59">
        <v>0</v>
      </c>
      <c r="FF59" s="805">
        <v>0</v>
      </c>
      <c r="FG59">
        <v>0</v>
      </c>
      <c r="FH59">
        <v>0</v>
      </c>
      <c r="FI59" s="805">
        <v>0</v>
      </c>
      <c r="FJ59">
        <v>0</v>
      </c>
      <c r="FK59">
        <v>0</v>
      </c>
      <c r="FL59">
        <v>0</v>
      </c>
      <c r="FM59" s="805">
        <v>0</v>
      </c>
      <c r="FN59">
        <v>0</v>
      </c>
      <c r="FO59" s="805">
        <v>0</v>
      </c>
      <c r="FP59">
        <v>0</v>
      </c>
      <c r="FQ59" s="805">
        <v>0</v>
      </c>
      <c r="FR59">
        <v>0</v>
      </c>
      <c r="FS59" s="805">
        <v>0</v>
      </c>
      <c r="FT59">
        <v>0</v>
      </c>
      <c r="FU59" s="805">
        <v>0</v>
      </c>
      <c r="FV59">
        <v>0</v>
      </c>
      <c r="FW59" s="805">
        <v>0</v>
      </c>
      <c r="FX59">
        <v>0</v>
      </c>
      <c r="FY59" s="805">
        <v>0</v>
      </c>
      <c r="FZ59">
        <v>1373</v>
      </c>
    </row>
    <row r="60" spans="1:182">
      <c r="A60" t="s">
        <v>1108</v>
      </c>
      <c r="B60" t="s">
        <v>1109</v>
      </c>
      <c r="C60">
        <v>3</v>
      </c>
      <c r="D60" t="s">
        <v>1110</v>
      </c>
      <c r="E60" t="s">
        <v>1111</v>
      </c>
      <c r="F60">
        <v>371241</v>
      </c>
      <c r="G60">
        <v>55</v>
      </c>
      <c r="I60" s="804">
        <v>46048</v>
      </c>
      <c r="J60" s="807">
        <v>46048</v>
      </c>
      <c r="K60" t="s">
        <v>1112</v>
      </c>
      <c r="L60" t="s">
        <v>1113</v>
      </c>
      <c r="M60" t="s">
        <v>1114</v>
      </c>
      <c r="N60">
        <v>18173605000140</v>
      </c>
      <c r="O60" s="596" t="s">
        <v>1115</v>
      </c>
      <c r="P60" t="s">
        <v>1116</v>
      </c>
      <c r="Q60" t="s">
        <v>1114</v>
      </c>
      <c r="R60">
        <v>62166105000172</v>
      </c>
      <c r="S60">
        <v>3</v>
      </c>
      <c r="U60" t="s">
        <v>1114</v>
      </c>
      <c r="V60" t="s">
        <v>1170</v>
      </c>
      <c r="W60">
        <v>33074900</v>
      </c>
      <c r="Y60" s="596" t="s">
        <v>763</v>
      </c>
      <c r="Z60">
        <v>7000091</v>
      </c>
      <c r="AA60" t="s">
        <v>1154</v>
      </c>
      <c r="AB60">
        <v>930019</v>
      </c>
      <c r="AC60" t="s">
        <v>1155</v>
      </c>
      <c r="AD60" t="s">
        <v>1120</v>
      </c>
      <c r="AE60" t="s">
        <v>1121</v>
      </c>
      <c r="AF60" t="s">
        <v>1122</v>
      </c>
      <c r="AG60" t="s">
        <v>1135</v>
      </c>
      <c r="AH60">
        <v>12</v>
      </c>
      <c r="AI60" t="s">
        <v>1145</v>
      </c>
      <c r="AJ60" t="s">
        <v>1126</v>
      </c>
      <c r="AK60" t="s">
        <v>1126</v>
      </c>
      <c r="AL60">
        <v>3</v>
      </c>
      <c r="AM60">
        <v>3</v>
      </c>
      <c r="AN60">
        <v>18.170000000000002</v>
      </c>
      <c r="AO60">
        <v>18.170000000000002</v>
      </c>
      <c r="AP60">
        <v>0</v>
      </c>
      <c r="AQ60">
        <v>0</v>
      </c>
      <c r="AR60">
        <v>0</v>
      </c>
      <c r="AS60">
        <v>0</v>
      </c>
      <c r="AT60">
        <v>0</v>
      </c>
      <c r="AU60" s="388">
        <v>54.51</v>
      </c>
      <c r="AV60" s="808">
        <v>54.51</v>
      </c>
      <c r="AW60">
        <v>0</v>
      </c>
      <c r="AX60">
        <v>5102</v>
      </c>
      <c r="AY60">
        <v>1556</v>
      </c>
      <c r="AZ60">
        <v>1</v>
      </c>
      <c r="BA60" t="s">
        <v>1127</v>
      </c>
      <c r="BB60">
        <v>4</v>
      </c>
      <c r="BC60" t="s">
        <v>1156</v>
      </c>
      <c r="BD60">
        <v>90</v>
      </c>
      <c r="BE60">
        <v>3</v>
      </c>
      <c r="BF60" t="s">
        <v>1129</v>
      </c>
      <c r="BG60">
        <v>0</v>
      </c>
      <c r="BH60">
        <v>0</v>
      </c>
      <c r="BI60">
        <v>0</v>
      </c>
      <c r="BJ60">
        <v>0</v>
      </c>
      <c r="BK60">
        <v>0</v>
      </c>
      <c r="BL60">
        <v>0</v>
      </c>
      <c r="BM60">
        <v>0</v>
      </c>
      <c r="BN60">
        <v>0</v>
      </c>
      <c r="BO60">
        <v>0</v>
      </c>
      <c r="BP60">
        <v>0</v>
      </c>
      <c r="BQ60">
        <v>0</v>
      </c>
      <c r="BR60">
        <v>0</v>
      </c>
      <c r="BS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49</v>
      </c>
      <c r="CU60">
        <v>0</v>
      </c>
      <c r="CV60">
        <v>0</v>
      </c>
      <c r="CW60">
        <v>0</v>
      </c>
      <c r="CX60">
        <v>99</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99</v>
      </c>
      <c r="DZ60">
        <v>0</v>
      </c>
      <c r="EA60">
        <v>0</v>
      </c>
      <c r="EB60">
        <v>0</v>
      </c>
      <c r="EC60">
        <v>0</v>
      </c>
      <c r="ED60">
        <v>0</v>
      </c>
      <c r="EE60">
        <v>0</v>
      </c>
      <c r="EF60">
        <v>0</v>
      </c>
      <c r="EG60">
        <v>0</v>
      </c>
      <c r="EH60">
        <v>0</v>
      </c>
      <c r="EI60">
        <v>0</v>
      </c>
      <c r="EJ60">
        <v>0</v>
      </c>
      <c r="EK60">
        <v>0</v>
      </c>
      <c r="EL60">
        <v>54.51</v>
      </c>
      <c r="EM60">
        <v>0</v>
      </c>
      <c r="EN60">
        <v>0</v>
      </c>
      <c r="EP60" t="s">
        <v>1131</v>
      </c>
      <c r="EQ60">
        <v>92</v>
      </c>
      <c r="ER60" s="596" t="s">
        <v>1157</v>
      </c>
      <c r="ES60">
        <v>4</v>
      </c>
      <c r="ET60" t="s">
        <v>1120</v>
      </c>
      <c r="EV60" s="805">
        <v>0</v>
      </c>
      <c r="EW60">
        <v>0</v>
      </c>
      <c r="EX60">
        <v>0</v>
      </c>
      <c r="EY60" s="805">
        <v>0</v>
      </c>
      <c r="EZ60">
        <v>0</v>
      </c>
      <c r="FA60">
        <v>0</v>
      </c>
      <c r="FB60" s="805">
        <v>0</v>
      </c>
      <c r="FC60" s="805">
        <v>0</v>
      </c>
      <c r="FD60">
        <v>0</v>
      </c>
      <c r="FE60">
        <v>0</v>
      </c>
      <c r="FF60" s="805">
        <v>0</v>
      </c>
      <c r="FG60">
        <v>0</v>
      </c>
      <c r="FH60">
        <v>0</v>
      </c>
      <c r="FI60" s="805">
        <v>0</v>
      </c>
      <c r="FJ60">
        <v>0</v>
      </c>
      <c r="FK60">
        <v>0</v>
      </c>
      <c r="FL60">
        <v>0</v>
      </c>
      <c r="FM60" s="805">
        <v>0</v>
      </c>
      <c r="FN60">
        <v>0</v>
      </c>
      <c r="FO60" s="805">
        <v>0</v>
      </c>
      <c r="FP60">
        <v>0</v>
      </c>
      <c r="FQ60" s="805">
        <v>0</v>
      </c>
      <c r="FR60">
        <v>0</v>
      </c>
      <c r="FS60" s="805">
        <v>0</v>
      </c>
      <c r="FT60">
        <v>0</v>
      </c>
      <c r="FU60" s="805">
        <v>0</v>
      </c>
      <c r="FV60">
        <v>0</v>
      </c>
      <c r="FW60" s="805">
        <v>0</v>
      </c>
      <c r="FX60">
        <v>0</v>
      </c>
      <c r="FY60" s="805">
        <v>0</v>
      </c>
      <c r="FZ60">
        <v>1672</v>
      </c>
    </row>
    <row r="61" spans="1:182">
      <c r="A61" t="s">
        <v>1108</v>
      </c>
      <c r="B61" t="s">
        <v>1109</v>
      </c>
      <c r="C61">
        <v>3</v>
      </c>
      <c r="D61" t="s">
        <v>1110</v>
      </c>
      <c r="E61" t="s">
        <v>1111</v>
      </c>
      <c r="F61">
        <v>371241</v>
      </c>
      <c r="G61">
        <v>55</v>
      </c>
      <c r="I61" s="804">
        <v>46048</v>
      </c>
      <c r="J61" s="807">
        <v>46048</v>
      </c>
      <c r="K61" t="s">
        <v>1112</v>
      </c>
      <c r="L61" t="s">
        <v>1113</v>
      </c>
      <c r="M61" t="s">
        <v>1114</v>
      </c>
      <c r="N61">
        <v>18173605000140</v>
      </c>
      <c r="O61" s="596" t="s">
        <v>1115</v>
      </c>
      <c r="P61" t="s">
        <v>1116</v>
      </c>
      <c r="Q61" t="s">
        <v>1114</v>
      </c>
      <c r="R61">
        <v>62166105000172</v>
      </c>
      <c r="S61">
        <v>3</v>
      </c>
      <c r="U61" t="s">
        <v>1114</v>
      </c>
      <c r="V61" t="s">
        <v>1170</v>
      </c>
      <c r="W61">
        <v>39232190</v>
      </c>
      <c r="X61">
        <v>39232190</v>
      </c>
      <c r="Y61" s="596" t="s">
        <v>763</v>
      </c>
      <c r="Z61">
        <v>7000020</v>
      </c>
      <c r="AA61" t="s">
        <v>1158</v>
      </c>
      <c r="AB61">
        <v>940031</v>
      </c>
      <c r="AC61" t="s">
        <v>1159</v>
      </c>
      <c r="AD61" t="s">
        <v>1120</v>
      </c>
      <c r="AE61" t="s">
        <v>1121</v>
      </c>
      <c r="AF61" t="s">
        <v>1122</v>
      </c>
      <c r="AG61" t="s">
        <v>1135</v>
      </c>
      <c r="AH61">
        <v>13</v>
      </c>
      <c r="AI61" t="s">
        <v>1160</v>
      </c>
      <c r="AJ61" t="s">
        <v>1125</v>
      </c>
      <c r="AK61" t="s">
        <v>1126</v>
      </c>
      <c r="AL61">
        <v>1</v>
      </c>
      <c r="AM61">
        <v>100</v>
      </c>
      <c r="AN61">
        <v>49.26</v>
      </c>
      <c r="AO61">
        <v>0.49259999999999998</v>
      </c>
      <c r="AP61">
        <v>0</v>
      </c>
      <c r="AQ61">
        <v>0</v>
      </c>
      <c r="AR61">
        <v>0</v>
      </c>
      <c r="AS61">
        <v>0</v>
      </c>
      <c r="AT61">
        <v>0</v>
      </c>
      <c r="AU61" s="388">
        <v>49.26</v>
      </c>
      <c r="AV61" s="808">
        <v>49.26</v>
      </c>
      <c r="AW61">
        <v>0</v>
      </c>
      <c r="AX61">
        <v>5102</v>
      </c>
      <c r="AY61">
        <v>1556</v>
      </c>
      <c r="AZ61">
        <v>1</v>
      </c>
      <c r="BA61" t="s">
        <v>1127</v>
      </c>
      <c r="BB61">
        <v>0</v>
      </c>
      <c r="BC61" t="s">
        <v>1128</v>
      </c>
      <c r="BD61">
        <v>90</v>
      </c>
      <c r="BE61">
        <v>3</v>
      </c>
      <c r="BF61" t="s">
        <v>1129</v>
      </c>
      <c r="BG61">
        <v>0</v>
      </c>
      <c r="BH61">
        <v>0</v>
      </c>
      <c r="BI61">
        <v>0</v>
      </c>
      <c r="BJ61">
        <v>0</v>
      </c>
      <c r="BK61">
        <v>0</v>
      </c>
      <c r="BL61">
        <v>0</v>
      </c>
      <c r="BM61">
        <v>0</v>
      </c>
      <c r="BN61">
        <v>0</v>
      </c>
      <c r="BO61">
        <v>0</v>
      </c>
      <c r="BP61">
        <v>0</v>
      </c>
      <c r="BQ61">
        <v>0</v>
      </c>
      <c r="BR61">
        <v>0</v>
      </c>
      <c r="BS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49</v>
      </c>
      <c r="CU61">
        <v>0</v>
      </c>
      <c r="CV61">
        <v>0</v>
      </c>
      <c r="CW61">
        <v>0</v>
      </c>
      <c r="CX61">
        <v>99</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99</v>
      </c>
      <c r="DZ61">
        <v>0</v>
      </c>
      <c r="EA61">
        <v>0</v>
      </c>
      <c r="EB61">
        <v>0</v>
      </c>
      <c r="EC61">
        <v>0</v>
      </c>
      <c r="ED61">
        <v>0</v>
      </c>
      <c r="EE61">
        <v>0</v>
      </c>
      <c r="EF61">
        <v>0</v>
      </c>
      <c r="EG61">
        <v>0</v>
      </c>
      <c r="EH61">
        <v>0</v>
      </c>
      <c r="EI61">
        <v>0</v>
      </c>
      <c r="EJ61">
        <v>0</v>
      </c>
      <c r="EK61">
        <v>0</v>
      </c>
      <c r="EL61">
        <v>49.26</v>
      </c>
      <c r="EM61">
        <v>0</v>
      </c>
      <c r="EN61">
        <v>0</v>
      </c>
      <c r="EO61" t="s">
        <v>1161</v>
      </c>
      <c r="EP61" t="s">
        <v>1131</v>
      </c>
      <c r="EQ61">
        <v>94</v>
      </c>
      <c r="ER61" s="596" t="s">
        <v>1132</v>
      </c>
      <c r="ES61">
        <v>4</v>
      </c>
      <c r="ET61" t="s">
        <v>1120</v>
      </c>
      <c r="EV61" s="805">
        <v>0</v>
      </c>
      <c r="EW61">
        <v>0</v>
      </c>
      <c r="EX61">
        <v>0</v>
      </c>
      <c r="EY61" s="805">
        <v>0</v>
      </c>
      <c r="EZ61">
        <v>0</v>
      </c>
      <c r="FA61">
        <v>0</v>
      </c>
      <c r="FB61" s="805">
        <v>0</v>
      </c>
      <c r="FC61" s="805">
        <v>0</v>
      </c>
      <c r="FD61">
        <v>0</v>
      </c>
      <c r="FE61">
        <v>0</v>
      </c>
      <c r="FF61" s="805">
        <v>0</v>
      </c>
      <c r="FG61">
        <v>0</v>
      </c>
      <c r="FH61">
        <v>0</v>
      </c>
      <c r="FI61" s="805">
        <v>0</v>
      </c>
      <c r="FJ61">
        <v>0</v>
      </c>
      <c r="FK61">
        <v>0</v>
      </c>
      <c r="FL61">
        <v>0</v>
      </c>
      <c r="FM61" s="805">
        <v>0</v>
      </c>
      <c r="FN61">
        <v>0</v>
      </c>
      <c r="FO61" s="805">
        <v>0</v>
      </c>
      <c r="FP61">
        <v>0</v>
      </c>
      <c r="FQ61" s="805">
        <v>0</v>
      </c>
      <c r="FR61">
        <v>0</v>
      </c>
      <c r="FS61" s="805">
        <v>0</v>
      </c>
      <c r="FT61">
        <v>0</v>
      </c>
      <c r="FU61" s="805">
        <v>0</v>
      </c>
      <c r="FV61">
        <v>0</v>
      </c>
      <c r="FW61" s="805">
        <v>0</v>
      </c>
      <c r="FX61">
        <v>0</v>
      </c>
      <c r="FY61" s="805">
        <v>0</v>
      </c>
      <c r="FZ61">
        <v>1481</v>
      </c>
    </row>
    <row r="62" spans="1:182">
      <c r="A62" t="s">
        <v>1108</v>
      </c>
      <c r="B62" t="s">
        <v>1109</v>
      </c>
      <c r="C62">
        <v>3</v>
      </c>
      <c r="D62" t="s">
        <v>1110</v>
      </c>
      <c r="E62" t="s">
        <v>1111</v>
      </c>
      <c r="F62">
        <v>371241</v>
      </c>
      <c r="G62">
        <v>55</v>
      </c>
      <c r="I62" s="804">
        <v>46048</v>
      </c>
      <c r="J62" s="807">
        <v>46048</v>
      </c>
      <c r="K62" t="s">
        <v>1112</v>
      </c>
      <c r="L62" t="s">
        <v>1113</v>
      </c>
      <c r="M62" t="s">
        <v>1114</v>
      </c>
      <c r="N62">
        <v>18173605000140</v>
      </c>
      <c r="O62" s="596" t="s">
        <v>1115</v>
      </c>
      <c r="P62" t="s">
        <v>1116</v>
      </c>
      <c r="Q62" t="s">
        <v>1114</v>
      </c>
      <c r="R62">
        <v>62166105000172</v>
      </c>
      <c r="S62">
        <v>3</v>
      </c>
      <c r="U62" t="s">
        <v>1114</v>
      </c>
      <c r="V62" t="s">
        <v>1170</v>
      </c>
      <c r="W62">
        <v>39232190</v>
      </c>
      <c r="X62">
        <v>39232190</v>
      </c>
      <c r="Y62" s="596" t="s">
        <v>763</v>
      </c>
      <c r="Z62">
        <v>7000086</v>
      </c>
      <c r="AA62" t="s">
        <v>1162</v>
      </c>
      <c r="AB62">
        <v>10068</v>
      </c>
      <c r="AC62" t="s">
        <v>1163</v>
      </c>
      <c r="AD62" t="s">
        <v>1120</v>
      </c>
      <c r="AE62" t="s">
        <v>1121</v>
      </c>
      <c r="AF62" t="s">
        <v>1122</v>
      </c>
      <c r="AG62" t="s">
        <v>1135</v>
      </c>
      <c r="AH62">
        <v>14</v>
      </c>
      <c r="AI62" t="s">
        <v>1160</v>
      </c>
      <c r="AJ62" t="s">
        <v>1125</v>
      </c>
      <c r="AK62" t="s">
        <v>1126</v>
      </c>
      <c r="AL62">
        <v>1</v>
      </c>
      <c r="AM62">
        <v>100</v>
      </c>
      <c r="AN62">
        <v>76.599999999999994</v>
      </c>
      <c r="AO62">
        <v>0.76600000000000001</v>
      </c>
      <c r="AP62">
        <v>0</v>
      </c>
      <c r="AQ62">
        <v>0</v>
      </c>
      <c r="AR62">
        <v>0</v>
      </c>
      <c r="AS62">
        <v>0</v>
      </c>
      <c r="AT62">
        <v>0</v>
      </c>
      <c r="AU62" s="388">
        <v>76.599999999999994</v>
      </c>
      <c r="AV62" s="808">
        <v>76.599999999999994</v>
      </c>
      <c r="AW62">
        <v>0</v>
      </c>
      <c r="AX62">
        <v>5102</v>
      </c>
      <c r="AY62">
        <v>1556</v>
      </c>
      <c r="AZ62">
        <v>1</v>
      </c>
      <c r="BA62" t="s">
        <v>1127</v>
      </c>
      <c r="BB62">
        <v>0</v>
      </c>
      <c r="BC62" t="s">
        <v>1128</v>
      </c>
      <c r="BD62">
        <v>90</v>
      </c>
      <c r="BE62">
        <v>3</v>
      </c>
      <c r="BF62" t="s">
        <v>1129</v>
      </c>
      <c r="BG62">
        <v>0</v>
      </c>
      <c r="BH62">
        <v>0</v>
      </c>
      <c r="BI62">
        <v>0</v>
      </c>
      <c r="BJ62">
        <v>0</v>
      </c>
      <c r="BK62">
        <v>0</v>
      </c>
      <c r="BL62">
        <v>0</v>
      </c>
      <c r="BM62">
        <v>0</v>
      </c>
      <c r="BN62">
        <v>0</v>
      </c>
      <c r="BO62">
        <v>0</v>
      </c>
      <c r="BP62">
        <v>0</v>
      </c>
      <c r="BQ62">
        <v>0</v>
      </c>
      <c r="BR62">
        <v>0</v>
      </c>
      <c r="BS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49</v>
      </c>
      <c r="CU62">
        <v>0</v>
      </c>
      <c r="CV62">
        <v>0</v>
      </c>
      <c r="CW62">
        <v>0</v>
      </c>
      <c r="CX62">
        <v>99</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99</v>
      </c>
      <c r="DZ62">
        <v>0</v>
      </c>
      <c r="EA62">
        <v>0</v>
      </c>
      <c r="EB62">
        <v>0</v>
      </c>
      <c r="EC62">
        <v>0</v>
      </c>
      <c r="ED62">
        <v>0</v>
      </c>
      <c r="EE62">
        <v>0</v>
      </c>
      <c r="EF62">
        <v>0</v>
      </c>
      <c r="EG62">
        <v>0</v>
      </c>
      <c r="EH62">
        <v>0</v>
      </c>
      <c r="EI62">
        <v>0</v>
      </c>
      <c r="EJ62">
        <v>0</v>
      </c>
      <c r="EK62">
        <v>0</v>
      </c>
      <c r="EL62">
        <v>76.599999999999994</v>
      </c>
      <c r="EM62">
        <v>0</v>
      </c>
      <c r="EN62">
        <v>0</v>
      </c>
      <c r="EO62" t="s">
        <v>1161</v>
      </c>
      <c r="EP62" t="s">
        <v>1131</v>
      </c>
      <c r="EQ62">
        <v>94</v>
      </c>
      <c r="ER62" s="596" t="s">
        <v>1132</v>
      </c>
      <c r="ES62">
        <v>4</v>
      </c>
      <c r="ET62" t="s">
        <v>1120</v>
      </c>
      <c r="EV62" s="805">
        <v>0</v>
      </c>
      <c r="EW62">
        <v>0</v>
      </c>
      <c r="EX62">
        <v>0</v>
      </c>
      <c r="EY62" s="805">
        <v>0</v>
      </c>
      <c r="EZ62">
        <v>0</v>
      </c>
      <c r="FA62">
        <v>0</v>
      </c>
      <c r="FB62" s="805">
        <v>0</v>
      </c>
      <c r="FC62" s="805">
        <v>0</v>
      </c>
      <c r="FD62">
        <v>0</v>
      </c>
      <c r="FE62">
        <v>0</v>
      </c>
      <c r="FF62" s="805">
        <v>0</v>
      </c>
      <c r="FG62">
        <v>0</v>
      </c>
      <c r="FH62">
        <v>0</v>
      </c>
      <c r="FI62" s="805">
        <v>0</v>
      </c>
      <c r="FJ62">
        <v>0</v>
      </c>
      <c r="FK62">
        <v>0</v>
      </c>
      <c r="FL62">
        <v>0</v>
      </c>
      <c r="FM62" s="805">
        <v>0</v>
      </c>
      <c r="FN62">
        <v>0</v>
      </c>
      <c r="FO62" s="805">
        <v>0</v>
      </c>
      <c r="FP62">
        <v>0</v>
      </c>
      <c r="FQ62" s="805">
        <v>0</v>
      </c>
      <c r="FR62">
        <v>0</v>
      </c>
      <c r="FS62" s="805">
        <v>0</v>
      </c>
      <c r="FT62">
        <v>0</v>
      </c>
      <c r="FU62" s="805">
        <v>0</v>
      </c>
      <c r="FV62">
        <v>0</v>
      </c>
      <c r="FW62" s="805">
        <v>0</v>
      </c>
      <c r="FX62">
        <v>0</v>
      </c>
      <c r="FY62" s="805">
        <v>0</v>
      </c>
      <c r="FZ62">
        <v>2513</v>
      </c>
    </row>
    <row r="63" spans="1:182">
      <c r="A63" t="s">
        <v>1108</v>
      </c>
      <c r="B63" t="s">
        <v>1109</v>
      </c>
      <c r="C63">
        <v>3</v>
      </c>
      <c r="D63" t="s">
        <v>1110</v>
      </c>
      <c r="E63" t="s">
        <v>1111</v>
      </c>
      <c r="F63">
        <v>371241</v>
      </c>
      <c r="G63">
        <v>55</v>
      </c>
      <c r="I63" s="804">
        <v>46048</v>
      </c>
      <c r="J63" s="807">
        <v>46048</v>
      </c>
      <c r="K63" t="s">
        <v>1112</v>
      </c>
      <c r="L63" t="s">
        <v>1113</v>
      </c>
      <c r="M63" t="s">
        <v>1114</v>
      </c>
      <c r="N63">
        <v>18173605000140</v>
      </c>
      <c r="O63" s="596" t="s">
        <v>1115</v>
      </c>
      <c r="P63" t="s">
        <v>1116</v>
      </c>
      <c r="Q63" t="s">
        <v>1114</v>
      </c>
      <c r="R63">
        <v>62166105000172</v>
      </c>
      <c r="S63">
        <v>3</v>
      </c>
      <c r="U63" t="s">
        <v>1114</v>
      </c>
      <c r="V63" t="s">
        <v>1170</v>
      </c>
      <c r="W63">
        <v>39232990</v>
      </c>
      <c r="Y63" s="596" t="s">
        <v>763</v>
      </c>
      <c r="Z63">
        <v>7000093</v>
      </c>
      <c r="AA63" t="s">
        <v>1310</v>
      </c>
      <c r="AB63">
        <v>840012</v>
      </c>
      <c r="AC63" t="s">
        <v>1311</v>
      </c>
      <c r="AD63" t="s">
        <v>1120</v>
      </c>
      <c r="AE63" t="s">
        <v>1121</v>
      </c>
      <c r="AF63" t="s">
        <v>1122</v>
      </c>
      <c r="AG63" t="s">
        <v>1123</v>
      </c>
      <c r="AH63">
        <v>15</v>
      </c>
      <c r="AI63" t="s">
        <v>1312</v>
      </c>
      <c r="AJ63" t="s">
        <v>1125</v>
      </c>
      <c r="AK63" t="s">
        <v>1126</v>
      </c>
      <c r="AL63">
        <v>1</v>
      </c>
      <c r="AM63">
        <v>500</v>
      </c>
      <c r="AN63">
        <v>349.94</v>
      </c>
      <c r="AO63">
        <v>0.69989999999999997</v>
      </c>
      <c r="AP63">
        <v>0</v>
      </c>
      <c r="AQ63">
        <v>0</v>
      </c>
      <c r="AR63">
        <v>0</v>
      </c>
      <c r="AS63">
        <v>0</v>
      </c>
      <c r="AT63">
        <v>0</v>
      </c>
      <c r="AU63" s="388">
        <v>349.94</v>
      </c>
      <c r="AV63" s="808">
        <v>349.94</v>
      </c>
      <c r="AW63">
        <v>0</v>
      </c>
      <c r="AX63">
        <v>5102</v>
      </c>
      <c r="AY63">
        <v>1556</v>
      </c>
      <c r="AZ63">
        <v>1</v>
      </c>
      <c r="BA63" t="s">
        <v>1127</v>
      </c>
      <c r="BB63">
        <v>0</v>
      </c>
      <c r="BC63" t="s">
        <v>1128</v>
      </c>
      <c r="BD63">
        <v>90</v>
      </c>
      <c r="BE63">
        <v>3</v>
      </c>
      <c r="BF63" t="s">
        <v>1129</v>
      </c>
      <c r="BG63">
        <v>0</v>
      </c>
      <c r="BH63">
        <v>0</v>
      </c>
      <c r="BI63">
        <v>0</v>
      </c>
      <c r="BJ63">
        <v>0</v>
      </c>
      <c r="BK63">
        <v>0</v>
      </c>
      <c r="BL63">
        <v>0</v>
      </c>
      <c r="BM63">
        <v>0</v>
      </c>
      <c r="BN63">
        <v>0</v>
      </c>
      <c r="BO63">
        <v>0</v>
      </c>
      <c r="BP63">
        <v>0</v>
      </c>
      <c r="BQ63">
        <v>0</v>
      </c>
      <c r="BR63">
        <v>0</v>
      </c>
      <c r="BS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49</v>
      </c>
      <c r="CU63">
        <v>0</v>
      </c>
      <c r="CV63">
        <v>0</v>
      </c>
      <c r="CW63">
        <v>0</v>
      </c>
      <c r="CX63">
        <v>99</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99</v>
      </c>
      <c r="DZ63">
        <v>0</v>
      </c>
      <c r="EA63">
        <v>0</v>
      </c>
      <c r="EB63">
        <v>0</v>
      </c>
      <c r="EC63">
        <v>0</v>
      </c>
      <c r="ED63">
        <v>0</v>
      </c>
      <c r="EE63">
        <v>0</v>
      </c>
      <c r="EF63">
        <v>0</v>
      </c>
      <c r="EG63">
        <v>0</v>
      </c>
      <c r="EH63">
        <v>0</v>
      </c>
      <c r="EI63">
        <v>0</v>
      </c>
      <c r="EJ63">
        <v>0</v>
      </c>
      <c r="EK63">
        <v>0</v>
      </c>
      <c r="EL63">
        <v>349.94</v>
      </c>
      <c r="EM63">
        <v>0</v>
      </c>
      <c r="EN63">
        <v>0</v>
      </c>
      <c r="EP63" t="s">
        <v>1131</v>
      </c>
      <c r="EQ63">
        <v>91</v>
      </c>
      <c r="ER63" s="596" t="s">
        <v>1153</v>
      </c>
      <c r="ES63">
        <v>4</v>
      </c>
      <c r="ET63" t="s">
        <v>1120</v>
      </c>
      <c r="EV63" s="805">
        <v>0</v>
      </c>
      <c r="EW63">
        <v>0</v>
      </c>
      <c r="EX63">
        <v>0</v>
      </c>
      <c r="EY63" s="805">
        <v>0</v>
      </c>
      <c r="EZ63">
        <v>0</v>
      </c>
      <c r="FA63">
        <v>0</v>
      </c>
      <c r="FB63" s="805">
        <v>0</v>
      </c>
      <c r="FC63" s="805">
        <v>0</v>
      </c>
      <c r="FD63">
        <v>0</v>
      </c>
      <c r="FE63">
        <v>0</v>
      </c>
      <c r="FF63" s="805">
        <v>0</v>
      </c>
      <c r="FG63">
        <v>0</v>
      </c>
      <c r="FH63">
        <v>0</v>
      </c>
      <c r="FI63" s="805">
        <v>0</v>
      </c>
      <c r="FJ63">
        <v>0</v>
      </c>
      <c r="FK63">
        <v>0</v>
      </c>
      <c r="FL63">
        <v>0</v>
      </c>
      <c r="FM63" s="805">
        <v>0</v>
      </c>
      <c r="FN63">
        <v>0</v>
      </c>
      <c r="FO63" s="805">
        <v>0</v>
      </c>
      <c r="FP63">
        <v>0</v>
      </c>
      <c r="FQ63" s="805">
        <v>0</v>
      </c>
      <c r="FR63">
        <v>0</v>
      </c>
      <c r="FS63" s="805">
        <v>0</v>
      </c>
      <c r="FT63">
        <v>0</v>
      </c>
      <c r="FU63" s="805">
        <v>0</v>
      </c>
      <c r="FV63">
        <v>0</v>
      </c>
      <c r="FW63" s="805">
        <v>0</v>
      </c>
      <c r="FX63">
        <v>0</v>
      </c>
      <c r="FY63" s="805">
        <v>0</v>
      </c>
      <c r="FZ63">
        <v>2520</v>
      </c>
    </row>
    <row r="64" spans="1:182">
      <c r="A64" t="s">
        <v>1108</v>
      </c>
      <c r="B64" t="s">
        <v>1109</v>
      </c>
      <c r="C64">
        <v>3</v>
      </c>
      <c r="D64" t="s">
        <v>1110</v>
      </c>
      <c r="E64" t="s">
        <v>1111</v>
      </c>
      <c r="F64">
        <v>6295852</v>
      </c>
      <c r="G64">
        <v>55</v>
      </c>
      <c r="I64" s="804">
        <v>46048</v>
      </c>
      <c r="J64" s="807">
        <v>46048</v>
      </c>
      <c r="K64" t="s">
        <v>1112</v>
      </c>
      <c r="L64" t="s">
        <v>1313</v>
      </c>
      <c r="M64" t="s">
        <v>1114</v>
      </c>
      <c r="N64">
        <v>60409075054082</v>
      </c>
      <c r="O64" s="596" t="s">
        <v>688</v>
      </c>
      <c r="P64" t="s">
        <v>1116</v>
      </c>
      <c r="Q64" t="s">
        <v>1114</v>
      </c>
      <c r="R64">
        <v>62166105000172</v>
      </c>
      <c r="S64">
        <v>3</v>
      </c>
      <c r="U64" t="s">
        <v>1114</v>
      </c>
      <c r="V64" t="s">
        <v>1170</v>
      </c>
      <c r="W64">
        <v>9012200</v>
      </c>
      <c r="X64">
        <v>9011200</v>
      </c>
      <c r="Y64" s="596" t="s">
        <v>1171</v>
      </c>
      <c r="Z64">
        <v>1000725</v>
      </c>
      <c r="AA64" t="s">
        <v>1314</v>
      </c>
      <c r="AB64" t="s">
        <v>1315</v>
      </c>
      <c r="AC64" t="s">
        <v>1316</v>
      </c>
      <c r="AD64" t="s">
        <v>1120</v>
      </c>
      <c r="AE64" t="s">
        <v>1174</v>
      </c>
      <c r="AF64" t="s">
        <v>1200</v>
      </c>
      <c r="AG64" t="s">
        <v>1201</v>
      </c>
      <c r="AH64">
        <v>1</v>
      </c>
      <c r="AI64" t="s">
        <v>1145</v>
      </c>
      <c r="AJ64" t="s">
        <v>1126</v>
      </c>
      <c r="AK64" t="s">
        <v>1126</v>
      </c>
      <c r="AL64">
        <v>50</v>
      </c>
      <c r="AM64">
        <v>50</v>
      </c>
      <c r="AN64">
        <v>2.8</v>
      </c>
      <c r="AO64">
        <v>2.8</v>
      </c>
      <c r="AP64">
        <v>0</v>
      </c>
      <c r="AQ64">
        <v>0</v>
      </c>
      <c r="AR64">
        <v>0</v>
      </c>
      <c r="AS64">
        <v>0</v>
      </c>
      <c r="AT64">
        <v>0</v>
      </c>
      <c r="AU64" s="388">
        <v>140</v>
      </c>
      <c r="AV64" s="808">
        <v>140</v>
      </c>
      <c r="AW64">
        <v>2.6505999999999998</v>
      </c>
      <c r="AX64">
        <v>5102</v>
      </c>
      <c r="AY64">
        <v>1102</v>
      </c>
      <c r="AZ64">
        <v>1</v>
      </c>
      <c r="BA64" t="s">
        <v>1179</v>
      </c>
      <c r="BB64">
        <v>1</v>
      </c>
      <c r="BC64" t="s">
        <v>1148</v>
      </c>
      <c r="BD64">
        <v>90</v>
      </c>
      <c r="BE64">
        <v>3</v>
      </c>
      <c r="BF64" t="s">
        <v>1129</v>
      </c>
      <c r="BG64">
        <v>0</v>
      </c>
      <c r="BH64">
        <v>0</v>
      </c>
      <c r="BI64">
        <v>0</v>
      </c>
      <c r="BJ64">
        <v>0</v>
      </c>
      <c r="BK64">
        <v>0</v>
      </c>
      <c r="BL64">
        <v>0</v>
      </c>
      <c r="BM64">
        <v>0</v>
      </c>
      <c r="BN64">
        <v>0</v>
      </c>
      <c r="BO64">
        <v>0</v>
      </c>
      <c r="BP64">
        <v>0</v>
      </c>
      <c r="BQ64">
        <v>0</v>
      </c>
      <c r="BR64">
        <v>0</v>
      </c>
      <c r="BS64">
        <v>18.78</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49</v>
      </c>
      <c r="CS64">
        <v>999</v>
      </c>
      <c r="CT64" t="s">
        <v>1216</v>
      </c>
      <c r="CU64">
        <v>0</v>
      </c>
      <c r="CV64">
        <v>0</v>
      </c>
      <c r="CW64">
        <v>0</v>
      </c>
      <c r="CX64">
        <v>99</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99</v>
      </c>
      <c r="DZ64">
        <v>0</v>
      </c>
      <c r="EA64">
        <v>0</v>
      </c>
      <c r="EB64">
        <v>0</v>
      </c>
      <c r="EC64">
        <v>0</v>
      </c>
      <c r="ED64">
        <v>0</v>
      </c>
      <c r="EE64">
        <v>0</v>
      </c>
      <c r="EF64">
        <v>0</v>
      </c>
      <c r="EG64">
        <v>0</v>
      </c>
      <c r="EH64">
        <v>0</v>
      </c>
      <c r="EI64">
        <v>0</v>
      </c>
      <c r="EJ64">
        <v>0</v>
      </c>
      <c r="EK64">
        <v>0</v>
      </c>
      <c r="EL64">
        <v>140</v>
      </c>
      <c r="EM64">
        <v>0</v>
      </c>
      <c r="EN64">
        <v>0</v>
      </c>
      <c r="EO64" t="s">
        <v>1317</v>
      </c>
      <c r="EP64" t="s">
        <v>1182</v>
      </c>
      <c r="EQ64">
        <v>194</v>
      </c>
      <c r="ER64" s="596" t="s">
        <v>1318</v>
      </c>
      <c r="ES64">
        <v>4</v>
      </c>
      <c r="ET64" t="s">
        <v>1120</v>
      </c>
      <c r="EV64" s="805">
        <v>0</v>
      </c>
      <c r="EW64">
        <v>0</v>
      </c>
      <c r="EX64">
        <v>0</v>
      </c>
      <c r="EY64" s="805">
        <v>0</v>
      </c>
      <c r="EZ64">
        <v>0</v>
      </c>
      <c r="FA64">
        <v>0</v>
      </c>
      <c r="FB64" s="805">
        <v>0</v>
      </c>
      <c r="FC64" s="805">
        <v>0</v>
      </c>
      <c r="FD64">
        <v>0</v>
      </c>
      <c r="FE64">
        <v>0</v>
      </c>
      <c r="FF64" s="805">
        <v>0</v>
      </c>
      <c r="FG64">
        <v>0</v>
      </c>
      <c r="FH64">
        <v>0</v>
      </c>
      <c r="FI64" s="805">
        <v>0</v>
      </c>
      <c r="FJ64">
        <v>0</v>
      </c>
      <c r="FK64">
        <v>0</v>
      </c>
      <c r="FL64">
        <v>0</v>
      </c>
      <c r="FM64" s="805">
        <v>0</v>
      </c>
      <c r="FN64">
        <v>0</v>
      </c>
      <c r="FO64" s="805">
        <v>0</v>
      </c>
      <c r="FP64">
        <v>0</v>
      </c>
      <c r="FQ64" s="805">
        <v>0</v>
      </c>
      <c r="FR64">
        <v>0</v>
      </c>
      <c r="FS64" s="805">
        <v>0</v>
      </c>
      <c r="FT64">
        <v>0</v>
      </c>
      <c r="FU64" s="805">
        <v>0</v>
      </c>
      <c r="FV64">
        <v>0</v>
      </c>
      <c r="FW64" s="805">
        <v>0</v>
      </c>
      <c r="FX64">
        <v>0</v>
      </c>
      <c r="FY64" s="805">
        <v>0</v>
      </c>
      <c r="FZ64">
        <v>760</v>
      </c>
    </row>
    <row r="65" spans="1:182">
      <c r="A65" t="s">
        <v>1108</v>
      </c>
      <c r="B65" t="s">
        <v>1109</v>
      </c>
      <c r="C65">
        <v>3</v>
      </c>
      <c r="D65" t="s">
        <v>1110</v>
      </c>
      <c r="E65" t="s">
        <v>1111</v>
      </c>
      <c r="F65">
        <v>6295852</v>
      </c>
      <c r="G65">
        <v>55</v>
      </c>
      <c r="I65" s="804">
        <v>46048</v>
      </c>
      <c r="J65" s="807">
        <v>46048</v>
      </c>
      <c r="K65" t="s">
        <v>1112</v>
      </c>
      <c r="L65" t="s">
        <v>1313</v>
      </c>
      <c r="M65" t="s">
        <v>1114</v>
      </c>
      <c r="N65">
        <v>60409075054082</v>
      </c>
      <c r="O65" s="596" t="s">
        <v>688</v>
      </c>
      <c r="P65" t="s">
        <v>1116</v>
      </c>
      <c r="Q65" t="s">
        <v>1114</v>
      </c>
      <c r="R65">
        <v>62166105000172</v>
      </c>
      <c r="S65">
        <v>3</v>
      </c>
      <c r="U65" t="s">
        <v>1114</v>
      </c>
      <c r="V65" t="s">
        <v>1170</v>
      </c>
      <c r="W65">
        <v>9012100</v>
      </c>
      <c r="X65">
        <v>6029083</v>
      </c>
      <c r="Y65" s="596" t="s">
        <v>1171</v>
      </c>
      <c r="Z65">
        <v>1000579</v>
      </c>
      <c r="AA65" t="s">
        <v>1319</v>
      </c>
      <c r="AB65" t="s">
        <v>1320</v>
      </c>
      <c r="AC65" t="s">
        <v>1321</v>
      </c>
      <c r="AD65" t="s">
        <v>1120</v>
      </c>
      <c r="AE65" t="s">
        <v>1174</v>
      </c>
      <c r="AF65" t="s">
        <v>1200</v>
      </c>
      <c r="AG65" t="s">
        <v>1201</v>
      </c>
      <c r="AH65">
        <v>2</v>
      </c>
      <c r="AI65" t="s">
        <v>1145</v>
      </c>
      <c r="AJ65" t="s">
        <v>1126</v>
      </c>
      <c r="AK65" t="s">
        <v>1126</v>
      </c>
      <c r="AL65">
        <v>100</v>
      </c>
      <c r="AM65">
        <v>100</v>
      </c>
      <c r="AN65">
        <v>2.8</v>
      </c>
      <c r="AO65">
        <v>2.8</v>
      </c>
      <c r="AP65">
        <v>0</v>
      </c>
      <c r="AQ65">
        <v>0</v>
      </c>
      <c r="AR65">
        <v>0</v>
      </c>
      <c r="AS65">
        <v>0</v>
      </c>
      <c r="AT65">
        <v>0</v>
      </c>
      <c r="AU65" s="388">
        <v>280</v>
      </c>
      <c r="AV65" s="808">
        <v>280</v>
      </c>
      <c r="AW65">
        <v>2.8</v>
      </c>
      <c r="AX65">
        <v>5102</v>
      </c>
      <c r="AY65">
        <v>1102</v>
      </c>
      <c r="AZ65">
        <v>1</v>
      </c>
      <c r="BA65" t="s">
        <v>1179</v>
      </c>
      <c r="BB65">
        <v>1</v>
      </c>
      <c r="BC65" t="s">
        <v>1148</v>
      </c>
      <c r="BD65">
        <v>90</v>
      </c>
      <c r="BE65">
        <v>3</v>
      </c>
      <c r="BF65" t="s">
        <v>1129</v>
      </c>
      <c r="BG65">
        <v>0</v>
      </c>
      <c r="BH65">
        <v>0</v>
      </c>
      <c r="BI65">
        <v>0</v>
      </c>
      <c r="BJ65">
        <v>0</v>
      </c>
      <c r="BK65">
        <v>0</v>
      </c>
      <c r="BL65">
        <v>0</v>
      </c>
      <c r="BM65">
        <v>0</v>
      </c>
      <c r="BN65">
        <v>0</v>
      </c>
      <c r="BO65">
        <v>0</v>
      </c>
      <c r="BP65">
        <v>0</v>
      </c>
      <c r="BQ65">
        <v>0</v>
      </c>
      <c r="BR65">
        <v>0</v>
      </c>
      <c r="BS65">
        <v>37.56</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49</v>
      </c>
      <c r="CS65">
        <v>999</v>
      </c>
      <c r="CT65" t="s">
        <v>1216</v>
      </c>
      <c r="CU65">
        <v>0</v>
      </c>
      <c r="CV65">
        <v>0</v>
      </c>
      <c r="CW65">
        <v>0</v>
      </c>
      <c r="CX65">
        <v>99</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99</v>
      </c>
      <c r="DZ65">
        <v>0</v>
      </c>
      <c r="EA65">
        <v>0</v>
      </c>
      <c r="EB65">
        <v>0</v>
      </c>
      <c r="EC65">
        <v>0</v>
      </c>
      <c r="ED65">
        <v>0</v>
      </c>
      <c r="EE65">
        <v>0</v>
      </c>
      <c r="EF65">
        <v>0</v>
      </c>
      <c r="EG65">
        <v>0</v>
      </c>
      <c r="EH65">
        <v>0</v>
      </c>
      <c r="EI65">
        <v>0</v>
      </c>
      <c r="EJ65">
        <v>0</v>
      </c>
      <c r="EK65">
        <v>0</v>
      </c>
      <c r="EL65">
        <v>280</v>
      </c>
      <c r="EM65">
        <v>0</v>
      </c>
      <c r="EN65">
        <v>0</v>
      </c>
      <c r="EO65" t="s">
        <v>1317</v>
      </c>
      <c r="EP65" t="s">
        <v>1182</v>
      </c>
      <c r="EQ65">
        <v>81</v>
      </c>
      <c r="ER65" s="596" t="s">
        <v>1322</v>
      </c>
      <c r="ES65">
        <v>4</v>
      </c>
      <c r="ET65" t="s">
        <v>1120</v>
      </c>
      <c r="EV65" s="805">
        <v>0</v>
      </c>
      <c r="EW65">
        <v>0</v>
      </c>
      <c r="EX65">
        <v>0</v>
      </c>
      <c r="EY65" s="805">
        <v>0</v>
      </c>
      <c r="EZ65">
        <v>0</v>
      </c>
      <c r="FA65">
        <v>0</v>
      </c>
      <c r="FB65" s="805">
        <v>0</v>
      </c>
      <c r="FC65" s="805">
        <v>0</v>
      </c>
      <c r="FD65">
        <v>0</v>
      </c>
      <c r="FE65">
        <v>0</v>
      </c>
      <c r="FF65" s="805">
        <v>0</v>
      </c>
      <c r="FG65">
        <v>0</v>
      </c>
      <c r="FH65">
        <v>0</v>
      </c>
      <c r="FI65" s="805">
        <v>0</v>
      </c>
      <c r="FJ65">
        <v>0</v>
      </c>
      <c r="FK65">
        <v>0</v>
      </c>
      <c r="FL65">
        <v>0</v>
      </c>
      <c r="FM65" s="805">
        <v>0</v>
      </c>
      <c r="FN65">
        <v>0</v>
      </c>
      <c r="FO65" s="805">
        <v>0</v>
      </c>
      <c r="FP65">
        <v>0</v>
      </c>
      <c r="FQ65" s="805">
        <v>0</v>
      </c>
      <c r="FR65">
        <v>0</v>
      </c>
      <c r="FS65" s="805">
        <v>0</v>
      </c>
      <c r="FT65">
        <v>0</v>
      </c>
      <c r="FU65" s="805">
        <v>0</v>
      </c>
      <c r="FV65">
        <v>0</v>
      </c>
      <c r="FW65" s="805">
        <v>0</v>
      </c>
      <c r="FX65">
        <v>0</v>
      </c>
      <c r="FY65" s="805">
        <v>0</v>
      </c>
      <c r="FZ65">
        <v>1692</v>
      </c>
    </row>
    <row r="66" spans="1:182">
      <c r="A66" t="s">
        <v>1108</v>
      </c>
      <c r="B66" t="s">
        <v>1109</v>
      </c>
      <c r="C66">
        <v>3</v>
      </c>
      <c r="D66" t="s">
        <v>1110</v>
      </c>
      <c r="E66" t="s">
        <v>1111</v>
      </c>
      <c r="F66">
        <v>6295852</v>
      </c>
      <c r="G66">
        <v>55</v>
      </c>
      <c r="I66" s="804">
        <v>46048</v>
      </c>
      <c r="J66" s="807">
        <v>46048</v>
      </c>
      <c r="K66" t="s">
        <v>1112</v>
      </c>
      <c r="L66" t="s">
        <v>1313</v>
      </c>
      <c r="M66" t="s">
        <v>1114</v>
      </c>
      <c r="N66">
        <v>60409075054082</v>
      </c>
      <c r="O66" s="596" t="s">
        <v>688</v>
      </c>
      <c r="P66" t="s">
        <v>1116</v>
      </c>
      <c r="Q66" t="s">
        <v>1114</v>
      </c>
      <c r="R66">
        <v>62166105000172</v>
      </c>
      <c r="S66">
        <v>3</v>
      </c>
      <c r="U66" t="s">
        <v>1114</v>
      </c>
      <c r="V66" t="s">
        <v>1170</v>
      </c>
      <c r="W66">
        <v>9012100</v>
      </c>
      <c r="X66">
        <v>6029083</v>
      </c>
      <c r="Y66" s="596" t="s">
        <v>1171</v>
      </c>
      <c r="Z66">
        <v>1000044</v>
      </c>
      <c r="AA66" t="s">
        <v>1323</v>
      </c>
      <c r="AB66" t="s">
        <v>1324</v>
      </c>
      <c r="AC66" t="s">
        <v>1325</v>
      </c>
      <c r="AD66" t="s">
        <v>1120</v>
      </c>
      <c r="AE66" t="s">
        <v>1174</v>
      </c>
      <c r="AF66" t="s">
        <v>1200</v>
      </c>
      <c r="AG66" t="s">
        <v>1201</v>
      </c>
      <c r="AH66">
        <v>3</v>
      </c>
      <c r="AI66" t="s">
        <v>1145</v>
      </c>
      <c r="AJ66" t="s">
        <v>1126</v>
      </c>
      <c r="AK66" t="s">
        <v>1126</v>
      </c>
      <c r="AL66">
        <v>100</v>
      </c>
      <c r="AM66">
        <v>100</v>
      </c>
      <c r="AN66">
        <v>2.8</v>
      </c>
      <c r="AO66">
        <v>2.8</v>
      </c>
      <c r="AP66">
        <v>0</v>
      </c>
      <c r="AQ66">
        <v>0</v>
      </c>
      <c r="AR66">
        <v>0</v>
      </c>
      <c r="AS66">
        <v>0</v>
      </c>
      <c r="AT66">
        <v>0</v>
      </c>
      <c r="AU66" s="388">
        <v>280</v>
      </c>
      <c r="AV66" s="808">
        <v>280</v>
      </c>
      <c r="AW66">
        <v>2.6949000000000001</v>
      </c>
      <c r="AX66">
        <v>5102</v>
      </c>
      <c r="AY66">
        <v>1102</v>
      </c>
      <c r="AZ66">
        <v>1</v>
      </c>
      <c r="BA66" t="s">
        <v>1179</v>
      </c>
      <c r="BB66">
        <v>1</v>
      </c>
      <c r="BC66" t="s">
        <v>1148</v>
      </c>
      <c r="BD66">
        <v>90</v>
      </c>
      <c r="BE66">
        <v>3</v>
      </c>
      <c r="BF66" t="s">
        <v>1129</v>
      </c>
      <c r="BG66">
        <v>0</v>
      </c>
      <c r="BH66">
        <v>0</v>
      </c>
      <c r="BI66">
        <v>0</v>
      </c>
      <c r="BJ66">
        <v>0</v>
      </c>
      <c r="BK66">
        <v>0</v>
      </c>
      <c r="BL66">
        <v>0</v>
      </c>
      <c r="BM66">
        <v>0</v>
      </c>
      <c r="BN66">
        <v>0</v>
      </c>
      <c r="BO66">
        <v>0</v>
      </c>
      <c r="BP66">
        <v>0</v>
      </c>
      <c r="BQ66">
        <v>0</v>
      </c>
      <c r="BR66">
        <v>0</v>
      </c>
      <c r="BS66">
        <v>37.56</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49</v>
      </c>
      <c r="CS66">
        <v>999</v>
      </c>
      <c r="CT66" t="s">
        <v>1216</v>
      </c>
      <c r="CU66">
        <v>0</v>
      </c>
      <c r="CV66">
        <v>0</v>
      </c>
      <c r="CW66">
        <v>0</v>
      </c>
      <c r="CX66">
        <v>99</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99</v>
      </c>
      <c r="DZ66">
        <v>0</v>
      </c>
      <c r="EA66">
        <v>0</v>
      </c>
      <c r="EB66">
        <v>0</v>
      </c>
      <c r="EC66">
        <v>0</v>
      </c>
      <c r="ED66">
        <v>0</v>
      </c>
      <c r="EE66">
        <v>0</v>
      </c>
      <c r="EF66">
        <v>0</v>
      </c>
      <c r="EG66">
        <v>0</v>
      </c>
      <c r="EH66">
        <v>0</v>
      </c>
      <c r="EI66">
        <v>0</v>
      </c>
      <c r="EJ66">
        <v>0</v>
      </c>
      <c r="EK66">
        <v>0</v>
      </c>
      <c r="EL66">
        <v>280</v>
      </c>
      <c r="EM66">
        <v>0</v>
      </c>
      <c r="EN66">
        <v>0</v>
      </c>
      <c r="EO66" t="s">
        <v>1317</v>
      </c>
      <c r="EP66" t="s">
        <v>1182</v>
      </c>
      <c r="EQ66">
        <v>81</v>
      </c>
      <c r="ER66" s="596" t="s">
        <v>1322</v>
      </c>
      <c r="ES66">
        <v>4</v>
      </c>
      <c r="ET66" t="s">
        <v>1120</v>
      </c>
      <c r="EV66" s="805">
        <v>0</v>
      </c>
      <c r="EW66">
        <v>0</v>
      </c>
      <c r="EX66">
        <v>0</v>
      </c>
      <c r="EY66" s="805">
        <v>0</v>
      </c>
      <c r="EZ66">
        <v>0</v>
      </c>
      <c r="FA66">
        <v>0</v>
      </c>
      <c r="FB66" s="805">
        <v>0</v>
      </c>
      <c r="FC66" s="805">
        <v>0</v>
      </c>
      <c r="FD66">
        <v>0</v>
      </c>
      <c r="FE66">
        <v>0</v>
      </c>
      <c r="FF66" s="805">
        <v>0</v>
      </c>
      <c r="FG66">
        <v>0</v>
      </c>
      <c r="FH66">
        <v>0</v>
      </c>
      <c r="FI66" s="805">
        <v>0</v>
      </c>
      <c r="FJ66">
        <v>0</v>
      </c>
      <c r="FK66">
        <v>0</v>
      </c>
      <c r="FL66">
        <v>0</v>
      </c>
      <c r="FM66" s="805">
        <v>0</v>
      </c>
      <c r="FN66">
        <v>0</v>
      </c>
      <c r="FO66" s="805">
        <v>0</v>
      </c>
      <c r="FP66">
        <v>0</v>
      </c>
      <c r="FQ66" s="805">
        <v>0</v>
      </c>
      <c r="FR66">
        <v>0</v>
      </c>
      <c r="FS66" s="805">
        <v>0</v>
      </c>
      <c r="FT66">
        <v>0</v>
      </c>
      <c r="FU66" s="805">
        <v>0</v>
      </c>
      <c r="FV66">
        <v>0</v>
      </c>
      <c r="FW66" s="805">
        <v>0</v>
      </c>
      <c r="FX66">
        <v>0</v>
      </c>
      <c r="FY66" s="805">
        <v>0</v>
      </c>
      <c r="FZ66">
        <v>1347</v>
      </c>
    </row>
    <row r="67" spans="1:182">
      <c r="A67" t="s">
        <v>1108</v>
      </c>
      <c r="B67" t="s">
        <v>1109</v>
      </c>
      <c r="C67">
        <v>3</v>
      </c>
      <c r="D67" t="s">
        <v>1110</v>
      </c>
      <c r="E67" t="s">
        <v>1111</v>
      </c>
      <c r="F67">
        <v>765890</v>
      </c>
      <c r="G67">
        <v>55</v>
      </c>
      <c r="I67" s="804">
        <v>46049</v>
      </c>
      <c r="J67" s="807">
        <v>46049</v>
      </c>
      <c r="K67" t="s">
        <v>1112</v>
      </c>
      <c r="L67" t="s">
        <v>1252</v>
      </c>
      <c r="M67" t="s">
        <v>1114</v>
      </c>
      <c r="N67">
        <v>46516308000195</v>
      </c>
      <c r="O67" s="596" t="s">
        <v>758</v>
      </c>
      <c r="P67" t="s">
        <v>1116</v>
      </c>
      <c r="Q67" t="s">
        <v>1114</v>
      </c>
      <c r="R67">
        <v>62166105000172</v>
      </c>
      <c r="S67">
        <v>3</v>
      </c>
      <c r="U67" t="s">
        <v>1114</v>
      </c>
      <c r="V67" t="s">
        <v>1170</v>
      </c>
      <c r="W67">
        <v>22041010</v>
      </c>
      <c r="X67">
        <v>22041010</v>
      </c>
      <c r="Y67" s="596" t="s">
        <v>1171</v>
      </c>
      <c r="Z67">
        <v>1000933</v>
      </c>
      <c r="AA67" t="s">
        <v>1326</v>
      </c>
      <c r="AB67">
        <v>19444</v>
      </c>
      <c r="AC67" t="s">
        <v>1327</v>
      </c>
      <c r="AD67" t="s">
        <v>1120</v>
      </c>
      <c r="AE67" t="s">
        <v>1220</v>
      </c>
      <c r="AF67" t="s">
        <v>1328</v>
      </c>
      <c r="AG67" t="s">
        <v>1329</v>
      </c>
      <c r="AH67">
        <v>1</v>
      </c>
      <c r="AI67" t="s">
        <v>1257</v>
      </c>
      <c r="AJ67" t="s">
        <v>1258</v>
      </c>
      <c r="AK67" t="s">
        <v>1258</v>
      </c>
      <c r="AL67">
        <v>2</v>
      </c>
      <c r="AM67">
        <v>2</v>
      </c>
      <c r="AN67">
        <v>101.175</v>
      </c>
      <c r="AO67">
        <v>101.175</v>
      </c>
      <c r="AP67">
        <v>0</v>
      </c>
      <c r="AQ67">
        <v>0</v>
      </c>
      <c r="AR67">
        <v>0</v>
      </c>
      <c r="AS67">
        <v>0</v>
      </c>
      <c r="AT67">
        <v>0</v>
      </c>
      <c r="AU67" s="388">
        <v>202.35</v>
      </c>
      <c r="AV67" s="808">
        <v>202.35</v>
      </c>
      <c r="AW67">
        <v>101.175</v>
      </c>
      <c r="AX67">
        <v>5102</v>
      </c>
      <c r="AY67">
        <v>1102</v>
      </c>
      <c r="AZ67">
        <v>1</v>
      </c>
      <c r="BA67" t="s">
        <v>1179</v>
      </c>
      <c r="BB67">
        <v>0</v>
      </c>
      <c r="BC67" t="s">
        <v>1128</v>
      </c>
      <c r="BD67">
        <v>90</v>
      </c>
      <c r="BE67">
        <v>3</v>
      </c>
      <c r="BF67" t="s">
        <v>1129</v>
      </c>
      <c r="BG67">
        <v>0</v>
      </c>
      <c r="BH67">
        <v>0</v>
      </c>
      <c r="BI67">
        <v>0</v>
      </c>
      <c r="BJ67">
        <v>0</v>
      </c>
      <c r="BK67">
        <v>0</v>
      </c>
      <c r="BL67">
        <v>0</v>
      </c>
      <c r="BM67">
        <v>0</v>
      </c>
      <c r="BN67">
        <v>0</v>
      </c>
      <c r="BO67">
        <v>0</v>
      </c>
      <c r="BP67">
        <v>0</v>
      </c>
      <c r="BQ67">
        <v>0</v>
      </c>
      <c r="BR67">
        <v>0</v>
      </c>
      <c r="BS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49</v>
      </c>
      <c r="CS67">
        <v>999</v>
      </c>
      <c r="CT67" t="s">
        <v>1216</v>
      </c>
      <c r="CU67">
        <v>0</v>
      </c>
      <c r="CV67">
        <v>0</v>
      </c>
      <c r="CW67">
        <v>0</v>
      </c>
      <c r="CX67">
        <v>99</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99</v>
      </c>
      <c r="DZ67">
        <v>0</v>
      </c>
      <c r="EA67">
        <v>0</v>
      </c>
      <c r="EB67">
        <v>0</v>
      </c>
      <c r="EC67">
        <v>0</v>
      </c>
      <c r="ED67">
        <v>0</v>
      </c>
      <c r="EE67">
        <v>0</v>
      </c>
      <c r="EF67">
        <v>0</v>
      </c>
      <c r="EG67">
        <v>0</v>
      </c>
      <c r="EH67">
        <v>0</v>
      </c>
      <c r="EI67">
        <v>0</v>
      </c>
      <c r="EJ67">
        <v>0</v>
      </c>
      <c r="EK67">
        <v>0</v>
      </c>
      <c r="EL67">
        <v>202.35</v>
      </c>
      <c r="EM67">
        <v>0</v>
      </c>
      <c r="EN67">
        <v>0</v>
      </c>
      <c r="EO67" t="s">
        <v>1139</v>
      </c>
      <c r="EP67" t="s">
        <v>1182</v>
      </c>
      <c r="EQ67">
        <v>82</v>
      </c>
      <c r="ER67" s="596" t="s">
        <v>1330</v>
      </c>
      <c r="ES67">
        <v>4</v>
      </c>
      <c r="ET67" t="s">
        <v>1120</v>
      </c>
      <c r="EV67" s="805">
        <v>0</v>
      </c>
      <c r="EW67">
        <v>0</v>
      </c>
      <c r="EX67">
        <v>0</v>
      </c>
      <c r="EY67" s="805">
        <v>0</v>
      </c>
      <c r="EZ67">
        <v>0</v>
      </c>
      <c r="FA67">
        <v>0</v>
      </c>
      <c r="FB67" s="805">
        <v>0</v>
      </c>
      <c r="FC67" s="805">
        <v>0</v>
      </c>
      <c r="FD67">
        <v>0</v>
      </c>
      <c r="FE67">
        <v>0</v>
      </c>
      <c r="FF67" s="805">
        <v>0</v>
      </c>
      <c r="FG67">
        <v>0</v>
      </c>
      <c r="FH67">
        <v>0</v>
      </c>
      <c r="FI67" s="805">
        <v>0</v>
      </c>
      <c r="FJ67">
        <v>0</v>
      </c>
      <c r="FK67">
        <v>0</v>
      </c>
      <c r="FL67">
        <v>0</v>
      </c>
      <c r="FM67" s="805">
        <v>0</v>
      </c>
      <c r="FN67">
        <v>0</v>
      </c>
      <c r="FO67" s="805">
        <v>0</v>
      </c>
      <c r="FP67">
        <v>0</v>
      </c>
      <c r="FQ67" s="805">
        <v>0</v>
      </c>
      <c r="FR67">
        <v>0</v>
      </c>
      <c r="FS67" s="805">
        <v>0</v>
      </c>
      <c r="FT67">
        <v>0</v>
      </c>
      <c r="FU67" s="805">
        <v>0</v>
      </c>
      <c r="FV67">
        <v>0</v>
      </c>
      <c r="FW67" s="805">
        <v>0</v>
      </c>
      <c r="FX67">
        <v>0</v>
      </c>
      <c r="FY67" s="805">
        <v>0</v>
      </c>
      <c r="FZ67">
        <v>2282</v>
      </c>
    </row>
    <row r="68" spans="1:182">
      <c r="A68" t="s">
        <v>1108</v>
      </c>
      <c r="B68" t="s">
        <v>1109</v>
      </c>
      <c r="C68">
        <v>3</v>
      </c>
      <c r="D68" t="s">
        <v>1110</v>
      </c>
      <c r="E68" t="s">
        <v>1111</v>
      </c>
      <c r="F68">
        <v>765890</v>
      </c>
      <c r="G68">
        <v>55</v>
      </c>
      <c r="I68" s="804">
        <v>46049</v>
      </c>
      <c r="J68" s="807">
        <v>46049</v>
      </c>
      <c r="K68" t="s">
        <v>1112</v>
      </c>
      <c r="L68" t="s">
        <v>1252</v>
      </c>
      <c r="M68" t="s">
        <v>1114</v>
      </c>
      <c r="N68">
        <v>46516308000195</v>
      </c>
      <c r="O68" s="596" t="s">
        <v>758</v>
      </c>
      <c r="P68" t="s">
        <v>1116</v>
      </c>
      <c r="Q68" t="s">
        <v>1114</v>
      </c>
      <c r="R68">
        <v>62166105000172</v>
      </c>
      <c r="S68">
        <v>3</v>
      </c>
      <c r="U68" t="s">
        <v>1114</v>
      </c>
      <c r="V68" t="s">
        <v>1170</v>
      </c>
      <c r="W68">
        <v>22041010</v>
      </c>
      <c r="X68">
        <v>22041010</v>
      </c>
      <c r="Y68" s="596" t="s">
        <v>1171</v>
      </c>
      <c r="Z68">
        <v>1000932</v>
      </c>
      <c r="AA68" t="s">
        <v>1331</v>
      </c>
      <c r="AB68">
        <v>19446</v>
      </c>
      <c r="AC68" t="s">
        <v>1332</v>
      </c>
      <c r="AD68" t="s">
        <v>1120</v>
      </c>
      <c r="AE68" t="s">
        <v>1220</v>
      </c>
      <c r="AF68" t="s">
        <v>1328</v>
      </c>
      <c r="AG68" t="s">
        <v>1329</v>
      </c>
      <c r="AH68">
        <v>2</v>
      </c>
      <c r="AI68" t="s">
        <v>1257</v>
      </c>
      <c r="AJ68" t="s">
        <v>1258</v>
      </c>
      <c r="AK68" t="s">
        <v>1258</v>
      </c>
      <c r="AL68">
        <v>3</v>
      </c>
      <c r="AM68">
        <v>3</v>
      </c>
      <c r="AN68">
        <v>94.426699999999997</v>
      </c>
      <c r="AO68">
        <v>94.426699999999997</v>
      </c>
      <c r="AP68">
        <v>0</v>
      </c>
      <c r="AQ68">
        <v>0</v>
      </c>
      <c r="AR68">
        <v>0</v>
      </c>
      <c r="AS68">
        <v>0</v>
      </c>
      <c r="AT68">
        <v>0</v>
      </c>
      <c r="AU68" s="388">
        <v>283.27999999999997</v>
      </c>
      <c r="AV68" s="808">
        <v>283.27999999999997</v>
      </c>
      <c r="AW68">
        <v>75.233900000000006</v>
      </c>
      <c r="AX68">
        <v>5102</v>
      </c>
      <c r="AY68">
        <v>1102</v>
      </c>
      <c r="AZ68">
        <v>1</v>
      </c>
      <c r="BA68" t="s">
        <v>1179</v>
      </c>
      <c r="BB68">
        <v>0</v>
      </c>
      <c r="BC68" t="s">
        <v>1128</v>
      </c>
      <c r="BD68">
        <v>90</v>
      </c>
      <c r="BE68">
        <v>3</v>
      </c>
      <c r="BF68" t="s">
        <v>1129</v>
      </c>
      <c r="BG68">
        <v>0</v>
      </c>
      <c r="BH68">
        <v>0</v>
      </c>
      <c r="BI68">
        <v>0</v>
      </c>
      <c r="BJ68">
        <v>0</v>
      </c>
      <c r="BK68">
        <v>0</v>
      </c>
      <c r="BL68">
        <v>0</v>
      </c>
      <c r="BM68">
        <v>0</v>
      </c>
      <c r="BN68">
        <v>0</v>
      </c>
      <c r="BO68">
        <v>0</v>
      </c>
      <c r="BP68">
        <v>0</v>
      </c>
      <c r="BQ68">
        <v>0</v>
      </c>
      <c r="BR68">
        <v>0</v>
      </c>
      <c r="BS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49</v>
      </c>
      <c r="CS68">
        <v>999</v>
      </c>
      <c r="CT68" t="s">
        <v>1216</v>
      </c>
      <c r="CU68">
        <v>0</v>
      </c>
      <c r="CV68">
        <v>0</v>
      </c>
      <c r="CW68">
        <v>0</v>
      </c>
      <c r="CX68">
        <v>99</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99</v>
      </c>
      <c r="DZ68">
        <v>0</v>
      </c>
      <c r="EA68">
        <v>0</v>
      </c>
      <c r="EB68">
        <v>0</v>
      </c>
      <c r="EC68">
        <v>0</v>
      </c>
      <c r="ED68">
        <v>0</v>
      </c>
      <c r="EE68">
        <v>0</v>
      </c>
      <c r="EF68">
        <v>0</v>
      </c>
      <c r="EG68">
        <v>0</v>
      </c>
      <c r="EH68">
        <v>0</v>
      </c>
      <c r="EI68">
        <v>0</v>
      </c>
      <c r="EJ68">
        <v>0</v>
      </c>
      <c r="EK68">
        <v>0</v>
      </c>
      <c r="EL68">
        <v>283.27999999999997</v>
      </c>
      <c r="EM68">
        <v>0</v>
      </c>
      <c r="EN68">
        <v>0</v>
      </c>
      <c r="EO68" t="s">
        <v>1139</v>
      </c>
      <c r="EP68" t="s">
        <v>1182</v>
      </c>
      <c r="EQ68">
        <v>82</v>
      </c>
      <c r="ER68" s="596" t="s">
        <v>1330</v>
      </c>
      <c r="ES68">
        <v>4</v>
      </c>
      <c r="ET68" t="s">
        <v>1120</v>
      </c>
      <c r="EV68" s="805">
        <v>0</v>
      </c>
      <c r="EW68">
        <v>0</v>
      </c>
      <c r="EX68">
        <v>0</v>
      </c>
      <c r="EY68" s="805">
        <v>0</v>
      </c>
      <c r="EZ68">
        <v>0</v>
      </c>
      <c r="FA68">
        <v>0</v>
      </c>
      <c r="FB68" s="805">
        <v>0</v>
      </c>
      <c r="FC68" s="805">
        <v>0</v>
      </c>
      <c r="FD68">
        <v>0</v>
      </c>
      <c r="FE68">
        <v>0</v>
      </c>
      <c r="FF68" s="805">
        <v>0</v>
      </c>
      <c r="FG68">
        <v>0</v>
      </c>
      <c r="FH68">
        <v>0</v>
      </c>
      <c r="FI68" s="805">
        <v>0</v>
      </c>
      <c r="FJ68">
        <v>0</v>
      </c>
      <c r="FK68">
        <v>0</v>
      </c>
      <c r="FL68">
        <v>0</v>
      </c>
      <c r="FM68" s="805">
        <v>0</v>
      </c>
      <c r="FN68">
        <v>0</v>
      </c>
      <c r="FO68" s="805">
        <v>0</v>
      </c>
      <c r="FP68">
        <v>0</v>
      </c>
      <c r="FQ68" s="805">
        <v>0</v>
      </c>
      <c r="FR68">
        <v>0</v>
      </c>
      <c r="FS68" s="805">
        <v>0</v>
      </c>
      <c r="FT68">
        <v>0</v>
      </c>
      <c r="FU68" s="805">
        <v>0</v>
      </c>
      <c r="FV68">
        <v>0</v>
      </c>
      <c r="FW68" s="805">
        <v>0</v>
      </c>
      <c r="FX68">
        <v>0</v>
      </c>
      <c r="FY68" s="805">
        <v>0</v>
      </c>
      <c r="FZ68">
        <v>2281</v>
      </c>
    </row>
    <row r="69" spans="1:182">
      <c r="A69" t="s">
        <v>1108</v>
      </c>
      <c r="B69" t="s">
        <v>1109</v>
      </c>
      <c r="C69">
        <v>3</v>
      </c>
      <c r="D69" t="s">
        <v>1110</v>
      </c>
      <c r="E69" t="s">
        <v>1111</v>
      </c>
      <c r="F69">
        <v>765890</v>
      </c>
      <c r="G69">
        <v>55</v>
      </c>
      <c r="I69" s="804">
        <v>46049</v>
      </c>
      <c r="J69" s="807">
        <v>46049</v>
      </c>
      <c r="K69" t="s">
        <v>1112</v>
      </c>
      <c r="L69" t="s">
        <v>1252</v>
      </c>
      <c r="M69" t="s">
        <v>1114</v>
      </c>
      <c r="N69">
        <v>46516308000195</v>
      </c>
      <c r="O69" s="596" t="s">
        <v>758</v>
      </c>
      <c r="P69" t="s">
        <v>1116</v>
      </c>
      <c r="Q69" t="s">
        <v>1114</v>
      </c>
      <c r="R69">
        <v>62166105000172</v>
      </c>
      <c r="S69">
        <v>3</v>
      </c>
      <c r="U69" t="s">
        <v>1114</v>
      </c>
      <c r="V69" t="s">
        <v>1170</v>
      </c>
      <c r="W69">
        <v>22042100</v>
      </c>
      <c r="Y69" s="596" t="s">
        <v>1280</v>
      </c>
      <c r="Z69">
        <v>4001146</v>
      </c>
      <c r="AA69" t="s">
        <v>1333</v>
      </c>
      <c r="AB69">
        <v>38378</v>
      </c>
      <c r="AC69" t="s">
        <v>1334</v>
      </c>
      <c r="AD69" t="s">
        <v>1335</v>
      </c>
      <c r="AE69" t="s">
        <v>1220</v>
      </c>
      <c r="AF69" t="s">
        <v>1267</v>
      </c>
      <c r="AG69" t="s">
        <v>1336</v>
      </c>
      <c r="AH69">
        <v>3</v>
      </c>
      <c r="AI69" t="s">
        <v>1257</v>
      </c>
      <c r="AJ69" t="s">
        <v>1258</v>
      </c>
      <c r="AK69" t="s">
        <v>1126</v>
      </c>
      <c r="AL69">
        <v>2</v>
      </c>
      <c r="AM69">
        <v>2</v>
      </c>
      <c r="AN69">
        <v>181.95</v>
      </c>
      <c r="AO69">
        <v>181.95</v>
      </c>
      <c r="AP69">
        <v>0</v>
      </c>
      <c r="AQ69">
        <v>0</v>
      </c>
      <c r="AR69">
        <v>0</v>
      </c>
      <c r="AS69">
        <v>0</v>
      </c>
      <c r="AT69">
        <v>0</v>
      </c>
      <c r="AU69" s="388">
        <v>363.9</v>
      </c>
      <c r="AV69" s="808">
        <v>387.55</v>
      </c>
      <c r="AW69">
        <v>193.77500000000001</v>
      </c>
      <c r="AX69">
        <v>5102</v>
      </c>
      <c r="AY69">
        <v>1102</v>
      </c>
      <c r="AZ69">
        <v>1</v>
      </c>
      <c r="BA69" t="s">
        <v>1179</v>
      </c>
      <c r="BB69">
        <v>1</v>
      </c>
      <c r="BC69" t="s">
        <v>1148</v>
      </c>
      <c r="BD69">
        <v>90</v>
      </c>
      <c r="BE69">
        <v>3</v>
      </c>
      <c r="BF69" t="s">
        <v>1129</v>
      </c>
      <c r="BG69">
        <v>0</v>
      </c>
      <c r="BH69">
        <v>0</v>
      </c>
      <c r="BI69">
        <v>0</v>
      </c>
      <c r="BJ69">
        <v>0</v>
      </c>
      <c r="BK69">
        <v>0</v>
      </c>
      <c r="BL69">
        <v>0</v>
      </c>
      <c r="BM69">
        <v>0</v>
      </c>
      <c r="BN69">
        <v>0</v>
      </c>
      <c r="BO69">
        <v>0</v>
      </c>
      <c r="BP69">
        <v>0</v>
      </c>
      <c r="BQ69">
        <v>0</v>
      </c>
      <c r="BR69">
        <v>0</v>
      </c>
      <c r="BS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49</v>
      </c>
      <c r="CS69">
        <v>999</v>
      </c>
      <c r="CT69" t="s">
        <v>1216</v>
      </c>
      <c r="CU69">
        <v>363.9</v>
      </c>
      <c r="CV69">
        <v>6.5</v>
      </c>
      <c r="CW69">
        <v>23.65</v>
      </c>
      <c r="CX69">
        <v>99</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99</v>
      </c>
      <c r="DZ69">
        <v>0</v>
      </c>
      <c r="EA69">
        <v>0</v>
      </c>
      <c r="EB69">
        <v>0</v>
      </c>
      <c r="EC69">
        <v>0</v>
      </c>
      <c r="ED69">
        <v>0</v>
      </c>
      <c r="EE69">
        <v>0</v>
      </c>
      <c r="EF69">
        <v>0</v>
      </c>
      <c r="EG69">
        <v>0</v>
      </c>
      <c r="EH69">
        <v>0</v>
      </c>
      <c r="EI69">
        <v>0</v>
      </c>
      <c r="EJ69">
        <v>0</v>
      </c>
      <c r="EK69">
        <v>0</v>
      </c>
      <c r="EL69">
        <v>387.55</v>
      </c>
      <c r="EM69">
        <v>0</v>
      </c>
      <c r="EN69">
        <v>0</v>
      </c>
      <c r="EP69" t="s">
        <v>1182</v>
      </c>
      <c r="EQ69">
        <v>80</v>
      </c>
      <c r="ER69" s="596" t="s">
        <v>633</v>
      </c>
      <c r="ES69">
        <v>4</v>
      </c>
      <c r="ET69" t="s">
        <v>1120</v>
      </c>
      <c r="EV69" s="805">
        <v>0</v>
      </c>
      <c r="EW69">
        <v>0</v>
      </c>
      <c r="EX69">
        <v>0</v>
      </c>
      <c r="EY69" s="805">
        <v>0</v>
      </c>
      <c r="EZ69">
        <v>0</v>
      </c>
      <c r="FA69">
        <v>0</v>
      </c>
      <c r="FB69" s="805">
        <v>0</v>
      </c>
      <c r="FC69" s="805">
        <v>0</v>
      </c>
      <c r="FD69">
        <v>0</v>
      </c>
      <c r="FE69">
        <v>0</v>
      </c>
      <c r="FF69" s="805">
        <v>0</v>
      </c>
      <c r="FG69">
        <v>0</v>
      </c>
      <c r="FH69">
        <v>0</v>
      </c>
      <c r="FI69" s="805">
        <v>0</v>
      </c>
      <c r="FJ69">
        <v>0</v>
      </c>
      <c r="FK69">
        <v>0</v>
      </c>
      <c r="FL69">
        <v>0</v>
      </c>
      <c r="FM69" s="805">
        <v>0</v>
      </c>
      <c r="FN69">
        <v>0</v>
      </c>
      <c r="FO69" s="805">
        <v>0</v>
      </c>
      <c r="FP69">
        <v>0</v>
      </c>
      <c r="FQ69" s="805">
        <v>0</v>
      </c>
      <c r="FR69">
        <v>0</v>
      </c>
      <c r="FS69" s="805">
        <v>0</v>
      </c>
      <c r="FT69">
        <v>0</v>
      </c>
      <c r="FU69" s="805">
        <v>0</v>
      </c>
      <c r="FV69">
        <v>0</v>
      </c>
      <c r="FW69" s="805">
        <v>0</v>
      </c>
      <c r="FX69">
        <v>0</v>
      </c>
      <c r="FY69" s="805">
        <v>0</v>
      </c>
      <c r="FZ69">
        <v>2307</v>
      </c>
    </row>
    <row r="70" spans="1:182">
      <c r="A70" t="s">
        <v>1108</v>
      </c>
      <c r="B70" t="s">
        <v>1109</v>
      </c>
      <c r="C70">
        <v>3</v>
      </c>
      <c r="D70" t="s">
        <v>1110</v>
      </c>
      <c r="E70" t="s">
        <v>1111</v>
      </c>
      <c r="F70">
        <v>765890</v>
      </c>
      <c r="G70">
        <v>55</v>
      </c>
      <c r="I70" s="804">
        <v>46049</v>
      </c>
      <c r="J70" s="807">
        <v>46049</v>
      </c>
      <c r="K70" t="s">
        <v>1112</v>
      </c>
      <c r="L70" t="s">
        <v>1252</v>
      </c>
      <c r="M70" t="s">
        <v>1114</v>
      </c>
      <c r="N70">
        <v>46516308000195</v>
      </c>
      <c r="O70" s="596" t="s">
        <v>758</v>
      </c>
      <c r="P70" t="s">
        <v>1116</v>
      </c>
      <c r="Q70" t="s">
        <v>1114</v>
      </c>
      <c r="R70">
        <v>62166105000172</v>
      </c>
      <c r="S70">
        <v>3</v>
      </c>
      <c r="U70" t="s">
        <v>1114</v>
      </c>
      <c r="V70" t="s">
        <v>1170</v>
      </c>
      <c r="W70">
        <v>22042100</v>
      </c>
      <c r="X70">
        <v>22042910</v>
      </c>
      <c r="Y70" s="596" t="s">
        <v>1171</v>
      </c>
      <c r="Z70">
        <v>1001104</v>
      </c>
      <c r="AA70" t="s">
        <v>1337</v>
      </c>
      <c r="AB70">
        <v>33739</v>
      </c>
      <c r="AC70" t="s">
        <v>1338</v>
      </c>
      <c r="AD70" t="s">
        <v>1120</v>
      </c>
      <c r="AE70" t="s">
        <v>1220</v>
      </c>
      <c r="AF70" t="s">
        <v>1267</v>
      </c>
      <c r="AG70" t="s">
        <v>1256</v>
      </c>
      <c r="AH70">
        <v>4</v>
      </c>
      <c r="AI70" t="s">
        <v>1257</v>
      </c>
      <c r="AJ70" t="s">
        <v>1258</v>
      </c>
      <c r="AK70" t="s">
        <v>1258</v>
      </c>
      <c r="AL70">
        <v>2</v>
      </c>
      <c r="AM70">
        <v>2</v>
      </c>
      <c r="AN70">
        <v>108.13</v>
      </c>
      <c r="AO70">
        <v>108.13</v>
      </c>
      <c r="AP70">
        <v>0</v>
      </c>
      <c r="AQ70">
        <v>0</v>
      </c>
      <c r="AR70">
        <v>0</v>
      </c>
      <c r="AS70">
        <v>0</v>
      </c>
      <c r="AT70">
        <v>0</v>
      </c>
      <c r="AU70" s="388">
        <v>216.26</v>
      </c>
      <c r="AV70" s="808">
        <v>230.32</v>
      </c>
      <c r="AW70">
        <v>115.16</v>
      </c>
      <c r="AX70">
        <v>5102</v>
      </c>
      <c r="AY70">
        <v>1102</v>
      </c>
      <c r="AZ70">
        <v>1</v>
      </c>
      <c r="BA70" t="s">
        <v>1179</v>
      </c>
      <c r="BB70">
        <v>1</v>
      </c>
      <c r="BC70" t="s">
        <v>1148</v>
      </c>
      <c r="BD70">
        <v>90</v>
      </c>
      <c r="BE70">
        <v>3</v>
      </c>
      <c r="BF70" t="s">
        <v>1129</v>
      </c>
      <c r="BG70">
        <v>0</v>
      </c>
      <c r="BH70">
        <v>0</v>
      </c>
      <c r="BI70">
        <v>0</v>
      </c>
      <c r="BJ70">
        <v>0</v>
      </c>
      <c r="BK70">
        <v>0</v>
      </c>
      <c r="BL70">
        <v>0</v>
      </c>
      <c r="BM70">
        <v>0</v>
      </c>
      <c r="BN70">
        <v>0</v>
      </c>
      <c r="BO70">
        <v>0</v>
      </c>
      <c r="BP70">
        <v>0</v>
      </c>
      <c r="BQ70">
        <v>0</v>
      </c>
      <c r="BR70">
        <v>0</v>
      </c>
      <c r="BS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49</v>
      </c>
      <c r="CS70">
        <v>999</v>
      </c>
      <c r="CT70" t="s">
        <v>1216</v>
      </c>
      <c r="CU70">
        <v>216.26</v>
      </c>
      <c r="CV70">
        <v>6.5</v>
      </c>
      <c r="CW70">
        <v>14.06</v>
      </c>
      <c r="CX70">
        <v>99</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99</v>
      </c>
      <c r="DZ70">
        <v>0</v>
      </c>
      <c r="EA70">
        <v>0</v>
      </c>
      <c r="EB70">
        <v>0</v>
      </c>
      <c r="EC70">
        <v>0</v>
      </c>
      <c r="ED70">
        <v>0</v>
      </c>
      <c r="EE70">
        <v>0</v>
      </c>
      <c r="EF70">
        <v>0</v>
      </c>
      <c r="EG70">
        <v>0</v>
      </c>
      <c r="EH70">
        <v>0</v>
      </c>
      <c r="EI70">
        <v>0</v>
      </c>
      <c r="EJ70">
        <v>0</v>
      </c>
      <c r="EK70">
        <v>0</v>
      </c>
      <c r="EL70">
        <v>230.32</v>
      </c>
      <c r="EM70">
        <v>0</v>
      </c>
      <c r="EN70">
        <v>0</v>
      </c>
      <c r="EO70" t="s">
        <v>1139</v>
      </c>
      <c r="EP70" t="s">
        <v>1182</v>
      </c>
      <c r="EQ70">
        <v>80</v>
      </c>
      <c r="ER70" s="596" t="s">
        <v>633</v>
      </c>
      <c r="ES70">
        <v>4</v>
      </c>
      <c r="ET70" t="s">
        <v>1120</v>
      </c>
      <c r="EV70" s="805">
        <v>0</v>
      </c>
      <c r="EW70">
        <v>0</v>
      </c>
      <c r="EX70">
        <v>0</v>
      </c>
      <c r="EY70" s="805">
        <v>0</v>
      </c>
      <c r="EZ70">
        <v>0</v>
      </c>
      <c r="FA70">
        <v>0</v>
      </c>
      <c r="FB70" s="805">
        <v>0</v>
      </c>
      <c r="FC70" s="805">
        <v>0</v>
      </c>
      <c r="FD70">
        <v>0</v>
      </c>
      <c r="FE70">
        <v>0</v>
      </c>
      <c r="FF70" s="805">
        <v>0</v>
      </c>
      <c r="FG70">
        <v>0</v>
      </c>
      <c r="FH70">
        <v>0</v>
      </c>
      <c r="FI70" s="805">
        <v>0</v>
      </c>
      <c r="FJ70">
        <v>0</v>
      </c>
      <c r="FK70">
        <v>0</v>
      </c>
      <c r="FL70">
        <v>0</v>
      </c>
      <c r="FM70" s="805">
        <v>0</v>
      </c>
      <c r="FN70">
        <v>0</v>
      </c>
      <c r="FO70" s="805">
        <v>0</v>
      </c>
      <c r="FP70">
        <v>0</v>
      </c>
      <c r="FQ70" s="805">
        <v>0</v>
      </c>
      <c r="FR70">
        <v>0</v>
      </c>
      <c r="FS70" s="805">
        <v>0</v>
      </c>
      <c r="FT70">
        <v>0</v>
      </c>
      <c r="FU70" s="805">
        <v>0</v>
      </c>
      <c r="FV70">
        <v>0</v>
      </c>
      <c r="FW70" s="805">
        <v>0</v>
      </c>
      <c r="FX70">
        <v>0</v>
      </c>
      <c r="FY70" s="805">
        <v>0</v>
      </c>
      <c r="FZ70">
        <v>2543</v>
      </c>
    </row>
    <row r="71" spans="1:182">
      <c r="A71" t="s">
        <v>1108</v>
      </c>
      <c r="B71" t="s">
        <v>1109</v>
      </c>
      <c r="C71">
        <v>3</v>
      </c>
      <c r="D71" t="s">
        <v>1110</v>
      </c>
      <c r="E71" t="s">
        <v>1111</v>
      </c>
      <c r="F71">
        <v>765890</v>
      </c>
      <c r="G71">
        <v>55</v>
      </c>
      <c r="I71" s="804">
        <v>46049</v>
      </c>
      <c r="J71" s="807">
        <v>46049</v>
      </c>
      <c r="K71" t="s">
        <v>1112</v>
      </c>
      <c r="L71" t="s">
        <v>1252</v>
      </c>
      <c r="M71" t="s">
        <v>1114</v>
      </c>
      <c r="N71">
        <v>46516308000195</v>
      </c>
      <c r="O71" s="596" t="s">
        <v>758</v>
      </c>
      <c r="P71" t="s">
        <v>1116</v>
      </c>
      <c r="Q71" t="s">
        <v>1114</v>
      </c>
      <c r="R71">
        <v>62166105000172</v>
      </c>
      <c r="S71">
        <v>3</v>
      </c>
      <c r="U71" t="s">
        <v>1114</v>
      </c>
      <c r="V71" t="s">
        <v>1170</v>
      </c>
      <c r="W71">
        <v>22042100</v>
      </c>
      <c r="Y71" s="596" t="s">
        <v>1171</v>
      </c>
      <c r="Z71">
        <v>1001008</v>
      </c>
      <c r="AA71" t="s">
        <v>1339</v>
      </c>
      <c r="AB71">
        <v>38657</v>
      </c>
      <c r="AC71" t="s">
        <v>1340</v>
      </c>
      <c r="AD71" t="s">
        <v>1120</v>
      </c>
      <c r="AE71" t="s">
        <v>1220</v>
      </c>
      <c r="AF71" t="s">
        <v>1255</v>
      </c>
      <c r="AG71" t="s">
        <v>1256</v>
      </c>
      <c r="AH71">
        <v>5</v>
      </c>
      <c r="AI71" t="s">
        <v>1257</v>
      </c>
      <c r="AJ71" t="s">
        <v>1258</v>
      </c>
      <c r="AK71" t="s">
        <v>1258</v>
      </c>
      <c r="AL71">
        <v>2</v>
      </c>
      <c r="AM71">
        <v>2</v>
      </c>
      <c r="AN71">
        <v>145.47999999999999</v>
      </c>
      <c r="AO71">
        <v>145.47999999999999</v>
      </c>
      <c r="AP71">
        <v>0</v>
      </c>
      <c r="AQ71">
        <v>0</v>
      </c>
      <c r="AR71">
        <v>0</v>
      </c>
      <c r="AS71">
        <v>0</v>
      </c>
      <c r="AT71">
        <v>0</v>
      </c>
      <c r="AU71" s="388">
        <v>290.95999999999998</v>
      </c>
      <c r="AV71" s="808">
        <v>309.87</v>
      </c>
      <c r="AW71">
        <v>154.935</v>
      </c>
      <c r="AX71">
        <v>5102</v>
      </c>
      <c r="AY71">
        <v>1102</v>
      </c>
      <c r="AZ71">
        <v>1</v>
      </c>
      <c r="BA71" t="s">
        <v>1179</v>
      </c>
      <c r="BB71">
        <v>1</v>
      </c>
      <c r="BC71" t="s">
        <v>1148</v>
      </c>
      <c r="BD71">
        <v>90</v>
      </c>
      <c r="BE71">
        <v>3</v>
      </c>
      <c r="BF71" t="s">
        <v>1129</v>
      </c>
      <c r="BG71">
        <v>0</v>
      </c>
      <c r="BH71">
        <v>0</v>
      </c>
      <c r="BI71">
        <v>0</v>
      </c>
      <c r="BJ71">
        <v>0</v>
      </c>
      <c r="BK71">
        <v>0</v>
      </c>
      <c r="BL71">
        <v>0</v>
      </c>
      <c r="BM71">
        <v>0</v>
      </c>
      <c r="BN71">
        <v>0</v>
      </c>
      <c r="BO71">
        <v>0</v>
      </c>
      <c r="BP71">
        <v>0</v>
      </c>
      <c r="BQ71">
        <v>0</v>
      </c>
      <c r="BR71">
        <v>0</v>
      </c>
      <c r="BS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49</v>
      </c>
      <c r="CS71">
        <v>999</v>
      </c>
      <c r="CT71" t="s">
        <v>1216</v>
      </c>
      <c r="CU71">
        <v>290.95999999999998</v>
      </c>
      <c r="CV71">
        <v>6.5</v>
      </c>
      <c r="CW71">
        <v>18.91</v>
      </c>
      <c r="CX71">
        <v>99</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99</v>
      </c>
      <c r="DZ71">
        <v>0</v>
      </c>
      <c r="EA71">
        <v>0</v>
      </c>
      <c r="EB71">
        <v>0</v>
      </c>
      <c r="EC71">
        <v>0</v>
      </c>
      <c r="ED71">
        <v>0</v>
      </c>
      <c r="EE71">
        <v>0</v>
      </c>
      <c r="EF71">
        <v>0</v>
      </c>
      <c r="EG71">
        <v>0</v>
      </c>
      <c r="EH71">
        <v>0</v>
      </c>
      <c r="EI71">
        <v>0</v>
      </c>
      <c r="EJ71">
        <v>0</v>
      </c>
      <c r="EK71">
        <v>0</v>
      </c>
      <c r="EL71">
        <v>309.87</v>
      </c>
      <c r="EM71">
        <v>0</v>
      </c>
      <c r="EN71">
        <v>0</v>
      </c>
      <c r="EP71" t="s">
        <v>1182</v>
      </c>
      <c r="EQ71">
        <v>80</v>
      </c>
      <c r="ER71" s="596" t="s">
        <v>633</v>
      </c>
      <c r="ES71">
        <v>4</v>
      </c>
      <c r="ET71" t="s">
        <v>1120</v>
      </c>
      <c r="EV71" s="805">
        <v>0</v>
      </c>
      <c r="EW71">
        <v>0</v>
      </c>
      <c r="EX71">
        <v>0</v>
      </c>
      <c r="EY71" s="805">
        <v>0</v>
      </c>
      <c r="EZ71">
        <v>0</v>
      </c>
      <c r="FA71">
        <v>0</v>
      </c>
      <c r="FB71" s="805">
        <v>0</v>
      </c>
      <c r="FC71" s="805">
        <v>0</v>
      </c>
      <c r="FD71">
        <v>0</v>
      </c>
      <c r="FE71">
        <v>0</v>
      </c>
      <c r="FF71" s="805">
        <v>0</v>
      </c>
      <c r="FG71">
        <v>0</v>
      </c>
      <c r="FH71">
        <v>0</v>
      </c>
      <c r="FI71" s="805">
        <v>0</v>
      </c>
      <c r="FJ71">
        <v>0</v>
      </c>
      <c r="FK71">
        <v>0</v>
      </c>
      <c r="FL71">
        <v>0</v>
      </c>
      <c r="FM71" s="805">
        <v>0</v>
      </c>
      <c r="FN71">
        <v>0</v>
      </c>
      <c r="FO71" s="805">
        <v>0</v>
      </c>
      <c r="FP71">
        <v>0</v>
      </c>
      <c r="FQ71" s="805">
        <v>0</v>
      </c>
      <c r="FR71">
        <v>0</v>
      </c>
      <c r="FS71" s="805">
        <v>0</v>
      </c>
      <c r="FT71">
        <v>0</v>
      </c>
      <c r="FU71" s="805">
        <v>0</v>
      </c>
      <c r="FV71">
        <v>0</v>
      </c>
      <c r="FW71" s="805">
        <v>0</v>
      </c>
      <c r="FX71">
        <v>0</v>
      </c>
      <c r="FY71" s="805">
        <v>0</v>
      </c>
      <c r="FZ71">
        <v>2401</v>
      </c>
    </row>
    <row r="72" spans="1:182">
      <c r="A72" t="s">
        <v>1108</v>
      </c>
      <c r="B72" t="s">
        <v>1109</v>
      </c>
      <c r="C72">
        <v>3</v>
      </c>
      <c r="D72" t="s">
        <v>1110</v>
      </c>
      <c r="E72" t="s">
        <v>1111</v>
      </c>
      <c r="F72">
        <v>765890</v>
      </c>
      <c r="G72">
        <v>55</v>
      </c>
      <c r="I72" s="804">
        <v>46049</v>
      </c>
      <c r="J72" s="807">
        <v>46049</v>
      </c>
      <c r="K72" t="s">
        <v>1112</v>
      </c>
      <c r="L72" t="s">
        <v>1252</v>
      </c>
      <c r="M72" t="s">
        <v>1114</v>
      </c>
      <c r="N72">
        <v>46516308000195</v>
      </c>
      <c r="O72" s="596" t="s">
        <v>758</v>
      </c>
      <c r="P72" t="s">
        <v>1116</v>
      </c>
      <c r="Q72" t="s">
        <v>1114</v>
      </c>
      <c r="R72">
        <v>62166105000172</v>
      </c>
      <c r="S72">
        <v>3</v>
      </c>
      <c r="U72" t="s">
        <v>1114</v>
      </c>
      <c r="V72" t="s">
        <v>1170</v>
      </c>
      <c r="W72">
        <v>22042100</v>
      </c>
      <c r="X72">
        <v>22042910</v>
      </c>
      <c r="Y72" s="596" t="s">
        <v>1171</v>
      </c>
      <c r="Z72">
        <v>1001096</v>
      </c>
      <c r="AA72" t="s">
        <v>1341</v>
      </c>
      <c r="AB72">
        <v>39162</v>
      </c>
      <c r="AC72" t="s">
        <v>1342</v>
      </c>
      <c r="AD72" t="s">
        <v>1120</v>
      </c>
      <c r="AE72" t="s">
        <v>1220</v>
      </c>
      <c r="AF72" t="s">
        <v>1267</v>
      </c>
      <c r="AG72" t="s">
        <v>1256</v>
      </c>
      <c r="AH72">
        <v>6</v>
      </c>
      <c r="AI72" t="s">
        <v>1257</v>
      </c>
      <c r="AJ72" t="s">
        <v>1258</v>
      </c>
      <c r="AK72" t="s">
        <v>1258</v>
      </c>
      <c r="AL72">
        <v>2</v>
      </c>
      <c r="AM72">
        <v>2</v>
      </c>
      <c r="AN72">
        <v>160.24</v>
      </c>
      <c r="AO72">
        <v>160.24</v>
      </c>
      <c r="AP72">
        <v>0</v>
      </c>
      <c r="AQ72">
        <v>0</v>
      </c>
      <c r="AR72">
        <v>0</v>
      </c>
      <c r="AS72">
        <v>0</v>
      </c>
      <c r="AT72">
        <v>0</v>
      </c>
      <c r="AU72" s="388">
        <v>320.48</v>
      </c>
      <c r="AV72" s="808">
        <v>341.31</v>
      </c>
      <c r="AW72">
        <v>170.655</v>
      </c>
      <c r="AX72">
        <v>5102</v>
      </c>
      <c r="AY72">
        <v>1102</v>
      </c>
      <c r="AZ72">
        <v>1</v>
      </c>
      <c r="BA72" t="s">
        <v>1179</v>
      </c>
      <c r="BB72">
        <v>1</v>
      </c>
      <c r="BC72" t="s">
        <v>1148</v>
      </c>
      <c r="BD72">
        <v>90</v>
      </c>
      <c r="BE72">
        <v>3</v>
      </c>
      <c r="BF72" t="s">
        <v>1129</v>
      </c>
      <c r="BG72">
        <v>0</v>
      </c>
      <c r="BH72">
        <v>0</v>
      </c>
      <c r="BI72">
        <v>0</v>
      </c>
      <c r="BJ72">
        <v>0</v>
      </c>
      <c r="BK72">
        <v>0</v>
      </c>
      <c r="BL72">
        <v>0</v>
      </c>
      <c r="BM72">
        <v>0</v>
      </c>
      <c r="BN72">
        <v>0</v>
      </c>
      <c r="BO72">
        <v>0</v>
      </c>
      <c r="BP72">
        <v>0</v>
      </c>
      <c r="BQ72">
        <v>0</v>
      </c>
      <c r="BR72">
        <v>0</v>
      </c>
      <c r="BS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49</v>
      </c>
      <c r="CS72">
        <v>999</v>
      </c>
      <c r="CT72" t="s">
        <v>1216</v>
      </c>
      <c r="CU72">
        <v>320.48</v>
      </c>
      <c r="CV72">
        <v>6.5</v>
      </c>
      <c r="CW72">
        <v>20.83</v>
      </c>
      <c r="CX72">
        <v>99</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99</v>
      </c>
      <c r="DZ72">
        <v>0</v>
      </c>
      <c r="EA72">
        <v>0</v>
      </c>
      <c r="EB72">
        <v>0</v>
      </c>
      <c r="EC72">
        <v>0</v>
      </c>
      <c r="ED72">
        <v>0</v>
      </c>
      <c r="EE72">
        <v>0</v>
      </c>
      <c r="EF72">
        <v>0</v>
      </c>
      <c r="EG72">
        <v>0</v>
      </c>
      <c r="EH72">
        <v>0</v>
      </c>
      <c r="EI72">
        <v>0</v>
      </c>
      <c r="EJ72">
        <v>0</v>
      </c>
      <c r="EK72">
        <v>0</v>
      </c>
      <c r="EL72">
        <v>341.31</v>
      </c>
      <c r="EM72">
        <v>0</v>
      </c>
      <c r="EN72">
        <v>0</v>
      </c>
      <c r="EO72" t="s">
        <v>1139</v>
      </c>
      <c r="EP72" t="s">
        <v>1182</v>
      </c>
      <c r="EQ72">
        <v>80</v>
      </c>
      <c r="ER72" s="596" t="s">
        <v>633</v>
      </c>
      <c r="ES72">
        <v>4</v>
      </c>
      <c r="ET72" t="s">
        <v>1120</v>
      </c>
      <c r="EV72" s="805">
        <v>0</v>
      </c>
      <c r="EW72">
        <v>0</v>
      </c>
      <c r="EX72">
        <v>0</v>
      </c>
      <c r="EY72" s="805">
        <v>0</v>
      </c>
      <c r="EZ72">
        <v>0</v>
      </c>
      <c r="FA72">
        <v>0</v>
      </c>
      <c r="FB72" s="805">
        <v>0</v>
      </c>
      <c r="FC72" s="805">
        <v>0</v>
      </c>
      <c r="FD72">
        <v>0</v>
      </c>
      <c r="FE72">
        <v>0</v>
      </c>
      <c r="FF72" s="805">
        <v>0</v>
      </c>
      <c r="FG72">
        <v>0</v>
      </c>
      <c r="FH72">
        <v>0</v>
      </c>
      <c r="FI72" s="805">
        <v>0</v>
      </c>
      <c r="FJ72">
        <v>0</v>
      </c>
      <c r="FK72">
        <v>0</v>
      </c>
      <c r="FL72">
        <v>0</v>
      </c>
      <c r="FM72" s="805">
        <v>0</v>
      </c>
      <c r="FN72">
        <v>0</v>
      </c>
      <c r="FO72" s="805">
        <v>0</v>
      </c>
      <c r="FP72">
        <v>0</v>
      </c>
      <c r="FQ72" s="805">
        <v>0</v>
      </c>
      <c r="FR72">
        <v>0</v>
      </c>
      <c r="FS72" s="805">
        <v>0</v>
      </c>
      <c r="FT72">
        <v>0</v>
      </c>
      <c r="FU72" s="805">
        <v>0</v>
      </c>
      <c r="FV72">
        <v>0</v>
      </c>
      <c r="FW72" s="805">
        <v>0</v>
      </c>
      <c r="FX72">
        <v>0</v>
      </c>
      <c r="FY72" s="805">
        <v>0</v>
      </c>
      <c r="FZ72">
        <v>2535</v>
      </c>
    </row>
    <row r="73" spans="1:182">
      <c r="A73" t="s">
        <v>1108</v>
      </c>
      <c r="B73" t="s">
        <v>1109</v>
      </c>
      <c r="C73">
        <v>3</v>
      </c>
      <c r="D73" t="s">
        <v>1110</v>
      </c>
      <c r="E73" t="s">
        <v>1111</v>
      </c>
      <c r="F73">
        <v>765890</v>
      </c>
      <c r="G73">
        <v>55</v>
      </c>
      <c r="I73" s="804">
        <v>46049</v>
      </c>
      <c r="J73" s="807">
        <v>46049</v>
      </c>
      <c r="K73" t="s">
        <v>1112</v>
      </c>
      <c r="L73" t="s">
        <v>1252</v>
      </c>
      <c r="M73" t="s">
        <v>1114</v>
      </c>
      <c r="N73">
        <v>46516308000195</v>
      </c>
      <c r="O73" s="596" t="s">
        <v>758</v>
      </c>
      <c r="P73" t="s">
        <v>1116</v>
      </c>
      <c r="Q73" t="s">
        <v>1114</v>
      </c>
      <c r="R73">
        <v>62166105000172</v>
      </c>
      <c r="S73">
        <v>3</v>
      </c>
      <c r="U73" t="s">
        <v>1114</v>
      </c>
      <c r="V73" t="s">
        <v>1170</v>
      </c>
      <c r="W73">
        <v>22042100</v>
      </c>
      <c r="Y73" s="596" t="s">
        <v>1171</v>
      </c>
      <c r="Z73">
        <v>1001004</v>
      </c>
      <c r="AA73" t="s">
        <v>1259</v>
      </c>
      <c r="AB73">
        <v>608240</v>
      </c>
      <c r="AC73" t="s">
        <v>1260</v>
      </c>
      <c r="AD73" t="s">
        <v>1120</v>
      </c>
      <c r="AE73" t="s">
        <v>1220</v>
      </c>
      <c r="AF73" t="s">
        <v>1255</v>
      </c>
      <c r="AG73" t="s">
        <v>1256</v>
      </c>
      <c r="AH73">
        <v>7</v>
      </c>
      <c r="AI73" t="s">
        <v>1257</v>
      </c>
      <c r="AJ73" t="s">
        <v>1258</v>
      </c>
      <c r="AK73" t="s">
        <v>1258</v>
      </c>
      <c r="AL73">
        <v>6</v>
      </c>
      <c r="AM73">
        <v>6</v>
      </c>
      <c r="AN73">
        <v>64.703299999999999</v>
      </c>
      <c r="AO73">
        <v>64.703299999999999</v>
      </c>
      <c r="AP73">
        <v>0</v>
      </c>
      <c r="AQ73">
        <v>0</v>
      </c>
      <c r="AR73">
        <v>0</v>
      </c>
      <c r="AS73">
        <v>0</v>
      </c>
      <c r="AT73">
        <v>0</v>
      </c>
      <c r="AU73" s="388">
        <v>388.22</v>
      </c>
      <c r="AV73" s="808">
        <v>413.45</v>
      </c>
      <c r="AW73">
        <v>68.908900000000003</v>
      </c>
      <c r="AX73">
        <v>5102</v>
      </c>
      <c r="AY73">
        <v>1102</v>
      </c>
      <c r="AZ73">
        <v>1</v>
      </c>
      <c r="BA73" t="s">
        <v>1179</v>
      </c>
      <c r="BB73">
        <v>1</v>
      </c>
      <c r="BC73" t="s">
        <v>1148</v>
      </c>
      <c r="BD73">
        <v>90</v>
      </c>
      <c r="BE73">
        <v>3</v>
      </c>
      <c r="BF73" t="s">
        <v>1129</v>
      </c>
      <c r="BG73">
        <v>0</v>
      </c>
      <c r="BH73">
        <v>0</v>
      </c>
      <c r="BI73">
        <v>0</v>
      </c>
      <c r="BJ73">
        <v>0</v>
      </c>
      <c r="BK73">
        <v>0</v>
      </c>
      <c r="BL73">
        <v>0</v>
      </c>
      <c r="BM73">
        <v>0</v>
      </c>
      <c r="BN73">
        <v>0</v>
      </c>
      <c r="BO73">
        <v>0</v>
      </c>
      <c r="BP73">
        <v>0</v>
      </c>
      <c r="BQ73">
        <v>0</v>
      </c>
      <c r="BR73">
        <v>0</v>
      </c>
      <c r="BS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49</v>
      </c>
      <c r="CS73">
        <v>999</v>
      </c>
      <c r="CT73" t="s">
        <v>1216</v>
      </c>
      <c r="CU73">
        <v>388.22</v>
      </c>
      <c r="CV73">
        <v>6.5</v>
      </c>
      <c r="CW73">
        <v>25.23</v>
      </c>
      <c r="CX73">
        <v>99</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99</v>
      </c>
      <c r="DZ73">
        <v>0</v>
      </c>
      <c r="EA73">
        <v>0</v>
      </c>
      <c r="EB73">
        <v>0</v>
      </c>
      <c r="EC73">
        <v>0</v>
      </c>
      <c r="ED73">
        <v>0</v>
      </c>
      <c r="EE73">
        <v>0</v>
      </c>
      <c r="EF73">
        <v>0</v>
      </c>
      <c r="EG73">
        <v>0</v>
      </c>
      <c r="EH73">
        <v>0</v>
      </c>
      <c r="EI73">
        <v>0</v>
      </c>
      <c r="EJ73">
        <v>0</v>
      </c>
      <c r="EK73">
        <v>0</v>
      </c>
      <c r="EL73">
        <v>413.45</v>
      </c>
      <c r="EM73">
        <v>0</v>
      </c>
      <c r="EN73">
        <v>0</v>
      </c>
      <c r="EP73" t="s">
        <v>1182</v>
      </c>
      <c r="EQ73">
        <v>80</v>
      </c>
      <c r="ER73" s="596" t="s">
        <v>633</v>
      </c>
      <c r="ES73">
        <v>4</v>
      </c>
      <c r="ET73" t="s">
        <v>1120</v>
      </c>
      <c r="EV73" s="805">
        <v>0</v>
      </c>
      <c r="EW73">
        <v>0</v>
      </c>
      <c r="EX73">
        <v>0</v>
      </c>
      <c r="EY73" s="805">
        <v>0</v>
      </c>
      <c r="EZ73">
        <v>0</v>
      </c>
      <c r="FA73">
        <v>0</v>
      </c>
      <c r="FB73" s="805">
        <v>0</v>
      </c>
      <c r="FC73" s="805">
        <v>0</v>
      </c>
      <c r="FD73">
        <v>0</v>
      </c>
      <c r="FE73">
        <v>0</v>
      </c>
      <c r="FF73" s="805">
        <v>0</v>
      </c>
      <c r="FG73">
        <v>0</v>
      </c>
      <c r="FH73">
        <v>0</v>
      </c>
      <c r="FI73" s="805">
        <v>0</v>
      </c>
      <c r="FJ73">
        <v>0</v>
      </c>
      <c r="FK73">
        <v>0</v>
      </c>
      <c r="FL73">
        <v>0</v>
      </c>
      <c r="FM73" s="805">
        <v>0</v>
      </c>
      <c r="FN73">
        <v>0</v>
      </c>
      <c r="FO73" s="805">
        <v>0</v>
      </c>
      <c r="FP73">
        <v>0</v>
      </c>
      <c r="FQ73" s="805">
        <v>0</v>
      </c>
      <c r="FR73">
        <v>0</v>
      </c>
      <c r="FS73" s="805">
        <v>0</v>
      </c>
      <c r="FT73">
        <v>0</v>
      </c>
      <c r="FU73" s="805">
        <v>0</v>
      </c>
      <c r="FV73">
        <v>0</v>
      </c>
      <c r="FW73" s="805">
        <v>0</v>
      </c>
      <c r="FX73">
        <v>0</v>
      </c>
      <c r="FY73" s="805">
        <v>0</v>
      </c>
      <c r="FZ73">
        <v>2429</v>
      </c>
    </row>
    <row r="74" spans="1:182">
      <c r="A74" t="s">
        <v>1108</v>
      </c>
      <c r="B74" t="s">
        <v>1109</v>
      </c>
      <c r="C74">
        <v>3</v>
      </c>
      <c r="D74" t="s">
        <v>1110</v>
      </c>
      <c r="E74" t="s">
        <v>1111</v>
      </c>
      <c r="F74">
        <v>765890</v>
      </c>
      <c r="G74">
        <v>55</v>
      </c>
      <c r="I74" s="804">
        <v>46049</v>
      </c>
      <c r="J74" s="807">
        <v>46049</v>
      </c>
      <c r="K74" t="s">
        <v>1112</v>
      </c>
      <c r="L74" t="s">
        <v>1252</v>
      </c>
      <c r="M74" t="s">
        <v>1114</v>
      </c>
      <c r="N74">
        <v>46516308000195</v>
      </c>
      <c r="O74" s="596" t="s">
        <v>758</v>
      </c>
      <c r="P74" t="s">
        <v>1116</v>
      </c>
      <c r="Q74" t="s">
        <v>1114</v>
      </c>
      <c r="R74">
        <v>62166105000172</v>
      </c>
      <c r="S74">
        <v>3</v>
      </c>
      <c r="U74" t="s">
        <v>1114</v>
      </c>
      <c r="V74" t="s">
        <v>1170</v>
      </c>
      <c r="W74">
        <v>22042100</v>
      </c>
      <c r="Y74" s="596" t="s">
        <v>1171</v>
      </c>
      <c r="Z74">
        <v>1001012</v>
      </c>
      <c r="AA74" t="s">
        <v>1261</v>
      </c>
      <c r="AB74">
        <v>36693</v>
      </c>
      <c r="AC74" t="s">
        <v>1262</v>
      </c>
      <c r="AD74" t="s">
        <v>1120</v>
      </c>
      <c r="AE74" t="s">
        <v>1220</v>
      </c>
      <c r="AF74" t="s">
        <v>1263</v>
      </c>
      <c r="AG74" t="s">
        <v>1264</v>
      </c>
      <c r="AH74">
        <v>8</v>
      </c>
      <c r="AI74" t="s">
        <v>1257</v>
      </c>
      <c r="AJ74" t="s">
        <v>1258</v>
      </c>
      <c r="AK74" t="s">
        <v>1258</v>
      </c>
      <c r="AL74">
        <v>3</v>
      </c>
      <c r="AM74">
        <v>3</v>
      </c>
      <c r="AN74">
        <v>102.3767</v>
      </c>
      <c r="AO74">
        <v>102.3767</v>
      </c>
      <c r="AP74">
        <v>0</v>
      </c>
      <c r="AQ74">
        <v>0</v>
      </c>
      <c r="AR74">
        <v>0</v>
      </c>
      <c r="AS74">
        <v>0</v>
      </c>
      <c r="AT74">
        <v>0</v>
      </c>
      <c r="AU74" s="388">
        <v>307.13</v>
      </c>
      <c r="AV74" s="808">
        <v>307.13</v>
      </c>
      <c r="AW74">
        <v>102.37560000000001</v>
      </c>
      <c r="AX74">
        <v>5102</v>
      </c>
      <c r="AY74">
        <v>1102</v>
      </c>
      <c r="AZ74">
        <v>1</v>
      </c>
      <c r="BA74" t="s">
        <v>1179</v>
      </c>
      <c r="BB74">
        <v>0</v>
      </c>
      <c r="BC74" t="s">
        <v>1128</v>
      </c>
      <c r="BD74">
        <v>90</v>
      </c>
      <c r="BE74">
        <v>3</v>
      </c>
      <c r="BF74" t="s">
        <v>1129</v>
      </c>
      <c r="BG74">
        <v>0</v>
      </c>
      <c r="BH74">
        <v>0</v>
      </c>
      <c r="BI74">
        <v>0</v>
      </c>
      <c r="BJ74">
        <v>0</v>
      </c>
      <c r="BK74">
        <v>0</v>
      </c>
      <c r="BL74">
        <v>0</v>
      </c>
      <c r="BM74">
        <v>0</v>
      </c>
      <c r="BN74">
        <v>0</v>
      </c>
      <c r="BO74">
        <v>0</v>
      </c>
      <c r="BP74">
        <v>0</v>
      </c>
      <c r="BQ74">
        <v>0</v>
      </c>
      <c r="BR74">
        <v>0</v>
      </c>
      <c r="BS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49</v>
      </c>
      <c r="CS74">
        <v>999</v>
      </c>
      <c r="CT74" t="s">
        <v>1216</v>
      </c>
      <c r="CU74">
        <v>0</v>
      </c>
      <c r="CV74">
        <v>0</v>
      </c>
      <c r="CW74">
        <v>0</v>
      </c>
      <c r="CX74">
        <v>99</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99</v>
      </c>
      <c r="DZ74">
        <v>0</v>
      </c>
      <c r="EA74">
        <v>0</v>
      </c>
      <c r="EB74">
        <v>0</v>
      </c>
      <c r="EC74">
        <v>0</v>
      </c>
      <c r="ED74">
        <v>0</v>
      </c>
      <c r="EE74">
        <v>0</v>
      </c>
      <c r="EF74">
        <v>0</v>
      </c>
      <c r="EG74">
        <v>0</v>
      </c>
      <c r="EH74">
        <v>0</v>
      </c>
      <c r="EI74">
        <v>0</v>
      </c>
      <c r="EJ74">
        <v>0</v>
      </c>
      <c r="EK74">
        <v>0</v>
      </c>
      <c r="EL74">
        <v>307.13</v>
      </c>
      <c r="EM74">
        <v>0</v>
      </c>
      <c r="EN74">
        <v>0</v>
      </c>
      <c r="EP74" t="s">
        <v>1182</v>
      </c>
      <c r="EQ74">
        <v>80</v>
      </c>
      <c r="ER74" s="596" t="s">
        <v>633</v>
      </c>
      <c r="ES74">
        <v>4</v>
      </c>
      <c r="ET74" t="s">
        <v>1120</v>
      </c>
      <c r="EV74" s="805">
        <v>0</v>
      </c>
      <c r="EW74">
        <v>0</v>
      </c>
      <c r="EX74">
        <v>0</v>
      </c>
      <c r="EY74" s="805">
        <v>0</v>
      </c>
      <c r="EZ74">
        <v>0</v>
      </c>
      <c r="FA74">
        <v>0</v>
      </c>
      <c r="FB74" s="805">
        <v>0</v>
      </c>
      <c r="FC74" s="805">
        <v>0</v>
      </c>
      <c r="FD74">
        <v>0</v>
      </c>
      <c r="FE74">
        <v>0</v>
      </c>
      <c r="FF74" s="805">
        <v>0</v>
      </c>
      <c r="FG74">
        <v>0</v>
      </c>
      <c r="FH74">
        <v>0</v>
      </c>
      <c r="FI74" s="805">
        <v>0</v>
      </c>
      <c r="FJ74">
        <v>0</v>
      </c>
      <c r="FK74">
        <v>0</v>
      </c>
      <c r="FL74">
        <v>0</v>
      </c>
      <c r="FM74" s="805">
        <v>0</v>
      </c>
      <c r="FN74">
        <v>0</v>
      </c>
      <c r="FO74" s="805">
        <v>0</v>
      </c>
      <c r="FP74">
        <v>0</v>
      </c>
      <c r="FQ74" s="805">
        <v>0</v>
      </c>
      <c r="FR74">
        <v>0</v>
      </c>
      <c r="FS74" s="805">
        <v>0</v>
      </c>
      <c r="FT74">
        <v>0</v>
      </c>
      <c r="FU74" s="805">
        <v>0</v>
      </c>
      <c r="FV74">
        <v>0</v>
      </c>
      <c r="FW74" s="805">
        <v>0</v>
      </c>
      <c r="FX74">
        <v>0</v>
      </c>
      <c r="FY74" s="805">
        <v>0</v>
      </c>
      <c r="FZ74">
        <v>2439</v>
      </c>
    </row>
    <row r="75" spans="1:182">
      <c r="A75" t="s">
        <v>1108</v>
      </c>
      <c r="B75" t="s">
        <v>1109</v>
      </c>
      <c r="C75">
        <v>3</v>
      </c>
      <c r="D75" t="s">
        <v>1110</v>
      </c>
      <c r="E75" t="s">
        <v>1111</v>
      </c>
      <c r="F75">
        <v>765890</v>
      </c>
      <c r="G75">
        <v>55</v>
      </c>
      <c r="I75" s="804">
        <v>46049</v>
      </c>
      <c r="J75" s="807">
        <v>46049</v>
      </c>
      <c r="K75" t="s">
        <v>1112</v>
      </c>
      <c r="L75" t="s">
        <v>1252</v>
      </c>
      <c r="M75" t="s">
        <v>1114</v>
      </c>
      <c r="N75">
        <v>46516308000195</v>
      </c>
      <c r="O75" s="596" t="s">
        <v>758</v>
      </c>
      <c r="P75" t="s">
        <v>1116</v>
      </c>
      <c r="Q75" t="s">
        <v>1114</v>
      </c>
      <c r="R75">
        <v>62166105000172</v>
      </c>
      <c r="S75">
        <v>3</v>
      </c>
      <c r="U75" t="s">
        <v>1114</v>
      </c>
      <c r="V75" t="s">
        <v>1170</v>
      </c>
      <c r="W75">
        <v>22042100</v>
      </c>
      <c r="Y75" s="596" t="s">
        <v>1171</v>
      </c>
      <c r="Z75">
        <v>1001015</v>
      </c>
      <c r="AA75" t="s">
        <v>1343</v>
      </c>
      <c r="AB75">
        <v>36868</v>
      </c>
      <c r="AC75" t="s">
        <v>1344</v>
      </c>
      <c r="AD75" t="s">
        <v>1120</v>
      </c>
      <c r="AE75" t="s">
        <v>1220</v>
      </c>
      <c r="AF75" t="s">
        <v>1255</v>
      </c>
      <c r="AG75" t="s">
        <v>1264</v>
      </c>
      <c r="AH75">
        <v>9</v>
      </c>
      <c r="AI75" t="s">
        <v>1257</v>
      </c>
      <c r="AJ75" t="s">
        <v>1258</v>
      </c>
      <c r="AK75" t="s">
        <v>1258</v>
      </c>
      <c r="AL75">
        <v>2</v>
      </c>
      <c r="AM75">
        <v>2</v>
      </c>
      <c r="AN75">
        <v>277.48500000000001</v>
      </c>
      <c r="AO75">
        <v>277.48500000000001</v>
      </c>
      <c r="AP75">
        <v>0</v>
      </c>
      <c r="AQ75">
        <v>0</v>
      </c>
      <c r="AR75">
        <v>0</v>
      </c>
      <c r="AS75">
        <v>0</v>
      </c>
      <c r="AT75">
        <v>0</v>
      </c>
      <c r="AU75" s="388">
        <v>554.97</v>
      </c>
      <c r="AV75" s="808">
        <v>591.04</v>
      </c>
      <c r="AW75">
        <v>295.52</v>
      </c>
      <c r="AX75">
        <v>5102</v>
      </c>
      <c r="AY75">
        <v>1102</v>
      </c>
      <c r="AZ75">
        <v>1</v>
      </c>
      <c r="BA75" t="s">
        <v>1179</v>
      </c>
      <c r="BB75">
        <v>1</v>
      </c>
      <c r="BC75" t="s">
        <v>1148</v>
      </c>
      <c r="BD75">
        <v>90</v>
      </c>
      <c r="BE75">
        <v>3</v>
      </c>
      <c r="BF75" t="s">
        <v>1129</v>
      </c>
      <c r="BG75">
        <v>0</v>
      </c>
      <c r="BH75">
        <v>0</v>
      </c>
      <c r="BI75">
        <v>0</v>
      </c>
      <c r="BJ75">
        <v>0</v>
      </c>
      <c r="BK75">
        <v>0</v>
      </c>
      <c r="BL75">
        <v>0</v>
      </c>
      <c r="BM75">
        <v>0</v>
      </c>
      <c r="BN75">
        <v>0</v>
      </c>
      <c r="BO75">
        <v>0</v>
      </c>
      <c r="BP75">
        <v>0</v>
      </c>
      <c r="BQ75">
        <v>0</v>
      </c>
      <c r="BR75">
        <v>0</v>
      </c>
      <c r="BS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49</v>
      </c>
      <c r="CS75">
        <v>999</v>
      </c>
      <c r="CT75" t="s">
        <v>1216</v>
      </c>
      <c r="CU75">
        <v>554.97</v>
      </c>
      <c r="CV75">
        <v>6.5</v>
      </c>
      <c r="CW75">
        <v>36.07</v>
      </c>
      <c r="CX75">
        <v>99</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99</v>
      </c>
      <c r="DZ75">
        <v>0</v>
      </c>
      <c r="EA75">
        <v>0</v>
      </c>
      <c r="EB75">
        <v>0</v>
      </c>
      <c r="EC75">
        <v>0</v>
      </c>
      <c r="ED75">
        <v>0</v>
      </c>
      <c r="EE75">
        <v>0</v>
      </c>
      <c r="EF75">
        <v>0</v>
      </c>
      <c r="EG75">
        <v>0</v>
      </c>
      <c r="EH75">
        <v>0</v>
      </c>
      <c r="EI75">
        <v>0</v>
      </c>
      <c r="EJ75">
        <v>0</v>
      </c>
      <c r="EK75">
        <v>0</v>
      </c>
      <c r="EL75">
        <v>591.04</v>
      </c>
      <c r="EM75">
        <v>0</v>
      </c>
      <c r="EN75">
        <v>0</v>
      </c>
      <c r="EP75" t="s">
        <v>1182</v>
      </c>
      <c r="EQ75">
        <v>80</v>
      </c>
      <c r="ER75" s="596" t="s">
        <v>633</v>
      </c>
      <c r="ES75">
        <v>4</v>
      </c>
      <c r="ET75" t="s">
        <v>1120</v>
      </c>
      <c r="EV75" s="805">
        <v>0</v>
      </c>
      <c r="EW75">
        <v>0</v>
      </c>
      <c r="EX75">
        <v>0</v>
      </c>
      <c r="EY75" s="805">
        <v>0</v>
      </c>
      <c r="EZ75">
        <v>0</v>
      </c>
      <c r="FA75">
        <v>0</v>
      </c>
      <c r="FB75" s="805">
        <v>0</v>
      </c>
      <c r="FC75" s="805">
        <v>0</v>
      </c>
      <c r="FD75">
        <v>0</v>
      </c>
      <c r="FE75">
        <v>0</v>
      </c>
      <c r="FF75" s="805">
        <v>0</v>
      </c>
      <c r="FG75">
        <v>0</v>
      </c>
      <c r="FH75">
        <v>0</v>
      </c>
      <c r="FI75" s="805">
        <v>0</v>
      </c>
      <c r="FJ75">
        <v>0</v>
      </c>
      <c r="FK75">
        <v>0</v>
      </c>
      <c r="FL75">
        <v>0</v>
      </c>
      <c r="FM75" s="805">
        <v>0</v>
      </c>
      <c r="FN75">
        <v>0</v>
      </c>
      <c r="FO75" s="805">
        <v>0</v>
      </c>
      <c r="FP75">
        <v>0</v>
      </c>
      <c r="FQ75" s="805">
        <v>0</v>
      </c>
      <c r="FR75">
        <v>0</v>
      </c>
      <c r="FS75" s="805">
        <v>0</v>
      </c>
      <c r="FT75">
        <v>0</v>
      </c>
      <c r="FU75" s="805">
        <v>0</v>
      </c>
      <c r="FV75">
        <v>0</v>
      </c>
      <c r="FW75" s="805">
        <v>0</v>
      </c>
      <c r="FX75">
        <v>0</v>
      </c>
      <c r="FY75" s="805">
        <v>0</v>
      </c>
      <c r="FZ75">
        <v>2443</v>
      </c>
    </row>
    <row r="76" spans="1:182">
      <c r="A76" t="s">
        <v>1108</v>
      </c>
      <c r="B76" t="s">
        <v>1109</v>
      </c>
      <c r="C76">
        <v>3</v>
      </c>
      <c r="D76" t="s">
        <v>1110</v>
      </c>
      <c r="E76" t="s">
        <v>1111</v>
      </c>
      <c r="F76">
        <v>765890</v>
      </c>
      <c r="G76">
        <v>55</v>
      </c>
      <c r="I76" s="804">
        <v>46049</v>
      </c>
      <c r="J76" s="807">
        <v>46049</v>
      </c>
      <c r="K76" t="s">
        <v>1112</v>
      </c>
      <c r="L76" t="s">
        <v>1252</v>
      </c>
      <c r="M76" t="s">
        <v>1114</v>
      </c>
      <c r="N76">
        <v>46516308000195</v>
      </c>
      <c r="O76" s="596" t="s">
        <v>758</v>
      </c>
      <c r="P76" t="s">
        <v>1116</v>
      </c>
      <c r="Q76" t="s">
        <v>1114</v>
      </c>
      <c r="R76">
        <v>62166105000172</v>
      </c>
      <c r="S76">
        <v>3</v>
      </c>
      <c r="U76" t="s">
        <v>1114</v>
      </c>
      <c r="V76" t="s">
        <v>1170</v>
      </c>
      <c r="W76">
        <v>22042100</v>
      </c>
      <c r="Y76" s="596" t="s">
        <v>1171</v>
      </c>
      <c r="Z76">
        <v>1001018</v>
      </c>
      <c r="AA76" t="s">
        <v>1269</v>
      </c>
      <c r="AB76">
        <v>35428</v>
      </c>
      <c r="AC76" t="s">
        <v>1270</v>
      </c>
      <c r="AD76" t="s">
        <v>1120</v>
      </c>
      <c r="AE76" t="s">
        <v>1220</v>
      </c>
      <c r="AF76" t="s">
        <v>1255</v>
      </c>
      <c r="AG76" t="s">
        <v>1264</v>
      </c>
      <c r="AH76">
        <v>10</v>
      </c>
      <c r="AI76" t="s">
        <v>1257</v>
      </c>
      <c r="AJ76" t="s">
        <v>1258</v>
      </c>
      <c r="AK76" t="s">
        <v>1258</v>
      </c>
      <c r="AL76">
        <v>6</v>
      </c>
      <c r="AM76">
        <v>6</v>
      </c>
      <c r="AN76">
        <v>112.47</v>
      </c>
      <c r="AO76">
        <v>112.47</v>
      </c>
      <c r="AP76">
        <v>0</v>
      </c>
      <c r="AQ76">
        <v>0</v>
      </c>
      <c r="AR76">
        <v>0</v>
      </c>
      <c r="AS76">
        <v>0</v>
      </c>
      <c r="AT76">
        <v>0</v>
      </c>
      <c r="AU76" s="388">
        <v>674.82</v>
      </c>
      <c r="AV76" s="808">
        <v>718.68</v>
      </c>
      <c r="AW76">
        <v>119.78</v>
      </c>
      <c r="AX76">
        <v>5102</v>
      </c>
      <c r="AY76">
        <v>1102</v>
      </c>
      <c r="AZ76">
        <v>1</v>
      </c>
      <c r="BA76" t="s">
        <v>1179</v>
      </c>
      <c r="BB76">
        <v>1</v>
      </c>
      <c r="BC76" t="s">
        <v>1148</v>
      </c>
      <c r="BD76">
        <v>90</v>
      </c>
      <c r="BE76">
        <v>3</v>
      </c>
      <c r="BF76" t="s">
        <v>1129</v>
      </c>
      <c r="BG76">
        <v>0</v>
      </c>
      <c r="BH76">
        <v>0</v>
      </c>
      <c r="BI76">
        <v>0</v>
      </c>
      <c r="BJ76">
        <v>0</v>
      </c>
      <c r="BK76">
        <v>0</v>
      </c>
      <c r="BL76">
        <v>0</v>
      </c>
      <c r="BM76">
        <v>0</v>
      </c>
      <c r="BN76">
        <v>0</v>
      </c>
      <c r="BO76">
        <v>0</v>
      </c>
      <c r="BP76">
        <v>0</v>
      </c>
      <c r="BQ76">
        <v>0</v>
      </c>
      <c r="BR76">
        <v>0</v>
      </c>
      <c r="BS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49</v>
      </c>
      <c r="CS76">
        <v>999</v>
      </c>
      <c r="CT76" t="s">
        <v>1216</v>
      </c>
      <c r="CU76">
        <v>674.82</v>
      </c>
      <c r="CV76">
        <v>6.5</v>
      </c>
      <c r="CW76">
        <v>43.86</v>
      </c>
      <c r="CX76">
        <v>99</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99</v>
      </c>
      <c r="DZ76">
        <v>0</v>
      </c>
      <c r="EA76">
        <v>0</v>
      </c>
      <c r="EB76">
        <v>0</v>
      </c>
      <c r="EC76">
        <v>0</v>
      </c>
      <c r="ED76">
        <v>0</v>
      </c>
      <c r="EE76">
        <v>0</v>
      </c>
      <c r="EF76">
        <v>0</v>
      </c>
      <c r="EG76">
        <v>0</v>
      </c>
      <c r="EH76">
        <v>0</v>
      </c>
      <c r="EI76">
        <v>0</v>
      </c>
      <c r="EJ76">
        <v>0</v>
      </c>
      <c r="EK76">
        <v>0</v>
      </c>
      <c r="EL76">
        <v>718.68</v>
      </c>
      <c r="EM76">
        <v>0</v>
      </c>
      <c r="EN76">
        <v>0</v>
      </c>
      <c r="EP76" t="s">
        <v>1182</v>
      </c>
      <c r="EQ76">
        <v>80</v>
      </c>
      <c r="ER76" s="596" t="s">
        <v>633</v>
      </c>
      <c r="ES76">
        <v>4</v>
      </c>
      <c r="ET76" t="s">
        <v>1120</v>
      </c>
      <c r="EV76" s="805">
        <v>0</v>
      </c>
      <c r="EW76">
        <v>0</v>
      </c>
      <c r="EX76">
        <v>0</v>
      </c>
      <c r="EY76" s="805">
        <v>0</v>
      </c>
      <c r="EZ76">
        <v>0</v>
      </c>
      <c r="FA76">
        <v>0</v>
      </c>
      <c r="FB76" s="805">
        <v>0</v>
      </c>
      <c r="FC76" s="805">
        <v>0</v>
      </c>
      <c r="FD76">
        <v>0</v>
      </c>
      <c r="FE76">
        <v>0</v>
      </c>
      <c r="FF76" s="805">
        <v>0</v>
      </c>
      <c r="FG76">
        <v>0</v>
      </c>
      <c r="FH76">
        <v>0</v>
      </c>
      <c r="FI76" s="805">
        <v>0</v>
      </c>
      <c r="FJ76">
        <v>0</v>
      </c>
      <c r="FK76">
        <v>0</v>
      </c>
      <c r="FL76">
        <v>0</v>
      </c>
      <c r="FM76" s="805">
        <v>0</v>
      </c>
      <c r="FN76">
        <v>0</v>
      </c>
      <c r="FO76" s="805">
        <v>0</v>
      </c>
      <c r="FP76">
        <v>0</v>
      </c>
      <c r="FQ76" s="805">
        <v>0</v>
      </c>
      <c r="FR76">
        <v>0</v>
      </c>
      <c r="FS76" s="805">
        <v>0</v>
      </c>
      <c r="FT76">
        <v>0</v>
      </c>
      <c r="FU76" s="805">
        <v>0</v>
      </c>
      <c r="FV76">
        <v>0</v>
      </c>
      <c r="FW76" s="805">
        <v>0</v>
      </c>
      <c r="FX76">
        <v>0</v>
      </c>
      <c r="FY76" s="805">
        <v>0</v>
      </c>
      <c r="FZ76">
        <v>2448</v>
      </c>
    </row>
    <row r="77" spans="1:182">
      <c r="A77" t="s">
        <v>1108</v>
      </c>
      <c r="B77" t="s">
        <v>1109</v>
      </c>
      <c r="C77">
        <v>3</v>
      </c>
      <c r="D77" t="s">
        <v>1110</v>
      </c>
      <c r="E77" t="s">
        <v>1111</v>
      </c>
      <c r="F77">
        <v>765890</v>
      </c>
      <c r="G77">
        <v>55</v>
      </c>
      <c r="I77" s="804">
        <v>46049</v>
      </c>
      <c r="J77" s="807">
        <v>46049</v>
      </c>
      <c r="K77" t="s">
        <v>1112</v>
      </c>
      <c r="L77" t="s">
        <v>1252</v>
      </c>
      <c r="M77" t="s">
        <v>1114</v>
      </c>
      <c r="N77">
        <v>46516308000195</v>
      </c>
      <c r="O77" s="596" t="s">
        <v>758</v>
      </c>
      <c r="P77" t="s">
        <v>1116</v>
      </c>
      <c r="Q77" t="s">
        <v>1114</v>
      </c>
      <c r="R77">
        <v>62166105000172</v>
      </c>
      <c r="S77">
        <v>3</v>
      </c>
      <c r="U77" t="s">
        <v>1114</v>
      </c>
      <c r="V77" t="s">
        <v>1170</v>
      </c>
      <c r="W77">
        <v>22042100</v>
      </c>
      <c r="X77">
        <v>22042910</v>
      </c>
      <c r="Y77" s="596" t="s">
        <v>1171</v>
      </c>
      <c r="Z77">
        <v>1000084</v>
      </c>
      <c r="AA77" t="s">
        <v>1345</v>
      </c>
      <c r="AB77">
        <v>39266</v>
      </c>
      <c r="AC77" t="s">
        <v>1346</v>
      </c>
      <c r="AD77" t="s">
        <v>1120</v>
      </c>
      <c r="AE77" t="s">
        <v>1220</v>
      </c>
      <c r="AF77" t="s">
        <v>1267</v>
      </c>
      <c r="AG77" t="s">
        <v>1264</v>
      </c>
      <c r="AH77">
        <v>11</v>
      </c>
      <c r="AI77" t="s">
        <v>1257</v>
      </c>
      <c r="AJ77" t="s">
        <v>1258</v>
      </c>
      <c r="AK77" t="s">
        <v>1258</v>
      </c>
      <c r="AL77">
        <v>2</v>
      </c>
      <c r="AM77">
        <v>2</v>
      </c>
      <c r="AN77">
        <v>273.14499999999998</v>
      </c>
      <c r="AO77">
        <v>273.14499999999998</v>
      </c>
      <c r="AP77">
        <v>0</v>
      </c>
      <c r="AQ77">
        <v>0</v>
      </c>
      <c r="AR77">
        <v>0</v>
      </c>
      <c r="AS77">
        <v>0</v>
      </c>
      <c r="AT77">
        <v>0</v>
      </c>
      <c r="AU77" s="388">
        <v>546.29</v>
      </c>
      <c r="AV77" s="808">
        <v>581.79999999999995</v>
      </c>
      <c r="AW77">
        <v>290.89400000000001</v>
      </c>
      <c r="AX77">
        <v>5102</v>
      </c>
      <c r="AY77">
        <v>1102</v>
      </c>
      <c r="AZ77">
        <v>1</v>
      </c>
      <c r="BA77" t="s">
        <v>1179</v>
      </c>
      <c r="BB77">
        <v>1</v>
      </c>
      <c r="BC77" t="s">
        <v>1148</v>
      </c>
      <c r="BD77">
        <v>90</v>
      </c>
      <c r="BE77">
        <v>3</v>
      </c>
      <c r="BF77" t="s">
        <v>1129</v>
      </c>
      <c r="BG77">
        <v>0</v>
      </c>
      <c r="BH77">
        <v>0</v>
      </c>
      <c r="BI77">
        <v>0</v>
      </c>
      <c r="BJ77">
        <v>0</v>
      </c>
      <c r="BK77">
        <v>0</v>
      </c>
      <c r="BL77">
        <v>0</v>
      </c>
      <c r="BM77">
        <v>0</v>
      </c>
      <c r="BN77">
        <v>0</v>
      </c>
      <c r="BO77">
        <v>0</v>
      </c>
      <c r="BP77">
        <v>0</v>
      </c>
      <c r="BQ77">
        <v>0</v>
      </c>
      <c r="BR77">
        <v>0</v>
      </c>
      <c r="BS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49</v>
      </c>
      <c r="CS77">
        <v>999</v>
      </c>
      <c r="CT77" t="s">
        <v>1216</v>
      </c>
      <c r="CU77">
        <v>546.29</v>
      </c>
      <c r="CV77">
        <v>6.5</v>
      </c>
      <c r="CW77">
        <v>35.51</v>
      </c>
      <c r="CX77">
        <v>99</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99</v>
      </c>
      <c r="DZ77">
        <v>0</v>
      </c>
      <c r="EA77">
        <v>0</v>
      </c>
      <c r="EB77">
        <v>0</v>
      </c>
      <c r="EC77">
        <v>0</v>
      </c>
      <c r="ED77">
        <v>0</v>
      </c>
      <c r="EE77">
        <v>0</v>
      </c>
      <c r="EF77">
        <v>0</v>
      </c>
      <c r="EG77">
        <v>0</v>
      </c>
      <c r="EH77">
        <v>0</v>
      </c>
      <c r="EI77">
        <v>0</v>
      </c>
      <c r="EJ77">
        <v>0</v>
      </c>
      <c r="EK77">
        <v>0</v>
      </c>
      <c r="EL77">
        <v>581.79999999999995</v>
      </c>
      <c r="EM77">
        <v>0</v>
      </c>
      <c r="EN77">
        <v>0</v>
      </c>
      <c r="EO77" t="s">
        <v>1139</v>
      </c>
      <c r="EP77" t="s">
        <v>1182</v>
      </c>
      <c r="EQ77">
        <v>80</v>
      </c>
      <c r="ER77" s="596" t="s">
        <v>633</v>
      </c>
      <c r="ES77">
        <v>4</v>
      </c>
      <c r="ET77" t="s">
        <v>1120</v>
      </c>
      <c r="EV77" s="805">
        <v>0</v>
      </c>
      <c r="EW77">
        <v>0</v>
      </c>
      <c r="EX77">
        <v>0</v>
      </c>
      <c r="EY77" s="805">
        <v>0</v>
      </c>
      <c r="EZ77">
        <v>0</v>
      </c>
      <c r="FA77">
        <v>0</v>
      </c>
      <c r="FB77" s="805">
        <v>0</v>
      </c>
      <c r="FC77" s="805">
        <v>0</v>
      </c>
      <c r="FD77">
        <v>0</v>
      </c>
      <c r="FE77">
        <v>0</v>
      </c>
      <c r="FF77" s="805">
        <v>0</v>
      </c>
      <c r="FG77">
        <v>0</v>
      </c>
      <c r="FH77">
        <v>0</v>
      </c>
      <c r="FI77" s="805">
        <v>0</v>
      </c>
      <c r="FJ77">
        <v>0</v>
      </c>
      <c r="FK77">
        <v>0</v>
      </c>
      <c r="FL77">
        <v>0</v>
      </c>
      <c r="FM77" s="805">
        <v>0</v>
      </c>
      <c r="FN77">
        <v>0</v>
      </c>
      <c r="FO77" s="805">
        <v>0</v>
      </c>
      <c r="FP77">
        <v>0</v>
      </c>
      <c r="FQ77" s="805">
        <v>0</v>
      </c>
      <c r="FR77">
        <v>0</v>
      </c>
      <c r="FS77" s="805">
        <v>0</v>
      </c>
      <c r="FT77">
        <v>0</v>
      </c>
      <c r="FU77" s="805">
        <v>0</v>
      </c>
      <c r="FV77">
        <v>0</v>
      </c>
      <c r="FW77" s="805">
        <v>0</v>
      </c>
      <c r="FX77">
        <v>0</v>
      </c>
      <c r="FY77" s="805">
        <v>0</v>
      </c>
      <c r="FZ77">
        <v>1421</v>
      </c>
    </row>
    <row r="78" spans="1:182">
      <c r="A78" t="s">
        <v>1108</v>
      </c>
      <c r="B78" t="s">
        <v>1109</v>
      </c>
      <c r="C78">
        <v>3</v>
      </c>
      <c r="D78" t="s">
        <v>1110</v>
      </c>
      <c r="E78" t="s">
        <v>1111</v>
      </c>
      <c r="F78">
        <v>765890</v>
      </c>
      <c r="G78">
        <v>55</v>
      </c>
      <c r="I78" s="804">
        <v>46049</v>
      </c>
      <c r="J78" s="807">
        <v>46049</v>
      </c>
      <c r="K78" t="s">
        <v>1112</v>
      </c>
      <c r="L78" t="s">
        <v>1252</v>
      </c>
      <c r="M78" t="s">
        <v>1114</v>
      </c>
      <c r="N78">
        <v>46516308000195</v>
      </c>
      <c r="O78" s="596" t="s">
        <v>758</v>
      </c>
      <c r="P78" t="s">
        <v>1116</v>
      </c>
      <c r="Q78" t="s">
        <v>1114</v>
      </c>
      <c r="R78">
        <v>62166105000172</v>
      </c>
      <c r="S78">
        <v>3</v>
      </c>
      <c r="U78" t="s">
        <v>1114</v>
      </c>
      <c r="V78" t="s">
        <v>1170</v>
      </c>
      <c r="W78">
        <v>22042100</v>
      </c>
      <c r="Y78" s="596" t="s">
        <v>1171</v>
      </c>
      <c r="Z78">
        <v>1001023</v>
      </c>
      <c r="AA78" t="s">
        <v>1275</v>
      </c>
      <c r="AB78">
        <v>36238</v>
      </c>
      <c r="AC78" t="s">
        <v>1276</v>
      </c>
      <c r="AD78" t="s">
        <v>1120</v>
      </c>
      <c r="AE78" t="s">
        <v>1220</v>
      </c>
      <c r="AF78" t="s">
        <v>1255</v>
      </c>
      <c r="AG78" t="s">
        <v>1277</v>
      </c>
      <c r="AH78">
        <v>12</v>
      </c>
      <c r="AI78" t="s">
        <v>1257</v>
      </c>
      <c r="AJ78" t="s">
        <v>1258</v>
      </c>
      <c r="AK78" t="s">
        <v>1258</v>
      </c>
      <c r="AL78">
        <v>3</v>
      </c>
      <c r="AM78">
        <v>3</v>
      </c>
      <c r="AN78">
        <v>129.84</v>
      </c>
      <c r="AO78">
        <v>129.84</v>
      </c>
      <c r="AP78">
        <v>0</v>
      </c>
      <c r="AQ78">
        <v>0</v>
      </c>
      <c r="AR78">
        <v>0</v>
      </c>
      <c r="AS78">
        <v>0</v>
      </c>
      <c r="AT78">
        <v>0</v>
      </c>
      <c r="AU78" s="388">
        <v>389.52</v>
      </c>
      <c r="AV78" s="808">
        <v>414.84</v>
      </c>
      <c r="AW78">
        <v>138.28</v>
      </c>
      <c r="AX78">
        <v>5102</v>
      </c>
      <c r="AY78">
        <v>1102</v>
      </c>
      <c r="AZ78">
        <v>1</v>
      </c>
      <c r="BA78" t="s">
        <v>1179</v>
      </c>
      <c r="BB78">
        <v>1</v>
      </c>
      <c r="BC78" t="s">
        <v>1148</v>
      </c>
      <c r="BD78">
        <v>90</v>
      </c>
      <c r="BE78">
        <v>3</v>
      </c>
      <c r="BF78" t="s">
        <v>1129</v>
      </c>
      <c r="BG78">
        <v>0</v>
      </c>
      <c r="BH78">
        <v>0</v>
      </c>
      <c r="BI78">
        <v>0</v>
      </c>
      <c r="BJ78">
        <v>0</v>
      </c>
      <c r="BK78">
        <v>0</v>
      </c>
      <c r="BL78">
        <v>0</v>
      </c>
      <c r="BM78">
        <v>0</v>
      </c>
      <c r="BN78">
        <v>0</v>
      </c>
      <c r="BO78">
        <v>0</v>
      </c>
      <c r="BP78">
        <v>0</v>
      </c>
      <c r="BQ78">
        <v>0</v>
      </c>
      <c r="BR78">
        <v>0</v>
      </c>
      <c r="BS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49</v>
      </c>
      <c r="CS78">
        <v>999</v>
      </c>
      <c r="CT78" t="s">
        <v>1216</v>
      </c>
      <c r="CU78">
        <v>389.52</v>
      </c>
      <c r="CV78">
        <v>6.5</v>
      </c>
      <c r="CW78">
        <v>25.32</v>
      </c>
      <c r="CX78">
        <v>99</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99</v>
      </c>
      <c r="DZ78">
        <v>0</v>
      </c>
      <c r="EA78">
        <v>0</v>
      </c>
      <c r="EB78">
        <v>0</v>
      </c>
      <c r="EC78">
        <v>0</v>
      </c>
      <c r="ED78">
        <v>0</v>
      </c>
      <c r="EE78">
        <v>0</v>
      </c>
      <c r="EF78">
        <v>0</v>
      </c>
      <c r="EG78">
        <v>0</v>
      </c>
      <c r="EH78">
        <v>0</v>
      </c>
      <c r="EI78">
        <v>0</v>
      </c>
      <c r="EJ78">
        <v>0</v>
      </c>
      <c r="EK78">
        <v>0</v>
      </c>
      <c r="EL78">
        <v>414.84</v>
      </c>
      <c r="EM78">
        <v>0</v>
      </c>
      <c r="EN78">
        <v>0</v>
      </c>
      <c r="EP78" t="s">
        <v>1182</v>
      </c>
      <c r="EQ78">
        <v>80</v>
      </c>
      <c r="ER78" s="596" t="s">
        <v>633</v>
      </c>
      <c r="ES78">
        <v>4</v>
      </c>
      <c r="ET78" t="s">
        <v>1120</v>
      </c>
      <c r="EV78" s="805">
        <v>0</v>
      </c>
      <c r="EW78">
        <v>0</v>
      </c>
      <c r="EX78">
        <v>0</v>
      </c>
      <c r="EY78" s="805">
        <v>0</v>
      </c>
      <c r="EZ78">
        <v>0</v>
      </c>
      <c r="FA78">
        <v>0</v>
      </c>
      <c r="FB78" s="805">
        <v>0</v>
      </c>
      <c r="FC78" s="805">
        <v>0</v>
      </c>
      <c r="FD78">
        <v>0</v>
      </c>
      <c r="FE78">
        <v>0</v>
      </c>
      <c r="FF78" s="805">
        <v>0</v>
      </c>
      <c r="FG78">
        <v>0</v>
      </c>
      <c r="FH78">
        <v>0</v>
      </c>
      <c r="FI78" s="805">
        <v>0</v>
      </c>
      <c r="FJ78">
        <v>0</v>
      </c>
      <c r="FK78">
        <v>0</v>
      </c>
      <c r="FL78">
        <v>0</v>
      </c>
      <c r="FM78" s="805">
        <v>0</v>
      </c>
      <c r="FN78">
        <v>0</v>
      </c>
      <c r="FO78" s="805">
        <v>0</v>
      </c>
      <c r="FP78">
        <v>0</v>
      </c>
      <c r="FQ78" s="805">
        <v>0</v>
      </c>
      <c r="FR78">
        <v>0</v>
      </c>
      <c r="FS78" s="805">
        <v>0</v>
      </c>
      <c r="FT78">
        <v>0</v>
      </c>
      <c r="FU78" s="805">
        <v>0</v>
      </c>
      <c r="FV78">
        <v>0</v>
      </c>
      <c r="FW78" s="805">
        <v>0</v>
      </c>
      <c r="FX78">
        <v>0</v>
      </c>
      <c r="FY78" s="805">
        <v>0</v>
      </c>
      <c r="FZ78">
        <v>2453</v>
      </c>
    </row>
    <row r="79" spans="1:182">
      <c r="A79" t="s">
        <v>1108</v>
      </c>
      <c r="B79" t="s">
        <v>1109</v>
      </c>
      <c r="C79">
        <v>3</v>
      </c>
      <c r="D79" t="s">
        <v>1110</v>
      </c>
      <c r="E79" t="s">
        <v>1111</v>
      </c>
      <c r="F79">
        <v>765890</v>
      </c>
      <c r="G79">
        <v>55</v>
      </c>
      <c r="I79" s="804">
        <v>46049</v>
      </c>
      <c r="J79" s="807">
        <v>46049</v>
      </c>
      <c r="K79" t="s">
        <v>1112</v>
      </c>
      <c r="L79" t="s">
        <v>1252</v>
      </c>
      <c r="M79" t="s">
        <v>1114</v>
      </c>
      <c r="N79">
        <v>46516308000195</v>
      </c>
      <c r="O79" s="596" t="s">
        <v>758</v>
      </c>
      <c r="P79" t="s">
        <v>1116</v>
      </c>
      <c r="Q79" t="s">
        <v>1114</v>
      </c>
      <c r="R79">
        <v>62166105000172</v>
      </c>
      <c r="S79">
        <v>3</v>
      </c>
      <c r="U79" t="s">
        <v>1114</v>
      </c>
      <c r="V79" t="s">
        <v>1170</v>
      </c>
      <c r="W79">
        <v>22042100</v>
      </c>
      <c r="X79">
        <v>22042910</v>
      </c>
      <c r="Y79" s="596" t="s">
        <v>1171</v>
      </c>
      <c r="Z79">
        <v>1001109</v>
      </c>
      <c r="AA79" t="s">
        <v>1347</v>
      </c>
      <c r="AB79">
        <v>37182</v>
      </c>
      <c r="AC79" t="s">
        <v>1348</v>
      </c>
      <c r="AD79" t="s">
        <v>1120</v>
      </c>
      <c r="AE79" t="s">
        <v>1220</v>
      </c>
      <c r="AF79" t="s">
        <v>1267</v>
      </c>
      <c r="AG79" t="s">
        <v>1264</v>
      </c>
      <c r="AH79">
        <v>13</v>
      </c>
      <c r="AI79" t="s">
        <v>1257</v>
      </c>
      <c r="AJ79" t="s">
        <v>1258</v>
      </c>
      <c r="AK79" t="s">
        <v>1258</v>
      </c>
      <c r="AL79">
        <v>2</v>
      </c>
      <c r="AM79">
        <v>2</v>
      </c>
      <c r="AN79">
        <v>190.63499999999999</v>
      </c>
      <c r="AO79">
        <v>190.63499999999999</v>
      </c>
      <c r="AP79">
        <v>0</v>
      </c>
      <c r="AQ79">
        <v>0</v>
      </c>
      <c r="AR79">
        <v>0</v>
      </c>
      <c r="AS79">
        <v>0</v>
      </c>
      <c r="AT79">
        <v>0</v>
      </c>
      <c r="AU79" s="388">
        <v>381.27</v>
      </c>
      <c r="AV79" s="808">
        <v>406.05</v>
      </c>
      <c r="AW79">
        <v>203.02500000000001</v>
      </c>
      <c r="AX79">
        <v>5102</v>
      </c>
      <c r="AY79">
        <v>1102</v>
      </c>
      <c r="AZ79">
        <v>1</v>
      </c>
      <c r="BA79" t="s">
        <v>1179</v>
      </c>
      <c r="BB79">
        <v>1</v>
      </c>
      <c r="BC79" t="s">
        <v>1148</v>
      </c>
      <c r="BD79">
        <v>90</v>
      </c>
      <c r="BE79">
        <v>3</v>
      </c>
      <c r="BF79" t="s">
        <v>1129</v>
      </c>
      <c r="BG79">
        <v>0</v>
      </c>
      <c r="BH79">
        <v>0</v>
      </c>
      <c r="BI79">
        <v>0</v>
      </c>
      <c r="BJ79">
        <v>0</v>
      </c>
      <c r="BK79">
        <v>0</v>
      </c>
      <c r="BL79">
        <v>0</v>
      </c>
      <c r="BM79">
        <v>0</v>
      </c>
      <c r="BN79">
        <v>0</v>
      </c>
      <c r="BO79">
        <v>0</v>
      </c>
      <c r="BP79">
        <v>0</v>
      </c>
      <c r="BQ79">
        <v>0</v>
      </c>
      <c r="BR79">
        <v>0</v>
      </c>
      <c r="BS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49</v>
      </c>
      <c r="CS79">
        <v>999</v>
      </c>
      <c r="CT79" t="s">
        <v>1216</v>
      </c>
      <c r="CU79">
        <v>381.27</v>
      </c>
      <c r="CV79">
        <v>6.5</v>
      </c>
      <c r="CW79">
        <v>24.78</v>
      </c>
      <c r="CX79">
        <v>99</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99</v>
      </c>
      <c r="DZ79">
        <v>0</v>
      </c>
      <c r="EA79">
        <v>0</v>
      </c>
      <c r="EB79">
        <v>0</v>
      </c>
      <c r="EC79">
        <v>0</v>
      </c>
      <c r="ED79">
        <v>0</v>
      </c>
      <c r="EE79">
        <v>0</v>
      </c>
      <c r="EF79">
        <v>0</v>
      </c>
      <c r="EG79">
        <v>0</v>
      </c>
      <c r="EH79">
        <v>0</v>
      </c>
      <c r="EI79">
        <v>0</v>
      </c>
      <c r="EJ79">
        <v>0</v>
      </c>
      <c r="EK79">
        <v>0</v>
      </c>
      <c r="EL79">
        <v>406.05</v>
      </c>
      <c r="EM79">
        <v>0</v>
      </c>
      <c r="EN79">
        <v>0</v>
      </c>
      <c r="EO79" t="s">
        <v>1139</v>
      </c>
      <c r="EP79" t="s">
        <v>1182</v>
      </c>
      <c r="EQ79">
        <v>80</v>
      </c>
      <c r="ER79" s="596" t="s">
        <v>633</v>
      </c>
      <c r="ES79">
        <v>4</v>
      </c>
      <c r="ET79" t="s">
        <v>1120</v>
      </c>
      <c r="EV79" s="805">
        <v>0</v>
      </c>
      <c r="EW79">
        <v>0</v>
      </c>
      <c r="EX79">
        <v>0</v>
      </c>
      <c r="EY79" s="805">
        <v>0</v>
      </c>
      <c r="EZ79">
        <v>0</v>
      </c>
      <c r="FA79">
        <v>0</v>
      </c>
      <c r="FB79" s="805">
        <v>0</v>
      </c>
      <c r="FC79" s="805">
        <v>0</v>
      </c>
      <c r="FD79">
        <v>0</v>
      </c>
      <c r="FE79">
        <v>0</v>
      </c>
      <c r="FF79" s="805">
        <v>0</v>
      </c>
      <c r="FG79">
        <v>0</v>
      </c>
      <c r="FH79">
        <v>0</v>
      </c>
      <c r="FI79" s="805">
        <v>0</v>
      </c>
      <c r="FJ79">
        <v>0</v>
      </c>
      <c r="FK79">
        <v>0</v>
      </c>
      <c r="FL79">
        <v>0</v>
      </c>
      <c r="FM79" s="805">
        <v>0</v>
      </c>
      <c r="FN79">
        <v>0</v>
      </c>
      <c r="FO79" s="805">
        <v>0</v>
      </c>
      <c r="FP79">
        <v>0</v>
      </c>
      <c r="FQ79" s="805">
        <v>0</v>
      </c>
      <c r="FR79">
        <v>0</v>
      </c>
      <c r="FS79" s="805">
        <v>0</v>
      </c>
      <c r="FT79">
        <v>0</v>
      </c>
      <c r="FU79" s="805">
        <v>0</v>
      </c>
      <c r="FV79">
        <v>0</v>
      </c>
      <c r="FW79" s="805">
        <v>0</v>
      </c>
      <c r="FX79">
        <v>0</v>
      </c>
      <c r="FY79" s="805">
        <v>0</v>
      </c>
      <c r="FZ79">
        <v>2548</v>
      </c>
    </row>
    <row r="80" spans="1:182">
      <c r="A80" t="s">
        <v>1108</v>
      </c>
      <c r="B80" t="s">
        <v>1109</v>
      </c>
      <c r="C80">
        <v>3</v>
      </c>
      <c r="D80" t="s">
        <v>1110</v>
      </c>
      <c r="E80" t="s">
        <v>1111</v>
      </c>
      <c r="F80">
        <v>765890</v>
      </c>
      <c r="G80">
        <v>55</v>
      </c>
      <c r="I80" s="804">
        <v>46049</v>
      </c>
      <c r="J80" s="807">
        <v>46049</v>
      </c>
      <c r="K80" t="s">
        <v>1112</v>
      </c>
      <c r="L80" t="s">
        <v>1252</v>
      </c>
      <c r="M80" t="s">
        <v>1114</v>
      </c>
      <c r="N80">
        <v>46516308000195</v>
      </c>
      <c r="O80" s="596" t="s">
        <v>758</v>
      </c>
      <c r="P80" t="s">
        <v>1116</v>
      </c>
      <c r="Q80" t="s">
        <v>1114</v>
      </c>
      <c r="R80">
        <v>62166105000172</v>
      </c>
      <c r="S80">
        <v>3</v>
      </c>
      <c r="U80" t="s">
        <v>1114</v>
      </c>
      <c r="V80" t="s">
        <v>1170</v>
      </c>
      <c r="W80">
        <v>22042100</v>
      </c>
      <c r="Y80" s="596" t="s">
        <v>1171</v>
      </c>
      <c r="Z80">
        <v>1000992</v>
      </c>
      <c r="AA80" t="s">
        <v>1349</v>
      </c>
      <c r="AB80">
        <v>36389</v>
      </c>
      <c r="AC80" t="s">
        <v>1350</v>
      </c>
      <c r="AD80" t="s">
        <v>1120</v>
      </c>
      <c r="AE80" t="s">
        <v>1220</v>
      </c>
      <c r="AF80" t="s">
        <v>1255</v>
      </c>
      <c r="AG80" t="s">
        <v>1264</v>
      </c>
      <c r="AH80">
        <v>14</v>
      </c>
      <c r="AI80" t="s">
        <v>1257</v>
      </c>
      <c r="AJ80" t="s">
        <v>1258</v>
      </c>
      <c r="AK80" t="s">
        <v>1258</v>
      </c>
      <c r="AL80">
        <v>1</v>
      </c>
      <c r="AM80">
        <v>1</v>
      </c>
      <c r="AN80">
        <v>208.01</v>
      </c>
      <c r="AO80">
        <v>208.01</v>
      </c>
      <c r="AP80">
        <v>0</v>
      </c>
      <c r="AQ80">
        <v>0</v>
      </c>
      <c r="AR80">
        <v>0</v>
      </c>
      <c r="AS80">
        <v>0</v>
      </c>
      <c r="AT80">
        <v>0</v>
      </c>
      <c r="AU80" s="388">
        <v>208.01</v>
      </c>
      <c r="AV80" s="808">
        <v>221.53</v>
      </c>
      <c r="AW80">
        <v>221.52670000000001</v>
      </c>
      <c r="AX80">
        <v>5102</v>
      </c>
      <c r="AY80">
        <v>1102</v>
      </c>
      <c r="AZ80">
        <v>1</v>
      </c>
      <c r="BA80" t="s">
        <v>1179</v>
      </c>
      <c r="BB80">
        <v>1</v>
      </c>
      <c r="BC80" t="s">
        <v>1148</v>
      </c>
      <c r="BD80">
        <v>90</v>
      </c>
      <c r="BE80">
        <v>3</v>
      </c>
      <c r="BF80" t="s">
        <v>1129</v>
      </c>
      <c r="BG80">
        <v>0</v>
      </c>
      <c r="BH80">
        <v>0</v>
      </c>
      <c r="BI80">
        <v>0</v>
      </c>
      <c r="BJ80">
        <v>0</v>
      </c>
      <c r="BK80">
        <v>0</v>
      </c>
      <c r="BL80">
        <v>0</v>
      </c>
      <c r="BM80">
        <v>0</v>
      </c>
      <c r="BN80">
        <v>0</v>
      </c>
      <c r="BO80">
        <v>0</v>
      </c>
      <c r="BP80">
        <v>0</v>
      </c>
      <c r="BQ80">
        <v>0</v>
      </c>
      <c r="BR80">
        <v>0</v>
      </c>
      <c r="BS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49</v>
      </c>
      <c r="CS80">
        <v>999</v>
      </c>
      <c r="CT80" t="s">
        <v>1216</v>
      </c>
      <c r="CU80">
        <v>208.01</v>
      </c>
      <c r="CV80">
        <v>6.5</v>
      </c>
      <c r="CW80">
        <v>13.52</v>
      </c>
      <c r="CX80">
        <v>99</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99</v>
      </c>
      <c r="DZ80">
        <v>0</v>
      </c>
      <c r="EA80">
        <v>0</v>
      </c>
      <c r="EB80">
        <v>0</v>
      </c>
      <c r="EC80">
        <v>0</v>
      </c>
      <c r="ED80">
        <v>0</v>
      </c>
      <c r="EE80">
        <v>0</v>
      </c>
      <c r="EF80">
        <v>0</v>
      </c>
      <c r="EG80">
        <v>0</v>
      </c>
      <c r="EH80">
        <v>0</v>
      </c>
      <c r="EI80">
        <v>0</v>
      </c>
      <c r="EJ80">
        <v>0</v>
      </c>
      <c r="EK80">
        <v>0</v>
      </c>
      <c r="EL80">
        <v>221.53</v>
      </c>
      <c r="EM80">
        <v>0</v>
      </c>
      <c r="EN80">
        <v>0</v>
      </c>
      <c r="EP80" t="s">
        <v>1182</v>
      </c>
      <c r="EQ80">
        <v>80</v>
      </c>
      <c r="ER80" s="596" t="s">
        <v>633</v>
      </c>
      <c r="ES80">
        <v>4</v>
      </c>
      <c r="ET80" t="s">
        <v>1120</v>
      </c>
      <c r="EV80" s="805">
        <v>0</v>
      </c>
      <c r="EW80">
        <v>0</v>
      </c>
      <c r="EX80">
        <v>0</v>
      </c>
      <c r="EY80" s="805">
        <v>0</v>
      </c>
      <c r="EZ80">
        <v>0</v>
      </c>
      <c r="FA80">
        <v>0</v>
      </c>
      <c r="FB80" s="805">
        <v>0</v>
      </c>
      <c r="FC80" s="805">
        <v>0</v>
      </c>
      <c r="FD80">
        <v>0</v>
      </c>
      <c r="FE80">
        <v>0</v>
      </c>
      <c r="FF80" s="805">
        <v>0</v>
      </c>
      <c r="FG80">
        <v>0</v>
      </c>
      <c r="FH80">
        <v>0</v>
      </c>
      <c r="FI80" s="805">
        <v>0</v>
      </c>
      <c r="FJ80">
        <v>0</v>
      </c>
      <c r="FK80">
        <v>0</v>
      </c>
      <c r="FL80">
        <v>0</v>
      </c>
      <c r="FM80" s="805">
        <v>0</v>
      </c>
      <c r="FN80">
        <v>0</v>
      </c>
      <c r="FO80" s="805">
        <v>0</v>
      </c>
      <c r="FP80">
        <v>0</v>
      </c>
      <c r="FQ80" s="805">
        <v>0</v>
      </c>
      <c r="FR80">
        <v>0</v>
      </c>
      <c r="FS80" s="805">
        <v>0</v>
      </c>
      <c r="FT80">
        <v>0</v>
      </c>
      <c r="FU80" s="805">
        <v>0</v>
      </c>
      <c r="FV80">
        <v>0</v>
      </c>
      <c r="FW80" s="805">
        <v>0</v>
      </c>
      <c r="FX80">
        <v>0</v>
      </c>
      <c r="FY80" s="805">
        <v>0</v>
      </c>
      <c r="FZ80">
        <v>2412</v>
      </c>
    </row>
    <row r="81" spans="1:182">
      <c r="A81" t="s">
        <v>1108</v>
      </c>
      <c r="B81" t="s">
        <v>1109</v>
      </c>
      <c r="C81">
        <v>3</v>
      </c>
      <c r="D81" t="s">
        <v>1110</v>
      </c>
      <c r="E81" t="s">
        <v>1111</v>
      </c>
      <c r="F81">
        <v>765890</v>
      </c>
      <c r="G81">
        <v>55</v>
      </c>
      <c r="I81" s="804">
        <v>46049</v>
      </c>
      <c r="J81" s="807">
        <v>46049</v>
      </c>
      <c r="K81" t="s">
        <v>1112</v>
      </c>
      <c r="L81" t="s">
        <v>1252</v>
      </c>
      <c r="M81" t="s">
        <v>1114</v>
      </c>
      <c r="N81">
        <v>46516308000195</v>
      </c>
      <c r="O81" s="596" t="s">
        <v>758</v>
      </c>
      <c r="P81" t="s">
        <v>1116</v>
      </c>
      <c r="Q81" t="s">
        <v>1114</v>
      </c>
      <c r="R81">
        <v>62166105000172</v>
      </c>
      <c r="S81">
        <v>3</v>
      </c>
      <c r="U81" t="s">
        <v>1114</v>
      </c>
      <c r="V81" t="s">
        <v>1170</v>
      </c>
      <c r="W81">
        <v>22042100</v>
      </c>
      <c r="Y81" s="596" t="s">
        <v>1171</v>
      </c>
      <c r="Z81">
        <v>1001069</v>
      </c>
      <c r="AA81" t="s">
        <v>1351</v>
      </c>
      <c r="AB81">
        <v>36150</v>
      </c>
      <c r="AC81" t="s">
        <v>1352</v>
      </c>
      <c r="AD81" t="s">
        <v>1120</v>
      </c>
      <c r="AE81" t="s">
        <v>1220</v>
      </c>
      <c r="AF81" t="s">
        <v>1255</v>
      </c>
      <c r="AG81" t="s">
        <v>1264</v>
      </c>
      <c r="AH81">
        <v>15</v>
      </c>
      <c r="AI81" t="s">
        <v>1257</v>
      </c>
      <c r="AJ81" t="s">
        <v>1258</v>
      </c>
      <c r="AK81" t="s">
        <v>1258</v>
      </c>
      <c r="AL81">
        <v>3</v>
      </c>
      <c r="AM81">
        <v>3</v>
      </c>
      <c r="AN81">
        <v>116.8133</v>
      </c>
      <c r="AO81">
        <v>116.8133</v>
      </c>
      <c r="AP81">
        <v>0</v>
      </c>
      <c r="AQ81">
        <v>0</v>
      </c>
      <c r="AR81">
        <v>0</v>
      </c>
      <c r="AS81">
        <v>0</v>
      </c>
      <c r="AT81">
        <v>0</v>
      </c>
      <c r="AU81" s="388">
        <v>350.44</v>
      </c>
      <c r="AV81" s="808">
        <v>373.22</v>
      </c>
      <c r="AW81">
        <v>124.408</v>
      </c>
      <c r="AX81">
        <v>5102</v>
      </c>
      <c r="AY81">
        <v>1102</v>
      </c>
      <c r="AZ81">
        <v>1</v>
      </c>
      <c r="BA81" t="s">
        <v>1179</v>
      </c>
      <c r="BB81">
        <v>1</v>
      </c>
      <c r="BC81" t="s">
        <v>1148</v>
      </c>
      <c r="BD81">
        <v>90</v>
      </c>
      <c r="BE81">
        <v>3</v>
      </c>
      <c r="BF81" t="s">
        <v>1129</v>
      </c>
      <c r="BG81">
        <v>0</v>
      </c>
      <c r="BH81">
        <v>0</v>
      </c>
      <c r="BI81">
        <v>0</v>
      </c>
      <c r="BJ81">
        <v>0</v>
      </c>
      <c r="BK81">
        <v>0</v>
      </c>
      <c r="BL81">
        <v>0</v>
      </c>
      <c r="BM81">
        <v>0</v>
      </c>
      <c r="BN81">
        <v>0</v>
      </c>
      <c r="BO81">
        <v>0</v>
      </c>
      <c r="BP81">
        <v>0</v>
      </c>
      <c r="BQ81">
        <v>0</v>
      </c>
      <c r="BR81">
        <v>0</v>
      </c>
      <c r="BS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49</v>
      </c>
      <c r="CS81">
        <v>999</v>
      </c>
      <c r="CT81" t="s">
        <v>1216</v>
      </c>
      <c r="CU81">
        <v>350.44</v>
      </c>
      <c r="CV81">
        <v>6.5</v>
      </c>
      <c r="CW81">
        <v>22.78</v>
      </c>
      <c r="CX81">
        <v>99</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99</v>
      </c>
      <c r="DZ81">
        <v>0</v>
      </c>
      <c r="EA81">
        <v>0</v>
      </c>
      <c r="EB81">
        <v>0</v>
      </c>
      <c r="EC81">
        <v>0</v>
      </c>
      <c r="ED81">
        <v>0</v>
      </c>
      <c r="EE81">
        <v>0</v>
      </c>
      <c r="EF81">
        <v>0</v>
      </c>
      <c r="EG81">
        <v>0</v>
      </c>
      <c r="EH81">
        <v>0</v>
      </c>
      <c r="EI81">
        <v>0</v>
      </c>
      <c r="EJ81">
        <v>0</v>
      </c>
      <c r="EK81">
        <v>0</v>
      </c>
      <c r="EL81">
        <v>373.22</v>
      </c>
      <c r="EM81">
        <v>0</v>
      </c>
      <c r="EN81">
        <v>0</v>
      </c>
      <c r="EP81" t="s">
        <v>1182</v>
      </c>
      <c r="EQ81">
        <v>80</v>
      </c>
      <c r="ER81" s="596" t="s">
        <v>633</v>
      </c>
      <c r="ES81">
        <v>4</v>
      </c>
      <c r="ET81" t="s">
        <v>1120</v>
      </c>
      <c r="EV81" s="805">
        <v>0</v>
      </c>
      <c r="EW81">
        <v>0</v>
      </c>
      <c r="EX81">
        <v>0</v>
      </c>
      <c r="EY81" s="805">
        <v>0</v>
      </c>
      <c r="EZ81">
        <v>0</v>
      </c>
      <c r="FA81">
        <v>0</v>
      </c>
      <c r="FB81" s="805">
        <v>0</v>
      </c>
      <c r="FC81" s="805">
        <v>0</v>
      </c>
      <c r="FD81">
        <v>0</v>
      </c>
      <c r="FE81">
        <v>0</v>
      </c>
      <c r="FF81" s="805">
        <v>0</v>
      </c>
      <c r="FG81">
        <v>0</v>
      </c>
      <c r="FH81">
        <v>0</v>
      </c>
      <c r="FI81" s="805">
        <v>0</v>
      </c>
      <c r="FJ81">
        <v>0</v>
      </c>
      <c r="FK81">
        <v>0</v>
      </c>
      <c r="FL81">
        <v>0</v>
      </c>
      <c r="FM81" s="805">
        <v>0</v>
      </c>
      <c r="FN81">
        <v>0</v>
      </c>
      <c r="FO81" s="805">
        <v>0</v>
      </c>
      <c r="FP81">
        <v>0</v>
      </c>
      <c r="FQ81" s="805">
        <v>0</v>
      </c>
      <c r="FR81">
        <v>0</v>
      </c>
      <c r="FS81" s="805">
        <v>0</v>
      </c>
      <c r="FT81">
        <v>0</v>
      </c>
      <c r="FU81" s="805">
        <v>0</v>
      </c>
      <c r="FV81">
        <v>0</v>
      </c>
      <c r="FW81" s="805">
        <v>0</v>
      </c>
      <c r="FX81">
        <v>0</v>
      </c>
      <c r="FY81" s="805">
        <v>0</v>
      </c>
      <c r="FZ81">
        <v>2415</v>
      </c>
    </row>
    <row r="82" spans="1:182">
      <c r="A82" t="s">
        <v>1108</v>
      </c>
      <c r="B82" t="s">
        <v>1109</v>
      </c>
      <c r="C82">
        <v>3</v>
      </c>
      <c r="D82" t="s">
        <v>1110</v>
      </c>
      <c r="E82" t="s">
        <v>1111</v>
      </c>
      <c r="F82">
        <v>765890</v>
      </c>
      <c r="G82">
        <v>55</v>
      </c>
      <c r="I82" s="804">
        <v>46049</v>
      </c>
      <c r="J82" s="807">
        <v>46049</v>
      </c>
      <c r="K82" t="s">
        <v>1112</v>
      </c>
      <c r="L82" t="s">
        <v>1252</v>
      </c>
      <c r="M82" t="s">
        <v>1114</v>
      </c>
      <c r="N82">
        <v>46516308000195</v>
      </c>
      <c r="O82" s="596" t="s">
        <v>758</v>
      </c>
      <c r="P82" t="s">
        <v>1116</v>
      </c>
      <c r="Q82" t="s">
        <v>1114</v>
      </c>
      <c r="R82">
        <v>62166105000172</v>
      </c>
      <c r="S82">
        <v>3</v>
      </c>
      <c r="U82" t="s">
        <v>1114</v>
      </c>
      <c r="V82" t="s">
        <v>1170</v>
      </c>
      <c r="W82">
        <v>22042100</v>
      </c>
      <c r="Y82" s="596" t="s">
        <v>1171</v>
      </c>
      <c r="Z82">
        <v>1001043</v>
      </c>
      <c r="AA82" t="s">
        <v>1353</v>
      </c>
      <c r="AB82">
        <v>36530</v>
      </c>
      <c r="AC82" t="s">
        <v>1354</v>
      </c>
      <c r="AD82" t="s">
        <v>1120</v>
      </c>
      <c r="AE82" t="s">
        <v>1220</v>
      </c>
      <c r="AF82" t="s">
        <v>1255</v>
      </c>
      <c r="AG82" t="s">
        <v>1264</v>
      </c>
      <c r="AH82">
        <v>16</v>
      </c>
      <c r="AI82" t="s">
        <v>1257</v>
      </c>
      <c r="AJ82" t="s">
        <v>1258</v>
      </c>
      <c r="AK82" t="s">
        <v>1258</v>
      </c>
      <c r="AL82">
        <v>2</v>
      </c>
      <c r="AM82">
        <v>2</v>
      </c>
      <c r="AN82">
        <v>286.17</v>
      </c>
      <c r="AO82">
        <v>286.17</v>
      </c>
      <c r="AP82">
        <v>0</v>
      </c>
      <c r="AQ82">
        <v>0</v>
      </c>
      <c r="AR82">
        <v>0</v>
      </c>
      <c r="AS82">
        <v>0</v>
      </c>
      <c r="AT82">
        <v>0</v>
      </c>
      <c r="AU82" s="388">
        <v>572.34</v>
      </c>
      <c r="AV82" s="808">
        <v>609.54</v>
      </c>
      <c r="AW82">
        <v>304.77</v>
      </c>
      <c r="AX82">
        <v>5102</v>
      </c>
      <c r="AY82">
        <v>1102</v>
      </c>
      <c r="AZ82">
        <v>1</v>
      </c>
      <c r="BA82" t="s">
        <v>1179</v>
      </c>
      <c r="BB82">
        <v>1</v>
      </c>
      <c r="BC82" t="s">
        <v>1148</v>
      </c>
      <c r="BD82">
        <v>90</v>
      </c>
      <c r="BE82">
        <v>3</v>
      </c>
      <c r="BF82" t="s">
        <v>1129</v>
      </c>
      <c r="BG82">
        <v>0</v>
      </c>
      <c r="BH82">
        <v>0</v>
      </c>
      <c r="BI82">
        <v>0</v>
      </c>
      <c r="BJ82">
        <v>0</v>
      </c>
      <c r="BK82">
        <v>0</v>
      </c>
      <c r="BL82">
        <v>0</v>
      </c>
      <c r="BM82">
        <v>0</v>
      </c>
      <c r="BN82">
        <v>0</v>
      </c>
      <c r="BO82">
        <v>0</v>
      </c>
      <c r="BP82">
        <v>0</v>
      </c>
      <c r="BQ82">
        <v>0</v>
      </c>
      <c r="BR82">
        <v>0</v>
      </c>
      <c r="BS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49</v>
      </c>
      <c r="CS82">
        <v>999</v>
      </c>
      <c r="CT82" t="s">
        <v>1216</v>
      </c>
      <c r="CU82">
        <v>572.34</v>
      </c>
      <c r="CV82">
        <v>6.5</v>
      </c>
      <c r="CW82">
        <v>37.200000000000003</v>
      </c>
      <c r="CX82">
        <v>99</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99</v>
      </c>
      <c r="DZ82">
        <v>0</v>
      </c>
      <c r="EA82">
        <v>0</v>
      </c>
      <c r="EB82">
        <v>0</v>
      </c>
      <c r="EC82">
        <v>0</v>
      </c>
      <c r="ED82">
        <v>0</v>
      </c>
      <c r="EE82">
        <v>0</v>
      </c>
      <c r="EF82">
        <v>0</v>
      </c>
      <c r="EG82">
        <v>0</v>
      </c>
      <c r="EH82">
        <v>0</v>
      </c>
      <c r="EI82">
        <v>0</v>
      </c>
      <c r="EJ82">
        <v>0</v>
      </c>
      <c r="EK82">
        <v>0</v>
      </c>
      <c r="EL82">
        <v>609.54</v>
      </c>
      <c r="EM82">
        <v>0</v>
      </c>
      <c r="EN82">
        <v>0</v>
      </c>
      <c r="EP82" t="s">
        <v>1182</v>
      </c>
      <c r="EQ82">
        <v>80</v>
      </c>
      <c r="ER82" s="596" t="s">
        <v>633</v>
      </c>
      <c r="ES82">
        <v>4</v>
      </c>
      <c r="ET82" t="s">
        <v>1120</v>
      </c>
      <c r="EV82" s="805">
        <v>0</v>
      </c>
      <c r="EW82">
        <v>0</v>
      </c>
      <c r="EX82">
        <v>0</v>
      </c>
      <c r="EY82" s="805">
        <v>0</v>
      </c>
      <c r="EZ82">
        <v>0</v>
      </c>
      <c r="FA82">
        <v>0</v>
      </c>
      <c r="FB82" s="805">
        <v>0</v>
      </c>
      <c r="FC82" s="805">
        <v>0</v>
      </c>
      <c r="FD82">
        <v>0</v>
      </c>
      <c r="FE82">
        <v>0</v>
      </c>
      <c r="FF82" s="805">
        <v>0</v>
      </c>
      <c r="FG82">
        <v>0</v>
      </c>
      <c r="FH82">
        <v>0</v>
      </c>
      <c r="FI82" s="805">
        <v>0</v>
      </c>
      <c r="FJ82">
        <v>0</v>
      </c>
      <c r="FK82">
        <v>0</v>
      </c>
      <c r="FL82">
        <v>0</v>
      </c>
      <c r="FM82" s="805">
        <v>0</v>
      </c>
      <c r="FN82">
        <v>0</v>
      </c>
      <c r="FO82" s="805">
        <v>0</v>
      </c>
      <c r="FP82">
        <v>0</v>
      </c>
      <c r="FQ82" s="805">
        <v>0</v>
      </c>
      <c r="FR82">
        <v>0</v>
      </c>
      <c r="FS82" s="805">
        <v>0</v>
      </c>
      <c r="FT82">
        <v>0</v>
      </c>
      <c r="FU82" s="805">
        <v>0</v>
      </c>
      <c r="FV82">
        <v>0</v>
      </c>
      <c r="FW82" s="805">
        <v>0</v>
      </c>
      <c r="FX82">
        <v>0</v>
      </c>
      <c r="FY82" s="805">
        <v>0</v>
      </c>
      <c r="FZ82">
        <v>2476</v>
      </c>
    </row>
    <row r="83" spans="1:182">
      <c r="A83" t="s">
        <v>1108</v>
      </c>
      <c r="B83" t="s">
        <v>1109</v>
      </c>
      <c r="C83">
        <v>3</v>
      </c>
      <c r="D83" t="s">
        <v>1110</v>
      </c>
      <c r="E83" t="s">
        <v>1111</v>
      </c>
      <c r="F83">
        <v>765890</v>
      </c>
      <c r="G83">
        <v>55</v>
      </c>
      <c r="I83" s="804">
        <v>46049</v>
      </c>
      <c r="J83" s="807">
        <v>46049</v>
      </c>
      <c r="K83" t="s">
        <v>1112</v>
      </c>
      <c r="L83" t="s">
        <v>1252</v>
      </c>
      <c r="M83" t="s">
        <v>1114</v>
      </c>
      <c r="N83">
        <v>46516308000195</v>
      </c>
      <c r="O83" s="596" t="s">
        <v>758</v>
      </c>
      <c r="P83" t="s">
        <v>1116</v>
      </c>
      <c r="Q83" t="s">
        <v>1114</v>
      </c>
      <c r="R83">
        <v>62166105000172</v>
      </c>
      <c r="S83">
        <v>3</v>
      </c>
      <c r="U83" t="s">
        <v>1114</v>
      </c>
      <c r="V83" t="s">
        <v>1170</v>
      </c>
      <c r="W83">
        <v>22042100</v>
      </c>
      <c r="X83">
        <v>22042910</v>
      </c>
      <c r="Y83" s="596" t="s">
        <v>1171</v>
      </c>
      <c r="Z83">
        <v>1000020</v>
      </c>
      <c r="AA83" t="s">
        <v>1355</v>
      </c>
      <c r="AB83">
        <v>33092</v>
      </c>
      <c r="AC83" t="s">
        <v>1356</v>
      </c>
      <c r="AD83" t="s">
        <v>1120</v>
      </c>
      <c r="AE83" t="s">
        <v>1220</v>
      </c>
      <c r="AF83" t="s">
        <v>1267</v>
      </c>
      <c r="AG83" t="s">
        <v>1264</v>
      </c>
      <c r="AH83">
        <v>17</v>
      </c>
      <c r="AI83" t="s">
        <v>1257</v>
      </c>
      <c r="AJ83" t="s">
        <v>1258</v>
      </c>
      <c r="AK83" t="s">
        <v>1258</v>
      </c>
      <c r="AL83">
        <v>1</v>
      </c>
      <c r="AM83">
        <v>1</v>
      </c>
      <c r="AN83">
        <v>180.22</v>
      </c>
      <c r="AO83">
        <v>180.22</v>
      </c>
      <c r="AP83">
        <v>0</v>
      </c>
      <c r="AQ83">
        <v>0</v>
      </c>
      <c r="AR83">
        <v>0</v>
      </c>
      <c r="AS83">
        <v>0</v>
      </c>
      <c r="AT83">
        <v>0</v>
      </c>
      <c r="AU83" s="388">
        <v>180.22</v>
      </c>
      <c r="AV83" s="808">
        <v>203.65</v>
      </c>
      <c r="AW83">
        <v>232.99799999999999</v>
      </c>
      <c r="AX83">
        <v>5102</v>
      </c>
      <c r="AY83">
        <v>1102</v>
      </c>
      <c r="AZ83">
        <v>1</v>
      </c>
      <c r="BA83" t="s">
        <v>1179</v>
      </c>
      <c r="BB83">
        <v>1</v>
      </c>
      <c r="BC83" t="s">
        <v>1148</v>
      </c>
      <c r="BD83">
        <v>90</v>
      </c>
      <c r="BE83">
        <v>3</v>
      </c>
      <c r="BF83" t="s">
        <v>1129</v>
      </c>
      <c r="BG83">
        <v>0</v>
      </c>
      <c r="BH83">
        <v>0</v>
      </c>
      <c r="BI83">
        <v>0</v>
      </c>
      <c r="BJ83">
        <v>0</v>
      </c>
      <c r="BK83">
        <v>0</v>
      </c>
      <c r="BL83">
        <v>0</v>
      </c>
      <c r="BM83">
        <v>0</v>
      </c>
      <c r="BN83">
        <v>0</v>
      </c>
      <c r="BO83">
        <v>0</v>
      </c>
      <c r="BP83">
        <v>0</v>
      </c>
      <c r="BQ83">
        <v>0</v>
      </c>
      <c r="BR83">
        <v>0</v>
      </c>
      <c r="BS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49</v>
      </c>
      <c r="CS83">
        <v>999</v>
      </c>
      <c r="CT83" t="s">
        <v>1216</v>
      </c>
      <c r="CU83">
        <v>180.22</v>
      </c>
      <c r="CV83">
        <v>13</v>
      </c>
      <c r="CW83">
        <v>23.43</v>
      </c>
      <c r="CX83">
        <v>99</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99</v>
      </c>
      <c r="DZ83">
        <v>0</v>
      </c>
      <c r="EA83">
        <v>0</v>
      </c>
      <c r="EB83">
        <v>0</v>
      </c>
      <c r="EC83">
        <v>0</v>
      </c>
      <c r="ED83">
        <v>0</v>
      </c>
      <c r="EE83">
        <v>0</v>
      </c>
      <c r="EF83">
        <v>0</v>
      </c>
      <c r="EG83">
        <v>0</v>
      </c>
      <c r="EH83">
        <v>0</v>
      </c>
      <c r="EI83">
        <v>0</v>
      </c>
      <c r="EJ83">
        <v>0</v>
      </c>
      <c r="EK83">
        <v>0</v>
      </c>
      <c r="EL83">
        <v>203.65</v>
      </c>
      <c r="EM83">
        <v>0</v>
      </c>
      <c r="EN83">
        <v>0</v>
      </c>
      <c r="EO83" t="s">
        <v>1139</v>
      </c>
      <c r="EP83" t="s">
        <v>1182</v>
      </c>
      <c r="EQ83">
        <v>80</v>
      </c>
      <c r="ER83" s="596" t="s">
        <v>633</v>
      </c>
      <c r="ES83">
        <v>4</v>
      </c>
      <c r="ET83" t="s">
        <v>1120</v>
      </c>
      <c r="EV83" s="805">
        <v>0</v>
      </c>
      <c r="EW83">
        <v>0</v>
      </c>
      <c r="EX83">
        <v>0</v>
      </c>
      <c r="EY83" s="805">
        <v>0</v>
      </c>
      <c r="EZ83">
        <v>0</v>
      </c>
      <c r="FA83">
        <v>0</v>
      </c>
      <c r="FB83" s="805">
        <v>0</v>
      </c>
      <c r="FC83" s="805">
        <v>0</v>
      </c>
      <c r="FD83">
        <v>0</v>
      </c>
      <c r="FE83">
        <v>0</v>
      </c>
      <c r="FF83" s="805">
        <v>0</v>
      </c>
      <c r="FG83">
        <v>0</v>
      </c>
      <c r="FH83">
        <v>0</v>
      </c>
      <c r="FI83" s="805">
        <v>0</v>
      </c>
      <c r="FJ83">
        <v>0</v>
      </c>
      <c r="FK83">
        <v>0</v>
      </c>
      <c r="FL83">
        <v>0</v>
      </c>
      <c r="FM83" s="805">
        <v>0</v>
      </c>
      <c r="FN83">
        <v>0</v>
      </c>
      <c r="FO83" s="805">
        <v>0</v>
      </c>
      <c r="FP83">
        <v>0</v>
      </c>
      <c r="FQ83" s="805">
        <v>0</v>
      </c>
      <c r="FR83">
        <v>0</v>
      </c>
      <c r="FS83" s="805">
        <v>0</v>
      </c>
      <c r="FT83">
        <v>0</v>
      </c>
      <c r="FU83" s="805">
        <v>0</v>
      </c>
      <c r="FV83">
        <v>0</v>
      </c>
      <c r="FW83" s="805">
        <v>0</v>
      </c>
      <c r="FX83">
        <v>0</v>
      </c>
      <c r="FY83" s="805">
        <v>0</v>
      </c>
      <c r="FZ83">
        <v>1258</v>
      </c>
    </row>
    <row r="84" spans="1:182">
      <c r="A84" t="s">
        <v>1108</v>
      </c>
      <c r="B84" t="s">
        <v>1109</v>
      </c>
      <c r="C84">
        <v>3</v>
      </c>
      <c r="D84" t="s">
        <v>1110</v>
      </c>
      <c r="E84" t="s">
        <v>1111</v>
      </c>
      <c r="F84">
        <v>765890</v>
      </c>
      <c r="G84">
        <v>55</v>
      </c>
      <c r="I84" s="804">
        <v>46049</v>
      </c>
      <c r="J84" s="807">
        <v>46049</v>
      </c>
      <c r="K84" t="s">
        <v>1112</v>
      </c>
      <c r="L84" t="s">
        <v>1252</v>
      </c>
      <c r="M84" t="s">
        <v>1114</v>
      </c>
      <c r="N84">
        <v>46516308000195</v>
      </c>
      <c r="O84" s="596" t="s">
        <v>758</v>
      </c>
      <c r="P84" t="s">
        <v>1116</v>
      </c>
      <c r="Q84" t="s">
        <v>1114</v>
      </c>
      <c r="R84">
        <v>62166105000172</v>
      </c>
      <c r="S84">
        <v>3</v>
      </c>
      <c r="U84" t="s">
        <v>1114</v>
      </c>
      <c r="V84" t="s">
        <v>1170</v>
      </c>
      <c r="W84">
        <v>22082000</v>
      </c>
      <c r="Y84" s="596" t="s">
        <v>1171</v>
      </c>
      <c r="Z84">
        <v>1001051</v>
      </c>
      <c r="AA84" t="s">
        <v>1357</v>
      </c>
      <c r="AB84">
        <v>31454</v>
      </c>
      <c r="AC84" t="s">
        <v>1358</v>
      </c>
      <c r="AD84" t="s">
        <v>1120</v>
      </c>
      <c r="AE84" t="s">
        <v>1220</v>
      </c>
      <c r="AF84" t="s">
        <v>1255</v>
      </c>
      <c r="AG84" t="s">
        <v>1256</v>
      </c>
      <c r="AH84">
        <v>18</v>
      </c>
      <c r="AI84" t="s">
        <v>1257</v>
      </c>
      <c r="AJ84" t="s">
        <v>1258</v>
      </c>
      <c r="AK84" t="s">
        <v>1258</v>
      </c>
      <c r="AL84">
        <v>1</v>
      </c>
      <c r="AM84">
        <v>1</v>
      </c>
      <c r="AN84">
        <v>403.42</v>
      </c>
      <c r="AO84">
        <v>403.42</v>
      </c>
      <c r="AP84">
        <v>0</v>
      </c>
      <c r="AQ84">
        <v>0</v>
      </c>
      <c r="AR84">
        <v>0</v>
      </c>
      <c r="AS84">
        <v>0</v>
      </c>
      <c r="AT84">
        <v>0</v>
      </c>
      <c r="AU84" s="388">
        <v>403.42</v>
      </c>
      <c r="AV84" s="808">
        <v>482.09</v>
      </c>
      <c r="AW84">
        <v>529.02</v>
      </c>
      <c r="AX84">
        <v>5102</v>
      </c>
      <c r="AY84">
        <v>1102</v>
      </c>
      <c r="AZ84">
        <v>1</v>
      </c>
      <c r="BA84" t="s">
        <v>1179</v>
      </c>
      <c r="BB84">
        <v>1</v>
      </c>
      <c r="BC84" t="s">
        <v>1148</v>
      </c>
      <c r="BD84">
        <v>90</v>
      </c>
      <c r="BE84">
        <v>3</v>
      </c>
      <c r="BF84" t="s">
        <v>1129</v>
      </c>
      <c r="BG84">
        <v>0</v>
      </c>
      <c r="BH84">
        <v>0</v>
      </c>
      <c r="BI84">
        <v>0</v>
      </c>
      <c r="BJ84">
        <v>0</v>
      </c>
      <c r="BK84">
        <v>0</v>
      </c>
      <c r="BL84">
        <v>0</v>
      </c>
      <c r="BM84">
        <v>0</v>
      </c>
      <c r="BN84">
        <v>0</v>
      </c>
      <c r="BO84">
        <v>0</v>
      </c>
      <c r="BP84">
        <v>0</v>
      </c>
      <c r="BQ84">
        <v>0</v>
      </c>
      <c r="BR84">
        <v>0</v>
      </c>
      <c r="BS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49</v>
      </c>
      <c r="CS84">
        <v>999</v>
      </c>
      <c r="CT84" t="s">
        <v>1216</v>
      </c>
      <c r="CU84">
        <v>403.42</v>
      </c>
      <c r="CV84">
        <v>19.5</v>
      </c>
      <c r="CW84">
        <v>78.67</v>
      </c>
      <c r="CX84">
        <v>99</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99</v>
      </c>
      <c r="DZ84">
        <v>0</v>
      </c>
      <c r="EA84">
        <v>0</v>
      </c>
      <c r="EB84">
        <v>0</v>
      </c>
      <c r="EC84">
        <v>0</v>
      </c>
      <c r="ED84">
        <v>0</v>
      </c>
      <c r="EE84">
        <v>0</v>
      </c>
      <c r="EF84">
        <v>0</v>
      </c>
      <c r="EG84">
        <v>0</v>
      </c>
      <c r="EH84">
        <v>0</v>
      </c>
      <c r="EI84">
        <v>0</v>
      </c>
      <c r="EJ84">
        <v>0</v>
      </c>
      <c r="EK84">
        <v>0</v>
      </c>
      <c r="EL84">
        <v>482.09</v>
      </c>
      <c r="EM84">
        <v>0</v>
      </c>
      <c r="EN84">
        <v>0</v>
      </c>
      <c r="EP84" t="s">
        <v>1182</v>
      </c>
      <c r="EQ84">
        <v>80</v>
      </c>
      <c r="ER84" s="596" t="s">
        <v>633</v>
      </c>
      <c r="ES84">
        <v>4</v>
      </c>
      <c r="ET84" t="s">
        <v>1120</v>
      </c>
      <c r="EV84" s="805">
        <v>0</v>
      </c>
      <c r="EW84">
        <v>0</v>
      </c>
      <c r="EX84">
        <v>0</v>
      </c>
      <c r="EY84" s="805">
        <v>0</v>
      </c>
      <c r="EZ84">
        <v>0</v>
      </c>
      <c r="FA84">
        <v>0</v>
      </c>
      <c r="FB84" s="805">
        <v>0</v>
      </c>
      <c r="FC84" s="805">
        <v>0</v>
      </c>
      <c r="FD84">
        <v>0</v>
      </c>
      <c r="FE84">
        <v>0</v>
      </c>
      <c r="FF84" s="805">
        <v>0</v>
      </c>
      <c r="FG84">
        <v>0</v>
      </c>
      <c r="FH84">
        <v>0</v>
      </c>
      <c r="FI84" s="805">
        <v>0</v>
      </c>
      <c r="FJ84">
        <v>0</v>
      </c>
      <c r="FK84">
        <v>0</v>
      </c>
      <c r="FL84">
        <v>0</v>
      </c>
      <c r="FM84" s="805">
        <v>0</v>
      </c>
      <c r="FN84">
        <v>0</v>
      </c>
      <c r="FO84" s="805">
        <v>0</v>
      </c>
      <c r="FP84">
        <v>0</v>
      </c>
      <c r="FQ84" s="805">
        <v>0</v>
      </c>
      <c r="FR84">
        <v>0</v>
      </c>
      <c r="FS84" s="805">
        <v>0</v>
      </c>
      <c r="FT84">
        <v>0</v>
      </c>
      <c r="FU84" s="805">
        <v>0</v>
      </c>
      <c r="FV84">
        <v>0</v>
      </c>
      <c r="FW84" s="805">
        <v>0</v>
      </c>
      <c r="FX84">
        <v>0</v>
      </c>
      <c r="FY84" s="805">
        <v>0</v>
      </c>
      <c r="FZ84">
        <v>2488</v>
      </c>
    </row>
    <row r="85" spans="1:182">
      <c r="A85" t="s">
        <v>1108</v>
      </c>
      <c r="B85" t="s">
        <v>1109</v>
      </c>
      <c r="C85">
        <v>3</v>
      </c>
      <c r="D85" t="s">
        <v>1110</v>
      </c>
      <c r="E85" t="s">
        <v>1111</v>
      </c>
      <c r="F85">
        <v>765890</v>
      </c>
      <c r="G85">
        <v>55</v>
      </c>
      <c r="I85" s="804">
        <v>46049</v>
      </c>
      <c r="J85" s="807">
        <v>46049</v>
      </c>
      <c r="K85" t="s">
        <v>1112</v>
      </c>
      <c r="L85" t="s">
        <v>1252</v>
      </c>
      <c r="M85" t="s">
        <v>1114</v>
      </c>
      <c r="N85">
        <v>46516308000195</v>
      </c>
      <c r="O85" s="596" t="s">
        <v>758</v>
      </c>
      <c r="P85" t="s">
        <v>1116</v>
      </c>
      <c r="Q85" t="s">
        <v>1114</v>
      </c>
      <c r="R85">
        <v>62166105000172</v>
      </c>
      <c r="S85">
        <v>3</v>
      </c>
      <c r="U85" t="s">
        <v>1114</v>
      </c>
      <c r="V85" t="s">
        <v>1170</v>
      </c>
      <c r="W85">
        <v>22042100</v>
      </c>
      <c r="Y85" s="596" t="s">
        <v>1171</v>
      </c>
      <c r="Z85">
        <v>1001056</v>
      </c>
      <c r="AA85" t="s">
        <v>1359</v>
      </c>
      <c r="AB85">
        <v>37970</v>
      </c>
      <c r="AC85" t="s">
        <v>1360</v>
      </c>
      <c r="AD85" t="s">
        <v>1120</v>
      </c>
      <c r="AE85" t="s">
        <v>1220</v>
      </c>
      <c r="AF85" t="s">
        <v>1255</v>
      </c>
      <c r="AG85" t="s">
        <v>1264</v>
      </c>
      <c r="AH85">
        <v>19</v>
      </c>
      <c r="AI85" t="s">
        <v>1257</v>
      </c>
      <c r="AJ85" t="s">
        <v>1258</v>
      </c>
      <c r="AK85" t="s">
        <v>1258</v>
      </c>
      <c r="AL85">
        <v>2</v>
      </c>
      <c r="AM85">
        <v>2</v>
      </c>
      <c r="AN85">
        <v>214.96</v>
      </c>
      <c r="AO85">
        <v>214.96</v>
      </c>
      <c r="AP85">
        <v>0</v>
      </c>
      <c r="AQ85">
        <v>0</v>
      </c>
      <c r="AR85">
        <v>0</v>
      </c>
      <c r="AS85">
        <v>0</v>
      </c>
      <c r="AT85">
        <v>0</v>
      </c>
      <c r="AU85" s="388">
        <v>429.92</v>
      </c>
      <c r="AV85" s="808">
        <v>457.86</v>
      </c>
      <c r="AW85">
        <v>228.93</v>
      </c>
      <c r="AX85">
        <v>5102</v>
      </c>
      <c r="AY85">
        <v>1102</v>
      </c>
      <c r="AZ85">
        <v>1</v>
      </c>
      <c r="BA85" t="s">
        <v>1179</v>
      </c>
      <c r="BB85">
        <v>1</v>
      </c>
      <c r="BC85" t="s">
        <v>1148</v>
      </c>
      <c r="BD85">
        <v>90</v>
      </c>
      <c r="BE85">
        <v>3</v>
      </c>
      <c r="BF85" t="s">
        <v>1129</v>
      </c>
      <c r="BG85">
        <v>0</v>
      </c>
      <c r="BH85">
        <v>0</v>
      </c>
      <c r="BI85">
        <v>0</v>
      </c>
      <c r="BJ85">
        <v>0</v>
      </c>
      <c r="BK85">
        <v>0</v>
      </c>
      <c r="BL85">
        <v>0</v>
      </c>
      <c r="BM85">
        <v>0</v>
      </c>
      <c r="BN85">
        <v>0</v>
      </c>
      <c r="BO85">
        <v>0</v>
      </c>
      <c r="BP85">
        <v>0</v>
      </c>
      <c r="BQ85">
        <v>0</v>
      </c>
      <c r="BR85">
        <v>0</v>
      </c>
      <c r="BS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49</v>
      </c>
      <c r="CS85">
        <v>999</v>
      </c>
      <c r="CT85" t="s">
        <v>1216</v>
      </c>
      <c r="CU85">
        <v>429.92</v>
      </c>
      <c r="CV85">
        <v>6.5</v>
      </c>
      <c r="CW85">
        <v>27.94</v>
      </c>
      <c r="CX85">
        <v>99</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99</v>
      </c>
      <c r="DZ85">
        <v>0</v>
      </c>
      <c r="EA85">
        <v>0</v>
      </c>
      <c r="EB85">
        <v>0</v>
      </c>
      <c r="EC85">
        <v>0</v>
      </c>
      <c r="ED85">
        <v>0</v>
      </c>
      <c r="EE85">
        <v>0</v>
      </c>
      <c r="EF85">
        <v>0</v>
      </c>
      <c r="EG85">
        <v>0</v>
      </c>
      <c r="EH85">
        <v>0</v>
      </c>
      <c r="EI85">
        <v>0</v>
      </c>
      <c r="EJ85">
        <v>0</v>
      </c>
      <c r="EK85">
        <v>0</v>
      </c>
      <c r="EL85">
        <v>457.86</v>
      </c>
      <c r="EM85">
        <v>0</v>
      </c>
      <c r="EN85">
        <v>0</v>
      </c>
      <c r="EP85" t="s">
        <v>1182</v>
      </c>
      <c r="EQ85">
        <v>80</v>
      </c>
      <c r="ER85" s="596" t="s">
        <v>633</v>
      </c>
      <c r="ES85">
        <v>4</v>
      </c>
      <c r="ET85" t="s">
        <v>1120</v>
      </c>
      <c r="EV85" s="805">
        <v>0</v>
      </c>
      <c r="EW85">
        <v>0</v>
      </c>
      <c r="EX85">
        <v>0</v>
      </c>
      <c r="EY85" s="805">
        <v>0</v>
      </c>
      <c r="EZ85">
        <v>0</v>
      </c>
      <c r="FA85">
        <v>0</v>
      </c>
      <c r="FB85" s="805">
        <v>0</v>
      </c>
      <c r="FC85" s="805">
        <v>0</v>
      </c>
      <c r="FD85">
        <v>0</v>
      </c>
      <c r="FE85">
        <v>0</v>
      </c>
      <c r="FF85" s="805">
        <v>0</v>
      </c>
      <c r="FG85">
        <v>0</v>
      </c>
      <c r="FH85">
        <v>0</v>
      </c>
      <c r="FI85" s="805">
        <v>0</v>
      </c>
      <c r="FJ85">
        <v>0</v>
      </c>
      <c r="FK85">
        <v>0</v>
      </c>
      <c r="FL85">
        <v>0</v>
      </c>
      <c r="FM85" s="805">
        <v>0</v>
      </c>
      <c r="FN85">
        <v>0</v>
      </c>
      <c r="FO85" s="805">
        <v>0</v>
      </c>
      <c r="FP85">
        <v>0</v>
      </c>
      <c r="FQ85" s="805">
        <v>0</v>
      </c>
      <c r="FR85">
        <v>0</v>
      </c>
      <c r="FS85" s="805">
        <v>0</v>
      </c>
      <c r="FT85">
        <v>0</v>
      </c>
      <c r="FU85" s="805">
        <v>0</v>
      </c>
      <c r="FV85">
        <v>0</v>
      </c>
      <c r="FW85" s="805">
        <v>0</v>
      </c>
      <c r="FX85">
        <v>0</v>
      </c>
      <c r="FY85" s="805">
        <v>0</v>
      </c>
      <c r="FZ85">
        <v>2493</v>
      </c>
    </row>
    <row r="86" spans="1:182">
      <c r="A86" t="s">
        <v>1108</v>
      </c>
      <c r="B86" t="s">
        <v>1109</v>
      </c>
      <c r="C86">
        <v>3</v>
      </c>
      <c r="D86" t="s">
        <v>1110</v>
      </c>
      <c r="E86" t="s">
        <v>1111</v>
      </c>
      <c r="F86">
        <v>765890</v>
      </c>
      <c r="G86">
        <v>55</v>
      </c>
      <c r="I86" s="804">
        <v>46049</v>
      </c>
      <c r="J86" s="807">
        <v>46049</v>
      </c>
      <c r="K86" t="s">
        <v>1112</v>
      </c>
      <c r="L86" t="s">
        <v>1252</v>
      </c>
      <c r="M86" t="s">
        <v>1114</v>
      </c>
      <c r="N86">
        <v>46516308000195</v>
      </c>
      <c r="O86" s="596" t="s">
        <v>758</v>
      </c>
      <c r="P86" t="s">
        <v>1116</v>
      </c>
      <c r="Q86" t="s">
        <v>1114</v>
      </c>
      <c r="R86">
        <v>62166105000172</v>
      </c>
      <c r="S86">
        <v>3</v>
      </c>
      <c r="U86" t="s">
        <v>1114</v>
      </c>
      <c r="V86" t="s">
        <v>1170</v>
      </c>
      <c r="W86">
        <v>22042100</v>
      </c>
      <c r="Y86" s="596" t="s">
        <v>1171</v>
      </c>
      <c r="Z86">
        <v>1001057</v>
      </c>
      <c r="AA86" t="s">
        <v>1361</v>
      </c>
      <c r="AB86">
        <v>34507</v>
      </c>
      <c r="AC86" t="s">
        <v>1362</v>
      </c>
      <c r="AD86" t="s">
        <v>1120</v>
      </c>
      <c r="AE86" t="s">
        <v>1220</v>
      </c>
      <c r="AF86" t="s">
        <v>1255</v>
      </c>
      <c r="AG86" t="s">
        <v>1264</v>
      </c>
      <c r="AH86">
        <v>20</v>
      </c>
      <c r="AI86" t="s">
        <v>1257</v>
      </c>
      <c r="AJ86" t="s">
        <v>1258</v>
      </c>
      <c r="AK86" t="s">
        <v>1258</v>
      </c>
      <c r="AL86">
        <v>2</v>
      </c>
      <c r="AM86">
        <v>2</v>
      </c>
      <c r="AN86">
        <v>82.075000000000003</v>
      </c>
      <c r="AO86">
        <v>82.075000000000003</v>
      </c>
      <c r="AP86">
        <v>0</v>
      </c>
      <c r="AQ86">
        <v>0</v>
      </c>
      <c r="AR86">
        <v>0</v>
      </c>
      <c r="AS86">
        <v>0</v>
      </c>
      <c r="AT86">
        <v>0</v>
      </c>
      <c r="AU86" s="388">
        <v>164.15</v>
      </c>
      <c r="AV86" s="808">
        <v>174.82</v>
      </c>
      <c r="AW86">
        <v>87.408299999999997</v>
      </c>
      <c r="AX86">
        <v>5102</v>
      </c>
      <c r="AY86">
        <v>1102</v>
      </c>
      <c r="AZ86">
        <v>1</v>
      </c>
      <c r="BA86" t="s">
        <v>1179</v>
      </c>
      <c r="BB86">
        <v>1</v>
      </c>
      <c r="BC86" t="s">
        <v>1148</v>
      </c>
      <c r="BD86">
        <v>90</v>
      </c>
      <c r="BE86">
        <v>3</v>
      </c>
      <c r="BF86" t="s">
        <v>1129</v>
      </c>
      <c r="BG86">
        <v>0</v>
      </c>
      <c r="BH86">
        <v>0</v>
      </c>
      <c r="BI86">
        <v>0</v>
      </c>
      <c r="BJ86">
        <v>0</v>
      </c>
      <c r="BK86">
        <v>0</v>
      </c>
      <c r="BL86">
        <v>0</v>
      </c>
      <c r="BM86">
        <v>0</v>
      </c>
      <c r="BN86">
        <v>0</v>
      </c>
      <c r="BO86">
        <v>0</v>
      </c>
      <c r="BP86">
        <v>0</v>
      </c>
      <c r="BQ86">
        <v>0</v>
      </c>
      <c r="BR86">
        <v>0</v>
      </c>
      <c r="BS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49</v>
      </c>
      <c r="CS86">
        <v>999</v>
      </c>
      <c r="CT86" t="s">
        <v>1216</v>
      </c>
      <c r="CU86">
        <v>164.15</v>
      </c>
      <c r="CV86">
        <v>6.5</v>
      </c>
      <c r="CW86">
        <v>10.67</v>
      </c>
      <c r="CX86">
        <v>99</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99</v>
      </c>
      <c r="DZ86">
        <v>0</v>
      </c>
      <c r="EA86">
        <v>0</v>
      </c>
      <c r="EB86">
        <v>0</v>
      </c>
      <c r="EC86">
        <v>0</v>
      </c>
      <c r="ED86">
        <v>0</v>
      </c>
      <c r="EE86">
        <v>0</v>
      </c>
      <c r="EF86">
        <v>0</v>
      </c>
      <c r="EG86">
        <v>0</v>
      </c>
      <c r="EH86">
        <v>0</v>
      </c>
      <c r="EI86">
        <v>0</v>
      </c>
      <c r="EJ86">
        <v>0</v>
      </c>
      <c r="EK86">
        <v>0</v>
      </c>
      <c r="EL86">
        <v>174.82</v>
      </c>
      <c r="EM86">
        <v>0</v>
      </c>
      <c r="EN86">
        <v>0</v>
      </c>
      <c r="EP86" t="s">
        <v>1182</v>
      </c>
      <c r="EQ86">
        <v>80</v>
      </c>
      <c r="ER86" s="596" t="s">
        <v>633</v>
      </c>
      <c r="ES86">
        <v>4</v>
      </c>
      <c r="ET86" t="s">
        <v>1120</v>
      </c>
      <c r="EV86" s="805">
        <v>0</v>
      </c>
      <c r="EW86">
        <v>0</v>
      </c>
      <c r="EX86">
        <v>0</v>
      </c>
      <c r="EY86" s="805">
        <v>0</v>
      </c>
      <c r="EZ86">
        <v>0</v>
      </c>
      <c r="FA86">
        <v>0</v>
      </c>
      <c r="FB86" s="805">
        <v>0</v>
      </c>
      <c r="FC86" s="805">
        <v>0</v>
      </c>
      <c r="FD86">
        <v>0</v>
      </c>
      <c r="FE86">
        <v>0</v>
      </c>
      <c r="FF86" s="805">
        <v>0</v>
      </c>
      <c r="FG86">
        <v>0</v>
      </c>
      <c r="FH86">
        <v>0</v>
      </c>
      <c r="FI86" s="805">
        <v>0</v>
      </c>
      <c r="FJ86">
        <v>0</v>
      </c>
      <c r="FK86">
        <v>0</v>
      </c>
      <c r="FL86">
        <v>0</v>
      </c>
      <c r="FM86" s="805">
        <v>0</v>
      </c>
      <c r="FN86">
        <v>0</v>
      </c>
      <c r="FO86" s="805">
        <v>0</v>
      </c>
      <c r="FP86">
        <v>0</v>
      </c>
      <c r="FQ86" s="805">
        <v>0</v>
      </c>
      <c r="FR86">
        <v>0</v>
      </c>
      <c r="FS86" s="805">
        <v>0</v>
      </c>
      <c r="FT86">
        <v>0</v>
      </c>
      <c r="FU86" s="805">
        <v>0</v>
      </c>
      <c r="FV86">
        <v>0</v>
      </c>
      <c r="FW86" s="805">
        <v>0</v>
      </c>
      <c r="FX86">
        <v>0</v>
      </c>
      <c r="FY86" s="805">
        <v>0</v>
      </c>
      <c r="FZ86">
        <v>2494</v>
      </c>
    </row>
    <row r="87" spans="1:182">
      <c r="A87" t="s">
        <v>1108</v>
      </c>
      <c r="B87" t="s">
        <v>1109</v>
      </c>
      <c r="C87">
        <v>3</v>
      </c>
      <c r="D87" t="s">
        <v>1110</v>
      </c>
      <c r="E87" t="s">
        <v>1111</v>
      </c>
      <c r="F87">
        <v>765890</v>
      </c>
      <c r="G87">
        <v>55</v>
      </c>
      <c r="I87" s="804">
        <v>46049</v>
      </c>
      <c r="J87" s="807">
        <v>46049</v>
      </c>
      <c r="K87" t="s">
        <v>1112</v>
      </c>
      <c r="L87" t="s">
        <v>1252</v>
      </c>
      <c r="M87" t="s">
        <v>1114</v>
      </c>
      <c r="N87">
        <v>46516308000195</v>
      </c>
      <c r="O87" s="596" t="s">
        <v>758</v>
      </c>
      <c r="P87" t="s">
        <v>1116</v>
      </c>
      <c r="Q87" t="s">
        <v>1114</v>
      </c>
      <c r="R87">
        <v>62166105000172</v>
      </c>
      <c r="S87">
        <v>3</v>
      </c>
      <c r="U87" t="s">
        <v>1114</v>
      </c>
      <c r="V87" t="s">
        <v>1170</v>
      </c>
      <c r="W87">
        <v>22042100</v>
      </c>
      <c r="Y87" s="596" t="s">
        <v>1171</v>
      </c>
      <c r="Z87">
        <v>1001058</v>
      </c>
      <c r="AA87" t="s">
        <v>1363</v>
      </c>
      <c r="AB87">
        <v>38390</v>
      </c>
      <c r="AC87" t="s">
        <v>1364</v>
      </c>
      <c r="AD87" t="s">
        <v>1120</v>
      </c>
      <c r="AE87" t="s">
        <v>1220</v>
      </c>
      <c r="AF87" t="s">
        <v>1255</v>
      </c>
      <c r="AG87" t="s">
        <v>1264</v>
      </c>
      <c r="AH87">
        <v>21</v>
      </c>
      <c r="AI87" t="s">
        <v>1257</v>
      </c>
      <c r="AJ87" t="s">
        <v>1258</v>
      </c>
      <c r="AK87" t="s">
        <v>1258</v>
      </c>
      <c r="AL87">
        <v>2</v>
      </c>
      <c r="AM87">
        <v>2</v>
      </c>
      <c r="AN87">
        <v>62.97</v>
      </c>
      <c r="AO87">
        <v>62.97</v>
      </c>
      <c r="AP87">
        <v>0</v>
      </c>
      <c r="AQ87">
        <v>0</v>
      </c>
      <c r="AR87">
        <v>0</v>
      </c>
      <c r="AS87">
        <v>0</v>
      </c>
      <c r="AT87">
        <v>0</v>
      </c>
      <c r="AU87" s="388">
        <v>125.94</v>
      </c>
      <c r="AV87" s="808">
        <v>134.13</v>
      </c>
      <c r="AW87">
        <v>67.062899999999999</v>
      </c>
      <c r="AX87">
        <v>5102</v>
      </c>
      <c r="AY87">
        <v>1102</v>
      </c>
      <c r="AZ87">
        <v>1</v>
      </c>
      <c r="BA87" t="s">
        <v>1179</v>
      </c>
      <c r="BB87">
        <v>1</v>
      </c>
      <c r="BC87" t="s">
        <v>1148</v>
      </c>
      <c r="BD87">
        <v>90</v>
      </c>
      <c r="BE87">
        <v>3</v>
      </c>
      <c r="BF87" t="s">
        <v>1129</v>
      </c>
      <c r="BG87">
        <v>0</v>
      </c>
      <c r="BH87">
        <v>0</v>
      </c>
      <c r="BI87">
        <v>0</v>
      </c>
      <c r="BJ87">
        <v>0</v>
      </c>
      <c r="BK87">
        <v>0</v>
      </c>
      <c r="BL87">
        <v>0</v>
      </c>
      <c r="BM87">
        <v>0</v>
      </c>
      <c r="BN87">
        <v>0</v>
      </c>
      <c r="BO87">
        <v>0</v>
      </c>
      <c r="BP87">
        <v>0</v>
      </c>
      <c r="BQ87">
        <v>0</v>
      </c>
      <c r="BR87">
        <v>0</v>
      </c>
      <c r="BS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49</v>
      </c>
      <c r="CS87">
        <v>999</v>
      </c>
      <c r="CT87" t="s">
        <v>1216</v>
      </c>
      <c r="CU87">
        <v>125.94</v>
      </c>
      <c r="CV87">
        <v>6.5</v>
      </c>
      <c r="CW87">
        <v>8.19</v>
      </c>
      <c r="CX87">
        <v>99</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99</v>
      </c>
      <c r="DZ87">
        <v>0</v>
      </c>
      <c r="EA87">
        <v>0</v>
      </c>
      <c r="EB87">
        <v>0</v>
      </c>
      <c r="EC87">
        <v>0</v>
      </c>
      <c r="ED87">
        <v>0</v>
      </c>
      <c r="EE87">
        <v>0</v>
      </c>
      <c r="EF87">
        <v>0</v>
      </c>
      <c r="EG87">
        <v>0</v>
      </c>
      <c r="EH87">
        <v>0</v>
      </c>
      <c r="EI87">
        <v>0</v>
      </c>
      <c r="EJ87">
        <v>0</v>
      </c>
      <c r="EK87">
        <v>0</v>
      </c>
      <c r="EL87">
        <v>134.13</v>
      </c>
      <c r="EM87">
        <v>0</v>
      </c>
      <c r="EN87">
        <v>0</v>
      </c>
      <c r="EP87" t="s">
        <v>1182</v>
      </c>
      <c r="EQ87">
        <v>80</v>
      </c>
      <c r="ER87" s="596" t="s">
        <v>633</v>
      </c>
      <c r="ES87">
        <v>4</v>
      </c>
      <c r="ET87" t="s">
        <v>1120</v>
      </c>
      <c r="EV87" s="805">
        <v>0</v>
      </c>
      <c r="EW87">
        <v>0</v>
      </c>
      <c r="EX87">
        <v>0</v>
      </c>
      <c r="EY87" s="805">
        <v>0</v>
      </c>
      <c r="EZ87">
        <v>0</v>
      </c>
      <c r="FA87">
        <v>0</v>
      </c>
      <c r="FB87" s="805">
        <v>0</v>
      </c>
      <c r="FC87" s="805">
        <v>0</v>
      </c>
      <c r="FD87">
        <v>0</v>
      </c>
      <c r="FE87">
        <v>0</v>
      </c>
      <c r="FF87" s="805">
        <v>0</v>
      </c>
      <c r="FG87">
        <v>0</v>
      </c>
      <c r="FH87">
        <v>0</v>
      </c>
      <c r="FI87" s="805">
        <v>0</v>
      </c>
      <c r="FJ87">
        <v>0</v>
      </c>
      <c r="FK87">
        <v>0</v>
      </c>
      <c r="FL87">
        <v>0</v>
      </c>
      <c r="FM87" s="805">
        <v>0</v>
      </c>
      <c r="FN87">
        <v>0</v>
      </c>
      <c r="FO87" s="805">
        <v>0</v>
      </c>
      <c r="FP87">
        <v>0</v>
      </c>
      <c r="FQ87" s="805">
        <v>0</v>
      </c>
      <c r="FR87">
        <v>0</v>
      </c>
      <c r="FS87" s="805">
        <v>0</v>
      </c>
      <c r="FT87">
        <v>0</v>
      </c>
      <c r="FU87" s="805">
        <v>0</v>
      </c>
      <c r="FV87">
        <v>0</v>
      </c>
      <c r="FW87" s="805">
        <v>0</v>
      </c>
      <c r="FX87">
        <v>0</v>
      </c>
      <c r="FY87" s="805">
        <v>0</v>
      </c>
      <c r="FZ87">
        <v>2495</v>
      </c>
    </row>
    <row r="88" spans="1:182">
      <c r="A88" t="s">
        <v>1108</v>
      </c>
      <c r="B88" t="s">
        <v>1109</v>
      </c>
      <c r="C88">
        <v>3</v>
      </c>
      <c r="D88" t="s">
        <v>1110</v>
      </c>
      <c r="E88" t="s">
        <v>1111</v>
      </c>
      <c r="F88">
        <v>765890</v>
      </c>
      <c r="G88">
        <v>55</v>
      </c>
      <c r="I88" s="804">
        <v>46049</v>
      </c>
      <c r="J88" s="807">
        <v>46049</v>
      </c>
      <c r="K88" t="s">
        <v>1112</v>
      </c>
      <c r="L88" t="s">
        <v>1252</v>
      </c>
      <c r="M88" t="s">
        <v>1114</v>
      </c>
      <c r="N88">
        <v>46516308000195</v>
      </c>
      <c r="O88" s="596" t="s">
        <v>758</v>
      </c>
      <c r="P88" t="s">
        <v>1116</v>
      </c>
      <c r="Q88" t="s">
        <v>1114</v>
      </c>
      <c r="R88">
        <v>62166105000172</v>
      </c>
      <c r="S88">
        <v>3</v>
      </c>
      <c r="U88" t="s">
        <v>1114</v>
      </c>
      <c r="V88" t="s">
        <v>1170</v>
      </c>
      <c r="W88">
        <v>22042100</v>
      </c>
      <c r="Y88" s="596" t="s">
        <v>1171</v>
      </c>
      <c r="Z88">
        <v>1001059</v>
      </c>
      <c r="AA88" t="s">
        <v>1365</v>
      </c>
      <c r="AB88">
        <v>36715</v>
      </c>
      <c r="AC88" t="s">
        <v>1366</v>
      </c>
      <c r="AD88" t="s">
        <v>1120</v>
      </c>
      <c r="AE88" t="s">
        <v>1220</v>
      </c>
      <c r="AF88" t="s">
        <v>1255</v>
      </c>
      <c r="AG88" t="s">
        <v>1264</v>
      </c>
      <c r="AH88">
        <v>22</v>
      </c>
      <c r="AI88" t="s">
        <v>1257</v>
      </c>
      <c r="AJ88" t="s">
        <v>1258</v>
      </c>
      <c r="AK88" t="s">
        <v>1258</v>
      </c>
      <c r="AL88">
        <v>3</v>
      </c>
      <c r="AM88">
        <v>3</v>
      </c>
      <c r="AN88">
        <v>69.046700000000001</v>
      </c>
      <c r="AO88">
        <v>69.046700000000001</v>
      </c>
      <c r="AP88">
        <v>0</v>
      </c>
      <c r="AQ88">
        <v>0</v>
      </c>
      <c r="AR88">
        <v>0</v>
      </c>
      <c r="AS88">
        <v>0</v>
      </c>
      <c r="AT88">
        <v>0</v>
      </c>
      <c r="AU88" s="388">
        <v>207.14</v>
      </c>
      <c r="AV88" s="808">
        <v>220.6</v>
      </c>
      <c r="AW88">
        <v>73.532899999999998</v>
      </c>
      <c r="AX88">
        <v>5102</v>
      </c>
      <c r="AY88">
        <v>1102</v>
      </c>
      <c r="AZ88">
        <v>1</v>
      </c>
      <c r="BA88" t="s">
        <v>1179</v>
      </c>
      <c r="BB88">
        <v>1</v>
      </c>
      <c r="BC88" t="s">
        <v>1148</v>
      </c>
      <c r="BD88">
        <v>90</v>
      </c>
      <c r="BE88">
        <v>3</v>
      </c>
      <c r="BF88" t="s">
        <v>1129</v>
      </c>
      <c r="BG88">
        <v>0</v>
      </c>
      <c r="BH88">
        <v>0</v>
      </c>
      <c r="BI88">
        <v>0</v>
      </c>
      <c r="BJ88">
        <v>0</v>
      </c>
      <c r="BK88">
        <v>0</v>
      </c>
      <c r="BL88">
        <v>0</v>
      </c>
      <c r="BM88">
        <v>0</v>
      </c>
      <c r="BN88">
        <v>0</v>
      </c>
      <c r="BO88">
        <v>0</v>
      </c>
      <c r="BP88">
        <v>0</v>
      </c>
      <c r="BQ88">
        <v>0</v>
      </c>
      <c r="BR88">
        <v>0</v>
      </c>
      <c r="BS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49</v>
      </c>
      <c r="CS88">
        <v>999</v>
      </c>
      <c r="CT88" t="s">
        <v>1216</v>
      </c>
      <c r="CU88">
        <v>207.14</v>
      </c>
      <c r="CV88">
        <v>6.5</v>
      </c>
      <c r="CW88">
        <v>13.46</v>
      </c>
      <c r="CX88">
        <v>99</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99</v>
      </c>
      <c r="DZ88">
        <v>0</v>
      </c>
      <c r="EA88">
        <v>0</v>
      </c>
      <c r="EB88">
        <v>0</v>
      </c>
      <c r="EC88">
        <v>0</v>
      </c>
      <c r="ED88">
        <v>0</v>
      </c>
      <c r="EE88">
        <v>0</v>
      </c>
      <c r="EF88">
        <v>0</v>
      </c>
      <c r="EG88">
        <v>0</v>
      </c>
      <c r="EH88">
        <v>0</v>
      </c>
      <c r="EI88">
        <v>0</v>
      </c>
      <c r="EJ88">
        <v>0</v>
      </c>
      <c r="EK88">
        <v>0</v>
      </c>
      <c r="EL88">
        <v>220.6</v>
      </c>
      <c r="EM88">
        <v>0</v>
      </c>
      <c r="EN88">
        <v>0</v>
      </c>
      <c r="EP88" t="s">
        <v>1182</v>
      </c>
      <c r="EQ88">
        <v>80</v>
      </c>
      <c r="ER88" s="596" t="s">
        <v>633</v>
      </c>
      <c r="ES88">
        <v>4</v>
      </c>
      <c r="ET88" t="s">
        <v>1120</v>
      </c>
      <c r="EV88" s="805">
        <v>0</v>
      </c>
      <c r="EW88">
        <v>0</v>
      </c>
      <c r="EX88">
        <v>0</v>
      </c>
      <c r="EY88" s="805">
        <v>0</v>
      </c>
      <c r="EZ88">
        <v>0</v>
      </c>
      <c r="FA88">
        <v>0</v>
      </c>
      <c r="FB88" s="805">
        <v>0</v>
      </c>
      <c r="FC88" s="805">
        <v>0</v>
      </c>
      <c r="FD88">
        <v>0</v>
      </c>
      <c r="FE88">
        <v>0</v>
      </c>
      <c r="FF88" s="805">
        <v>0</v>
      </c>
      <c r="FG88">
        <v>0</v>
      </c>
      <c r="FH88">
        <v>0</v>
      </c>
      <c r="FI88" s="805">
        <v>0</v>
      </c>
      <c r="FJ88">
        <v>0</v>
      </c>
      <c r="FK88">
        <v>0</v>
      </c>
      <c r="FL88">
        <v>0</v>
      </c>
      <c r="FM88" s="805">
        <v>0</v>
      </c>
      <c r="FN88">
        <v>0</v>
      </c>
      <c r="FO88" s="805">
        <v>0</v>
      </c>
      <c r="FP88">
        <v>0</v>
      </c>
      <c r="FQ88" s="805">
        <v>0</v>
      </c>
      <c r="FR88">
        <v>0</v>
      </c>
      <c r="FS88" s="805">
        <v>0</v>
      </c>
      <c r="FT88">
        <v>0</v>
      </c>
      <c r="FU88" s="805">
        <v>0</v>
      </c>
      <c r="FV88">
        <v>0</v>
      </c>
      <c r="FW88" s="805">
        <v>0</v>
      </c>
      <c r="FX88">
        <v>0</v>
      </c>
      <c r="FY88" s="805">
        <v>0</v>
      </c>
      <c r="FZ88">
        <v>2496</v>
      </c>
    </row>
    <row r="89" spans="1:182">
      <c r="A89" t="s">
        <v>1108</v>
      </c>
      <c r="B89" t="s">
        <v>1109</v>
      </c>
      <c r="C89">
        <v>3</v>
      </c>
      <c r="D89" t="s">
        <v>1110</v>
      </c>
      <c r="E89" t="s">
        <v>1111</v>
      </c>
      <c r="F89">
        <v>765890</v>
      </c>
      <c r="G89">
        <v>55</v>
      </c>
      <c r="I89" s="804">
        <v>46049</v>
      </c>
      <c r="J89" s="807">
        <v>46049</v>
      </c>
      <c r="K89" t="s">
        <v>1112</v>
      </c>
      <c r="L89" t="s">
        <v>1252</v>
      </c>
      <c r="M89" t="s">
        <v>1114</v>
      </c>
      <c r="N89">
        <v>46516308000195</v>
      </c>
      <c r="O89" s="596" t="s">
        <v>758</v>
      </c>
      <c r="P89" t="s">
        <v>1116</v>
      </c>
      <c r="Q89" t="s">
        <v>1114</v>
      </c>
      <c r="R89">
        <v>62166105000172</v>
      </c>
      <c r="S89">
        <v>3</v>
      </c>
      <c r="U89" t="s">
        <v>1114</v>
      </c>
      <c r="V89" t="s">
        <v>1170</v>
      </c>
      <c r="W89">
        <v>22042100</v>
      </c>
      <c r="X89">
        <v>22042910</v>
      </c>
      <c r="Y89" s="596" t="s">
        <v>1171</v>
      </c>
      <c r="Z89">
        <v>1000126</v>
      </c>
      <c r="AA89" t="s">
        <v>1367</v>
      </c>
      <c r="AB89">
        <v>39054</v>
      </c>
      <c r="AC89" t="s">
        <v>1368</v>
      </c>
      <c r="AD89" t="s">
        <v>1120</v>
      </c>
      <c r="AE89" t="s">
        <v>1220</v>
      </c>
      <c r="AF89" t="s">
        <v>1267</v>
      </c>
      <c r="AG89" t="s">
        <v>1264</v>
      </c>
      <c r="AH89">
        <v>23</v>
      </c>
      <c r="AI89" t="s">
        <v>1257</v>
      </c>
      <c r="AJ89" t="s">
        <v>1258</v>
      </c>
      <c r="AK89" t="s">
        <v>1258</v>
      </c>
      <c r="AL89">
        <v>2</v>
      </c>
      <c r="AM89">
        <v>2</v>
      </c>
      <c r="AN89">
        <v>89.025000000000006</v>
      </c>
      <c r="AO89">
        <v>89.025000000000006</v>
      </c>
      <c r="AP89">
        <v>0</v>
      </c>
      <c r="AQ89">
        <v>0</v>
      </c>
      <c r="AR89">
        <v>0</v>
      </c>
      <c r="AS89">
        <v>0</v>
      </c>
      <c r="AT89">
        <v>0</v>
      </c>
      <c r="AU89" s="388">
        <v>178.05</v>
      </c>
      <c r="AV89" s="808">
        <v>189.62</v>
      </c>
      <c r="AW89">
        <v>94.811700000000002</v>
      </c>
      <c r="AX89">
        <v>5102</v>
      </c>
      <c r="AY89">
        <v>1102</v>
      </c>
      <c r="AZ89">
        <v>1</v>
      </c>
      <c r="BA89" t="s">
        <v>1179</v>
      </c>
      <c r="BB89">
        <v>1</v>
      </c>
      <c r="BC89" t="s">
        <v>1148</v>
      </c>
      <c r="BD89">
        <v>90</v>
      </c>
      <c r="BE89">
        <v>3</v>
      </c>
      <c r="BF89" t="s">
        <v>1129</v>
      </c>
      <c r="BG89">
        <v>0</v>
      </c>
      <c r="BH89">
        <v>0</v>
      </c>
      <c r="BI89">
        <v>0</v>
      </c>
      <c r="BJ89">
        <v>0</v>
      </c>
      <c r="BK89">
        <v>0</v>
      </c>
      <c r="BL89">
        <v>0</v>
      </c>
      <c r="BM89">
        <v>0</v>
      </c>
      <c r="BN89">
        <v>0</v>
      </c>
      <c r="BO89">
        <v>0</v>
      </c>
      <c r="BP89">
        <v>0</v>
      </c>
      <c r="BQ89">
        <v>0</v>
      </c>
      <c r="BR89">
        <v>0</v>
      </c>
      <c r="BS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49</v>
      </c>
      <c r="CS89">
        <v>999</v>
      </c>
      <c r="CT89" t="s">
        <v>1216</v>
      </c>
      <c r="CU89">
        <v>178.05</v>
      </c>
      <c r="CV89">
        <v>6.5</v>
      </c>
      <c r="CW89">
        <v>11.57</v>
      </c>
      <c r="CX89">
        <v>99</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99</v>
      </c>
      <c r="DZ89">
        <v>0</v>
      </c>
      <c r="EA89">
        <v>0</v>
      </c>
      <c r="EB89">
        <v>0</v>
      </c>
      <c r="EC89">
        <v>0</v>
      </c>
      <c r="ED89">
        <v>0</v>
      </c>
      <c r="EE89">
        <v>0</v>
      </c>
      <c r="EF89">
        <v>0</v>
      </c>
      <c r="EG89">
        <v>0</v>
      </c>
      <c r="EH89">
        <v>0</v>
      </c>
      <c r="EI89">
        <v>0</v>
      </c>
      <c r="EJ89">
        <v>0</v>
      </c>
      <c r="EK89">
        <v>0</v>
      </c>
      <c r="EL89">
        <v>189.62</v>
      </c>
      <c r="EM89">
        <v>0</v>
      </c>
      <c r="EN89">
        <v>0</v>
      </c>
      <c r="EO89" t="s">
        <v>1139</v>
      </c>
      <c r="EP89" t="s">
        <v>1182</v>
      </c>
      <c r="EQ89">
        <v>80</v>
      </c>
      <c r="ER89" s="596" t="s">
        <v>633</v>
      </c>
      <c r="ES89">
        <v>4</v>
      </c>
      <c r="ET89" t="s">
        <v>1120</v>
      </c>
      <c r="EV89" s="805">
        <v>0</v>
      </c>
      <c r="EW89">
        <v>0</v>
      </c>
      <c r="EX89">
        <v>0</v>
      </c>
      <c r="EY89" s="805">
        <v>0</v>
      </c>
      <c r="EZ89">
        <v>0</v>
      </c>
      <c r="FA89">
        <v>0</v>
      </c>
      <c r="FB89" s="805">
        <v>0</v>
      </c>
      <c r="FC89" s="805">
        <v>0</v>
      </c>
      <c r="FD89">
        <v>0</v>
      </c>
      <c r="FE89">
        <v>0</v>
      </c>
      <c r="FF89" s="805">
        <v>0</v>
      </c>
      <c r="FG89">
        <v>0</v>
      </c>
      <c r="FH89">
        <v>0</v>
      </c>
      <c r="FI89" s="805">
        <v>0</v>
      </c>
      <c r="FJ89">
        <v>0</v>
      </c>
      <c r="FK89">
        <v>0</v>
      </c>
      <c r="FL89">
        <v>0</v>
      </c>
      <c r="FM89" s="805">
        <v>0</v>
      </c>
      <c r="FN89">
        <v>0</v>
      </c>
      <c r="FO89" s="805">
        <v>0</v>
      </c>
      <c r="FP89">
        <v>0</v>
      </c>
      <c r="FQ89" s="805">
        <v>0</v>
      </c>
      <c r="FR89">
        <v>0</v>
      </c>
      <c r="FS89" s="805">
        <v>0</v>
      </c>
      <c r="FT89">
        <v>0</v>
      </c>
      <c r="FU89" s="805">
        <v>0</v>
      </c>
      <c r="FV89">
        <v>0</v>
      </c>
      <c r="FW89" s="805">
        <v>0</v>
      </c>
      <c r="FX89">
        <v>0</v>
      </c>
      <c r="FY89" s="805">
        <v>0</v>
      </c>
      <c r="FZ89">
        <v>651</v>
      </c>
    </row>
    <row r="90" spans="1:182">
      <c r="A90" t="s">
        <v>1108</v>
      </c>
      <c r="B90" t="s">
        <v>1109</v>
      </c>
      <c r="C90">
        <v>3</v>
      </c>
      <c r="D90" t="s">
        <v>1110</v>
      </c>
      <c r="E90" t="s">
        <v>1111</v>
      </c>
      <c r="F90">
        <v>25784</v>
      </c>
      <c r="G90">
        <v>55</v>
      </c>
      <c r="I90" s="804">
        <v>46050</v>
      </c>
      <c r="J90" s="807">
        <v>46050</v>
      </c>
      <c r="K90" t="s">
        <v>1112</v>
      </c>
      <c r="L90" t="s">
        <v>1116</v>
      </c>
      <c r="M90" t="s">
        <v>1114</v>
      </c>
      <c r="N90">
        <v>44102061000135</v>
      </c>
      <c r="O90" s="596" t="s">
        <v>1369</v>
      </c>
      <c r="P90" t="s">
        <v>1116</v>
      </c>
      <c r="Q90" t="s">
        <v>1114</v>
      </c>
      <c r="R90">
        <v>62166105000172</v>
      </c>
      <c r="S90">
        <v>3</v>
      </c>
      <c r="U90" t="s">
        <v>1114</v>
      </c>
      <c r="V90" t="s">
        <v>1170</v>
      </c>
      <c r="W90">
        <v>2075300</v>
      </c>
      <c r="X90">
        <v>2075300</v>
      </c>
      <c r="Y90" s="596" t="s">
        <v>1171</v>
      </c>
      <c r="Z90">
        <v>1000737</v>
      </c>
      <c r="AA90" t="s">
        <v>1370</v>
      </c>
      <c r="AB90">
        <v>100105</v>
      </c>
      <c r="AC90" t="s">
        <v>1371</v>
      </c>
      <c r="AD90" t="s">
        <v>1120</v>
      </c>
      <c r="AE90" t="s">
        <v>1174</v>
      </c>
      <c r="AF90" t="s">
        <v>1200</v>
      </c>
      <c r="AG90" t="s">
        <v>1201</v>
      </c>
      <c r="AH90">
        <v>1</v>
      </c>
      <c r="AI90" t="s">
        <v>1207</v>
      </c>
      <c r="AJ90" t="s">
        <v>1178</v>
      </c>
      <c r="AK90" t="s">
        <v>1178</v>
      </c>
      <c r="AL90">
        <v>1.2</v>
      </c>
      <c r="AM90">
        <v>1.2</v>
      </c>
      <c r="AN90">
        <v>515</v>
      </c>
      <c r="AO90">
        <v>515</v>
      </c>
      <c r="AP90">
        <v>0</v>
      </c>
      <c r="AQ90">
        <v>0</v>
      </c>
      <c r="AR90">
        <v>0</v>
      </c>
      <c r="AS90">
        <v>0</v>
      </c>
      <c r="AT90">
        <v>0</v>
      </c>
      <c r="AU90" s="388">
        <v>618</v>
      </c>
      <c r="AV90" s="808">
        <v>618</v>
      </c>
      <c r="AW90">
        <v>542.02970000000005</v>
      </c>
      <c r="AX90">
        <v>5102</v>
      </c>
      <c r="AY90">
        <v>1102</v>
      </c>
      <c r="AZ90">
        <v>1</v>
      </c>
      <c r="BA90" t="s">
        <v>1179</v>
      </c>
      <c r="BB90">
        <v>0</v>
      </c>
      <c r="BC90" t="s">
        <v>1128</v>
      </c>
      <c r="BD90">
        <v>90</v>
      </c>
      <c r="BE90">
        <v>0</v>
      </c>
      <c r="BF90" t="s">
        <v>1180</v>
      </c>
      <c r="BG90">
        <v>0</v>
      </c>
      <c r="BH90">
        <v>0</v>
      </c>
      <c r="BI90">
        <v>0</v>
      </c>
      <c r="BJ90">
        <v>0</v>
      </c>
      <c r="BK90">
        <v>0</v>
      </c>
      <c r="BL90">
        <v>0</v>
      </c>
      <c r="BM90">
        <v>0</v>
      </c>
      <c r="BN90">
        <v>0</v>
      </c>
      <c r="BO90">
        <v>0</v>
      </c>
      <c r="BP90">
        <v>0</v>
      </c>
      <c r="BQ90">
        <v>0</v>
      </c>
      <c r="BR90">
        <v>0</v>
      </c>
      <c r="BS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49</v>
      </c>
      <c r="CU90">
        <v>0</v>
      </c>
      <c r="CV90">
        <v>0</v>
      </c>
      <c r="CW90">
        <v>0</v>
      </c>
      <c r="CX90">
        <v>99</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99</v>
      </c>
      <c r="DZ90">
        <v>0</v>
      </c>
      <c r="EA90">
        <v>0</v>
      </c>
      <c r="EB90">
        <v>0</v>
      </c>
      <c r="EC90">
        <v>0</v>
      </c>
      <c r="ED90">
        <v>0</v>
      </c>
      <c r="EE90">
        <v>0</v>
      </c>
      <c r="EF90">
        <v>0</v>
      </c>
      <c r="EG90">
        <v>0</v>
      </c>
      <c r="EH90">
        <v>0</v>
      </c>
      <c r="EI90">
        <v>0</v>
      </c>
      <c r="EJ90">
        <v>0</v>
      </c>
      <c r="EK90">
        <v>0</v>
      </c>
      <c r="EL90">
        <v>618</v>
      </c>
      <c r="EM90">
        <v>0</v>
      </c>
      <c r="EN90">
        <v>0</v>
      </c>
      <c r="EP90" t="s">
        <v>1182</v>
      </c>
      <c r="EQ90">
        <v>71</v>
      </c>
      <c r="ER90" s="596" t="s">
        <v>1190</v>
      </c>
      <c r="ES90">
        <v>4</v>
      </c>
      <c r="ET90" t="s">
        <v>1120</v>
      </c>
      <c r="EV90" s="805">
        <v>0</v>
      </c>
      <c r="EW90">
        <v>0</v>
      </c>
      <c r="EX90">
        <v>0</v>
      </c>
      <c r="EY90" s="805">
        <v>0</v>
      </c>
      <c r="EZ90">
        <v>0</v>
      </c>
      <c r="FA90">
        <v>0</v>
      </c>
      <c r="FB90" s="805">
        <v>0</v>
      </c>
      <c r="FC90" s="805">
        <v>0</v>
      </c>
      <c r="FD90">
        <v>0</v>
      </c>
      <c r="FE90">
        <v>0</v>
      </c>
      <c r="FF90" s="805">
        <v>0</v>
      </c>
      <c r="FG90">
        <v>0</v>
      </c>
      <c r="FH90">
        <v>0</v>
      </c>
      <c r="FI90" s="805">
        <v>0</v>
      </c>
      <c r="FJ90">
        <v>0</v>
      </c>
      <c r="FK90">
        <v>0</v>
      </c>
      <c r="FL90">
        <v>0</v>
      </c>
      <c r="FM90" s="805">
        <v>0</v>
      </c>
      <c r="FN90">
        <v>0</v>
      </c>
      <c r="FO90" s="805">
        <v>0</v>
      </c>
      <c r="FP90">
        <v>0</v>
      </c>
      <c r="FQ90" s="805">
        <v>0</v>
      </c>
      <c r="FR90">
        <v>0</v>
      </c>
      <c r="FS90" s="805">
        <v>0</v>
      </c>
      <c r="FT90">
        <v>0</v>
      </c>
      <c r="FU90" s="805">
        <v>0</v>
      </c>
      <c r="FV90">
        <v>0</v>
      </c>
      <c r="FW90" s="805">
        <v>0</v>
      </c>
      <c r="FX90">
        <v>0</v>
      </c>
      <c r="FY90" s="805">
        <v>0</v>
      </c>
      <c r="FZ90">
        <v>1769</v>
      </c>
    </row>
    <row r="91" spans="1:182">
      <c r="A91" t="s">
        <v>1108</v>
      </c>
      <c r="B91" t="s">
        <v>1109</v>
      </c>
      <c r="C91">
        <v>3</v>
      </c>
      <c r="D91" t="s">
        <v>1110</v>
      </c>
      <c r="E91" t="s">
        <v>1111</v>
      </c>
      <c r="F91">
        <v>739462</v>
      </c>
      <c r="G91">
        <v>55</v>
      </c>
      <c r="I91" s="804">
        <v>46050</v>
      </c>
      <c r="J91" s="807">
        <v>46050</v>
      </c>
      <c r="K91" t="s">
        <v>1112</v>
      </c>
      <c r="L91" t="s">
        <v>1116</v>
      </c>
      <c r="M91" t="s">
        <v>1114</v>
      </c>
      <c r="N91">
        <v>18694748000105</v>
      </c>
      <c r="O91" s="596" t="s">
        <v>694</v>
      </c>
      <c r="P91" t="s">
        <v>1116</v>
      </c>
      <c r="Q91" t="s">
        <v>1114</v>
      </c>
      <c r="R91">
        <v>62166105000172</v>
      </c>
      <c r="S91">
        <v>3</v>
      </c>
      <c r="U91" t="s">
        <v>1114</v>
      </c>
      <c r="V91" t="s">
        <v>1170</v>
      </c>
      <c r="W91">
        <v>22041010</v>
      </c>
      <c r="X91">
        <v>22041010</v>
      </c>
      <c r="Y91" s="596" t="s">
        <v>1171</v>
      </c>
      <c r="Z91">
        <v>1000449</v>
      </c>
      <c r="AA91" t="s">
        <v>1372</v>
      </c>
      <c r="AB91">
        <v>117586</v>
      </c>
      <c r="AC91" t="s">
        <v>1373</v>
      </c>
      <c r="AD91" t="s">
        <v>1120</v>
      </c>
      <c r="AE91" t="s">
        <v>1220</v>
      </c>
      <c r="AF91" t="s">
        <v>1328</v>
      </c>
      <c r="AG91" t="s">
        <v>1329</v>
      </c>
      <c r="AH91">
        <v>1</v>
      </c>
      <c r="AI91" t="s">
        <v>1374</v>
      </c>
      <c r="AJ91" t="s">
        <v>1258</v>
      </c>
      <c r="AK91" t="s">
        <v>1137</v>
      </c>
      <c r="AL91">
        <v>12</v>
      </c>
      <c r="AM91">
        <v>9</v>
      </c>
      <c r="AN91">
        <v>27.4</v>
      </c>
      <c r="AO91">
        <v>36.533299999999997</v>
      </c>
      <c r="AP91">
        <v>0</v>
      </c>
      <c r="AQ91">
        <v>0</v>
      </c>
      <c r="AR91">
        <v>0</v>
      </c>
      <c r="AS91">
        <v>0</v>
      </c>
      <c r="AT91">
        <v>0</v>
      </c>
      <c r="AU91" s="388">
        <v>328.8</v>
      </c>
      <c r="AV91" s="808">
        <v>328.8</v>
      </c>
      <c r="AW91">
        <v>34.577599999999997</v>
      </c>
      <c r="AX91">
        <v>5102</v>
      </c>
      <c r="AY91">
        <v>1102</v>
      </c>
      <c r="AZ91">
        <v>1</v>
      </c>
      <c r="BA91" t="s">
        <v>1179</v>
      </c>
      <c r="BB91">
        <v>2</v>
      </c>
      <c r="BC91" t="s">
        <v>1375</v>
      </c>
      <c r="BD91">
        <v>90</v>
      </c>
      <c r="BE91">
        <v>3</v>
      </c>
      <c r="BF91" t="s">
        <v>1129</v>
      </c>
      <c r="BG91">
        <v>0</v>
      </c>
      <c r="BH91">
        <v>0</v>
      </c>
      <c r="BI91">
        <v>0</v>
      </c>
      <c r="BJ91">
        <v>0</v>
      </c>
      <c r="BK91">
        <v>0</v>
      </c>
      <c r="BL91">
        <v>0</v>
      </c>
      <c r="BM91">
        <v>0</v>
      </c>
      <c r="BN91">
        <v>0</v>
      </c>
      <c r="BO91">
        <v>0</v>
      </c>
      <c r="BP91">
        <v>0</v>
      </c>
      <c r="BQ91">
        <v>0</v>
      </c>
      <c r="BR91">
        <v>0</v>
      </c>
      <c r="BS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49</v>
      </c>
      <c r="CS91">
        <v>999</v>
      </c>
      <c r="CT91" t="s">
        <v>1216</v>
      </c>
      <c r="CU91">
        <v>0</v>
      </c>
      <c r="CV91">
        <v>0</v>
      </c>
      <c r="CW91">
        <v>0</v>
      </c>
      <c r="CX91">
        <v>99</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99</v>
      </c>
      <c r="DZ91">
        <v>0</v>
      </c>
      <c r="EA91">
        <v>0</v>
      </c>
      <c r="EB91">
        <v>0</v>
      </c>
      <c r="EC91">
        <v>0</v>
      </c>
      <c r="ED91">
        <v>0</v>
      </c>
      <c r="EE91">
        <v>0</v>
      </c>
      <c r="EF91">
        <v>0</v>
      </c>
      <c r="EG91">
        <v>0</v>
      </c>
      <c r="EH91">
        <v>0</v>
      </c>
      <c r="EI91">
        <v>0</v>
      </c>
      <c r="EJ91">
        <v>0</v>
      </c>
      <c r="EK91">
        <v>0</v>
      </c>
      <c r="EL91">
        <v>328.8</v>
      </c>
      <c r="EM91">
        <v>0</v>
      </c>
      <c r="EN91">
        <v>0</v>
      </c>
      <c r="EO91" t="s">
        <v>1139</v>
      </c>
      <c r="EP91" t="s">
        <v>1182</v>
      </c>
      <c r="EQ91">
        <v>80</v>
      </c>
      <c r="ER91" s="596" t="s">
        <v>633</v>
      </c>
      <c r="ES91">
        <v>4</v>
      </c>
      <c r="ET91" t="s">
        <v>1120</v>
      </c>
      <c r="EV91" s="805">
        <v>0</v>
      </c>
      <c r="EW91">
        <v>0</v>
      </c>
      <c r="EX91">
        <v>0</v>
      </c>
      <c r="EY91" s="805">
        <v>0</v>
      </c>
      <c r="EZ91">
        <v>0</v>
      </c>
      <c r="FA91">
        <v>0</v>
      </c>
      <c r="FB91" s="805">
        <v>0</v>
      </c>
      <c r="FC91" s="805">
        <v>0</v>
      </c>
      <c r="FD91">
        <v>0</v>
      </c>
      <c r="FE91">
        <v>0</v>
      </c>
      <c r="FF91" s="805">
        <v>0</v>
      </c>
      <c r="FG91">
        <v>0</v>
      </c>
      <c r="FH91">
        <v>0</v>
      </c>
      <c r="FI91" s="805">
        <v>0</v>
      </c>
      <c r="FJ91">
        <v>0</v>
      </c>
      <c r="FK91">
        <v>0</v>
      </c>
      <c r="FL91">
        <v>0</v>
      </c>
      <c r="FM91" s="805">
        <v>0</v>
      </c>
      <c r="FN91">
        <v>0</v>
      </c>
      <c r="FO91" s="805">
        <v>0</v>
      </c>
      <c r="FP91">
        <v>0</v>
      </c>
      <c r="FQ91" s="805">
        <v>0</v>
      </c>
      <c r="FR91">
        <v>0</v>
      </c>
      <c r="FS91" s="805">
        <v>0</v>
      </c>
      <c r="FT91">
        <v>0</v>
      </c>
      <c r="FU91" s="805">
        <v>0</v>
      </c>
      <c r="FV91">
        <v>0</v>
      </c>
      <c r="FW91" s="805">
        <v>0</v>
      </c>
      <c r="FX91">
        <v>0</v>
      </c>
      <c r="FY91" s="805">
        <v>0</v>
      </c>
      <c r="FZ91">
        <v>324</v>
      </c>
    </row>
    <row r="92" spans="1:182">
      <c r="A92" t="s">
        <v>1108</v>
      </c>
      <c r="B92" t="s">
        <v>1109</v>
      </c>
      <c r="C92">
        <v>3</v>
      </c>
      <c r="D92" t="s">
        <v>1110</v>
      </c>
      <c r="E92" t="s">
        <v>1111</v>
      </c>
      <c r="F92">
        <v>739462</v>
      </c>
      <c r="G92">
        <v>55</v>
      </c>
      <c r="I92" s="804">
        <v>46050</v>
      </c>
      <c r="J92" s="807">
        <v>46050</v>
      </c>
      <c r="K92" t="s">
        <v>1112</v>
      </c>
      <c r="L92" t="s">
        <v>1116</v>
      </c>
      <c r="M92" t="s">
        <v>1114</v>
      </c>
      <c r="N92">
        <v>18694748000105</v>
      </c>
      <c r="O92" s="596" t="s">
        <v>694</v>
      </c>
      <c r="P92" t="s">
        <v>1116</v>
      </c>
      <c r="Q92" t="s">
        <v>1114</v>
      </c>
      <c r="R92">
        <v>62166105000172</v>
      </c>
      <c r="S92">
        <v>3</v>
      </c>
      <c r="U92" t="s">
        <v>1114</v>
      </c>
      <c r="V92" t="s">
        <v>1170</v>
      </c>
      <c r="W92">
        <v>22029900</v>
      </c>
      <c r="X92">
        <v>22041010</v>
      </c>
      <c r="Y92" s="596" t="s">
        <v>1171</v>
      </c>
      <c r="Z92">
        <v>1000940</v>
      </c>
      <c r="AA92" t="s">
        <v>1376</v>
      </c>
      <c r="AB92">
        <v>123705</v>
      </c>
      <c r="AC92" t="s">
        <v>1377</v>
      </c>
      <c r="AD92" t="s">
        <v>1120</v>
      </c>
      <c r="AE92" t="s">
        <v>1220</v>
      </c>
      <c r="AF92" t="s">
        <v>1328</v>
      </c>
      <c r="AG92" t="s">
        <v>1329</v>
      </c>
      <c r="AH92">
        <v>2</v>
      </c>
      <c r="AI92" t="s">
        <v>1374</v>
      </c>
      <c r="AJ92" t="s">
        <v>1258</v>
      </c>
      <c r="AK92" t="s">
        <v>1137</v>
      </c>
      <c r="AL92">
        <v>6</v>
      </c>
      <c r="AM92">
        <v>4.5</v>
      </c>
      <c r="AN92">
        <v>74.430000000000007</v>
      </c>
      <c r="AO92">
        <v>99.24</v>
      </c>
      <c r="AP92">
        <v>0</v>
      </c>
      <c r="AQ92">
        <v>0</v>
      </c>
      <c r="AR92">
        <v>0</v>
      </c>
      <c r="AS92">
        <v>0</v>
      </c>
      <c r="AT92">
        <v>0</v>
      </c>
      <c r="AU92" s="388">
        <v>446.58</v>
      </c>
      <c r="AV92" s="808">
        <v>446.58</v>
      </c>
      <c r="AW92">
        <v>95.521799999999999</v>
      </c>
      <c r="AX92">
        <v>5405</v>
      </c>
      <c r="AY92">
        <v>1403</v>
      </c>
      <c r="AZ92">
        <v>1</v>
      </c>
      <c r="BA92" t="s">
        <v>1208</v>
      </c>
      <c r="BB92">
        <v>0</v>
      </c>
      <c r="BC92" t="s">
        <v>1128</v>
      </c>
      <c r="BD92">
        <v>60</v>
      </c>
      <c r="BG92">
        <v>0</v>
      </c>
      <c r="BH92">
        <v>0</v>
      </c>
      <c r="BI92">
        <v>0</v>
      </c>
      <c r="BJ92">
        <v>0</v>
      </c>
      <c r="BK92">
        <v>0</v>
      </c>
      <c r="BL92">
        <v>0</v>
      </c>
      <c r="BM92">
        <v>0</v>
      </c>
      <c r="BN92">
        <v>0</v>
      </c>
      <c r="BO92">
        <v>0</v>
      </c>
      <c r="BP92">
        <v>0</v>
      </c>
      <c r="BQ92">
        <v>0</v>
      </c>
      <c r="BR92">
        <v>0</v>
      </c>
      <c r="BS92">
        <v>0</v>
      </c>
      <c r="BV92">
        <v>0</v>
      </c>
      <c r="BW92">
        <v>0</v>
      </c>
      <c r="BX92">
        <v>0</v>
      </c>
      <c r="BY92">
        <v>0</v>
      </c>
      <c r="BZ92">
        <v>0</v>
      </c>
      <c r="CA92">
        <v>0</v>
      </c>
      <c r="CB92">
        <v>0</v>
      </c>
      <c r="CC92">
        <v>0</v>
      </c>
      <c r="CD92">
        <v>0</v>
      </c>
      <c r="CE92">
        <v>529.21</v>
      </c>
      <c r="CF92">
        <v>39.33</v>
      </c>
      <c r="CG92">
        <v>0</v>
      </c>
      <c r="CH92">
        <v>0</v>
      </c>
      <c r="CI92">
        <v>0</v>
      </c>
      <c r="CJ92">
        <v>0</v>
      </c>
      <c r="CK92">
        <v>0</v>
      </c>
      <c r="CL92">
        <v>0</v>
      </c>
      <c r="CM92">
        <v>0</v>
      </c>
      <c r="CN92">
        <v>0</v>
      </c>
      <c r="CO92">
        <v>0</v>
      </c>
      <c r="CP92">
        <v>0</v>
      </c>
      <c r="CQ92">
        <v>0</v>
      </c>
      <c r="CR92">
        <v>49</v>
      </c>
      <c r="CS92">
        <v>999</v>
      </c>
      <c r="CT92" t="s">
        <v>1216</v>
      </c>
      <c r="CU92">
        <v>0</v>
      </c>
      <c r="CV92">
        <v>0</v>
      </c>
      <c r="CW92">
        <v>0</v>
      </c>
      <c r="CX92">
        <v>99</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99</v>
      </c>
      <c r="DZ92">
        <v>0</v>
      </c>
      <c r="EA92">
        <v>0</v>
      </c>
      <c r="EB92">
        <v>0</v>
      </c>
      <c r="EC92">
        <v>0</v>
      </c>
      <c r="ED92">
        <v>0</v>
      </c>
      <c r="EE92">
        <v>0</v>
      </c>
      <c r="EF92">
        <v>0</v>
      </c>
      <c r="EG92">
        <v>0</v>
      </c>
      <c r="EH92">
        <v>0</v>
      </c>
      <c r="EI92">
        <v>0</v>
      </c>
      <c r="EJ92">
        <v>0</v>
      </c>
      <c r="EK92">
        <v>0</v>
      </c>
      <c r="EL92">
        <v>446.58</v>
      </c>
      <c r="EM92">
        <v>0</v>
      </c>
      <c r="EN92">
        <v>0</v>
      </c>
      <c r="EO92" t="s">
        <v>1139</v>
      </c>
      <c r="EP92" t="s">
        <v>1182</v>
      </c>
      <c r="EQ92">
        <v>80</v>
      </c>
      <c r="ER92" s="596" t="s">
        <v>633</v>
      </c>
      <c r="ES92">
        <v>4</v>
      </c>
      <c r="ET92" t="s">
        <v>1120</v>
      </c>
      <c r="EV92" s="805">
        <v>0</v>
      </c>
      <c r="EW92">
        <v>0</v>
      </c>
      <c r="EX92">
        <v>0</v>
      </c>
      <c r="EY92" s="805">
        <v>0</v>
      </c>
      <c r="EZ92">
        <v>0</v>
      </c>
      <c r="FA92">
        <v>0</v>
      </c>
      <c r="FB92" s="805">
        <v>0</v>
      </c>
      <c r="FC92" s="805">
        <v>0</v>
      </c>
      <c r="FD92">
        <v>0</v>
      </c>
      <c r="FE92">
        <v>0</v>
      </c>
      <c r="FF92" s="805">
        <v>0</v>
      </c>
      <c r="FG92">
        <v>0</v>
      </c>
      <c r="FH92">
        <v>0</v>
      </c>
      <c r="FI92" s="805">
        <v>0</v>
      </c>
      <c r="FJ92">
        <v>0</v>
      </c>
      <c r="FK92">
        <v>0</v>
      </c>
      <c r="FL92">
        <v>0</v>
      </c>
      <c r="FM92" s="805">
        <v>0</v>
      </c>
      <c r="FN92">
        <v>0</v>
      </c>
      <c r="FO92" s="805">
        <v>0</v>
      </c>
      <c r="FP92">
        <v>0</v>
      </c>
      <c r="FQ92" s="805">
        <v>0</v>
      </c>
      <c r="FR92">
        <v>0</v>
      </c>
      <c r="FS92" s="805">
        <v>0</v>
      </c>
      <c r="FT92">
        <v>0</v>
      </c>
      <c r="FU92" s="805">
        <v>0</v>
      </c>
      <c r="FV92">
        <v>0</v>
      </c>
      <c r="FW92" s="805">
        <v>0</v>
      </c>
      <c r="FX92">
        <v>0</v>
      </c>
      <c r="FY92" s="805">
        <v>0</v>
      </c>
      <c r="FZ92">
        <v>2290</v>
      </c>
    </row>
    <row r="93" spans="1:182">
      <c r="A93" t="s">
        <v>1108</v>
      </c>
      <c r="B93" t="s">
        <v>1109</v>
      </c>
      <c r="C93">
        <v>3</v>
      </c>
      <c r="D93" t="s">
        <v>1110</v>
      </c>
      <c r="E93" t="s">
        <v>1111</v>
      </c>
      <c r="F93">
        <v>739462</v>
      </c>
      <c r="G93">
        <v>55</v>
      </c>
      <c r="I93" s="804">
        <v>46050</v>
      </c>
      <c r="J93" s="807">
        <v>46050</v>
      </c>
      <c r="K93" t="s">
        <v>1112</v>
      </c>
      <c r="L93" t="s">
        <v>1116</v>
      </c>
      <c r="M93" t="s">
        <v>1114</v>
      </c>
      <c r="N93">
        <v>18694748000105</v>
      </c>
      <c r="O93" s="596" t="s">
        <v>694</v>
      </c>
      <c r="P93" t="s">
        <v>1116</v>
      </c>
      <c r="Q93" t="s">
        <v>1114</v>
      </c>
      <c r="R93">
        <v>62166105000172</v>
      </c>
      <c r="S93">
        <v>3</v>
      </c>
      <c r="U93" t="s">
        <v>1114</v>
      </c>
      <c r="V93" t="s">
        <v>1170</v>
      </c>
      <c r="W93">
        <v>22051000</v>
      </c>
      <c r="X93">
        <v>22051000</v>
      </c>
      <c r="Y93" s="596" t="s">
        <v>1171</v>
      </c>
      <c r="Z93">
        <v>1000746</v>
      </c>
      <c r="AA93" t="s">
        <v>1378</v>
      </c>
      <c r="AB93">
        <v>102506</v>
      </c>
      <c r="AC93" t="s">
        <v>1379</v>
      </c>
      <c r="AD93" t="s">
        <v>1120</v>
      </c>
      <c r="AE93" t="s">
        <v>1220</v>
      </c>
      <c r="AF93" t="s">
        <v>1263</v>
      </c>
      <c r="AG93" t="s">
        <v>1380</v>
      </c>
      <c r="AH93">
        <v>3</v>
      </c>
      <c r="AI93" t="s">
        <v>1295</v>
      </c>
      <c r="AJ93" t="s">
        <v>1258</v>
      </c>
      <c r="AK93" t="s">
        <v>1137</v>
      </c>
      <c r="AL93">
        <v>2</v>
      </c>
      <c r="AM93">
        <v>2</v>
      </c>
      <c r="AN93">
        <v>29.07</v>
      </c>
      <c r="AO93">
        <v>29.07</v>
      </c>
      <c r="AP93">
        <v>0</v>
      </c>
      <c r="AQ93">
        <v>0</v>
      </c>
      <c r="AR93">
        <v>0</v>
      </c>
      <c r="AS93">
        <v>0</v>
      </c>
      <c r="AT93">
        <v>0</v>
      </c>
      <c r="AU93" s="388">
        <v>58.14</v>
      </c>
      <c r="AV93" s="808">
        <v>58.14</v>
      </c>
      <c r="AW93">
        <v>29.07</v>
      </c>
      <c r="AX93">
        <v>5102</v>
      </c>
      <c r="AY93">
        <v>1102</v>
      </c>
      <c r="AZ93">
        <v>1</v>
      </c>
      <c r="BA93" t="s">
        <v>1179</v>
      </c>
      <c r="BB93">
        <v>0</v>
      </c>
      <c r="BC93" t="s">
        <v>1128</v>
      </c>
      <c r="BD93">
        <v>90</v>
      </c>
      <c r="BE93">
        <v>3</v>
      </c>
      <c r="BF93" t="s">
        <v>1129</v>
      </c>
      <c r="BG93">
        <v>0</v>
      </c>
      <c r="BH93">
        <v>0</v>
      </c>
      <c r="BI93">
        <v>0</v>
      </c>
      <c r="BJ93">
        <v>0</v>
      </c>
      <c r="BK93">
        <v>0</v>
      </c>
      <c r="BL93">
        <v>0</v>
      </c>
      <c r="BM93">
        <v>0</v>
      </c>
      <c r="BN93">
        <v>0</v>
      </c>
      <c r="BO93">
        <v>0</v>
      </c>
      <c r="BP93">
        <v>0</v>
      </c>
      <c r="BQ93">
        <v>0</v>
      </c>
      <c r="BR93">
        <v>0</v>
      </c>
      <c r="BS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49</v>
      </c>
      <c r="CS93">
        <v>999</v>
      </c>
      <c r="CT93" t="s">
        <v>1216</v>
      </c>
      <c r="CU93">
        <v>0</v>
      </c>
      <c r="CV93">
        <v>0</v>
      </c>
      <c r="CW93">
        <v>0</v>
      </c>
      <c r="CX93">
        <v>99</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99</v>
      </c>
      <c r="DZ93">
        <v>0</v>
      </c>
      <c r="EA93">
        <v>0</v>
      </c>
      <c r="EB93">
        <v>0</v>
      </c>
      <c r="EC93">
        <v>0</v>
      </c>
      <c r="ED93">
        <v>0</v>
      </c>
      <c r="EE93">
        <v>0</v>
      </c>
      <c r="EF93">
        <v>0</v>
      </c>
      <c r="EG93">
        <v>0</v>
      </c>
      <c r="EH93">
        <v>0</v>
      </c>
      <c r="EI93">
        <v>0</v>
      </c>
      <c r="EJ93">
        <v>0</v>
      </c>
      <c r="EK93">
        <v>0</v>
      </c>
      <c r="EL93">
        <v>58.14</v>
      </c>
      <c r="EM93">
        <v>0</v>
      </c>
      <c r="EN93">
        <v>0</v>
      </c>
      <c r="EO93" t="s">
        <v>1381</v>
      </c>
      <c r="EP93" t="s">
        <v>1182</v>
      </c>
      <c r="EQ93">
        <v>79</v>
      </c>
      <c r="ER93" s="596" t="s">
        <v>1382</v>
      </c>
      <c r="ES93">
        <v>4</v>
      </c>
      <c r="ET93" t="s">
        <v>1120</v>
      </c>
      <c r="EV93" s="805">
        <v>0</v>
      </c>
      <c r="EW93">
        <v>0</v>
      </c>
      <c r="EX93">
        <v>0</v>
      </c>
      <c r="EY93" s="805">
        <v>0</v>
      </c>
      <c r="EZ93">
        <v>0</v>
      </c>
      <c r="FA93">
        <v>0</v>
      </c>
      <c r="FB93" s="805">
        <v>0</v>
      </c>
      <c r="FC93" s="805">
        <v>0</v>
      </c>
      <c r="FD93">
        <v>0</v>
      </c>
      <c r="FE93">
        <v>0</v>
      </c>
      <c r="FF93" s="805">
        <v>0</v>
      </c>
      <c r="FG93">
        <v>0</v>
      </c>
      <c r="FH93">
        <v>0</v>
      </c>
      <c r="FI93" s="805">
        <v>0</v>
      </c>
      <c r="FJ93">
        <v>0</v>
      </c>
      <c r="FK93">
        <v>0</v>
      </c>
      <c r="FL93">
        <v>0</v>
      </c>
      <c r="FM93" s="805">
        <v>0</v>
      </c>
      <c r="FN93">
        <v>0</v>
      </c>
      <c r="FO93" s="805">
        <v>0</v>
      </c>
      <c r="FP93">
        <v>0</v>
      </c>
      <c r="FQ93" s="805">
        <v>0</v>
      </c>
      <c r="FR93">
        <v>0</v>
      </c>
      <c r="FS93" s="805">
        <v>0</v>
      </c>
      <c r="FT93">
        <v>0</v>
      </c>
      <c r="FU93" s="805">
        <v>0</v>
      </c>
      <c r="FV93">
        <v>0</v>
      </c>
      <c r="FW93" s="805">
        <v>0</v>
      </c>
      <c r="FX93">
        <v>0</v>
      </c>
      <c r="FY93" s="805">
        <v>0</v>
      </c>
      <c r="FZ93">
        <v>1782</v>
      </c>
    </row>
    <row r="94" spans="1:182">
      <c r="A94" t="s">
        <v>1108</v>
      </c>
      <c r="B94" t="s">
        <v>1109</v>
      </c>
      <c r="C94">
        <v>3</v>
      </c>
      <c r="D94" t="s">
        <v>1110</v>
      </c>
      <c r="E94" t="s">
        <v>1111</v>
      </c>
      <c r="F94">
        <v>739462</v>
      </c>
      <c r="G94">
        <v>55</v>
      </c>
      <c r="I94" s="804">
        <v>46050</v>
      </c>
      <c r="J94" s="807">
        <v>46050</v>
      </c>
      <c r="K94" t="s">
        <v>1112</v>
      </c>
      <c r="L94" t="s">
        <v>1116</v>
      </c>
      <c r="M94" t="s">
        <v>1114</v>
      </c>
      <c r="N94">
        <v>18694748000105</v>
      </c>
      <c r="O94" s="596" t="s">
        <v>694</v>
      </c>
      <c r="P94" t="s">
        <v>1116</v>
      </c>
      <c r="Q94" t="s">
        <v>1114</v>
      </c>
      <c r="R94">
        <v>62166105000172</v>
      </c>
      <c r="S94">
        <v>3</v>
      </c>
      <c r="U94" t="s">
        <v>1114</v>
      </c>
      <c r="V94" t="s">
        <v>1170</v>
      </c>
      <c r="W94">
        <v>22086000</v>
      </c>
      <c r="X94">
        <v>22086000</v>
      </c>
      <c r="Y94" s="596" t="s">
        <v>1171</v>
      </c>
      <c r="Z94">
        <v>1000751</v>
      </c>
      <c r="AA94" t="s">
        <v>1383</v>
      </c>
      <c r="AB94">
        <v>101059</v>
      </c>
      <c r="AC94" t="s">
        <v>1384</v>
      </c>
      <c r="AD94" t="s">
        <v>1120</v>
      </c>
      <c r="AE94" t="s">
        <v>1220</v>
      </c>
      <c r="AF94" t="s">
        <v>1263</v>
      </c>
      <c r="AG94" t="s">
        <v>1385</v>
      </c>
      <c r="AH94">
        <v>4</v>
      </c>
      <c r="AI94" t="s">
        <v>1374</v>
      </c>
      <c r="AJ94" t="s">
        <v>1258</v>
      </c>
      <c r="AK94" t="s">
        <v>1137</v>
      </c>
      <c r="AL94">
        <v>2</v>
      </c>
      <c r="AM94">
        <v>1.5</v>
      </c>
      <c r="AN94">
        <v>61.81</v>
      </c>
      <c r="AO94">
        <v>82.413300000000007</v>
      </c>
      <c r="AP94">
        <v>0</v>
      </c>
      <c r="AQ94">
        <v>0</v>
      </c>
      <c r="AR94">
        <v>0</v>
      </c>
      <c r="AS94">
        <v>0</v>
      </c>
      <c r="AT94">
        <v>0</v>
      </c>
      <c r="AU94" s="388">
        <v>123.62</v>
      </c>
      <c r="AV94" s="808">
        <v>123.62</v>
      </c>
      <c r="AW94">
        <v>94.3733</v>
      </c>
      <c r="AX94">
        <v>5102</v>
      </c>
      <c r="AY94">
        <v>1102</v>
      </c>
      <c r="AZ94">
        <v>1</v>
      </c>
      <c r="BA94" t="s">
        <v>1179</v>
      </c>
      <c r="BB94">
        <v>2</v>
      </c>
      <c r="BC94" t="s">
        <v>1375</v>
      </c>
      <c r="BD94">
        <v>90</v>
      </c>
      <c r="BE94">
        <v>3</v>
      </c>
      <c r="BF94" t="s">
        <v>1129</v>
      </c>
      <c r="BG94">
        <v>0</v>
      </c>
      <c r="BH94">
        <v>0</v>
      </c>
      <c r="BI94">
        <v>0</v>
      </c>
      <c r="BJ94">
        <v>0</v>
      </c>
      <c r="BK94">
        <v>0</v>
      </c>
      <c r="BL94">
        <v>0</v>
      </c>
      <c r="BM94">
        <v>0</v>
      </c>
      <c r="BN94">
        <v>0</v>
      </c>
      <c r="BO94">
        <v>0</v>
      </c>
      <c r="BP94">
        <v>0</v>
      </c>
      <c r="BQ94">
        <v>0</v>
      </c>
      <c r="BR94">
        <v>0</v>
      </c>
      <c r="BS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49</v>
      </c>
      <c r="CS94">
        <v>999</v>
      </c>
      <c r="CT94" t="s">
        <v>1216</v>
      </c>
      <c r="CU94">
        <v>0</v>
      </c>
      <c r="CV94">
        <v>0</v>
      </c>
      <c r="CW94">
        <v>0</v>
      </c>
      <c r="CX94">
        <v>99</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99</v>
      </c>
      <c r="DZ94">
        <v>0</v>
      </c>
      <c r="EA94">
        <v>0</v>
      </c>
      <c r="EB94">
        <v>0</v>
      </c>
      <c r="EC94">
        <v>0</v>
      </c>
      <c r="ED94">
        <v>0</v>
      </c>
      <c r="EE94">
        <v>0</v>
      </c>
      <c r="EF94">
        <v>0</v>
      </c>
      <c r="EG94">
        <v>0</v>
      </c>
      <c r="EH94">
        <v>0</v>
      </c>
      <c r="EI94">
        <v>0</v>
      </c>
      <c r="EJ94">
        <v>0</v>
      </c>
      <c r="EK94">
        <v>0</v>
      </c>
      <c r="EL94">
        <v>123.62</v>
      </c>
      <c r="EM94">
        <v>0</v>
      </c>
      <c r="EN94">
        <v>0</v>
      </c>
      <c r="EO94" t="s">
        <v>1386</v>
      </c>
      <c r="EP94" t="s">
        <v>1182</v>
      </c>
      <c r="EQ94">
        <v>79</v>
      </c>
      <c r="ER94" s="596" t="s">
        <v>1382</v>
      </c>
      <c r="ES94">
        <v>4</v>
      </c>
      <c r="ET94" t="s">
        <v>1120</v>
      </c>
      <c r="EV94" s="805">
        <v>0</v>
      </c>
      <c r="EW94">
        <v>0</v>
      </c>
      <c r="EX94">
        <v>0</v>
      </c>
      <c r="EY94" s="805">
        <v>0</v>
      </c>
      <c r="EZ94">
        <v>0</v>
      </c>
      <c r="FA94">
        <v>0</v>
      </c>
      <c r="FB94" s="805">
        <v>0</v>
      </c>
      <c r="FC94" s="805">
        <v>0</v>
      </c>
      <c r="FD94">
        <v>0</v>
      </c>
      <c r="FE94">
        <v>0</v>
      </c>
      <c r="FF94" s="805">
        <v>0</v>
      </c>
      <c r="FG94">
        <v>0</v>
      </c>
      <c r="FH94">
        <v>0</v>
      </c>
      <c r="FI94" s="805">
        <v>0</v>
      </c>
      <c r="FJ94">
        <v>0</v>
      </c>
      <c r="FK94">
        <v>0</v>
      </c>
      <c r="FL94">
        <v>0</v>
      </c>
      <c r="FM94" s="805">
        <v>0</v>
      </c>
      <c r="FN94">
        <v>0</v>
      </c>
      <c r="FO94" s="805">
        <v>0</v>
      </c>
      <c r="FP94">
        <v>0</v>
      </c>
      <c r="FQ94" s="805">
        <v>0</v>
      </c>
      <c r="FR94">
        <v>0</v>
      </c>
      <c r="FS94" s="805">
        <v>0</v>
      </c>
      <c r="FT94">
        <v>0</v>
      </c>
      <c r="FU94" s="805">
        <v>0</v>
      </c>
      <c r="FV94">
        <v>0</v>
      </c>
      <c r="FW94" s="805">
        <v>0</v>
      </c>
      <c r="FX94">
        <v>0</v>
      </c>
      <c r="FY94" s="805">
        <v>0</v>
      </c>
      <c r="FZ94">
        <v>1791</v>
      </c>
    </row>
    <row r="95" spans="1:182">
      <c r="A95" t="s">
        <v>1108</v>
      </c>
      <c r="B95" t="s">
        <v>1109</v>
      </c>
      <c r="C95">
        <v>3</v>
      </c>
      <c r="D95" t="s">
        <v>1110</v>
      </c>
      <c r="E95" t="s">
        <v>1111</v>
      </c>
      <c r="F95">
        <v>739462</v>
      </c>
      <c r="G95">
        <v>55</v>
      </c>
      <c r="I95" s="804">
        <v>46050</v>
      </c>
      <c r="J95" s="807">
        <v>46050</v>
      </c>
      <c r="K95" t="s">
        <v>1112</v>
      </c>
      <c r="L95" t="s">
        <v>1116</v>
      </c>
      <c r="M95" t="s">
        <v>1114</v>
      </c>
      <c r="N95">
        <v>18694748000105</v>
      </c>
      <c r="O95" s="596" t="s">
        <v>694</v>
      </c>
      <c r="P95" t="s">
        <v>1116</v>
      </c>
      <c r="Q95" t="s">
        <v>1114</v>
      </c>
      <c r="R95">
        <v>62166105000172</v>
      </c>
      <c r="S95">
        <v>3</v>
      </c>
      <c r="U95" t="s">
        <v>1114</v>
      </c>
      <c r="V95" t="s">
        <v>1170</v>
      </c>
      <c r="W95">
        <v>22086000</v>
      </c>
      <c r="X95">
        <v>22086000</v>
      </c>
      <c r="Y95" s="596" t="s">
        <v>1171</v>
      </c>
      <c r="Z95">
        <v>1000764</v>
      </c>
      <c r="AA95" t="s">
        <v>1387</v>
      </c>
      <c r="AB95">
        <v>123646</v>
      </c>
      <c r="AC95" t="s">
        <v>1388</v>
      </c>
      <c r="AD95" t="s">
        <v>1120</v>
      </c>
      <c r="AE95" t="s">
        <v>1220</v>
      </c>
      <c r="AF95" t="s">
        <v>1263</v>
      </c>
      <c r="AG95" t="s">
        <v>1385</v>
      </c>
      <c r="AH95">
        <v>5</v>
      </c>
      <c r="AI95" t="s">
        <v>1374</v>
      </c>
      <c r="AJ95" t="s">
        <v>1258</v>
      </c>
      <c r="AK95" t="s">
        <v>1137</v>
      </c>
      <c r="AL95">
        <v>6</v>
      </c>
      <c r="AM95">
        <v>4.5</v>
      </c>
      <c r="AN95">
        <v>22.92</v>
      </c>
      <c r="AO95">
        <v>30.56</v>
      </c>
      <c r="AP95">
        <v>0</v>
      </c>
      <c r="AQ95">
        <v>0</v>
      </c>
      <c r="AR95">
        <v>0</v>
      </c>
      <c r="AS95">
        <v>0</v>
      </c>
      <c r="AT95">
        <v>0</v>
      </c>
      <c r="AU95" s="388">
        <v>137.52000000000001</v>
      </c>
      <c r="AV95" s="808">
        <v>137.52000000000001</v>
      </c>
      <c r="AW95">
        <v>29.9648</v>
      </c>
      <c r="AX95">
        <v>5102</v>
      </c>
      <c r="AY95">
        <v>1102</v>
      </c>
      <c r="AZ95">
        <v>1</v>
      </c>
      <c r="BA95" t="s">
        <v>1179</v>
      </c>
      <c r="BB95">
        <v>0</v>
      </c>
      <c r="BC95" t="s">
        <v>1128</v>
      </c>
      <c r="BD95">
        <v>90</v>
      </c>
      <c r="BE95">
        <v>3</v>
      </c>
      <c r="BF95" t="s">
        <v>1129</v>
      </c>
      <c r="BG95">
        <v>0</v>
      </c>
      <c r="BH95">
        <v>0</v>
      </c>
      <c r="BI95">
        <v>0</v>
      </c>
      <c r="BJ95">
        <v>0</v>
      </c>
      <c r="BK95">
        <v>0</v>
      </c>
      <c r="BL95">
        <v>0</v>
      </c>
      <c r="BM95">
        <v>0</v>
      </c>
      <c r="BN95">
        <v>0</v>
      </c>
      <c r="BO95">
        <v>0</v>
      </c>
      <c r="BP95">
        <v>0</v>
      </c>
      <c r="BQ95">
        <v>0</v>
      </c>
      <c r="BR95">
        <v>0</v>
      </c>
      <c r="BS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49</v>
      </c>
      <c r="CS95">
        <v>999</v>
      </c>
      <c r="CT95" t="s">
        <v>1216</v>
      </c>
      <c r="CU95">
        <v>0</v>
      </c>
      <c r="CV95">
        <v>0</v>
      </c>
      <c r="CW95">
        <v>0</v>
      </c>
      <c r="CX95">
        <v>99</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99</v>
      </c>
      <c r="DZ95">
        <v>0</v>
      </c>
      <c r="EA95">
        <v>0</v>
      </c>
      <c r="EB95">
        <v>0</v>
      </c>
      <c r="EC95">
        <v>0</v>
      </c>
      <c r="ED95">
        <v>0</v>
      </c>
      <c r="EE95">
        <v>0</v>
      </c>
      <c r="EF95">
        <v>0</v>
      </c>
      <c r="EG95">
        <v>0</v>
      </c>
      <c r="EH95">
        <v>0</v>
      </c>
      <c r="EI95">
        <v>0</v>
      </c>
      <c r="EJ95">
        <v>0</v>
      </c>
      <c r="EK95">
        <v>0</v>
      </c>
      <c r="EL95">
        <v>137.52000000000001</v>
      </c>
      <c r="EM95">
        <v>0</v>
      </c>
      <c r="EN95">
        <v>0</v>
      </c>
      <c r="EO95" t="s">
        <v>1386</v>
      </c>
      <c r="EP95" t="s">
        <v>1182</v>
      </c>
      <c r="EQ95">
        <v>79</v>
      </c>
      <c r="ER95" s="596" t="s">
        <v>1382</v>
      </c>
      <c r="ES95">
        <v>4</v>
      </c>
      <c r="ET95" t="s">
        <v>1120</v>
      </c>
      <c r="EV95" s="805">
        <v>0</v>
      </c>
      <c r="EW95">
        <v>0</v>
      </c>
      <c r="EX95">
        <v>0</v>
      </c>
      <c r="EY95" s="805">
        <v>0</v>
      </c>
      <c r="EZ95">
        <v>0</v>
      </c>
      <c r="FA95">
        <v>0</v>
      </c>
      <c r="FB95" s="805">
        <v>0</v>
      </c>
      <c r="FC95" s="805">
        <v>0</v>
      </c>
      <c r="FD95">
        <v>0</v>
      </c>
      <c r="FE95">
        <v>0</v>
      </c>
      <c r="FF95" s="805">
        <v>0</v>
      </c>
      <c r="FG95">
        <v>0</v>
      </c>
      <c r="FH95">
        <v>0</v>
      </c>
      <c r="FI95" s="805">
        <v>0</v>
      </c>
      <c r="FJ95">
        <v>0</v>
      </c>
      <c r="FK95">
        <v>0</v>
      </c>
      <c r="FL95">
        <v>0</v>
      </c>
      <c r="FM95" s="805">
        <v>0</v>
      </c>
      <c r="FN95">
        <v>0</v>
      </c>
      <c r="FO95" s="805">
        <v>0</v>
      </c>
      <c r="FP95">
        <v>0</v>
      </c>
      <c r="FQ95" s="805">
        <v>0</v>
      </c>
      <c r="FR95">
        <v>0</v>
      </c>
      <c r="FS95" s="805">
        <v>0</v>
      </c>
      <c r="FT95">
        <v>0</v>
      </c>
      <c r="FU95" s="805">
        <v>0</v>
      </c>
      <c r="FV95">
        <v>0</v>
      </c>
      <c r="FW95" s="805">
        <v>0</v>
      </c>
      <c r="FX95">
        <v>0</v>
      </c>
      <c r="FY95" s="805">
        <v>0</v>
      </c>
      <c r="FZ95">
        <v>1806</v>
      </c>
    </row>
    <row r="96" spans="1:182">
      <c r="A96" t="s">
        <v>1108</v>
      </c>
      <c r="B96" t="s">
        <v>1109</v>
      </c>
      <c r="C96">
        <v>3</v>
      </c>
      <c r="D96" t="s">
        <v>1110</v>
      </c>
      <c r="E96" t="s">
        <v>1111</v>
      </c>
      <c r="F96">
        <v>739462</v>
      </c>
      <c r="G96">
        <v>55</v>
      </c>
      <c r="I96" s="804">
        <v>46050</v>
      </c>
      <c r="J96" s="807">
        <v>46050</v>
      </c>
      <c r="K96" t="s">
        <v>1112</v>
      </c>
      <c r="L96" t="s">
        <v>1116</v>
      </c>
      <c r="M96" t="s">
        <v>1114</v>
      </c>
      <c r="N96">
        <v>18694748000105</v>
      </c>
      <c r="O96" s="596" t="s">
        <v>694</v>
      </c>
      <c r="P96" t="s">
        <v>1116</v>
      </c>
      <c r="Q96" t="s">
        <v>1114</v>
      </c>
      <c r="R96">
        <v>62166105000172</v>
      </c>
      <c r="S96">
        <v>3</v>
      </c>
      <c r="U96" t="s">
        <v>1114</v>
      </c>
      <c r="V96" t="s">
        <v>1170</v>
      </c>
      <c r="W96">
        <v>21069010</v>
      </c>
      <c r="X96">
        <v>21069010</v>
      </c>
      <c r="Y96" s="596" t="s">
        <v>1171</v>
      </c>
      <c r="Z96">
        <v>1000301</v>
      </c>
      <c r="AA96" t="s">
        <v>1389</v>
      </c>
      <c r="AB96">
        <v>124156</v>
      </c>
      <c r="AC96" t="s">
        <v>1390</v>
      </c>
      <c r="AD96" t="s">
        <v>1120</v>
      </c>
      <c r="AE96" t="s">
        <v>1220</v>
      </c>
      <c r="AF96" t="s">
        <v>1221</v>
      </c>
      <c r="AG96" t="s">
        <v>1222</v>
      </c>
      <c r="AH96">
        <v>6</v>
      </c>
      <c r="AI96" t="s">
        <v>1391</v>
      </c>
      <c r="AJ96" t="s">
        <v>1137</v>
      </c>
      <c r="AK96" t="s">
        <v>1137</v>
      </c>
      <c r="AL96">
        <v>2</v>
      </c>
      <c r="AM96">
        <v>2</v>
      </c>
      <c r="AN96">
        <v>70.069999999999993</v>
      </c>
      <c r="AO96">
        <v>70.069999999999993</v>
      </c>
      <c r="AP96">
        <v>0</v>
      </c>
      <c r="AQ96">
        <v>0</v>
      </c>
      <c r="AR96">
        <v>0</v>
      </c>
      <c r="AS96">
        <v>0</v>
      </c>
      <c r="AT96">
        <v>0</v>
      </c>
      <c r="AU96" s="388">
        <v>140.13999999999999</v>
      </c>
      <c r="AV96" s="808">
        <v>140.13999999999999</v>
      </c>
      <c r="AW96">
        <v>69.849800000000002</v>
      </c>
      <c r="AX96">
        <v>5102</v>
      </c>
      <c r="AY96">
        <v>1102</v>
      </c>
      <c r="AZ96">
        <v>1</v>
      </c>
      <c r="BA96" t="s">
        <v>1179</v>
      </c>
      <c r="BB96">
        <v>2</v>
      </c>
      <c r="BC96" t="s">
        <v>1375</v>
      </c>
      <c r="BD96">
        <v>90</v>
      </c>
      <c r="BE96">
        <v>3</v>
      </c>
      <c r="BF96" t="s">
        <v>1129</v>
      </c>
      <c r="BG96">
        <v>0</v>
      </c>
      <c r="BH96">
        <v>0</v>
      </c>
      <c r="BI96">
        <v>0</v>
      </c>
      <c r="BJ96">
        <v>0</v>
      </c>
      <c r="BK96">
        <v>0</v>
      </c>
      <c r="BL96">
        <v>0</v>
      </c>
      <c r="BM96">
        <v>0</v>
      </c>
      <c r="BN96">
        <v>0</v>
      </c>
      <c r="BO96">
        <v>0</v>
      </c>
      <c r="BP96">
        <v>0</v>
      </c>
      <c r="BQ96">
        <v>0</v>
      </c>
      <c r="BR96">
        <v>0</v>
      </c>
      <c r="BS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49</v>
      </c>
      <c r="CS96">
        <v>999</v>
      </c>
      <c r="CT96" t="s">
        <v>1216</v>
      </c>
      <c r="CU96">
        <v>0</v>
      </c>
      <c r="CV96">
        <v>0</v>
      </c>
      <c r="CW96">
        <v>0</v>
      </c>
      <c r="CX96">
        <v>99</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99</v>
      </c>
      <c r="DZ96">
        <v>0</v>
      </c>
      <c r="EA96">
        <v>0</v>
      </c>
      <c r="EB96">
        <v>0</v>
      </c>
      <c r="EC96">
        <v>0</v>
      </c>
      <c r="ED96">
        <v>0</v>
      </c>
      <c r="EE96">
        <v>0</v>
      </c>
      <c r="EF96">
        <v>0</v>
      </c>
      <c r="EG96">
        <v>0</v>
      </c>
      <c r="EH96">
        <v>0</v>
      </c>
      <c r="EI96">
        <v>0</v>
      </c>
      <c r="EJ96">
        <v>0</v>
      </c>
      <c r="EK96">
        <v>0</v>
      </c>
      <c r="EL96">
        <v>140.13999999999999</v>
      </c>
      <c r="EM96">
        <v>0</v>
      </c>
      <c r="EN96">
        <v>0</v>
      </c>
      <c r="EO96" t="s">
        <v>1392</v>
      </c>
      <c r="EP96" t="s">
        <v>1182</v>
      </c>
      <c r="EQ96">
        <v>83</v>
      </c>
      <c r="ER96" s="596" t="s">
        <v>1224</v>
      </c>
      <c r="ES96">
        <v>4</v>
      </c>
      <c r="ET96" t="s">
        <v>1120</v>
      </c>
      <c r="EV96" s="805">
        <v>0</v>
      </c>
      <c r="EW96">
        <v>0</v>
      </c>
      <c r="EX96">
        <v>0</v>
      </c>
      <c r="EY96" s="805">
        <v>0</v>
      </c>
      <c r="EZ96">
        <v>0</v>
      </c>
      <c r="FA96">
        <v>0</v>
      </c>
      <c r="FB96" s="805">
        <v>0</v>
      </c>
      <c r="FC96" s="805">
        <v>0</v>
      </c>
      <c r="FD96">
        <v>0</v>
      </c>
      <c r="FE96">
        <v>0</v>
      </c>
      <c r="FF96" s="805">
        <v>0</v>
      </c>
      <c r="FG96">
        <v>0</v>
      </c>
      <c r="FH96">
        <v>0</v>
      </c>
      <c r="FI96" s="805">
        <v>0</v>
      </c>
      <c r="FJ96">
        <v>0</v>
      </c>
      <c r="FK96">
        <v>0</v>
      </c>
      <c r="FL96">
        <v>0</v>
      </c>
      <c r="FM96" s="805">
        <v>0</v>
      </c>
      <c r="FN96">
        <v>0</v>
      </c>
      <c r="FO96" s="805">
        <v>0</v>
      </c>
      <c r="FP96">
        <v>0</v>
      </c>
      <c r="FQ96" s="805">
        <v>0</v>
      </c>
      <c r="FR96">
        <v>0</v>
      </c>
      <c r="FS96" s="805">
        <v>0</v>
      </c>
      <c r="FT96">
        <v>0</v>
      </c>
      <c r="FU96" s="805">
        <v>0</v>
      </c>
      <c r="FV96">
        <v>0</v>
      </c>
      <c r="FW96" s="805">
        <v>0</v>
      </c>
      <c r="FX96">
        <v>0</v>
      </c>
      <c r="FY96" s="805">
        <v>0</v>
      </c>
      <c r="FZ96">
        <v>1269</v>
      </c>
    </row>
    <row r="97" spans="1:182">
      <c r="A97" t="s">
        <v>1108</v>
      </c>
      <c r="B97" t="s">
        <v>1109</v>
      </c>
      <c r="C97">
        <v>3</v>
      </c>
      <c r="D97" t="s">
        <v>1110</v>
      </c>
      <c r="E97" t="s">
        <v>1111</v>
      </c>
      <c r="F97">
        <v>10328</v>
      </c>
      <c r="G97">
        <v>55</v>
      </c>
      <c r="I97" s="804">
        <v>46051</v>
      </c>
      <c r="J97" s="807">
        <v>46051</v>
      </c>
      <c r="K97" t="s">
        <v>1112</v>
      </c>
      <c r="L97" t="s">
        <v>1116</v>
      </c>
      <c r="M97" t="s">
        <v>1114</v>
      </c>
      <c r="N97">
        <v>4762419000131</v>
      </c>
      <c r="O97" s="596" t="s">
        <v>701</v>
      </c>
      <c r="P97" t="s">
        <v>1116</v>
      </c>
      <c r="Q97" t="s">
        <v>1114</v>
      </c>
      <c r="R97">
        <v>62166105000172</v>
      </c>
      <c r="S97">
        <v>3</v>
      </c>
      <c r="U97" t="s">
        <v>1114</v>
      </c>
      <c r="V97" t="s">
        <v>1170</v>
      </c>
      <c r="W97">
        <v>4069010</v>
      </c>
      <c r="X97">
        <v>4064000</v>
      </c>
      <c r="Y97" s="596" t="s">
        <v>1171</v>
      </c>
      <c r="Z97">
        <v>1000558</v>
      </c>
      <c r="AA97" t="s">
        <v>1393</v>
      </c>
      <c r="AB97">
        <v>3499</v>
      </c>
      <c r="AC97" t="s">
        <v>1394</v>
      </c>
      <c r="AD97" t="s">
        <v>1120</v>
      </c>
      <c r="AE97" t="s">
        <v>1174</v>
      </c>
      <c r="AF97" t="s">
        <v>1175</v>
      </c>
      <c r="AG97" t="s">
        <v>1176</v>
      </c>
      <c r="AH97">
        <v>1</v>
      </c>
      <c r="AI97" t="s">
        <v>1207</v>
      </c>
      <c r="AJ97" t="s">
        <v>1178</v>
      </c>
      <c r="AK97" t="s">
        <v>1178</v>
      </c>
      <c r="AL97">
        <v>3.6819999999999999</v>
      </c>
      <c r="AM97">
        <v>3.6819999999999999</v>
      </c>
      <c r="AN97">
        <v>280</v>
      </c>
      <c r="AO97">
        <v>280</v>
      </c>
      <c r="AP97">
        <v>0</v>
      </c>
      <c r="AQ97">
        <v>0</v>
      </c>
      <c r="AR97">
        <v>0</v>
      </c>
      <c r="AS97">
        <v>0</v>
      </c>
      <c r="AT97">
        <v>0</v>
      </c>
      <c r="AU97" s="388">
        <v>1030.96</v>
      </c>
      <c r="AV97" s="808">
        <v>1030.96</v>
      </c>
      <c r="AW97">
        <v>279.58859999999999</v>
      </c>
      <c r="AX97">
        <v>5102</v>
      </c>
      <c r="AY97">
        <v>1102</v>
      </c>
      <c r="AZ97">
        <v>1</v>
      </c>
      <c r="BA97" t="s">
        <v>1179</v>
      </c>
      <c r="BB97">
        <v>0</v>
      </c>
      <c r="BC97" t="s">
        <v>1128</v>
      </c>
      <c r="BD97">
        <v>90</v>
      </c>
      <c r="BE97">
        <v>0</v>
      </c>
      <c r="BF97" t="s">
        <v>1180</v>
      </c>
      <c r="BG97">
        <v>0</v>
      </c>
      <c r="BH97">
        <v>0</v>
      </c>
      <c r="BI97">
        <v>0</v>
      </c>
      <c r="BJ97">
        <v>0</v>
      </c>
      <c r="BK97">
        <v>0</v>
      </c>
      <c r="BL97">
        <v>0</v>
      </c>
      <c r="BM97">
        <v>0</v>
      </c>
      <c r="BN97">
        <v>0</v>
      </c>
      <c r="BO97">
        <v>0</v>
      </c>
      <c r="BP97">
        <v>0</v>
      </c>
      <c r="BQ97">
        <v>0</v>
      </c>
      <c r="BR97">
        <v>0</v>
      </c>
      <c r="BS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49</v>
      </c>
      <c r="CU97">
        <v>0</v>
      </c>
      <c r="CV97">
        <v>0</v>
      </c>
      <c r="CW97">
        <v>0</v>
      </c>
      <c r="CX97">
        <v>99</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99</v>
      </c>
      <c r="DZ97">
        <v>0</v>
      </c>
      <c r="EA97">
        <v>0</v>
      </c>
      <c r="EB97">
        <v>0</v>
      </c>
      <c r="EC97">
        <v>0</v>
      </c>
      <c r="ED97">
        <v>0</v>
      </c>
      <c r="EE97">
        <v>0</v>
      </c>
      <c r="EF97">
        <v>0</v>
      </c>
      <c r="EG97">
        <v>0</v>
      </c>
      <c r="EH97">
        <v>0</v>
      </c>
      <c r="EI97">
        <v>0</v>
      </c>
      <c r="EJ97">
        <v>0</v>
      </c>
      <c r="EK97">
        <v>0</v>
      </c>
      <c r="EL97" s="806">
        <v>1030.96</v>
      </c>
      <c r="EM97">
        <v>0</v>
      </c>
      <c r="EN97">
        <v>0</v>
      </c>
      <c r="EO97" t="s">
        <v>1181</v>
      </c>
      <c r="EP97" t="s">
        <v>1182</v>
      </c>
      <c r="EQ97">
        <v>73</v>
      </c>
      <c r="ER97" s="596" t="s">
        <v>1183</v>
      </c>
      <c r="ES97">
        <v>4</v>
      </c>
      <c r="ET97" t="s">
        <v>1120</v>
      </c>
      <c r="EV97" s="805">
        <v>0</v>
      </c>
      <c r="EW97">
        <v>0</v>
      </c>
      <c r="EX97">
        <v>0</v>
      </c>
      <c r="EY97" s="805">
        <v>0</v>
      </c>
      <c r="EZ97">
        <v>0</v>
      </c>
      <c r="FA97">
        <v>0</v>
      </c>
      <c r="FB97" s="805">
        <v>0</v>
      </c>
      <c r="FC97" s="805">
        <v>0</v>
      </c>
      <c r="FD97">
        <v>0</v>
      </c>
      <c r="FE97">
        <v>0</v>
      </c>
      <c r="FF97" s="805">
        <v>0</v>
      </c>
      <c r="FG97">
        <v>0</v>
      </c>
      <c r="FH97">
        <v>0</v>
      </c>
      <c r="FI97" s="805">
        <v>0</v>
      </c>
      <c r="FJ97">
        <v>0</v>
      </c>
      <c r="FK97">
        <v>0</v>
      </c>
      <c r="FL97">
        <v>0</v>
      </c>
      <c r="FM97" s="805">
        <v>0</v>
      </c>
      <c r="FN97">
        <v>0</v>
      </c>
      <c r="FO97" s="805">
        <v>0</v>
      </c>
      <c r="FP97">
        <v>0</v>
      </c>
      <c r="FQ97" s="805">
        <v>0</v>
      </c>
      <c r="FR97">
        <v>0</v>
      </c>
      <c r="FS97" s="805">
        <v>0</v>
      </c>
      <c r="FT97">
        <v>0</v>
      </c>
      <c r="FU97" s="805">
        <v>0</v>
      </c>
      <c r="FV97">
        <v>0</v>
      </c>
      <c r="FW97" s="805">
        <v>0</v>
      </c>
      <c r="FX97">
        <v>0</v>
      </c>
      <c r="FY97" s="805">
        <v>0</v>
      </c>
      <c r="FZ97">
        <v>1660</v>
      </c>
    </row>
    <row r="98" spans="1:182">
      <c r="A98" t="s">
        <v>1108</v>
      </c>
      <c r="B98" t="s">
        <v>1109</v>
      </c>
      <c r="C98">
        <v>3</v>
      </c>
      <c r="D98" t="s">
        <v>1110</v>
      </c>
      <c r="E98" t="s">
        <v>1111</v>
      </c>
      <c r="F98">
        <v>10328</v>
      </c>
      <c r="G98">
        <v>55</v>
      </c>
      <c r="I98" s="804">
        <v>46051</v>
      </c>
      <c r="J98" s="807">
        <v>46051</v>
      </c>
      <c r="K98" t="s">
        <v>1112</v>
      </c>
      <c r="L98" t="s">
        <v>1116</v>
      </c>
      <c r="M98" t="s">
        <v>1114</v>
      </c>
      <c r="N98">
        <v>4762419000131</v>
      </c>
      <c r="O98" s="596" t="s">
        <v>701</v>
      </c>
      <c r="P98" t="s">
        <v>1116</v>
      </c>
      <c r="Q98" t="s">
        <v>1114</v>
      </c>
      <c r="R98">
        <v>62166105000172</v>
      </c>
      <c r="S98">
        <v>3</v>
      </c>
      <c r="U98" t="s">
        <v>1114</v>
      </c>
      <c r="V98" t="s">
        <v>1170</v>
      </c>
      <c r="W98">
        <v>22042100</v>
      </c>
      <c r="X98">
        <v>22042910</v>
      </c>
      <c r="Y98" s="596" t="s">
        <v>1171</v>
      </c>
      <c r="Z98">
        <v>1001101</v>
      </c>
      <c r="AA98" t="s">
        <v>1395</v>
      </c>
      <c r="AB98">
        <v>4919</v>
      </c>
      <c r="AC98" t="s">
        <v>1396</v>
      </c>
      <c r="AD98" t="s">
        <v>1120</v>
      </c>
      <c r="AE98" t="s">
        <v>1220</v>
      </c>
      <c r="AF98" t="s">
        <v>1267</v>
      </c>
      <c r="AG98" t="s">
        <v>1264</v>
      </c>
      <c r="AH98">
        <v>2</v>
      </c>
      <c r="AI98" t="s">
        <v>1257</v>
      </c>
      <c r="AJ98" t="s">
        <v>1258</v>
      </c>
      <c r="AK98" t="s">
        <v>1258</v>
      </c>
      <c r="AL98">
        <v>1</v>
      </c>
      <c r="AM98">
        <v>1</v>
      </c>
      <c r="AN98">
        <v>150</v>
      </c>
      <c r="AO98">
        <v>150</v>
      </c>
      <c r="AP98">
        <v>0</v>
      </c>
      <c r="AQ98">
        <v>0</v>
      </c>
      <c r="AR98">
        <v>0</v>
      </c>
      <c r="AS98">
        <v>0</v>
      </c>
      <c r="AT98">
        <v>0</v>
      </c>
      <c r="AU98" s="388">
        <v>150</v>
      </c>
      <c r="AV98" s="808">
        <v>150</v>
      </c>
      <c r="AW98">
        <v>150</v>
      </c>
      <c r="AX98">
        <v>5102</v>
      </c>
      <c r="AY98">
        <v>1102</v>
      </c>
      <c r="AZ98">
        <v>1</v>
      </c>
      <c r="BA98" t="s">
        <v>1179</v>
      </c>
      <c r="BB98">
        <v>1</v>
      </c>
      <c r="BC98" t="s">
        <v>1148</v>
      </c>
      <c r="BD98">
        <v>90</v>
      </c>
      <c r="BE98">
        <v>0</v>
      </c>
      <c r="BF98" t="s">
        <v>1180</v>
      </c>
      <c r="BG98">
        <v>0</v>
      </c>
      <c r="BH98">
        <v>0</v>
      </c>
      <c r="BI98">
        <v>0</v>
      </c>
      <c r="BJ98">
        <v>0</v>
      </c>
      <c r="BK98">
        <v>0</v>
      </c>
      <c r="BL98">
        <v>0</v>
      </c>
      <c r="BM98">
        <v>0</v>
      </c>
      <c r="BN98">
        <v>0</v>
      </c>
      <c r="BO98">
        <v>0</v>
      </c>
      <c r="BP98">
        <v>0</v>
      </c>
      <c r="BQ98">
        <v>0</v>
      </c>
      <c r="BR98">
        <v>0</v>
      </c>
      <c r="BS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49</v>
      </c>
      <c r="CU98">
        <v>0</v>
      </c>
      <c r="CV98">
        <v>0</v>
      </c>
      <c r="CW98">
        <v>0</v>
      </c>
      <c r="CX98">
        <v>99</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99</v>
      </c>
      <c r="DZ98">
        <v>0</v>
      </c>
      <c r="EA98">
        <v>0</v>
      </c>
      <c r="EB98">
        <v>0</v>
      </c>
      <c r="EC98">
        <v>0</v>
      </c>
      <c r="ED98">
        <v>0</v>
      </c>
      <c r="EE98">
        <v>0</v>
      </c>
      <c r="EF98">
        <v>0</v>
      </c>
      <c r="EG98">
        <v>0</v>
      </c>
      <c r="EH98">
        <v>0</v>
      </c>
      <c r="EI98">
        <v>0</v>
      </c>
      <c r="EJ98">
        <v>0</v>
      </c>
      <c r="EK98">
        <v>0</v>
      </c>
      <c r="EL98">
        <v>150</v>
      </c>
      <c r="EM98">
        <v>0</v>
      </c>
      <c r="EN98">
        <v>0</v>
      </c>
      <c r="EO98" t="s">
        <v>1139</v>
      </c>
      <c r="EP98" t="s">
        <v>1182</v>
      </c>
      <c r="EQ98">
        <v>80</v>
      </c>
      <c r="ER98" s="596" t="s">
        <v>633</v>
      </c>
      <c r="ES98">
        <v>4</v>
      </c>
      <c r="ET98" t="s">
        <v>1120</v>
      </c>
      <c r="EV98" s="805">
        <v>0</v>
      </c>
      <c r="EW98">
        <v>0</v>
      </c>
      <c r="EX98">
        <v>0</v>
      </c>
      <c r="EY98" s="805">
        <v>0</v>
      </c>
      <c r="EZ98">
        <v>0</v>
      </c>
      <c r="FA98">
        <v>0</v>
      </c>
      <c r="FB98" s="805">
        <v>0</v>
      </c>
      <c r="FC98" s="805">
        <v>0</v>
      </c>
      <c r="FD98">
        <v>0</v>
      </c>
      <c r="FE98">
        <v>0</v>
      </c>
      <c r="FF98" s="805">
        <v>0</v>
      </c>
      <c r="FG98">
        <v>0</v>
      </c>
      <c r="FH98">
        <v>0</v>
      </c>
      <c r="FI98" s="805">
        <v>0</v>
      </c>
      <c r="FJ98">
        <v>0</v>
      </c>
      <c r="FK98">
        <v>0</v>
      </c>
      <c r="FL98">
        <v>0</v>
      </c>
      <c r="FM98" s="805">
        <v>0</v>
      </c>
      <c r="FN98">
        <v>0</v>
      </c>
      <c r="FO98" s="805">
        <v>0</v>
      </c>
      <c r="FP98">
        <v>0</v>
      </c>
      <c r="FQ98" s="805">
        <v>0</v>
      </c>
      <c r="FR98">
        <v>0</v>
      </c>
      <c r="FS98" s="805">
        <v>0</v>
      </c>
      <c r="FT98">
        <v>0</v>
      </c>
      <c r="FU98" s="805">
        <v>0</v>
      </c>
      <c r="FV98">
        <v>0</v>
      </c>
      <c r="FW98" s="805">
        <v>0</v>
      </c>
      <c r="FX98">
        <v>0</v>
      </c>
      <c r="FY98" s="805">
        <v>0</v>
      </c>
      <c r="FZ98">
        <v>2540</v>
      </c>
    </row>
    <row r="99" spans="1:182">
      <c r="A99" t="s">
        <v>1108</v>
      </c>
      <c r="B99" t="s">
        <v>1109</v>
      </c>
      <c r="C99">
        <v>3</v>
      </c>
      <c r="D99" t="s">
        <v>1110</v>
      </c>
      <c r="E99" t="s">
        <v>1111</v>
      </c>
      <c r="F99">
        <v>10328</v>
      </c>
      <c r="G99">
        <v>55</v>
      </c>
      <c r="I99" s="804">
        <v>46051</v>
      </c>
      <c r="J99" s="807">
        <v>46051</v>
      </c>
      <c r="K99" t="s">
        <v>1112</v>
      </c>
      <c r="L99" t="s">
        <v>1116</v>
      </c>
      <c r="M99" t="s">
        <v>1114</v>
      </c>
      <c r="N99">
        <v>4762419000131</v>
      </c>
      <c r="O99" s="596" t="s">
        <v>701</v>
      </c>
      <c r="P99" t="s">
        <v>1116</v>
      </c>
      <c r="Q99" t="s">
        <v>1114</v>
      </c>
      <c r="R99">
        <v>62166105000172</v>
      </c>
      <c r="S99">
        <v>3</v>
      </c>
      <c r="U99" t="s">
        <v>1114</v>
      </c>
      <c r="V99" t="s">
        <v>1170</v>
      </c>
      <c r="W99">
        <v>20039000</v>
      </c>
      <c r="X99">
        <v>21033021</v>
      </c>
      <c r="Y99" s="596" t="s">
        <v>1171</v>
      </c>
      <c r="Z99">
        <v>1000789</v>
      </c>
      <c r="AA99" t="s">
        <v>1198</v>
      </c>
      <c r="AB99">
        <v>296813</v>
      </c>
      <c r="AC99" t="s">
        <v>1397</v>
      </c>
      <c r="AD99" t="s">
        <v>1120</v>
      </c>
      <c r="AE99" t="s">
        <v>1174</v>
      </c>
      <c r="AF99" t="s">
        <v>1200</v>
      </c>
      <c r="AG99" t="s">
        <v>1201</v>
      </c>
      <c r="AH99">
        <v>3</v>
      </c>
      <c r="AI99" t="s">
        <v>1398</v>
      </c>
      <c r="AJ99" t="s">
        <v>1126</v>
      </c>
      <c r="AK99" t="s">
        <v>1178</v>
      </c>
      <c r="AL99">
        <v>2</v>
      </c>
      <c r="AM99">
        <v>0.16</v>
      </c>
      <c r="AN99">
        <v>85</v>
      </c>
      <c r="AO99" s="806">
        <v>1062.5</v>
      </c>
      <c r="AP99">
        <v>0</v>
      </c>
      <c r="AQ99">
        <v>0</v>
      </c>
      <c r="AR99">
        <v>0</v>
      </c>
      <c r="AS99">
        <v>0</v>
      </c>
      <c r="AT99">
        <v>0</v>
      </c>
      <c r="AU99" s="388">
        <v>170</v>
      </c>
      <c r="AV99" s="808">
        <v>170</v>
      </c>
      <c r="AW99">
        <v>659.65520000000004</v>
      </c>
      <c r="AX99">
        <v>5102</v>
      </c>
      <c r="AY99">
        <v>1102</v>
      </c>
      <c r="AZ99">
        <v>1</v>
      </c>
      <c r="BA99" t="s">
        <v>1179</v>
      </c>
      <c r="BB99">
        <v>1</v>
      </c>
      <c r="BC99" t="s">
        <v>1148</v>
      </c>
      <c r="BD99">
        <v>90</v>
      </c>
      <c r="BE99">
        <v>0</v>
      </c>
      <c r="BF99" t="s">
        <v>1180</v>
      </c>
      <c r="BG99">
        <v>0</v>
      </c>
      <c r="BH99">
        <v>0</v>
      </c>
      <c r="BI99">
        <v>0</v>
      </c>
      <c r="BJ99">
        <v>0</v>
      </c>
      <c r="BK99">
        <v>0</v>
      </c>
      <c r="BL99">
        <v>0</v>
      </c>
      <c r="BM99">
        <v>0</v>
      </c>
      <c r="BN99">
        <v>0</v>
      </c>
      <c r="BO99">
        <v>0</v>
      </c>
      <c r="BP99">
        <v>0</v>
      </c>
      <c r="BQ99">
        <v>0</v>
      </c>
      <c r="BR99">
        <v>0</v>
      </c>
      <c r="BS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49</v>
      </c>
      <c r="CU99">
        <v>0</v>
      </c>
      <c r="CV99">
        <v>0</v>
      </c>
      <c r="CW99">
        <v>0</v>
      </c>
      <c r="CX99">
        <v>99</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99</v>
      </c>
      <c r="DZ99">
        <v>0</v>
      </c>
      <c r="EA99">
        <v>0</v>
      </c>
      <c r="EB99">
        <v>0</v>
      </c>
      <c r="EC99">
        <v>0</v>
      </c>
      <c r="ED99">
        <v>0</v>
      </c>
      <c r="EE99">
        <v>0</v>
      </c>
      <c r="EF99">
        <v>0</v>
      </c>
      <c r="EG99">
        <v>0</v>
      </c>
      <c r="EH99">
        <v>0</v>
      </c>
      <c r="EI99">
        <v>0</v>
      </c>
      <c r="EJ99">
        <v>0</v>
      </c>
      <c r="EK99">
        <v>0</v>
      </c>
      <c r="EL99">
        <v>170</v>
      </c>
      <c r="EM99">
        <v>0</v>
      </c>
      <c r="EN99">
        <v>0</v>
      </c>
      <c r="EO99" t="s">
        <v>1203</v>
      </c>
      <c r="EP99" t="s">
        <v>1182</v>
      </c>
      <c r="EQ99">
        <v>74</v>
      </c>
      <c r="ER99" s="596" t="s">
        <v>1204</v>
      </c>
      <c r="ES99">
        <v>4</v>
      </c>
      <c r="ET99" t="s">
        <v>1120</v>
      </c>
      <c r="EV99" s="805">
        <v>0</v>
      </c>
      <c r="EW99">
        <v>0</v>
      </c>
      <c r="EX99">
        <v>0</v>
      </c>
      <c r="EY99" s="805">
        <v>0</v>
      </c>
      <c r="EZ99">
        <v>0</v>
      </c>
      <c r="FA99">
        <v>0</v>
      </c>
      <c r="FB99" s="805">
        <v>0</v>
      </c>
      <c r="FC99" s="805">
        <v>0</v>
      </c>
      <c r="FD99">
        <v>0</v>
      </c>
      <c r="FE99">
        <v>0</v>
      </c>
      <c r="FF99" s="805">
        <v>0</v>
      </c>
      <c r="FG99">
        <v>0</v>
      </c>
      <c r="FH99">
        <v>0</v>
      </c>
      <c r="FI99" s="805">
        <v>0</v>
      </c>
      <c r="FJ99">
        <v>0</v>
      </c>
      <c r="FK99">
        <v>0</v>
      </c>
      <c r="FL99">
        <v>0</v>
      </c>
      <c r="FM99" s="805">
        <v>0</v>
      </c>
      <c r="FN99">
        <v>0</v>
      </c>
      <c r="FO99" s="805">
        <v>0</v>
      </c>
      <c r="FP99">
        <v>0</v>
      </c>
      <c r="FQ99" s="805">
        <v>0</v>
      </c>
      <c r="FR99">
        <v>0</v>
      </c>
      <c r="FS99" s="805">
        <v>0</v>
      </c>
      <c r="FT99">
        <v>0</v>
      </c>
      <c r="FU99" s="805">
        <v>0</v>
      </c>
      <c r="FV99">
        <v>0</v>
      </c>
      <c r="FW99" s="805">
        <v>0</v>
      </c>
      <c r="FX99">
        <v>0</v>
      </c>
      <c r="FY99" s="805">
        <v>0</v>
      </c>
      <c r="FZ99">
        <v>1840</v>
      </c>
    </row>
    <row r="100" spans="1:182">
      <c r="A100" t="s">
        <v>1108</v>
      </c>
      <c r="B100" t="s">
        <v>1109</v>
      </c>
      <c r="C100">
        <v>3</v>
      </c>
      <c r="D100" t="s">
        <v>1110</v>
      </c>
      <c r="E100" t="s">
        <v>1111</v>
      </c>
      <c r="F100">
        <v>10328</v>
      </c>
      <c r="G100">
        <v>55</v>
      </c>
      <c r="I100" s="804">
        <v>46051</v>
      </c>
      <c r="J100" s="807">
        <v>46051</v>
      </c>
      <c r="K100" t="s">
        <v>1112</v>
      </c>
      <c r="L100" t="s">
        <v>1116</v>
      </c>
      <c r="M100" t="s">
        <v>1114</v>
      </c>
      <c r="N100">
        <v>4762419000131</v>
      </c>
      <c r="O100" s="596" t="s">
        <v>701</v>
      </c>
      <c r="P100" t="s">
        <v>1116</v>
      </c>
      <c r="Q100" t="s">
        <v>1114</v>
      </c>
      <c r="R100">
        <v>62166105000172</v>
      </c>
      <c r="S100">
        <v>3</v>
      </c>
      <c r="U100" t="s">
        <v>1114</v>
      </c>
      <c r="V100" t="s">
        <v>1170</v>
      </c>
      <c r="W100">
        <v>4069010</v>
      </c>
      <c r="X100">
        <v>4064000</v>
      </c>
      <c r="Y100" s="596" t="s">
        <v>1171</v>
      </c>
      <c r="Z100">
        <v>1000964</v>
      </c>
      <c r="AA100" t="s">
        <v>1399</v>
      </c>
      <c r="AB100">
        <v>3498</v>
      </c>
      <c r="AC100" t="s">
        <v>1400</v>
      </c>
      <c r="AD100" t="s">
        <v>1120</v>
      </c>
      <c r="AE100" t="s">
        <v>1174</v>
      </c>
      <c r="AF100" t="s">
        <v>1175</v>
      </c>
      <c r="AG100" t="s">
        <v>1176</v>
      </c>
      <c r="AH100">
        <v>4</v>
      </c>
      <c r="AI100" t="s">
        <v>1207</v>
      </c>
      <c r="AJ100" t="s">
        <v>1178</v>
      </c>
      <c r="AK100" t="s">
        <v>1178</v>
      </c>
      <c r="AL100">
        <v>2.1</v>
      </c>
      <c r="AM100">
        <v>2.1</v>
      </c>
      <c r="AN100">
        <v>90</v>
      </c>
      <c r="AO100">
        <v>90</v>
      </c>
      <c r="AP100">
        <v>0</v>
      </c>
      <c r="AQ100">
        <v>0</v>
      </c>
      <c r="AR100">
        <v>0</v>
      </c>
      <c r="AS100">
        <v>0</v>
      </c>
      <c r="AT100">
        <v>0</v>
      </c>
      <c r="AU100" s="388">
        <v>189</v>
      </c>
      <c r="AV100" s="808">
        <v>189</v>
      </c>
      <c r="AW100">
        <v>90</v>
      </c>
      <c r="AX100">
        <v>5102</v>
      </c>
      <c r="AY100">
        <v>1102</v>
      </c>
      <c r="AZ100">
        <v>1</v>
      </c>
      <c r="BA100" t="s">
        <v>1179</v>
      </c>
      <c r="BB100">
        <v>0</v>
      </c>
      <c r="BC100" t="s">
        <v>1128</v>
      </c>
      <c r="BD100">
        <v>90</v>
      </c>
      <c r="BE100">
        <v>0</v>
      </c>
      <c r="BF100" t="s">
        <v>1180</v>
      </c>
      <c r="BG100">
        <v>0</v>
      </c>
      <c r="BH100">
        <v>0</v>
      </c>
      <c r="BI100">
        <v>0</v>
      </c>
      <c r="BJ100">
        <v>0</v>
      </c>
      <c r="BK100">
        <v>0</v>
      </c>
      <c r="BL100">
        <v>0</v>
      </c>
      <c r="BM100">
        <v>0</v>
      </c>
      <c r="BN100">
        <v>0</v>
      </c>
      <c r="BO100">
        <v>0</v>
      </c>
      <c r="BP100">
        <v>0</v>
      </c>
      <c r="BQ100">
        <v>0</v>
      </c>
      <c r="BR100">
        <v>0</v>
      </c>
      <c r="BS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49</v>
      </c>
      <c r="CU100">
        <v>0</v>
      </c>
      <c r="CV100">
        <v>0</v>
      </c>
      <c r="CW100">
        <v>0</v>
      </c>
      <c r="CX100">
        <v>99</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99</v>
      </c>
      <c r="DZ100">
        <v>0</v>
      </c>
      <c r="EA100">
        <v>0</v>
      </c>
      <c r="EB100">
        <v>0</v>
      </c>
      <c r="EC100">
        <v>0</v>
      </c>
      <c r="ED100">
        <v>0</v>
      </c>
      <c r="EE100">
        <v>0</v>
      </c>
      <c r="EF100">
        <v>0</v>
      </c>
      <c r="EG100">
        <v>0</v>
      </c>
      <c r="EH100">
        <v>0</v>
      </c>
      <c r="EI100">
        <v>0</v>
      </c>
      <c r="EJ100">
        <v>0</v>
      </c>
      <c r="EK100">
        <v>0</v>
      </c>
      <c r="EL100">
        <v>189</v>
      </c>
      <c r="EM100">
        <v>0</v>
      </c>
      <c r="EN100">
        <v>0</v>
      </c>
      <c r="EO100" t="s">
        <v>1181</v>
      </c>
      <c r="EP100" t="s">
        <v>1182</v>
      </c>
      <c r="EQ100">
        <v>73</v>
      </c>
      <c r="ER100" s="596" t="s">
        <v>1183</v>
      </c>
      <c r="ES100">
        <v>4</v>
      </c>
      <c r="ET100" t="s">
        <v>1120</v>
      </c>
      <c r="EV100" s="805">
        <v>0</v>
      </c>
      <c r="EW100">
        <v>0</v>
      </c>
      <c r="EX100">
        <v>0</v>
      </c>
      <c r="EY100" s="805">
        <v>0</v>
      </c>
      <c r="EZ100">
        <v>0</v>
      </c>
      <c r="FA100">
        <v>0</v>
      </c>
      <c r="FB100" s="805">
        <v>0</v>
      </c>
      <c r="FC100" s="805">
        <v>0</v>
      </c>
      <c r="FD100">
        <v>0</v>
      </c>
      <c r="FE100">
        <v>0</v>
      </c>
      <c r="FF100" s="805">
        <v>0</v>
      </c>
      <c r="FG100">
        <v>0</v>
      </c>
      <c r="FH100">
        <v>0</v>
      </c>
      <c r="FI100" s="805">
        <v>0</v>
      </c>
      <c r="FJ100">
        <v>0</v>
      </c>
      <c r="FK100">
        <v>0</v>
      </c>
      <c r="FL100">
        <v>0</v>
      </c>
      <c r="FM100" s="805">
        <v>0</v>
      </c>
      <c r="FN100">
        <v>0</v>
      </c>
      <c r="FO100" s="805">
        <v>0</v>
      </c>
      <c r="FP100">
        <v>0</v>
      </c>
      <c r="FQ100" s="805">
        <v>0</v>
      </c>
      <c r="FR100">
        <v>0</v>
      </c>
      <c r="FS100" s="805">
        <v>0</v>
      </c>
      <c r="FT100">
        <v>0</v>
      </c>
      <c r="FU100" s="805">
        <v>0</v>
      </c>
      <c r="FV100">
        <v>0</v>
      </c>
      <c r="FW100" s="805">
        <v>0</v>
      </c>
      <c r="FX100">
        <v>0</v>
      </c>
      <c r="FY100" s="805">
        <v>0</v>
      </c>
      <c r="FZ100">
        <v>2364</v>
      </c>
    </row>
    <row r="101" spans="1:182">
      <c r="A101" t="s">
        <v>1108</v>
      </c>
      <c r="B101" t="s">
        <v>1109</v>
      </c>
      <c r="C101">
        <v>3</v>
      </c>
      <c r="D101" t="s">
        <v>1110</v>
      </c>
      <c r="E101" t="s">
        <v>1111</v>
      </c>
      <c r="F101">
        <v>12765</v>
      </c>
      <c r="G101">
        <v>55</v>
      </c>
      <c r="I101" s="804">
        <v>46052</v>
      </c>
      <c r="J101" s="807">
        <v>46052</v>
      </c>
      <c r="K101" t="s">
        <v>1112</v>
      </c>
      <c r="L101" t="s">
        <v>1116</v>
      </c>
      <c r="M101" t="s">
        <v>1114</v>
      </c>
      <c r="N101">
        <v>34804761000118</v>
      </c>
      <c r="O101" s="596" t="s">
        <v>690</v>
      </c>
      <c r="P101" t="s">
        <v>1116</v>
      </c>
      <c r="Q101" t="s">
        <v>1114</v>
      </c>
      <c r="R101">
        <v>62166105000172</v>
      </c>
      <c r="S101">
        <v>3</v>
      </c>
      <c r="U101" t="s">
        <v>1114</v>
      </c>
      <c r="V101" t="s">
        <v>1170</v>
      </c>
      <c r="W101">
        <v>18062000</v>
      </c>
      <c r="X101">
        <v>18063110</v>
      </c>
      <c r="Y101" s="596" t="s">
        <v>1171</v>
      </c>
      <c r="Z101">
        <v>1000756</v>
      </c>
      <c r="AA101" t="s">
        <v>1401</v>
      </c>
      <c r="AB101">
        <v>616942</v>
      </c>
      <c r="AC101" t="s">
        <v>1402</v>
      </c>
      <c r="AD101" t="s">
        <v>1120</v>
      </c>
      <c r="AE101" t="s">
        <v>1174</v>
      </c>
      <c r="AF101" t="s">
        <v>1200</v>
      </c>
      <c r="AG101" t="s">
        <v>1201</v>
      </c>
      <c r="AH101">
        <v>1</v>
      </c>
      <c r="AI101" t="s">
        <v>1403</v>
      </c>
      <c r="AJ101" t="s">
        <v>1126</v>
      </c>
      <c r="AK101" t="s">
        <v>1178</v>
      </c>
      <c r="AL101">
        <v>1</v>
      </c>
      <c r="AM101">
        <v>2.0099999999999998</v>
      </c>
      <c r="AN101">
        <v>379.8</v>
      </c>
      <c r="AO101">
        <v>188.95519999999999</v>
      </c>
      <c r="AP101">
        <v>0</v>
      </c>
      <c r="AQ101">
        <v>0</v>
      </c>
      <c r="AR101">
        <v>0</v>
      </c>
      <c r="AS101">
        <v>0</v>
      </c>
      <c r="AT101">
        <v>0</v>
      </c>
      <c r="AU101" s="388">
        <v>379.8</v>
      </c>
      <c r="AV101" s="808">
        <v>379.8</v>
      </c>
      <c r="AW101">
        <v>188.95519999999999</v>
      </c>
      <c r="AX101">
        <v>5102</v>
      </c>
      <c r="AY101">
        <v>1102</v>
      </c>
      <c r="AZ101">
        <v>1</v>
      </c>
      <c r="BA101" t="s">
        <v>1179</v>
      </c>
      <c r="BB101">
        <v>2</v>
      </c>
      <c r="BC101" t="s">
        <v>1375</v>
      </c>
      <c r="BD101">
        <v>90</v>
      </c>
      <c r="BG101">
        <v>0</v>
      </c>
      <c r="BH101">
        <v>0</v>
      </c>
      <c r="BI101">
        <v>0</v>
      </c>
      <c r="BJ101">
        <v>0</v>
      </c>
      <c r="BK101">
        <v>0</v>
      </c>
      <c r="BL101">
        <v>0</v>
      </c>
      <c r="BM101">
        <v>0</v>
      </c>
      <c r="BN101">
        <v>0</v>
      </c>
      <c r="BO101">
        <v>0</v>
      </c>
      <c r="BP101">
        <v>0</v>
      </c>
      <c r="BQ101">
        <v>0</v>
      </c>
      <c r="BR101">
        <v>0</v>
      </c>
      <c r="BS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49</v>
      </c>
      <c r="CS101">
        <v>999</v>
      </c>
      <c r="CT101" t="s">
        <v>1216</v>
      </c>
      <c r="CU101">
        <v>0</v>
      </c>
      <c r="CV101">
        <v>0</v>
      </c>
      <c r="CW101">
        <v>0</v>
      </c>
      <c r="CX101">
        <v>99</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99</v>
      </c>
      <c r="DZ101">
        <v>0</v>
      </c>
      <c r="EA101">
        <v>0</v>
      </c>
      <c r="EB101">
        <v>0</v>
      </c>
      <c r="EC101">
        <v>0</v>
      </c>
      <c r="ED101">
        <v>0</v>
      </c>
      <c r="EE101">
        <v>0</v>
      </c>
      <c r="EF101">
        <v>0</v>
      </c>
      <c r="EG101">
        <v>0</v>
      </c>
      <c r="EH101">
        <v>0</v>
      </c>
      <c r="EI101">
        <v>0</v>
      </c>
      <c r="EJ101">
        <v>0</v>
      </c>
      <c r="EK101">
        <v>0</v>
      </c>
      <c r="EL101">
        <v>379.8</v>
      </c>
      <c r="EM101">
        <v>0</v>
      </c>
      <c r="EN101">
        <v>0</v>
      </c>
      <c r="EO101" t="s">
        <v>1404</v>
      </c>
      <c r="EP101" t="s">
        <v>1182</v>
      </c>
      <c r="EQ101">
        <v>74</v>
      </c>
      <c r="ER101" s="596" t="s">
        <v>1204</v>
      </c>
      <c r="ES101">
        <v>4</v>
      </c>
      <c r="ET101" t="s">
        <v>1120</v>
      </c>
      <c r="EV101" s="805">
        <v>0</v>
      </c>
      <c r="EW101">
        <v>0</v>
      </c>
      <c r="EX101">
        <v>0</v>
      </c>
      <c r="EY101" s="805">
        <v>0</v>
      </c>
      <c r="EZ101">
        <v>0</v>
      </c>
      <c r="FA101">
        <v>0</v>
      </c>
      <c r="FB101" s="805">
        <v>0</v>
      </c>
      <c r="FC101" s="805">
        <v>0</v>
      </c>
      <c r="FD101">
        <v>0</v>
      </c>
      <c r="FE101">
        <v>0</v>
      </c>
      <c r="FF101" s="805">
        <v>0</v>
      </c>
      <c r="FG101">
        <v>0</v>
      </c>
      <c r="FH101">
        <v>0</v>
      </c>
      <c r="FI101" s="805">
        <v>0</v>
      </c>
      <c r="FJ101">
        <v>0</v>
      </c>
      <c r="FK101">
        <v>0</v>
      </c>
      <c r="FL101">
        <v>0</v>
      </c>
      <c r="FM101" s="805">
        <v>0</v>
      </c>
      <c r="FN101">
        <v>0</v>
      </c>
      <c r="FO101" s="805">
        <v>0</v>
      </c>
      <c r="FP101">
        <v>0</v>
      </c>
      <c r="FQ101" s="805">
        <v>0</v>
      </c>
      <c r="FR101">
        <v>0</v>
      </c>
      <c r="FS101" s="805">
        <v>0</v>
      </c>
      <c r="FT101">
        <v>0</v>
      </c>
      <c r="FU101" s="805">
        <v>0</v>
      </c>
      <c r="FV101">
        <v>0</v>
      </c>
      <c r="FW101" s="805">
        <v>0</v>
      </c>
      <c r="FX101">
        <v>0</v>
      </c>
      <c r="FY101" s="805">
        <v>0</v>
      </c>
      <c r="FZ101">
        <v>1796</v>
      </c>
    </row>
    <row r="102" spans="1:182">
      <c r="A102" t="s">
        <v>1108</v>
      </c>
      <c r="B102" t="s">
        <v>1109</v>
      </c>
      <c r="C102">
        <v>3</v>
      </c>
      <c r="D102" t="s">
        <v>1110</v>
      </c>
      <c r="E102" t="s">
        <v>1111</v>
      </c>
      <c r="F102">
        <v>12765</v>
      </c>
      <c r="G102">
        <v>55</v>
      </c>
      <c r="I102" s="804">
        <v>46052</v>
      </c>
      <c r="J102" s="807">
        <v>46052</v>
      </c>
      <c r="K102" t="s">
        <v>1112</v>
      </c>
      <c r="L102" t="s">
        <v>1116</v>
      </c>
      <c r="M102" t="s">
        <v>1114</v>
      </c>
      <c r="N102">
        <v>34804761000118</v>
      </c>
      <c r="O102" s="596" t="s">
        <v>690</v>
      </c>
      <c r="P102" t="s">
        <v>1116</v>
      </c>
      <c r="Q102" t="s">
        <v>1114</v>
      </c>
      <c r="R102">
        <v>62166105000172</v>
      </c>
      <c r="S102">
        <v>3</v>
      </c>
      <c r="U102" t="s">
        <v>1114</v>
      </c>
      <c r="V102" t="s">
        <v>1170</v>
      </c>
      <c r="W102">
        <v>17049010</v>
      </c>
      <c r="X102">
        <v>18063110</v>
      </c>
      <c r="Y102" s="596" t="s">
        <v>1171</v>
      </c>
      <c r="Z102">
        <v>1000888</v>
      </c>
      <c r="AA102" t="s">
        <v>1405</v>
      </c>
      <c r="AB102">
        <v>329507</v>
      </c>
      <c r="AC102" t="s">
        <v>1406</v>
      </c>
      <c r="AD102" t="s">
        <v>1120</v>
      </c>
      <c r="AE102" t="s">
        <v>1174</v>
      </c>
      <c r="AF102" t="s">
        <v>1200</v>
      </c>
      <c r="AG102" t="s">
        <v>1201</v>
      </c>
      <c r="AH102">
        <v>2</v>
      </c>
      <c r="AI102" t="s">
        <v>1207</v>
      </c>
      <c r="AJ102" t="s">
        <v>1178</v>
      </c>
      <c r="AK102" t="s">
        <v>1178</v>
      </c>
      <c r="AL102">
        <v>2</v>
      </c>
      <c r="AM102">
        <v>2</v>
      </c>
      <c r="AN102">
        <v>412.9</v>
      </c>
      <c r="AO102">
        <v>412.9</v>
      </c>
      <c r="AP102">
        <v>0</v>
      </c>
      <c r="AQ102">
        <v>0</v>
      </c>
      <c r="AR102">
        <v>0</v>
      </c>
      <c r="AS102">
        <v>0</v>
      </c>
      <c r="AT102">
        <v>0</v>
      </c>
      <c r="AU102" s="388">
        <v>825.8</v>
      </c>
      <c r="AV102" s="808">
        <v>825.8</v>
      </c>
      <c r="AW102">
        <v>412.9</v>
      </c>
      <c r="AX102">
        <v>5102</v>
      </c>
      <c r="AY102">
        <v>1102</v>
      </c>
      <c r="AZ102">
        <v>1</v>
      </c>
      <c r="BA102" t="s">
        <v>1179</v>
      </c>
      <c r="BB102">
        <v>2</v>
      </c>
      <c r="BC102" t="s">
        <v>1375</v>
      </c>
      <c r="BD102">
        <v>90</v>
      </c>
      <c r="BG102">
        <v>0</v>
      </c>
      <c r="BH102">
        <v>0</v>
      </c>
      <c r="BI102">
        <v>0</v>
      </c>
      <c r="BJ102">
        <v>0</v>
      </c>
      <c r="BK102">
        <v>0</v>
      </c>
      <c r="BL102">
        <v>0</v>
      </c>
      <c r="BM102">
        <v>0</v>
      </c>
      <c r="BN102">
        <v>0</v>
      </c>
      <c r="BO102">
        <v>0</v>
      </c>
      <c r="BP102">
        <v>0</v>
      </c>
      <c r="BQ102">
        <v>0</v>
      </c>
      <c r="BR102">
        <v>0</v>
      </c>
      <c r="BS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49</v>
      </c>
      <c r="CS102">
        <v>999</v>
      </c>
      <c r="CT102" t="s">
        <v>1216</v>
      </c>
      <c r="CU102">
        <v>0</v>
      </c>
      <c r="CV102">
        <v>0</v>
      </c>
      <c r="CW102">
        <v>0</v>
      </c>
      <c r="CX102">
        <v>99</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99</v>
      </c>
      <c r="DZ102">
        <v>0</v>
      </c>
      <c r="EA102">
        <v>0</v>
      </c>
      <c r="EB102">
        <v>0</v>
      </c>
      <c r="EC102">
        <v>0</v>
      </c>
      <c r="ED102">
        <v>0</v>
      </c>
      <c r="EE102">
        <v>0</v>
      </c>
      <c r="EF102">
        <v>0</v>
      </c>
      <c r="EG102">
        <v>0</v>
      </c>
      <c r="EH102">
        <v>0</v>
      </c>
      <c r="EI102">
        <v>0</v>
      </c>
      <c r="EJ102">
        <v>0</v>
      </c>
      <c r="EK102">
        <v>0</v>
      </c>
      <c r="EL102">
        <v>825.8</v>
      </c>
      <c r="EM102">
        <v>0</v>
      </c>
      <c r="EN102">
        <v>0</v>
      </c>
      <c r="EO102" t="s">
        <v>1404</v>
      </c>
      <c r="EP102" t="s">
        <v>1182</v>
      </c>
      <c r="EQ102">
        <v>74</v>
      </c>
      <c r="ER102" s="596" t="s">
        <v>1204</v>
      </c>
      <c r="ES102">
        <v>4</v>
      </c>
      <c r="ET102" t="s">
        <v>1120</v>
      </c>
      <c r="EV102" s="805">
        <v>0</v>
      </c>
      <c r="EW102">
        <v>0</v>
      </c>
      <c r="EX102">
        <v>0</v>
      </c>
      <c r="EY102" s="805">
        <v>0</v>
      </c>
      <c r="EZ102">
        <v>0</v>
      </c>
      <c r="FA102">
        <v>0</v>
      </c>
      <c r="FB102" s="805">
        <v>0</v>
      </c>
      <c r="FC102" s="805">
        <v>0</v>
      </c>
      <c r="FD102">
        <v>0</v>
      </c>
      <c r="FE102">
        <v>0</v>
      </c>
      <c r="FF102" s="805">
        <v>0</v>
      </c>
      <c r="FG102">
        <v>0</v>
      </c>
      <c r="FH102">
        <v>0</v>
      </c>
      <c r="FI102" s="805">
        <v>0</v>
      </c>
      <c r="FJ102">
        <v>0</v>
      </c>
      <c r="FK102">
        <v>0</v>
      </c>
      <c r="FL102">
        <v>0</v>
      </c>
      <c r="FM102" s="805">
        <v>0</v>
      </c>
      <c r="FN102">
        <v>0</v>
      </c>
      <c r="FO102" s="805">
        <v>0</v>
      </c>
      <c r="FP102">
        <v>0</v>
      </c>
      <c r="FQ102" s="805">
        <v>0</v>
      </c>
      <c r="FR102">
        <v>0</v>
      </c>
      <c r="FS102" s="805">
        <v>0</v>
      </c>
      <c r="FT102">
        <v>0</v>
      </c>
      <c r="FU102" s="805">
        <v>0</v>
      </c>
      <c r="FV102">
        <v>0</v>
      </c>
      <c r="FW102" s="805">
        <v>0</v>
      </c>
      <c r="FX102">
        <v>0</v>
      </c>
      <c r="FY102" s="805">
        <v>0</v>
      </c>
      <c r="FZ102">
        <v>2187</v>
      </c>
    </row>
    <row r="103" spans="1:182">
      <c r="A103" t="s">
        <v>1108</v>
      </c>
      <c r="B103" t="s">
        <v>1109</v>
      </c>
      <c r="C103">
        <v>3</v>
      </c>
      <c r="D103" t="s">
        <v>1110</v>
      </c>
      <c r="E103" t="s">
        <v>1111</v>
      </c>
      <c r="F103">
        <v>12765</v>
      </c>
      <c r="G103">
        <v>55</v>
      </c>
      <c r="I103" s="804">
        <v>46052</v>
      </c>
      <c r="J103" s="807">
        <v>46052</v>
      </c>
      <c r="K103" t="s">
        <v>1112</v>
      </c>
      <c r="L103" t="s">
        <v>1116</v>
      </c>
      <c r="M103" t="s">
        <v>1114</v>
      </c>
      <c r="N103">
        <v>34804761000118</v>
      </c>
      <c r="O103" s="596" t="s">
        <v>690</v>
      </c>
      <c r="P103" t="s">
        <v>1116</v>
      </c>
      <c r="Q103" t="s">
        <v>1114</v>
      </c>
      <c r="R103">
        <v>62166105000172</v>
      </c>
      <c r="S103">
        <v>3</v>
      </c>
      <c r="U103" t="s">
        <v>1114</v>
      </c>
      <c r="V103" t="s">
        <v>1170</v>
      </c>
      <c r="W103">
        <v>18062000</v>
      </c>
      <c r="X103">
        <v>18063110</v>
      </c>
      <c r="Y103" s="596" t="s">
        <v>1171</v>
      </c>
      <c r="Z103">
        <v>1000757</v>
      </c>
      <c r="AA103" t="s">
        <v>1407</v>
      </c>
      <c r="AB103">
        <v>617963</v>
      </c>
      <c r="AC103" t="s">
        <v>1408</v>
      </c>
      <c r="AD103" t="s">
        <v>1120</v>
      </c>
      <c r="AE103" t="s">
        <v>1174</v>
      </c>
      <c r="AF103" t="s">
        <v>1200</v>
      </c>
      <c r="AG103" t="s">
        <v>1201</v>
      </c>
      <c r="AH103">
        <v>3</v>
      </c>
      <c r="AI103" t="s">
        <v>1403</v>
      </c>
      <c r="AJ103" t="s">
        <v>1126</v>
      </c>
      <c r="AK103" t="s">
        <v>1178</v>
      </c>
      <c r="AL103">
        <v>1</v>
      </c>
      <c r="AM103">
        <v>2.0099999999999998</v>
      </c>
      <c r="AN103">
        <v>405.8</v>
      </c>
      <c r="AO103">
        <v>201.8905</v>
      </c>
      <c r="AP103">
        <v>0</v>
      </c>
      <c r="AQ103">
        <v>0</v>
      </c>
      <c r="AR103">
        <v>0</v>
      </c>
      <c r="AS103">
        <v>0</v>
      </c>
      <c r="AT103">
        <v>0</v>
      </c>
      <c r="AU103" s="388">
        <v>405.8</v>
      </c>
      <c r="AV103" s="808">
        <v>405.8</v>
      </c>
      <c r="AW103">
        <v>201.8905</v>
      </c>
      <c r="AX103">
        <v>5102</v>
      </c>
      <c r="AY103">
        <v>1102</v>
      </c>
      <c r="AZ103">
        <v>1</v>
      </c>
      <c r="BA103" t="s">
        <v>1179</v>
      </c>
      <c r="BB103">
        <v>2</v>
      </c>
      <c r="BC103" t="s">
        <v>1375</v>
      </c>
      <c r="BD103">
        <v>90</v>
      </c>
      <c r="BG103">
        <v>0</v>
      </c>
      <c r="BH103">
        <v>0</v>
      </c>
      <c r="BI103">
        <v>0</v>
      </c>
      <c r="BJ103">
        <v>0</v>
      </c>
      <c r="BK103">
        <v>0</v>
      </c>
      <c r="BL103">
        <v>0</v>
      </c>
      <c r="BM103">
        <v>0</v>
      </c>
      <c r="BN103">
        <v>0</v>
      </c>
      <c r="BO103">
        <v>0</v>
      </c>
      <c r="BP103">
        <v>0</v>
      </c>
      <c r="BQ103">
        <v>0</v>
      </c>
      <c r="BR103">
        <v>0</v>
      </c>
      <c r="BS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49</v>
      </c>
      <c r="CS103">
        <v>999</v>
      </c>
      <c r="CT103" t="s">
        <v>1216</v>
      </c>
      <c r="CU103">
        <v>0</v>
      </c>
      <c r="CV103">
        <v>0</v>
      </c>
      <c r="CW103">
        <v>0</v>
      </c>
      <c r="CX103">
        <v>99</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99</v>
      </c>
      <c r="DZ103">
        <v>0</v>
      </c>
      <c r="EA103">
        <v>0</v>
      </c>
      <c r="EB103">
        <v>0</v>
      </c>
      <c r="EC103">
        <v>0</v>
      </c>
      <c r="ED103">
        <v>0</v>
      </c>
      <c r="EE103">
        <v>0</v>
      </c>
      <c r="EF103">
        <v>0</v>
      </c>
      <c r="EG103">
        <v>0</v>
      </c>
      <c r="EH103">
        <v>0</v>
      </c>
      <c r="EI103">
        <v>0</v>
      </c>
      <c r="EJ103">
        <v>0</v>
      </c>
      <c r="EK103">
        <v>0</v>
      </c>
      <c r="EL103">
        <v>405.8</v>
      </c>
      <c r="EM103">
        <v>0</v>
      </c>
      <c r="EN103">
        <v>0</v>
      </c>
      <c r="EO103" t="s">
        <v>1409</v>
      </c>
      <c r="EP103" t="s">
        <v>1182</v>
      </c>
      <c r="EQ103">
        <v>74</v>
      </c>
      <c r="ER103" s="596" t="s">
        <v>1204</v>
      </c>
      <c r="ES103">
        <v>4</v>
      </c>
      <c r="ET103" t="s">
        <v>1120</v>
      </c>
      <c r="EV103" s="805">
        <v>0</v>
      </c>
      <c r="EW103">
        <v>0</v>
      </c>
      <c r="EX103">
        <v>0</v>
      </c>
      <c r="EY103" s="805">
        <v>0</v>
      </c>
      <c r="EZ103">
        <v>0</v>
      </c>
      <c r="FA103">
        <v>0</v>
      </c>
      <c r="FB103" s="805">
        <v>0</v>
      </c>
      <c r="FC103" s="805">
        <v>0</v>
      </c>
      <c r="FD103">
        <v>0</v>
      </c>
      <c r="FE103">
        <v>0</v>
      </c>
      <c r="FF103" s="805">
        <v>0</v>
      </c>
      <c r="FG103">
        <v>0</v>
      </c>
      <c r="FH103">
        <v>0</v>
      </c>
      <c r="FI103" s="805">
        <v>0</v>
      </c>
      <c r="FJ103">
        <v>0</v>
      </c>
      <c r="FK103">
        <v>0</v>
      </c>
      <c r="FL103">
        <v>0</v>
      </c>
      <c r="FM103" s="805">
        <v>0</v>
      </c>
      <c r="FN103">
        <v>0</v>
      </c>
      <c r="FO103" s="805">
        <v>0</v>
      </c>
      <c r="FP103">
        <v>0</v>
      </c>
      <c r="FQ103" s="805">
        <v>0</v>
      </c>
      <c r="FR103">
        <v>0</v>
      </c>
      <c r="FS103" s="805">
        <v>0</v>
      </c>
      <c r="FT103">
        <v>0</v>
      </c>
      <c r="FU103" s="805">
        <v>0</v>
      </c>
      <c r="FV103">
        <v>0</v>
      </c>
      <c r="FW103" s="805">
        <v>0</v>
      </c>
      <c r="FX103">
        <v>0</v>
      </c>
      <c r="FY103" s="805">
        <v>0</v>
      </c>
      <c r="FZ103">
        <v>1797</v>
      </c>
    </row>
    <row r="104" spans="1:182">
      <c r="A104" t="s">
        <v>1108</v>
      </c>
      <c r="B104" t="s">
        <v>1109</v>
      </c>
      <c r="C104">
        <v>3</v>
      </c>
      <c r="D104" t="s">
        <v>1110</v>
      </c>
      <c r="E104" t="s">
        <v>1111</v>
      </c>
      <c r="F104">
        <v>66969</v>
      </c>
      <c r="G104">
        <v>55</v>
      </c>
      <c r="I104" s="804">
        <v>46053</v>
      </c>
      <c r="J104" s="807">
        <v>46053</v>
      </c>
      <c r="K104" t="s">
        <v>1112</v>
      </c>
      <c r="L104" t="s">
        <v>1116</v>
      </c>
      <c r="M104" t="s">
        <v>1114</v>
      </c>
      <c r="N104">
        <v>66167701000128</v>
      </c>
      <c r="O104" s="596" t="s">
        <v>685</v>
      </c>
      <c r="P104" t="s">
        <v>1116</v>
      </c>
      <c r="Q104" t="s">
        <v>1114</v>
      </c>
      <c r="R104">
        <v>62166105000172</v>
      </c>
      <c r="S104">
        <v>3</v>
      </c>
      <c r="U104" t="s">
        <v>1114</v>
      </c>
      <c r="V104" t="s">
        <v>1170</v>
      </c>
      <c r="W104">
        <v>2013000</v>
      </c>
      <c r="X104">
        <v>2061000</v>
      </c>
      <c r="Y104" s="596" t="s">
        <v>1171</v>
      </c>
      <c r="Z104">
        <v>1000440</v>
      </c>
      <c r="AA104" t="s">
        <v>1410</v>
      </c>
      <c r="AB104">
        <v>225</v>
      </c>
      <c r="AC104" t="s">
        <v>1411</v>
      </c>
      <c r="AD104" t="s">
        <v>1120</v>
      </c>
      <c r="AE104" t="s">
        <v>1174</v>
      </c>
      <c r="AF104" t="s">
        <v>1193</v>
      </c>
      <c r="AG104" t="s">
        <v>1412</v>
      </c>
      <c r="AH104">
        <v>1</v>
      </c>
      <c r="AI104" t="s">
        <v>1207</v>
      </c>
      <c r="AJ104" t="s">
        <v>1178</v>
      </c>
      <c r="AK104" t="s">
        <v>1178</v>
      </c>
      <c r="AL104">
        <v>8.7799999999999994</v>
      </c>
      <c r="AM104">
        <v>8.7799999999999994</v>
      </c>
      <c r="AN104">
        <v>92.5</v>
      </c>
      <c r="AO104">
        <v>92.5</v>
      </c>
      <c r="AP104">
        <v>0</v>
      </c>
      <c r="AQ104">
        <v>0</v>
      </c>
      <c r="AR104">
        <v>0</v>
      </c>
      <c r="AS104">
        <v>0</v>
      </c>
      <c r="AT104">
        <v>0</v>
      </c>
      <c r="AU104" s="388">
        <v>812.15</v>
      </c>
      <c r="AV104" s="808">
        <v>812.15</v>
      </c>
      <c r="AW104">
        <v>92.5</v>
      </c>
      <c r="AX104">
        <v>5102</v>
      </c>
      <c r="AY104">
        <v>1102</v>
      </c>
      <c r="AZ104">
        <v>1</v>
      </c>
      <c r="BA104" t="s">
        <v>1179</v>
      </c>
      <c r="BB104">
        <v>0</v>
      </c>
      <c r="BC104" t="s">
        <v>1128</v>
      </c>
      <c r="BD104">
        <v>90</v>
      </c>
      <c r="BE104">
        <v>0</v>
      </c>
      <c r="BF104" t="s">
        <v>1180</v>
      </c>
      <c r="BG104">
        <v>0</v>
      </c>
      <c r="BH104">
        <v>0</v>
      </c>
      <c r="BI104">
        <v>0</v>
      </c>
      <c r="BJ104">
        <v>0</v>
      </c>
      <c r="BK104">
        <v>0</v>
      </c>
      <c r="BL104">
        <v>0</v>
      </c>
      <c r="BM104">
        <v>0</v>
      </c>
      <c r="BN104">
        <v>0</v>
      </c>
      <c r="BO104">
        <v>0</v>
      </c>
      <c r="BP104">
        <v>0</v>
      </c>
      <c r="BQ104">
        <v>0</v>
      </c>
      <c r="BR104">
        <v>0</v>
      </c>
      <c r="BS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49</v>
      </c>
      <c r="CU104">
        <v>0</v>
      </c>
      <c r="CV104">
        <v>0</v>
      </c>
      <c r="CW104">
        <v>0</v>
      </c>
      <c r="CX104">
        <v>99</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99</v>
      </c>
      <c r="DZ104">
        <v>0</v>
      </c>
      <c r="EA104">
        <v>0</v>
      </c>
      <c r="EB104">
        <v>0</v>
      </c>
      <c r="EC104">
        <v>0</v>
      </c>
      <c r="ED104">
        <v>0</v>
      </c>
      <c r="EE104">
        <v>0</v>
      </c>
      <c r="EF104">
        <v>0</v>
      </c>
      <c r="EG104">
        <v>0</v>
      </c>
      <c r="EH104">
        <v>0</v>
      </c>
      <c r="EI104">
        <v>0</v>
      </c>
      <c r="EJ104">
        <v>0</v>
      </c>
      <c r="EK104">
        <v>0</v>
      </c>
      <c r="EL104">
        <v>812.15</v>
      </c>
      <c r="EM104">
        <v>0</v>
      </c>
      <c r="EN104">
        <v>0</v>
      </c>
      <c r="EO104" t="s">
        <v>1413</v>
      </c>
      <c r="EP104" t="s">
        <v>1182</v>
      </c>
      <c r="EQ104">
        <v>70</v>
      </c>
      <c r="ER104" s="596" t="s">
        <v>1197</v>
      </c>
      <c r="ES104">
        <v>4</v>
      </c>
      <c r="ET104" t="s">
        <v>1120</v>
      </c>
      <c r="EV104" s="805">
        <v>0</v>
      </c>
      <c r="EW104">
        <v>0</v>
      </c>
      <c r="EX104">
        <v>0</v>
      </c>
      <c r="EY104" s="805">
        <v>0</v>
      </c>
      <c r="EZ104">
        <v>0</v>
      </c>
      <c r="FA104">
        <v>0</v>
      </c>
      <c r="FB104" s="805">
        <v>0</v>
      </c>
      <c r="FC104" s="805">
        <v>0</v>
      </c>
      <c r="FD104">
        <v>0</v>
      </c>
      <c r="FE104">
        <v>0</v>
      </c>
      <c r="FF104" s="805">
        <v>0</v>
      </c>
      <c r="FG104">
        <v>0</v>
      </c>
      <c r="FH104">
        <v>0</v>
      </c>
      <c r="FI104" s="805">
        <v>0</v>
      </c>
      <c r="FJ104">
        <v>0</v>
      </c>
      <c r="FK104">
        <v>0</v>
      </c>
      <c r="FL104">
        <v>0</v>
      </c>
      <c r="FM104" s="805">
        <v>0</v>
      </c>
      <c r="FN104">
        <v>0</v>
      </c>
      <c r="FO104" s="805">
        <v>0</v>
      </c>
      <c r="FP104">
        <v>0</v>
      </c>
      <c r="FQ104" s="805">
        <v>0</v>
      </c>
      <c r="FR104">
        <v>0</v>
      </c>
      <c r="FS104" s="805">
        <v>0</v>
      </c>
      <c r="FT104">
        <v>0</v>
      </c>
      <c r="FU104" s="805">
        <v>0</v>
      </c>
      <c r="FV104">
        <v>0</v>
      </c>
      <c r="FW104" s="805">
        <v>0</v>
      </c>
      <c r="FX104">
        <v>0</v>
      </c>
      <c r="FY104" s="805">
        <v>0</v>
      </c>
      <c r="FZ104">
        <v>259</v>
      </c>
    </row>
    <row r="105" spans="1:182">
      <c r="A105" t="s">
        <v>1108</v>
      </c>
      <c r="B105" t="s">
        <v>1109</v>
      </c>
      <c r="C105">
        <v>3</v>
      </c>
      <c r="D105" t="s">
        <v>1110</v>
      </c>
      <c r="E105" t="s">
        <v>1111</v>
      </c>
      <c r="F105">
        <v>66969</v>
      </c>
      <c r="G105">
        <v>55</v>
      </c>
      <c r="I105" s="804">
        <v>46053</v>
      </c>
      <c r="J105" s="807">
        <v>46053</v>
      </c>
      <c r="K105" t="s">
        <v>1112</v>
      </c>
      <c r="L105" t="s">
        <v>1116</v>
      </c>
      <c r="M105" t="s">
        <v>1114</v>
      </c>
      <c r="N105">
        <v>66167701000128</v>
      </c>
      <c r="O105" s="596" t="s">
        <v>685</v>
      </c>
      <c r="P105" t="s">
        <v>1116</v>
      </c>
      <c r="Q105" t="s">
        <v>1114</v>
      </c>
      <c r="R105">
        <v>62166105000172</v>
      </c>
      <c r="S105">
        <v>3</v>
      </c>
      <c r="U105" t="s">
        <v>1114</v>
      </c>
      <c r="V105" t="s">
        <v>1170</v>
      </c>
      <c r="W105">
        <v>2013000</v>
      </c>
      <c r="X105">
        <v>2061000</v>
      </c>
      <c r="Y105" s="596" t="s">
        <v>1171</v>
      </c>
      <c r="Z105">
        <v>1000586</v>
      </c>
      <c r="AA105" t="s">
        <v>1414</v>
      </c>
      <c r="AB105">
        <v>21</v>
      </c>
      <c r="AC105" t="s">
        <v>1415</v>
      </c>
      <c r="AD105" t="s">
        <v>1120</v>
      </c>
      <c r="AE105" t="s">
        <v>1174</v>
      </c>
      <c r="AF105" t="s">
        <v>1193</v>
      </c>
      <c r="AG105" t="s">
        <v>1412</v>
      </c>
      <c r="AH105">
        <v>2</v>
      </c>
      <c r="AI105" t="s">
        <v>1207</v>
      </c>
      <c r="AJ105" t="s">
        <v>1178</v>
      </c>
      <c r="AK105" t="s">
        <v>1178</v>
      </c>
      <c r="AL105">
        <v>10.119999999999999</v>
      </c>
      <c r="AM105">
        <v>10.119999999999999</v>
      </c>
      <c r="AN105">
        <v>35.5</v>
      </c>
      <c r="AO105">
        <v>35.5</v>
      </c>
      <c r="AP105">
        <v>0</v>
      </c>
      <c r="AQ105">
        <v>0</v>
      </c>
      <c r="AR105">
        <v>0</v>
      </c>
      <c r="AS105">
        <v>0</v>
      </c>
      <c r="AT105">
        <v>0</v>
      </c>
      <c r="AU105" s="388">
        <v>359.26</v>
      </c>
      <c r="AV105" s="808">
        <v>359.26</v>
      </c>
      <c r="AW105">
        <v>35.5</v>
      </c>
      <c r="AX105">
        <v>5102</v>
      </c>
      <c r="AY105">
        <v>1102</v>
      </c>
      <c r="AZ105">
        <v>1</v>
      </c>
      <c r="BA105" t="s">
        <v>1179</v>
      </c>
      <c r="BB105">
        <v>0</v>
      </c>
      <c r="BC105" t="s">
        <v>1128</v>
      </c>
      <c r="BD105">
        <v>90</v>
      </c>
      <c r="BE105">
        <v>0</v>
      </c>
      <c r="BF105" t="s">
        <v>1180</v>
      </c>
      <c r="BG105">
        <v>0</v>
      </c>
      <c r="BH105">
        <v>0</v>
      </c>
      <c r="BI105">
        <v>0</v>
      </c>
      <c r="BJ105">
        <v>0</v>
      </c>
      <c r="BK105">
        <v>0</v>
      </c>
      <c r="BL105">
        <v>0</v>
      </c>
      <c r="BM105">
        <v>0</v>
      </c>
      <c r="BN105">
        <v>0</v>
      </c>
      <c r="BO105">
        <v>0</v>
      </c>
      <c r="BP105">
        <v>0</v>
      </c>
      <c r="BQ105">
        <v>0</v>
      </c>
      <c r="BR105">
        <v>0</v>
      </c>
      <c r="BS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49</v>
      </c>
      <c r="CU105">
        <v>0</v>
      </c>
      <c r="CV105">
        <v>0</v>
      </c>
      <c r="CW105">
        <v>0</v>
      </c>
      <c r="CX105">
        <v>99</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99</v>
      </c>
      <c r="DZ105">
        <v>0</v>
      </c>
      <c r="EA105">
        <v>0</v>
      </c>
      <c r="EB105">
        <v>0</v>
      </c>
      <c r="EC105">
        <v>0</v>
      </c>
      <c r="ED105">
        <v>0</v>
      </c>
      <c r="EE105">
        <v>0</v>
      </c>
      <c r="EF105">
        <v>0</v>
      </c>
      <c r="EG105">
        <v>0</v>
      </c>
      <c r="EH105">
        <v>0</v>
      </c>
      <c r="EI105">
        <v>0</v>
      </c>
      <c r="EJ105">
        <v>0</v>
      </c>
      <c r="EK105">
        <v>0</v>
      </c>
      <c r="EL105">
        <v>359.26</v>
      </c>
      <c r="EM105">
        <v>0</v>
      </c>
      <c r="EN105">
        <v>0</v>
      </c>
      <c r="EO105" t="s">
        <v>1416</v>
      </c>
      <c r="EP105" t="s">
        <v>1182</v>
      </c>
      <c r="EQ105">
        <v>70</v>
      </c>
      <c r="ER105" s="596" t="s">
        <v>1197</v>
      </c>
      <c r="ES105">
        <v>4</v>
      </c>
      <c r="ET105" t="s">
        <v>1120</v>
      </c>
      <c r="EV105" s="805">
        <v>0</v>
      </c>
      <c r="EW105">
        <v>0</v>
      </c>
      <c r="EX105">
        <v>0</v>
      </c>
      <c r="EY105" s="805">
        <v>0</v>
      </c>
      <c r="EZ105">
        <v>0</v>
      </c>
      <c r="FA105">
        <v>0</v>
      </c>
      <c r="FB105" s="805">
        <v>0</v>
      </c>
      <c r="FC105" s="805">
        <v>0</v>
      </c>
      <c r="FD105">
        <v>0</v>
      </c>
      <c r="FE105">
        <v>0</v>
      </c>
      <c r="FF105" s="805">
        <v>0</v>
      </c>
      <c r="FG105">
        <v>0</v>
      </c>
      <c r="FH105">
        <v>0</v>
      </c>
      <c r="FI105" s="805">
        <v>0</v>
      </c>
      <c r="FJ105">
        <v>0</v>
      </c>
      <c r="FK105">
        <v>0</v>
      </c>
      <c r="FL105">
        <v>0</v>
      </c>
      <c r="FM105" s="805">
        <v>0</v>
      </c>
      <c r="FN105">
        <v>0</v>
      </c>
      <c r="FO105" s="805">
        <v>0</v>
      </c>
      <c r="FP105">
        <v>0</v>
      </c>
      <c r="FQ105" s="805">
        <v>0</v>
      </c>
      <c r="FR105">
        <v>0</v>
      </c>
      <c r="FS105" s="805">
        <v>0</v>
      </c>
      <c r="FT105">
        <v>0</v>
      </c>
      <c r="FU105" s="805">
        <v>0</v>
      </c>
      <c r="FV105">
        <v>0</v>
      </c>
      <c r="FW105" s="805">
        <v>0</v>
      </c>
      <c r="FX105">
        <v>0</v>
      </c>
      <c r="FY105" s="805">
        <v>0</v>
      </c>
      <c r="FZ105">
        <v>1731</v>
      </c>
    </row>
    <row r="106" spans="1:182">
      <c r="A106" t="s">
        <v>1108</v>
      </c>
      <c r="B106" t="s">
        <v>1109</v>
      </c>
      <c r="C106">
        <v>3</v>
      </c>
      <c r="D106" t="s">
        <v>1110</v>
      </c>
      <c r="E106" t="s">
        <v>1111</v>
      </c>
      <c r="F106">
        <v>66969</v>
      </c>
      <c r="G106">
        <v>55</v>
      </c>
      <c r="I106" s="804">
        <v>46053</v>
      </c>
      <c r="J106" s="807">
        <v>46053</v>
      </c>
      <c r="K106" t="s">
        <v>1112</v>
      </c>
      <c r="L106" t="s">
        <v>1116</v>
      </c>
      <c r="M106" t="s">
        <v>1114</v>
      </c>
      <c r="N106">
        <v>66167701000128</v>
      </c>
      <c r="O106" s="596" t="s">
        <v>685</v>
      </c>
      <c r="P106" t="s">
        <v>1116</v>
      </c>
      <c r="Q106" t="s">
        <v>1114</v>
      </c>
      <c r="R106">
        <v>62166105000172</v>
      </c>
      <c r="S106">
        <v>3</v>
      </c>
      <c r="U106" t="s">
        <v>1114</v>
      </c>
      <c r="V106" t="s">
        <v>1170</v>
      </c>
      <c r="W106">
        <v>2013000</v>
      </c>
      <c r="X106">
        <v>2061000</v>
      </c>
      <c r="Y106" s="596" t="s">
        <v>1171</v>
      </c>
      <c r="Z106">
        <v>1000804</v>
      </c>
      <c r="AA106" t="s">
        <v>1417</v>
      </c>
      <c r="AB106">
        <v>179</v>
      </c>
      <c r="AC106" t="s">
        <v>1418</v>
      </c>
      <c r="AD106" t="s">
        <v>1120</v>
      </c>
      <c r="AE106" t="s">
        <v>1174</v>
      </c>
      <c r="AF106" t="s">
        <v>1193</v>
      </c>
      <c r="AG106" t="s">
        <v>1194</v>
      </c>
      <c r="AH106">
        <v>3</v>
      </c>
      <c r="AI106" t="s">
        <v>1207</v>
      </c>
      <c r="AJ106" t="s">
        <v>1178</v>
      </c>
      <c r="AK106" t="s">
        <v>1178</v>
      </c>
      <c r="AL106">
        <v>5</v>
      </c>
      <c r="AM106">
        <v>5</v>
      </c>
      <c r="AN106">
        <v>19.8</v>
      </c>
      <c r="AO106">
        <v>19.8</v>
      </c>
      <c r="AP106">
        <v>0</v>
      </c>
      <c r="AQ106">
        <v>0</v>
      </c>
      <c r="AR106">
        <v>0</v>
      </c>
      <c r="AS106">
        <v>0</v>
      </c>
      <c r="AT106">
        <v>0</v>
      </c>
      <c r="AU106" s="388">
        <v>99</v>
      </c>
      <c r="AV106" s="808">
        <v>99</v>
      </c>
      <c r="AW106">
        <v>16.063400000000001</v>
      </c>
      <c r="AX106">
        <v>5102</v>
      </c>
      <c r="AY106">
        <v>1102</v>
      </c>
      <c r="AZ106">
        <v>1</v>
      </c>
      <c r="BA106" t="s">
        <v>1179</v>
      </c>
      <c r="BB106">
        <v>0</v>
      </c>
      <c r="BC106" t="s">
        <v>1128</v>
      </c>
      <c r="BD106">
        <v>90</v>
      </c>
      <c r="BE106">
        <v>0</v>
      </c>
      <c r="BF106" t="s">
        <v>1180</v>
      </c>
      <c r="BG106">
        <v>0</v>
      </c>
      <c r="BH106">
        <v>0</v>
      </c>
      <c r="BI106">
        <v>0</v>
      </c>
      <c r="BJ106">
        <v>0</v>
      </c>
      <c r="BK106">
        <v>0</v>
      </c>
      <c r="BL106">
        <v>0</v>
      </c>
      <c r="BM106">
        <v>0</v>
      </c>
      <c r="BN106">
        <v>0</v>
      </c>
      <c r="BO106">
        <v>0</v>
      </c>
      <c r="BP106">
        <v>0</v>
      </c>
      <c r="BQ106">
        <v>0</v>
      </c>
      <c r="BR106">
        <v>0</v>
      </c>
      <c r="BS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49</v>
      </c>
      <c r="CU106">
        <v>0</v>
      </c>
      <c r="CV106">
        <v>0</v>
      </c>
      <c r="CW106">
        <v>0</v>
      </c>
      <c r="CX106">
        <v>99</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99</v>
      </c>
      <c r="DZ106">
        <v>0</v>
      </c>
      <c r="EA106">
        <v>0</v>
      </c>
      <c r="EB106">
        <v>0</v>
      </c>
      <c r="EC106">
        <v>0</v>
      </c>
      <c r="ED106">
        <v>0</v>
      </c>
      <c r="EE106">
        <v>0</v>
      </c>
      <c r="EF106">
        <v>0</v>
      </c>
      <c r="EG106">
        <v>0</v>
      </c>
      <c r="EH106">
        <v>0</v>
      </c>
      <c r="EI106">
        <v>0</v>
      </c>
      <c r="EJ106">
        <v>0</v>
      </c>
      <c r="EK106">
        <v>0</v>
      </c>
      <c r="EL106">
        <v>99</v>
      </c>
      <c r="EM106">
        <v>0</v>
      </c>
      <c r="EN106">
        <v>0</v>
      </c>
      <c r="EO106" t="s">
        <v>1413</v>
      </c>
      <c r="EP106" t="s">
        <v>1182</v>
      </c>
      <c r="EQ106">
        <v>70</v>
      </c>
      <c r="ER106" s="596" t="s">
        <v>1197</v>
      </c>
      <c r="ES106">
        <v>4</v>
      </c>
      <c r="ET106" t="s">
        <v>1120</v>
      </c>
      <c r="EV106" s="805">
        <v>0</v>
      </c>
      <c r="EW106">
        <v>0</v>
      </c>
      <c r="EX106">
        <v>0</v>
      </c>
      <c r="EY106" s="805">
        <v>0</v>
      </c>
      <c r="EZ106">
        <v>0</v>
      </c>
      <c r="FA106">
        <v>0</v>
      </c>
      <c r="FB106" s="805">
        <v>0</v>
      </c>
      <c r="FC106" s="805">
        <v>0</v>
      </c>
      <c r="FD106">
        <v>0</v>
      </c>
      <c r="FE106">
        <v>0</v>
      </c>
      <c r="FF106" s="805">
        <v>0</v>
      </c>
      <c r="FG106">
        <v>0</v>
      </c>
      <c r="FH106">
        <v>0</v>
      </c>
      <c r="FI106" s="805">
        <v>0</v>
      </c>
      <c r="FJ106">
        <v>0</v>
      </c>
      <c r="FK106">
        <v>0</v>
      </c>
      <c r="FL106">
        <v>0</v>
      </c>
      <c r="FM106" s="805">
        <v>0</v>
      </c>
      <c r="FN106">
        <v>0</v>
      </c>
      <c r="FO106" s="805">
        <v>0</v>
      </c>
      <c r="FP106">
        <v>0</v>
      </c>
      <c r="FQ106" s="805">
        <v>0</v>
      </c>
      <c r="FR106">
        <v>0</v>
      </c>
      <c r="FS106" s="805">
        <v>0</v>
      </c>
      <c r="FT106">
        <v>0</v>
      </c>
      <c r="FU106" s="805">
        <v>0</v>
      </c>
      <c r="FV106">
        <v>0</v>
      </c>
      <c r="FW106" s="805">
        <v>0</v>
      </c>
      <c r="FX106">
        <v>0</v>
      </c>
      <c r="FY106" s="805">
        <v>0</v>
      </c>
      <c r="FZ106">
        <v>1855</v>
      </c>
    </row>
    <row r="107" spans="1:182">
      <c r="A107" t="s">
        <v>1108</v>
      </c>
      <c r="B107" t="s">
        <v>1109</v>
      </c>
      <c r="C107">
        <v>3</v>
      </c>
      <c r="D107" t="s">
        <v>1110</v>
      </c>
      <c r="E107" t="s">
        <v>1111</v>
      </c>
      <c r="F107">
        <v>66969</v>
      </c>
      <c r="G107">
        <v>55</v>
      </c>
      <c r="I107" s="804">
        <v>46053</v>
      </c>
      <c r="J107" s="807">
        <v>46053</v>
      </c>
      <c r="K107" t="s">
        <v>1112</v>
      </c>
      <c r="L107" t="s">
        <v>1116</v>
      </c>
      <c r="M107" t="s">
        <v>1114</v>
      </c>
      <c r="N107">
        <v>66167701000128</v>
      </c>
      <c r="O107" s="596" t="s">
        <v>685</v>
      </c>
      <c r="P107" t="s">
        <v>1116</v>
      </c>
      <c r="Q107" t="s">
        <v>1114</v>
      </c>
      <c r="R107">
        <v>62166105000172</v>
      </c>
      <c r="S107">
        <v>3</v>
      </c>
      <c r="U107" t="s">
        <v>1114</v>
      </c>
      <c r="V107" t="s">
        <v>1170</v>
      </c>
      <c r="W107">
        <v>2062990</v>
      </c>
      <c r="X107">
        <v>2061000</v>
      </c>
      <c r="Y107" s="596" t="s">
        <v>1171</v>
      </c>
      <c r="Z107">
        <v>1000443</v>
      </c>
      <c r="AA107" t="s">
        <v>1419</v>
      </c>
      <c r="AB107">
        <v>24</v>
      </c>
      <c r="AC107" t="s">
        <v>1420</v>
      </c>
      <c r="AD107" t="s">
        <v>1120</v>
      </c>
      <c r="AE107" t="s">
        <v>1174</v>
      </c>
      <c r="AF107" t="s">
        <v>1193</v>
      </c>
      <c r="AG107" t="s">
        <v>1412</v>
      </c>
      <c r="AH107">
        <v>4</v>
      </c>
      <c r="AI107" t="s">
        <v>1207</v>
      </c>
      <c r="AJ107" t="s">
        <v>1178</v>
      </c>
      <c r="AK107" t="s">
        <v>1178</v>
      </c>
      <c r="AL107">
        <v>5.49</v>
      </c>
      <c r="AM107">
        <v>5.49</v>
      </c>
      <c r="AN107">
        <v>17.98</v>
      </c>
      <c r="AO107">
        <v>17.98</v>
      </c>
      <c r="AP107">
        <v>0</v>
      </c>
      <c r="AQ107">
        <v>0</v>
      </c>
      <c r="AR107">
        <v>0</v>
      </c>
      <c r="AS107">
        <v>0</v>
      </c>
      <c r="AT107">
        <v>0</v>
      </c>
      <c r="AU107" s="388">
        <v>98.71</v>
      </c>
      <c r="AV107" s="808">
        <v>98.71</v>
      </c>
      <c r="AW107">
        <v>17.98</v>
      </c>
      <c r="AX107">
        <v>5102</v>
      </c>
      <c r="AY107">
        <v>1102</v>
      </c>
      <c r="AZ107">
        <v>1</v>
      </c>
      <c r="BA107" t="s">
        <v>1179</v>
      </c>
      <c r="BB107">
        <v>0</v>
      </c>
      <c r="BC107" t="s">
        <v>1128</v>
      </c>
      <c r="BD107">
        <v>90</v>
      </c>
      <c r="BE107">
        <v>0</v>
      </c>
      <c r="BF107" t="s">
        <v>1180</v>
      </c>
      <c r="BG107">
        <v>0</v>
      </c>
      <c r="BH107">
        <v>0</v>
      </c>
      <c r="BI107">
        <v>0</v>
      </c>
      <c r="BJ107">
        <v>0</v>
      </c>
      <c r="BK107">
        <v>0</v>
      </c>
      <c r="BL107">
        <v>0</v>
      </c>
      <c r="BM107">
        <v>0</v>
      </c>
      <c r="BN107">
        <v>0</v>
      </c>
      <c r="BO107">
        <v>0</v>
      </c>
      <c r="BP107">
        <v>0</v>
      </c>
      <c r="BQ107">
        <v>0</v>
      </c>
      <c r="BR107">
        <v>0</v>
      </c>
      <c r="BS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49</v>
      </c>
      <c r="CU107">
        <v>0</v>
      </c>
      <c r="CV107">
        <v>0</v>
      </c>
      <c r="CW107">
        <v>0</v>
      </c>
      <c r="CX107">
        <v>99</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99</v>
      </c>
      <c r="DZ107">
        <v>0</v>
      </c>
      <c r="EA107">
        <v>0</v>
      </c>
      <c r="EB107">
        <v>0</v>
      </c>
      <c r="EC107">
        <v>0</v>
      </c>
      <c r="ED107">
        <v>0</v>
      </c>
      <c r="EE107">
        <v>0</v>
      </c>
      <c r="EF107">
        <v>0</v>
      </c>
      <c r="EG107">
        <v>0</v>
      </c>
      <c r="EH107">
        <v>0</v>
      </c>
      <c r="EI107">
        <v>0</v>
      </c>
      <c r="EJ107">
        <v>0</v>
      </c>
      <c r="EK107">
        <v>0</v>
      </c>
      <c r="EL107">
        <v>98.71</v>
      </c>
      <c r="EM107">
        <v>0</v>
      </c>
      <c r="EN107">
        <v>0</v>
      </c>
      <c r="EO107" t="s">
        <v>1413</v>
      </c>
      <c r="EP107" t="s">
        <v>1182</v>
      </c>
      <c r="EQ107">
        <v>70</v>
      </c>
      <c r="ER107" s="596" t="s">
        <v>1197</v>
      </c>
      <c r="ES107">
        <v>4</v>
      </c>
      <c r="ET107" t="s">
        <v>1120</v>
      </c>
      <c r="EV107" s="805">
        <v>0</v>
      </c>
      <c r="EW107">
        <v>0</v>
      </c>
      <c r="EX107">
        <v>0</v>
      </c>
      <c r="EY107" s="805">
        <v>0</v>
      </c>
      <c r="EZ107">
        <v>0</v>
      </c>
      <c r="FA107">
        <v>0</v>
      </c>
      <c r="FB107" s="805">
        <v>0</v>
      </c>
      <c r="FC107" s="805">
        <v>0</v>
      </c>
      <c r="FD107">
        <v>0</v>
      </c>
      <c r="FE107">
        <v>0</v>
      </c>
      <c r="FF107" s="805">
        <v>0</v>
      </c>
      <c r="FG107">
        <v>0</v>
      </c>
      <c r="FH107">
        <v>0</v>
      </c>
      <c r="FI107" s="805">
        <v>0</v>
      </c>
      <c r="FJ107">
        <v>0</v>
      </c>
      <c r="FK107">
        <v>0</v>
      </c>
      <c r="FL107">
        <v>0</v>
      </c>
      <c r="FM107" s="805">
        <v>0</v>
      </c>
      <c r="FN107">
        <v>0</v>
      </c>
      <c r="FO107" s="805">
        <v>0</v>
      </c>
      <c r="FP107">
        <v>0</v>
      </c>
      <c r="FQ107" s="805">
        <v>0</v>
      </c>
      <c r="FR107">
        <v>0</v>
      </c>
      <c r="FS107" s="805">
        <v>0</v>
      </c>
      <c r="FT107">
        <v>0</v>
      </c>
      <c r="FU107" s="805">
        <v>0</v>
      </c>
      <c r="FV107">
        <v>0</v>
      </c>
      <c r="FW107" s="805">
        <v>0</v>
      </c>
      <c r="FX107">
        <v>0</v>
      </c>
      <c r="FY107" s="805">
        <v>0</v>
      </c>
      <c r="FZ107">
        <v>266</v>
      </c>
    </row>
    <row r="108" spans="1:182">
      <c r="A108" t="s">
        <v>1108</v>
      </c>
      <c r="B108" t="s">
        <v>1109</v>
      </c>
      <c r="C108">
        <v>3</v>
      </c>
      <c r="D108" t="s">
        <v>1110</v>
      </c>
      <c r="E108" t="s">
        <v>1111</v>
      </c>
      <c r="F108">
        <v>66969</v>
      </c>
      <c r="G108">
        <v>55</v>
      </c>
      <c r="I108" s="804">
        <v>46053</v>
      </c>
      <c r="J108" s="807">
        <v>46053</v>
      </c>
      <c r="K108" t="s">
        <v>1112</v>
      </c>
      <c r="L108" t="s">
        <v>1116</v>
      </c>
      <c r="M108" t="s">
        <v>1114</v>
      </c>
      <c r="N108">
        <v>66167701000128</v>
      </c>
      <c r="O108" s="596" t="s">
        <v>685</v>
      </c>
      <c r="P108" t="s">
        <v>1116</v>
      </c>
      <c r="Q108" t="s">
        <v>1114</v>
      </c>
      <c r="R108">
        <v>62166105000172</v>
      </c>
      <c r="S108">
        <v>3</v>
      </c>
      <c r="U108" t="s">
        <v>1114</v>
      </c>
      <c r="V108" t="s">
        <v>1170</v>
      </c>
      <c r="W108">
        <v>5069000</v>
      </c>
      <c r="X108">
        <v>2061000</v>
      </c>
      <c r="Y108" s="596" t="s">
        <v>1171</v>
      </c>
      <c r="Z108">
        <v>1000442</v>
      </c>
      <c r="AA108" t="s">
        <v>1421</v>
      </c>
      <c r="AB108">
        <v>262</v>
      </c>
      <c r="AC108" t="s">
        <v>1422</v>
      </c>
      <c r="AD108" t="s">
        <v>1120</v>
      </c>
      <c r="AE108" t="s">
        <v>1174</v>
      </c>
      <c r="AF108" t="s">
        <v>1193</v>
      </c>
      <c r="AG108" t="s">
        <v>1412</v>
      </c>
      <c r="AH108">
        <v>5</v>
      </c>
      <c r="AI108" t="s">
        <v>1207</v>
      </c>
      <c r="AJ108" t="s">
        <v>1178</v>
      </c>
      <c r="AK108" t="s">
        <v>1178</v>
      </c>
      <c r="AL108">
        <v>10.130000000000001</v>
      </c>
      <c r="AM108">
        <v>10.130000000000001</v>
      </c>
      <c r="AN108">
        <v>6</v>
      </c>
      <c r="AO108">
        <v>6</v>
      </c>
      <c r="AP108">
        <v>0</v>
      </c>
      <c r="AQ108">
        <v>0</v>
      </c>
      <c r="AR108">
        <v>0</v>
      </c>
      <c r="AS108">
        <v>0</v>
      </c>
      <c r="AT108">
        <v>0</v>
      </c>
      <c r="AU108" s="388">
        <v>60.78</v>
      </c>
      <c r="AV108" s="808">
        <v>60.78</v>
      </c>
      <c r="AW108">
        <v>6</v>
      </c>
      <c r="AX108">
        <v>5102</v>
      </c>
      <c r="AY108">
        <v>1102</v>
      </c>
      <c r="AZ108">
        <v>1</v>
      </c>
      <c r="BA108" t="s">
        <v>1179</v>
      </c>
      <c r="BB108">
        <v>0</v>
      </c>
      <c r="BC108" t="s">
        <v>1128</v>
      </c>
      <c r="BD108">
        <v>90</v>
      </c>
      <c r="BE108">
        <v>3</v>
      </c>
      <c r="BF108" t="s">
        <v>1129</v>
      </c>
      <c r="BG108">
        <v>0</v>
      </c>
      <c r="BH108">
        <v>0</v>
      </c>
      <c r="BI108">
        <v>0</v>
      </c>
      <c r="BJ108">
        <v>0</v>
      </c>
      <c r="BK108">
        <v>0</v>
      </c>
      <c r="BL108">
        <v>0</v>
      </c>
      <c r="BM108">
        <v>0</v>
      </c>
      <c r="BN108">
        <v>0</v>
      </c>
      <c r="BO108">
        <v>0</v>
      </c>
      <c r="BP108">
        <v>0</v>
      </c>
      <c r="BQ108">
        <v>0</v>
      </c>
      <c r="BR108">
        <v>0</v>
      </c>
      <c r="BS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49</v>
      </c>
      <c r="CU108">
        <v>0</v>
      </c>
      <c r="CV108">
        <v>0</v>
      </c>
      <c r="CW108">
        <v>0</v>
      </c>
      <c r="CX108">
        <v>99</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99</v>
      </c>
      <c r="DZ108">
        <v>0</v>
      </c>
      <c r="EA108">
        <v>0</v>
      </c>
      <c r="EB108">
        <v>0</v>
      </c>
      <c r="EC108">
        <v>0</v>
      </c>
      <c r="ED108">
        <v>0</v>
      </c>
      <c r="EE108">
        <v>0</v>
      </c>
      <c r="EF108">
        <v>0</v>
      </c>
      <c r="EG108">
        <v>0</v>
      </c>
      <c r="EH108">
        <v>0</v>
      </c>
      <c r="EI108">
        <v>0</v>
      </c>
      <c r="EJ108">
        <v>0</v>
      </c>
      <c r="EK108">
        <v>0</v>
      </c>
      <c r="EL108">
        <v>60.78</v>
      </c>
      <c r="EM108">
        <v>0</v>
      </c>
      <c r="EN108">
        <v>0</v>
      </c>
      <c r="EO108" t="s">
        <v>1413</v>
      </c>
      <c r="EP108" t="s">
        <v>1182</v>
      </c>
      <c r="EQ108">
        <v>70</v>
      </c>
      <c r="ER108" s="596" t="s">
        <v>1197</v>
      </c>
      <c r="ES108">
        <v>4</v>
      </c>
      <c r="ET108" t="s">
        <v>1120</v>
      </c>
      <c r="EV108" s="805">
        <v>0</v>
      </c>
      <c r="EW108">
        <v>0</v>
      </c>
      <c r="EX108">
        <v>0</v>
      </c>
      <c r="EY108" s="805">
        <v>0</v>
      </c>
      <c r="EZ108">
        <v>0</v>
      </c>
      <c r="FA108">
        <v>0</v>
      </c>
      <c r="FB108" s="805">
        <v>0</v>
      </c>
      <c r="FC108" s="805">
        <v>0</v>
      </c>
      <c r="FD108">
        <v>0</v>
      </c>
      <c r="FE108">
        <v>0</v>
      </c>
      <c r="FF108" s="805">
        <v>0</v>
      </c>
      <c r="FG108">
        <v>0</v>
      </c>
      <c r="FH108">
        <v>0</v>
      </c>
      <c r="FI108" s="805">
        <v>0</v>
      </c>
      <c r="FJ108">
        <v>0</v>
      </c>
      <c r="FK108">
        <v>0</v>
      </c>
      <c r="FL108">
        <v>0</v>
      </c>
      <c r="FM108" s="805">
        <v>0</v>
      </c>
      <c r="FN108">
        <v>0</v>
      </c>
      <c r="FO108" s="805">
        <v>0</v>
      </c>
      <c r="FP108">
        <v>0</v>
      </c>
      <c r="FQ108" s="805">
        <v>0</v>
      </c>
      <c r="FR108">
        <v>0</v>
      </c>
      <c r="FS108" s="805">
        <v>0</v>
      </c>
      <c r="FT108">
        <v>0</v>
      </c>
      <c r="FU108" s="805">
        <v>0</v>
      </c>
      <c r="FV108">
        <v>0</v>
      </c>
      <c r="FW108" s="805">
        <v>0</v>
      </c>
      <c r="FX108">
        <v>0</v>
      </c>
      <c r="FY108" s="805">
        <v>0</v>
      </c>
      <c r="FZ108">
        <v>265</v>
      </c>
    </row>
    <row r="109" spans="1:182">
      <c r="A109" t="s">
        <v>1108</v>
      </c>
      <c r="B109" t="s">
        <v>1109</v>
      </c>
      <c r="C109">
        <v>3</v>
      </c>
      <c r="D109" t="s">
        <v>1110</v>
      </c>
      <c r="E109" t="s">
        <v>1111</v>
      </c>
      <c r="F109">
        <v>66969</v>
      </c>
      <c r="G109">
        <v>55</v>
      </c>
      <c r="I109" s="804">
        <v>46053</v>
      </c>
      <c r="J109" s="807">
        <v>46053</v>
      </c>
      <c r="K109" t="s">
        <v>1112</v>
      </c>
      <c r="L109" t="s">
        <v>1116</v>
      </c>
      <c r="M109" t="s">
        <v>1114</v>
      </c>
      <c r="N109">
        <v>66167701000128</v>
      </c>
      <c r="O109" s="596" t="s">
        <v>685</v>
      </c>
      <c r="P109" t="s">
        <v>1116</v>
      </c>
      <c r="Q109" t="s">
        <v>1114</v>
      </c>
      <c r="R109">
        <v>62166105000172</v>
      </c>
      <c r="S109">
        <v>3</v>
      </c>
      <c r="U109" t="s">
        <v>1114</v>
      </c>
      <c r="V109" t="s">
        <v>1170</v>
      </c>
      <c r="W109">
        <v>16010000</v>
      </c>
      <c r="X109">
        <v>2063000</v>
      </c>
      <c r="Y109" s="596" t="s">
        <v>1171</v>
      </c>
      <c r="Z109">
        <v>1000560</v>
      </c>
      <c r="AA109" t="s">
        <v>1423</v>
      </c>
      <c r="AB109">
        <v>71</v>
      </c>
      <c r="AC109" t="s">
        <v>1424</v>
      </c>
      <c r="AD109" t="s">
        <v>1120</v>
      </c>
      <c r="AE109" t="s">
        <v>1174</v>
      </c>
      <c r="AF109" t="s">
        <v>1193</v>
      </c>
      <c r="AG109" t="s">
        <v>1194</v>
      </c>
      <c r="AH109">
        <v>6</v>
      </c>
      <c r="AI109" t="s">
        <v>1207</v>
      </c>
      <c r="AJ109" t="s">
        <v>1178</v>
      </c>
      <c r="AK109" t="s">
        <v>1178</v>
      </c>
      <c r="AL109">
        <v>5</v>
      </c>
      <c r="AM109">
        <v>5</v>
      </c>
      <c r="AN109">
        <v>25.98</v>
      </c>
      <c r="AO109">
        <v>25.98</v>
      </c>
      <c r="AP109">
        <v>0</v>
      </c>
      <c r="AQ109">
        <v>0</v>
      </c>
      <c r="AR109">
        <v>0</v>
      </c>
      <c r="AS109">
        <v>0</v>
      </c>
      <c r="AT109">
        <v>0</v>
      </c>
      <c r="AU109" s="388">
        <v>129.9</v>
      </c>
      <c r="AV109" s="808">
        <v>129.9</v>
      </c>
      <c r="AW109">
        <v>25.98</v>
      </c>
      <c r="AX109">
        <v>5405</v>
      </c>
      <c r="AY109">
        <v>1403</v>
      </c>
      <c r="AZ109">
        <v>1</v>
      </c>
      <c r="BA109" t="s">
        <v>1208</v>
      </c>
      <c r="BB109">
        <v>0</v>
      </c>
      <c r="BC109" t="s">
        <v>1128</v>
      </c>
      <c r="BD109">
        <v>60</v>
      </c>
      <c r="BG109">
        <v>0</v>
      </c>
      <c r="BH109">
        <v>0</v>
      </c>
      <c r="BI109">
        <v>0</v>
      </c>
      <c r="BJ109">
        <v>0</v>
      </c>
      <c r="BK109">
        <v>0</v>
      </c>
      <c r="BL109">
        <v>0</v>
      </c>
      <c r="BM109">
        <v>0</v>
      </c>
      <c r="BN109">
        <v>0</v>
      </c>
      <c r="BO109">
        <v>0</v>
      </c>
      <c r="BP109">
        <v>0</v>
      </c>
      <c r="BQ109">
        <v>0</v>
      </c>
      <c r="BR109">
        <v>0</v>
      </c>
      <c r="BS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49</v>
      </c>
      <c r="CU109">
        <v>0</v>
      </c>
      <c r="CV109">
        <v>0</v>
      </c>
      <c r="CW109">
        <v>0</v>
      </c>
      <c r="CX109">
        <v>99</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99</v>
      </c>
      <c r="DZ109">
        <v>0</v>
      </c>
      <c r="EA109">
        <v>0</v>
      </c>
      <c r="EB109">
        <v>0</v>
      </c>
      <c r="EC109">
        <v>0</v>
      </c>
      <c r="ED109">
        <v>0</v>
      </c>
      <c r="EE109">
        <v>0</v>
      </c>
      <c r="EF109">
        <v>0</v>
      </c>
      <c r="EG109">
        <v>0</v>
      </c>
      <c r="EH109">
        <v>0</v>
      </c>
      <c r="EI109">
        <v>0</v>
      </c>
      <c r="EJ109">
        <v>0</v>
      </c>
      <c r="EK109">
        <v>0</v>
      </c>
      <c r="EL109">
        <v>129.9</v>
      </c>
      <c r="EM109">
        <v>0</v>
      </c>
      <c r="EN109">
        <v>0</v>
      </c>
      <c r="EO109" t="s">
        <v>1196</v>
      </c>
      <c r="EP109" t="s">
        <v>1131</v>
      </c>
      <c r="EQ109">
        <v>70</v>
      </c>
      <c r="ER109" s="596" t="s">
        <v>1197</v>
      </c>
      <c r="ES109">
        <v>4</v>
      </c>
      <c r="ET109" t="s">
        <v>1120</v>
      </c>
      <c r="EV109" s="805">
        <v>0</v>
      </c>
      <c r="EW109">
        <v>0</v>
      </c>
      <c r="EX109">
        <v>0</v>
      </c>
      <c r="EY109" s="805">
        <v>0</v>
      </c>
      <c r="EZ109">
        <v>0</v>
      </c>
      <c r="FA109">
        <v>0</v>
      </c>
      <c r="FB109" s="805">
        <v>0</v>
      </c>
      <c r="FC109" s="805">
        <v>0</v>
      </c>
      <c r="FD109">
        <v>0</v>
      </c>
      <c r="FE109">
        <v>0</v>
      </c>
      <c r="FF109" s="805">
        <v>0</v>
      </c>
      <c r="FG109">
        <v>0</v>
      </c>
      <c r="FH109">
        <v>0</v>
      </c>
      <c r="FI109" s="805">
        <v>0</v>
      </c>
      <c r="FJ109">
        <v>0</v>
      </c>
      <c r="FK109">
        <v>0</v>
      </c>
      <c r="FL109">
        <v>0</v>
      </c>
      <c r="FM109" s="805">
        <v>0</v>
      </c>
      <c r="FN109">
        <v>0</v>
      </c>
      <c r="FO109" s="805">
        <v>0</v>
      </c>
      <c r="FP109">
        <v>0</v>
      </c>
      <c r="FQ109" s="805">
        <v>0</v>
      </c>
      <c r="FR109">
        <v>0</v>
      </c>
      <c r="FS109" s="805">
        <v>0</v>
      </c>
      <c r="FT109">
        <v>0</v>
      </c>
      <c r="FU109" s="805">
        <v>0</v>
      </c>
      <c r="FV109">
        <v>0</v>
      </c>
      <c r="FW109" s="805">
        <v>0</v>
      </c>
      <c r="FX109">
        <v>0</v>
      </c>
      <c r="FY109" s="805">
        <v>0</v>
      </c>
      <c r="FZ109">
        <v>1662</v>
      </c>
    </row>
    <row r="110" spans="1:182">
      <c r="A110" t="s">
        <v>1108</v>
      </c>
      <c r="B110" t="s">
        <v>1109</v>
      </c>
      <c r="C110">
        <v>3</v>
      </c>
      <c r="D110" t="s">
        <v>1110</v>
      </c>
      <c r="E110" t="s">
        <v>1111</v>
      </c>
      <c r="F110">
        <v>66969</v>
      </c>
      <c r="G110">
        <v>55</v>
      </c>
      <c r="I110" s="804">
        <v>46053</v>
      </c>
      <c r="J110" s="807">
        <v>46053</v>
      </c>
      <c r="K110" t="s">
        <v>1112</v>
      </c>
      <c r="L110" t="s">
        <v>1116</v>
      </c>
      <c r="M110" t="s">
        <v>1114</v>
      </c>
      <c r="N110">
        <v>66167701000128</v>
      </c>
      <c r="O110" s="596" t="s">
        <v>685</v>
      </c>
      <c r="P110" t="s">
        <v>1116</v>
      </c>
      <c r="Q110" t="s">
        <v>1114</v>
      </c>
      <c r="R110">
        <v>62166105000172</v>
      </c>
      <c r="S110">
        <v>3</v>
      </c>
      <c r="U110" t="s">
        <v>1114</v>
      </c>
      <c r="V110" t="s">
        <v>1170</v>
      </c>
      <c r="W110">
        <v>2013000</v>
      </c>
      <c r="X110">
        <v>2061000</v>
      </c>
      <c r="Y110" s="596" t="s">
        <v>1171</v>
      </c>
      <c r="Z110">
        <v>1000172</v>
      </c>
      <c r="AA110" t="s">
        <v>1425</v>
      </c>
      <c r="AB110">
        <v>296</v>
      </c>
      <c r="AC110" t="s">
        <v>1426</v>
      </c>
      <c r="AD110" t="s">
        <v>1120</v>
      </c>
      <c r="AE110" t="s">
        <v>1174</v>
      </c>
      <c r="AF110" t="s">
        <v>1193</v>
      </c>
      <c r="AG110" t="s">
        <v>1412</v>
      </c>
      <c r="AH110">
        <v>7</v>
      </c>
      <c r="AI110" t="s">
        <v>1207</v>
      </c>
      <c r="AJ110" t="s">
        <v>1178</v>
      </c>
      <c r="AK110" t="s">
        <v>1178</v>
      </c>
      <c r="AL110">
        <v>6.16</v>
      </c>
      <c r="AM110">
        <v>6.16</v>
      </c>
      <c r="AN110">
        <v>35.9</v>
      </c>
      <c r="AO110">
        <v>35.9</v>
      </c>
      <c r="AP110">
        <v>0</v>
      </c>
      <c r="AQ110">
        <v>0</v>
      </c>
      <c r="AR110">
        <v>0</v>
      </c>
      <c r="AS110">
        <v>0</v>
      </c>
      <c r="AT110">
        <v>0</v>
      </c>
      <c r="AU110" s="388">
        <v>221.14</v>
      </c>
      <c r="AV110" s="808">
        <v>221.14</v>
      </c>
      <c r="AW110">
        <v>35.9</v>
      </c>
      <c r="AX110">
        <v>5102</v>
      </c>
      <c r="AY110">
        <v>1102</v>
      </c>
      <c r="AZ110">
        <v>1</v>
      </c>
      <c r="BA110" t="s">
        <v>1179</v>
      </c>
      <c r="BB110">
        <v>0</v>
      </c>
      <c r="BC110" t="s">
        <v>1128</v>
      </c>
      <c r="BD110">
        <v>90</v>
      </c>
      <c r="BE110">
        <v>0</v>
      </c>
      <c r="BF110" t="s">
        <v>1180</v>
      </c>
      <c r="BG110">
        <v>0</v>
      </c>
      <c r="BH110">
        <v>0</v>
      </c>
      <c r="BI110">
        <v>0</v>
      </c>
      <c r="BJ110">
        <v>0</v>
      </c>
      <c r="BK110">
        <v>0</v>
      </c>
      <c r="BL110">
        <v>0</v>
      </c>
      <c r="BM110">
        <v>0</v>
      </c>
      <c r="BN110">
        <v>0</v>
      </c>
      <c r="BO110">
        <v>0</v>
      </c>
      <c r="BP110">
        <v>0</v>
      </c>
      <c r="BQ110">
        <v>0</v>
      </c>
      <c r="BR110">
        <v>0</v>
      </c>
      <c r="BS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49</v>
      </c>
      <c r="CU110">
        <v>0</v>
      </c>
      <c r="CV110">
        <v>0</v>
      </c>
      <c r="CW110">
        <v>0</v>
      </c>
      <c r="CX110">
        <v>99</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99</v>
      </c>
      <c r="DZ110">
        <v>0</v>
      </c>
      <c r="EA110">
        <v>0</v>
      </c>
      <c r="EB110">
        <v>0</v>
      </c>
      <c r="EC110">
        <v>0</v>
      </c>
      <c r="ED110">
        <v>0</v>
      </c>
      <c r="EE110">
        <v>0</v>
      </c>
      <c r="EF110">
        <v>0</v>
      </c>
      <c r="EG110">
        <v>0</v>
      </c>
      <c r="EH110">
        <v>0</v>
      </c>
      <c r="EI110">
        <v>0</v>
      </c>
      <c r="EJ110">
        <v>0</v>
      </c>
      <c r="EK110">
        <v>0</v>
      </c>
      <c r="EL110">
        <v>221.14</v>
      </c>
      <c r="EM110">
        <v>0</v>
      </c>
      <c r="EN110">
        <v>0</v>
      </c>
      <c r="EO110" t="s">
        <v>1413</v>
      </c>
      <c r="EP110" t="s">
        <v>1182</v>
      </c>
      <c r="EQ110">
        <v>146</v>
      </c>
      <c r="ER110" s="596" t="s">
        <v>1237</v>
      </c>
      <c r="ES110">
        <v>4</v>
      </c>
      <c r="ET110" t="s">
        <v>1120</v>
      </c>
      <c r="EV110" s="805">
        <v>0</v>
      </c>
      <c r="EW110">
        <v>0</v>
      </c>
      <c r="EX110">
        <v>0</v>
      </c>
      <c r="EY110" s="805">
        <v>0</v>
      </c>
      <c r="EZ110">
        <v>0</v>
      </c>
      <c r="FA110">
        <v>0</v>
      </c>
      <c r="FB110" s="805">
        <v>0</v>
      </c>
      <c r="FC110" s="805">
        <v>0</v>
      </c>
      <c r="FD110">
        <v>0</v>
      </c>
      <c r="FE110">
        <v>0</v>
      </c>
      <c r="FF110" s="805">
        <v>0</v>
      </c>
      <c r="FG110">
        <v>0</v>
      </c>
      <c r="FH110">
        <v>0</v>
      </c>
      <c r="FI110" s="805">
        <v>0</v>
      </c>
      <c r="FJ110">
        <v>0</v>
      </c>
      <c r="FK110">
        <v>0</v>
      </c>
      <c r="FL110">
        <v>0</v>
      </c>
      <c r="FM110" s="805">
        <v>0</v>
      </c>
      <c r="FN110">
        <v>0</v>
      </c>
      <c r="FO110" s="805">
        <v>0</v>
      </c>
      <c r="FP110">
        <v>0</v>
      </c>
      <c r="FQ110" s="805">
        <v>0</v>
      </c>
      <c r="FR110">
        <v>0</v>
      </c>
      <c r="FS110" s="805">
        <v>0</v>
      </c>
      <c r="FT110">
        <v>0</v>
      </c>
      <c r="FU110" s="805">
        <v>0</v>
      </c>
      <c r="FV110">
        <v>0</v>
      </c>
      <c r="FW110" s="805">
        <v>0</v>
      </c>
      <c r="FX110">
        <v>0</v>
      </c>
      <c r="FY110" s="805">
        <v>0</v>
      </c>
      <c r="FZ110">
        <v>267</v>
      </c>
    </row>
    <row r="111" spans="1:182">
      <c r="A111" t="s">
        <v>1108</v>
      </c>
      <c r="B111" t="s">
        <v>1109</v>
      </c>
      <c r="C111">
        <v>3</v>
      </c>
      <c r="D111" t="s">
        <v>1110</v>
      </c>
      <c r="E111" t="s">
        <v>1111</v>
      </c>
      <c r="F111">
        <v>66969</v>
      </c>
      <c r="G111">
        <v>55</v>
      </c>
      <c r="I111" s="804">
        <v>46053</v>
      </c>
      <c r="J111" s="807">
        <v>46053</v>
      </c>
      <c r="K111" t="s">
        <v>1112</v>
      </c>
      <c r="L111" t="s">
        <v>1116</v>
      </c>
      <c r="M111" t="s">
        <v>1114</v>
      </c>
      <c r="N111">
        <v>66167701000128</v>
      </c>
      <c r="O111" s="596" t="s">
        <v>685</v>
      </c>
      <c r="P111" t="s">
        <v>1116</v>
      </c>
      <c r="Q111" t="s">
        <v>1114</v>
      </c>
      <c r="R111">
        <v>62166105000172</v>
      </c>
      <c r="S111">
        <v>3</v>
      </c>
      <c r="U111" t="s">
        <v>1114</v>
      </c>
      <c r="V111" t="s">
        <v>1170</v>
      </c>
      <c r="W111">
        <v>2071300</v>
      </c>
      <c r="X111">
        <v>2071400</v>
      </c>
      <c r="Y111" s="596" t="s">
        <v>1171</v>
      </c>
      <c r="Z111">
        <v>1000171</v>
      </c>
      <c r="AA111" t="s">
        <v>1427</v>
      </c>
      <c r="AB111">
        <v>135</v>
      </c>
      <c r="AC111" t="s">
        <v>1428</v>
      </c>
      <c r="AD111" t="s">
        <v>1120</v>
      </c>
      <c r="AE111" t="s">
        <v>1174</v>
      </c>
      <c r="AF111" t="s">
        <v>1193</v>
      </c>
      <c r="AG111" t="s">
        <v>1235</v>
      </c>
      <c r="AH111">
        <v>8</v>
      </c>
      <c r="AI111" t="s">
        <v>1207</v>
      </c>
      <c r="AJ111" t="s">
        <v>1178</v>
      </c>
      <c r="AK111" t="s">
        <v>1178</v>
      </c>
      <c r="AL111">
        <v>6.18</v>
      </c>
      <c r="AM111">
        <v>6.18</v>
      </c>
      <c r="AN111">
        <v>17.899999999999999</v>
      </c>
      <c r="AO111">
        <v>17.899999999999999</v>
      </c>
      <c r="AP111">
        <v>0</v>
      </c>
      <c r="AQ111">
        <v>0</v>
      </c>
      <c r="AR111">
        <v>0</v>
      </c>
      <c r="AS111">
        <v>0</v>
      </c>
      <c r="AT111">
        <v>0</v>
      </c>
      <c r="AU111" s="388">
        <v>110.62</v>
      </c>
      <c r="AV111" s="808">
        <v>110.62</v>
      </c>
      <c r="AW111">
        <v>17.899999999999999</v>
      </c>
      <c r="AX111">
        <v>5102</v>
      </c>
      <c r="AY111">
        <v>1102</v>
      </c>
      <c r="AZ111">
        <v>1</v>
      </c>
      <c r="BA111" t="s">
        <v>1179</v>
      </c>
      <c r="BB111">
        <v>0</v>
      </c>
      <c r="BC111" t="s">
        <v>1128</v>
      </c>
      <c r="BD111">
        <v>90</v>
      </c>
      <c r="BE111">
        <v>0</v>
      </c>
      <c r="BF111" t="s">
        <v>1180</v>
      </c>
      <c r="BG111">
        <v>0</v>
      </c>
      <c r="BH111">
        <v>0</v>
      </c>
      <c r="BI111">
        <v>0</v>
      </c>
      <c r="BJ111">
        <v>0</v>
      </c>
      <c r="BK111">
        <v>0</v>
      </c>
      <c r="BL111">
        <v>0</v>
      </c>
      <c r="BM111">
        <v>0</v>
      </c>
      <c r="BN111">
        <v>0</v>
      </c>
      <c r="BO111">
        <v>0</v>
      </c>
      <c r="BP111">
        <v>0</v>
      </c>
      <c r="BQ111">
        <v>0</v>
      </c>
      <c r="BR111">
        <v>0</v>
      </c>
      <c r="BS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49</v>
      </c>
      <c r="CU111">
        <v>0</v>
      </c>
      <c r="CV111">
        <v>0</v>
      </c>
      <c r="CW111">
        <v>0</v>
      </c>
      <c r="CX111">
        <v>99</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99</v>
      </c>
      <c r="DZ111">
        <v>0</v>
      </c>
      <c r="EA111">
        <v>0</v>
      </c>
      <c r="EB111">
        <v>0</v>
      </c>
      <c r="EC111">
        <v>0</v>
      </c>
      <c r="ED111">
        <v>0</v>
      </c>
      <c r="EE111">
        <v>0</v>
      </c>
      <c r="EF111">
        <v>0</v>
      </c>
      <c r="EG111">
        <v>0</v>
      </c>
      <c r="EH111">
        <v>0</v>
      </c>
      <c r="EI111">
        <v>0</v>
      </c>
      <c r="EJ111">
        <v>0</v>
      </c>
      <c r="EK111">
        <v>0</v>
      </c>
      <c r="EL111">
        <v>110.62</v>
      </c>
      <c r="EM111">
        <v>0</v>
      </c>
      <c r="EN111">
        <v>0</v>
      </c>
      <c r="EO111" t="s">
        <v>1236</v>
      </c>
      <c r="EP111" t="s">
        <v>1182</v>
      </c>
      <c r="EQ111">
        <v>146</v>
      </c>
      <c r="ER111" s="596" t="s">
        <v>1237</v>
      </c>
      <c r="ES111">
        <v>4</v>
      </c>
      <c r="ET111" t="s">
        <v>1120</v>
      </c>
      <c r="EV111" s="805">
        <v>0</v>
      </c>
      <c r="EW111">
        <v>0</v>
      </c>
      <c r="EX111">
        <v>0</v>
      </c>
      <c r="EY111" s="805">
        <v>0</v>
      </c>
      <c r="EZ111">
        <v>0</v>
      </c>
      <c r="FA111">
        <v>0</v>
      </c>
      <c r="FB111" s="805">
        <v>0</v>
      </c>
      <c r="FC111" s="805">
        <v>0</v>
      </c>
      <c r="FD111">
        <v>0</v>
      </c>
      <c r="FE111">
        <v>0</v>
      </c>
      <c r="FF111" s="805">
        <v>0</v>
      </c>
      <c r="FG111">
        <v>0</v>
      </c>
      <c r="FH111">
        <v>0</v>
      </c>
      <c r="FI111" s="805">
        <v>0</v>
      </c>
      <c r="FJ111">
        <v>0</v>
      </c>
      <c r="FK111">
        <v>0</v>
      </c>
      <c r="FL111">
        <v>0</v>
      </c>
      <c r="FM111" s="805">
        <v>0</v>
      </c>
      <c r="FN111">
        <v>0</v>
      </c>
      <c r="FO111" s="805">
        <v>0</v>
      </c>
      <c r="FP111">
        <v>0</v>
      </c>
      <c r="FQ111" s="805">
        <v>0</v>
      </c>
      <c r="FR111">
        <v>0</v>
      </c>
      <c r="FS111" s="805">
        <v>0</v>
      </c>
      <c r="FT111">
        <v>0</v>
      </c>
      <c r="FU111" s="805">
        <v>0</v>
      </c>
      <c r="FV111">
        <v>0</v>
      </c>
      <c r="FW111" s="805">
        <v>0</v>
      </c>
      <c r="FX111">
        <v>0</v>
      </c>
      <c r="FY111" s="805">
        <v>0</v>
      </c>
      <c r="FZ111">
        <v>262</v>
      </c>
    </row>
    <row r="112" spans="1:182">
      <c r="A112" t="s">
        <v>1108</v>
      </c>
      <c r="B112" t="s">
        <v>1109</v>
      </c>
      <c r="C112">
        <v>3</v>
      </c>
      <c r="D112" t="s">
        <v>1110</v>
      </c>
      <c r="E112" t="s">
        <v>1111</v>
      </c>
      <c r="F112">
        <v>66969</v>
      </c>
      <c r="G112">
        <v>55</v>
      </c>
      <c r="I112" s="804">
        <v>46053</v>
      </c>
      <c r="J112" s="807">
        <v>46053</v>
      </c>
      <c r="K112" t="s">
        <v>1112</v>
      </c>
      <c r="L112" t="s">
        <v>1116</v>
      </c>
      <c r="M112" t="s">
        <v>1114</v>
      </c>
      <c r="N112">
        <v>66167701000128</v>
      </c>
      <c r="O112" s="596" t="s">
        <v>685</v>
      </c>
      <c r="P112" t="s">
        <v>1116</v>
      </c>
      <c r="Q112" t="s">
        <v>1114</v>
      </c>
      <c r="R112">
        <v>62166105000172</v>
      </c>
      <c r="S112">
        <v>3</v>
      </c>
      <c r="U112" t="s">
        <v>1114</v>
      </c>
      <c r="V112" t="s">
        <v>1170</v>
      </c>
      <c r="W112">
        <v>2013000</v>
      </c>
      <c r="X112">
        <v>2071300</v>
      </c>
      <c r="Y112" s="596" t="s">
        <v>1171</v>
      </c>
      <c r="Z112">
        <v>1000415</v>
      </c>
      <c r="AA112" t="s">
        <v>1429</v>
      </c>
      <c r="AB112">
        <v>77</v>
      </c>
      <c r="AC112" t="s">
        <v>1430</v>
      </c>
      <c r="AD112" t="s">
        <v>1120</v>
      </c>
      <c r="AE112" t="s">
        <v>1174</v>
      </c>
      <c r="AF112" t="s">
        <v>1193</v>
      </c>
      <c r="AG112" t="s">
        <v>1235</v>
      </c>
      <c r="AH112">
        <v>9</v>
      </c>
      <c r="AI112" t="s">
        <v>1207</v>
      </c>
      <c r="AJ112" t="s">
        <v>1178</v>
      </c>
      <c r="AK112" t="s">
        <v>1178</v>
      </c>
      <c r="AL112">
        <v>6.02</v>
      </c>
      <c r="AM112">
        <v>6.02</v>
      </c>
      <c r="AN112">
        <v>22.9</v>
      </c>
      <c r="AO112">
        <v>22.9</v>
      </c>
      <c r="AP112">
        <v>0</v>
      </c>
      <c r="AQ112">
        <v>0</v>
      </c>
      <c r="AR112">
        <v>0</v>
      </c>
      <c r="AS112">
        <v>0</v>
      </c>
      <c r="AT112">
        <v>0</v>
      </c>
      <c r="AU112" s="388">
        <v>137.86000000000001</v>
      </c>
      <c r="AV112" s="808">
        <v>137.86000000000001</v>
      </c>
      <c r="AW112">
        <v>22.9</v>
      </c>
      <c r="AX112">
        <v>5102</v>
      </c>
      <c r="AY112">
        <v>1102</v>
      </c>
      <c r="AZ112">
        <v>1</v>
      </c>
      <c r="BA112" t="s">
        <v>1179</v>
      </c>
      <c r="BB112">
        <v>0</v>
      </c>
      <c r="BC112" t="s">
        <v>1128</v>
      </c>
      <c r="BD112">
        <v>90</v>
      </c>
      <c r="BE112">
        <v>0</v>
      </c>
      <c r="BF112" t="s">
        <v>1180</v>
      </c>
      <c r="BG112">
        <v>0</v>
      </c>
      <c r="BH112">
        <v>0</v>
      </c>
      <c r="BI112">
        <v>0</v>
      </c>
      <c r="BJ112">
        <v>0</v>
      </c>
      <c r="BK112">
        <v>0</v>
      </c>
      <c r="BL112">
        <v>0</v>
      </c>
      <c r="BM112">
        <v>0</v>
      </c>
      <c r="BN112">
        <v>0</v>
      </c>
      <c r="BO112">
        <v>0</v>
      </c>
      <c r="BP112">
        <v>0</v>
      </c>
      <c r="BQ112">
        <v>0</v>
      </c>
      <c r="BR112">
        <v>0</v>
      </c>
      <c r="BS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49</v>
      </c>
      <c r="CU112">
        <v>0</v>
      </c>
      <c r="CV112">
        <v>0</v>
      </c>
      <c r="CW112">
        <v>0</v>
      </c>
      <c r="CX112">
        <v>99</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99</v>
      </c>
      <c r="DZ112">
        <v>0</v>
      </c>
      <c r="EA112">
        <v>0</v>
      </c>
      <c r="EB112">
        <v>0</v>
      </c>
      <c r="EC112">
        <v>0</v>
      </c>
      <c r="ED112">
        <v>0</v>
      </c>
      <c r="EE112">
        <v>0</v>
      </c>
      <c r="EF112">
        <v>0</v>
      </c>
      <c r="EG112">
        <v>0</v>
      </c>
      <c r="EH112">
        <v>0</v>
      </c>
      <c r="EI112">
        <v>0</v>
      </c>
      <c r="EJ112">
        <v>0</v>
      </c>
      <c r="EK112">
        <v>0</v>
      </c>
      <c r="EL112">
        <v>137.86000000000001</v>
      </c>
      <c r="EM112">
        <v>0</v>
      </c>
      <c r="EN112">
        <v>0</v>
      </c>
      <c r="EO112" t="s">
        <v>1236</v>
      </c>
      <c r="EP112" t="s">
        <v>1182</v>
      </c>
      <c r="EQ112">
        <v>146</v>
      </c>
      <c r="ER112" s="596" t="s">
        <v>1237</v>
      </c>
      <c r="ES112">
        <v>4</v>
      </c>
      <c r="ET112" t="s">
        <v>1120</v>
      </c>
      <c r="EV112" s="805">
        <v>0</v>
      </c>
      <c r="EW112">
        <v>0</v>
      </c>
      <c r="EX112">
        <v>0</v>
      </c>
      <c r="EY112" s="805">
        <v>0</v>
      </c>
      <c r="EZ112">
        <v>0</v>
      </c>
      <c r="FA112">
        <v>0</v>
      </c>
      <c r="FB112" s="805">
        <v>0</v>
      </c>
      <c r="FC112" s="805">
        <v>0</v>
      </c>
      <c r="FD112">
        <v>0</v>
      </c>
      <c r="FE112">
        <v>0</v>
      </c>
      <c r="FF112" s="805">
        <v>0</v>
      </c>
      <c r="FG112">
        <v>0</v>
      </c>
      <c r="FH112">
        <v>0</v>
      </c>
      <c r="FI112" s="805">
        <v>0</v>
      </c>
      <c r="FJ112">
        <v>0</v>
      </c>
      <c r="FK112">
        <v>0</v>
      </c>
      <c r="FL112">
        <v>0</v>
      </c>
      <c r="FM112" s="805">
        <v>0</v>
      </c>
      <c r="FN112">
        <v>0</v>
      </c>
      <c r="FO112" s="805">
        <v>0</v>
      </c>
      <c r="FP112">
        <v>0</v>
      </c>
      <c r="FQ112" s="805">
        <v>0</v>
      </c>
      <c r="FR112">
        <v>0</v>
      </c>
      <c r="FS112" s="805">
        <v>0</v>
      </c>
      <c r="FT112">
        <v>0</v>
      </c>
      <c r="FU112" s="805">
        <v>0</v>
      </c>
      <c r="FV112">
        <v>0</v>
      </c>
      <c r="FW112" s="805">
        <v>0</v>
      </c>
      <c r="FX112">
        <v>0</v>
      </c>
      <c r="FY112" s="805">
        <v>0</v>
      </c>
      <c r="FZ112">
        <v>1349</v>
      </c>
    </row>
    <row r="113" spans="1:181">
      <c r="A113">
        <v>111</v>
      </c>
      <c r="AL113" s="806">
        <v>1129.3620000000001</v>
      </c>
      <c r="AM113" s="806">
        <v>3459.5619999999999</v>
      </c>
      <c r="AN113" s="806">
        <v>10718.115</v>
      </c>
      <c r="AO113" s="806">
        <v>11266.966200000001</v>
      </c>
      <c r="AP113">
        <v>0</v>
      </c>
      <c r="AQ113">
        <v>0</v>
      </c>
      <c r="AR113">
        <v>113</v>
      </c>
      <c r="AS113">
        <v>0</v>
      </c>
      <c r="AT113">
        <v>0</v>
      </c>
      <c r="AU113" s="388">
        <v>30983.42</v>
      </c>
      <c r="AV113" s="808">
        <v>31989.22</v>
      </c>
      <c r="AW113" s="806">
        <v>10334.787899999999</v>
      </c>
      <c r="BG113">
        <v>0</v>
      </c>
      <c r="BH113">
        <v>0</v>
      </c>
      <c r="BI113">
        <v>0</v>
      </c>
      <c r="BJ113">
        <v>0</v>
      </c>
      <c r="BK113">
        <v>0</v>
      </c>
      <c r="BL113">
        <v>0</v>
      </c>
      <c r="BM113">
        <v>0</v>
      </c>
      <c r="BN113">
        <v>0</v>
      </c>
      <c r="BO113">
        <v>0</v>
      </c>
      <c r="BP113">
        <v>0</v>
      </c>
      <c r="BQ113">
        <v>0</v>
      </c>
      <c r="BR113">
        <v>0</v>
      </c>
      <c r="BS113">
        <v>93.9</v>
      </c>
      <c r="BV113">
        <v>0</v>
      </c>
      <c r="BW113">
        <v>0</v>
      </c>
      <c r="BX113">
        <v>0</v>
      </c>
      <c r="BY113">
        <v>0</v>
      </c>
      <c r="BZ113">
        <v>0</v>
      </c>
      <c r="CA113">
        <v>0</v>
      </c>
      <c r="CB113">
        <v>0</v>
      </c>
      <c r="CC113">
        <v>0</v>
      </c>
      <c r="CD113">
        <v>0</v>
      </c>
      <c r="CE113">
        <v>743.73</v>
      </c>
      <c r="CF113">
        <v>51.57</v>
      </c>
      <c r="CG113">
        <v>0</v>
      </c>
      <c r="CH113">
        <v>0</v>
      </c>
      <c r="CI113">
        <v>0</v>
      </c>
      <c r="CJ113">
        <v>0</v>
      </c>
      <c r="CK113">
        <v>0</v>
      </c>
      <c r="CL113">
        <v>0</v>
      </c>
      <c r="CM113">
        <v>0</v>
      </c>
      <c r="CN113">
        <v>0</v>
      </c>
      <c r="CO113">
        <v>0</v>
      </c>
      <c r="CP113">
        <v>0</v>
      </c>
      <c r="CQ113">
        <v>0</v>
      </c>
      <c r="CU113" s="806">
        <v>12748.98</v>
      </c>
      <c r="CV113">
        <v>221</v>
      </c>
      <c r="CW113">
        <v>892.8</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Z113">
        <v>0</v>
      </c>
      <c r="EA113">
        <v>0</v>
      </c>
      <c r="EB113">
        <v>0</v>
      </c>
      <c r="EC113">
        <v>0</v>
      </c>
      <c r="ED113">
        <v>0</v>
      </c>
      <c r="EE113">
        <v>0</v>
      </c>
      <c r="EF113">
        <v>0</v>
      </c>
      <c r="EG113">
        <v>0</v>
      </c>
      <c r="EH113">
        <v>0</v>
      </c>
      <c r="EI113">
        <v>0</v>
      </c>
      <c r="EJ113">
        <v>0</v>
      </c>
      <c r="EK113">
        <v>0</v>
      </c>
      <c r="EL113" s="806">
        <v>31989.22</v>
      </c>
      <c r="EM113">
        <v>0</v>
      </c>
      <c r="EN113">
        <v>0</v>
      </c>
      <c r="EU113">
        <v>0</v>
      </c>
      <c r="EV113" s="805">
        <v>0</v>
      </c>
      <c r="EW113">
        <v>0</v>
      </c>
      <c r="EX113">
        <v>0</v>
      </c>
      <c r="EY113" s="805">
        <v>0</v>
      </c>
      <c r="EZ113">
        <v>0</v>
      </c>
      <c r="FA113">
        <v>0</v>
      </c>
      <c r="FB113" s="805">
        <v>0</v>
      </c>
      <c r="FC113" s="805">
        <v>0</v>
      </c>
      <c r="FD113">
        <v>0</v>
      </c>
      <c r="FE113">
        <v>0</v>
      </c>
      <c r="FF113" s="805">
        <v>0</v>
      </c>
      <c r="FG113">
        <v>0</v>
      </c>
      <c r="FH113">
        <v>0</v>
      </c>
      <c r="FI113" s="805">
        <v>0</v>
      </c>
      <c r="FJ113">
        <v>0</v>
      </c>
      <c r="FK113">
        <v>0</v>
      </c>
      <c r="FL113">
        <v>0</v>
      </c>
      <c r="FM113" s="805">
        <v>0</v>
      </c>
      <c r="FN113">
        <v>0</v>
      </c>
      <c r="FO113" s="805">
        <v>0</v>
      </c>
      <c r="FP113">
        <v>0</v>
      </c>
      <c r="FQ113" s="805">
        <v>0</v>
      </c>
      <c r="FR113">
        <v>0</v>
      </c>
      <c r="FS113" s="805">
        <v>0</v>
      </c>
      <c r="FT113">
        <v>0</v>
      </c>
      <c r="FU113" s="805">
        <v>0</v>
      </c>
      <c r="FV113">
        <v>0</v>
      </c>
      <c r="FW113" s="805">
        <v>0</v>
      </c>
      <c r="FX113">
        <v>0</v>
      </c>
      <c r="FY113" s="805">
        <v>0</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2:E12"/>
  <sheetViews>
    <sheetView showGridLines="0" workbookViewId="0">
      <selection activeCell="C15" sqref="C15"/>
    </sheetView>
  </sheetViews>
  <sheetFormatPr defaultColWidth="12.5546875" defaultRowHeight="15" customHeight="1"/>
  <cols>
    <col min="1" max="1" width="1.5546875" customWidth="1"/>
    <col min="2" max="2" width="3.44140625" customWidth="1"/>
    <col min="3" max="3" width="55.44140625" customWidth="1"/>
    <col min="4" max="4" width="1.5546875" customWidth="1"/>
    <col min="5" max="5" width="10.5546875" customWidth="1"/>
    <col min="6" max="24" width="9.44140625" customWidth="1"/>
  </cols>
  <sheetData>
    <row r="2" spans="2:5" ht="12.75" customHeight="1">
      <c r="B2" s="77" t="s">
        <v>407</v>
      </c>
      <c r="C2" s="1"/>
      <c r="D2" s="1"/>
      <c r="E2" s="1"/>
    </row>
    <row r="3" spans="2:5" ht="12.75" customHeight="1">
      <c r="B3" s="76"/>
      <c r="C3" s="1"/>
      <c r="D3" s="1"/>
      <c r="E3" s="1"/>
    </row>
    <row r="4" spans="2:5" ht="12.75" customHeight="1">
      <c r="B4" s="223" t="s">
        <v>259</v>
      </c>
      <c r="C4" s="223" t="s">
        <v>276</v>
      </c>
      <c r="D4" s="224"/>
      <c r="E4" s="223" t="s">
        <v>56</v>
      </c>
    </row>
    <row r="5" spans="2:5" ht="4.5" customHeight="1">
      <c r="B5" s="76"/>
      <c r="C5" s="220"/>
      <c r="D5" s="220"/>
      <c r="E5" s="79"/>
    </row>
    <row r="6" spans="2:5" ht="12.75" customHeight="1">
      <c r="B6" s="75">
        <v>1</v>
      </c>
      <c r="C6" s="1"/>
      <c r="D6" s="1"/>
      <c r="E6" s="225"/>
    </row>
    <row r="7" spans="2:5" ht="12.75" customHeight="1">
      <c r="B7" s="75">
        <f t="shared" ref="B7:B10" si="0">B6+1</f>
        <v>2</v>
      </c>
      <c r="C7" s="1"/>
      <c r="D7" s="1"/>
      <c r="E7" s="225"/>
    </row>
    <row r="8" spans="2:5" ht="12.75" customHeight="1">
      <c r="B8" s="75">
        <f t="shared" si="0"/>
        <v>3</v>
      </c>
      <c r="C8" s="1"/>
      <c r="D8" s="1"/>
      <c r="E8" s="225"/>
    </row>
    <row r="9" spans="2:5" ht="12.75" customHeight="1">
      <c r="B9" s="75">
        <f t="shared" si="0"/>
        <v>4</v>
      </c>
      <c r="C9" s="1"/>
      <c r="D9" s="1"/>
      <c r="E9" s="225"/>
    </row>
    <row r="10" spans="2:5" ht="12.75" customHeight="1">
      <c r="B10" s="75">
        <f t="shared" si="0"/>
        <v>5</v>
      </c>
      <c r="C10" s="1"/>
      <c r="D10" s="1"/>
      <c r="E10" s="225"/>
    </row>
    <row r="11" spans="2:5" ht="4.5" customHeight="1">
      <c r="B11" s="76"/>
      <c r="C11" s="1"/>
      <c r="D11" s="1"/>
      <c r="E11" s="226"/>
    </row>
    <row r="12" spans="2:5" ht="12.75" customHeight="1">
      <c r="B12" s="76"/>
      <c r="C12" s="227"/>
      <c r="D12" s="224"/>
      <c r="E12" s="228">
        <f>SUM(E6:E10)</f>
        <v>0</v>
      </c>
    </row>
  </sheetData>
  <pageMargins left="0.511811024" right="0.511811024" top="0.78740157499999996" bottom="0.78740157499999996"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26C1-1D37-4362-95FC-1FB62069EE2D}">
  <sheetPr filterMode="1">
    <tabColor theme="1"/>
  </sheetPr>
  <dimension ref="A2:K79"/>
  <sheetViews>
    <sheetView workbookViewId="0">
      <selection activeCell="B65" sqref="B65"/>
    </sheetView>
  </sheetViews>
  <sheetFormatPr defaultRowHeight="13.2"/>
  <cols>
    <col min="1" max="1" width="57.33203125" bestFit="1" customWidth="1"/>
    <col min="2" max="2" width="35.109375" bestFit="1" customWidth="1"/>
    <col min="3" max="3" width="33.5546875" customWidth="1"/>
    <col min="7" max="7" width="35.109375" bestFit="1" customWidth="1"/>
    <col min="9" max="9" width="36.44140625" bestFit="1" customWidth="1"/>
    <col min="11" max="11" width="34" bestFit="1" customWidth="1"/>
  </cols>
  <sheetData>
    <row r="2" spans="1:11">
      <c r="A2" t="s">
        <v>634</v>
      </c>
      <c r="B2" t="s">
        <v>99</v>
      </c>
      <c r="C2" s="1" t="s">
        <v>94</v>
      </c>
    </row>
    <row r="3" spans="1:11" hidden="1">
      <c r="A3" t="s">
        <v>649</v>
      </c>
      <c r="B3" t="s">
        <v>156</v>
      </c>
      <c r="C3" t="s">
        <v>153</v>
      </c>
    </row>
    <row r="4" spans="1:11" hidden="1">
      <c r="A4" t="s">
        <v>650</v>
      </c>
      <c r="B4" t="s">
        <v>237</v>
      </c>
      <c r="C4" t="s">
        <v>234</v>
      </c>
    </row>
    <row r="5" spans="1:11" hidden="1">
      <c r="A5" t="s">
        <v>651</v>
      </c>
      <c r="B5" t="s">
        <v>215</v>
      </c>
      <c r="C5" t="s">
        <v>201</v>
      </c>
      <c r="K5" s="348" t="s">
        <v>78</v>
      </c>
    </row>
    <row r="6" spans="1:11" hidden="1">
      <c r="A6" t="s">
        <v>652</v>
      </c>
      <c r="B6" t="s">
        <v>204</v>
      </c>
      <c r="C6" t="s">
        <v>201</v>
      </c>
      <c r="G6" s="474" t="s">
        <v>153</v>
      </c>
      <c r="I6" s="474" t="s">
        <v>201</v>
      </c>
      <c r="K6" s="168" t="s">
        <v>24</v>
      </c>
    </row>
    <row r="7" spans="1:11" hidden="1">
      <c r="A7" t="s">
        <v>653</v>
      </c>
      <c r="B7" t="s">
        <v>215</v>
      </c>
      <c r="C7" t="s">
        <v>153</v>
      </c>
      <c r="G7" s="392" t="s">
        <v>154</v>
      </c>
      <c r="I7" s="390" t="s">
        <v>539</v>
      </c>
      <c r="K7" s="168" t="s">
        <v>26</v>
      </c>
    </row>
    <row r="8" spans="1:11">
      <c r="A8" t="s">
        <v>635</v>
      </c>
      <c r="B8" t="s">
        <v>646</v>
      </c>
      <c r="C8" s="1" t="s">
        <v>94</v>
      </c>
      <c r="G8" s="393" t="s">
        <v>156</v>
      </c>
      <c r="I8" s="168" t="s">
        <v>544</v>
      </c>
      <c r="K8" s="473" t="s">
        <v>427</v>
      </c>
    </row>
    <row r="9" spans="1:11">
      <c r="A9" t="s">
        <v>636</v>
      </c>
      <c r="B9" t="s">
        <v>647</v>
      </c>
      <c r="C9" s="1" t="s">
        <v>94</v>
      </c>
      <c r="G9" s="394" t="s">
        <v>158</v>
      </c>
      <c r="I9" s="145" t="s">
        <v>204</v>
      </c>
      <c r="K9" s="168" t="s">
        <v>161</v>
      </c>
    </row>
    <row r="10" spans="1:11" hidden="1">
      <c r="A10" t="s">
        <v>605</v>
      </c>
      <c r="B10" t="s">
        <v>167</v>
      </c>
      <c r="C10" t="s">
        <v>201</v>
      </c>
      <c r="G10" s="394" t="s">
        <v>165</v>
      </c>
      <c r="I10" s="177" t="s">
        <v>206</v>
      </c>
      <c r="K10" s="168" t="s">
        <v>24</v>
      </c>
    </row>
    <row r="11" spans="1:11">
      <c r="A11" t="s">
        <v>637</v>
      </c>
      <c r="B11" t="s">
        <v>113</v>
      </c>
      <c r="C11" s="1" t="s">
        <v>94</v>
      </c>
      <c r="G11" s="394" t="s">
        <v>167</v>
      </c>
      <c r="I11" s="168" t="s">
        <v>208</v>
      </c>
      <c r="K11" s="168" t="s">
        <v>430</v>
      </c>
    </row>
    <row r="12" spans="1:11" hidden="1">
      <c r="A12" t="s">
        <v>654</v>
      </c>
      <c r="B12" t="s">
        <v>156</v>
      </c>
      <c r="C12" t="s">
        <v>153</v>
      </c>
      <c r="G12" s="394" t="s">
        <v>169</v>
      </c>
      <c r="I12" s="145" t="s">
        <v>545</v>
      </c>
      <c r="K12" s="168" t="s">
        <v>429</v>
      </c>
    </row>
    <row r="13" spans="1:11" hidden="1">
      <c r="A13" t="s">
        <v>655</v>
      </c>
      <c r="B13" t="s">
        <v>146</v>
      </c>
      <c r="C13" t="s">
        <v>145</v>
      </c>
      <c r="G13" s="395" t="s">
        <v>173</v>
      </c>
      <c r="I13" s="145" t="s">
        <v>213</v>
      </c>
      <c r="K13" s="168" t="s">
        <v>183</v>
      </c>
    </row>
    <row r="14" spans="1:11" hidden="1">
      <c r="A14" t="s">
        <v>604</v>
      </c>
      <c r="B14" t="s">
        <v>193</v>
      </c>
      <c r="C14" t="s">
        <v>153</v>
      </c>
      <c r="G14" s="395" t="s">
        <v>175</v>
      </c>
      <c r="I14" s="145" t="s">
        <v>215</v>
      </c>
      <c r="K14" s="168" t="s">
        <v>25</v>
      </c>
    </row>
    <row r="15" spans="1:11" hidden="1">
      <c r="A15" t="s">
        <v>630</v>
      </c>
      <c r="B15" t="s">
        <v>545</v>
      </c>
      <c r="C15" t="s">
        <v>201</v>
      </c>
      <c r="G15" s="395" t="s">
        <v>181</v>
      </c>
      <c r="I15" s="145" t="s">
        <v>217</v>
      </c>
      <c r="K15" s="168" t="s">
        <v>429</v>
      </c>
    </row>
    <row r="16" spans="1:11" hidden="1">
      <c r="A16" t="s">
        <v>612</v>
      </c>
      <c r="B16" t="s">
        <v>25</v>
      </c>
      <c r="C16" s="1" t="s">
        <v>78</v>
      </c>
      <c r="G16" s="394" t="s">
        <v>185</v>
      </c>
      <c r="I16" s="145" t="s">
        <v>219</v>
      </c>
      <c r="K16" s="168" t="s">
        <v>428</v>
      </c>
    </row>
    <row r="17" spans="1:11">
      <c r="A17" t="s">
        <v>656</v>
      </c>
      <c r="B17" t="s">
        <v>536</v>
      </c>
      <c r="C17" s="1" t="s">
        <v>94</v>
      </c>
      <c r="G17" s="394" t="s">
        <v>187</v>
      </c>
      <c r="I17" s="145" t="s">
        <v>546</v>
      </c>
      <c r="K17" s="168" t="s">
        <v>27</v>
      </c>
    </row>
    <row r="18" spans="1:11" hidden="1">
      <c r="A18" t="s">
        <v>629</v>
      </c>
      <c r="B18" t="s">
        <v>545</v>
      </c>
      <c r="C18" t="s">
        <v>201</v>
      </c>
      <c r="G18" s="395" t="s">
        <v>189</v>
      </c>
      <c r="K18" s="168" t="s">
        <v>429</v>
      </c>
    </row>
    <row r="19" spans="1:11" hidden="1">
      <c r="A19" t="s">
        <v>657</v>
      </c>
      <c r="B19" t="s">
        <v>226</v>
      </c>
      <c r="C19" t="s">
        <v>225</v>
      </c>
      <c r="G19" s="368" t="s">
        <v>436</v>
      </c>
      <c r="K19" s="168" t="s">
        <v>23</v>
      </c>
    </row>
    <row r="20" spans="1:11" hidden="1">
      <c r="A20" t="s">
        <v>628</v>
      </c>
      <c r="B20" t="s">
        <v>429</v>
      </c>
      <c r="C20" s="1" t="s">
        <v>78</v>
      </c>
      <c r="G20" s="154" t="s">
        <v>122</v>
      </c>
    </row>
    <row r="21" spans="1:11" hidden="1">
      <c r="A21" t="s">
        <v>601</v>
      </c>
      <c r="B21" t="s">
        <v>427</v>
      </c>
      <c r="C21" s="1" t="s">
        <v>78</v>
      </c>
      <c r="G21" s="395" t="s">
        <v>543</v>
      </c>
    </row>
    <row r="22" spans="1:11" hidden="1">
      <c r="A22" t="s">
        <v>624</v>
      </c>
      <c r="B22" t="s">
        <v>158</v>
      </c>
      <c r="C22" t="s">
        <v>153</v>
      </c>
      <c r="G22" s="394" t="s">
        <v>199</v>
      </c>
    </row>
    <row r="23" spans="1:11" hidden="1">
      <c r="A23" t="s">
        <v>602</v>
      </c>
      <c r="B23" t="s">
        <v>161</v>
      </c>
      <c r="C23" s="1" t="s">
        <v>78</v>
      </c>
      <c r="G23" s="404" t="s">
        <v>538</v>
      </c>
    </row>
    <row r="24" spans="1:11" hidden="1">
      <c r="A24" t="s">
        <v>638</v>
      </c>
      <c r="B24" t="s">
        <v>436</v>
      </c>
      <c r="C24" t="s">
        <v>153</v>
      </c>
    </row>
    <row r="25" spans="1:11" hidden="1">
      <c r="A25" t="s">
        <v>658</v>
      </c>
      <c r="B25" t="s">
        <v>235</v>
      </c>
      <c r="C25" t="s">
        <v>234</v>
      </c>
    </row>
    <row r="26" spans="1:11" hidden="1">
      <c r="A26" t="s">
        <v>659</v>
      </c>
      <c r="B26" t="s">
        <v>215</v>
      </c>
      <c r="C26" t="s">
        <v>201</v>
      </c>
    </row>
    <row r="27" spans="1:11" hidden="1">
      <c r="A27" t="s">
        <v>660</v>
      </c>
      <c r="B27" t="s">
        <v>538</v>
      </c>
      <c r="C27" t="s">
        <v>153</v>
      </c>
    </row>
    <row r="28" spans="1:11" hidden="1">
      <c r="A28" t="s">
        <v>631</v>
      </c>
      <c r="B28" t="s">
        <v>215</v>
      </c>
      <c r="C28" t="s">
        <v>153</v>
      </c>
    </row>
    <row r="29" spans="1:11" hidden="1">
      <c r="A29" t="s">
        <v>611</v>
      </c>
      <c r="B29" t="s">
        <v>183</v>
      </c>
      <c r="C29" s="1" t="s">
        <v>78</v>
      </c>
    </row>
    <row r="30" spans="1:11" hidden="1">
      <c r="A30" t="s">
        <v>615</v>
      </c>
      <c r="B30" t="s">
        <v>429</v>
      </c>
      <c r="C30" s="1" t="s">
        <v>78</v>
      </c>
    </row>
    <row r="31" spans="1:11">
      <c r="A31" t="s">
        <v>597</v>
      </c>
      <c r="B31" t="s">
        <v>648</v>
      </c>
      <c r="C31" s="1" t="s">
        <v>94</v>
      </c>
    </row>
    <row r="32" spans="1:11" hidden="1">
      <c r="A32" t="s">
        <v>607</v>
      </c>
      <c r="B32" t="s">
        <v>173</v>
      </c>
      <c r="C32" t="s">
        <v>153</v>
      </c>
    </row>
    <row r="33" spans="1:3" hidden="1">
      <c r="A33" t="s">
        <v>621</v>
      </c>
      <c r="B33" t="s">
        <v>189</v>
      </c>
      <c r="C33" t="s">
        <v>153</v>
      </c>
    </row>
    <row r="34" spans="1:3" hidden="1">
      <c r="A34" t="s">
        <v>632</v>
      </c>
      <c r="B34" t="s">
        <v>122</v>
      </c>
      <c r="C34" t="s">
        <v>153</v>
      </c>
    </row>
    <row r="35" spans="1:3" hidden="1">
      <c r="A35" t="s">
        <v>603</v>
      </c>
      <c r="B35" t="s">
        <v>24</v>
      </c>
      <c r="C35" s="1" t="s">
        <v>78</v>
      </c>
    </row>
    <row r="36" spans="1:3" hidden="1">
      <c r="A36" t="s">
        <v>622</v>
      </c>
      <c r="B36" t="s">
        <v>208</v>
      </c>
      <c r="C36" t="s">
        <v>201</v>
      </c>
    </row>
    <row r="37" spans="1:3">
      <c r="A37" t="s">
        <v>639</v>
      </c>
      <c r="B37" t="s">
        <v>103</v>
      </c>
      <c r="C37" s="1" t="s">
        <v>94</v>
      </c>
    </row>
    <row r="38" spans="1:3" hidden="1">
      <c r="A38" t="s">
        <v>599</v>
      </c>
      <c r="B38" t="s">
        <v>24</v>
      </c>
      <c r="C38" s="1" t="s">
        <v>78</v>
      </c>
    </row>
    <row r="39" spans="1:3" hidden="1">
      <c r="A39" t="s">
        <v>596</v>
      </c>
      <c r="B39" t="s">
        <v>223</v>
      </c>
      <c r="C39" t="s">
        <v>222</v>
      </c>
    </row>
    <row r="40" spans="1:3" hidden="1">
      <c r="A40" t="s">
        <v>625</v>
      </c>
      <c r="B40" t="s">
        <v>428</v>
      </c>
      <c r="C40" s="1" t="s">
        <v>78</v>
      </c>
    </row>
    <row r="41" spans="1:3" hidden="1">
      <c r="A41" t="s">
        <v>405</v>
      </c>
      <c r="B41" t="s">
        <v>27</v>
      </c>
      <c r="C41" s="1" t="s">
        <v>78</v>
      </c>
    </row>
    <row r="42" spans="1:3">
      <c r="A42" t="s">
        <v>101</v>
      </c>
      <c r="B42" t="s">
        <v>647</v>
      </c>
      <c r="C42" s="1" t="s">
        <v>94</v>
      </c>
    </row>
    <row r="43" spans="1:3" hidden="1">
      <c r="A43" t="s">
        <v>661</v>
      </c>
      <c r="B43" t="s">
        <v>226</v>
      </c>
      <c r="C43" t="s">
        <v>234</v>
      </c>
    </row>
    <row r="44" spans="1:3" hidden="1">
      <c r="A44" t="s">
        <v>609</v>
      </c>
      <c r="B44" t="s">
        <v>429</v>
      </c>
      <c r="C44" s="1" t="s">
        <v>78</v>
      </c>
    </row>
    <row r="45" spans="1:3" hidden="1">
      <c r="A45" t="s">
        <v>608</v>
      </c>
      <c r="B45" t="s">
        <v>430</v>
      </c>
      <c r="C45" s="1" t="s">
        <v>78</v>
      </c>
    </row>
    <row r="46" spans="1:3" hidden="1">
      <c r="A46" t="s">
        <v>623</v>
      </c>
      <c r="B46" t="s">
        <v>223</v>
      </c>
      <c r="C46" t="s">
        <v>222</v>
      </c>
    </row>
    <row r="47" spans="1:3" hidden="1">
      <c r="A47" t="s">
        <v>613</v>
      </c>
      <c r="B47" t="s">
        <v>223</v>
      </c>
      <c r="C47" t="s">
        <v>222</v>
      </c>
    </row>
    <row r="48" spans="1:3" hidden="1">
      <c r="A48" t="s">
        <v>616</v>
      </c>
      <c r="B48" t="s">
        <v>187</v>
      </c>
      <c r="C48" t="s">
        <v>153</v>
      </c>
    </row>
    <row r="49" spans="1:3" hidden="1">
      <c r="A49" t="s">
        <v>617</v>
      </c>
      <c r="B49" t="s">
        <v>187</v>
      </c>
      <c r="C49" t="s">
        <v>153</v>
      </c>
    </row>
    <row r="50" spans="1:3" hidden="1">
      <c r="A50" t="s">
        <v>619</v>
      </c>
      <c r="B50" t="s">
        <v>187</v>
      </c>
      <c r="C50" t="s">
        <v>153</v>
      </c>
    </row>
    <row r="51" spans="1:3" hidden="1">
      <c r="A51" t="s">
        <v>627</v>
      </c>
      <c r="B51" t="s">
        <v>187</v>
      </c>
      <c r="C51" t="s">
        <v>153</v>
      </c>
    </row>
    <row r="52" spans="1:3" hidden="1">
      <c r="A52" t="s">
        <v>600</v>
      </c>
      <c r="B52" t="s">
        <v>26</v>
      </c>
      <c r="C52" s="1" t="s">
        <v>78</v>
      </c>
    </row>
    <row r="53" spans="1:3" hidden="1">
      <c r="A53" t="s">
        <v>598</v>
      </c>
      <c r="B53" t="s">
        <v>223</v>
      </c>
      <c r="C53" t="s">
        <v>222</v>
      </c>
    </row>
    <row r="54" spans="1:3" hidden="1">
      <c r="A54" t="s">
        <v>662</v>
      </c>
      <c r="B54" t="s">
        <v>673</v>
      </c>
      <c r="C54" t="s">
        <v>675</v>
      </c>
    </row>
    <row r="55" spans="1:3" hidden="1">
      <c r="A55" t="s">
        <v>663</v>
      </c>
      <c r="B55" t="s">
        <v>193</v>
      </c>
      <c r="C55" t="s">
        <v>153</v>
      </c>
    </row>
    <row r="56" spans="1:3" hidden="1">
      <c r="A56" t="s">
        <v>618</v>
      </c>
      <c r="B56" t="s">
        <v>187</v>
      </c>
      <c r="C56" t="s">
        <v>153</v>
      </c>
    </row>
    <row r="57" spans="1:3" hidden="1">
      <c r="A57" t="s">
        <v>664</v>
      </c>
      <c r="B57" t="s">
        <v>230</v>
      </c>
      <c r="C57" t="s">
        <v>225</v>
      </c>
    </row>
    <row r="58" spans="1:3">
      <c r="A58" t="s">
        <v>275</v>
      </c>
      <c r="B58" t="s">
        <v>536</v>
      </c>
      <c r="C58" s="1" t="s">
        <v>94</v>
      </c>
    </row>
    <row r="59" spans="1:3" hidden="1">
      <c r="A59" t="s">
        <v>665</v>
      </c>
      <c r="B59" t="s">
        <v>546</v>
      </c>
      <c r="C59" t="s">
        <v>153</v>
      </c>
    </row>
    <row r="60" spans="1:3" hidden="1">
      <c r="A60" t="s">
        <v>626</v>
      </c>
      <c r="B60" t="s">
        <v>67</v>
      </c>
      <c r="C60" t="s">
        <v>62</v>
      </c>
    </row>
    <row r="61" spans="1:3" hidden="1">
      <c r="A61" t="s">
        <v>614</v>
      </c>
      <c r="B61" t="s">
        <v>674</v>
      </c>
      <c r="C61" t="s">
        <v>62</v>
      </c>
    </row>
    <row r="62" spans="1:3" hidden="1">
      <c r="A62" t="s">
        <v>633</v>
      </c>
      <c r="B62" t="s">
        <v>23</v>
      </c>
      <c r="C62" s="1" t="s">
        <v>78</v>
      </c>
    </row>
    <row r="63" spans="1:3" hidden="1">
      <c r="A63" t="s">
        <v>606</v>
      </c>
      <c r="B63" t="s">
        <v>217</v>
      </c>
      <c r="C63" t="s">
        <v>201</v>
      </c>
    </row>
    <row r="64" spans="1:3" hidden="1">
      <c r="A64" t="s">
        <v>610</v>
      </c>
      <c r="B64" t="s">
        <v>181</v>
      </c>
      <c r="C64" t="s">
        <v>153</v>
      </c>
    </row>
    <row r="65" spans="1:3">
      <c r="A65" t="s">
        <v>534</v>
      </c>
      <c r="B65" t="s">
        <v>113</v>
      </c>
      <c r="C65" s="1" t="s">
        <v>94</v>
      </c>
    </row>
    <row r="66" spans="1:3" hidden="1">
      <c r="A66" t="s">
        <v>666</v>
      </c>
      <c r="B66" t="s">
        <v>175</v>
      </c>
      <c r="C66" t="s">
        <v>153</v>
      </c>
    </row>
    <row r="67" spans="1:3">
      <c r="A67" t="s">
        <v>640</v>
      </c>
      <c r="B67" t="s">
        <v>95</v>
      </c>
      <c r="C67" s="1" t="s">
        <v>94</v>
      </c>
    </row>
    <row r="68" spans="1:3" hidden="1">
      <c r="A68" t="s">
        <v>620</v>
      </c>
      <c r="B68" t="s">
        <v>206</v>
      </c>
      <c r="C68" t="s">
        <v>201</v>
      </c>
    </row>
    <row r="69" spans="1:3">
      <c r="A69" t="s">
        <v>641</v>
      </c>
      <c r="B69" t="s">
        <v>645</v>
      </c>
      <c r="C69" s="1" t="s">
        <v>94</v>
      </c>
    </row>
    <row r="70" spans="1:3">
      <c r="A70" t="s">
        <v>642</v>
      </c>
      <c r="B70" t="s">
        <v>95</v>
      </c>
      <c r="C70" s="1" t="s">
        <v>94</v>
      </c>
    </row>
    <row r="71" spans="1:3" hidden="1">
      <c r="A71" t="s">
        <v>667</v>
      </c>
      <c r="B71" t="s">
        <v>215</v>
      </c>
      <c r="C71" t="s">
        <v>201</v>
      </c>
    </row>
    <row r="72" spans="1:3" hidden="1">
      <c r="A72" t="s">
        <v>668</v>
      </c>
      <c r="B72" t="s">
        <v>223</v>
      </c>
      <c r="C72" t="s">
        <v>222</v>
      </c>
    </row>
    <row r="73" spans="1:3" hidden="1">
      <c r="A73" t="s">
        <v>669</v>
      </c>
      <c r="B73" t="s">
        <v>193</v>
      </c>
      <c r="C73" t="s">
        <v>153</v>
      </c>
    </row>
    <row r="74" spans="1:3">
      <c r="A74" t="s">
        <v>643</v>
      </c>
      <c r="B74" t="s">
        <v>107</v>
      </c>
      <c r="C74" s="1" t="s">
        <v>94</v>
      </c>
    </row>
    <row r="75" spans="1:3" hidden="1">
      <c r="A75" t="s">
        <v>670</v>
      </c>
      <c r="B75" t="s">
        <v>544</v>
      </c>
      <c r="C75" t="s">
        <v>201</v>
      </c>
    </row>
    <row r="76" spans="1:3">
      <c r="A76" t="s">
        <v>103</v>
      </c>
      <c r="B76" t="s">
        <v>103</v>
      </c>
      <c r="C76" s="1" t="s">
        <v>94</v>
      </c>
    </row>
    <row r="77" spans="1:3">
      <c r="A77" t="s">
        <v>671</v>
      </c>
      <c r="B77" t="s">
        <v>536</v>
      </c>
      <c r="C77" s="1" t="s">
        <v>94</v>
      </c>
    </row>
    <row r="78" spans="1:3">
      <c r="A78" t="s">
        <v>672</v>
      </c>
      <c r="B78" t="s">
        <v>134</v>
      </c>
      <c r="C78" s="1" t="s">
        <v>94</v>
      </c>
    </row>
    <row r="79" spans="1:3">
      <c r="A79" t="s">
        <v>644</v>
      </c>
      <c r="B79" t="s">
        <v>107</v>
      </c>
      <c r="C79" s="1" t="s">
        <v>94</v>
      </c>
    </row>
  </sheetData>
  <autoFilter ref="A1:D79" xr:uid="{B1A326C1-1D37-4362-95FC-1FB62069EE2D}">
    <filterColumn colId="2">
      <filters>
        <filter val="PESSOAL"/>
      </filters>
    </filterColumn>
  </autoFilter>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501E-FB34-4A5B-BDDE-0982A4079175}">
  <sheetPr>
    <tabColor theme="1"/>
  </sheetPr>
  <dimension ref="A1:V75"/>
  <sheetViews>
    <sheetView workbookViewId="0">
      <selection activeCell="K62" sqref="K62"/>
    </sheetView>
  </sheetViews>
  <sheetFormatPr defaultRowHeight="13.2"/>
  <cols>
    <col min="1" max="3" width="16.5546875" customWidth="1"/>
    <col min="4" max="4" width="8.44140625" style="332" hidden="1" customWidth="1"/>
    <col min="5" max="5" width="16.5546875" customWidth="1"/>
    <col min="6" max="6" width="10.44140625" style="332" customWidth="1"/>
    <col min="7" max="7" width="16.5546875" customWidth="1"/>
    <col min="8" max="8" width="12.44140625" style="332" bestFit="1" customWidth="1"/>
    <col min="9" max="9" width="13.109375" bestFit="1" customWidth="1"/>
    <col min="10" max="10" width="8.44140625" style="332" customWidth="1"/>
    <col min="11" max="13" width="8.88671875" customWidth="1"/>
    <col min="15" max="15" width="35.6640625" customWidth="1"/>
    <col min="18" max="18" width="11.109375" customWidth="1"/>
    <col min="19" max="19" width="12.109375" bestFit="1" customWidth="1"/>
    <col min="20" max="20" width="1.88671875" customWidth="1"/>
    <col min="21" max="21" width="12.6640625" bestFit="1" customWidth="1"/>
    <col min="22" max="22" width="11.109375" bestFit="1" customWidth="1"/>
  </cols>
  <sheetData>
    <row r="1" spans="1:12" ht="29.4" customHeight="1">
      <c r="A1" s="1034" t="s">
        <v>408</v>
      </c>
      <c r="B1" s="1034"/>
      <c r="C1" s="1034"/>
      <c r="D1" s="1034"/>
      <c r="E1" s="1034"/>
      <c r="F1" s="1034"/>
      <c r="G1" s="1034"/>
      <c r="H1" s="1034"/>
      <c r="I1" s="1034"/>
      <c r="J1" s="1034"/>
    </row>
    <row r="3" spans="1:12" ht="15.6" customHeight="1">
      <c r="A3" s="1035" t="s">
        <v>409</v>
      </c>
      <c r="B3" s="1035"/>
      <c r="C3" s="1035"/>
      <c r="D3" s="1035"/>
      <c r="E3" s="1035"/>
      <c r="F3" s="1035"/>
      <c r="G3" s="1035"/>
      <c r="H3" s="1036"/>
      <c r="I3" s="318" t="s">
        <v>17</v>
      </c>
      <c r="J3" s="319">
        <v>0.15</v>
      </c>
    </row>
    <row r="4" spans="1:12" ht="15.6" customHeight="1">
      <c r="A4" s="1037"/>
      <c r="B4" s="1037"/>
      <c r="C4" s="1037"/>
      <c r="D4" s="1037"/>
      <c r="E4" s="1037"/>
      <c r="F4" s="1037"/>
      <c r="G4" s="1037"/>
      <c r="H4" s="1038"/>
      <c r="I4" s="318" t="s">
        <v>410</v>
      </c>
      <c r="J4" s="319">
        <v>0.05</v>
      </c>
    </row>
    <row r="5" spans="1:12" ht="36">
      <c r="A5" s="320" t="s">
        <v>411</v>
      </c>
      <c r="B5" s="320" t="s">
        <v>412</v>
      </c>
      <c r="C5" s="321" t="s">
        <v>413</v>
      </c>
      <c r="D5" s="322" t="s">
        <v>414</v>
      </c>
      <c r="E5" s="321" t="s">
        <v>415</v>
      </c>
      <c r="F5" s="322" t="s">
        <v>416</v>
      </c>
      <c r="G5" s="321" t="s">
        <v>417</v>
      </c>
      <c r="H5" s="322" t="s">
        <v>418</v>
      </c>
      <c r="I5" s="321" t="s">
        <v>419</v>
      </c>
      <c r="J5" s="322" t="s">
        <v>420</v>
      </c>
      <c r="K5" s="321" t="s">
        <v>438</v>
      </c>
      <c r="L5" s="321" t="s">
        <v>439</v>
      </c>
    </row>
    <row r="6" spans="1:12">
      <c r="A6" s="323" t="s">
        <v>393</v>
      </c>
      <c r="B6" s="324" t="s">
        <v>421</v>
      </c>
      <c r="C6" s="325">
        <v>1322282.8600000001</v>
      </c>
      <c r="D6" s="326"/>
      <c r="E6" s="325">
        <v>1120264.4099999999</v>
      </c>
      <c r="F6" s="326">
        <f t="shared" ref="F6:F12" si="0">E6/C6-1</f>
        <v>-0.1527800564547892</v>
      </c>
      <c r="G6" s="325">
        <v>1653269.09</v>
      </c>
      <c r="H6" s="326">
        <f t="shared" ref="H6:H12" si="1">G6/E6-1</f>
        <v>0.47578471228948538</v>
      </c>
      <c r="I6" s="325">
        <f>(G6*$J$4)+G6</f>
        <v>1735932.5445000001</v>
      </c>
      <c r="J6" s="326">
        <f t="shared" ref="J6:J18" si="2">I6/G6-1</f>
        <v>5.0000000000000044E-2</v>
      </c>
      <c r="K6" s="325">
        <f>I6/L6</f>
        <v>5786.4418150000001</v>
      </c>
      <c r="L6" s="325">
        <v>300</v>
      </c>
    </row>
    <row r="7" spans="1:12">
      <c r="A7" s="323" t="s">
        <v>394</v>
      </c>
      <c r="B7" s="324" t="s">
        <v>421</v>
      </c>
      <c r="C7" s="325">
        <v>918921.51</v>
      </c>
      <c r="D7" s="326"/>
      <c r="E7" s="325">
        <v>1270528.6200000001</v>
      </c>
      <c r="F7" s="326">
        <f t="shared" si="0"/>
        <v>0.3826301878601146</v>
      </c>
      <c r="G7" s="325">
        <v>1965042.1</v>
      </c>
      <c r="H7" s="326">
        <f t="shared" si="1"/>
        <v>0.54663347922064109</v>
      </c>
      <c r="I7" s="325">
        <f>(G7*$J$3)+(G7*$J$4)+G7</f>
        <v>2358050.52</v>
      </c>
      <c r="J7" s="326">
        <f t="shared" si="2"/>
        <v>0.19999999999999996</v>
      </c>
      <c r="K7" s="325">
        <f t="shared" ref="K7:K17" si="3">I7/L7</f>
        <v>7860.1684000000005</v>
      </c>
      <c r="L7" s="325">
        <v>300</v>
      </c>
    </row>
    <row r="8" spans="1:12">
      <c r="A8" s="323" t="s">
        <v>395</v>
      </c>
      <c r="B8" s="324" t="s">
        <v>421</v>
      </c>
      <c r="C8" s="325">
        <v>1464783.48</v>
      </c>
      <c r="D8" s="326"/>
      <c r="E8" s="325">
        <v>2640318.41</v>
      </c>
      <c r="F8" s="326">
        <f t="shared" si="0"/>
        <v>0.80253153182748904</v>
      </c>
      <c r="G8" s="325">
        <v>1980362.59</v>
      </c>
      <c r="H8" s="326">
        <f t="shared" si="1"/>
        <v>-0.24995311834378342</v>
      </c>
      <c r="I8" s="325">
        <f t="shared" ref="I8:I17" si="4">(G8*$J$3)+(G8*$J$4)+G8</f>
        <v>2376435.108</v>
      </c>
      <c r="J8" s="326">
        <f t="shared" si="2"/>
        <v>0.19999999999999996</v>
      </c>
      <c r="K8" s="325">
        <f t="shared" si="3"/>
        <v>7921.4503599999998</v>
      </c>
      <c r="L8" s="325">
        <v>300</v>
      </c>
    </row>
    <row r="9" spans="1:12">
      <c r="A9" s="323" t="s">
        <v>396</v>
      </c>
      <c r="B9" s="324" t="s">
        <v>421</v>
      </c>
      <c r="C9" s="325">
        <v>1227283.6499999999</v>
      </c>
      <c r="D9" s="326"/>
      <c r="E9" s="325">
        <v>2240216.2799999998</v>
      </c>
      <c r="F9" s="326">
        <f t="shared" si="0"/>
        <v>0.82534516776134015</v>
      </c>
      <c r="G9" s="325">
        <v>2031856.07</v>
      </c>
      <c r="H9" s="326">
        <f t="shared" si="1"/>
        <v>-9.300897054457602E-2</v>
      </c>
      <c r="I9" s="325">
        <f t="shared" si="4"/>
        <v>2438227.284</v>
      </c>
      <c r="J9" s="326">
        <f t="shared" si="2"/>
        <v>0.19999999999999996</v>
      </c>
      <c r="K9" s="325">
        <f t="shared" si="3"/>
        <v>8127.4242800000002</v>
      </c>
      <c r="L9" s="325">
        <v>300</v>
      </c>
    </row>
    <row r="10" spans="1:12">
      <c r="A10" s="323" t="s">
        <v>397</v>
      </c>
      <c r="B10" s="324" t="s">
        <v>421</v>
      </c>
      <c r="C10" s="325">
        <v>1404645.74</v>
      </c>
      <c r="D10" s="326"/>
      <c r="E10" s="325">
        <v>2334035.34</v>
      </c>
      <c r="F10" s="326">
        <f t="shared" si="0"/>
        <v>0.66165409080299487</v>
      </c>
      <c r="G10" s="325">
        <v>2283718.9900000002</v>
      </c>
      <c r="H10" s="326">
        <f t="shared" si="1"/>
        <v>-2.1557664161160339E-2</v>
      </c>
      <c r="I10" s="325">
        <f t="shared" si="4"/>
        <v>2740462.7880000002</v>
      </c>
      <c r="J10" s="326">
        <f t="shared" si="2"/>
        <v>0.19999999999999996</v>
      </c>
      <c r="K10" s="325">
        <f t="shared" si="3"/>
        <v>9134.8759600000012</v>
      </c>
      <c r="L10" s="325">
        <v>300</v>
      </c>
    </row>
    <row r="11" spans="1:12">
      <c r="A11" s="323" t="s">
        <v>398</v>
      </c>
      <c r="B11" s="324" t="s">
        <v>421</v>
      </c>
      <c r="C11" s="325">
        <v>1381876.95</v>
      </c>
      <c r="D11" s="326"/>
      <c r="E11" s="325">
        <v>2132518.5099999998</v>
      </c>
      <c r="F11" s="326">
        <f t="shared" si="0"/>
        <v>0.54320434247057947</v>
      </c>
      <c r="G11" s="325">
        <v>1936400.61</v>
      </c>
      <c r="H11" s="326">
        <f t="shared" si="1"/>
        <v>-9.1965391662649498E-2</v>
      </c>
      <c r="I11" s="325">
        <f t="shared" si="4"/>
        <v>2323680.7319999998</v>
      </c>
      <c r="J11" s="326">
        <f t="shared" si="2"/>
        <v>0.19999999999999996</v>
      </c>
      <c r="K11" s="325">
        <f t="shared" si="3"/>
        <v>7745.6024399999997</v>
      </c>
      <c r="L11" s="325">
        <v>300</v>
      </c>
    </row>
    <row r="12" spans="1:12">
      <c r="A12" s="323" t="s">
        <v>399</v>
      </c>
      <c r="B12" s="324" t="s">
        <v>421</v>
      </c>
      <c r="C12" s="325">
        <v>2087776.5</v>
      </c>
      <c r="D12" s="326"/>
      <c r="E12" s="325">
        <v>1418791.13</v>
      </c>
      <c r="F12" s="326">
        <f t="shared" si="0"/>
        <v>-0.32042959100267687</v>
      </c>
      <c r="G12" s="325">
        <v>1868608.13</v>
      </c>
      <c r="H12" s="326">
        <f t="shared" si="1"/>
        <v>0.31704243879788008</v>
      </c>
      <c r="I12" s="325">
        <f t="shared" si="4"/>
        <v>2242329.7560000001</v>
      </c>
      <c r="J12" s="326">
        <f t="shared" si="2"/>
        <v>0.20000000000000018</v>
      </c>
      <c r="K12" s="325">
        <f t="shared" si="3"/>
        <v>7474.4325200000003</v>
      </c>
      <c r="L12" s="325">
        <v>300</v>
      </c>
    </row>
    <row r="13" spans="1:12">
      <c r="A13" s="323" t="s">
        <v>400</v>
      </c>
      <c r="B13" s="327">
        <v>977236.42</v>
      </c>
      <c r="C13" s="325">
        <v>1929018.8</v>
      </c>
      <c r="D13" s="326">
        <f t="shared" ref="D13:D18" si="5">C13/B13-1</f>
        <v>0.97395303789435106</v>
      </c>
      <c r="E13" s="325">
        <v>1580067.78</v>
      </c>
      <c r="F13" s="326">
        <f>E13/C13-1</f>
        <v>-0.18089560350578238</v>
      </c>
      <c r="G13" s="325">
        <v>1911386.52</v>
      </c>
      <c r="H13" s="326">
        <f>G13/E13-1</f>
        <v>0.20968640978173725</v>
      </c>
      <c r="I13" s="325">
        <f t="shared" si="4"/>
        <v>2293663.824</v>
      </c>
      <c r="J13" s="326">
        <f t="shared" si="2"/>
        <v>0.19999999999999996</v>
      </c>
      <c r="K13" s="325">
        <f t="shared" si="3"/>
        <v>7645.5460800000001</v>
      </c>
      <c r="L13" s="325">
        <v>300</v>
      </c>
    </row>
    <row r="14" spans="1:12">
      <c r="A14" s="323" t="s">
        <v>401</v>
      </c>
      <c r="B14" s="327">
        <v>1414841.48</v>
      </c>
      <c r="C14" s="325">
        <v>1983126.53</v>
      </c>
      <c r="D14" s="326">
        <f t="shared" si="5"/>
        <v>0.40165987358527255</v>
      </c>
      <c r="E14" s="325">
        <v>1474543.16</v>
      </c>
      <c r="F14" s="326">
        <f t="shared" ref="F14:H18" si="6">E14/C14-1</f>
        <v>-0.25645533066415083</v>
      </c>
      <c r="G14" s="325">
        <v>1887857.76</v>
      </c>
      <c r="H14" s="326">
        <f t="shared" si="6"/>
        <v>0.28030010325367494</v>
      </c>
      <c r="I14" s="325">
        <f t="shared" si="4"/>
        <v>2265429.3119999999</v>
      </c>
      <c r="J14" s="326">
        <f t="shared" si="2"/>
        <v>0.19999999999999996</v>
      </c>
      <c r="K14" s="325">
        <f t="shared" si="3"/>
        <v>7551.4310399999995</v>
      </c>
      <c r="L14" s="325">
        <v>300</v>
      </c>
    </row>
    <row r="15" spans="1:12">
      <c r="A15" s="323" t="s">
        <v>402</v>
      </c>
      <c r="B15" s="327">
        <v>1489723.8</v>
      </c>
      <c r="C15" s="325">
        <v>1517413.09</v>
      </c>
      <c r="D15" s="326">
        <f t="shared" si="5"/>
        <v>1.8586861537689181E-2</v>
      </c>
      <c r="E15" s="325">
        <v>2041858.27</v>
      </c>
      <c r="F15" s="326">
        <f t="shared" si="6"/>
        <v>0.34561793585160117</v>
      </c>
      <c r="G15" s="325">
        <v>1834056.45</v>
      </c>
      <c r="H15" s="326">
        <f t="shared" si="6"/>
        <v>-0.10177093241638169</v>
      </c>
      <c r="I15" s="325">
        <f t="shared" si="4"/>
        <v>2200867.7399999998</v>
      </c>
      <c r="J15" s="326">
        <f t="shared" si="2"/>
        <v>0.19999999999999996</v>
      </c>
      <c r="K15" s="325">
        <f t="shared" si="3"/>
        <v>7336.2257999999993</v>
      </c>
      <c r="L15" s="325">
        <v>300</v>
      </c>
    </row>
    <row r="16" spans="1:12">
      <c r="A16" s="323" t="s">
        <v>403</v>
      </c>
      <c r="B16" s="327">
        <v>1372618.68</v>
      </c>
      <c r="C16" s="325">
        <v>1468264.3</v>
      </c>
      <c r="D16" s="326">
        <f t="shared" si="5"/>
        <v>6.9681129503497807E-2</v>
      </c>
      <c r="E16" s="325">
        <v>2096203.83</v>
      </c>
      <c r="F16" s="326">
        <f t="shared" si="6"/>
        <v>0.42767472450293864</v>
      </c>
      <c r="G16" s="325">
        <v>2168059.23</v>
      </c>
      <c r="H16" s="326">
        <f t="shared" si="6"/>
        <v>3.4278822971141931E-2</v>
      </c>
      <c r="I16" s="325">
        <f t="shared" si="4"/>
        <v>2601671.0759999999</v>
      </c>
      <c r="J16" s="326">
        <f t="shared" si="2"/>
        <v>0.19999999999999996</v>
      </c>
      <c r="K16" s="325">
        <f t="shared" si="3"/>
        <v>8672.2369199999994</v>
      </c>
      <c r="L16" s="325">
        <v>300</v>
      </c>
    </row>
    <row r="17" spans="1:12">
      <c r="A17" s="323" t="s">
        <v>404</v>
      </c>
      <c r="B17" s="327">
        <v>1346340.91</v>
      </c>
      <c r="C17" s="325">
        <v>1565698.26</v>
      </c>
      <c r="D17" s="326">
        <f t="shared" si="5"/>
        <v>0.16292853345739911</v>
      </c>
      <c r="E17" s="325">
        <v>1660180.66</v>
      </c>
      <c r="F17" s="326">
        <f t="shared" si="6"/>
        <v>6.0345216197659868E-2</v>
      </c>
      <c r="G17" s="325">
        <v>1542994.15</v>
      </c>
      <c r="H17" s="326">
        <f t="shared" si="6"/>
        <v>-7.0586601099184021E-2</v>
      </c>
      <c r="I17" s="325">
        <f t="shared" si="4"/>
        <v>1851592.98</v>
      </c>
      <c r="J17" s="326">
        <f t="shared" si="2"/>
        <v>0.19999999999999996</v>
      </c>
      <c r="K17" s="325">
        <f t="shared" si="3"/>
        <v>6171.9766</v>
      </c>
      <c r="L17" s="325">
        <v>300</v>
      </c>
    </row>
    <row r="18" spans="1:12" ht="13.8">
      <c r="A18" s="328" t="s">
        <v>422</v>
      </c>
      <c r="B18" s="329">
        <f>SUM(B13:B17)</f>
        <v>6600761.29</v>
      </c>
      <c r="C18" s="330">
        <f>SUM(C6:C17)</f>
        <v>18271091.670000002</v>
      </c>
      <c r="D18" s="331">
        <f t="shared" si="5"/>
        <v>1.768027939092462</v>
      </c>
      <c r="E18" s="330">
        <f>SUM(E6:E17)</f>
        <v>22009526.400000002</v>
      </c>
      <c r="F18" s="331">
        <f t="shared" si="6"/>
        <v>0.20460927007105312</v>
      </c>
      <c r="G18" s="330">
        <f>SUM(G6:G17)</f>
        <v>23063611.689999998</v>
      </c>
      <c r="H18" s="331">
        <f t="shared" si="6"/>
        <v>4.7892229521122154E-2</v>
      </c>
      <c r="I18" s="330">
        <f>SUM(I6:I17)</f>
        <v>27428343.664500002</v>
      </c>
      <c r="J18" s="331">
        <f t="shared" si="2"/>
        <v>0.18924754861323301</v>
      </c>
      <c r="K18" s="330">
        <f>SUM(K6:K17)</f>
        <v>91427.812214999998</v>
      </c>
      <c r="L18" s="330">
        <f>SUM(L6:L17)</f>
        <v>3600</v>
      </c>
    </row>
    <row r="20" spans="1:12" ht="13.8">
      <c r="A20" s="1032" t="s">
        <v>423</v>
      </c>
      <c r="B20" s="1033"/>
      <c r="E20" s="330">
        <f>E18-C18</f>
        <v>3738434.7300000004</v>
      </c>
      <c r="G20" s="330">
        <f>G18-E18</f>
        <v>1054085.2899999954</v>
      </c>
      <c r="I20" s="330">
        <f>I18-G18</f>
        <v>4364731.9745000042</v>
      </c>
    </row>
    <row r="23" spans="1:12" ht="15.6">
      <c r="A23" s="1039" t="s">
        <v>424</v>
      </c>
      <c r="B23" s="1040"/>
      <c r="C23" s="1040"/>
      <c r="D23" s="1040"/>
      <c r="E23" s="1040"/>
      <c r="G23" s="1041" t="s">
        <v>425</v>
      </c>
      <c r="H23" s="1041"/>
      <c r="I23" s="1041"/>
      <c r="J23" s="1042"/>
    </row>
    <row r="24" spans="1:12" ht="36">
      <c r="A24" s="1040"/>
      <c r="B24" s="1040"/>
      <c r="C24" s="1040"/>
      <c r="D24" s="1040"/>
      <c r="E24" s="1040"/>
      <c r="G24" s="320" t="s">
        <v>411</v>
      </c>
      <c r="H24" s="321" t="s">
        <v>417</v>
      </c>
      <c r="I24" s="321" t="s">
        <v>419</v>
      </c>
      <c r="J24" s="322" t="s">
        <v>420</v>
      </c>
    </row>
    <row r="25" spans="1:12">
      <c r="A25" s="1040"/>
      <c r="B25" s="1040"/>
      <c r="C25" s="1040"/>
      <c r="D25" s="1040"/>
      <c r="E25" s="1040"/>
      <c r="G25" s="323" t="s">
        <v>393</v>
      </c>
      <c r="H25" s="325">
        <v>78595</v>
      </c>
      <c r="I25" s="325">
        <f>(H25*J25)+H25</f>
        <v>82524.75</v>
      </c>
      <c r="J25" s="333">
        <v>0.05</v>
      </c>
    </row>
    <row r="26" spans="1:12">
      <c r="A26" s="1040"/>
      <c r="B26" s="1040"/>
      <c r="C26" s="1040"/>
      <c r="D26" s="1040"/>
      <c r="E26" s="1040"/>
      <c r="G26" s="323" t="s">
        <v>394</v>
      </c>
      <c r="H26" s="325">
        <v>315825</v>
      </c>
      <c r="I26" s="325">
        <f t="shared" ref="I26:I36" si="7">(H26*J26)+H26</f>
        <v>347407.5</v>
      </c>
      <c r="J26" s="333">
        <v>0.1</v>
      </c>
    </row>
    <row r="27" spans="1:12">
      <c r="A27" s="1040"/>
      <c r="B27" s="1040"/>
      <c r="C27" s="1040"/>
      <c r="D27" s="1040"/>
      <c r="E27" s="1040"/>
      <c r="G27" s="323" t="s">
        <v>395</v>
      </c>
      <c r="H27" s="325">
        <v>75515</v>
      </c>
      <c r="I27" s="325">
        <f t="shared" si="7"/>
        <v>90618</v>
      </c>
      <c r="J27" s="333">
        <v>0.2</v>
      </c>
    </row>
    <row r="28" spans="1:12">
      <c r="A28" s="1040"/>
      <c r="B28" s="1040"/>
      <c r="C28" s="1040"/>
      <c r="D28" s="1040"/>
      <c r="E28" s="1040"/>
      <c r="G28" s="323" t="s">
        <v>396</v>
      </c>
      <c r="H28" s="325">
        <v>106513.55</v>
      </c>
      <c r="I28" s="325">
        <f t="shared" si="7"/>
        <v>117164.905</v>
      </c>
      <c r="J28" s="333">
        <v>0.1</v>
      </c>
    </row>
    <row r="29" spans="1:12">
      <c r="A29" s="1040"/>
      <c r="B29" s="1040"/>
      <c r="C29" s="1040"/>
      <c r="D29" s="1040"/>
      <c r="E29" s="1040"/>
      <c r="G29" s="323" t="s">
        <v>397</v>
      </c>
      <c r="H29" s="325">
        <v>133779.97</v>
      </c>
      <c r="I29" s="325">
        <f t="shared" si="7"/>
        <v>147157.967</v>
      </c>
      <c r="J29" s="333">
        <v>0.1</v>
      </c>
    </row>
    <row r="30" spans="1:12">
      <c r="A30" s="1040"/>
      <c r="B30" s="1040"/>
      <c r="C30" s="1040"/>
      <c r="D30" s="1040"/>
      <c r="E30" s="1040"/>
      <c r="G30" s="323" t="s">
        <v>398</v>
      </c>
      <c r="H30" s="325">
        <v>171415</v>
      </c>
      <c r="I30" s="325">
        <f t="shared" si="7"/>
        <v>188556.5</v>
      </c>
      <c r="J30" s="333">
        <v>0.1</v>
      </c>
    </row>
    <row r="31" spans="1:12">
      <c r="A31" s="1040"/>
      <c r="B31" s="1040"/>
      <c r="C31" s="1040"/>
      <c r="D31" s="1040"/>
      <c r="E31" s="1040"/>
      <c r="G31" s="323" t="s">
        <v>399</v>
      </c>
      <c r="H31" s="325">
        <v>144690.72</v>
      </c>
      <c r="I31" s="325">
        <f t="shared" si="7"/>
        <v>159159.79200000002</v>
      </c>
      <c r="J31" s="333">
        <v>0.1</v>
      </c>
    </row>
    <row r="32" spans="1:12">
      <c r="A32" s="1040"/>
      <c r="B32" s="1040"/>
      <c r="C32" s="1040"/>
      <c r="D32" s="1040"/>
      <c r="E32" s="1040"/>
      <c r="G32" s="323" t="s">
        <v>400</v>
      </c>
      <c r="H32" s="325">
        <v>189695</v>
      </c>
      <c r="I32" s="325">
        <f t="shared" si="7"/>
        <v>208664.5</v>
      </c>
      <c r="J32" s="333">
        <v>0.1</v>
      </c>
    </row>
    <row r="33" spans="1:10">
      <c r="A33" s="1040"/>
      <c r="B33" s="1040"/>
      <c r="C33" s="1040"/>
      <c r="D33" s="1040"/>
      <c r="E33" s="1040"/>
      <c r="G33" s="323" t="s">
        <v>401</v>
      </c>
      <c r="H33" s="325">
        <v>330117.21999999997</v>
      </c>
      <c r="I33" s="325">
        <f t="shared" si="7"/>
        <v>396140.66399999999</v>
      </c>
      <c r="J33" s="333">
        <v>0.2</v>
      </c>
    </row>
    <row r="34" spans="1:10">
      <c r="A34" s="1040"/>
      <c r="B34" s="1040"/>
      <c r="C34" s="1040"/>
      <c r="D34" s="1040"/>
      <c r="E34" s="1040"/>
      <c r="G34" s="323" t="s">
        <v>402</v>
      </c>
      <c r="H34" s="325">
        <v>182325</v>
      </c>
      <c r="I34" s="325">
        <f t="shared" si="7"/>
        <v>218790</v>
      </c>
      <c r="J34" s="333">
        <v>0.2</v>
      </c>
    </row>
    <row r="35" spans="1:10">
      <c r="A35" s="1040"/>
      <c r="B35" s="1040"/>
      <c r="C35" s="1040"/>
      <c r="D35" s="1040"/>
      <c r="E35" s="1040"/>
      <c r="G35" s="323" t="s">
        <v>403</v>
      </c>
      <c r="H35" s="325">
        <v>179365</v>
      </c>
      <c r="I35" s="325">
        <f t="shared" si="7"/>
        <v>215238</v>
      </c>
      <c r="J35" s="333">
        <v>0.2</v>
      </c>
    </row>
    <row r="36" spans="1:10">
      <c r="A36" s="1040"/>
      <c r="B36" s="1040"/>
      <c r="C36" s="1040"/>
      <c r="D36" s="1040"/>
      <c r="E36" s="1040"/>
      <c r="G36" s="323" t="s">
        <v>404</v>
      </c>
      <c r="H36" s="325">
        <v>330970</v>
      </c>
      <c r="I36" s="325">
        <f t="shared" si="7"/>
        <v>364067</v>
      </c>
      <c r="J36" s="333">
        <v>0.1</v>
      </c>
    </row>
    <row r="37" spans="1:10" ht="13.8">
      <c r="A37" s="1040"/>
      <c r="B37" s="1040"/>
      <c r="C37" s="1040"/>
      <c r="D37" s="1040"/>
      <c r="E37" s="1040"/>
      <c r="G37" s="328" t="s">
        <v>422</v>
      </c>
      <c r="H37" s="330">
        <f>SUM(H25:H36)</f>
        <v>2238806.46</v>
      </c>
      <c r="I37" s="330">
        <f>SUM(I25:I36)</f>
        <v>2535489.5779999997</v>
      </c>
      <c r="J37" s="331">
        <v>0.1</v>
      </c>
    </row>
    <row r="39" spans="1:10" ht="13.8">
      <c r="G39" s="1032" t="s">
        <v>423</v>
      </c>
      <c r="H39" s="1033"/>
      <c r="I39" s="330">
        <f>I37-H37</f>
        <v>296683.11799999978</v>
      </c>
    </row>
    <row r="42" spans="1:10" ht="15.6">
      <c r="G42" s="1050" t="s">
        <v>426</v>
      </c>
      <c r="H42" s="1051"/>
      <c r="I42" s="1051"/>
      <c r="J42" s="1052"/>
    </row>
    <row r="43" spans="1:10" ht="36">
      <c r="G43" s="320" t="s">
        <v>411</v>
      </c>
      <c r="H43" s="321" t="s">
        <v>417</v>
      </c>
      <c r="I43" s="321" t="s">
        <v>419</v>
      </c>
      <c r="J43" s="322" t="s">
        <v>420</v>
      </c>
    </row>
    <row r="44" spans="1:10">
      <c r="G44" s="323" t="s">
        <v>393</v>
      </c>
      <c r="H44" s="325">
        <f>H25+G6</f>
        <v>1731864.09</v>
      </c>
      <c r="I44" s="325">
        <f>I25+I6</f>
        <v>1818457.2945000001</v>
      </c>
      <c r="J44" s="334">
        <f>I44/H44-1</f>
        <v>5.0000000000000044E-2</v>
      </c>
    </row>
    <row r="45" spans="1:10">
      <c r="G45" s="323" t="s">
        <v>394</v>
      </c>
      <c r="H45" s="325">
        <f t="shared" ref="H45:H55" si="8">H26+G7</f>
        <v>2280867.1</v>
      </c>
      <c r="I45" s="325">
        <f t="shared" ref="I45:I55" si="9">I26+I7</f>
        <v>2705458.02</v>
      </c>
      <c r="J45" s="334">
        <f t="shared" ref="J45:J56" si="10">I45/H45-1</f>
        <v>0.18615329231589151</v>
      </c>
    </row>
    <row r="46" spans="1:10">
      <c r="G46" s="323" t="s">
        <v>395</v>
      </c>
      <c r="H46" s="325">
        <f t="shared" si="8"/>
        <v>2055877.59</v>
      </c>
      <c r="I46" s="325">
        <f t="shared" si="9"/>
        <v>2467053.108</v>
      </c>
      <c r="J46" s="334">
        <f t="shared" si="10"/>
        <v>0.19999999999999996</v>
      </c>
    </row>
    <row r="47" spans="1:10">
      <c r="G47" s="323" t="s">
        <v>396</v>
      </c>
      <c r="H47" s="325">
        <f t="shared" si="8"/>
        <v>2138369.62</v>
      </c>
      <c r="I47" s="325">
        <f t="shared" si="9"/>
        <v>2555392.1889999998</v>
      </c>
      <c r="J47" s="334">
        <f t="shared" si="10"/>
        <v>0.19501893643625534</v>
      </c>
    </row>
    <row r="48" spans="1:10">
      <c r="G48" s="323" t="s">
        <v>397</v>
      </c>
      <c r="H48" s="325">
        <f t="shared" si="8"/>
        <v>2417498.9600000004</v>
      </c>
      <c r="I48" s="325">
        <f t="shared" si="9"/>
        <v>2887620.7550000004</v>
      </c>
      <c r="J48" s="334">
        <f t="shared" si="10"/>
        <v>0.1944661829347798</v>
      </c>
    </row>
    <row r="49" spans="7:19">
      <c r="G49" s="323" t="s">
        <v>398</v>
      </c>
      <c r="H49" s="325">
        <f t="shared" si="8"/>
        <v>2107815.6100000003</v>
      </c>
      <c r="I49" s="325">
        <f t="shared" si="9"/>
        <v>2512237.2319999998</v>
      </c>
      <c r="J49" s="334">
        <f t="shared" si="10"/>
        <v>0.19186764728438432</v>
      </c>
    </row>
    <row r="50" spans="7:19">
      <c r="G50" s="323" t="s">
        <v>399</v>
      </c>
      <c r="H50" s="325">
        <f t="shared" si="8"/>
        <v>2013298.8499999999</v>
      </c>
      <c r="I50" s="325">
        <f t="shared" si="9"/>
        <v>2401489.548</v>
      </c>
      <c r="J50" s="334">
        <f t="shared" si="10"/>
        <v>0.19281325174352526</v>
      </c>
    </row>
    <row r="51" spans="7:19">
      <c r="G51" s="323" t="s">
        <v>400</v>
      </c>
      <c r="H51" s="325">
        <f t="shared" si="8"/>
        <v>2101081.52</v>
      </c>
      <c r="I51" s="325">
        <f t="shared" si="9"/>
        <v>2502328.324</v>
      </c>
      <c r="J51" s="334">
        <f t="shared" si="10"/>
        <v>0.19097155449732384</v>
      </c>
    </row>
    <row r="52" spans="7:19">
      <c r="G52" s="323" t="s">
        <v>401</v>
      </c>
      <c r="H52" s="325">
        <f t="shared" si="8"/>
        <v>2217974.98</v>
      </c>
      <c r="I52" s="325">
        <f t="shared" si="9"/>
        <v>2661569.9759999998</v>
      </c>
      <c r="J52" s="334">
        <f t="shared" si="10"/>
        <v>0.19999999999999996</v>
      </c>
    </row>
    <row r="53" spans="7:19">
      <c r="G53" s="323" t="s">
        <v>402</v>
      </c>
      <c r="H53" s="325">
        <f t="shared" si="8"/>
        <v>2016381.45</v>
      </c>
      <c r="I53" s="325">
        <f t="shared" si="9"/>
        <v>2419657.7399999998</v>
      </c>
      <c r="J53" s="334">
        <f t="shared" si="10"/>
        <v>0.19999999999999996</v>
      </c>
    </row>
    <row r="54" spans="7:19">
      <c r="G54" s="323" t="s">
        <v>403</v>
      </c>
      <c r="H54" s="325">
        <f t="shared" si="8"/>
        <v>2347424.23</v>
      </c>
      <c r="I54" s="325">
        <f t="shared" si="9"/>
        <v>2816909.0759999999</v>
      </c>
      <c r="J54" s="334">
        <f t="shared" si="10"/>
        <v>0.19999999999999996</v>
      </c>
    </row>
    <row r="55" spans="7:19">
      <c r="G55" s="323" t="s">
        <v>404</v>
      </c>
      <c r="H55" s="325">
        <f t="shared" si="8"/>
        <v>1873964.15</v>
      </c>
      <c r="I55" s="325">
        <f t="shared" si="9"/>
        <v>2215659.98</v>
      </c>
      <c r="J55" s="334">
        <f t="shared" si="10"/>
        <v>0.18233850951737796</v>
      </c>
    </row>
    <row r="56" spans="7:19" ht="13.8">
      <c r="G56" s="328" t="s">
        <v>422</v>
      </c>
      <c r="H56" s="330">
        <f>SUM(H44:H55)</f>
        <v>25302418.150000002</v>
      </c>
      <c r="I56" s="330">
        <f>SUM(I44:I55)</f>
        <v>29963833.242500003</v>
      </c>
      <c r="J56" s="335">
        <f t="shared" si="10"/>
        <v>0.18422804748802246</v>
      </c>
    </row>
    <row r="58" spans="7:19" ht="13.8">
      <c r="G58" s="1032" t="s">
        <v>423</v>
      </c>
      <c r="H58" s="1033"/>
      <c r="I58" s="330">
        <f>I56-H56</f>
        <v>4661415.0925000012</v>
      </c>
      <c r="J58" s="335">
        <f>J56</f>
        <v>0.18422804748802246</v>
      </c>
    </row>
    <row r="64" spans="7:19" ht="16.2" thickBot="1">
      <c r="O64" s="1043" t="s">
        <v>584</v>
      </c>
      <c r="P64" s="1044"/>
      <c r="Q64" s="1044"/>
      <c r="R64" s="1044"/>
      <c r="S64" s="1045"/>
    </row>
    <row r="65" spans="14:22" ht="27.6">
      <c r="N65" s="453"/>
      <c r="O65" s="454" t="s">
        <v>585</v>
      </c>
      <c r="P65" s="455" t="s">
        <v>571</v>
      </c>
      <c r="Q65" s="455" t="s">
        <v>572</v>
      </c>
      <c r="R65" s="455" t="s">
        <v>582</v>
      </c>
      <c r="S65" s="456" t="s">
        <v>583</v>
      </c>
      <c r="T65" s="453"/>
    </row>
    <row r="66" spans="14:22">
      <c r="N66" s="453"/>
      <c r="O66" s="457" t="s">
        <v>586</v>
      </c>
      <c r="P66" s="464" t="s">
        <v>573</v>
      </c>
      <c r="Q66" s="464" t="s">
        <v>574</v>
      </c>
      <c r="R66" s="451"/>
      <c r="S66" s="458"/>
      <c r="T66" s="453"/>
    </row>
    <row r="67" spans="14:22">
      <c r="N67" s="453"/>
      <c r="O67" s="457" t="s">
        <v>569</v>
      </c>
      <c r="P67" s="464" t="s">
        <v>575</v>
      </c>
      <c r="Q67" s="464" t="s">
        <v>576</v>
      </c>
      <c r="R67" s="451"/>
      <c r="S67" s="458"/>
      <c r="T67" s="453"/>
    </row>
    <row r="68" spans="14:22">
      <c r="N68" s="453"/>
      <c r="O68" s="457" t="s">
        <v>570</v>
      </c>
      <c r="P68" s="466" t="s">
        <v>577</v>
      </c>
      <c r="Q68" s="466" t="s">
        <v>578</v>
      </c>
      <c r="R68" s="452"/>
      <c r="S68" s="459"/>
      <c r="T68" s="453"/>
    </row>
    <row r="69" spans="14:22">
      <c r="N69" s="453"/>
      <c r="O69" s="457" t="s">
        <v>591</v>
      </c>
      <c r="P69" s="466" t="s">
        <v>579</v>
      </c>
      <c r="Q69" s="466" t="s">
        <v>580</v>
      </c>
      <c r="R69" s="464" t="s">
        <v>581</v>
      </c>
      <c r="S69" s="465" t="s">
        <v>589</v>
      </c>
      <c r="T69" s="453"/>
      <c r="U69" s="470"/>
      <c r="V69" s="461"/>
    </row>
    <row r="70" spans="14:22" ht="13.8" thickBot="1">
      <c r="O70" s="460" t="s">
        <v>590</v>
      </c>
      <c r="P70" s="467"/>
      <c r="Q70" s="467"/>
      <c r="R70" s="468" t="s">
        <v>587</v>
      </c>
      <c r="S70" s="469" t="s">
        <v>588</v>
      </c>
      <c r="U70" s="462"/>
      <c r="V70" s="463"/>
    </row>
    <row r="72" spans="14:22" ht="13.8" thickBot="1"/>
    <row r="73" spans="14:22">
      <c r="O73" s="471" t="s">
        <v>594</v>
      </c>
      <c r="P73" s="1046" t="s">
        <v>592</v>
      </c>
      <c r="Q73" s="1046"/>
      <c r="R73" s="1046"/>
      <c r="S73" s="1047"/>
    </row>
    <row r="74" spans="14:22" ht="13.8" thickBot="1">
      <c r="O74" s="472" t="s">
        <v>595</v>
      </c>
      <c r="P74" s="1048" t="s">
        <v>593</v>
      </c>
      <c r="Q74" s="1048"/>
      <c r="R74" s="1048"/>
      <c r="S74" s="1049"/>
    </row>
    <row r="75" spans="14:22">
      <c r="R75" s="336"/>
    </row>
  </sheetData>
  <mergeCells count="11">
    <mergeCell ref="O64:S64"/>
    <mergeCell ref="P73:S73"/>
    <mergeCell ref="P74:S74"/>
    <mergeCell ref="G42:J42"/>
    <mergeCell ref="G58:H58"/>
    <mergeCell ref="G39:H39"/>
    <mergeCell ref="A1:J1"/>
    <mergeCell ref="A3:H4"/>
    <mergeCell ref="A20:B20"/>
    <mergeCell ref="A23:E37"/>
    <mergeCell ref="G23:J23"/>
  </mergeCells>
  <conditionalFormatting sqref="D13:D17">
    <cfRule type="colorScale" priority="3">
      <colorScale>
        <cfvo type="min"/>
        <cfvo type="percentile" val="50"/>
        <cfvo type="max"/>
        <color rgb="FFF8696B"/>
        <color rgb="FFFFEB84"/>
        <color rgb="FF63BE7B"/>
      </colorScale>
    </cfRule>
  </conditionalFormatting>
  <conditionalFormatting sqref="F6:F17">
    <cfRule type="colorScale" priority="2">
      <colorScale>
        <cfvo type="min"/>
        <cfvo type="percentile" val="50"/>
        <cfvo type="max"/>
        <color rgb="FFF8696B"/>
        <color rgb="FFFFEB84"/>
        <color rgb="FF63BE7B"/>
      </colorScale>
    </cfRule>
  </conditionalFormatting>
  <conditionalFormatting sqref="H6:H17">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ignoredErrors>
    <ignoredError sqref="I6:I17" formula="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949227BE0D027478EA35A483E790325" ma:contentTypeVersion="11" ma:contentTypeDescription="Crie um novo documento." ma:contentTypeScope="" ma:versionID="aab4e84ed11e1f8813f1afaa3ddcd81a">
  <xsd:schema xmlns:xsd="http://www.w3.org/2001/XMLSchema" xmlns:xs="http://www.w3.org/2001/XMLSchema" xmlns:p="http://schemas.microsoft.com/office/2006/metadata/properties" xmlns:ns2="f16322fe-81b4-4fde-85b8-0916ed89c0e9" xmlns:ns3="0a45fe00-553b-43b5-bc36-958d8237a78b" targetNamespace="http://schemas.microsoft.com/office/2006/metadata/properties" ma:root="true" ma:fieldsID="bb89405695ab0546628ad2b8f9f46b35" ns2:_="" ns3:_="">
    <xsd:import namespace="f16322fe-81b4-4fde-85b8-0916ed89c0e9"/>
    <xsd:import namespace="0a45fe00-553b-43b5-bc36-958d8237a7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6322fe-81b4-4fde-85b8-0916ed89c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7f571059-9c1e-42cd-bd46-f527d45ff63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a45fe00-553b-43b5-bc36-958d8237a78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f18486-53fe-4ec2-b25c-f067440b286b}" ma:internalName="TaxCatchAll" ma:showField="CatchAllData" ma:web="0a45fe00-553b-43b5-bc36-958d8237a7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6322fe-81b4-4fde-85b8-0916ed89c0e9">
      <Terms xmlns="http://schemas.microsoft.com/office/infopath/2007/PartnerControls"/>
    </lcf76f155ced4ddcb4097134ff3c332f>
    <TaxCatchAll xmlns="0a45fe00-553b-43b5-bc36-958d8237a78b" xsi:nil="true"/>
  </documentManagement>
</p:properties>
</file>

<file path=customXml/itemProps1.xml><?xml version="1.0" encoding="utf-8"?>
<ds:datastoreItem xmlns:ds="http://schemas.openxmlformats.org/officeDocument/2006/customXml" ds:itemID="{2E8FF279-99EA-4D13-A800-E8CB7420957D}">
  <ds:schemaRefs>
    <ds:schemaRef ds:uri="http://schemas.microsoft.com/sharepoint/v3/contenttype/forms"/>
  </ds:schemaRefs>
</ds:datastoreItem>
</file>

<file path=customXml/itemProps2.xml><?xml version="1.0" encoding="utf-8"?>
<ds:datastoreItem xmlns:ds="http://schemas.openxmlformats.org/officeDocument/2006/customXml" ds:itemID="{42BDA80C-A202-4A4C-8A90-C459329F74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6322fe-81b4-4fde-85b8-0916ed89c0e9"/>
    <ds:schemaRef ds:uri="0a45fe00-553b-43b5-bc36-958d8237a7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0B1734-3B2A-4038-9AAA-C66899395542}">
  <ds:schemaRefs>
    <ds:schemaRef ds:uri="http://schemas.microsoft.com/office/2006/metadata/properties"/>
    <ds:schemaRef ds:uri="http://schemas.microsoft.com/office/infopath/2007/PartnerControls"/>
    <ds:schemaRef ds:uri="f16322fe-81b4-4fde-85b8-0916ed89c0e9"/>
    <ds:schemaRef ds:uri="0a45fe00-553b-43b5-bc36-958d8237a7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25</vt:i4>
      </vt:variant>
    </vt:vector>
  </HeadingPairs>
  <TitlesOfParts>
    <vt:vector size="25" baseType="lpstr">
      <vt:lpstr>01 Base Realizado</vt:lpstr>
      <vt:lpstr>02 Budget x Real %</vt:lpstr>
      <vt:lpstr>02-Res M</vt:lpstr>
      <vt:lpstr>03- BD x RE 2026</vt:lpstr>
      <vt:lpstr>04 -Base Orçado 2026</vt:lpstr>
      <vt:lpstr>Prestadores de Serviço PJ</vt:lpstr>
      <vt:lpstr>B. Despesa</vt:lpstr>
      <vt:lpstr>Planilha5</vt:lpstr>
      <vt:lpstr>B.Receita</vt:lpstr>
      <vt:lpstr>Base Folha</vt:lpstr>
      <vt:lpstr>Serv</vt:lpstr>
      <vt:lpstr>Base Gorjeta</vt:lpstr>
      <vt:lpstr>METRICS</vt:lpstr>
      <vt:lpstr>Planilha6</vt:lpstr>
      <vt:lpstr>Inventário</vt:lpstr>
      <vt:lpstr>METRICS MDNA</vt:lpstr>
      <vt:lpstr>TRANSF. ESTOQUE FEV </vt:lpstr>
      <vt:lpstr>SALDO INICIAL DEZEMBRO</vt:lpstr>
      <vt:lpstr>Planilha3</vt:lpstr>
      <vt:lpstr>Planilha3 (2)</vt:lpstr>
      <vt:lpstr>METRICS BD</vt:lpstr>
      <vt:lpstr>RAZÃO</vt:lpstr>
      <vt:lpstr>INVESTIMENTO</vt:lpstr>
      <vt:lpstr>Planilha1</vt:lpstr>
      <vt:lpstr>Base Faturamento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fcosta</dc:creator>
  <cp:lastModifiedBy>Alexandre  Itner</cp:lastModifiedBy>
  <dcterms:created xsi:type="dcterms:W3CDTF">2008-01-28T13:23:27Z</dcterms:created>
  <dcterms:modified xsi:type="dcterms:W3CDTF">2026-05-08T22:26:09Z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0x010100D949227BE0D027478EA35A483E790325</vt:lpwstr>
  </property>
  <property fmtid="{D5CDD505-2E9C-101B-9397-08002B2CF9AE}" pid="3" name="MediaServiceImageTags">
    <vt:lpwstr/>
  </property>
</Properties>
</file>